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upan\新建文件夹 (4)\"/>
    </mc:Choice>
  </mc:AlternateContent>
  <bookViews>
    <workbookView xWindow="240" yWindow="1695" windowWidth="14805" windowHeight="6420" firstSheet="3" activeTab="5"/>
  </bookViews>
  <sheets>
    <sheet name="职业设计" sheetId="5" r:id="rId1"/>
    <sheet name="装备设计" sheetId="11" r:id="rId2"/>
    <sheet name="武器表" sheetId="14" r:id="rId3"/>
    <sheet name="挂饰表" sheetId="16" r:id="rId4"/>
    <sheet name="技能设计" sheetId="13" r:id="rId5"/>
    <sheet name="怪物设计" sheetId="12" r:id="rId6"/>
    <sheet name="怪物表" sheetId="17" r:id="rId7"/>
    <sheet name="标准怪" sheetId="18" r:id="rId8"/>
    <sheet name="公式" sheetId="1" r:id="rId9"/>
    <sheet name="角色1" sheetId="2" r:id="rId10"/>
    <sheet name="角色2" sheetId="3" r:id="rId11"/>
    <sheet name="角色3" sheetId="4" r:id="rId12"/>
    <sheet name="装备1" sheetId="7" r:id="rId13"/>
    <sheet name="武器列表" sheetId="8" r:id="rId14"/>
    <sheet name="挂饰列表" sheetId="9" r:id="rId15"/>
    <sheet name="特殊效果列表" sheetId="10" r:id="rId16"/>
    <sheet name="材料表" sheetId="15" r:id="rId17"/>
    <sheet name="衣装" sheetId="28" r:id="rId18"/>
    <sheet name="家具" sheetId="19" r:id="rId19"/>
    <sheet name="消耗品" sheetId="25" r:id="rId20"/>
    <sheet name="产出" sheetId="26" r:id="rId21"/>
    <sheet name="材料合成" sheetId="27" r:id="rId22"/>
    <sheet name="新材料" sheetId="21" r:id="rId23"/>
    <sheet name="工房属性" sheetId="20" r:id="rId24"/>
    <sheet name="drop合成" sheetId="22" r:id="rId25"/>
    <sheet name="weapon合成" sheetId="23" r:id="rId26"/>
    <sheet name="Sheet1" sheetId="24" r:id="rId27"/>
  </sheets>
  <functionGroups builtInGroupCount="18"/>
  <externalReferences>
    <externalReference r:id="rId28"/>
    <externalReference r:id="rId29"/>
    <externalReference r:id="rId30"/>
    <externalReference r:id="rId31"/>
  </externalReferences>
  <definedNames>
    <definedName name="ATKchart">角色1!$G$32:$I$35</definedName>
    <definedName name="bufflist">特殊效果列表!$K$3:$K$52</definedName>
    <definedName name="bufftotal">特殊效果列表!$E$3:$F$282</definedName>
    <definedName name="CollectionType">新材料!$U$31:$V$38</definedName>
    <definedName name="drop">挂饰列表!$H$3:$I$162</definedName>
    <definedName name="drop_qulity">装备设计!$J$28:$N$33</definedName>
    <definedName name="drop1showbuff">VLOOKUP(职业设计!$D$5-1,挂饰列表!$K$3:$L$23,2,FALSE)</definedName>
    <definedName name="droplist">挂饰列表!$L$3:$L$23</definedName>
    <definedName name="droplistnew">挂饰列表!$L$4</definedName>
    <definedName name="dropnature">挂饰列表!$B$3:$F$162</definedName>
    <definedName name="eq_change2">角色3!$R$32:$Y$52</definedName>
    <definedName name="eq_qulity">装备设计!$E$28:$I$33</definedName>
    <definedName name="equ_change">角色3!$E$32:$L$52</definedName>
    <definedName name="fightCount">角色1!$B$48:$J$68</definedName>
    <definedName name="fightNum">角色1!$C$48:$J$48</definedName>
    <definedName name="fightnum1">角色1!$K$48:$K$55</definedName>
    <definedName name="fighttotalcount">角色1!$B$71:$J$91</definedName>
    <definedName name="furnitureEffect">工房属性!$L$10:$P$21</definedName>
    <definedName name="hp">2</definedName>
    <definedName name="making">新材料!$B$3:$J$192</definedName>
    <definedName name="markingprice">新材料!$B$2:$K$192</definedName>
    <definedName name="monster_lvl">标准怪!$D$3:$V$102</definedName>
    <definedName name="monster_per">怪物设计!$B$2:$T$13</definedName>
    <definedName name="NatureMarking">新材料!$E$346:$K$535</definedName>
    <definedName name="new_moster_per">怪物设计!$B$1:$T$13</definedName>
    <definedName name="newbufflist">特殊效果列表!$K$3:INDIRECT("特殊效果列表!K"&amp;(52-COUNTBLANK(特殊效果列表!$K$3:$K$52)))</definedName>
    <definedName name="newdroplist">挂饰列表!$L$3:INDIRECT("挂饰列表!L"&amp;(23-COUNTBLANK(挂饰列表!$L$3:$L$23)))</definedName>
    <definedName name="newMarkingCost">新材料!$C$3:$K$192</definedName>
    <definedName name="NewMarkingID">新材料!$U$173:$W$362</definedName>
    <definedName name="newMarkingPrice">新材料!$V$173:$W$362</definedName>
    <definedName name="newweaponlist">武器列表!$L$3:INDIRECT("武器列表!L"&amp;(23-COUNTBLANK(武器列表!$L$3:$L$23)))</definedName>
    <definedName name="per">新材料!$U$4:$V$12</definedName>
    <definedName name="Plant_effect">工房属性!$L$25:$Q$29</definedName>
    <definedName name="Player">职业设计!$C$2</definedName>
    <definedName name="playerLV">职业设计!$E$2</definedName>
    <definedName name="playerNature">职业设计!$B$10:$N$109</definedName>
    <definedName name="profession">角色1!$C$33:$C$35</definedName>
    <definedName name="profession2">角色1!$B$33:$D$35</definedName>
    <definedName name="professionGorw">角色1!$B$42:$I$45</definedName>
    <definedName name="professionGrow">角色1!$B$42:$O$45</definedName>
    <definedName name="professionGrowP">角色3!$E$9:$R$29</definedName>
    <definedName name="professionGrowPName">角色3!$E$9:$R$9</definedName>
    <definedName name="ProfessionLV">职业设计!$D$2</definedName>
    <definedName name="professionNature">角色3!$N$32:$O$52</definedName>
    <definedName name="rader">角色3!$F$4:$L$5</definedName>
    <definedName name="test1">INDIRECT(VLOOKUP(职业设计!$A$1,profession2,2,FALSE))</definedName>
    <definedName name="ttyy1">新材料!$A$3:$L$192</definedName>
    <definedName name="weapon">装备1!$J$7:$J$26</definedName>
    <definedName name="weapon1">武器列表!$H$3:$I$162</definedName>
    <definedName name="weaponlist">武器列表!$L$3:$L$23</definedName>
    <definedName name="weaponnature">武器列表!$B$2:$F$162</definedName>
    <definedName name="weaponshowbuff">VLOOKUP(职业设计!$C$5-1,武器列表!$K$3:$L$23,2,FALSE)</definedName>
    <definedName name="wwww1">装备1!$C$7:$E$46</definedName>
    <definedName name="暗">13</definedName>
    <definedName name="防御力">5</definedName>
    <definedName name="风">9</definedName>
    <definedName name="光">14</definedName>
    <definedName name="火">12</definedName>
    <definedName name="雷">10</definedName>
    <definedName name="力量">4</definedName>
    <definedName name="敏捷">7</definedName>
    <definedName name="魔法值">3</definedName>
    <definedName name="魔攻">6</definedName>
    <definedName name="上级职业">角色1!$B$17:$N$23</definedName>
    <definedName name="水">11</definedName>
    <definedName name="下级职业">角色1!$B$4:$N$13</definedName>
    <definedName name="幸运">8</definedName>
    <definedName name="血量">2</definedName>
    <definedName name="终极职业">角色1!$B$28:$N$30</definedName>
  </definedNames>
  <calcPr calcId="152511"/>
</workbook>
</file>

<file path=xl/calcChain.xml><?xml version="1.0" encoding="utf-8"?>
<calcChain xmlns="http://schemas.openxmlformats.org/spreadsheetml/2006/main">
  <c r="Y5" i="17" l="1"/>
  <c r="Y6" i="17"/>
  <c r="Y7" i="17"/>
  <c r="Y8" i="17"/>
  <c r="Y9" i="17"/>
  <c r="Y10" i="17"/>
  <c r="Y11" i="17"/>
  <c r="Y12" i="17"/>
  <c r="Y13" i="17"/>
  <c r="Y14" i="17"/>
  <c r="Y15" i="17"/>
  <c r="Y16" i="17"/>
  <c r="Y17" i="17"/>
  <c r="Y18" i="17"/>
  <c r="Y19" i="17"/>
  <c r="Y20" i="17"/>
  <c r="Y21" i="17"/>
  <c r="Y22" i="17"/>
  <c r="Y23" i="17"/>
  <c r="Y24" i="17"/>
  <c r="Y25" i="17"/>
  <c r="Y26" i="17"/>
  <c r="Y27" i="17"/>
  <c r="Y28" i="17"/>
  <c r="Y29" i="17"/>
  <c r="Y30" i="17"/>
  <c r="Y31" i="17"/>
  <c r="Y32" i="17"/>
  <c r="Y33" i="17"/>
  <c r="Y34" i="17"/>
  <c r="Y35" i="17"/>
  <c r="Y36" i="17"/>
  <c r="Y37" i="17"/>
  <c r="Y38" i="17"/>
  <c r="Y39" i="17"/>
  <c r="Y40" i="17"/>
  <c r="Y41" i="17"/>
  <c r="Y42" i="17"/>
  <c r="Y43" i="17"/>
  <c r="Y44" i="17"/>
  <c r="Y45" i="17"/>
  <c r="Y46" i="17"/>
  <c r="Y47" i="17"/>
  <c r="Y48" i="17"/>
  <c r="Y49" i="17"/>
  <c r="Y50" i="17"/>
  <c r="Y51" i="17"/>
  <c r="Y52" i="17"/>
  <c r="Y53" i="17"/>
  <c r="Y54" i="17"/>
  <c r="Y55" i="17"/>
  <c r="Y56" i="17"/>
  <c r="Y57" i="17"/>
  <c r="Y58" i="17"/>
  <c r="Y59" i="17"/>
  <c r="Y60" i="17"/>
  <c r="Y61" i="17"/>
  <c r="Y62" i="17"/>
  <c r="Y63" i="17"/>
  <c r="Y64" i="17"/>
  <c r="Y65" i="17"/>
  <c r="Y66" i="17"/>
  <c r="Y67" i="17"/>
  <c r="Y68" i="17"/>
  <c r="Y69" i="17"/>
  <c r="Y70" i="17"/>
  <c r="Y71" i="17"/>
  <c r="Y72" i="17"/>
  <c r="Y73" i="17"/>
  <c r="Y74" i="17"/>
  <c r="Y75" i="17"/>
  <c r="Y76" i="17"/>
  <c r="Y77" i="17"/>
  <c r="Y78" i="17"/>
  <c r="Y79" i="17"/>
  <c r="Y80" i="17"/>
  <c r="Y81" i="17"/>
  <c r="Y82" i="17"/>
  <c r="Y83" i="17"/>
  <c r="Y84" i="17"/>
  <c r="Y85" i="17"/>
  <c r="Y86" i="17"/>
  <c r="Y87" i="17"/>
  <c r="Y88" i="17"/>
  <c r="Y89" i="17"/>
  <c r="Y90" i="17"/>
  <c r="Y91" i="17"/>
  <c r="Y92" i="17"/>
  <c r="Y93" i="17"/>
  <c r="Y94" i="17"/>
  <c r="Y95" i="17"/>
  <c r="Y96" i="17"/>
  <c r="Y97" i="17"/>
  <c r="Y98" i="17"/>
  <c r="Y99" i="17"/>
  <c r="Y100" i="17"/>
  <c r="Y101" i="17"/>
  <c r="Y102" i="17"/>
  <c r="Y103" i="17"/>
  <c r="Y104" i="17"/>
  <c r="Y105" i="17"/>
  <c r="Y106" i="17"/>
  <c r="Y107" i="17"/>
  <c r="Y108" i="17"/>
  <c r="Y109" i="17"/>
  <c r="Y110" i="17"/>
  <c r="Y111" i="17"/>
  <c r="Y112" i="17"/>
  <c r="Y113" i="17"/>
  <c r="Y114" i="17"/>
  <c r="Y115" i="17"/>
  <c r="Y116" i="17"/>
  <c r="Y117" i="17"/>
  <c r="Y118" i="17"/>
  <c r="Y119" i="17"/>
  <c r="Y120" i="17"/>
  <c r="Y121" i="17"/>
  <c r="Y122" i="17"/>
  <c r="Y123" i="17"/>
  <c r="Y124" i="17"/>
  <c r="Y125" i="17"/>
  <c r="Y126" i="17"/>
  <c r="Y127" i="17"/>
  <c r="Y128" i="17"/>
  <c r="Y129" i="17"/>
  <c r="Y130" i="17"/>
  <c r="Y131" i="17"/>
  <c r="Y132" i="17"/>
  <c r="Y133" i="17"/>
  <c r="Y134" i="17"/>
  <c r="Y135" i="17"/>
  <c r="Y136" i="17"/>
  <c r="Y137" i="17"/>
  <c r="Y138" i="17"/>
  <c r="Y139" i="17"/>
  <c r="Y140" i="17"/>
  <c r="Y141" i="17"/>
  <c r="Y142" i="17"/>
  <c r="Y143" i="17"/>
  <c r="Y144" i="17"/>
  <c r="Y145" i="17"/>
  <c r="Y146" i="17"/>
  <c r="Y147" i="17"/>
  <c r="Y148" i="17"/>
  <c r="Y149" i="17"/>
  <c r="Y150" i="17"/>
  <c r="Y151" i="17"/>
  <c r="Y152" i="17"/>
  <c r="Y153" i="17"/>
  <c r="Y154" i="17"/>
  <c r="Y155" i="17"/>
  <c r="Y156" i="17"/>
  <c r="Y157" i="17"/>
  <c r="Y158" i="17"/>
  <c r="Y159" i="17"/>
  <c r="Y160" i="17"/>
  <c r="Y161" i="17"/>
  <c r="Y162" i="17"/>
  <c r="Y163" i="17"/>
  <c r="Y164" i="17"/>
  <c r="Y165" i="17"/>
  <c r="Y166" i="17"/>
  <c r="Y167" i="17"/>
  <c r="Y168" i="17"/>
  <c r="Y169" i="17"/>
  <c r="Y170" i="17"/>
  <c r="Y171" i="17"/>
  <c r="Y172" i="17"/>
  <c r="Y173" i="17"/>
  <c r="Y174" i="17"/>
  <c r="Y175" i="17"/>
  <c r="Y176" i="17"/>
  <c r="Y177" i="17"/>
  <c r="Y178" i="17"/>
  <c r="Y179" i="17"/>
  <c r="Y180" i="17"/>
  <c r="Y181" i="17"/>
  <c r="Y182" i="17"/>
  <c r="Y183" i="17"/>
  <c r="Y184" i="17"/>
  <c r="Y185" i="17"/>
  <c r="Y186" i="17"/>
  <c r="Y187" i="17"/>
  <c r="Y188" i="17"/>
  <c r="Y189" i="17"/>
  <c r="Y190" i="17"/>
  <c r="Y191" i="17"/>
  <c r="Y192" i="17"/>
  <c r="Y193" i="17"/>
  <c r="Y194" i="17"/>
  <c r="Y195" i="17"/>
  <c r="Y196" i="17"/>
  <c r="Y197" i="17"/>
  <c r="Y198" i="17"/>
  <c r="Y199" i="17"/>
  <c r="Y200" i="17"/>
  <c r="Y201" i="17"/>
  <c r="Y202" i="17"/>
  <c r="Y203" i="17"/>
  <c r="Y204" i="17"/>
  <c r="Y205" i="17"/>
  <c r="Y206" i="17"/>
  <c r="Y207" i="17"/>
  <c r="Y208" i="17"/>
  <c r="Y209" i="17"/>
  <c r="Y210" i="17"/>
  <c r="Y211" i="17"/>
  <c r="Y212" i="17"/>
  <c r="Y213" i="17"/>
  <c r="Y214" i="17"/>
  <c r="Y215" i="17"/>
  <c r="Y216" i="17"/>
  <c r="Y217" i="17"/>
  <c r="Y218" i="17"/>
  <c r="Y219" i="17"/>
  <c r="Y220" i="17"/>
  <c r="Y221" i="17"/>
  <c r="Y222" i="17"/>
  <c r="Y223" i="17"/>
  <c r="Y224" i="17"/>
  <c r="Y225" i="17"/>
  <c r="Y226" i="17"/>
  <c r="Y227" i="17"/>
  <c r="Y228" i="17"/>
  <c r="Y229" i="17"/>
  <c r="Y230" i="17"/>
  <c r="Y231" i="17"/>
  <c r="Y232" i="17"/>
  <c r="Y233" i="17"/>
  <c r="Y234" i="17"/>
  <c r="Y235" i="17"/>
  <c r="Y236" i="17"/>
  <c r="Y237" i="17"/>
  <c r="Y238" i="17"/>
  <c r="Y239" i="17"/>
  <c r="Y240" i="17"/>
  <c r="Y241" i="17"/>
  <c r="Y242" i="17"/>
  <c r="Y243" i="17"/>
  <c r="Y244" i="17"/>
  <c r="Y245" i="17"/>
  <c r="Y246" i="17"/>
  <c r="Y247" i="17"/>
  <c r="Y248" i="17"/>
  <c r="Y249" i="17"/>
  <c r="Y250" i="17"/>
  <c r="Y251" i="17"/>
  <c r="Y252" i="17"/>
  <c r="Y253" i="17"/>
  <c r="Y254" i="17"/>
  <c r="Y255" i="17"/>
  <c r="Y256" i="17"/>
  <c r="Y257" i="17"/>
  <c r="Y258" i="17"/>
  <c r="Y259" i="17"/>
  <c r="Y260" i="17"/>
  <c r="Y261" i="17"/>
  <c r="Y262" i="17"/>
  <c r="Y263" i="17"/>
  <c r="Y264" i="17"/>
  <c r="Y265" i="17"/>
  <c r="Y266" i="17"/>
  <c r="Y267" i="17"/>
  <c r="Y268" i="17"/>
  <c r="Y269" i="17"/>
  <c r="Y270" i="17"/>
  <c r="Y271" i="17"/>
  <c r="Y272" i="17"/>
  <c r="Y273" i="17"/>
  <c r="Y274" i="17"/>
  <c r="Y275" i="17"/>
  <c r="Y276" i="17"/>
  <c r="Y277" i="17"/>
  <c r="Y278" i="17"/>
  <c r="Y279" i="17"/>
  <c r="Y280" i="17"/>
  <c r="Y281" i="17"/>
  <c r="Y282" i="17"/>
  <c r="Y283" i="17"/>
  <c r="Y284" i="17"/>
  <c r="Y285" i="17"/>
  <c r="Y286" i="17"/>
  <c r="Y287" i="17"/>
  <c r="Y288" i="17"/>
  <c r="Y289" i="17"/>
  <c r="Y290" i="17"/>
  <c r="Y291" i="17"/>
  <c r="Y292" i="17"/>
  <c r="Y293" i="17"/>
  <c r="Y294" i="17"/>
  <c r="Y295" i="17"/>
  <c r="Y296" i="17"/>
  <c r="Y297" i="17"/>
  <c r="Y298" i="17"/>
  <c r="Y299" i="17"/>
  <c r="Y300" i="17"/>
  <c r="Y301" i="17"/>
  <c r="Y302" i="17"/>
  <c r="Y303" i="17"/>
  <c r="Y304" i="17"/>
  <c r="Y305" i="17"/>
  <c r="Y306" i="17"/>
  <c r="Y307" i="17"/>
  <c r="Y308" i="17"/>
  <c r="Y309" i="17"/>
  <c r="Y310" i="17"/>
  <c r="Y311" i="17"/>
  <c r="Y312" i="17"/>
  <c r="Y313" i="17"/>
  <c r="Y314" i="17"/>
  <c r="Y315" i="17"/>
  <c r="Y316" i="17"/>
  <c r="Y317" i="17"/>
  <c r="Y318" i="17"/>
  <c r="Y319" i="17"/>
  <c r="Y320" i="17"/>
  <c r="Y321" i="17"/>
  <c r="Y322" i="17"/>
  <c r="Y323" i="17"/>
  <c r="Y324" i="17"/>
  <c r="Y325" i="17"/>
  <c r="Y326" i="17"/>
  <c r="Y327" i="17"/>
  <c r="Y328" i="17"/>
  <c r="Y329" i="17"/>
  <c r="Y330" i="17"/>
  <c r="Y331" i="17"/>
  <c r="Y332" i="17"/>
  <c r="Y333" i="17"/>
  <c r="Y334" i="17"/>
  <c r="Y335" i="17"/>
  <c r="Y336" i="17"/>
  <c r="Y337" i="17"/>
  <c r="Y338" i="17"/>
  <c r="Y339" i="17"/>
  <c r="Y340" i="17"/>
  <c r="Y341" i="17"/>
  <c r="Y342" i="17"/>
  <c r="Y343" i="17"/>
  <c r="Y344" i="17"/>
  <c r="Y345" i="17"/>
  <c r="Y346" i="17"/>
  <c r="Y347" i="17"/>
  <c r="Y348" i="17"/>
  <c r="Y349" i="17"/>
  <c r="Y350" i="17"/>
  <c r="Y351" i="17"/>
  <c r="Y352" i="17"/>
  <c r="Y353" i="17"/>
  <c r="Y354" i="17"/>
  <c r="Y355" i="17"/>
  <c r="Y356" i="17"/>
  <c r="Y357" i="17"/>
  <c r="Y358" i="17"/>
  <c r="Y359" i="17"/>
  <c r="Y360" i="17"/>
  <c r="Y361" i="17"/>
  <c r="Y362" i="17"/>
  <c r="Y363" i="17"/>
  <c r="Y364" i="17"/>
  <c r="Y365" i="17"/>
  <c r="Y366" i="17"/>
  <c r="Y367" i="17"/>
  <c r="Y368" i="17"/>
  <c r="Y369" i="17"/>
  <c r="Y370" i="17"/>
  <c r="Y371" i="17"/>
  <c r="Y372" i="17"/>
  <c r="Y373" i="17"/>
  <c r="Y374" i="17"/>
  <c r="Y375" i="17"/>
  <c r="Y376" i="17"/>
  <c r="Y377" i="17"/>
  <c r="Y378" i="17"/>
  <c r="Y379" i="17"/>
  <c r="Y380" i="17"/>
  <c r="Y381" i="17"/>
  <c r="Y382" i="17"/>
  <c r="Y383" i="17"/>
  <c r="Y384" i="17"/>
  <c r="Y385" i="17"/>
  <c r="Y386" i="17"/>
  <c r="Y387" i="17"/>
  <c r="Y388" i="17"/>
  <c r="Y389" i="17"/>
  <c r="Y390" i="17"/>
  <c r="Y391" i="17"/>
  <c r="Y392" i="17"/>
  <c r="Y393" i="17"/>
  <c r="Y394" i="17"/>
  <c r="Y395" i="17"/>
  <c r="Y396" i="17"/>
  <c r="Y397" i="17"/>
  <c r="Y398" i="17"/>
  <c r="Y399" i="17"/>
  <c r="Y400" i="17"/>
  <c r="Y401" i="17"/>
  <c r="Y402" i="17"/>
  <c r="Y403" i="17"/>
  <c r="Y404" i="17"/>
  <c r="Y405" i="17"/>
  <c r="Y406" i="17"/>
  <c r="Y407" i="17"/>
  <c r="Y408" i="17"/>
  <c r="Y409" i="17"/>
  <c r="Y410" i="17"/>
  <c r="Y411" i="17"/>
  <c r="Y412" i="17"/>
  <c r="Y413" i="17"/>
  <c r="Y414" i="17"/>
  <c r="Y415" i="17"/>
  <c r="Y416" i="17"/>
  <c r="Y417" i="17"/>
  <c r="Y418" i="17"/>
  <c r="Y419" i="17"/>
  <c r="Y420" i="17"/>
  <c r="Y421" i="17"/>
  <c r="Y422" i="17"/>
  <c r="Y423" i="17"/>
  <c r="Y424" i="17"/>
  <c r="Y425" i="17"/>
  <c r="Y426" i="17"/>
  <c r="Y427" i="17"/>
  <c r="Y428" i="17"/>
  <c r="Y429" i="17"/>
  <c r="Y430" i="17"/>
  <c r="Y431" i="17"/>
  <c r="Y432" i="17"/>
  <c r="Y433" i="17"/>
  <c r="Y434" i="17"/>
  <c r="Y435" i="17"/>
  <c r="Y436" i="17"/>
  <c r="Y437" i="17"/>
  <c r="Y438" i="17"/>
  <c r="Y439" i="17"/>
  <c r="Y440" i="17"/>
  <c r="Y441" i="17"/>
  <c r="Y442" i="17"/>
  <c r="Y443" i="17"/>
  <c r="Y444" i="17"/>
  <c r="Y445" i="17"/>
  <c r="Y446" i="17"/>
  <c r="Y447" i="17"/>
  <c r="Y448" i="17"/>
  <c r="Y449" i="17"/>
  <c r="Y450" i="17"/>
  <c r="Y451" i="17"/>
  <c r="Y452" i="17"/>
  <c r="Y453" i="17"/>
  <c r="Y454" i="17"/>
  <c r="Y455" i="17"/>
  <c r="Y456" i="17"/>
  <c r="Y457" i="17"/>
  <c r="Y458" i="17"/>
  <c r="Y459" i="17"/>
  <c r="Y460" i="17"/>
  <c r="Y461" i="17"/>
  <c r="Y462" i="17"/>
  <c r="Y463" i="17"/>
  <c r="Y464" i="17"/>
  <c r="Y465" i="17"/>
  <c r="Y466" i="17"/>
  <c r="Y467" i="17"/>
  <c r="Y468" i="17"/>
  <c r="Y469" i="17"/>
  <c r="Y470" i="17"/>
  <c r="Y471" i="17"/>
  <c r="Y472" i="17"/>
  <c r="Y473" i="17"/>
  <c r="Y474" i="17"/>
  <c r="Y475" i="17"/>
  <c r="Y476" i="17"/>
  <c r="Y477" i="17"/>
  <c r="Y478" i="17"/>
  <c r="Y479" i="17"/>
  <c r="Y480" i="17"/>
  <c r="Y481" i="17"/>
  <c r="Y482" i="17"/>
  <c r="Y483" i="17"/>
  <c r="Y484" i="17"/>
  <c r="Y485" i="17"/>
  <c r="Y486" i="17"/>
  <c r="Y487" i="17"/>
  <c r="Y488" i="17"/>
  <c r="Y489" i="17"/>
  <c r="Y490" i="17"/>
  <c r="Y491" i="17"/>
  <c r="Y492" i="17"/>
  <c r="Y493" i="17"/>
  <c r="Y4" i="17"/>
  <c r="Y494" i="17"/>
  <c r="H4" i="20" l="1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3" i="20"/>
  <c r="N12" i="24" l="1"/>
  <c r="N11" i="24"/>
  <c r="N10" i="24"/>
  <c r="N9" i="24"/>
  <c r="N8" i="24"/>
  <c r="N7" i="24"/>
  <c r="W641" i="23"/>
  <c r="V641" i="23"/>
  <c r="U641" i="23"/>
  <c r="T641" i="23"/>
  <c r="S641" i="23"/>
  <c r="R641" i="23"/>
  <c r="Q641" i="23"/>
  <c r="P641" i="23"/>
  <c r="O641" i="23"/>
  <c r="N641" i="23"/>
  <c r="M641" i="23"/>
  <c r="L641" i="23"/>
  <c r="K641" i="23"/>
  <c r="J641" i="23"/>
  <c r="I641" i="23"/>
  <c r="H641" i="23"/>
  <c r="G641" i="23"/>
  <c r="F641" i="23"/>
  <c r="E641" i="23"/>
  <c r="D641" i="23"/>
  <c r="C641" i="23"/>
  <c r="B641" i="23"/>
  <c r="A641" i="23"/>
  <c r="W640" i="23"/>
  <c r="V640" i="23"/>
  <c r="U640" i="23"/>
  <c r="T640" i="23"/>
  <c r="S640" i="23"/>
  <c r="R640" i="23"/>
  <c r="Q640" i="23"/>
  <c r="P640" i="23"/>
  <c r="O640" i="23"/>
  <c r="N640" i="23"/>
  <c r="M640" i="23"/>
  <c r="L640" i="23"/>
  <c r="K640" i="23"/>
  <c r="J640" i="23"/>
  <c r="I640" i="23"/>
  <c r="H640" i="23"/>
  <c r="G640" i="23"/>
  <c r="F640" i="23"/>
  <c r="E640" i="23"/>
  <c r="D640" i="23"/>
  <c r="C640" i="23"/>
  <c r="B640" i="23"/>
  <c r="A640" i="23"/>
  <c r="W639" i="23"/>
  <c r="V639" i="23"/>
  <c r="U639" i="23"/>
  <c r="T639" i="23"/>
  <c r="S639" i="23"/>
  <c r="R639" i="23"/>
  <c r="Q639" i="23"/>
  <c r="P639" i="23"/>
  <c r="O639" i="23"/>
  <c r="N639" i="23"/>
  <c r="M639" i="23"/>
  <c r="L639" i="23"/>
  <c r="K639" i="23"/>
  <c r="J639" i="23"/>
  <c r="I639" i="23"/>
  <c r="H639" i="23"/>
  <c r="G639" i="23"/>
  <c r="F639" i="23"/>
  <c r="E639" i="23"/>
  <c r="D639" i="23"/>
  <c r="C639" i="23"/>
  <c r="B639" i="23"/>
  <c r="A639" i="23"/>
  <c r="W638" i="23"/>
  <c r="V638" i="23"/>
  <c r="U638" i="23"/>
  <c r="T638" i="23"/>
  <c r="S638" i="23"/>
  <c r="R638" i="23"/>
  <c r="Q638" i="23"/>
  <c r="P638" i="23"/>
  <c r="O638" i="23"/>
  <c r="N638" i="23"/>
  <c r="M638" i="23"/>
  <c r="L638" i="23"/>
  <c r="K638" i="23"/>
  <c r="J638" i="23"/>
  <c r="I638" i="23"/>
  <c r="H638" i="23"/>
  <c r="G638" i="23"/>
  <c r="F638" i="23"/>
  <c r="E638" i="23"/>
  <c r="D638" i="23"/>
  <c r="C638" i="23"/>
  <c r="B638" i="23"/>
  <c r="A638" i="23"/>
  <c r="W637" i="23"/>
  <c r="V637" i="23"/>
  <c r="U637" i="23"/>
  <c r="T637" i="23"/>
  <c r="S637" i="23"/>
  <c r="R637" i="23"/>
  <c r="Q637" i="23"/>
  <c r="P637" i="23"/>
  <c r="O637" i="23"/>
  <c r="N637" i="23"/>
  <c r="M637" i="23"/>
  <c r="L637" i="23"/>
  <c r="K637" i="23"/>
  <c r="J637" i="23"/>
  <c r="I637" i="23"/>
  <c r="H637" i="23"/>
  <c r="G637" i="23"/>
  <c r="F637" i="23"/>
  <c r="E637" i="23"/>
  <c r="D637" i="23"/>
  <c r="C637" i="23"/>
  <c r="B637" i="23"/>
  <c r="A637" i="23"/>
  <c r="W636" i="23"/>
  <c r="V636" i="23"/>
  <c r="U636" i="23"/>
  <c r="T636" i="23"/>
  <c r="S636" i="23"/>
  <c r="R636" i="23"/>
  <c r="Q636" i="23"/>
  <c r="P636" i="23"/>
  <c r="O636" i="23"/>
  <c r="N636" i="23"/>
  <c r="M636" i="23"/>
  <c r="L636" i="23"/>
  <c r="K636" i="23"/>
  <c r="J636" i="23"/>
  <c r="I636" i="23"/>
  <c r="H636" i="23"/>
  <c r="G636" i="23"/>
  <c r="F636" i="23"/>
  <c r="E636" i="23"/>
  <c r="D636" i="23"/>
  <c r="C636" i="23"/>
  <c r="B636" i="23"/>
  <c r="A636" i="23"/>
  <c r="W635" i="23"/>
  <c r="V635" i="23"/>
  <c r="U635" i="23"/>
  <c r="T635" i="23"/>
  <c r="S635" i="23"/>
  <c r="R635" i="23"/>
  <c r="Q635" i="23"/>
  <c r="P635" i="23"/>
  <c r="O635" i="23"/>
  <c r="N635" i="23"/>
  <c r="M635" i="23"/>
  <c r="L635" i="23"/>
  <c r="K635" i="23"/>
  <c r="J635" i="23"/>
  <c r="I635" i="23"/>
  <c r="H635" i="23"/>
  <c r="G635" i="23"/>
  <c r="F635" i="23"/>
  <c r="E635" i="23"/>
  <c r="D635" i="23"/>
  <c r="C635" i="23"/>
  <c r="B635" i="23"/>
  <c r="A635" i="23"/>
  <c r="W634" i="23"/>
  <c r="V634" i="23"/>
  <c r="U634" i="23"/>
  <c r="T634" i="23"/>
  <c r="S634" i="23"/>
  <c r="R634" i="23"/>
  <c r="Q634" i="23"/>
  <c r="P634" i="23"/>
  <c r="O634" i="23"/>
  <c r="N634" i="23"/>
  <c r="M634" i="23"/>
  <c r="L634" i="23"/>
  <c r="K634" i="23"/>
  <c r="J634" i="23"/>
  <c r="I634" i="23"/>
  <c r="H634" i="23"/>
  <c r="G634" i="23"/>
  <c r="F634" i="23"/>
  <c r="E634" i="23"/>
  <c r="D634" i="23"/>
  <c r="C634" i="23"/>
  <c r="B634" i="23"/>
  <c r="A634" i="23"/>
  <c r="W633" i="23"/>
  <c r="V633" i="23"/>
  <c r="U633" i="23"/>
  <c r="T633" i="23"/>
  <c r="S633" i="23"/>
  <c r="R633" i="23"/>
  <c r="Q633" i="23"/>
  <c r="P633" i="23"/>
  <c r="O633" i="23"/>
  <c r="N633" i="23"/>
  <c r="M633" i="23"/>
  <c r="L633" i="23"/>
  <c r="K633" i="23"/>
  <c r="J633" i="23"/>
  <c r="I633" i="23"/>
  <c r="H633" i="23"/>
  <c r="G633" i="23"/>
  <c r="F633" i="23"/>
  <c r="E633" i="23"/>
  <c r="D633" i="23"/>
  <c r="C633" i="23"/>
  <c r="B633" i="23"/>
  <c r="A633" i="23"/>
  <c r="W632" i="23"/>
  <c r="V632" i="23"/>
  <c r="U632" i="23"/>
  <c r="T632" i="23"/>
  <c r="S632" i="23"/>
  <c r="R632" i="23"/>
  <c r="Q632" i="23"/>
  <c r="P632" i="23"/>
  <c r="O632" i="23"/>
  <c r="N632" i="23"/>
  <c r="M632" i="23"/>
  <c r="L632" i="23"/>
  <c r="K632" i="23"/>
  <c r="J632" i="23"/>
  <c r="I632" i="23"/>
  <c r="H632" i="23"/>
  <c r="G632" i="23"/>
  <c r="F632" i="23"/>
  <c r="E632" i="23"/>
  <c r="D632" i="23"/>
  <c r="C632" i="23"/>
  <c r="B632" i="23"/>
  <c r="A632" i="23"/>
  <c r="W631" i="23"/>
  <c r="V631" i="23"/>
  <c r="U631" i="23"/>
  <c r="T631" i="23"/>
  <c r="S631" i="23"/>
  <c r="R631" i="23"/>
  <c r="Q631" i="23"/>
  <c r="P631" i="23"/>
  <c r="O631" i="23"/>
  <c r="N631" i="23"/>
  <c r="M631" i="23"/>
  <c r="L631" i="23"/>
  <c r="K631" i="23"/>
  <c r="J631" i="23"/>
  <c r="I631" i="23"/>
  <c r="H631" i="23"/>
  <c r="G631" i="23"/>
  <c r="F631" i="23"/>
  <c r="E631" i="23"/>
  <c r="D631" i="23"/>
  <c r="C631" i="23"/>
  <c r="B631" i="23"/>
  <c r="A631" i="23"/>
  <c r="W630" i="23"/>
  <c r="V630" i="23"/>
  <c r="U630" i="23"/>
  <c r="T630" i="23"/>
  <c r="S630" i="23"/>
  <c r="R630" i="23"/>
  <c r="Q630" i="23"/>
  <c r="P630" i="23"/>
  <c r="O630" i="23"/>
  <c r="N630" i="23"/>
  <c r="M630" i="23"/>
  <c r="L630" i="23"/>
  <c r="K630" i="23"/>
  <c r="J630" i="23"/>
  <c r="I630" i="23"/>
  <c r="H630" i="23"/>
  <c r="G630" i="23"/>
  <c r="F630" i="23"/>
  <c r="E630" i="23"/>
  <c r="D630" i="23"/>
  <c r="C630" i="23"/>
  <c r="B630" i="23"/>
  <c r="A630" i="23"/>
  <c r="W629" i="23"/>
  <c r="V629" i="23"/>
  <c r="U629" i="23"/>
  <c r="T629" i="23"/>
  <c r="S629" i="23"/>
  <c r="R629" i="23"/>
  <c r="Q629" i="23"/>
  <c r="P629" i="23"/>
  <c r="O629" i="23"/>
  <c r="N629" i="23"/>
  <c r="M629" i="23"/>
  <c r="L629" i="23"/>
  <c r="K629" i="23"/>
  <c r="J629" i="23"/>
  <c r="I629" i="23"/>
  <c r="H629" i="23"/>
  <c r="G629" i="23"/>
  <c r="F629" i="23"/>
  <c r="E629" i="23"/>
  <c r="D629" i="23"/>
  <c r="C629" i="23"/>
  <c r="B629" i="23"/>
  <c r="A629" i="23"/>
  <c r="W628" i="23"/>
  <c r="V628" i="23"/>
  <c r="U628" i="23"/>
  <c r="T628" i="23"/>
  <c r="S628" i="23"/>
  <c r="R628" i="23"/>
  <c r="Q628" i="23"/>
  <c r="P628" i="23"/>
  <c r="O628" i="23"/>
  <c r="N628" i="23"/>
  <c r="M628" i="23"/>
  <c r="L628" i="23"/>
  <c r="K628" i="23"/>
  <c r="J628" i="23"/>
  <c r="I628" i="23"/>
  <c r="H628" i="23"/>
  <c r="G628" i="23"/>
  <c r="F628" i="23"/>
  <c r="E628" i="23"/>
  <c r="D628" i="23"/>
  <c r="C628" i="23"/>
  <c r="B628" i="23"/>
  <c r="A628" i="23"/>
  <c r="W627" i="23"/>
  <c r="V627" i="23"/>
  <c r="U627" i="23"/>
  <c r="T627" i="23"/>
  <c r="S627" i="23"/>
  <c r="R627" i="23"/>
  <c r="Q627" i="23"/>
  <c r="P627" i="23"/>
  <c r="O627" i="23"/>
  <c r="N627" i="23"/>
  <c r="M627" i="23"/>
  <c r="L627" i="23"/>
  <c r="K627" i="23"/>
  <c r="J627" i="23"/>
  <c r="I627" i="23"/>
  <c r="H627" i="23"/>
  <c r="G627" i="23"/>
  <c r="F627" i="23"/>
  <c r="E627" i="23"/>
  <c r="D627" i="23"/>
  <c r="C627" i="23"/>
  <c r="B627" i="23"/>
  <c r="A627" i="23"/>
  <c r="W626" i="23"/>
  <c r="V626" i="23"/>
  <c r="U626" i="23"/>
  <c r="T626" i="23"/>
  <c r="S626" i="23"/>
  <c r="R626" i="23"/>
  <c r="Q626" i="23"/>
  <c r="P626" i="23"/>
  <c r="O626" i="23"/>
  <c r="N626" i="23"/>
  <c r="M626" i="23"/>
  <c r="L626" i="23"/>
  <c r="K626" i="23"/>
  <c r="J626" i="23"/>
  <c r="I626" i="23"/>
  <c r="H626" i="23"/>
  <c r="G626" i="23"/>
  <c r="F626" i="23"/>
  <c r="E626" i="23"/>
  <c r="D626" i="23"/>
  <c r="C626" i="23"/>
  <c r="B626" i="23"/>
  <c r="A626" i="23"/>
  <c r="W625" i="23"/>
  <c r="V625" i="23"/>
  <c r="U625" i="23"/>
  <c r="T625" i="23"/>
  <c r="S625" i="23"/>
  <c r="R625" i="23"/>
  <c r="Q625" i="23"/>
  <c r="P625" i="23"/>
  <c r="O625" i="23"/>
  <c r="N625" i="23"/>
  <c r="M625" i="23"/>
  <c r="L625" i="23"/>
  <c r="K625" i="23"/>
  <c r="J625" i="23"/>
  <c r="I625" i="23"/>
  <c r="H625" i="23"/>
  <c r="G625" i="23"/>
  <c r="F625" i="23"/>
  <c r="E625" i="23"/>
  <c r="D625" i="23"/>
  <c r="C625" i="23"/>
  <c r="B625" i="23"/>
  <c r="A625" i="23"/>
  <c r="W624" i="23"/>
  <c r="V624" i="23"/>
  <c r="U624" i="23"/>
  <c r="T624" i="23"/>
  <c r="S624" i="23"/>
  <c r="R624" i="23"/>
  <c r="Q624" i="23"/>
  <c r="P624" i="23"/>
  <c r="O624" i="23"/>
  <c r="N624" i="23"/>
  <c r="M624" i="23"/>
  <c r="L624" i="23"/>
  <c r="K624" i="23"/>
  <c r="J624" i="23"/>
  <c r="I624" i="23"/>
  <c r="H624" i="23"/>
  <c r="G624" i="23"/>
  <c r="F624" i="23"/>
  <c r="E624" i="23"/>
  <c r="D624" i="23"/>
  <c r="C624" i="23"/>
  <c r="B624" i="23"/>
  <c r="A624" i="23"/>
  <c r="W623" i="23"/>
  <c r="V623" i="23"/>
  <c r="U623" i="23"/>
  <c r="T623" i="23"/>
  <c r="S623" i="23"/>
  <c r="R623" i="23"/>
  <c r="Q623" i="23"/>
  <c r="P623" i="23"/>
  <c r="O623" i="23"/>
  <c r="N623" i="23"/>
  <c r="M623" i="23"/>
  <c r="L623" i="23"/>
  <c r="K623" i="23"/>
  <c r="J623" i="23"/>
  <c r="I623" i="23"/>
  <c r="H623" i="23"/>
  <c r="G623" i="23"/>
  <c r="F623" i="23"/>
  <c r="E623" i="23"/>
  <c r="D623" i="23"/>
  <c r="C623" i="23"/>
  <c r="B623" i="23"/>
  <c r="A623" i="23"/>
  <c r="W622" i="23"/>
  <c r="V622" i="23"/>
  <c r="U622" i="23"/>
  <c r="T622" i="23"/>
  <c r="S622" i="23"/>
  <c r="R622" i="23"/>
  <c r="Q622" i="23"/>
  <c r="P622" i="23"/>
  <c r="O622" i="23"/>
  <c r="N622" i="23"/>
  <c r="M622" i="23"/>
  <c r="L622" i="23"/>
  <c r="K622" i="23"/>
  <c r="J622" i="23"/>
  <c r="I622" i="23"/>
  <c r="H622" i="23"/>
  <c r="G622" i="23"/>
  <c r="F622" i="23"/>
  <c r="E622" i="23"/>
  <c r="D622" i="23"/>
  <c r="C622" i="23"/>
  <c r="B622" i="23"/>
  <c r="A622" i="23"/>
  <c r="W621" i="23"/>
  <c r="V621" i="23"/>
  <c r="U621" i="23"/>
  <c r="T621" i="23"/>
  <c r="S621" i="23"/>
  <c r="R621" i="23"/>
  <c r="Q621" i="23"/>
  <c r="P621" i="23"/>
  <c r="O621" i="23"/>
  <c r="N621" i="23"/>
  <c r="M621" i="23"/>
  <c r="L621" i="23"/>
  <c r="K621" i="23"/>
  <c r="J621" i="23"/>
  <c r="I621" i="23"/>
  <c r="H621" i="23"/>
  <c r="G621" i="23"/>
  <c r="F621" i="23"/>
  <c r="E621" i="23"/>
  <c r="D621" i="23"/>
  <c r="C621" i="23"/>
  <c r="B621" i="23"/>
  <c r="A621" i="23"/>
  <c r="W620" i="23"/>
  <c r="V620" i="23"/>
  <c r="U620" i="23"/>
  <c r="T620" i="23"/>
  <c r="S620" i="23"/>
  <c r="R620" i="23"/>
  <c r="Q620" i="23"/>
  <c r="P620" i="23"/>
  <c r="O620" i="23"/>
  <c r="N620" i="23"/>
  <c r="M620" i="23"/>
  <c r="L620" i="23"/>
  <c r="K620" i="23"/>
  <c r="J620" i="23"/>
  <c r="I620" i="23"/>
  <c r="H620" i="23"/>
  <c r="G620" i="23"/>
  <c r="F620" i="23"/>
  <c r="E620" i="23"/>
  <c r="D620" i="23"/>
  <c r="C620" i="23"/>
  <c r="B620" i="23"/>
  <c r="A620" i="23"/>
  <c r="W619" i="23"/>
  <c r="V619" i="23"/>
  <c r="U619" i="23"/>
  <c r="T619" i="23"/>
  <c r="S619" i="23"/>
  <c r="R619" i="23"/>
  <c r="Q619" i="23"/>
  <c r="P619" i="23"/>
  <c r="O619" i="23"/>
  <c r="N619" i="23"/>
  <c r="M619" i="23"/>
  <c r="L619" i="23"/>
  <c r="K619" i="23"/>
  <c r="J619" i="23"/>
  <c r="I619" i="23"/>
  <c r="H619" i="23"/>
  <c r="G619" i="23"/>
  <c r="F619" i="23"/>
  <c r="E619" i="23"/>
  <c r="D619" i="23"/>
  <c r="C619" i="23"/>
  <c r="B619" i="23"/>
  <c r="A619" i="23"/>
  <c r="W618" i="23"/>
  <c r="V618" i="23"/>
  <c r="U618" i="23"/>
  <c r="T618" i="23"/>
  <c r="S618" i="23"/>
  <c r="R618" i="23"/>
  <c r="Q618" i="23"/>
  <c r="P618" i="23"/>
  <c r="O618" i="23"/>
  <c r="N618" i="23"/>
  <c r="M618" i="23"/>
  <c r="L618" i="23"/>
  <c r="K618" i="23"/>
  <c r="J618" i="23"/>
  <c r="I618" i="23"/>
  <c r="H618" i="23"/>
  <c r="G618" i="23"/>
  <c r="F618" i="23"/>
  <c r="E618" i="23"/>
  <c r="D618" i="23"/>
  <c r="C618" i="23"/>
  <c r="B618" i="23"/>
  <c r="A618" i="23"/>
  <c r="W617" i="23"/>
  <c r="V617" i="23"/>
  <c r="U617" i="23"/>
  <c r="T617" i="23"/>
  <c r="S617" i="23"/>
  <c r="R617" i="23"/>
  <c r="Q617" i="23"/>
  <c r="P617" i="23"/>
  <c r="O617" i="23"/>
  <c r="N617" i="23"/>
  <c r="M617" i="23"/>
  <c r="L617" i="23"/>
  <c r="K617" i="23"/>
  <c r="J617" i="23"/>
  <c r="I617" i="23"/>
  <c r="H617" i="23"/>
  <c r="G617" i="23"/>
  <c r="F617" i="23"/>
  <c r="E617" i="23"/>
  <c r="D617" i="23"/>
  <c r="C617" i="23"/>
  <c r="B617" i="23"/>
  <c r="A617" i="23"/>
  <c r="W616" i="23"/>
  <c r="V616" i="23"/>
  <c r="U616" i="23"/>
  <c r="T616" i="23"/>
  <c r="S616" i="23"/>
  <c r="R616" i="23"/>
  <c r="Q616" i="23"/>
  <c r="P616" i="23"/>
  <c r="O616" i="23"/>
  <c r="N616" i="23"/>
  <c r="M616" i="23"/>
  <c r="L616" i="23"/>
  <c r="K616" i="23"/>
  <c r="J616" i="23"/>
  <c r="I616" i="23"/>
  <c r="H616" i="23"/>
  <c r="G616" i="23"/>
  <c r="F616" i="23"/>
  <c r="E616" i="23"/>
  <c r="D616" i="23"/>
  <c r="C616" i="23"/>
  <c r="B616" i="23"/>
  <c r="A616" i="23"/>
  <c r="W615" i="23"/>
  <c r="V615" i="23"/>
  <c r="U615" i="23"/>
  <c r="T615" i="23"/>
  <c r="S615" i="23"/>
  <c r="R615" i="23"/>
  <c r="Q615" i="23"/>
  <c r="P615" i="23"/>
  <c r="O615" i="23"/>
  <c r="N615" i="23"/>
  <c r="M615" i="23"/>
  <c r="L615" i="23"/>
  <c r="K615" i="23"/>
  <c r="J615" i="23"/>
  <c r="I615" i="23"/>
  <c r="H615" i="23"/>
  <c r="G615" i="23"/>
  <c r="F615" i="23"/>
  <c r="E615" i="23"/>
  <c r="D615" i="23"/>
  <c r="C615" i="23"/>
  <c r="B615" i="23"/>
  <c r="A615" i="23"/>
  <c r="W614" i="23"/>
  <c r="V614" i="23"/>
  <c r="U614" i="23"/>
  <c r="T614" i="23"/>
  <c r="S614" i="23"/>
  <c r="R614" i="23"/>
  <c r="Q614" i="23"/>
  <c r="P614" i="23"/>
  <c r="O614" i="23"/>
  <c r="N614" i="23"/>
  <c r="M614" i="23"/>
  <c r="L614" i="23"/>
  <c r="K614" i="23"/>
  <c r="J614" i="23"/>
  <c r="I614" i="23"/>
  <c r="H614" i="23"/>
  <c r="G614" i="23"/>
  <c r="F614" i="23"/>
  <c r="E614" i="23"/>
  <c r="D614" i="23"/>
  <c r="C614" i="23"/>
  <c r="B614" i="23"/>
  <c r="A614" i="23"/>
  <c r="W613" i="23"/>
  <c r="V613" i="23"/>
  <c r="U613" i="23"/>
  <c r="T613" i="23"/>
  <c r="S613" i="23"/>
  <c r="R613" i="23"/>
  <c r="Q613" i="23"/>
  <c r="P613" i="23"/>
  <c r="O613" i="23"/>
  <c r="N613" i="23"/>
  <c r="M613" i="23"/>
  <c r="L613" i="23"/>
  <c r="K613" i="23"/>
  <c r="J613" i="23"/>
  <c r="I613" i="23"/>
  <c r="H613" i="23"/>
  <c r="G613" i="23"/>
  <c r="F613" i="23"/>
  <c r="E613" i="23"/>
  <c r="D613" i="23"/>
  <c r="C613" i="23"/>
  <c r="B613" i="23"/>
  <c r="A613" i="23"/>
  <c r="W612" i="23"/>
  <c r="V612" i="23"/>
  <c r="U612" i="23"/>
  <c r="T612" i="23"/>
  <c r="S612" i="23"/>
  <c r="R612" i="23"/>
  <c r="Q612" i="23"/>
  <c r="P612" i="23"/>
  <c r="O612" i="23"/>
  <c r="N612" i="23"/>
  <c r="M612" i="23"/>
  <c r="L612" i="23"/>
  <c r="K612" i="23"/>
  <c r="J612" i="23"/>
  <c r="I612" i="23"/>
  <c r="H612" i="23"/>
  <c r="G612" i="23"/>
  <c r="F612" i="23"/>
  <c r="E612" i="23"/>
  <c r="D612" i="23"/>
  <c r="C612" i="23"/>
  <c r="B612" i="23"/>
  <c r="A612" i="23"/>
  <c r="W611" i="23"/>
  <c r="V611" i="23"/>
  <c r="U611" i="23"/>
  <c r="T611" i="23"/>
  <c r="S611" i="23"/>
  <c r="R611" i="23"/>
  <c r="Q611" i="23"/>
  <c r="P611" i="23"/>
  <c r="O611" i="23"/>
  <c r="N611" i="23"/>
  <c r="M611" i="23"/>
  <c r="L611" i="23"/>
  <c r="K611" i="23"/>
  <c r="J611" i="23"/>
  <c r="I611" i="23"/>
  <c r="H611" i="23"/>
  <c r="G611" i="23"/>
  <c r="F611" i="23"/>
  <c r="E611" i="23"/>
  <c r="D611" i="23"/>
  <c r="C611" i="23"/>
  <c r="B611" i="23"/>
  <c r="A611" i="23"/>
  <c r="W610" i="23"/>
  <c r="V610" i="23"/>
  <c r="U610" i="23"/>
  <c r="T610" i="23"/>
  <c r="S610" i="23"/>
  <c r="R610" i="23"/>
  <c r="Q610" i="23"/>
  <c r="P610" i="23"/>
  <c r="O610" i="23"/>
  <c r="N610" i="23"/>
  <c r="M610" i="23"/>
  <c r="L610" i="23"/>
  <c r="K610" i="23"/>
  <c r="J610" i="23"/>
  <c r="I610" i="23"/>
  <c r="H610" i="23"/>
  <c r="G610" i="23"/>
  <c r="F610" i="23"/>
  <c r="E610" i="23"/>
  <c r="D610" i="23"/>
  <c r="C610" i="23"/>
  <c r="B610" i="23"/>
  <c r="A610" i="23"/>
  <c r="W609" i="23"/>
  <c r="V609" i="23"/>
  <c r="U609" i="23"/>
  <c r="T609" i="23"/>
  <c r="S609" i="23"/>
  <c r="R609" i="23"/>
  <c r="Q609" i="23"/>
  <c r="P609" i="23"/>
  <c r="O609" i="23"/>
  <c r="N609" i="23"/>
  <c r="M609" i="23"/>
  <c r="L609" i="23"/>
  <c r="K609" i="23"/>
  <c r="J609" i="23"/>
  <c r="I609" i="23"/>
  <c r="H609" i="23"/>
  <c r="G609" i="23"/>
  <c r="F609" i="23"/>
  <c r="E609" i="23"/>
  <c r="D609" i="23"/>
  <c r="C609" i="23"/>
  <c r="B609" i="23"/>
  <c r="A609" i="23"/>
  <c r="W608" i="23"/>
  <c r="V608" i="23"/>
  <c r="U608" i="23"/>
  <c r="T608" i="23"/>
  <c r="S608" i="23"/>
  <c r="R608" i="23"/>
  <c r="Q608" i="23"/>
  <c r="P608" i="23"/>
  <c r="O608" i="23"/>
  <c r="N608" i="23"/>
  <c r="M608" i="23"/>
  <c r="L608" i="23"/>
  <c r="K608" i="23"/>
  <c r="J608" i="23"/>
  <c r="I608" i="23"/>
  <c r="H608" i="23"/>
  <c r="G608" i="23"/>
  <c r="F608" i="23"/>
  <c r="E608" i="23"/>
  <c r="D608" i="23"/>
  <c r="C608" i="23"/>
  <c r="B608" i="23"/>
  <c r="A608" i="23"/>
  <c r="W607" i="23"/>
  <c r="V607" i="23"/>
  <c r="U607" i="23"/>
  <c r="T607" i="23"/>
  <c r="S607" i="23"/>
  <c r="R607" i="23"/>
  <c r="Q607" i="23"/>
  <c r="P607" i="23"/>
  <c r="O607" i="23"/>
  <c r="N607" i="23"/>
  <c r="M607" i="23"/>
  <c r="L607" i="23"/>
  <c r="K607" i="23"/>
  <c r="J607" i="23"/>
  <c r="I607" i="23"/>
  <c r="H607" i="23"/>
  <c r="G607" i="23"/>
  <c r="F607" i="23"/>
  <c r="E607" i="23"/>
  <c r="D607" i="23"/>
  <c r="C607" i="23"/>
  <c r="B607" i="23"/>
  <c r="A607" i="23"/>
  <c r="W606" i="23"/>
  <c r="V606" i="23"/>
  <c r="U606" i="23"/>
  <c r="T606" i="23"/>
  <c r="S606" i="23"/>
  <c r="R606" i="23"/>
  <c r="Q606" i="23"/>
  <c r="P606" i="23"/>
  <c r="O606" i="23"/>
  <c r="N606" i="23"/>
  <c r="M606" i="23"/>
  <c r="L606" i="23"/>
  <c r="K606" i="23"/>
  <c r="J606" i="23"/>
  <c r="I606" i="23"/>
  <c r="H606" i="23"/>
  <c r="G606" i="23"/>
  <c r="F606" i="23"/>
  <c r="E606" i="23"/>
  <c r="D606" i="23"/>
  <c r="C606" i="23"/>
  <c r="B606" i="23"/>
  <c r="A606" i="23"/>
  <c r="W605" i="23"/>
  <c r="V605" i="23"/>
  <c r="U605" i="23"/>
  <c r="T605" i="23"/>
  <c r="S605" i="23"/>
  <c r="R605" i="23"/>
  <c r="Q605" i="23"/>
  <c r="P605" i="23"/>
  <c r="O605" i="23"/>
  <c r="N605" i="23"/>
  <c r="M605" i="23"/>
  <c r="L605" i="23"/>
  <c r="K605" i="23"/>
  <c r="J605" i="23"/>
  <c r="I605" i="23"/>
  <c r="H605" i="23"/>
  <c r="G605" i="23"/>
  <c r="F605" i="23"/>
  <c r="E605" i="23"/>
  <c r="D605" i="23"/>
  <c r="C605" i="23"/>
  <c r="B605" i="23"/>
  <c r="A605" i="23"/>
  <c r="W604" i="23"/>
  <c r="V604" i="23"/>
  <c r="U604" i="23"/>
  <c r="T604" i="23"/>
  <c r="S604" i="23"/>
  <c r="R604" i="23"/>
  <c r="Q604" i="23"/>
  <c r="P604" i="23"/>
  <c r="O604" i="23"/>
  <c r="N604" i="23"/>
  <c r="M604" i="23"/>
  <c r="L604" i="23"/>
  <c r="K604" i="23"/>
  <c r="J604" i="23"/>
  <c r="I604" i="23"/>
  <c r="H604" i="23"/>
  <c r="G604" i="23"/>
  <c r="F604" i="23"/>
  <c r="E604" i="23"/>
  <c r="D604" i="23"/>
  <c r="C604" i="23"/>
  <c r="B604" i="23"/>
  <c r="A604" i="23"/>
  <c r="W603" i="23"/>
  <c r="V603" i="23"/>
  <c r="U603" i="23"/>
  <c r="T603" i="23"/>
  <c r="S603" i="23"/>
  <c r="R603" i="23"/>
  <c r="Q603" i="23"/>
  <c r="P603" i="23"/>
  <c r="O603" i="23"/>
  <c r="N603" i="23"/>
  <c r="M603" i="23"/>
  <c r="L603" i="23"/>
  <c r="K603" i="23"/>
  <c r="J603" i="23"/>
  <c r="I603" i="23"/>
  <c r="H603" i="23"/>
  <c r="G603" i="23"/>
  <c r="F603" i="23"/>
  <c r="E603" i="23"/>
  <c r="D603" i="23"/>
  <c r="C603" i="23"/>
  <c r="B603" i="23"/>
  <c r="A603" i="23"/>
  <c r="W602" i="23"/>
  <c r="V602" i="23"/>
  <c r="U602" i="23"/>
  <c r="T602" i="23"/>
  <c r="S602" i="23"/>
  <c r="R602" i="23"/>
  <c r="Q602" i="23"/>
  <c r="P602" i="23"/>
  <c r="O602" i="23"/>
  <c r="N602" i="23"/>
  <c r="M602" i="23"/>
  <c r="L602" i="23"/>
  <c r="K602" i="23"/>
  <c r="J602" i="23"/>
  <c r="I602" i="23"/>
  <c r="H602" i="23"/>
  <c r="G602" i="23"/>
  <c r="F602" i="23"/>
  <c r="E602" i="23"/>
  <c r="D602" i="23"/>
  <c r="C602" i="23"/>
  <c r="B602" i="23"/>
  <c r="A602" i="23"/>
  <c r="W601" i="23"/>
  <c r="V601" i="23"/>
  <c r="U601" i="23"/>
  <c r="T601" i="23"/>
  <c r="S601" i="23"/>
  <c r="R601" i="23"/>
  <c r="Q601" i="23"/>
  <c r="P601" i="23"/>
  <c r="O601" i="23"/>
  <c r="N601" i="23"/>
  <c r="M601" i="23"/>
  <c r="L601" i="23"/>
  <c r="K601" i="23"/>
  <c r="J601" i="23"/>
  <c r="I601" i="23"/>
  <c r="H601" i="23"/>
  <c r="G601" i="23"/>
  <c r="F601" i="23"/>
  <c r="E601" i="23"/>
  <c r="D601" i="23"/>
  <c r="C601" i="23"/>
  <c r="B601" i="23"/>
  <c r="A601" i="23"/>
  <c r="W600" i="23"/>
  <c r="V600" i="23"/>
  <c r="U600" i="23"/>
  <c r="T600" i="23"/>
  <c r="S600" i="23"/>
  <c r="R600" i="23"/>
  <c r="Q600" i="23"/>
  <c r="P600" i="23"/>
  <c r="O600" i="23"/>
  <c r="N600" i="23"/>
  <c r="M600" i="23"/>
  <c r="L600" i="23"/>
  <c r="K600" i="23"/>
  <c r="J600" i="23"/>
  <c r="I600" i="23"/>
  <c r="H600" i="23"/>
  <c r="G600" i="23"/>
  <c r="F600" i="23"/>
  <c r="E600" i="23"/>
  <c r="D600" i="23"/>
  <c r="C600" i="23"/>
  <c r="B600" i="23"/>
  <c r="A600" i="23"/>
  <c r="W599" i="23"/>
  <c r="V599" i="23"/>
  <c r="U599" i="23"/>
  <c r="T599" i="23"/>
  <c r="S599" i="23"/>
  <c r="R599" i="23"/>
  <c r="Q599" i="23"/>
  <c r="P599" i="23"/>
  <c r="O599" i="23"/>
  <c r="N599" i="23"/>
  <c r="M599" i="23"/>
  <c r="L599" i="23"/>
  <c r="K599" i="23"/>
  <c r="J599" i="23"/>
  <c r="I599" i="23"/>
  <c r="H599" i="23"/>
  <c r="G599" i="23"/>
  <c r="F599" i="23"/>
  <c r="E599" i="23"/>
  <c r="D599" i="23"/>
  <c r="C599" i="23"/>
  <c r="B599" i="23"/>
  <c r="A599" i="23"/>
  <c r="W598" i="23"/>
  <c r="V598" i="23"/>
  <c r="U598" i="23"/>
  <c r="T598" i="23"/>
  <c r="S598" i="23"/>
  <c r="R598" i="23"/>
  <c r="Q598" i="23"/>
  <c r="P598" i="23"/>
  <c r="O598" i="23"/>
  <c r="N598" i="23"/>
  <c r="M598" i="23"/>
  <c r="L598" i="23"/>
  <c r="K598" i="23"/>
  <c r="J598" i="23"/>
  <c r="I598" i="23"/>
  <c r="H598" i="23"/>
  <c r="G598" i="23"/>
  <c r="F598" i="23"/>
  <c r="E598" i="23"/>
  <c r="D598" i="23"/>
  <c r="C598" i="23"/>
  <c r="B598" i="23"/>
  <c r="A598" i="23"/>
  <c r="W597" i="23"/>
  <c r="V597" i="23"/>
  <c r="U597" i="23"/>
  <c r="T597" i="23"/>
  <c r="S597" i="23"/>
  <c r="R597" i="23"/>
  <c r="Q597" i="23"/>
  <c r="P597" i="23"/>
  <c r="O597" i="23"/>
  <c r="N597" i="23"/>
  <c r="M597" i="23"/>
  <c r="L597" i="23"/>
  <c r="K597" i="23"/>
  <c r="J597" i="23"/>
  <c r="I597" i="23"/>
  <c r="H597" i="23"/>
  <c r="G597" i="23"/>
  <c r="F597" i="23"/>
  <c r="E597" i="23"/>
  <c r="D597" i="23"/>
  <c r="C597" i="23"/>
  <c r="B597" i="23"/>
  <c r="A597" i="23"/>
  <c r="W596" i="23"/>
  <c r="V596" i="23"/>
  <c r="U596" i="23"/>
  <c r="T596" i="23"/>
  <c r="S596" i="23"/>
  <c r="R596" i="23"/>
  <c r="Q596" i="23"/>
  <c r="P596" i="23"/>
  <c r="O596" i="23"/>
  <c r="N596" i="23"/>
  <c r="M596" i="23"/>
  <c r="L596" i="23"/>
  <c r="K596" i="23"/>
  <c r="J596" i="23"/>
  <c r="I596" i="23"/>
  <c r="H596" i="23"/>
  <c r="G596" i="23"/>
  <c r="F596" i="23"/>
  <c r="E596" i="23"/>
  <c r="D596" i="23"/>
  <c r="C596" i="23"/>
  <c r="B596" i="23"/>
  <c r="A596" i="23"/>
  <c r="W595" i="23"/>
  <c r="V595" i="23"/>
  <c r="U595" i="23"/>
  <c r="T595" i="23"/>
  <c r="S595" i="23"/>
  <c r="R595" i="23"/>
  <c r="Q595" i="23"/>
  <c r="P595" i="23"/>
  <c r="O595" i="23"/>
  <c r="N595" i="23"/>
  <c r="M595" i="23"/>
  <c r="L595" i="23"/>
  <c r="K595" i="23"/>
  <c r="J595" i="23"/>
  <c r="I595" i="23"/>
  <c r="H595" i="23"/>
  <c r="G595" i="23"/>
  <c r="F595" i="23"/>
  <c r="E595" i="23"/>
  <c r="D595" i="23"/>
  <c r="C595" i="23"/>
  <c r="B595" i="23"/>
  <c r="A595" i="23"/>
  <c r="W594" i="23"/>
  <c r="V594" i="23"/>
  <c r="U594" i="23"/>
  <c r="T594" i="23"/>
  <c r="S594" i="23"/>
  <c r="R594" i="23"/>
  <c r="Q594" i="23"/>
  <c r="P594" i="23"/>
  <c r="O594" i="23"/>
  <c r="N594" i="23"/>
  <c r="M594" i="23"/>
  <c r="L594" i="23"/>
  <c r="K594" i="23"/>
  <c r="J594" i="23"/>
  <c r="I594" i="23"/>
  <c r="H594" i="23"/>
  <c r="G594" i="23"/>
  <c r="F594" i="23"/>
  <c r="E594" i="23"/>
  <c r="D594" i="23"/>
  <c r="C594" i="23"/>
  <c r="B594" i="23"/>
  <c r="A594" i="23"/>
  <c r="W593" i="23"/>
  <c r="V593" i="23"/>
  <c r="U593" i="23"/>
  <c r="T593" i="23"/>
  <c r="S593" i="23"/>
  <c r="R593" i="23"/>
  <c r="Q593" i="23"/>
  <c r="P593" i="23"/>
  <c r="O593" i="23"/>
  <c r="N593" i="23"/>
  <c r="M593" i="23"/>
  <c r="L593" i="23"/>
  <c r="K593" i="23"/>
  <c r="J593" i="23"/>
  <c r="I593" i="23"/>
  <c r="H593" i="23"/>
  <c r="G593" i="23"/>
  <c r="F593" i="23"/>
  <c r="E593" i="23"/>
  <c r="D593" i="23"/>
  <c r="C593" i="23"/>
  <c r="B593" i="23"/>
  <c r="A593" i="23"/>
  <c r="W592" i="23"/>
  <c r="V592" i="23"/>
  <c r="U592" i="23"/>
  <c r="T592" i="23"/>
  <c r="S592" i="23"/>
  <c r="R592" i="23"/>
  <c r="Q592" i="23"/>
  <c r="P592" i="23"/>
  <c r="O592" i="23"/>
  <c r="N592" i="23"/>
  <c r="M592" i="23"/>
  <c r="L592" i="23"/>
  <c r="K592" i="23"/>
  <c r="J592" i="23"/>
  <c r="I592" i="23"/>
  <c r="H592" i="23"/>
  <c r="G592" i="23"/>
  <c r="F592" i="23"/>
  <c r="E592" i="23"/>
  <c r="D592" i="23"/>
  <c r="C592" i="23"/>
  <c r="B592" i="23"/>
  <c r="A592" i="23"/>
  <c r="W591" i="23"/>
  <c r="V591" i="23"/>
  <c r="U591" i="23"/>
  <c r="T591" i="23"/>
  <c r="S591" i="23"/>
  <c r="R591" i="23"/>
  <c r="Q591" i="23"/>
  <c r="P591" i="23"/>
  <c r="O591" i="23"/>
  <c r="N591" i="23"/>
  <c r="M591" i="23"/>
  <c r="L591" i="23"/>
  <c r="K591" i="23"/>
  <c r="J591" i="23"/>
  <c r="I591" i="23"/>
  <c r="H591" i="23"/>
  <c r="G591" i="23"/>
  <c r="F591" i="23"/>
  <c r="E591" i="23"/>
  <c r="D591" i="23"/>
  <c r="C591" i="23"/>
  <c r="B591" i="23"/>
  <c r="A591" i="23"/>
  <c r="W590" i="23"/>
  <c r="V590" i="23"/>
  <c r="U590" i="23"/>
  <c r="T590" i="23"/>
  <c r="S590" i="23"/>
  <c r="R590" i="23"/>
  <c r="Q590" i="23"/>
  <c r="P590" i="23"/>
  <c r="O590" i="23"/>
  <c r="N590" i="23"/>
  <c r="M590" i="23"/>
  <c r="L590" i="23"/>
  <c r="K590" i="23"/>
  <c r="J590" i="23"/>
  <c r="I590" i="23"/>
  <c r="H590" i="23"/>
  <c r="G590" i="23"/>
  <c r="F590" i="23"/>
  <c r="E590" i="23"/>
  <c r="D590" i="23"/>
  <c r="C590" i="23"/>
  <c r="B590" i="23"/>
  <c r="A590" i="23"/>
  <c r="W589" i="23"/>
  <c r="V589" i="23"/>
  <c r="U589" i="23"/>
  <c r="T589" i="23"/>
  <c r="S589" i="23"/>
  <c r="R589" i="23"/>
  <c r="Q589" i="23"/>
  <c r="P589" i="23"/>
  <c r="O589" i="23"/>
  <c r="N589" i="23"/>
  <c r="M589" i="23"/>
  <c r="L589" i="23"/>
  <c r="K589" i="23"/>
  <c r="J589" i="23"/>
  <c r="I589" i="23"/>
  <c r="H589" i="23"/>
  <c r="G589" i="23"/>
  <c r="F589" i="23"/>
  <c r="E589" i="23"/>
  <c r="D589" i="23"/>
  <c r="C589" i="23"/>
  <c r="B589" i="23"/>
  <c r="A589" i="23"/>
  <c r="W588" i="23"/>
  <c r="V588" i="23"/>
  <c r="U588" i="23"/>
  <c r="T588" i="23"/>
  <c r="S588" i="23"/>
  <c r="R588" i="23"/>
  <c r="Q588" i="23"/>
  <c r="P588" i="23"/>
  <c r="O588" i="23"/>
  <c r="N588" i="23"/>
  <c r="M588" i="23"/>
  <c r="L588" i="23"/>
  <c r="K588" i="23"/>
  <c r="J588" i="23"/>
  <c r="I588" i="23"/>
  <c r="H588" i="23"/>
  <c r="G588" i="23"/>
  <c r="F588" i="23"/>
  <c r="E588" i="23"/>
  <c r="D588" i="23"/>
  <c r="C588" i="23"/>
  <c r="B588" i="23"/>
  <c r="A588" i="23"/>
  <c r="W587" i="23"/>
  <c r="V587" i="23"/>
  <c r="U587" i="23"/>
  <c r="T587" i="23"/>
  <c r="S587" i="23"/>
  <c r="R587" i="23"/>
  <c r="Q587" i="23"/>
  <c r="P587" i="23"/>
  <c r="O587" i="23"/>
  <c r="N587" i="23"/>
  <c r="M587" i="23"/>
  <c r="L587" i="23"/>
  <c r="K587" i="23"/>
  <c r="J587" i="23"/>
  <c r="I587" i="23"/>
  <c r="H587" i="23"/>
  <c r="G587" i="23"/>
  <c r="F587" i="23"/>
  <c r="E587" i="23"/>
  <c r="D587" i="23"/>
  <c r="C587" i="23"/>
  <c r="B587" i="23"/>
  <c r="A587" i="23"/>
  <c r="W586" i="23"/>
  <c r="V586" i="23"/>
  <c r="U586" i="23"/>
  <c r="T586" i="23"/>
  <c r="S586" i="23"/>
  <c r="R586" i="23"/>
  <c r="Q586" i="23"/>
  <c r="P586" i="23"/>
  <c r="O586" i="23"/>
  <c r="N586" i="23"/>
  <c r="M586" i="23"/>
  <c r="L586" i="23"/>
  <c r="K586" i="23"/>
  <c r="J586" i="23"/>
  <c r="I586" i="23"/>
  <c r="H586" i="23"/>
  <c r="G586" i="23"/>
  <c r="F586" i="23"/>
  <c r="E586" i="23"/>
  <c r="D586" i="23"/>
  <c r="C586" i="23"/>
  <c r="B586" i="23"/>
  <c r="A586" i="23"/>
  <c r="W585" i="23"/>
  <c r="V585" i="23"/>
  <c r="U585" i="23"/>
  <c r="T585" i="23"/>
  <c r="S585" i="23"/>
  <c r="R585" i="23"/>
  <c r="Q585" i="23"/>
  <c r="P585" i="23"/>
  <c r="O585" i="23"/>
  <c r="N585" i="23"/>
  <c r="M585" i="23"/>
  <c r="L585" i="23"/>
  <c r="K585" i="23"/>
  <c r="J585" i="23"/>
  <c r="I585" i="23"/>
  <c r="H585" i="23"/>
  <c r="G585" i="23"/>
  <c r="F585" i="23"/>
  <c r="E585" i="23"/>
  <c r="D585" i="23"/>
  <c r="C585" i="23"/>
  <c r="B585" i="23"/>
  <c r="A585" i="23"/>
  <c r="W584" i="23"/>
  <c r="V584" i="23"/>
  <c r="U584" i="23"/>
  <c r="T584" i="23"/>
  <c r="S584" i="23"/>
  <c r="R584" i="23"/>
  <c r="Q584" i="23"/>
  <c r="P584" i="23"/>
  <c r="O584" i="23"/>
  <c r="N584" i="23"/>
  <c r="M584" i="23"/>
  <c r="L584" i="23"/>
  <c r="K584" i="23"/>
  <c r="J584" i="23"/>
  <c r="I584" i="23"/>
  <c r="H584" i="23"/>
  <c r="G584" i="23"/>
  <c r="F584" i="23"/>
  <c r="E584" i="23"/>
  <c r="D584" i="23"/>
  <c r="C584" i="23"/>
  <c r="B584" i="23"/>
  <c r="A584" i="23"/>
  <c r="W583" i="23"/>
  <c r="V583" i="23"/>
  <c r="U583" i="23"/>
  <c r="T583" i="23"/>
  <c r="S583" i="23"/>
  <c r="R583" i="23"/>
  <c r="Q583" i="23"/>
  <c r="P583" i="23"/>
  <c r="O583" i="23"/>
  <c r="N583" i="23"/>
  <c r="M583" i="23"/>
  <c r="L583" i="23"/>
  <c r="K583" i="23"/>
  <c r="J583" i="23"/>
  <c r="I583" i="23"/>
  <c r="H583" i="23"/>
  <c r="G583" i="23"/>
  <c r="F583" i="23"/>
  <c r="E583" i="23"/>
  <c r="D583" i="23"/>
  <c r="C583" i="23"/>
  <c r="B583" i="23"/>
  <c r="A583" i="23"/>
  <c r="W582" i="23"/>
  <c r="V582" i="23"/>
  <c r="U582" i="23"/>
  <c r="T582" i="23"/>
  <c r="S582" i="23"/>
  <c r="R582" i="23"/>
  <c r="Q582" i="23"/>
  <c r="P582" i="23"/>
  <c r="O582" i="23"/>
  <c r="N582" i="23"/>
  <c r="M582" i="23"/>
  <c r="L582" i="23"/>
  <c r="K582" i="23"/>
  <c r="J582" i="23"/>
  <c r="I582" i="23"/>
  <c r="H582" i="23"/>
  <c r="G582" i="23"/>
  <c r="F582" i="23"/>
  <c r="E582" i="23"/>
  <c r="D582" i="23"/>
  <c r="C582" i="23"/>
  <c r="B582" i="23"/>
  <c r="A582" i="23"/>
  <c r="W581" i="23"/>
  <c r="V581" i="23"/>
  <c r="U581" i="23"/>
  <c r="T581" i="23"/>
  <c r="S581" i="23"/>
  <c r="R581" i="23"/>
  <c r="Q581" i="23"/>
  <c r="P581" i="23"/>
  <c r="O581" i="23"/>
  <c r="N581" i="23"/>
  <c r="M581" i="23"/>
  <c r="L581" i="23"/>
  <c r="K581" i="23"/>
  <c r="J581" i="23"/>
  <c r="I581" i="23"/>
  <c r="H581" i="23"/>
  <c r="G581" i="23"/>
  <c r="F581" i="23"/>
  <c r="E581" i="23"/>
  <c r="D581" i="23"/>
  <c r="C581" i="23"/>
  <c r="B581" i="23"/>
  <c r="A581" i="23"/>
  <c r="W580" i="23"/>
  <c r="V580" i="23"/>
  <c r="U580" i="23"/>
  <c r="T580" i="23"/>
  <c r="S580" i="23"/>
  <c r="R580" i="23"/>
  <c r="Q580" i="23"/>
  <c r="P580" i="23"/>
  <c r="O580" i="23"/>
  <c r="N580" i="23"/>
  <c r="M580" i="23"/>
  <c r="L580" i="23"/>
  <c r="K580" i="23"/>
  <c r="J580" i="23"/>
  <c r="I580" i="23"/>
  <c r="H580" i="23"/>
  <c r="G580" i="23"/>
  <c r="F580" i="23"/>
  <c r="E580" i="23"/>
  <c r="D580" i="23"/>
  <c r="C580" i="23"/>
  <c r="B580" i="23"/>
  <c r="A580" i="23"/>
  <c r="W579" i="23"/>
  <c r="V579" i="23"/>
  <c r="U579" i="23"/>
  <c r="T579" i="23"/>
  <c r="S579" i="23"/>
  <c r="R579" i="23"/>
  <c r="Q579" i="23"/>
  <c r="P579" i="23"/>
  <c r="O579" i="23"/>
  <c r="N579" i="23"/>
  <c r="M579" i="23"/>
  <c r="L579" i="23"/>
  <c r="K579" i="23"/>
  <c r="J579" i="23"/>
  <c r="I579" i="23"/>
  <c r="H579" i="23"/>
  <c r="G579" i="23"/>
  <c r="F579" i="23"/>
  <c r="E579" i="23"/>
  <c r="D579" i="23"/>
  <c r="C579" i="23"/>
  <c r="B579" i="23"/>
  <c r="A579" i="23"/>
  <c r="W578" i="23"/>
  <c r="V578" i="23"/>
  <c r="U578" i="23"/>
  <c r="T578" i="23"/>
  <c r="S578" i="23"/>
  <c r="R578" i="23"/>
  <c r="Q578" i="23"/>
  <c r="P578" i="23"/>
  <c r="O578" i="23"/>
  <c r="N578" i="23"/>
  <c r="M578" i="23"/>
  <c r="L578" i="23"/>
  <c r="K578" i="23"/>
  <c r="J578" i="23"/>
  <c r="I578" i="23"/>
  <c r="H578" i="23"/>
  <c r="G578" i="23"/>
  <c r="F578" i="23"/>
  <c r="E578" i="23"/>
  <c r="D578" i="23"/>
  <c r="C578" i="23"/>
  <c r="B578" i="23"/>
  <c r="A578" i="23"/>
  <c r="W577" i="23"/>
  <c r="V577" i="23"/>
  <c r="U577" i="23"/>
  <c r="T577" i="23"/>
  <c r="S577" i="23"/>
  <c r="R577" i="23"/>
  <c r="Q577" i="23"/>
  <c r="P577" i="23"/>
  <c r="O577" i="23"/>
  <c r="N577" i="23"/>
  <c r="M577" i="23"/>
  <c r="L577" i="23"/>
  <c r="K577" i="23"/>
  <c r="J577" i="23"/>
  <c r="I577" i="23"/>
  <c r="H577" i="23"/>
  <c r="G577" i="23"/>
  <c r="F577" i="23"/>
  <c r="E577" i="23"/>
  <c r="D577" i="23"/>
  <c r="C577" i="23"/>
  <c r="B577" i="23"/>
  <c r="A577" i="23"/>
  <c r="W576" i="23"/>
  <c r="V576" i="23"/>
  <c r="U576" i="23"/>
  <c r="T576" i="23"/>
  <c r="S576" i="23"/>
  <c r="R576" i="23"/>
  <c r="Q576" i="23"/>
  <c r="P576" i="23"/>
  <c r="O576" i="23"/>
  <c r="N576" i="23"/>
  <c r="M576" i="23"/>
  <c r="L576" i="23"/>
  <c r="K576" i="23"/>
  <c r="J576" i="23"/>
  <c r="I576" i="23"/>
  <c r="H576" i="23"/>
  <c r="G576" i="23"/>
  <c r="F576" i="23"/>
  <c r="E576" i="23"/>
  <c r="D576" i="23"/>
  <c r="C576" i="23"/>
  <c r="B576" i="23"/>
  <c r="A576" i="23"/>
  <c r="W575" i="23"/>
  <c r="V575" i="23"/>
  <c r="U575" i="23"/>
  <c r="T575" i="23"/>
  <c r="S575" i="23"/>
  <c r="R575" i="23"/>
  <c r="Q575" i="23"/>
  <c r="P575" i="23"/>
  <c r="O575" i="23"/>
  <c r="N575" i="23"/>
  <c r="M575" i="23"/>
  <c r="L575" i="23"/>
  <c r="K575" i="23"/>
  <c r="J575" i="23"/>
  <c r="I575" i="23"/>
  <c r="H575" i="23"/>
  <c r="G575" i="23"/>
  <c r="F575" i="23"/>
  <c r="E575" i="23"/>
  <c r="D575" i="23"/>
  <c r="C575" i="23"/>
  <c r="B575" i="23"/>
  <c r="A575" i="23"/>
  <c r="W574" i="23"/>
  <c r="V574" i="23"/>
  <c r="U574" i="23"/>
  <c r="T574" i="23"/>
  <c r="S574" i="23"/>
  <c r="R574" i="23"/>
  <c r="Q574" i="23"/>
  <c r="P574" i="23"/>
  <c r="O574" i="23"/>
  <c r="N574" i="23"/>
  <c r="M574" i="23"/>
  <c r="L574" i="23"/>
  <c r="K574" i="23"/>
  <c r="J574" i="23"/>
  <c r="I574" i="23"/>
  <c r="H574" i="23"/>
  <c r="G574" i="23"/>
  <c r="F574" i="23"/>
  <c r="E574" i="23"/>
  <c r="D574" i="23"/>
  <c r="C574" i="23"/>
  <c r="B574" i="23"/>
  <c r="A574" i="23"/>
  <c r="W573" i="23"/>
  <c r="V573" i="23"/>
  <c r="U573" i="23"/>
  <c r="T573" i="23"/>
  <c r="S573" i="23"/>
  <c r="R573" i="23"/>
  <c r="Q573" i="23"/>
  <c r="P573" i="23"/>
  <c r="O573" i="23"/>
  <c r="N573" i="23"/>
  <c r="M573" i="23"/>
  <c r="L573" i="23"/>
  <c r="K573" i="23"/>
  <c r="J573" i="23"/>
  <c r="I573" i="23"/>
  <c r="H573" i="23"/>
  <c r="G573" i="23"/>
  <c r="F573" i="23"/>
  <c r="E573" i="23"/>
  <c r="D573" i="23"/>
  <c r="C573" i="23"/>
  <c r="B573" i="23"/>
  <c r="A573" i="23"/>
  <c r="W572" i="23"/>
  <c r="V572" i="23"/>
  <c r="U572" i="23"/>
  <c r="T572" i="23"/>
  <c r="S572" i="23"/>
  <c r="R572" i="23"/>
  <c r="Q572" i="23"/>
  <c r="P572" i="23"/>
  <c r="O572" i="23"/>
  <c r="N572" i="23"/>
  <c r="M572" i="23"/>
  <c r="L572" i="23"/>
  <c r="K572" i="23"/>
  <c r="J572" i="23"/>
  <c r="I572" i="23"/>
  <c r="H572" i="23"/>
  <c r="G572" i="23"/>
  <c r="F572" i="23"/>
  <c r="E572" i="23"/>
  <c r="D572" i="23"/>
  <c r="C572" i="23"/>
  <c r="B572" i="23"/>
  <c r="A572" i="23"/>
  <c r="W571" i="23"/>
  <c r="V571" i="23"/>
  <c r="U571" i="23"/>
  <c r="T571" i="23"/>
  <c r="S571" i="23"/>
  <c r="R571" i="23"/>
  <c r="Q571" i="23"/>
  <c r="P571" i="23"/>
  <c r="O571" i="23"/>
  <c r="N571" i="23"/>
  <c r="M571" i="23"/>
  <c r="L571" i="23"/>
  <c r="K571" i="23"/>
  <c r="J571" i="23"/>
  <c r="I571" i="23"/>
  <c r="H571" i="23"/>
  <c r="G571" i="23"/>
  <c r="F571" i="23"/>
  <c r="E571" i="23"/>
  <c r="D571" i="23"/>
  <c r="C571" i="23"/>
  <c r="B571" i="23"/>
  <c r="A571" i="23"/>
  <c r="W570" i="23"/>
  <c r="V570" i="23"/>
  <c r="U570" i="23"/>
  <c r="T570" i="23"/>
  <c r="S570" i="23"/>
  <c r="R570" i="23"/>
  <c r="Q570" i="23"/>
  <c r="P570" i="23"/>
  <c r="O570" i="23"/>
  <c r="N570" i="23"/>
  <c r="M570" i="23"/>
  <c r="L570" i="23"/>
  <c r="K570" i="23"/>
  <c r="J570" i="23"/>
  <c r="I570" i="23"/>
  <c r="H570" i="23"/>
  <c r="G570" i="23"/>
  <c r="F570" i="23"/>
  <c r="E570" i="23"/>
  <c r="D570" i="23"/>
  <c r="C570" i="23"/>
  <c r="B570" i="23"/>
  <c r="A570" i="23"/>
  <c r="W569" i="23"/>
  <c r="V569" i="23"/>
  <c r="U569" i="23"/>
  <c r="T569" i="23"/>
  <c r="S569" i="23"/>
  <c r="R569" i="23"/>
  <c r="Q569" i="23"/>
  <c r="P569" i="23"/>
  <c r="O569" i="23"/>
  <c r="N569" i="23"/>
  <c r="M569" i="23"/>
  <c r="L569" i="23"/>
  <c r="K569" i="23"/>
  <c r="J569" i="23"/>
  <c r="I569" i="23"/>
  <c r="H569" i="23"/>
  <c r="G569" i="23"/>
  <c r="F569" i="23"/>
  <c r="E569" i="23"/>
  <c r="D569" i="23"/>
  <c r="C569" i="23"/>
  <c r="B569" i="23"/>
  <c r="A569" i="23"/>
  <c r="W568" i="23"/>
  <c r="V568" i="23"/>
  <c r="U568" i="23"/>
  <c r="T568" i="23"/>
  <c r="S568" i="23"/>
  <c r="R568" i="23"/>
  <c r="Q568" i="23"/>
  <c r="P568" i="23"/>
  <c r="O568" i="23"/>
  <c r="N568" i="23"/>
  <c r="M568" i="23"/>
  <c r="L568" i="23"/>
  <c r="K568" i="23"/>
  <c r="J568" i="23"/>
  <c r="I568" i="23"/>
  <c r="H568" i="23"/>
  <c r="G568" i="23"/>
  <c r="F568" i="23"/>
  <c r="E568" i="23"/>
  <c r="D568" i="23"/>
  <c r="C568" i="23"/>
  <c r="B568" i="23"/>
  <c r="A568" i="23"/>
  <c r="W567" i="23"/>
  <c r="V567" i="23"/>
  <c r="U567" i="23"/>
  <c r="T567" i="23"/>
  <c r="S567" i="23"/>
  <c r="R567" i="23"/>
  <c r="Q567" i="23"/>
  <c r="P567" i="23"/>
  <c r="O567" i="23"/>
  <c r="N567" i="23"/>
  <c r="M567" i="23"/>
  <c r="L567" i="23"/>
  <c r="K567" i="23"/>
  <c r="J567" i="23"/>
  <c r="I567" i="23"/>
  <c r="H567" i="23"/>
  <c r="G567" i="23"/>
  <c r="F567" i="23"/>
  <c r="E567" i="23"/>
  <c r="D567" i="23"/>
  <c r="C567" i="23"/>
  <c r="B567" i="23"/>
  <c r="A567" i="23"/>
  <c r="W566" i="23"/>
  <c r="V566" i="23"/>
  <c r="U566" i="23"/>
  <c r="T566" i="23"/>
  <c r="S566" i="23"/>
  <c r="R566" i="23"/>
  <c r="Q566" i="23"/>
  <c r="P566" i="23"/>
  <c r="O566" i="23"/>
  <c r="N566" i="23"/>
  <c r="M566" i="23"/>
  <c r="L566" i="23"/>
  <c r="K566" i="23"/>
  <c r="J566" i="23"/>
  <c r="I566" i="23"/>
  <c r="H566" i="23"/>
  <c r="G566" i="23"/>
  <c r="F566" i="23"/>
  <c r="E566" i="23"/>
  <c r="D566" i="23"/>
  <c r="C566" i="23"/>
  <c r="B566" i="23"/>
  <c r="A566" i="23"/>
  <c r="W565" i="23"/>
  <c r="V565" i="23"/>
  <c r="U565" i="23"/>
  <c r="T565" i="23"/>
  <c r="S565" i="23"/>
  <c r="R565" i="23"/>
  <c r="Q565" i="23"/>
  <c r="P565" i="23"/>
  <c r="O565" i="23"/>
  <c r="N565" i="23"/>
  <c r="M565" i="23"/>
  <c r="L565" i="23"/>
  <c r="K565" i="23"/>
  <c r="J565" i="23"/>
  <c r="I565" i="23"/>
  <c r="H565" i="23"/>
  <c r="G565" i="23"/>
  <c r="F565" i="23"/>
  <c r="E565" i="23"/>
  <c r="D565" i="23"/>
  <c r="C565" i="23"/>
  <c r="B565" i="23"/>
  <c r="A565" i="23"/>
  <c r="W564" i="23"/>
  <c r="V564" i="23"/>
  <c r="U564" i="23"/>
  <c r="T564" i="23"/>
  <c r="S564" i="23"/>
  <c r="R564" i="23"/>
  <c r="Q564" i="23"/>
  <c r="P564" i="23"/>
  <c r="O564" i="23"/>
  <c r="N564" i="23"/>
  <c r="M564" i="23"/>
  <c r="L564" i="23"/>
  <c r="K564" i="23"/>
  <c r="J564" i="23"/>
  <c r="I564" i="23"/>
  <c r="H564" i="23"/>
  <c r="G564" i="23"/>
  <c r="F564" i="23"/>
  <c r="E564" i="23"/>
  <c r="D564" i="23"/>
  <c r="C564" i="23"/>
  <c r="B564" i="23"/>
  <c r="A564" i="23"/>
  <c r="W563" i="23"/>
  <c r="V563" i="23"/>
  <c r="U563" i="23"/>
  <c r="T563" i="23"/>
  <c r="S563" i="23"/>
  <c r="R563" i="23"/>
  <c r="Q563" i="23"/>
  <c r="P563" i="23"/>
  <c r="O563" i="23"/>
  <c r="N563" i="23"/>
  <c r="M563" i="23"/>
  <c r="L563" i="23"/>
  <c r="K563" i="23"/>
  <c r="J563" i="23"/>
  <c r="I563" i="23"/>
  <c r="H563" i="23"/>
  <c r="G563" i="23"/>
  <c r="F563" i="23"/>
  <c r="E563" i="23"/>
  <c r="D563" i="23"/>
  <c r="C563" i="23"/>
  <c r="B563" i="23"/>
  <c r="A563" i="23"/>
  <c r="W562" i="23"/>
  <c r="V562" i="23"/>
  <c r="U562" i="23"/>
  <c r="T562" i="23"/>
  <c r="S562" i="23"/>
  <c r="R562" i="23"/>
  <c r="Q562" i="23"/>
  <c r="P562" i="23"/>
  <c r="O562" i="23"/>
  <c r="N562" i="23"/>
  <c r="M562" i="23"/>
  <c r="L562" i="23"/>
  <c r="K562" i="23"/>
  <c r="J562" i="23"/>
  <c r="I562" i="23"/>
  <c r="H562" i="23"/>
  <c r="G562" i="23"/>
  <c r="F562" i="23"/>
  <c r="E562" i="23"/>
  <c r="D562" i="23"/>
  <c r="C562" i="23"/>
  <c r="B562" i="23"/>
  <c r="A562" i="23"/>
  <c r="W561" i="23"/>
  <c r="V561" i="23"/>
  <c r="U561" i="23"/>
  <c r="T561" i="23"/>
  <c r="S561" i="23"/>
  <c r="R561" i="23"/>
  <c r="Q561" i="23"/>
  <c r="P561" i="23"/>
  <c r="O561" i="23"/>
  <c r="N561" i="23"/>
  <c r="M561" i="23"/>
  <c r="L561" i="23"/>
  <c r="K561" i="23"/>
  <c r="J561" i="23"/>
  <c r="I561" i="23"/>
  <c r="H561" i="23"/>
  <c r="G561" i="23"/>
  <c r="F561" i="23"/>
  <c r="E561" i="23"/>
  <c r="D561" i="23"/>
  <c r="C561" i="23"/>
  <c r="B561" i="23"/>
  <c r="A561" i="23"/>
  <c r="W560" i="23"/>
  <c r="V560" i="23"/>
  <c r="U560" i="23"/>
  <c r="T560" i="23"/>
  <c r="S560" i="23"/>
  <c r="R560" i="23"/>
  <c r="Q560" i="23"/>
  <c r="P560" i="23"/>
  <c r="O560" i="23"/>
  <c r="N560" i="23"/>
  <c r="M560" i="23"/>
  <c r="L560" i="23"/>
  <c r="K560" i="23"/>
  <c r="J560" i="23"/>
  <c r="I560" i="23"/>
  <c r="H560" i="23"/>
  <c r="G560" i="23"/>
  <c r="F560" i="23"/>
  <c r="E560" i="23"/>
  <c r="D560" i="23"/>
  <c r="C560" i="23"/>
  <c r="B560" i="23"/>
  <c r="A560" i="23"/>
  <c r="W559" i="23"/>
  <c r="V559" i="23"/>
  <c r="U559" i="23"/>
  <c r="T559" i="23"/>
  <c r="S559" i="23"/>
  <c r="R559" i="23"/>
  <c r="Q559" i="23"/>
  <c r="P559" i="23"/>
  <c r="O559" i="23"/>
  <c r="N559" i="23"/>
  <c r="M559" i="23"/>
  <c r="L559" i="23"/>
  <c r="K559" i="23"/>
  <c r="J559" i="23"/>
  <c r="I559" i="23"/>
  <c r="H559" i="23"/>
  <c r="G559" i="23"/>
  <c r="F559" i="23"/>
  <c r="E559" i="23"/>
  <c r="D559" i="23"/>
  <c r="C559" i="23"/>
  <c r="B559" i="23"/>
  <c r="A559" i="23"/>
  <c r="W558" i="23"/>
  <c r="V558" i="23"/>
  <c r="U558" i="23"/>
  <c r="T558" i="23"/>
  <c r="S558" i="23"/>
  <c r="R558" i="23"/>
  <c r="Q558" i="23"/>
  <c r="P558" i="23"/>
  <c r="O558" i="23"/>
  <c r="N558" i="23"/>
  <c r="M558" i="23"/>
  <c r="L558" i="23"/>
  <c r="K558" i="23"/>
  <c r="J558" i="23"/>
  <c r="I558" i="23"/>
  <c r="H558" i="23"/>
  <c r="G558" i="23"/>
  <c r="F558" i="23"/>
  <c r="E558" i="23"/>
  <c r="D558" i="23"/>
  <c r="C558" i="23"/>
  <c r="B558" i="23"/>
  <c r="A558" i="23"/>
  <c r="W557" i="23"/>
  <c r="V557" i="23"/>
  <c r="U557" i="23"/>
  <c r="T557" i="23"/>
  <c r="S557" i="23"/>
  <c r="R557" i="23"/>
  <c r="Q557" i="23"/>
  <c r="P557" i="23"/>
  <c r="O557" i="23"/>
  <c r="N557" i="23"/>
  <c r="M557" i="23"/>
  <c r="L557" i="23"/>
  <c r="K557" i="23"/>
  <c r="J557" i="23"/>
  <c r="I557" i="23"/>
  <c r="H557" i="23"/>
  <c r="G557" i="23"/>
  <c r="F557" i="23"/>
  <c r="E557" i="23"/>
  <c r="D557" i="23"/>
  <c r="C557" i="23"/>
  <c r="B557" i="23"/>
  <c r="A557" i="23"/>
  <c r="W556" i="23"/>
  <c r="V556" i="23"/>
  <c r="U556" i="23"/>
  <c r="T556" i="23"/>
  <c r="S556" i="23"/>
  <c r="R556" i="23"/>
  <c r="Q556" i="23"/>
  <c r="P556" i="23"/>
  <c r="O556" i="23"/>
  <c r="N556" i="23"/>
  <c r="M556" i="23"/>
  <c r="L556" i="23"/>
  <c r="K556" i="23"/>
  <c r="J556" i="23"/>
  <c r="I556" i="23"/>
  <c r="H556" i="23"/>
  <c r="G556" i="23"/>
  <c r="F556" i="23"/>
  <c r="E556" i="23"/>
  <c r="D556" i="23"/>
  <c r="C556" i="23"/>
  <c r="B556" i="23"/>
  <c r="A556" i="23"/>
  <c r="W555" i="23"/>
  <c r="V555" i="23"/>
  <c r="U555" i="23"/>
  <c r="T555" i="23"/>
  <c r="S555" i="23"/>
  <c r="R555" i="23"/>
  <c r="Q555" i="23"/>
  <c r="P555" i="23"/>
  <c r="O555" i="23"/>
  <c r="N555" i="23"/>
  <c r="M555" i="23"/>
  <c r="L555" i="23"/>
  <c r="K555" i="23"/>
  <c r="J555" i="23"/>
  <c r="I555" i="23"/>
  <c r="H555" i="23"/>
  <c r="G555" i="23"/>
  <c r="F555" i="23"/>
  <c r="E555" i="23"/>
  <c r="D555" i="23"/>
  <c r="C555" i="23"/>
  <c r="B555" i="23"/>
  <c r="A555" i="23"/>
  <c r="W554" i="23"/>
  <c r="V554" i="23"/>
  <c r="U554" i="23"/>
  <c r="T554" i="23"/>
  <c r="S554" i="23"/>
  <c r="R554" i="23"/>
  <c r="Q554" i="23"/>
  <c r="P554" i="23"/>
  <c r="O554" i="23"/>
  <c r="N554" i="23"/>
  <c r="M554" i="23"/>
  <c r="L554" i="23"/>
  <c r="K554" i="23"/>
  <c r="J554" i="23"/>
  <c r="I554" i="23"/>
  <c r="H554" i="23"/>
  <c r="G554" i="23"/>
  <c r="F554" i="23"/>
  <c r="E554" i="23"/>
  <c r="D554" i="23"/>
  <c r="C554" i="23"/>
  <c r="B554" i="23"/>
  <c r="A554" i="23"/>
  <c r="W553" i="23"/>
  <c r="V553" i="23"/>
  <c r="U553" i="23"/>
  <c r="T553" i="23"/>
  <c r="S553" i="23"/>
  <c r="R553" i="23"/>
  <c r="Q553" i="23"/>
  <c r="P553" i="23"/>
  <c r="O553" i="23"/>
  <c r="N553" i="23"/>
  <c r="M553" i="23"/>
  <c r="L553" i="23"/>
  <c r="K553" i="23"/>
  <c r="J553" i="23"/>
  <c r="I553" i="23"/>
  <c r="H553" i="23"/>
  <c r="G553" i="23"/>
  <c r="F553" i="23"/>
  <c r="E553" i="23"/>
  <c r="D553" i="23"/>
  <c r="C553" i="23"/>
  <c r="B553" i="23"/>
  <c r="A553" i="23"/>
  <c r="W552" i="23"/>
  <c r="V552" i="23"/>
  <c r="U552" i="23"/>
  <c r="T552" i="23"/>
  <c r="S552" i="23"/>
  <c r="R552" i="23"/>
  <c r="Q552" i="23"/>
  <c r="P552" i="23"/>
  <c r="O552" i="23"/>
  <c r="N552" i="23"/>
  <c r="M552" i="23"/>
  <c r="L552" i="23"/>
  <c r="K552" i="23"/>
  <c r="J552" i="23"/>
  <c r="I552" i="23"/>
  <c r="H552" i="23"/>
  <c r="G552" i="23"/>
  <c r="F552" i="23"/>
  <c r="E552" i="23"/>
  <c r="D552" i="23"/>
  <c r="C552" i="23"/>
  <c r="B552" i="23"/>
  <c r="A552" i="23"/>
  <c r="W551" i="23"/>
  <c r="V551" i="23"/>
  <c r="U551" i="23"/>
  <c r="T551" i="23"/>
  <c r="S551" i="23"/>
  <c r="R551" i="23"/>
  <c r="Q551" i="23"/>
  <c r="P551" i="23"/>
  <c r="O551" i="23"/>
  <c r="N551" i="23"/>
  <c r="M551" i="23"/>
  <c r="L551" i="23"/>
  <c r="K551" i="23"/>
  <c r="J551" i="23"/>
  <c r="I551" i="23"/>
  <c r="H551" i="23"/>
  <c r="G551" i="23"/>
  <c r="F551" i="23"/>
  <c r="E551" i="23"/>
  <c r="D551" i="23"/>
  <c r="C551" i="23"/>
  <c r="B551" i="23"/>
  <c r="A551" i="23"/>
  <c r="W550" i="23"/>
  <c r="V550" i="23"/>
  <c r="U550" i="23"/>
  <c r="T550" i="23"/>
  <c r="S550" i="23"/>
  <c r="R550" i="23"/>
  <c r="Q550" i="23"/>
  <c r="P550" i="23"/>
  <c r="O550" i="23"/>
  <c r="N550" i="23"/>
  <c r="M550" i="23"/>
  <c r="L550" i="23"/>
  <c r="K550" i="23"/>
  <c r="J550" i="23"/>
  <c r="I550" i="23"/>
  <c r="H550" i="23"/>
  <c r="G550" i="23"/>
  <c r="F550" i="23"/>
  <c r="E550" i="23"/>
  <c r="D550" i="23"/>
  <c r="C550" i="23"/>
  <c r="B550" i="23"/>
  <c r="A550" i="23"/>
  <c r="W549" i="23"/>
  <c r="V549" i="23"/>
  <c r="U549" i="23"/>
  <c r="T549" i="23"/>
  <c r="S549" i="23"/>
  <c r="R549" i="23"/>
  <c r="Q549" i="23"/>
  <c r="P549" i="23"/>
  <c r="O549" i="23"/>
  <c r="N549" i="23"/>
  <c r="M549" i="23"/>
  <c r="L549" i="23"/>
  <c r="K549" i="23"/>
  <c r="J549" i="23"/>
  <c r="I549" i="23"/>
  <c r="H549" i="23"/>
  <c r="G549" i="23"/>
  <c r="F549" i="23"/>
  <c r="E549" i="23"/>
  <c r="D549" i="23"/>
  <c r="C549" i="23"/>
  <c r="B549" i="23"/>
  <c r="A549" i="23"/>
  <c r="W548" i="23"/>
  <c r="V548" i="23"/>
  <c r="U548" i="23"/>
  <c r="T548" i="23"/>
  <c r="S548" i="23"/>
  <c r="R548" i="23"/>
  <c r="Q548" i="23"/>
  <c r="P548" i="23"/>
  <c r="O548" i="23"/>
  <c r="N548" i="23"/>
  <c r="M548" i="23"/>
  <c r="L548" i="23"/>
  <c r="K548" i="23"/>
  <c r="J548" i="23"/>
  <c r="I548" i="23"/>
  <c r="H548" i="23"/>
  <c r="G548" i="23"/>
  <c r="F548" i="23"/>
  <c r="E548" i="23"/>
  <c r="D548" i="23"/>
  <c r="C548" i="23"/>
  <c r="B548" i="23"/>
  <c r="A548" i="23"/>
  <c r="W547" i="23"/>
  <c r="V547" i="23"/>
  <c r="U547" i="23"/>
  <c r="T547" i="23"/>
  <c r="S547" i="23"/>
  <c r="R547" i="23"/>
  <c r="Q547" i="23"/>
  <c r="P547" i="23"/>
  <c r="O547" i="23"/>
  <c r="N547" i="23"/>
  <c r="M547" i="23"/>
  <c r="L547" i="23"/>
  <c r="K547" i="23"/>
  <c r="J547" i="23"/>
  <c r="I547" i="23"/>
  <c r="H547" i="23"/>
  <c r="G547" i="23"/>
  <c r="F547" i="23"/>
  <c r="E547" i="23"/>
  <c r="D547" i="23"/>
  <c r="C547" i="23"/>
  <c r="B547" i="23"/>
  <c r="A547" i="23"/>
  <c r="W546" i="23"/>
  <c r="V546" i="23"/>
  <c r="U546" i="23"/>
  <c r="T546" i="23"/>
  <c r="S546" i="23"/>
  <c r="R546" i="23"/>
  <c r="Q546" i="23"/>
  <c r="P546" i="23"/>
  <c r="O546" i="23"/>
  <c r="N546" i="23"/>
  <c r="M546" i="23"/>
  <c r="L546" i="23"/>
  <c r="K546" i="23"/>
  <c r="J546" i="23"/>
  <c r="I546" i="23"/>
  <c r="H546" i="23"/>
  <c r="G546" i="23"/>
  <c r="F546" i="23"/>
  <c r="E546" i="23"/>
  <c r="D546" i="23"/>
  <c r="C546" i="23"/>
  <c r="B546" i="23"/>
  <c r="A546" i="23"/>
  <c r="W545" i="23"/>
  <c r="V545" i="23"/>
  <c r="U545" i="23"/>
  <c r="T545" i="23"/>
  <c r="S545" i="23"/>
  <c r="R545" i="23"/>
  <c r="Q545" i="23"/>
  <c r="P545" i="23"/>
  <c r="O545" i="23"/>
  <c r="N545" i="23"/>
  <c r="M545" i="23"/>
  <c r="L545" i="23"/>
  <c r="K545" i="23"/>
  <c r="J545" i="23"/>
  <c r="I545" i="23"/>
  <c r="H545" i="23"/>
  <c r="G545" i="23"/>
  <c r="F545" i="23"/>
  <c r="E545" i="23"/>
  <c r="D545" i="23"/>
  <c r="C545" i="23"/>
  <c r="B545" i="23"/>
  <c r="A545" i="23"/>
  <c r="W544" i="23"/>
  <c r="V544" i="23"/>
  <c r="U544" i="23"/>
  <c r="T544" i="23"/>
  <c r="S544" i="23"/>
  <c r="R544" i="23"/>
  <c r="Q544" i="23"/>
  <c r="P544" i="23"/>
  <c r="O544" i="23"/>
  <c r="N544" i="23"/>
  <c r="M544" i="23"/>
  <c r="L544" i="23"/>
  <c r="K544" i="23"/>
  <c r="J544" i="23"/>
  <c r="I544" i="23"/>
  <c r="H544" i="23"/>
  <c r="G544" i="23"/>
  <c r="F544" i="23"/>
  <c r="E544" i="23"/>
  <c r="D544" i="23"/>
  <c r="C544" i="23"/>
  <c r="B544" i="23"/>
  <c r="A544" i="23"/>
  <c r="W543" i="23"/>
  <c r="V543" i="23"/>
  <c r="U543" i="23"/>
  <c r="T543" i="23"/>
  <c r="S543" i="23"/>
  <c r="R543" i="23"/>
  <c r="Q543" i="23"/>
  <c r="P543" i="23"/>
  <c r="O543" i="23"/>
  <c r="N543" i="23"/>
  <c r="M543" i="23"/>
  <c r="L543" i="23"/>
  <c r="K543" i="23"/>
  <c r="J543" i="23"/>
  <c r="I543" i="23"/>
  <c r="H543" i="23"/>
  <c r="G543" i="23"/>
  <c r="F543" i="23"/>
  <c r="E543" i="23"/>
  <c r="D543" i="23"/>
  <c r="C543" i="23"/>
  <c r="B543" i="23"/>
  <c r="A543" i="23"/>
  <c r="W542" i="23"/>
  <c r="V542" i="23"/>
  <c r="U542" i="23"/>
  <c r="T542" i="23"/>
  <c r="S542" i="23"/>
  <c r="R542" i="23"/>
  <c r="Q542" i="23"/>
  <c r="P542" i="23"/>
  <c r="O542" i="23"/>
  <c r="N542" i="23"/>
  <c r="M542" i="23"/>
  <c r="L542" i="23"/>
  <c r="K542" i="23"/>
  <c r="J542" i="23"/>
  <c r="I542" i="23"/>
  <c r="H542" i="23"/>
  <c r="G542" i="23"/>
  <c r="F542" i="23"/>
  <c r="E542" i="23"/>
  <c r="D542" i="23"/>
  <c r="C542" i="23"/>
  <c r="B542" i="23"/>
  <c r="A542" i="23"/>
  <c r="W541" i="23"/>
  <c r="V541" i="23"/>
  <c r="U541" i="23"/>
  <c r="T541" i="23"/>
  <c r="S541" i="23"/>
  <c r="R541" i="23"/>
  <c r="Q541" i="23"/>
  <c r="P541" i="23"/>
  <c r="O541" i="23"/>
  <c r="N541" i="23"/>
  <c r="M541" i="23"/>
  <c r="L541" i="23"/>
  <c r="K541" i="23"/>
  <c r="J541" i="23"/>
  <c r="I541" i="23"/>
  <c r="H541" i="23"/>
  <c r="G541" i="23"/>
  <c r="F541" i="23"/>
  <c r="E541" i="23"/>
  <c r="D541" i="23"/>
  <c r="C541" i="23"/>
  <c r="B541" i="23"/>
  <c r="A541" i="23"/>
  <c r="W540" i="23"/>
  <c r="V540" i="23"/>
  <c r="U540" i="23"/>
  <c r="T540" i="23"/>
  <c r="S540" i="23"/>
  <c r="R540" i="23"/>
  <c r="Q540" i="23"/>
  <c r="P540" i="23"/>
  <c r="O540" i="23"/>
  <c r="N540" i="23"/>
  <c r="M540" i="23"/>
  <c r="L540" i="23"/>
  <c r="K540" i="23"/>
  <c r="J540" i="23"/>
  <c r="I540" i="23"/>
  <c r="H540" i="23"/>
  <c r="G540" i="23"/>
  <c r="F540" i="23"/>
  <c r="E540" i="23"/>
  <c r="D540" i="23"/>
  <c r="C540" i="23"/>
  <c r="B540" i="23"/>
  <c r="A540" i="23"/>
  <c r="W539" i="23"/>
  <c r="V539" i="23"/>
  <c r="U539" i="23"/>
  <c r="T539" i="23"/>
  <c r="S539" i="23"/>
  <c r="R539" i="23"/>
  <c r="Q539" i="23"/>
  <c r="P539" i="23"/>
  <c r="O539" i="23"/>
  <c r="N539" i="23"/>
  <c r="M539" i="23"/>
  <c r="L539" i="23"/>
  <c r="K539" i="23"/>
  <c r="J539" i="23"/>
  <c r="I539" i="23"/>
  <c r="H539" i="23"/>
  <c r="G539" i="23"/>
  <c r="F539" i="23"/>
  <c r="E539" i="23"/>
  <c r="D539" i="23"/>
  <c r="C539" i="23"/>
  <c r="B539" i="23"/>
  <c r="A539" i="23"/>
  <c r="W538" i="23"/>
  <c r="V538" i="23"/>
  <c r="U538" i="23"/>
  <c r="T538" i="23"/>
  <c r="S538" i="23"/>
  <c r="R538" i="23"/>
  <c r="Q538" i="23"/>
  <c r="P538" i="23"/>
  <c r="O538" i="23"/>
  <c r="N538" i="23"/>
  <c r="M538" i="23"/>
  <c r="L538" i="23"/>
  <c r="K538" i="23"/>
  <c r="J538" i="23"/>
  <c r="I538" i="23"/>
  <c r="H538" i="23"/>
  <c r="G538" i="23"/>
  <c r="F538" i="23"/>
  <c r="E538" i="23"/>
  <c r="D538" i="23"/>
  <c r="C538" i="23"/>
  <c r="B538" i="23"/>
  <c r="A538" i="23"/>
  <c r="W537" i="23"/>
  <c r="V537" i="23"/>
  <c r="U537" i="23"/>
  <c r="T537" i="23"/>
  <c r="S537" i="23"/>
  <c r="R537" i="23"/>
  <c r="Q537" i="23"/>
  <c r="P537" i="23"/>
  <c r="O537" i="23"/>
  <c r="N537" i="23"/>
  <c r="M537" i="23"/>
  <c r="L537" i="23"/>
  <c r="K537" i="23"/>
  <c r="J537" i="23"/>
  <c r="I537" i="23"/>
  <c r="H537" i="23"/>
  <c r="G537" i="23"/>
  <c r="F537" i="23"/>
  <c r="E537" i="23"/>
  <c r="D537" i="23"/>
  <c r="C537" i="23"/>
  <c r="B537" i="23"/>
  <c r="A537" i="23"/>
  <c r="W536" i="23"/>
  <c r="V536" i="23"/>
  <c r="U536" i="23"/>
  <c r="T536" i="23"/>
  <c r="S536" i="23"/>
  <c r="R536" i="23"/>
  <c r="Q536" i="23"/>
  <c r="P536" i="23"/>
  <c r="O536" i="23"/>
  <c r="N536" i="23"/>
  <c r="M536" i="23"/>
  <c r="L536" i="23"/>
  <c r="K536" i="23"/>
  <c r="J536" i="23"/>
  <c r="I536" i="23"/>
  <c r="H536" i="23"/>
  <c r="G536" i="23"/>
  <c r="F536" i="23"/>
  <c r="E536" i="23"/>
  <c r="D536" i="23"/>
  <c r="C536" i="23"/>
  <c r="B536" i="23"/>
  <c r="A536" i="23"/>
  <c r="W535" i="23"/>
  <c r="V535" i="23"/>
  <c r="U535" i="23"/>
  <c r="T535" i="23"/>
  <c r="S535" i="23"/>
  <c r="R535" i="23"/>
  <c r="Q535" i="23"/>
  <c r="P535" i="23"/>
  <c r="O535" i="23"/>
  <c r="N535" i="23"/>
  <c r="M535" i="23"/>
  <c r="L535" i="23"/>
  <c r="K535" i="23"/>
  <c r="J535" i="23"/>
  <c r="I535" i="23"/>
  <c r="H535" i="23"/>
  <c r="G535" i="23"/>
  <c r="F535" i="23"/>
  <c r="E535" i="23"/>
  <c r="D535" i="23"/>
  <c r="C535" i="23"/>
  <c r="B535" i="23"/>
  <c r="A535" i="23"/>
  <c r="W534" i="23"/>
  <c r="V534" i="23"/>
  <c r="U534" i="23"/>
  <c r="T534" i="23"/>
  <c r="S534" i="23"/>
  <c r="R534" i="23"/>
  <c r="Q534" i="23"/>
  <c r="P534" i="23"/>
  <c r="O534" i="23"/>
  <c r="N534" i="23"/>
  <c r="M534" i="23"/>
  <c r="L534" i="23"/>
  <c r="K534" i="23"/>
  <c r="J534" i="23"/>
  <c r="I534" i="23"/>
  <c r="H534" i="23"/>
  <c r="G534" i="23"/>
  <c r="F534" i="23"/>
  <c r="E534" i="23"/>
  <c r="D534" i="23"/>
  <c r="C534" i="23"/>
  <c r="B534" i="23"/>
  <c r="A534" i="23"/>
  <c r="W533" i="23"/>
  <c r="V533" i="23"/>
  <c r="U533" i="23"/>
  <c r="T533" i="23"/>
  <c r="S533" i="23"/>
  <c r="R533" i="23"/>
  <c r="Q533" i="23"/>
  <c r="P533" i="23"/>
  <c r="O533" i="23"/>
  <c r="N533" i="23"/>
  <c r="M533" i="23"/>
  <c r="L533" i="23"/>
  <c r="K533" i="23"/>
  <c r="J533" i="23"/>
  <c r="I533" i="23"/>
  <c r="H533" i="23"/>
  <c r="G533" i="23"/>
  <c r="F533" i="23"/>
  <c r="E533" i="23"/>
  <c r="D533" i="23"/>
  <c r="C533" i="23"/>
  <c r="B533" i="23"/>
  <c r="A533" i="23"/>
  <c r="W532" i="23"/>
  <c r="V532" i="23"/>
  <c r="U532" i="23"/>
  <c r="T532" i="23"/>
  <c r="S532" i="23"/>
  <c r="R532" i="23"/>
  <c r="Q532" i="23"/>
  <c r="P532" i="23"/>
  <c r="O532" i="23"/>
  <c r="N532" i="23"/>
  <c r="M532" i="23"/>
  <c r="L532" i="23"/>
  <c r="K532" i="23"/>
  <c r="J532" i="23"/>
  <c r="I532" i="23"/>
  <c r="H532" i="23"/>
  <c r="G532" i="23"/>
  <c r="F532" i="23"/>
  <c r="E532" i="23"/>
  <c r="D532" i="23"/>
  <c r="C532" i="23"/>
  <c r="B532" i="23"/>
  <c r="A532" i="23"/>
  <c r="W531" i="23"/>
  <c r="V531" i="23"/>
  <c r="U531" i="23"/>
  <c r="T531" i="23"/>
  <c r="S531" i="23"/>
  <c r="R531" i="23"/>
  <c r="Q531" i="23"/>
  <c r="P531" i="23"/>
  <c r="O531" i="23"/>
  <c r="N531" i="23"/>
  <c r="M531" i="23"/>
  <c r="L531" i="23"/>
  <c r="K531" i="23"/>
  <c r="J531" i="23"/>
  <c r="I531" i="23"/>
  <c r="H531" i="23"/>
  <c r="G531" i="23"/>
  <c r="F531" i="23"/>
  <c r="E531" i="23"/>
  <c r="D531" i="23"/>
  <c r="C531" i="23"/>
  <c r="B531" i="23"/>
  <c r="A531" i="23"/>
  <c r="W530" i="23"/>
  <c r="V530" i="23"/>
  <c r="U530" i="23"/>
  <c r="T530" i="23"/>
  <c r="S530" i="23"/>
  <c r="R530" i="23"/>
  <c r="Q530" i="23"/>
  <c r="P530" i="23"/>
  <c r="O530" i="23"/>
  <c r="N530" i="23"/>
  <c r="M530" i="23"/>
  <c r="L530" i="23"/>
  <c r="K530" i="23"/>
  <c r="J530" i="23"/>
  <c r="I530" i="23"/>
  <c r="H530" i="23"/>
  <c r="G530" i="23"/>
  <c r="F530" i="23"/>
  <c r="E530" i="23"/>
  <c r="D530" i="23"/>
  <c r="C530" i="23"/>
  <c r="B530" i="23"/>
  <c r="A530" i="23"/>
  <c r="W529" i="23"/>
  <c r="V529" i="23"/>
  <c r="U529" i="23"/>
  <c r="T529" i="23"/>
  <c r="S529" i="23"/>
  <c r="R529" i="23"/>
  <c r="Q529" i="23"/>
  <c r="P529" i="23"/>
  <c r="O529" i="23"/>
  <c r="N529" i="23"/>
  <c r="M529" i="23"/>
  <c r="L529" i="23"/>
  <c r="K529" i="23"/>
  <c r="J529" i="23"/>
  <c r="I529" i="23"/>
  <c r="H529" i="23"/>
  <c r="G529" i="23"/>
  <c r="F529" i="23"/>
  <c r="E529" i="23"/>
  <c r="D529" i="23"/>
  <c r="C529" i="23"/>
  <c r="B529" i="23"/>
  <c r="A529" i="23"/>
  <c r="W528" i="23"/>
  <c r="V528" i="23"/>
  <c r="U528" i="23"/>
  <c r="T528" i="23"/>
  <c r="S528" i="23"/>
  <c r="R528" i="23"/>
  <c r="Q528" i="23"/>
  <c r="P528" i="23"/>
  <c r="O528" i="23"/>
  <c r="N528" i="23"/>
  <c r="M528" i="23"/>
  <c r="L528" i="23"/>
  <c r="K528" i="23"/>
  <c r="J528" i="23"/>
  <c r="I528" i="23"/>
  <c r="H528" i="23"/>
  <c r="G528" i="23"/>
  <c r="F528" i="23"/>
  <c r="E528" i="23"/>
  <c r="D528" i="23"/>
  <c r="C528" i="23"/>
  <c r="B528" i="23"/>
  <c r="A528" i="23"/>
  <c r="W527" i="23"/>
  <c r="V527" i="23"/>
  <c r="U527" i="23"/>
  <c r="T527" i="23"/>
  <c r="S527" i="23"/>
  <c r="R527" i="23"/>
  <c r="Q527" i="23"/>
  <c r="P527" i="23"/>
  <c r="O527" i="23"/>
  <c r="N527" i="23"/>
  <c r="M527" i="23"/>
  <c r="L527" i="23"/>
  <c r="K527" i="23"/>
  <c r="J527" i="23"/>
  <c r="I527" i="23"/>
  <c r="H527" i="23"/>
  <c r="G527" i="23"/>
  <c r="F527" i="23"/>
  <c r="E527" i="23"/>
  <c r="D527" i="23"/>
  <c r="C527" i="23"/>
  <c r="B527" i="23"/>
  <c r="A527" i="23"/>
  <c r="W526" i="23"/>
  <c r="V526" i="23"/>
  <c r="U526" i="23"/>
  <c r="T526" i="23"/>
  <c r="S526" i="23"/>
  <c r="R526" i="23"/>
  <c r="Q526" i="23"/>
  <c r="P526" i="23"/>
  <c r="O526" i="23"/>
  <c r="N526" i="23"/>
  <c r="M526" i="23"/>
  <c r="L526" i="23"/>
  <c r="K526" i="23"/>
  <c r="J526" i="23"/>
  <c r="I526" i="23"/>
  <c r="H526" i="23"/>
  <c r="G526" i="23"/>
  <c r="F526" i="23"/>
  <c r="E526" i="23"/>
  <c r="D526" i="23"/>
  <c r="C526" i="23"/>
  <c r="B526" i="23"/>
  <c r="A526" i="23"/>
  <c r="W525" i="23"/>
  <c r="V525" i="23"/>
  <c r="U525" i="23"/>
  <c r="T525" i="23"/>
  <c r="S525" i="23"/>
  <c r="R525" i="23"/>
  <c r="Q525" i="23"/>
  <c r="P525" i="23"/>
  <c r="O525" i="23"/>
  <c r="N525" i="23"/>
  <c r="M525" i="23"/>
  <c r="L525" i="23"/>
  <c r="K525" i="23"/>
  <c r="J525" i="23"/>
  <c r="I525" i="23"/>
  <c r="H525" i="23"/>
  <c r="G525" i="23"/>
  <c r="F525" i="23"/>
  <c r="E525" i="23"/>
  <c r="D525" i="23"/>
  <c r="C525" i="23"/>
  <c r="B525" i="23"/>
  <c r="A525" i="23"/>
  <c r="W524" i="23"/>
  <c r="V524" i="23"/>
  <c r="U524" i="23"/>
  <c r="T524" i="23"/>
  <c r="S524" i="23"/>
  <c r="R524" i="23"/>
  <c r="Q524" i="23"/>
  <c r="P524" i="23"/>
  <c r="O524" i="23"/>
  <c r="N524" i="23"/>
  <c r="M524" i="23"/>
  <c r="L524" i="23"/>
  <c r="K524" i="23"/>
  <c r="J524" i="23"/>
  <c r="I524" i="23"/>
  <c r="H524" i="23"/>
  <c r="G524" i="23"/>
  <c r="F524" i="23"/>
  <c r="E524" i="23"/>
  <c r="D524" i="23"/>
  <c r="C524" i="23"/>
  <c r="B524" i="23"/>
  <c r="A524" i="23"/>
  <c r="W523" i="23"/>
  <c r="V523" i="23"/>
  <c r="U523" i="23"/>
  <c r="T523" i="23"/>
  <c r="S523" i="23"/>
  <c r="R523" i="23"/>
  <c r="Q523" i="23"/>
  <c r="P523" i="23"/>
  <c r="O523" i="23"/>
  <c r="N523" i="23"/>
  <c r="M523" i="23"/>
  <c r="L523" i="23"/>
  <c r="K523" i="23"/>
  <c r="J523" i="23"/>
  <c r="I523" i="23"/>
  <c r="H523" i="23"/>
  <c r="G523" i="23"/>
  <c r="F523" i="23"/>
  <c r="E523" i="23"/>
  <c r="D523" i="23"/>
  <c r="C523" i="23"/>
  <c r="B523" i="23"/>
  <c r="A523" i="23"/>
  <c r="W522" i="23"/>
  <c r="V522" i="23"/>
  <c r="U522" i="23"/>
  <c r="T522" i="23"/>
  <c r="S522" i="23"/>
  <c r="R522" i="23"/>
  <c r="Q522" i="23"/>
  <c r="P522" i="23"/>
  <c r="O522" i="23"/>
  <c r="N522" i="23"/>
  <c r="M522" i="23"/>
  <c r="L522" i="23"/>
  <c r="K522" i="23"/>
  <c r="J522" i="23"/>
  <c r="I522" i="23"/>
  <c r="H522" i="23"/>
  <c r="G522" i="23"/>
  <c r="F522" i="23"/>
  <c r="E522" i="23"/>
  <c r="D522" i="23"/>
  <c r="C522" i="23"/>
  <c r="B522" i="23"/>
  <c r="A522" i="23"/>
  <c r="W521" i="23"/>
  <c r="V521" i="23"/>
  <c r="U521" i="23"/>
  <c r="T521" i="23"/>
  <c r="S521" i="23"/>
  <c r="R521" i="23"/>
  <c r="Q521" i="23"/>
  <c r="P521" i="23"/>
  <c r="O521" i="23"/>
  <c r="N521" i="23"/>
  <c r="M521" i="23"/>
  <c r="L521" i="23"/>
  <c r="K521" i="23"/>
  <c r="J521" i="23"/>
  <c r="I521" i="23"/>
  <c r="H521" i="23"/>
  <c r="G521" i="23"/>
  <c r="F521" i="23"/>
  <c r="E521" i="23"/>
  <c r="D521" i="23"/>
  <c r="C521" i="23"/>
  <c r="B521" i="23"/>
  <c r="A521" i="23"/>
  <c r="W520" i="23"/>
  <c r="V520" i="23"/>
  <c r="U520" i="23"/>
  <c r="T520" i="23"/>
  <c r="S520" i="23"/>
  <c r="R520" i="23"/>
  <c r="Q520" i="23"/>
  <c r="P520" i="23"/>
  <c r="O520" i="23"/>
  <c r="N520" i="23"/>
  <c r="M520" i="23"/>
  <c r="L520" i="23"/>
  <c r="K520" i="23"/>
  <c r="J520" i="23"/>
  <c r="I520" i="23"/>
  <c r="H520" i="23"/>
  <c r="G520" i="23"/>
  <c r="F520" i="23"/>
  <c r="E520" i="23"/>
  <c r="D520" i="23"/>
  <c r="C520" i="23"/>
  <c r="B520" i="23"/>
  <c r="A520" i="23"/>
  <c r="W519" i="23"/>
  <c r="V519" i="23"/>
  <c r="U519" i="23"/>
  <c r="T519" i="23"/>
  <c r="S519" i="23"/>
  <c r="R519" i="23"/>
  <c r="Q519" i="23"/>
  <c r="P519" i="23"/>
  <c r="O519" i="23"/>
  <c r="N519" i="23"/>
  <c r="M519" i="23"/>
  <c r="L519" i="23"/>
  <c r="K519" i="23"/>
  <c r="J519" i="23"/>
  <c r="I519" i="23"/>
  <c r="H519" i="23"/>
  <c r="G519" i="23"/>
  <c r="F519" i="23"/>
  <c r="E519" i="23"/>
  <c r="D519" i="23"/>
  <c r="C519" i="23"/>
  <c r="B519" i="23"/>
  <c r="A519" i="23"/>
  <c r="W518" i="23"/>
  <c r="V518" i="23"/>
  <c r="U518" i="23"/>
  <c r="T518" i="23"/>
  <c r="S518" i="23"/>
  <c r="R518" i="23"/>
  <c r="Q518" i="23"/>
  <c r="P518" i="23"/>
  <c r="O518" i="23"/>
  <c r="N518" i="23"/>
  <c r="M518" i="23"/>
  <c r="L518" i="23"/>
  <c r="K518" i="23"/>
  <c r="J518" i="23"/>
  <c r="I518" i="23"/>
  <c r="H518" i="23"/>
  <c r="G518" i="23"/>
  <c r="F518" i="23"/>
  <c r="E518" i="23"/>
  <c r="D518" i="23"/>
  <c r="C518" i="23"/>
  <c r="B518" i="23"/>
  <c r="A518" i="23"/>
  <c r="W517" i="23"/>
  <c r="V517" i="23"/>
  <c r="U517" i="23"/>
  <c r="T517" i="23"/>
  <c r="S517" i="23"/>
  <c r="R517" i="23"/>
  <c r="Q517" i="23"/>
  <c r="P517" i="23"/>
  <c r="O517" i="23"/>
  <c r="N517" i="23"/>
  <c r="M517" i="23"/>
  <c r="L517" i="23"/>
  <c r="K517" i="23"/>
  <c r="J517" i="23"/>
  <c r="I517" i="23"/>
  <c r="H517" i="23"/>
  <c r="G517" i="23"/>
  <c r="F517" i="23"/>
  <c r="E517" i="23"/>
  <c r="D517" i="23"/>
  <c r="C517" i="23"/>
  <c r="B517" i="23"/>
  <c r="A517" i="23"/>
  <c r="W516" i="23"/>
  <c r="V516" i="23"/>
  <c r="U516" i="23"/>
  <c r="T516" i="23"/>
  <c r="S516" i="23"/>
  <c r="R516" i="23"/>
  <c r="Q516" i="23"/>
  <c r="P516" i="23"/>
  <c r="O516" i="23"/>
  <c r="N516" i="23"/>
  <c r="M516" i="23"/>
  <c r="L516" i="23"/>
  <c r="K516" i="23"/>
  <c r="J516" i="23"/>
  <c r="I516" i="23"/>
  <c r="H516" i="23"/>
  <c r="G516" i="23"/>
  <c r="F516" i="23"/>
  <c r="E516" i="23"/>
  <c r="D516" i="23"/>
  <c r="C516" i="23"/>
  <c r="B516" i="23"/>
  <c r="A516" i="23"/>
  <c r="W515" i="23"/>
  <c r="V515" i="23"/>
  <c r="U515" i="23"/>
  <c r="T515" i="23"/>
  <c r="S515" i="23"/>
  <c r="R515" i="23"/>
  <c r="Q515" i="23"/>
  <c r="P515" i="23"/>
  <c r="O515" i="23"/>
  <c r="N515" i="23"/>
  <c r="M515" i="23"/>
  <c r="L515" i="23"/>
  <c r="K515" i="23"/>
  <c r="J515" i="23"/>
  <c r="I515" i="23"/>
  <c r="H515" i="23"/>
  <c r="G515" i="23"/>
  <c r="F515" i="23"/>
  <c r="E515" i="23"/>
  <c r="D515" i="23"/>
  <c r="C515" i="23"/>
  <c r="B515" i="23"/>
  <c r="A515" i="23"/>
  <c r="W514" i="23"/>
  <c r="V514" i="23"/>
  <c r="U514" i="23"/>
  <c r="T514" i="23"/>
  <c r="S514" i="23"/>
  <c r="R514" i="23"/>
  <c r="Q514" i="23"/>
  <c r="P514" i="23"/>
  <c r="O514" i="23"/>
  <c r="N514" i="23"/>
  <c r="M514" i="23"/>
  <c r="L514" i="23"/>
  <c r="K514" i="23"/>
  <c r="J514" i="23"/>
  <c r="I514" i="23"/>
  <c r="H514" i="23"/>
  <c r="G514" i="23"/>
  <c r="F514" i="23"/>
  <c r="E514" i="23"/>
  <c r="D514" i="23"/>
  <c r="C514" i="23"/>
  <c r="B514" i="23"/>
  <c r="A514" i="23"/>
  <c r="W513" i="23"/>
  <c r="V513" i="23"/>
  <c r="U513" i="23"/>
  <c r="T513" i="23"/>
  <c r="S513" i="23"/>
  <c r="R513" i="23"/>
  <c r="Q513" i="23"/>
  <c r="P513" i="23"/>
  <c r="O513" i="23"/>
  <c r="N513" i="23"/>
  <c r="M513" i="23"/>
  <c r="L513" i="23"/>
  <c r="K513" i="23"/>
  <c r="J513" i="23"/>
  <c r="I513" i="23"/>
  <c r="H513" i="23"/>
  <c r="G513" i="23"/>
  <c r="F513" i="23"/>
  <c r="E513" i="23"/>
  <c r="D513" i="23"/>
  <c r="C513" i="23"/>
  <c r="B513" i="23"/>
  <c r="A513" i="23"/>
  <c r="W512" i="23"/>
  <c r="V512" i="23"/>
  <c r="U512" i="23"/>
  <c r="T512" i="23"/>
  <c r="S512" i="23"/>
  <c r="R512" i="23"/>
  <c r="Q512" i="23"/>
  <c r="P512" i="23"/>
  <c r="O512" i="23"/>
  <c r="N512" i="23"/>
  <c r="M512" i="23"/>
  <c r="L512" i="23"/>
  <c r="K512" i="23"/>
  <c r="J512" i="23"/>
  <c r="I512" i="23"/>
  <c r="H512" i="23"/>
  <c r="G512" i="23"/>
  <c r="F512" i="23"/>
  <c r="E512" i="23"/>
  <c r="D512" i="23"/>
  <c r="C512" i="23"/>
  <c r="B512" i="23"/>
  <c r="A512" i="23"/>
  <c r="W511" i="23"/>
  <c r="V511" i="23"/>
  <c r="U511" i="23"/>
  <c r="T511" i="23"/>
  <c r="S511" i="23"/>
  <c r="R511" i="23"/>
  <c r="Q511" i="23"/>
  <c r="P511" i="23"/>
  <c r="O511" i="23"/>
  <c r="N511" i="23"/>
  <c r="M511" i="23"/>
  <c r="L511" i="23"/>
  <c r="K511" i="23"/>
  <c r="J511" i="23"/>
  <c r="I511" i="23"/>
  <c r="H511" i="23"/>
  <c r="G511" i="23"/>
  <c r="F511" i="23"/>
  <c r="E511" i="23"/>
  <c r="D511" i="23"/>
  <c r="C511" i="23"/>
  <c r="B511" i="23"/>
  <c r="A511" i="23"/>
  <c r="W510" i="23"/>
  <c r="V510" i="23"/>
  <c r="U510" i="23"/>
  <c r="T510" i="23"/>
  <c r="S510" i="23"/>
  <c r="R510" i="23"/>
  <c r="Q510" i="23"/>
  <c r="P510" i="23"/>
  <c r="O510" i="23"/>
  <c r="N510" i="23"/>
  <c r="M510" i="23"/>
  <c r="L510" i="23"/>
  <c r="K510" i="23"/>
  <c r="J510" i="23"/>
  <c r="I510" i="23"/>
  <c r="H510" i="23"/>
  <c r="G510" i="23"/>
  <c r="F510" i="23"/>
  <c r="E510" i="23"/>
  <c r="D510" i="23"/>
  <c r="C510" i="23"/>
  <c r="B510" i="23"/>
  <c r="A510" i="23"/>
  <c r="W509" i="23"/>
  <c r="V509" i="23"/>
  <c r="U509" i="23"/>
  <c r="T509" i="23"/>
  <c r="S509" i="23"/>
  <c r="R509" i="23"/>
  <c r="Q509" i="23"/>
  <c r="P509" i="23"/>
  <c r="O509" i="23"/>
  <c r="N509" i="23"/>
  <c r="M509" i="23"/>
  <c r="L509" i="23"/>
  <c r="K509" i="23"/>
  <c r="J509" i="23"/>
  <c r="I509" i="23"/>
  <c r="H509" i="23"/>
  <c r="G509" i="23"/>
  <c r="F509" i="23"/>
  <c r="E509" i="23"/>
  <c r="D509" i="23"/>
  <c r="C509" i="23"/>
  <c r="B509" i="23"/>
  <c r="A509" i="23"/>
  <c r="W508" i="23"/>
  <c r="V508" i="23"/>
  <c r="U508" i="23"/>
  <c r="T508" i="23"/>
  <c r="S508" i="23"/>
  <c r="R508" i="23"/>
  <c r="Q508" i="23"/>
  <c r="P508" i="23"/>
  <c r="O508" i="23"/>
  <c r="N508" i="23"/>
  <c r="M508" i="23"/>
  <c r="L508" i="23"/>
  <c r="K508" i="23"/>
  <c r="J508" i="23"/>
  <c r="I508" i="23"/>
  <c r="H508" i="23"/>
  <c r="G508" i="23"/>
  <c r="F508" i="23"/>
  <c r="E508" i="23"/>
  <c r="D508" i="23"/>
  <c r="C508" i="23"/>
  <c r="B508" i="23"/>
  <c r="A508" i="23"/>
  <c r="W507" i="23"/>
  <c r="V507" i="23"/>
  <c r="U507" i="23"/>
  <c r="T507" i="23"/>
  <c r="S507" i="23"/>
  <c r="R507" i="23"/>
  <c r="Q507" i="23"/>
  <c r="P507" i="23"/>
  <c r="O507" i="23"/>
  <c r="N507" i="23"/>
  <c r="M507" i="23"/>
  <c r="L507" i="23"/>
  <c r="K507" i="23"/>
  <c r="J507" i="23"/>
  <c r="I507" i="23"/>
  <c r="H507" i="23"/>
  <c r="G507" i="23"/>
  <c r="F507" i="23"/>
  <c r="E507" i="23"/>
  <c r="D507" i="23"/>
  <c r="C507" i="23"/>
  <c r="B507" i="23"/>
  <c r="A507" i="23"/>
  <c r="W506" i="23"/>
  <c r="V506" i="23"/>
  <c r="U506" i="23"/>
  <c r="T506" i="23"/>
  <c r="S506" i="23"/>
  <c r="R506" i="23"/>
  <c r="Q506" i="23"/>
  <c r="P506" i="23"/>
  <c r="O506" i="23"/>
  <c r="N506" i="23"/>
  <c r="M506" i="23"/>
  <c r="L506" i="23"/>
  <c r="K506" i="23"/>
  <c r="J506" i="23"/>
  <c r="I506" i="23"/>
  <c r="H506" i="23"/>
  <c r="G506" i="23"/>
  <c r="F506" i="23"/>
  <c r="E506" i="23"/>
  <c r="D506" i="23"/>
  <c r="C506" i="23"/>
  <c r="B506" i="23"/>
  <c r="A506" i="23"/>
  <c r="W505" i="23"/>
  <c r="V505" i="23"/>
  <c r="U505" i="23"/>
  <c r="T505" i="23"/>
  <c r="S505" i="23"/>
  <c r="R505" i="23"/>
  <c r="Q505" i="23"/>
  <c r="P505" i="23"/>
  <c r="O505" i="23"/>
  <c r="N505" i="23"/>
  <c r="M505" i="23"/>
  <c r="L505" i="23"/>
  <c r="K505" i="23"/>
  <c r="J505" i="23"/>
  <c r="I505" i="23"/>
  <c r="H505" i="23"/>
  <c r="G505" i="23"/>
  <c r="F505" i="23"/>
  <c r="E505" i="23"/>
  <c r="D505" i="23"/>
  <c r="C505" i="23"/>
  <c r="B505" i="23"/>
  <c r="A505" i="23"/>
  <c r="W504" i="23"/>
  <c r="V504" i="23"/>
  <c r="U504" i="23"/>
  <c r="T504" i="23"/>
  <c r="S504" i="23"/>
  <c r="R504" i="23"/>
  <c r="Q504" i="23"/>
  <c r="P504" i="23"/>
  <c r="O504" i="23"/>
  <c r="N504" i="23"/>
  <c r="M504" i="23"/>
  <c r="L504" i="23"/>
  <c r="K504" i="23"/>
  <c r="J504" i="23"/>
  <c r="I504" i="23"/>
  <c r="H504" i="23"/>
  <c r="G504" i="23"/>
  <c r="F504" i="23"/>
  <c r="E504" i="23"/>
  <c r="D504" i="23"/>
  <c r="C504" i="23"/>
  <c r="B504" i="23"/>
  <c r="A504" i="23"/>
  <c r="W503" i="23"/>
  <c r="V503" i="23"/>
  <c r="U503" i="23"/>
  <c r="T503" i="23"/>
  <c r="S503" i="23"/>
  <c r="R503" i="23"/>
  <c r="Q503" i="23"/>
  <c r="P503" i="23"/>
  <c r="O503" i="23"/>
  <c r="N503" i="23"/>
  <c r="M503" i="23"/>
  <c r="L503" i="23"/>
  <c r="K503" i="23"/>
  <c r="J503" i="23"/>
  <c r="I503" i="23"/>
  <c r="H503" i="23"/>
  <c r="G503" i="23"/>
  <c r="F503" i="23"/>
  <c r="E503" i="23"/>
  <c r="D503" i="23"/>
  <c r="C503" i="23"/>
  <c r="B503" i="23"/>
  <c r="A503" i="23"/>
  <c r="W502" i="23"/>
  <c r="V502" i="23"/>
  <c r="U502" i="23"/>
  <c r="T502" i="23"/>
  <c r="S502" i="23"/>
  <c r="R502" i="23"/>
  <c r="Q502" i="23"/>
  <c r="P502" i="23"/>
  <c r="O502" i="23"/>
  <c r="N502" i="23"/>
  <c r="M502" i="23"/>
  <c r="L502" i="23"/>
  <c r="K502" i="23"/>
  <c r="J502" i="23"/>
  <c r="I502" i="23"/>
  <c r="H502" i="23"/>
  <c r="G502" i="23"/>
  <c r="F502" i="23"/>
  <c r="E502" i="23"/>
  <c r="D502" i="23"/>
  <c r="C502" i="23"/>
  <c r="B502" i="23"/>
  <c r="A502" i="23"/>
  <c r="W501" i="23"/>
  <c r="V501" i="23"/>
  <c r="U501" i="23"/>
  <c r="T501" i="23"/>
  <c r="S501" i="23"/>
  <c r="R501" i="23"/>
  <c r="Q501" i="23"/>
  <c r="P501" i="23"/>
  <c r="O501" i="23"/>
  <c r="N501" i="23"/>
  <c r="M501" i="23"/>
  <c r="L501" i="23"/>
  <c r="K501" i="23"/>
  <c r="J501" i="23"/>
  <c r="I501" i="23"/>
  <c r="H501" i="23"/>
  <c r="G501" i="23"/>
  <c r="F501" i="23"/>
  <c r="E501" i="23"/>
  <c r="D501" i="23"/>
  <c r="C501" i="23"/>
  <c r="B501" i="23"/>
  <c r="A501" i="23"/>
  <c r="W500" i="23"/>
  <c r="V500" i="23"/>
  <c r="U500" i="23"/>
  <c r="T500" i="23"/>
  <c r="S500" i="23"/>
  <c r="R500" i="23"/>
  <c r="Q500" i="23"/>
  <c r="P500" i="23"/>
  <c r="O500" i="23"/>
  <c r="N500" i="23"/>
  <c r="M500" i="23"/>
  <c r="L500" i="23"/>
  <c r="K500" i="23"/>
  <c r="J500" i="23"/>
  <c r="I500" i="23"/>
  <c r="H500" i="23"/>
  <c r="G500" i="23"/>
  <c r="F500" i="23"/>
  <c r="E500" i="23"/>
  <c r="D500" i="23"/>
  <c r="C500" i="23"/>
  <c r="B500" i="23"/>
  <c r="A500" i="23"/>
  <c r="W499" i="23"/>
  <c r="V499" i="23"/>
  <c r="U499" i="23"/>
  <c r="T499" i="23"/>
  <c r="S499" i="23"/>
  <c r="R499" i="23"/>
  <c r="Q499" i="23"/>
  <c r="P499" i="23"/>
  <c r="O499" i="23"/>
  <c r="N499" i="23"/>
  <c r="M499" i="23"/>
  <c r="L499" i="23"/>
  <c r="K499" i="23"/>
  <c r="J499" i="23"/>
  <c r="I499" i="23"/>
  <c r="H499" i="23"/>
  <c r="G499" i="23"/>
  <c r="F499" i="23"/>
  <c r="E499" i="23"/>
  <c r="D499" i="23"/>
  <c r="C499" i="23"/>
  <c r="B499" i="23"/>
  <c r="A499" i="23"/>
  <c r="W498" i="23"/>
  <c r="V498" i="23"/>
  <c r="U498" i="23"/>
  <c r="T498" i="23"/>
  <c r="S498" i="23"/>
  <c r="R498" i="23"/>
  <c r="Q498" i="23"/>
  <c r="P498" i="23"/>
  <c r="O498" i="23"/>
  <c r="N498" i="23"/>
  <c r="M498" i="23"/>
  <c r="L498" i="23"/>
  <c r="K498" i="23"/>
  <c r="J498" i="23"/>
  <c r="I498" i="23"/>
  <c r="H498" i="23"/>
  <c r="G498" i="23"/>
  <c r="F498" i="23"/>
  <c r="E498" i="23"/>
  <c r="D498" i="23"/>
  <c r="C498" i="23"/>
  <c r="B498" i="23"/>
  <c r="A498" i="23"/>
  <c r="W497" i="23"/>
  <c r="V497" i="23"/>
  <c r="U497" i="23"/>
  <c r="T497" i="23"/>
  <c r="S497" i="23"/>
  <c r="R497" i="23"/>
  <c r="Q497" i="23"/>
  <c r="P497" i="23"/>
  <c r="O497" i="23"/>
  <c r="N497" i="23"/>
  <c r="M497" i="23"/>
  <c r="L497" i="23"/>
  <c r="K497" i="23"/>
  <c r="J497" i="23"/>
  <c r="I497" i="23"/>
  <c r="H497" i="23"/>
  <c r="G497" i="23"/>
  <c r="F497" i="23"/>
  <c r="E497" i="23"/>
  <c r="D497" i="23"/>
  <c r="C497" i="23"/>
  <c r="B497" i="23"/>
  <c r="A497" i="23"/>
  <c r="W496" i="23"/>
  <c r="V496" i="23"/>
  <c r="U496" i="23"/>
  <c r="T496" i="23"/>
  <c r="S496" i="23"/>
  <c r="R496" i="23"/>
  <c r="Q496" i="23"/>
  <c r="P496" i="23"/>
  <c r="O496" i="23"/>
  <c r="N496" i="23"/>
  <c r="M496" i="23"/>
  <c r="L496" i="23"/>
  <c r="K496" i="23"/>
  <c r="J496" i="23"/>
  <c r="I496" i="23"/>
  <c r="H496" i="23"/>
  <c r="G496" i="23"/>
  <c r="F496" i="23"/>
  <c r="E496" i="23"/>
  <c r="D496" i="23"/>
  <c r="C496" i="23"/>
  <c r="B496" i="23"/>
  <c r="A496" i="23"/>
  <c r="W495" i="23"/>
  <c r="V495" i="23"/>
  <c r="U495" i="23"/>
  <c r="T495" i="23"/>
  <c r="S495" i="23"/>
  <c r="R495" i="23"/>
  <c r="Q495" i="23"/>
  <c r="P495" i="23"/>
  <c r="O495" i="23"/>
  <c r="N495" i="23"/>
  <c r="M495" i="23"/>
  <c r="L495" i="23"/>
  <c r="K495" i="23"/>
  <c r="J495" i="23"/>
  <c r="I495" i="23"/>
  <c r="H495" i="23"/>
  <c r="G495" i="23"/>
  <c r="F495" i="23"/>
  <c r="E495" i="23"/>
  <c r="D495" i="23"/>
  <c r="C495" i="23"/>
  <c r="B495" i="23"/>
  <c r="A495" i="23"/>
  <c r="W494" i="23"/>
  <c r="V494" i="23"/>
  <c r="U494" i="23"/>
  <c r="T494" i="23"/>
  <c r="S494" i="23"/>
  <c r="R494" i="23"/>
  <c r="Q494" i="23"/>
  <c r="P494" i="23"/>
  <c r="O494" i="23"/>
  <c r="N494" i="23"/>
  <c r="M494" i="23"/>
  <c r="L494" i="23"/>
  <c r="K494" i="23"/>
  <c r="J494" i="23"/>
  <c r="I494" i="23"/>
  <c r="H494" i="23"/>
  <c r="G494" i="23"/>
  <c r="F494" i="23"/>
  <c r="E494" i="23"/>
  <c r="D494" i="23"/>
  <c r="C494" i="23"/>
  <c r="B494" i="23"/>
  <c r="A494" i="23"/>
  <c r="W493" i="23"/>
  <c r="V493" i="23"/>
  <c r="U493" i="23"/>
  <c r="T493" i="23"/>
  <c r="S493" i="23"/>
  <c r="R493" i="23"/>
  <c r="Q493" i="23"/>
  <c r="P493" i="23"/>
  <c r="O493" i="23"/>
  <c r="N493" i="23"/>
  <c r="M493" i="23"/>
  <c r="L493" i="23"/>
  <c r="K493" i="23"/>
  <c r="J493" i="23"/>
  <c r="I493" i="23"/>
  <c r="H493" i="23"/>
  <c r="G493" i="23"/>
  <c r="F493" i="23"/>
  <c r="E493" i="23"/>
  <c r="D493" i="23"/>
  <c r="C493" i="23"/>
  <c r="B493" i="23"/>
  <c r="A493" i="23"/>
  <c r="W492" i="23"/>
  <c r="V492" i="23"/>
  <c r="U492" i="23"/>
  <c r="T492" i="23"/>
  <c r="S492" i="23"/>
  <c r="R492" i="23"/>
  <c r="Q492" i="23"/>
  <c r="P492" i="23"/>
  <c r="O492" i="23"/>
  <c r="N492" i="23"/>
  <c r="M492" i="23"/>
  <c r="L492" i="23"/>
  <c r="K492" i="23"/>
  <c r="J492" i="23"/>
  <c r="I492" i="23"/>
  <c r="H492" i="23"/>
  <c r="G492" i="23"/>
  <c r="F492" i="23"/>
  <c r="E492" i="23"/>
  <c r="D492" i="23"/>
  <c r="C492" i="23"/>
  <c r="B492" i="23"/>
  <c r="A492" i="23"/>
  <c r="W491" i="23"/>
  <c r="V491" i="23"/>
  <c r="U491" i="23"/>
  <c r="T491" i="23"/>
  <c r="S491" i="23"/>
  <c r="R491" i="23"/>
  <c r="Q491" i="23"/>
  <c r="P491" i="23"/>
  <c r="O491" i="23"/>
  <c r="N491" i="23"/>
  <c r="M491" i="23"/>
  <c r="L491" i="23"/>
  <c r="K491" i="23"/>
  <c r="J491" i="23"/>
  <c r="I491" i="23"/>
  <c r="H491" i="23"/>
  <c r="G491" i="23"/>
  <c r="F491" i="23"/>
  <c r="E491" i="23"/>
  <c r="D491" i="23"/>
  <c r="C491" i="23"/>
  <c r="B491" i="23"/>
  <c r="A491" i="23"/>
  <c r="W490" i="23"/>
  <c r="V490" i="23"/>
  <c r="U490" i="23"/>
  <c r="T490" i="23"/>
  <c r="S490" i="23"/>
  <c r="R490" i="23"/>
  <c r="Q490" i="23"/>
  <c r="P490" i="23"/>
  <c r="O490" i="23"/>
  <c r="N490" i="23"/>
  <c r="M490" i="23"/>
  <c r="L490" i="23"/>
  <c r="K490" i="23"/>
  <c r="J490" i="23"/>
  <c r="I490" i="23"/>
  <c r="H490" i="23"/>
  <c r="G490" i="23"/>
  <c r="F490" i="23"/>
  <c r="E490" i="23"/>
  <c r="D490" i="23"/>
  <c r="C490" i="23"/>
  <c r="B490" i="23"/>
  <c r="A490" i="23"/>
  <c r="W489" i="23"/>
  <c r="V489" i="23"/>
  <c r="U489" i="23"/>
  <c r="T489" i="23"/>
  <c r="S489" i="23"/>
  <c r="R489" i="23"/>
  <c r="Q489" i="23"/>
  <c r="P489" i="23"/>
  <c r="O489" i="23"/>
  <c r="N489" i="23"/>
  <c r="M489" i="23"/>
  <c r="L489" i="23"/>
  <c r="K489" i="23"/>
  <c r="J489" i="23"/>
  <c r="I489" i="23"/>
  <c r="H489" i="23"/>
  <c r="G489" i="23"/>
  <c r="F489" i="23"/>
  <c r="E489" i="23"/>
  <c r="D489" i="23"/>
  <c r="C489" i="23"/>
  <c r="B489" i="23"/>
  <c r="A489" i="23"/>
  <c r="W488" i="23"/>
  <c r="V488" i="23"/>
  <c r="U488" i="23"/>
  <c r="T488" i="23"/>
  <c r="S488" i="23"/>
  <c r="R488" i="23"/>
  <c r="Q488" i="23"/>
  <c r="P488" i="23"/>
  <c r="O488" i="23"/>
  <c r="N488" i="23"/>
  <c r="M488" i="23"/>
  <c r="L488" i="23"/>
  <c r="K488" i="23"/>
  <c r="J488" i="23"/>
  <c r="I488" i="23"/>
  <c r="H488" i="23"/>
  <c r="G488" i="23"/>
  <c r="F488" i="23"/>
  <c r="E488" i="23"/>
  <c r="D488" i="23"/>
  <c r="C488" i="23"/>
  <c r="B488" i="23"/>
  <c r="A488" i="23"/>
  <c r="W487" i="23"/>
  <c r="V487" i="23"/>
  <c r="U487" i="23"/>
  <c r="T487" i="23"/>
  <c r="S487" i="23"/>
  <c r="R487" i="23"/>
  <c r="Q487" i="23"/>
  <c r="P487" i="23"/>
  <c r="O487" i="23"/>
  <c r="N487" i="23"/>
  <c r="M487" i="23"/>
  <c r="L487" i="23"/>
  <c r="K487" i="23"/>
  <c r="J487" i="23"/>
  <c r="I487" i="23"/>
  <c r="H487" i="23"/>
  <c r="G487" i="23"/>
  <c r="F487" i="23"/>
  <c r="E487" i="23"/>
  <c r="D487" i="23"/>
  <c r="C487" i="23"/>
  <c r="B487" i="23"/>
  <c r="A487" i="23"/>
  <c r="W486" i="23"/>
  <c r="V486" i="23"/>
  <c r="U486" i="23"/>
  <c r="T486" i="23"/>
  <c r="S486" i="23"/>
  <c r="R486" i="23"/>
  <c r="Q486" i="23"/>
  <c r="P486" i="23"/>
  <c r="O486" i="23"/>
  <c r="N486" i="23"/>
  <c r="M486" i="23"/>
  <c r="L486" i="23"/>
  <c r="K486" i="23"/>
  <c r="J486" i="23"/>
  <c r="I486" i="23"/>
  <c r="H486" i="23"/>
  <c r="G486" i="23"/>
  <c r="F486" i="23"/>
  <c r="E486" i="23"/>
  <c r="D486" i="23"/>
  <c r="C486" i="23"/>
  <c r="B486" i="23"/>
  <c r="A486" i="23"/>
  <c r="W485" i="23"/>
  <c r="V485" i="23"/>
  <c r="U485" i="23"/>
  <c r="T485" i="23"/>
  <c r="S485" i="23"/>
  <c r="R485" i="23"/>
  <c r="Q485" i="23"/>
  <c r="P485" i="23"/>
  <c r="O485" i="23"/>
  <c r="N485" i="23"/>
  <c r="M485" i="23"/>
  <c r="L485" i="23"/>
  <c r="K485" i="23"/>
  <c r="J485" i="23"/>
  <c r="I485" i="23"/>
  <c r="H485" i="23"/>
  <c r="G485" i="23"/>
  <c r="F485" i="23"/>
  <c r="E485" i="23"/>
  <c r="D485" i="23"/>
  <c r="C485" i="23"/>
  <c r="B485" i="23"/>
  <c r="A485" i="23"/>
  <c r="W484" i="23"/>
  <c r="V484" i="23"/>
  <c r="U484" i="23"/>
  <c r="T484" i="23"/>
  <c r="S484" i="23"/>
  <c r="R484" i="23"/>
  <c r="Q484" i="23"/>
  <c r="P484" i="23"/>
  <c r="O484" i="23"/>
  <c r="N484" i="23"/>
  <c r="M484" i="23"/>
  <c r="L484" i="23"/>
  <c r="K484" i="23"/>
  <c r="J484" i="23"/>
  <c r="I484" i="23"/>
  <c r="H484" i="23"/>
  <c r="G484" i="23"/>
  <c r="F484" i="23"/>
  <c r="E484" i="23"/>
  <c r="D484" i="23"/>
  <c r="C484" i="23"/>
  <c r="B484" i="23"/>
  <c r="A484" i="23"/>
  <c r="W483" i="23"/>
  <c r="V483" i="23"/>
  <c r="U483" i="23"/>
  <c r="T483" i="23"/>
  <c r="S483" i="23"/>
  <c r="R483" i="23"/>
  <c r="Q483" i="23"/>
  <c r="P483" i="23"/>
  <c r="O483" i="23"/>
  <c r="N483" i="23"/>
  <c r="M483" i="23"/>
  <c r="L483" i="23"/>
  <c r="K483" i="23"/>
  <c r="J483" i="23"/>
  <c r="I483" i="23"/>
  <c r="H483" i="23"/>
  <c r="G483" i="23"/>
  <c r="F483" i="23"/>
  <c r="E483" i="23"/>
  <c r="D483" i="23"/>
  <c r="C483" i="23"/>
  <c r="B483" i="23"/>
  <c r="A483" i="23"/>
  <c r="W482" i="23"/>
  <c r="V482" i="23"/>
  <c r="U482" i="23"/>
  <c r="T482" i="23"/>
  <c r="S482" i="23"/>
  <c r="R482" i="23"/>
  <c r="Q482" i="23"/>
  <c r="P482" i="23"/>
  <c r="O482" i="23"/>
  <c r="N482" i="23"/>
  <c r="M482" i="23"/>
  <c r="L482" i="23"/>
  <c r="K482" i="23"/>
  <c r="J482" i="23"/>
  <c r="I482" i="23"/>
  <c r="H482" i="23"/>
  <c r="G482" i="23"/>
  <c r="F482" i="23"/>
  <c r="E482" i="23"/>
  <c r="D482" i="23"/>
  <c r="C482" i="23"/>
  <c r="B482" i="23"/>
  <c r="A482" i="23"/>
  <c r="W481" i="23"/>
  <c r="V481" i="23"/>
  <c r="U481" i="23"/>
  <c r="T481" i="23"/>
  <c r="S481" i="23"/>
  <c r="R481" i="23"/>
  <c r="Q481" i="23"/>
  <c r="P481" i="23"/>
  <c r="O481" i="23"/>
  <c r="N481" i="23"/>
  <c r="M481" i="23"/>
  <c r="L481" i="23"/>
  <c r="K481" i="23"/>
  <c r="J481" i="23"/>
  <c r="I481" i="23"/>
  <c r="H481" i="23"/>
  <c r="G481" i="23"/>
  <c r="F481" i="23"/>
  <c r="E481" i="23"/>
  <c r="D481" i="23"/>
  <c r="C481" i="23"/>
  <c r="B481" i="23"/>
  <c r="A481" i="23"/>
  <c r="W480" i="23"/>
  <c r="V480" i="23"/>
  <c r="U480" i="23"/>
  <c r="T480" i="23"/>
  <c r="S480" i="23"/>
  <c r="R480" i="23"/>
  <c r="Q480" i="23"/>
  <c r="P480" i="23"/>
  <c r="O480" i="23"/>
  <c r="N480" i="23"/>
  <c r="M480" i="23"/>
  <c r="L480" i="23"/>
  <c r="K480" i="23"/>
  <c r="J480" i="23"/>
  <c r="I480" i="23"/>
  <c r="H480" i="23"/>
  <c r="G480" i="23"/>
  <c r="F480" i="23"/>
  <c r="E480" i="23"/>
  <c r="D480" i="23"/>
  <c r="C480" i="23"/>
  <c r="B480" i="23"/>
  <c r="A480" i="23"/>
  <c r="W479" i="23"/>
  <c r="V479" i="23"/>
  <c r="U479" i="23"/>
  <c r="T479" i="23"/>
  <c r="S479" i="23"/>
  <c r="R479" i="23"/>
  <c r="Q479" i="23"/>
  <c r="P479" i="23"/>
  <c r="O479" i="23"/>
  <c r="N479" i="23"/>
  <c r="M479" i="23"/>
  <c r="L479" i="23"/>
  <c r="K479" i="23"/>
  <c r="J479" i="23"/>
  <c r="I479" i="23"/>
  <c r="H479" i="23"/>
  <c r="G479" i="23"/>
  <c r="F479" i="23"/>
  <c r="E479" i="23"/>
  <c r="D479" i="23"/>
  <c r="C479" i="23"/>
  <c r="B479" i="23"/>
  <c r="A479" i="23"/>
  <c r="W478" i="23"/>
  <c r="V478" i="23"/>
  <c r="U478" i="23"/>
  <c r="T478" i="23"/>
  <c r="S478" i="23"/>
  <c r="R478" i="23"/>
  <c r="Q478" i="23"/>
  <c r="P478" i="23"/>
  <c r="O478" i="23"/>
  <c r="N478" i="23"/>
  <c r="M478" i="23"/>
  <c r="L478" i="23"/>
  <c r="K478" i="23"/>
  <c r="J478" i="23"/>
  <c r="I478" i="23"/>
  <c r="H478" i="23"/>
  <c r="G478" i="23"/>
  <c r="F478" i="23"/>
  <c r="E478" i="23"/>
  <c r="D478" i="23"/>
  <c r="C478" i="23"/>
  <c r="B478" i="23"/>
  <c r="A478" i="23"/>
  <c r="W477" i="23"/>
  <c r="V477" i="23"/>
  <c r="U477" i="23"/>
  <c r="T477" i="23"/>
  <c r="S477" i="23"/>
  <c r="R477" i="23"/>
  <c r="Q477" i="23"/>
  <c r="P477" i="23"/>
  <c r="O477" i="23"/>
  <c r="N477" i="23"/>
  <c r="M477" i="23"/>
  <c r="L477" i="23"/>
  <c r="K477" i="23"/>
  <c r="J477" i="23"/>
  <c r="I477" i="23"/>
  <c r="H477" i="23"/>
  <c r="G477" i="23"/>
  <c r="F477" i="23"/>
  <c r="E477" i="23"/>
  <c r="D477" i="23"/>
  <c r="C477" i="23"/>
  <c r="B477" i="23"/>
  <c r="A477" i="23"/>
  <c r="W476" i="23"/>
  <c r="V476" i="23"/>
  <c r="U476" i="23"/>
  <c r="T476" i="23"/>
  <c r="S476" i="23"/>
  <c r="R476" i="23"/>
  <c r="Q476" i="23"/>
  <c r="P476" i="23"/>
  <c r="O476" i="23"/>
  <c r="N476" i="23"/>
  <c r="M476" i="23"/>
  <c r="L476" i="23"/>
  <c r="K476" i="23"/>
  <c r="J476" i="23"/>
  <c r="I476" i="23"/>
  <c r="H476" i="23"/>
  <c r="G476" i="23"/>
  <c r="F476" i="23"/>
  <c r="E476" i="23"/>
  <c r="D476" i="23"/>
  <c r="C476" i="23"/>
  <c r="B476" i="23"/>
  <c r="A476" i="23"/>
  <c r="W475" i="23"/>
  <c r="V475" i="23"/>
  <c r="U475" i="23"/>
  <c r="T475" i="23"/>
  <c r="S475" i="23"/>
  <c r="R475" i="23"/>
  <c r="Q475" i="23"/>
  <c r="P475" i="23"/>
  <c r="O475" i="23"/>
  <c r="N475" i="23"/>
  <c r="M475" i="23"/>
  <c r="L475" i="23"/>
  <c r="K475" i="23"/>
  <c r="J475" i="23"/>
  <c r="I475" i="23"/>
  <c r="H475" i="23"/>
  <c r="G475" i="23"/>
  <c r="F475" i="23"/>
  <c r="E475" i="23"/>
  <c r="D475" i="23"/>
  <c r="C475" i="23"/>
  <c r="B475" i="23"/>
  <c r="A475" i="23"/>
  <c r="W474" i="23"/>
  <c r="V474" i="23"/>
  <c r="U474" i="23"/>
  <c r="T474" i="23"/>
  <c r="S474" i="23"/>
  <c r="R474" i="23"/>
  <c r="Q474" i="23"/>
  <c r="P474" i="23"/>
  <c r="O474" i="23"/>
  <c r="N474" i="23"/>
  <c r="M474" i="23"/>
  <c r="L474" i="23"/>
  <c r="K474" i="23"/>
  <c r="J474" i="23"/>
  <c r="I474" i="23"/>
  <c r="H474" i="23"/>
  <c r="G474" i="23"/>
  <c r="F474" i="23"/>
  <c r="E474" i="23"/>
  <c r="D474" i="23"/>
  <c r="C474" i="23"/>
  <c r="B474" i="23"/>
  <c r="A474" i="23"/>
  <c r="W473" i="23"/>
  <c r="V473" i="23"/>
  <c r="U473" i="23"/>
  <c r="T473" i="23"/>
  <c r="S473" i="23"/>
  <c r="R473" i="23"/>
  <c r="Q473" i="23"/>
  <c r="P473" i="23"/>
  <c r="O473" i="23"/>
  <c r="N473" i="23"/>
  <c r="M473" i="23"/>
  <c r="L473" i="23"/>
  <c r="K473" i="23"/>
  <c r="J473" i="23"/>
  <c r="I473" i="23"/>
  <c r="H473" i="23"/>
  <c r="G473" i="23"/>
  <c r="F473" i="23"/>
  <c r="E473" i="23"/>
  <c r="D473" i="23"/>
  <c r="C473" i="23"/>
  <c r="B473" i="23"/>
  <c r="A473" i="23"/>
  <c r="W472" i="23"/>
  <c r="V472" i="23"/>
  <c r="U472" i="23"/>
  <c r="T472" i="23"/>
  <c r="S472" i="23"/>
  <c r="R472" i="23"/>
  <c r="Q472" i="23"/>
  <c r="P472" i="23"/>
  <c r="O472" i="23"/>
  <c r="N472" i="23"/>
  <c r="M472" i="23"/>
  <c r="L472" i="23"/>
  <c r="K472" i="23"/>
  <c r="J472" i="23"/>
  <c r="I472" i="23"/>
  <c r="H472" i="23"/>
  <c r="G472" i="23"/>
  <c r="F472" i="23"/>
  <c r="E472" i="23"/>
  <c r="D472" i="23"/>
  <c r="C472" i="23"/>
  <c r="B472" i="23"/>
  <c r="A472" i="23"/>
  <c r="W471" i="23"/>
  <c r="V471" i="23"/>
  <c r="U471" i="23"/>
  <c r="T471" i="23"/>
  <c r="S471" i="23"/>
  <c r="R471" i="23"/>
  <c r="Q471" i="23"/>
  <c r="P471" i="23"/>
  <c r="O471" i="23"/>
  <c r="N471" i="23"/>
  <c r="M471" i="23"/>
  <c r="L471" i="23"/>
  <c r="K471" i="23"/>
  <c r="J471" i="23"/>
  <c r="I471" i="23"/>
  <c r="H471" i="23"/>
  <c r="G471" i="23"/>
  <c r="F471" i="23"/>
  <c r="E471" i="23"/>
  <c r="D471" i="23"/>
  <c r="C471" i="23"/>
  <c r="B471" i="23"/>
  <c r="A471" i="23"/>
  <c r="W470" i="23"/>
  <c r="V470" i="23"/>
  <c r="U470" i="23"/>
  <c r="T470" i="23"/>
  <c r="S470" i="23"/>
  <c r="R470" i="23"/>
  <c r="Q470" i="23"/>
  <c r="P470" i="23"/>
  <c r="O470" i="23"/>
  <c r="N470" i="23"/>
  <c r="M470" i="23"/>
  <c r="L470" i="23"/>
  <c r="K470" i="23"/>
  <c r="J470" i="23"/>
  <c r="I470" i="23"/>
  <c r="H470" i="23"/>
  <c r="G470" i="23"/>
  <c r="F470" i="23"/>
  <c r="E470" i="23"/>
  <c r="D470" i="23"/>
  <c r="C470" i="23"/>
  <c r="B470" i="23"/>
  <c r="A470" i="23"/>
  <c r="W469" i="23"/>
  <c r="V469" i="23"/>
  <c r="U469" i="23"/>
  <c r="T469" i="23"/>
  <c r="S469" i="23"/>
  <c r="R469" i="23"/>
  <c r="Q469" i="23"/>
  <c r="P469" i="23"/>
  <c r="O469" i="23"/>
  <c r="N469" i="23"/>
  <c r="M469" i="23"/>
  <c r="L469" i="23"/>
  <c r="K469" i="23"/>
  <c r="J469" i="23"/>
  <c r="I469" i="23"/>
  <c r="H469" i="23"/>
  <c r="G469" i="23"/>
  <c r="F469" i="23"/>
  <c r="E469" i="23"/>
  <c r="D469" i="23"/>
  <c r="C469" i="23"/>
  <c r="B469" i="23"/>
  <c r="A469" i="23"/>
  <c r="W468" i="23"/>
  <c r="V468" i="23"/>
  <c r="U468" i="23"/>
  <c r="T468" i="23"/>
  <c r="S468" i="23"/>
  <c r="R468" i="23"/>
  <c r="Q468" i="23"/>
  <c r="P468" i="23"/>
  <c r="O468" i="23"/>
  <c r="N468" i="23"/>
  <c r="M468" i="23"/>
  <c r="L468" i="23"/>
  <c r="K468" i="23"/>
  <c r="J468" i="23"/>
  <c r="I468" i="23"/>
  <c r="H468" i="23"/>
  <c r="G468" i="23"/>
  <c r="F468" i="23"/>
  <c r="E468" i="23"/>
  <c r="D468" i="23"/>
  <c r="C468" i="23"/>
  <c r="B468" i="23"/>
  <c r="A468" i="23"/>
  <c r="W467" i="23"/>
  <c r="V467" i="23"/>
  <c r="U467" i="23"/>
  <c r="T467" i="23"/>
  <c r="S467" i="23"/>
  <c r="R467" i="23"/>
  <c r="Q467" i="23"/>
  <c r="P467" i="23"/>
  <c r="O467" i="23"/>
  <c r="N467" i="23"/>
  <c r="M467" i="23"/>
  <c r="L467" i="23"/>
  <c r="K467" i="23"/>
  <c r="J467" i="23"/>
  <c r="I467" i="23"/>
  <c r="H467" i="23"/>
  <c r="G467" i="23"/>
  <c r="F467" i="23"/>
  <c r="E467" i="23"/>
  <c r="D467" i="23"/>
  <c r="C467" i="23"/>
  <c r="B467" i="23"/>
  <c r="A467" i="23"/>
  <c r="W466" i="23"/>
  <c r="V466" i="23"/>
  <c r="U466" i="23"/>
  <c r="T466" i="23"/>
  <c r="S466" i="23"/>
  <c r="R466" i="23"/>
  <c r="Q466" i="23"/>
  <c r="P466" i="23"/>
  <c r="O466" i="23"/>
  <c r="N466" i="23"/>
  <c r="M466" i="23"/>
  <c r="L466" i="23"/>
  <c r="K466" i="23"/>
  <c r="J466" i="23"/>
  <c r="I466" i="23"/>
  <c r="H466" i="23"/>
  <c r="G466" i="23"/>
  <c r="F466" i="23"/>
  <c r="E466" i="23"/>
  <c r="D466" i="23"/>
  <c r="C466" i="23"/>
  <c r="B466" i="23"/>
  <c r="A466" i="23"/>
  <c r="W465" i="23"/>
  <c r="V465" i="23"/>
  <c r="U465" i="23"/>
  <c r="T465" i="23"/>
  <c r="S465" i="23"/>
  <c r="R465" i="23"/>
  <c r="Q465" i="23"/>
  <c r="P465" i="23"/>
  <c r="O465" i="23"/>
  <c r="N465" i="23"/>
  <c r="M465" i="23"/>
  <c r="L465" i="23"/>
  <c r="K465" i="23"/>
  <c r="J465" i="23"/>
  <c r="I465" i="23"/>
  <c r="H465" i="23"/>
  <c r="G465" i="23"/>
  <c r="F465" i="23"/>
  <c r="E465" i="23"/>
  <c r="D465" i="23"/>
  <c r="C465" i="23"/>
  <c r="B465" i="23"/>
  <c r="A465" i="23"/>
  <c r="W464" i="23"/>
  <c r="V464" i="23"/>
  <c r="U464" i="23"/>
  <c r="T464" i="23"/>
  <c r="S464" i="23"/>
  <c r="R464" i="23"/>
  <c r="Q464" i="23"/>
  <c r="P464" i="23"/>
  <c r="O464" i="23"/>
  <c r="N464" i="23"/>
  <c r="M464" i="23"/>
  <c r="L464" i="23"/>
  <c r="K464" i="23"/>
  <c r="J464" i="23"/>
  <c r="I464" i="23"/>
  <c r="H464" i="23"/>
  <c r="G464" i="23"/>
  <c r="F464" i="23"/>
  <c r="E464" i="23"/>
  <c r="D464" i="23"/>
  <c r="C464" i="23"/>
  <c r="B464" i="23"/>
  <c r="A464" i="23"/>
  <c r="W463" i="23"/>
  <c r="V463" i="23"/>
  <c r="U463" i="23"/>
  <c r="T463" i="23"/>
  <c r="S463" i="23"/>
  <c r="R463" i="23"/>
  <c r="Q463" i="23"/>
  <c r="P463" i="23"/>
  <c r="O463" i="23"/>
  <c r="N463" i="23"/>
  <c r="M463" i="23"/>
  <c r="L463" i="23"/>
  <c r="K463" i="23"/>
  <c r="J463" i="23"/>
  <c r="I463" i="23"/>
  <c r="H463" i="23"/>
  <c r="G463" i="23"/>
  <c r="F463" i="23"/>
  <c r="E463" i="23"/>
  <c r="D463" i="23"/>
  <c r="C463" i="23"/>
  <c r="B463" i="23"/>
  <c r="A463" i="23"/>
  <c r="W462" i="23"/>
  <c r="V462" i="23"/>
  <c r="U462" i="23"/>
  <c r="T462" i="23"/>
  <c r="S462" i="23"/>
  <c r="R462" i="23"/>
  <c r="Q462" i="23"/>
  <c r="P462" i="23"/>
  <c r="O462" i="23"/>
  <c r="N462" i="23"/>
  <c r="M462" i="23"/>
  <c r="L462" i="23"/>
  <c r="K462" i="23"/>
  <c r="J462" i="23"/>
  <c r="I462" i="23"/>
  <c r="H462" i="23"/>
  <c r="G462" i="23"/>
  <c r="F462" i="23"/>
  <c r="E462" i="23"/>
  <c r="D462" i="23"/>
  <c r="C462" i="23"/>
  <c r="B462" i="23"/>
  <c r="A462" i="23"/>
  <c r="W461" i="23"/>
  <c r="V461" i="23"/>
  <c r="U461" i="23"/>
  <c r="T461" i="23"/>
  <c r="S461" i="23"/>
  <c r="R461" i="23"/>
  <c r="Q461" i="23"/>
  <c r="P461" i="23"/>
  <c r="O461" i="23"/>
  <c r="N461" i="23"/>
  <c r="M461" i="23"/>
  <c r="L461" i="23"/>
  <c r="K461" i="23"/>
  <c r="J461" i="23"/>
  <c r="I461" i="23"/>
  <c r="H461" i="23"/>
  <c r="G461" i="23"/>
  <c r="F461" i="23"/>
  <c r="E461" i="23"/>
  <c r="D461" i="23"/>
  <c r="C461" i="23"/>
  <c r="B461" i="23"/>
  <c r="A461" i="23"/>
  <c r="W460" i="23"/>
  <c r="V460" i="23"/>
  <c r="U460" i="23"/>
  <c r="T460" i="23"/>
  <c r="S460" i="23"/>
  <c r="R460" i="23"/>
  <c r="Q460" i="23"/>
  <c r="P460" i="23"/>
  <c r="O460" i="23"/>
  <c r="N460" i="23"/>
  <c r="M460" i="23"/>
  <c r="L460" i="23"/>
  <c r="K460" i="23"/>
  <c r="J460" i="23"/>
  <c r="I460" i="23"/>
  <c r="H460" i="23"/>
  <c r="G460" i="23"/>
  <c r="F460" i="23"/>
  <c r="E460" i="23"/>
  <c r="D460" i="23"/>
  <c r="C460" i="23"/>
  <c r="B460" i="23"/>
  <c r="A460" i="23"/>
  <c r="W459" i="23"/>
  <c r="V459" i="23"/>
  <c r="U459" i="23"/>
  <c r="T459" i="23"/>
  <c r="S459" i="23"/>
  <c r="R459" i="23"/>
  <c r="Q459" i="23"/>
  <c r="P459" i="23"/>
  <c r="O459" i="23"/>
  <c r="N459" i="23"/>
  <c r="M459" i="23"/>
  <c r="L459" i="23"/>
  <c r="K459" i="23"/>
  <c r="J459" i="23"/>
  <c r="I459" i="23"/>
  <c r="H459" i="23"/>
  <c r="G459" i="23"/>
  <c r="F459" i="23"/>
  <c r="E459" i="23"/>
  <c r="D459" i="23"/>
  <c r="C459" i="23"/>
  <c r="B459" i="23"/>
  <c r="A459" i="23"/>
  <c r="W458" i="23"/>
  <c r="V458" i="23"/>
  <c r="U458" i="23"/>
  <c r="T458" i="23"/>
  <c r="S458" i="23"/>
  <c r="R458" i="23"/>
  <c r="Q458" i="23"/>
  <c r="P458" i="23"/>
  <c r="O458" i="23"/>
  <c r="N458" i="23"/>
  <c r="M458" i="23"/>
  <c r="L458" i="23"/>
  <c r="K458" i="23"/>
  <c r="J458" i="23"/>
  <c r="I458" i="23"/>
  <c r="H458" i="23"/>
  <c r="G458" i="23"/>
  <c r="F458" i="23"/>
  <c r="E458" i="23"/>
  <c r="D458" i="23"/>
  <c r="C458" i="23"/>
  <c r="B458" i="23"/>
  <c r="A458" i="23"/>
  <c r="W457" i="23"/>
  <c r="V457" i="23"/>
  <c r="U457" i="23"/>
  <c r="T457" i="23"/>
  <c r="S457" i="23"/>
  <c r="R457" i="23"/>
  <c r="Q457" i="23"/>
  <c r="P457" i="23"/>
  <c r="O457" i="23"/>
  <c r="N457" i="23"/>
  <c r="M457" i="23"/>
  <c r="L457" i="23"/>
  <c r="K457" i="23"/>
  <c r="J457" i="23"/>
  <c r="I457" i="23"/>
  <c r="H457" i="23"/>
  <c r="G457" i="23"/>
  <c r="F457" i="23"/>
  <c r="E457" i="23"/>
  <c r="D457" i="23"/>
  <c r="C457" i="23"/>
  <c r="B457" i="23"/>
  <c r="A457" i="23"/>
  <c r="W456" i="23"/>
  <c r="V456" i="23"/>
  <c r="U456" i="23"/>
  <c r="T456" i="23"/>
  <c r="S456" i="23"/>
  <c r="R456" i="23"/>
  <c r="Q456" i="23"/>
  <c r="P456" i="23"/>
  <c r="O456" i="23"/>
  <c r="N456" i="23"/>
  <c r="M456" i="23"/>
  <c r="L456" i="23"/>
  <c r="K456" i="23"/>
  <c r="J456" i="23"/>
  <c r="I456" i="23"/>
  <c r="H456" i="23"/>
  <c r="G456" i="23"/>
  <c r="F456" i="23"/>
  <c r="E456" i="23"/>
  <c r="D456" i="23"/>
  <c r="C456" i="23"/>
  <c r="B456" i="23"/>
  <c r="A456" i="23"/>
  <c r="W455" i="23"/>
  <c r="V455" i="23"/>
  <c r="U455" i="23"/>
  <c r="T455" i="23"/>
  <c r="S455" i="23"/>
  <c r="R455" i="23"/>
  <c r="Q455" i="23"/>
  <c r="P455" i="23"/>
  <c r="O455" i="23"/>
  <c r="N455" i="23"/>
  <c r="M455" i="23"/>
  <c r="L455" i="23"/>
  <c r="K455" i="23"/>
  <c r="J455" i="23"/>
  <c r="I455" i="23"/>
  <c r="H455" i="23"/>
  <c r="G455" i="23"/>
  <c r="F455" i="23"/>
  <c r="E455" i="23"/>
  <c r="D455" i="23"/>
  <c r="C455" i="23"/>
  <c r="B455" i="23"/>
  <c r="A455" i="23"/>
  <c r="W454" i="23"/>
  <c r="V454" i="23"/>
  <c r="U454" i="23"/>
  <c r="T454" i="23"/>
  <c r="S454" i="23"/>
  <c r="R454" i="23"/>
  <c r="Q454" i="23"/>
  <c r="P454" i="23"/>
  <c r="O454" i="23"/>
  <c r="N454" i="23"/>
  <c r="M454" i="23"/>
  <c r="L454" i="23"/>
  <c r="K454" i="23"/>
  <c r="J454" i="23"/>
  <c r="I454" i="23"/>
  <c r="H454" i="23"/>
  <c r="G454" i="23"/>
  <c r="F454" i="23"/>
  <c r="E454" i="23"/>
  <c r="D454" i="23"/>
  <c r="C454" i="23"/>
  <c r="B454" i="23"/>
  <c r="A454" i="23"/>
  <c r="W453" i="23"/>
  <c r="V453" i="23"/>
  <c r="U453" i="23"/>
  <c r="T453" i="23"/>
  <c r="S453" i="23"/>
  <c r="R453" i="23"/>
  <c r="Q453" i="23"/>
  <c r="P453" i="23"/>
  <c r="O453" i="23"/>
  <c r="N453" i="23"/>
  <c r="M453" i="23"/>
  <c r="L453" i="23"/>
  <c r="K453" i="23"/>
  <c r="J453" i="23"/>
  <c r="I453" i="23"/>
  <c r="H453" i="23"/>
  <c r="G453" i="23"/>
  <c r="F453" i="23"/>
  <c r="E453" i="23"/>
  <c r="D453" i="23"/>
  <c r="C453" i="23"/>
  <c r="B453" i="23"/>
  <c r="A453" i="23"/>
  <c r="W452" i="23"/>
  <c r="V452" i="23"/>
  <c r="U452" i="23"/>
  <c r="T452" i="23"/>
  <c r="S452" i="23"/>
  <c r="R452" i="23"/>
  <c r="Q452" i="23"/>
  <c r="P452" i="23"/>
  <c r="O452" i="23"/>
  <c r="N452" i="23"/>
  <c r="M452" i="23"/>
  <c r="L452" i="23"/>
  <c r="K452" i="23"/>
  <c r="J452" i="23"/>
  <c r="I452" i="23"/>
  <c r="H452" i="23"/>
  <c r="G452" i="23"/>
  <c r="F452" i="23"/>
  <c r="E452" i="23"/>
  <c r="D452" i="23"/>
  <c r="C452" i="23"/>
  <c r="B452" i="23"/>
  <c r="A452" i="23"/>
  <c r="W451" i="23"/>
  <c r="V451" i="23"/>
  <c r="U451" i="23"/>
  <c r="T451" i="23"/>
  <c r="S451" i="23"/>
  <c r="R451" i="23"/>
  <c r="Q451" i="23"/>
  <c r="P451" i="23"/>
  <c r="O451" i="23"/>
  <c r="N451" i="23"/>
  <c r="M451" i="23"/>
  <c r="L451" i="23"/>
  <c r="K451" i="23"/>
  <c r="J451" i="23"/>
  <c r="I451" i="23"/>
  <c r="H451" i="23"/>
  <c r="G451" i="23"/>
  <c r="F451" i="23"/>
  <c r="E451" i="23"/>
  <c r="D451" i="23"/>
  <c r="C451" i="23"/>
  <c r="B451" i="23"/>
  <c r="A451" i="23"/>
  <c r="W450" i="23"/>
  <c r="V450" i="23"/>
  <c r="U450" i="23"/>
  <c r="T450" i="23"/>
  <c r="S450" i="23"/>
  <c r="R450" i="23"/>
  <c r="Q450" i="23"/>
  <c r="P450" i="23"/>
  <c r="O450" i="23"/>
  <c r="N450" i="23"/>
  <c r="M450" i="23"/>
  <c r="L450" i="23"/>
  <c r="K450" i="23"/>
  <c r="J450" i="23"/>
  <c r="I450" i="23"/>
  <c r="H450" i="23"/>
  <c r="G450" i="23"/>
  <c r="F450" i="23"/>
  <c r="E450" i="23"/>
  <c r="D450" i="23"/>
  <c r="C450" i="23"/>
  <c r="B450" i="23"/>
  <c r="A450" i="23"/>
  <c r="W449" i="23"/>
  <c r="V449" i="23"/>
  <c r="U449" i="23"/>
  <c r="T449" i="23"/>
  <c r="S449" i="23"/>
  <c r="R449" i="23"/>
  <c r="Q449" i="23"/>
  <c r="P449" i="23"/>
  <c r="O449" i="23"/>
  <c r="N449" i="23"/>
  <c r="M449" i="23"/>
  <c r="L449" i="23"/>
  <c r="K449" i="23"/>
  <c r="J449" i="23"/>
  <c r="I449" i="23"/>
  <c r="H449" i="23"/>
  <c r="G449" i="23"/>
  <c r="F449" i="23"/>
  <c r="E449" i="23"/>
  <c r="D449" i="23"/>
  <c r="C449" i="23"/>
  <c r="B449" i="23"/>
  <c r="A449" i="23"/>
  <c r="W448" i="23"/>
  <c r="V448" i="23"/>
  <c r="U448" i="23"/>
  <c r="T448" i="23"/>
  <c r="S448" i="23"/>
  <c r="R448" i="23"/>
  <c r="Q448" i="23"/>
  <c r="P448" i="23"/>
  <c r="O448" i="23"/>
  <c r="N448" i="23"/>
  <c r="M448" i="23"/>
  <c r="L448" i="23"/>
  <c r="K448" i="23"/>
  <c r="J448" i="23"/>
  <c r="I448" i="23"/>
  <c r="H448" i="23"/>
  <c r="G448" i="23"/>
  <c r="F448" i="23"/>
  <c r="E448" i="23"/>
  <c r="D448" i="23"/>
  <c r="C448" i="23"/>
  <c r="B448" i="23"/>
  <c r="A448" i="23"/>
  <c r="W447" i="23"/>
  <c r="V447" i="23"/>
  <c r="U447" i="23"/>
  <c r="T447" i="23"/>
  <c r="S447" i="23"/>
  <c r="R447" i="23"/>
  <c r="Q447" i="23"/>
  <c r="P447" i="23"/>
  <c r="O447" i="23"/>
  <c r="N447" i="23"/>
  <c r="M447" i="23"/>
  <c r="L447" i="23"/>
  <c r="K447" i="23"/>
  <c r="J447" i="23"/>
  <c r="I447" i="23"/>
  <c r="H447" i="23"/>
  <c r="G447" i="23"/>
  <c r="F447" i="23"/>
  <c r="E447" i="23"/>
  <c r="D447" i="23"/>
  <c r="C447" i="23"/>
  <c r="B447" i="23"/>
  <c r="A447" i="23"/>
  <c r="W446" i="23"/>
  <c r="V446" i="23"/>
  <c r="U446" i="23"/>
  <c r="T446" i="23"/>
  <c r="S446" i="23"/>
  <c r="R446" i="23"/>
  <c r="Q446" i="23"/>
  <c r="P446" i="23"/>
  <c r="O446" i="23"/>
  <c r="N446" i="23"/>
  <c r="M446" i="23"/>
  <c r="L446" i="23"/>
  <c r="K446" i="23"/>
  <c r="J446" i="23"/>
  <c r="I446" i="23"/>
  <c r="H446" i="23"/>
  <c r="G446" i="23"/>
  <c r="F446" i="23"/>
  <c r="E446" i="23"/>
  <c r="D446" i="23"/>
  <c r="C446" i="23"/>
  <c r="B446" i="23"/>
  <c r="A446" i="23"/>
  <c r="W445" i="23"/>
  <c r="V445" i="23"/>
  <c r="U445" i="23"/>
  <c r="T445" i="23"/>
  <c r="S445" i="23"/>
  <c r="R445" i="23"/>
  <c r="Q445" i="23"/>
  <c r="P445" i="23"/>
  <c r="O445" i="23"/>
  <c r="N445" i="23"/>
  <c r="M445" i="23"/>
  <c r="L445" i="23"/>
  <c r="K445" i="23"/>
  <c r="J445" i="23"/>
  <c r="I445" i="23"/>
  <c r="H445" i="23"/>
  <c r="G445" i="23"/>
  <c r="F445" i="23"/>
  <c r="E445" i="23"/>
  <c r="D445" i="23"/>
  <c r="C445" i="23"/>
  <c r="B445" i="23"/>
  <c r="A445" i="23"/>
  <c r="W444" i="23"/>
  <c r="V444" i="23"/>
  <c r="U444" i="23"/>
  <c r="T444" i="23"/>
  <c r="S444" i="23"/>
  <c r="R444" i="23"/>
  <c r="Q444" i="23"/>
  <c r="P444" i="23"/>
  <c r="O444" i="23"/>
  <c r="N444" i="23"/>
  <c r="M444" i="23"/>
  <c r="L444" i="23"/>
  <c r="K444" i="23"/>
  <c r="J444" i="23"/>
  <c r="I444" i="23"/>
  <c r="H444" i="23"/>
  <c r="G444" i="23"/>
  <c r="F444" i="23"/>
  <c r="E444" i="23"/>
  <c r="D444" i="23"/>
  <c r="C444" i="23"/>
  <c r="B444" i="23"/>
  <c r="A444" i="23"/>
  <c r="W443" i="23"/>
  <c r="V443" i="23"/>
  <c r="U443" i="23"/>
  <c r="T443" i="23"/>
  <c r="S443" i="23"/>
  <c r="R443" i="23"/>
  <c r="Q443" i="23"/>
  <c r="P443" i="23"/>
  <c r="O443" i="23"/>
  <c r="N443" i="23"/>
  <c r="M443" i="23"/>
  <c r="L443" i="23"/>
  <c r="K443" i="23"/>
  <c r="J443" i="23"/>
  <c r="I443" i="23"/>
  <c r="H443" i="23"/>
  <c r="G443" i="23"/>
  <c r="F443" i="23"/>
  <c r="E443" i="23"/>
  <c r="D443" i="23"/>
  <c r="C443" i="23"/>
  <c r="B443" i="23"/>
  <c r="A443" i="23"/>
  <c r="W442" i="23"/>
  <c r="V442" i="23"/>
  <c r="U442" i="23"/>
  <c r="T442" i="23"/>
  <c r="S442" i="23"/>
  <c r="R442" i="23"/>
  <c r="Q442" i="23"/>
  <c r="P442" i="23"/>
  <c r="O442" i="23"/>
  <c r="N442" i="23"/>
  <c r="M442" i="23"/>
  <c r="L442" i="23"/>
  <c r="K442" i="23"/>
  <c r="J442" i="23"/>
  <c r="I442" i="23"/>
  <c r="H442" i="23"/>
  <c r="G442" i="23"/>
  <c r="F442" i="23"/>
  <c r="E442" i="23"/>
  <c r="D442" i="23"/>
  <c r="C442" i="23"/>
  <c r="B442" i="23"/>
  <c r="A442" i="23"/>
  <c r="W441" i="23"/>
  <c r="V441" i="23"/>
  <c r="U441" i="23"/>
  <c r="T441" i="23"/>
  <c r="S441" i="23"/>
  <c r="R441" i="23"/>
  <c r="Q441" i="23"/>
  <c r="P441" i="23"/>
  <c r="O441" i="23"/>
  <c r="N441" i="23"/>
  <c r="M441" i="23"/>
  <c r="L441" i="23"/>
  <c r="K441" i="23"/>
  <c r="J441" i="23"/>
  <c r="I441" i="23"/>
  <c r="H441" i="23"/>
  <c r="G441" i="23"/>
  <c r="F441" i="23"/>
  <c r="E441" i="23"/>
  <c r="D441" i="23"/>
  <c r="C441" i="23"/>
  <c r="B441" i="23"/>
  <c r="A441" i="23"/>
  <c r="W440" i="23"/>
  <c r="V440" i="23"/>
  <c r="U440" i="23"/>
  <c r="T440" i="23"/>
  <c r="S440" i="23"/>
  <c r="R440" i="23"/>
  <c r="Q440" i="23"/>
  <c r="P440" i="23"/>
  <c r="O440" i="23"/>
  <c r="N440" i="23"/>
  <c r="M440" i="23"/>
  <c r="L440" i="23"/>
  <c r="K440" i="23"/>
  <c r="J440" i="23"/>
  <c r="I440" i="23"/>
  <c r="H440" i="23"/>
  <c r="G440" i="23"/>
  <c r="F440" i="23"/>
  <c r="E440" i="23"/>
  <c r="D440" i="23"/>
  <c r="C440" i="23"/>
  <c r="B440" i="23"/>
  <c r="A440" i="23"/>
  <c r="W439" i="23"/>
  <c r="V439" i="23"/>
  <c r="U439" i="23"/>
  <c r="T439" i="23"/>
  <c r="S439" i="23"/>
  <c r="R439" i="23"/>
  <c r="Q439" i="23"/>
  <c r="P439" i="23"/>
  <c r="O439" i="23"/>
  <c r="N439" i="23"/>
  <c r="M439" i="23"/>
  <c r="L439" i="23"/>
  <c r="K439" i="23"/>
  <c r="J439" i="23"/>
  <c r="I439" i="23"/>
  <c r="H439" i="23"/>
  <c r="G439" i="23"/>
  <c r="F439" i="23"/>
  <c r="E439" i="23"/>
  <c r="D439" i="23"/>
  <c r="C439" i="23"/>
  <c r="B439" i="23"/>
  <c r="A439" i="23"/>
  <c r="W438" i="23"/>
  <c r="V438" i="23"/>
  <c r="U438" i="23"/>
  <c r="T438" i="23"/>
  <c r="S438" i="23"/>
  <c r="R438" i="23"/>
  <c r="Q438" i="23"/>
  <c r="P438" i="23"/>
  <c r="O438" i="23"/>
  <c r="N438" i="23"/>
  <c r="M438" i="23"/>
  <c r="L438" i="23"/>
  <c r="K438" i="23"/>
  <c r="J438" i="23"/>
  <c r="I438" i="23"/>
  <c r="H438" i="23"/>
  <c r="G438" i="23"/>
  <c r="F438" i="23"/>
  <c r="E438" i="23"/>
  <c r="D438" i="23"/>
  <c r="C438" i="23"/>
  <c r="B438" i="23"/>
  <c r="A438" i="23"/>
  <c r="W437" i="23"/>
  <c r="V437" i="23"/>
  <c r="U437" i="23"/>
  <c r="T437" i="23"/>
  <c r="S437" i="23"/>
  <c r="R437" i="23"/>
  <c r="Q437" i="23"/>
  <c r="P437" i="23"/>
  <c r="O437" i="23"/>
  <c r="N437" i="23"/>
  <c r="M437" i="23"/>
  <c r="L437" i="23"/>
  <c r="K437" i="23"/>
  <c r="J437" i="23"/>
  <c r="I437" i="23"/>
  <c r="H437" i="23"/>
  <c r="G437" i="23"/>
  <c r="F437" i="23"/>
  <c r="E437" i="23"/>
  <c r="D437" i="23"/>
  <c r="C437" i="23"/>
  <c r="B437" i="23"/>
  <c r="A437" i="23"/>
  <c r="W436" i="23"/>
  <c r="V436" i="23"/>
  <c r="U436" i="23"/>
  <c r="T436" i="23"/>
  <c r="S436" i="23"/>
  <c r="R436" i="23"/>
  <c r="Q436" i="23"/>
  <c r="P436" i="23"/>
  <c r="O436" i="23"/>
  <c r="N436" i="23"/>
  <c r="M436" i="23"/>
  <c r="L436" i="23"/>
  <c r="K436" i="23"/>
  <c r="J436" i="23"/>
  <c r="I436" i="23"/>
  <c r="H436" i="23"/>
  <c r="G436" i="23"/>
  <c r="F436" i="23"/>
  <c r="E436" i="23"/>
  <c r="D436" i="23"/>
  <c r="C436" i="23"/>
  <c r="B436" i="23"/>
  <c r="A436" i="23"/>
  <c r="W435" i="23"/>
  <c r="V435" i="23"/>
  <c r="U435" i="23"/>
  <c r="T435" i="23"/>
  <c r="S435" i="23"/>
  <c r="R435" i="23"/>
  <c r="Q435" i="23"/>
  <c r="P435" i="23"/>
  <c r="O435" i="23"/>
  <c r="N435" i="23"/>
  <c r="M435" i="23"/>
  <c r="L435" i="23"/>
  <c r="K435" i="23"/>
  <c r="J435" i="23"/>
  <c r="I435" i="23"/>
  <c r="H435" i="23"/>
  <c r="G435" i="23"/>
  <c r="F435" i="23"/>
  <c r="E435" i="23"/>
  <c r="D435" i="23"/>
  <c r="C435" i="23"/>
  <c r="B435" i="23"/>
  <c r="A435" i="23"/>
  <c r="W434" i="23"/>
  <c r="V434" i="23"/>
  <c r="U434" i="23"/>
  <c r="T434" i="23"/>
  <c r="S434" i="23"/>
  <c r="R434" i="23"/>
  <c r="Q434" i="23"/>
  <c r="P434" i="23"/>
  <c r="O434" i="23"/>
  <c r="N434" i="23"/>
  <c r="M434" i="23"/>
  <c r="L434" i="23"/>
  <c r="K434" i="23"/>
  <c r="J434" i="23"/>
  <c r="I434" i="23"/>
  <c r="H434" i="23"/>
  <c r="G434" i="23"/>
  <c r="F434" i="23"/>
  <c r="E434" i="23"/>
  <c r="D434" i="23"/>
  <c r="C434" i="23"/>
  <c r="B434" i="23"/>
  <c r="A434" i="23"/>
  <c r="W433" i="23"/>
  <c r="V433" i="23"/>
  <c r="U433" i="23"/>
  <c r="T433" i="23"/>
  <c r="S433" i="23"/>
  <c r="R433" i="23"/>
  <c r="Q433" i="23"/>
  <c r="P433" i="23"/>
  <c r="O433" i="23"/>
  <c r="N433" i="23"/>
  <c r="M433" i="23"/>
  <c r="L433" i="23"/>
  <c r="K433" i="23"/>
  <c r="J433" i="23"/>
  <c r="I433" i="23"/>
  <c r="H433" i="23"/>
  <c r="G433" i="23"/>
  <c r="F433" i="23"/>
  <c r="E433" i="23"/>
  <c r="D433" i="23"/>
  <c r="C433" i="23"/>
  <c r="B433" i="23"/>
  <c r="A433" i="23"/>
  <c r="W432" i="23"/>
  <c r="V432" i="23"/>
  <c r="U432" i="23"/>
  <c r="T432" i="23"/>
  <c r="S432" i="23"/>
  <c r="R432" i="23"/>
  <c r="Q432" i="23"/>
  <c r="P432" i="23"/>
  <c r="O432" i="23"/>
  <c r="N432" i="23"/>
  <c r="M432" i="23"/>
  <c r="L432" i="23"/>
  <c r="K432" i="23"/>
  <c r="J432" i="23"/>
  <c r="I432" i="23"/>
  <c r="H432" i="23"/>
  <c r="G432" i="23"/>
  <c r="F432" i="23"/>
  <c r="E432" i="23"/>
  <c r="D432" i="23"/>
  <c r="C432" i="23"/>
  <c r="B432" i="23"/>
  <c r="A432" i="23"/>
  <c r="W431" i="23"/>
  <c r="V431" i="23"/>
  <c r="U431" i="23"/>
  <c r="T431" i="23"/>
  <c r="S431" i="23"/>
  <c r="R431" i="23"/>
  <c r="Q431" i="23"/>
  <c r="P431" i="23"/>
  <c r="O431" i="23"/>
  <c r="N431" i="23"/>
  <c r="M431" i="23"/>
  <c r="L431" i="23"/>
  <c r="K431" i="23"/>
  <c r="J431" i="23"/>
  <c r="I431" i="23"/>
  <c r="H431" i="23"/>
  <c r="G431" i="23"/>
  <c r="F431" i="23"/>
  <c r="E431" i="23"/>
  <c r="D431" i="23"/>
  <c r="C431" i="23"/>
  <c r="B431" i="23"/>
  <c r="A431" i="23"/>
  <c r="W430" i="23"/>
  <c r="V430" i="23"/>
  <c r="U430" i="23"/>
  <c r="T430" i="23"/>
  <c r="S430" i="23"/>
  <c r="R430" i="23"/>
  <c r="Q430" i="23"/>
  <c r="P430" i="23"/>
  <c r="O430" i="23"/>
  <c r="N430" i="23"/>
  <c r="M430" i="23"/>
  <c r="L430" i="23"/>
  <c r="K430" i="23"/>
  <c r="J430" i="23"/>
  <c r="I430" i="23"/>
  <c r="H430" i="23"/>
  <c r="G430" i="23"/>
  <c r="F430" i="23"/>
  <c r="E430" i="23"/>
  <c r="D430" i="23"/>
  <c r="C430" i="23"/>
  <c r="B430" i="23"/>
  <c r="A430" i="23"/>
  <c r="W429" i="23"/>
  <c r="V429" i="23"/>
  <c r="U429" i="23"/>
  <c r="T429" i="23"/>
  <c r="S429" i="23"/>
  <c r="R429" i="23"/>
  <c r="Q429" i="23"/>
  <c r="P429" i="23"/>
  <c r="O429" i="23"/>
  <c r="N429" i="23"/>
  <c r="M429" i="23"/>
  <c r="L429" i="23"/>
  <c r="K429" i="23"/>
  <c r="J429" i="23"/>
  <c r="I429" i="23"/>
  <c r="H429" i="23"/>
  <c r="G429" i="23"/>
  <c r="F429" i="23"/>
  <c r="E429" i="23"/>
  <c r="D429" i="23"/>
  <c r="C429" i="23"/>
  <c r="B429" i="23"/>
  <c r="A429" i="23"/>
  <c r="W428" i="23"/>
  <c r="V428" i="23"/>
  <c r="U428" i="23"/>
  <c r="T428" i="23"/>
  <c r="S428" i="23"/>
  <c r="R428" i="23"/>
  <c r="Q428" i="23"/>
  <c r="P428" i="23"/>
  <c r="O428" i="23"/>
  <c r="N428" i="23"/>
  <c r="M428" i="23"/>
  <c r="L428" i="23"/>
  <c r="K428" i="23"/>
  <c r="J428" i="23"/>
  <c r="I428" i="23"/>
  <c r="H428" i="23"/>
  <c r="G428" i="23"/>
  <c r="F428" i="23"/>
  <c r="E428" i="23"/>
  <c r="D428" i="23"/>
  <c r="C428" i="23"/>
  <c r="B428" i="23"/>
  <c r="A428" i="23"/>
  <c r="W427" i="23"/>
  <c r="V427" i="23"/>
  <c r="U427" i="23"/>
  <c r="T427" i="23"/>
  <c r="S427" i="23"/>
  <c r="R427" i="23"/>
  <c r="Q427" i="23"/>
  <c r="P427" i="23"/>
  <c r="O427" i="23"/>
  <c r="N427" i="23"/>
  <c r="M427" i="23"/>
  <c r="L427" i="23"/>
  <c r="K427" i="23"/>
  <c r="J427" i="23"/>
  <c r="I427" i="23"/>
  <c r="H427" i="23"/>
  <c r="G427" i="23"/>
  <c r="F427" i="23"/>
  <c r="E427" i="23"/>
  <c r="D427" i="23"/>
  <c r="C427" i="23"/>
  <c r="B427" i="23"/>
  <c r="A427" i="23"/>
  <c r="W426" i="23"/>
  <c r="V426" i="23"/>
  <c r="U426" i="23"/>
  <c r="T426" i="23"/>
  <c r="S426" i="23"/>
  <c r="R426" i="23"/>
  <c r="Q426" i="23"/>
  <c r="P426" i="23"/>
  <c r="O426" i="23"/>
  <c r="N426" i="23"/>
  <c r="M426" i="23"/>
  <c r="L426" i="23"/>
  <c r="K426" i="23"/>
  <c r="J426" i="23"/>
  <c r="I426" i="23"/>
  <c r="H426" i="23"/>
  <c r="G426" i="23"/>
  <c r="F426" i="23"/>
  <c r="E426" i="23"/>
  <c r="D426" i="23"/>
  <c r="C426" i="23"/>
  <c r="B426" i="23"/>
  <c r="A426" i="23"/>
  <c r="W425" i="23"/>
  <c r="V425" i="23"/>
  <c r="U425" i="23"/>
  <c r="T425" i="23"/>
  <c r="S425" i="23"/>
  <c r="R425" i="23"/>
  <c r="Q425" i="23"/>
  <c r="P425" i="23"/>
  <c r="O425" i="23"/>
  <c r="N425" i="23"/>
  <c r="M425" i="23"/>
  <c r="L425" i="23"/>
  <c r="K425" i="23"/>
  <c r="J425" i="23"/>
  <c r="I425" i="23"/>
  <c r="H425" i="23"/>
  <c r="G425" i="23"/>
  <c r="F425" i="23"/>
  <c r="E425" i="23"/>
  <c r="D425" i="23"/>
  <c r="C425" i="23"/>
  <c r="B425" i="23"/>
  <c r="A425" i="23"/>
  <c r="W424" i="23"/>
  <c r="V424" i="23"/>
  <c r="U424" i="23"/>
  <c r="T424" i="23"/>
  <c r="S424" i="23"/>
  <c r="R424" i="23"/>
  <c r="Q424" i="23"/>
  <c r="P424" i="23"/>
  <c r="O424" i="23"/>
  <c r="N424" i="23"/>
  <c r="M424" i="23"/>
  <c r="L424" i="23"/>
  <c r="K424" i="23"/>
  <c r="J424" i="23"/>
  <c r="I424" i="23"/>
  <c r="H424" i="23"/>
  <c r="G424" i="23"/>
  <c r="F424" i="23"/>
  <c r="E424" i="23"/>
  <c r="D424" i="23"/>
  <c r="C424" i="23"/>
  <c r="B424" i="23"/>
  <c r="A424" i="23"/>
  <c r="W423" i="23"/>
  <c r="V423" i="23"/>
  <c r="U423" i="23"/>
  <c r="T423" i="23"/>
  <c r="S423" i="23"/>
  <c r="R423" i="23"/>
  <c r="Q423" i="23"/>
  <c r="P423" i="23"/>
  <c r="O423" i="23"/>
  <c r="N423" i="23"/>
  <c r="M423" i="23"/>
  <c r="L423" i="23"/>
  <c r="K423" i="23"/>
  <c r="J423" i="23"/>
  <c r="I423" i="23"/>
  <c r="H423" i="23"/>
  <c r="G423" i="23"/>
  <c r="F423" i="23"/>
  <c r="E423" i="23"/>
  <c r="D423" i="23"/>
  <c r="C423" i="23"/>
  <c r="B423" i="23"/>
  <c r="A423" i="23"/>
  <c r="W422" i="23"/>
  <c r="V422" i="23"/>
  <c r="U422" i="23"/>
  <c r="T422" i="23"/>
  <c r="S422" i="23"/>
  <c r="R422" i="23"/>
  <c r="Q422" i="23"/>
  <c r="P422" i="23"/>
  <c r="O422" i="23"/>
  <c r="N422" i="23"/>
  <c r="M422" i="23"/>
  <c r="L422" i="23"/>
  <c r="K422" i="23"/>
  <c r="J422" i="23"/>
  <c r="I422" i="23"/>
  <c r="H422" i="23"/>
  <c r="G422" i="23"/>
  <c r="F422" i="23"/>
  <c r="E422" i="23"/>
  <c r="D422" i="23"/>
  <c r="C422" i="23"/>
  <c r="B422" i="23"/>
  <c r="A422" i="23"/>
  <c r="W421" i="23"/>
  <c r="V421" i="23"/>
  <c r="U421" i="23"/>
  <c r="T421" i="23"/>
  <c r="S421" i="23"/>
  <c r="R421" i="23"/>
  <c r="Q421" i="23"/>
  <c r="P421" i="23"/>
  <c r="O421" i="23"/>
  <c r="N421" i="23"/>
  <c r="M421" i="23"/>
  <c r="L421" i="23"/>
  <c r="K421" i="23"/>
  <c r="J421" i="23"/>
  <c r="I421" i="23"/>
  <c r="H421" i="23"/>
  <c r="G421" i="23"/>
  <c r="F421" i="23"/>
  <c r="E421" i="23"/>
  <c r="D421" i="23"/>
  <c r="C421" i="23"/>
  <c r="B421" i="23"/>
  <c r="A421" i="23"/>
  <c r="W420" i="23"/>
  <c r="V420" i="23"/>
  <c r="U420" i="23"/>
  <c r="T420" i="23"/>
  <c r="S420" i="23"/>
  <c r="R420" i="23"/>
  <c r="Q420" i="23"/>
  <c r="P420" i="23"/>
  <c r="O420" i="23"/>
  <c r="N420" i="23"/>
  <c r="M420" i="23"/>
  <c r="L420" i="23"/>
  <c r="K420" i="23"/>
  <c r="J420" i="23"/>
  <c r="I420" i="23"/>
  <c r="H420" i="23"/>
  <c r="G420" i="23"/>
  <c r="F420" i="23"/>
  <c r="E420" i="23"/>
  <c r="D420" i="23"/>
  <c r="C420" i="23"/>
  <c r="B420" i="23"/>
  <c r="A420" i="23"/>
  <c r="W419" i="23"/>
  <c r="V419" i="23"/>
  <c r="U419" i="23"/>
  <c r="T419" i="23"/>
  <c r="S419" i="23"/>
  <c r="R419" i="23"/>
  <c r="Q419" i="23"/>
  <c r="P419" i="23"/>
  <c r="O419" i="23"/>
  <c r="N419" i="23"/>
  <c r="M419" i="23"/>
  <c r="L419" i="23"/>
  <c r="K419" i="23"/>
  <c r="J419" i="23"/>
  <c r="I419" i="23"/>
  <c r="H419" i="23"/>
  <c r="G419" i="23"/>
  <c r="F419" i="23"/>
  <c r="E419" i="23"/>
  <c r="D419" i="23"/>
  <c r="C419" i="23"/>
  <c r="B419" i="23"/>
  <c r="A419" i="23"/>
  <c r="W418" i="23"/>
  <c r="V418" i="23"/>
  <c r="U418" i="23"/>
  <c r="T418" i="23"/>
  <c r="S418" i="23"/>
  <c r="R418" i="23"/>
  <c r="Q418" i="23"/>
  <c r="P418" i="23"/>
  <c r="O418" i="23"/>
  <c r="N418" i="23"/>
  <c r="M418" i="23"/>
  <c r="L418" i="23"/>
  <c r="K418" i="23"/>
  <c r="J418" i="23"/>
  <c r="I418" i="23"/>
  <c r="H418" i="23"/>
  <c r="G418" i="23"/>
  <c r="F418" i="23"/>
  <c r="E418" i="23"/>
  <c r="D418" i="23"/>
  <c r="C418" i="23"/>
  <c r="B418" i="23"/>
  <c r="A418" i="23"/>
  <c r="W417" i="23"/>
  <c r="V417" i="23"/>
  <c r="U417" i="23"/>
  <c r="T417" i="23"/>
  <c r="S417" i="23"/>
  <c r="R417" i="23"/>
  <c r="Q417" i="23"/>
  <c r="P417" i="23"/>
  <c r="O417" i="23"/>
  <c r="N417" i="23"/>
  <c r="M417" i="23"/>
  <c r="L417" i="23"/>
  <c r="K417" i="23"/>
  <c r="J417" i="23"/>
  <c r="I417" i="23"/>
  <c r="H417" i="23"/>
  <c r="G417" i="23"/>
  <c r="F417" i="23"/>
  <c r="E417" i="23"/>
  <c r="D417" i="23"/>
  <c r="C417" i="23"/>
  <c r="B417" i="23"/>
  <c r="A417" i="23"/>
  <c r="W416" i="23"/>
  <c r="V416" i="23"/>
  <c r="U416" i="23"/>
  <c r="T416" i="23"/>
  <c r="S416" i="23"/>
  <c r="R416" i="23"/>
  <c r="Q416" i="23"/>
  <c r="P416" i="23"/>
  <c r="O416" i="23"/>
  <c r="N416" i="23"/>
  <c r="M416" i="23"/>
  <c r="L416" i="23"/>
  <c r="K416" i="23"/>
  <c r="J416" i="23"/>
  <c r="I416" i="23"/>
  <c r="H416" i="23"/>
  <c r="G416" i="23"/>
  <c r="F416" i="23"/>
  <c r="E416" i="23"/>
  <c r="D416" i="23"/>
  <c r="C416" i="23"/>
  <c r="B416" i="23"/>
  <c r="A416" i="23"/>
  <c r="W415" i="23"/>
  <c r="V415" i="23"/>
  <c r="U415" i="23"/>
  <c r="T415" i="23"/>
  <c r="S415" i="23"/>
  <c r="R415" i="23"/>
  <c r="Q415" i="23"/>
  <c r="P415" i="23"/>
  <c r="O415" i="23"/>
  <c r="N415" i="23"/>
  <c r="M415" i="23"/>
  <c r="L415" i="23"/>
  <c r="K415" i="23"/>
  <c r="J415" i="23"/>
  <c r="I415" i="23"/>
  <c r="H415" i="23"/>
  <c r="G415" i="23"/>
  <c r="F415" i="23"/>
  <c r="E415" i="23"/>
  <c r="D415" i="23"/>
  <c r="C415" i="23"/>
  <c r="B415" i="23"/>
  <c r="A415" i="23"/>
  <c r="W414" i="23"/>
  <c r="V414" i="23"/>
  <c r="U414" i="23"/>
  <c r="T414" i="23"/>
  <c r="S414" i="23"/>
  <c r="R414" i="23"/>
  <c r="Q414" i="23"/>
  <c r="P414" i="23"/>
  <c r="O414" i="23"/>
  <c r="N414" i="23"/>
  <c r="M414" i="23"/>
  <c r="L414" i="23"/>
  <c r="K414" i="23"/>
  <c r="J414" i="23"/>
  <c r="I414" i="23"/>
  <c r="H414" i="23"/>
  <c r="G414" i="23"/>
  <c r="F414" i="23"/>
  <c r="E414" i="23"/>
  <c r="D414" i="23"/>
  <c r="C414" i="23"/>
  <c r="B414" i="23"/>
  <c r="A414" i="23"/>
  <c r="W413" i="23"/>
  <c r="V413" i="23"/>
  <c r="U413" i="23"/>
  <c r="T413" i="23"/>
  <c r="S413" i="23"/>
  <c r="R413" i="23"/>
  <c r="Q413" i="23"/>
  <c r="P413" i="23"/>
  <c r="O413" i="23"/>
  <c r="N413" i="23"/>
  <c r="M413" i="23"/>
  <c r="L413" i="23"/>
  <c r="K413" i="23"/>
  <c r="J413" i="23"/>
  <c r="I413" i="23"/>
  <c r="H413" i="23"/>
  <c r="G413" i="23"/>
  <c r="F413" i="23"/>
  <c r="E413" i="23"/>
  <c r="D413" i="23"/>
  <c r="C413" i="23"/>
  <c r="B413" i="23"/>
  <c r="A413" i="23"/>
  <c r="W412" i="23"/>
  <c r="V412" i="23"/>
  <c r="U412" i="23"/>
  <c r="T412" i="23"/>
  <c r="S412" i="23"/>
  <c r="R412" i="23"/>
  <c r="Q412" i="23"/>
  <c r="P412" i="23"/>
  <c r="O412" i="23"/>
  <c r="N412" i="23"/>
  <c r="M412" i="23"/>
  <c r="L412" i="23"/>
  <c r="K412" i="23"/>
  <c r="J412" i="23"/>
  <c r="I412" i="23"/>
  <c r="H412" i="23"/>
  <c r="G412" i="23"/>
  <c r="F412" i="23"/>
  <c r="E412" i="23"/>
  <c r="D412" i="23"/>
  <c r="C412" i="23"/>
  <c r="B412" i="23"/>
  <c r="A412" i="23"/>
  <c r="W411" i="23"/>
  <c r="V411" i="23"/>
  <c r="U411" i="23"/>
  <c r="T411" i="23"/>
  <c r="S411" i="23"/>
  <c r="R411" i="23"/>
  <c r="Q411" i="23"/>
  <c r="P411" i="23"/>
  <c r="O411" i="23"/>
  <c r="N411" i="23"/>
  <c r="M411" i="23"/>
  <c r="L411" i="23"/>
  <c r="K411" i="23"/>
  <c r="J411" i="23"/>
  <c r="I411" i="23"/>
  <c r="H411" i="23"/>
  <c r="G411" i="23"/>
  <c r="F411" i="23"/>
  <c r="E411" i="23"/>
  <c r="D411" i="23"/>
  <c r="C411" i="23"/>
  <c r="B411" i="23"/>
  <c r="A411" i="23"/>
  <c r="W410" i="23"/>
  <c r="V410" i="23"/>
  <c r="U410" i="23"/>
  <c r="T410" i="23"/>
  <c r="S410" i="23"/>
  <c r="R410" i="23"/>
  <c r="Q410" i="23"/>
  <c r="P410" i="23"/>
  <c r="O410" i="23"/>
  <c r="N410" i="23"/>
  <c r="M410" i="23"/>
  <c r="L410" i="23"/>
  <c r="K410" i="23"/>
  <c r="J410" i="23"/>
  <c r="I410" i="23"/>
  <c r="H410" i="23"/>
  <c r="G410" i="23"/>
  <c r="F410" i="23"/>
  <c r="E410" i="23"/>
  <c r="D410" i="23"/>
  <c r="C410" i="23"/>
  <c r="B410" i="23"/>
  <c r="A410" i="23"/>
  <c r="W409" i="23"/>
  <c r="V409" i="23"/>
  <c r="U409" i="23"/>
  <c r="T409" i="23"/>
  <c r="S409" i="23"/>
  <c r="R409" i="23"/>
  <c r="Q409" i="23"/>
  <c r="P409" i="23"/>
  <c r="O409" i="23"/>
  <c r="N409" i="23"/>
  <c r="M409" i="23"/>
  <c r="L409" i="23"/>
  <c r="K409" i="23"/>
  <c r="J409" i="23"/>
  <c r="I409" i="23"/>
  <c r="H409" i="23"/>
  <c r="G409" i="23"/>
  <c r="F409" i="23"/>
  <c r="E409" i="23"/>
  <c r="D409" i="23"/>
  <c r="C409" i="23"/>
  <c r="B409" i="23"/>
  <c r="A409" i="23"/>
  <c r="W408" i="23"/>
  <c r="V408" i="23"/>
  <c r="U408" i="23"/>
  <c r="T408" i="23"/>
  <c r="S408" i="23"/>
  <c r="R408" i="23"/>
  <c r="Q408" i="23"/>
  <c r="P408" i="23"/>
  <c r="O408" i="23"/>
  <c r="N408" i="23"/>
  <c r="M408" i="23"/>
  <c r="L408" i="23"/>
  <c r="K408" i="23"/>
  <c r="J408" i="23"/>
  <c r="I408" i="23"/>
  <c r="H408" i="23"/>
  <c r="G408" i="23"/>
  <c r="F408" i="23"/>
  <c r="E408" i="23"/>
  <c r="D408" i="23"/>
  <c r="C408" i="23"/>
  <c r="B408" i="23"/>
  <c r="A408" i="23"/>
  <c r="W407" i="23"/>
  <c r="V407" i="23"/>
  <c r="U407" i="23"/>
  <c r="T407" i="23"/>
  <c r="S407" i="23"/>
  <c r="R407" i="23"/>
  <c r="Q407" i="23"/>
  <c r="P407" i="23"/>
  <c r="O407" i="23"/>
  <c r="N407" i="23"/>
  <c r="M407" i="23"/>
  <c r="L407" i="23"/>
  <c r="K407" i="23"/>
  <c r="J407" i="23"/>
  <c r="I407" i="23"/>
  <c r="H407" i="23"/>
  <c r="G407" i="23"/>
  <c r="F407" i="23"/>
  <c r="E407" i="23"/>
  <c r="D407" i="23"/>
  <c r="C407" i="23"/>
  <c r="B407" i="23"/>
  <c r="A407" i="23"/>
  <c r="W406" i="23"/>
  <c r="V406" i="23"/>
  <c r="U406" i="23"/>
  <c r="T406" i="23"/>
  <c r="S406" i="23"/>
  <c r="R406" i="23"/>
  <c r="Q406" i="23"/>
  <c r="P406" i="23"/>
  <c r="O406" i="23"/>
  <c r="N406" i="23"/>
  <c r="M406" i="23"/>
  <c r="L406" i="23"/>
  <c r="K406" i="23"/>
  <c r="J406" i="23"/>
  <c r="I406" i="23"/>
  <c r="H406" i="23"/>
  <c r="G406" i="23"/>
  <c r="F406" i="23"/>
  <c r="E406" i="23"/>
  <c r="D406" i="23"/>
  <c r="C406" i="23"/>
  <c r="B406" i="23"/>
  <c r="A406" i="23"/>
  <c r="W405" i="23"/>
  <c r="V405" i="23"/>
  <c r="U405" i="23"/>
  <c r="T405" i="23"/>
  <c r="S405" i="23"/>
  <c r="R405" i="23"/>
  <c r="Q405" i="23"/>
  <c r="P405" i="23"/>
  <c r="O405" i="23"/>
  <c r="N405" i="23"/>
  <c r="M405" i="23"/>
  <c r="L405" i="23"/>
  <c r="K405" i="23"/>
  <c r="J405" i="23"/>
  <c r="I405" i="23"/>
  <c r="H405" i="23"/>
  <c r="G405" i="23"/>
  <c r="F405" i="23"/>
  <c r="E405" i="23"/>
  <c r="D405" i="23"/>
  <c r="C405" i="23"/>
  <c r="B405" i="23"/>
  <c r="A405" i="23"/>
  <c r="W404" i="23"/>
  <c r="V404" i="23"/>
  <c r="U404" i="23"/>
  <c r="T404" i="23"/>
  <c r="S404" i="23"/>
  <c r="R404" i="23"/>
  <c r="Q404" i="23"/>
  <c r="P404" i="23"/>
  <c r="O404" i="23"/>
  <c r="N404" i="23"/>
  <c r="M404" i="23"/>
  <c r="L404" i="23"/>
  <c r="K404" i="23"/>
  <c r="J404" i="23"/>
  <c r="I404" i="23"/>
  <c r="H404" i="23"/>
  <c r="G404" i="23"/>
  <c r="F404" i="23"/>
  <c r="E404" i="23"/>
  <c r="D404" i="23"/>
  <c r="C404" i="23"/>
  <c r="B404" i="23"/>
  <c r="A404" i="23"/>
  <c r="W403" i="23"/>
  <c r="V403" i="23"/>
  <c r="U403" i="23"/>
  <c r="T403" i="23"/>
  <c r="S403" i="23"/>
  <c r="R403" i="23"/>
  <c r="Q403" i="23"/>
  <c r="P403" i="23"/>
  <c r="O403" i="23"/>
  <c r="N403" i="23"/>
  <c r="M403" i="23"/>
  <c r="L403" i="23"/>
  <c r="K403" i="23"/>
  <c r="J403" i="23"/>
  <c r="I403" i="23"/>
  <c r="H403" i="23"/>
  <c r="G403" i="23"/>
  <c r="F403" i="23"/>
  <c r="E403" i="23"/>
  <c r="D403" i="23"/>
  <c r="C403" i="23"/>
  <c r="B403" i="23"/>
  <c r="A403" i="23"/>
  <c r="W402" i="23"/>
  <c r="V402" i="23"/>
  <c r="U402" i="23"/>
  <c r="T402" i="23"/>
  <c r="S402" i="23"/>
  <c r="R402" i="23"/>
  <c r="Q402" i="23"/>
  <c r="P402" i="23"/>
  <c r="O402" i="23"/>
  <c r="N402" i="23"/>
  <c r="M402" i="23"/>
  <c r="L402" i="23"/>
  <c r="K402" i="23"/>
  <c r="J402" i="23"/>
  <c r="I402" i="23"/>
  <c r="H402" i="23"/>
  <c r="G402" i="23"/>
  <c r="F402" i="23"/>
  <c r="E402" i="23"/>
  <c r="D402" i="23"/>
  <c r="C402" i="23"/>
  <c r="B402" i="23"/>
  <c r="A402" i="23"/>
  <c r="W401" i="23"/>
  <c r="V401" i="23"/>
  <c r="U401" i="23"/>
  <c r="T401" i="23"/>
  <c r="S401" i="23"/>
  <c r="R401" i="23"/>
  <c r="Q401" i="23"/>
  <c r="P401" i="23"/>
  <c r="O401" i="23"/>
  <c r="N401" i="23"/>
  <c r="M401" i="23"/>
  <c r="L401" i="23"/>
  <c r="K401" i="23"/>
  <c r="J401" i="23"/>
  <c r="I401" i="23"/>
  <c r="H401" i="23"/>
  <c r="G401" i="23"/>
  <c r="F401" i="23"/>
  <c r="E401" i="23"/>
  <c r="D401" i="23"/>
  <c r="C401" i="23"/>
  <c r="B401" i="23"/>
  <c r="A401" i="23"/>
  <c r="W400" i="23"/>
  <c r="V400" i="23"/>
  <c r="U400" i="23"/>
  <c r="T400" i="23"/>
  <c r="S400" i="23"/>
  <c r="R400" i="23"/>
  <c r="Q400" i="23"/>
  <c r="P400" i="23"/>
  <c r="O400" i="23"/>
  <c r="N400" i="23"/>
  <c r="M400" i="23"/>
  <c r="L400" i="23"/>
  <c r="K400" i="23"/>
  <c r="J400" i="23"/>
  <c r="I400" i="23"/>
  <c r="H400" i="23"/>
  <c r="G400" i="23"/>
  <c r="F400" i="23"/>
  <c r="E400" i="23"/>
  <c r="D400" i="23"/>
  <c r="C400" i="23"/>
  <c r="B400" i="23"/>
  <c r="A400" i="23"/>
  <c r="W399" i="23"/>
  <c r="V399" i="23"/>
  <c r="U399" i="23"/>
  <c r="T399" i="23"/>
  <c r="S399" i="23"/>
  <c r="R399" i="23"/>
  <c r="Q399" i="23"/>
  <c r="P399" i="23"/>
  <c r="O399" i="23"/>
  <c r="N399" i="23"/>
  <c r="M399" i="23"/>
  <c r="L399" i="23"/>
  <c r="K399" i="23"/>
  <c r="J399" i="23"/>
  <c r="I399" i="23"/>
  <c r="H399" i="23"/>
  <c r="G399" i="23"/>
  <c r="F399" i="23"/>
  <c r="E399" i="23"/>
  <c r="D399" i="23"/>
  <c r="C399" i="23"/>
  <c r="B399" i="23"/>
  <c r="A399" i="23"/>
  <c r="W398" i="23"/>
  <c r="V398" i="23"/>
  <c r="U398" i="23"/>
  <c r="T398" i="23"/>
  <c r="S398" i="23"/>
  <c r="R398" i="23"/>
  <c r="Q398" i="23"/>
  <c r="P398" i="23"/>
  <c r="O398" i="23"/>
  <c r="N398" i="23"/>
  <c r="M398" i="23"/>
  <c r="L398" i="23"/>
  <c r="K398" i="23"/>
  <c r="J398" i="23"/>
  <c r="I398" i="23"/>
  <c r="H398" i="23"/>
  <c r="G398" i="23"/>
  <c r="F398" i="23"/>
  <c r="E398" i="23"/>
  <c r="D398" i="23"/>
  <c r="C398" i="23"/>
  <c r="B398" i="23"/>
  <c r="A398" i="23"/>
  <c r="W397" i="23"/>
  <c r="V397" i="23"/>
  <c r="U397" i="23"/>
  <c r="T397" i="23"/>
  <c r="S397" i="23"/>
  <c r="R397" i="23"/>
  <c r="Q397" i="23"/>
  <c r="P397" i="23"/>
  <c r="O397" i="23"/>
  <c r="N397" i="23"/>
  <c r="M397" i="23"/>
  <c r="L397" i="23"/>
  <c r="K397" i="23"/>
  <c r="J397" i="23"/>
  <c r="I397" i="23"/>
  <c r="H397" i="23"/>
  <c r="G397" i="23"/>
  <c r="F397" i="23"/>
  <c r="E397" i="23"/>
  <c r="D397" i="23"/>
  <c r="C397" i="23"/>
  <c r="B397" i="23"/>
  <c r="A397" i="23"/>
  <c r="W396" i="23"/>
  <c r="V396" i="23"/>
  <c r="U396" i="23"/>
  <c r="T396" i="23"/>
  <c r="S396" i="23"/>
  <c r="R396" i="23"/>
  <c r="Q396" i="23"/>
  <c r="P396" i="23"/>
  <c r="O396" i="23"/>
  <c r="N396" i="23"/>
  <c r="M396" i="23"/>
  <c r="L396" i="23"/>
  <c r="K396" i="23"/>
  <c r="J396" i="23"/>
  <c r="I396" i="23"/>
  <c r="H396" i="23"/>
  <c r="G396" i="23"/>
  <c r="F396" i="23"/>
  <c r="E396" i="23"/>
  <c r="D396" i="23"/>
  <c r="C396" i="23"/>
  <c r="B396" i="23"/>
  <c r="A396" i="23"/>
  <c r="W395" i="23"/>
  <c r="V395" i="23"/>
  <c r="U395" i="23"/>
  <c r="T395" i="23"/>
  <c r="S395" i="23"/>
  <c r="R395" i="23"/>
  <c r="Q395" i="23"/>
  <c r="P395" i="23"/>
  <c r="O395" i="23"/>
  <c r="N395" i="23"/>
  <c r="M395" i="23"/>
  <c r="L395" i="23"/>
  <c r="K395" i="23"/>
  <c r="J395" i="23"/>
  <c r="I395" i="23"/>
  <c r="H395" i="23"/>
  <c r="G395" i="23"/>
  <c r="F395" i="23"/>
  <c r="E395" i="23"/>
  <c r="D395" i="23"/>
  <c r="C395" i="23"/>
  <c r="B395" i="23"/>
  <c r="A395" i="23"/>
  <c r="W394" i="23"/>
  <c r="V394" i="23"/>
  <c r="U394" i="23"/>
  <c r="T394" i="23"/>
  <c r="S394" i="23"/>
  <c r="R394" i="23"/>
  <c r="Q394" i="23"/>
  <c r="P394" i="23"/>
  <c r="O394" i="23"/>
  <c r="N394" i="23"/>
  <c r="M394" i="23"/>
  <c r="L394" i="23"/>
  <c r="K394" i="23"/>
  <c r="J394" i="23"/>
  <c r="I394" i="23"/>
  <c r="H394" i="23"/>
  <c r="G394" i="23"/>
  <c r="F394" i="23"/>
  <c r="E394" i="23"/>
  <c r="D394" i="23"/>
  <c r="C394" i="23"/>
  <c r="B394" i="23"/>
  <c r="A394" i="23"/>
  <c r="W393" i="23"/>
  <c r="V393" i="23"/>
  <c r="U393" i="23"/>
  <c r="T393" i="23"/>
  <c r="S393" i="23"/>
  <c r="R393" i="23"/>
  <c r="Q393" i="23"/>
  <c r="P393" i="23"/>
  <c r="O393" i="23"/>
  <c r="N393" i="23"/>
  <c r="M393" i="23"/>
  <c r="L393" i="23"/>
  <c r="K393" i="23"/>
  <c r="J393" i="23"/>
  <c r="I393" i="23"/>
  <c r="H393" i="23"/>
  <c r="G393" i="23"/>
  <c r="F393" i="23"/>
  <c r="E393" i="23"/>
  <c r="D393" i="23"/>
  <c r="C393" i="23"/>
  <c r="B393" i="23"/>
  <c r="A393" i="23"/>
  <c r="W392" i="23"/>
  <c r="V392" i="23"/>
  <c r="U392" i="23"/>
  <c r="T392" i="23"/>
  <c r="S392" i="23"/>
  <c r="R392" i="23"/>
  <c r="Q392" i="23"/>
  <c r="P392" i="23"/>
  <c r="O392" i="23"/>
  <c r="N392" i="23"/>
  <c r="M392" i="23"/>
  <c r="L392" i="23"/>
  <c r="K392" i="23"/>
  <c r="J392" i="23"/>
  <c r="I392" i="23"/>
  <c r="H392" i="23"/>
  <c r="G392" i="23"/>
  <c r="F392" i="23"/>
  <c r="E392" i="23"/>
  <c r="D392" i="23"/>
  <c r="C392" i="23"/>
  <c r="B392" i="23"/>
  <c r="A392" i="23"/>
  <c r="W391" i="23"/>
  <c r="V391" i="23"/>
  <c r="U391" i="23"/>
  <c r="T391" i="23"/>
  <c r="S391" i="23"/>
  <c r="R391" i="23"/>
  <c r="Q391" i="23"/>
  <c r="P391" i="23"/>
  <c r="O391" i="23"/>
  <c r="N391" i="23"/>
  <c r="M391" i="23"/>
  <c r="L391" i="23"/>
  <c r="K391" i="23"/>
  <c r="J391" i="23"/>
  <c r="I391" i="23"/>
  <c r="H391" i="23"/>
  <c r="G391" i="23"/>
  <c r="F391" i="23"/>
  <c r="E391" i="23"/>
  <c r="D391" i="23"/>
  <c r="C391" i="23"/>
  <c r="B391" i="23"/>
  <c r="A391" i="23"/>
  <c r="W390" i="23"/>
  <c r="V390" i="23"/>
  <c r="U390" i="23"/>
  <c r="T390" i="23"/>
  <c r="S390" i="23"/>
  <c r="R390" i="23"/>
  <c r="Q390" i="23"/>
  <c r="P390" i="23"/>
  <c r="O390" i="23"/>
  <c r="N390" i="23"/>
  <c r="M390" i="23"/>
  <c r="L390" i="23"/>
  <c r="K390" i="23"/>
  <c r="J390" i="23"/>
  <c r="I390" i="23"/>
  <c r="H390" i="23"/>
  <c r="G390" i="23"/>
  <c r="F390" i="23"/>
  <c r="E390" i="23"/>
  <c r="D390" i="23"/>
  <c r="C390" i="23"/>
  <c r="B390" i="23"/>
  <c r="A390" i="23"/>
  <c r="W389" i="23"/>
  <c r="V389" i="23"/>
  <c r="U389" i="23"/>
  <c r="T389" i="23"/>
  <c r="S389" i="23"/>
  <c r="R389" i="23"/>
  <c r="Q389" i="23"/>
  <c r="P389" i="23"/>
  <c r="O389" i="23"/>
  <c r="N389" i="23"/>
  <c r="M389" i="23"/>
  <c r="L389" i="23"/>
  <c r="K389" i="23"/>
  <c r="J389" i="23"/>
  <c r="I389" i="23"/>
  <c r="H389" i="23"/>
  <c r="G389" i="23"/>
  <c r="F389" i="23"/>
  <c r="E389" i="23"/>
  <c r="D389" i="23"/>
  <c r="C389" i="23"/>
  <c r="B389" i="23"/>
  <c r="A389" i="23"/>
  <c r="W388" i="23"/>
  <c r="V388" i="23"/>
  <c r="U388" i="23"/>
  <c r="T388" i="23"/>
  <c r="S388" i="23"/>
  <c r="R388" i="23"/>
  <c r="Q388" i="23"/>
  <c r="P388" i="23"/>
  <c r="O388" i="23"/>
  <c r="N388" i="23"/>
  <c r="M388" i="23"/>
  <c r="L388" i="23"/>
  <c r="K388" i="23"/>
  <c r="J388" i="23"/>
  <c r="I388" i="23"/>
  <c r="H388" i="23"/>
  <c r="G388" i="23"/>
  <c r="F388" i="23"/>
  <c r="E388" i="23"/>
  <c r="D388" i="23"/>
  <c r="C388" i="23"/>
  <c r="B388" i="23"/>
  <c r="A388" i="23"/>
  <c r="W387" i="23"/>
  <c r="V387" i="23"/>
  <c r="U387" i="23"/>
  <c r="T387" i="23"/>
  <c r="S387" i="23"/>
  <c r="R387" i="23"/>
  <c r="Q387" i="23"/>
  <c r="P387" i="23"/>
  <c r="O387" i="23"/>
  <c r="N387" i="23"/>
  <c r="M387" i="23"/>
  <c r="L387" i="23"/>
  <c r="K387" i="23"/>
  <c r="J387" i="23"/>
  <c r="I387" i="23"/>
  <c r="H387" i="23"/>
  <c r="G387" i="23"/>
  <c r="F387" i="23"/>
  <c r="E387" i="23"/>
  <c r="D387" i="23"/>
  <c r="C387" i="23"/>
  <c r="B387" i="23"/>
  <c r="A387" i="23"/>
  <c r="W386" i="23"/>
  <c r="V386" i="23"/>
  <c r="U386" i="23"/>
  <c r="T386" i="23"/>
  <c r="S386" i="23"/>
  <c r="R386" i="23"/>
  <c r="Q386" i="23"/>
  <c r="P386" i="23"/>
  <c r="O386" i="23"/>
  <c r="N386" i="23"/>
  <c r="M386" i="23"/>
  <c r="L386" i="23"/>
  <c r="K386" i="23"/>
  <c r="J386" i="23"/>
  <c r="I386" i="23"/>
  <c r="H386" i="23"/>
  <c r="G386" i="23"/>
  <c r="F386" i="23"/>
  <c r="E386" i="23"/>
  <c r="D386" i="23"/>
  <c r="C386" i="23"/>
  <c r="B386" i="23"/>
  <c r="A386" i="23"/>
  <c r="W385" i="23"/>
  <c r="V385" i="23"/>
  <c r="U385" i="23"/>
  <c r="T385" i="23"/>
  <c r="S385" i="23"/>
  <c r="R385" i="23"/>
  <c r="Q385" i="23"/>
  <c r="P385" i="23"/>
  <c r="O385" i="23"/>
  <c r="N385" i="23"/>
  <c r="M385" i="23"/>
  <c r="L385" i="23"/>
  <c r="K385" i="23"/>
  <c r="J385" i="23"/>
  <c r="I385" i="23"/>
  <c r="H385" i="23"/>
  <c r="G385" i="23"/>
  <c r="F385" i="23"/>
  <c r="E385" i="23"/>
  <c r="D385" i="23"/>
  <c r="C385" i="23"/>
  <c r="B385" i="23"/>
  <c r="A385" i="23"/>
  <c r="W384" i="23"/>
  <c r="V384" i="23"/>
  <c r="U384" i="23"/>
  <c r="T384" i="23"/>
  <c r="S384" i="23"/>
  <c r="R384" i="23"/>
  <c r="Q384" i="23"/>
  <c r="P384" i="23"/>
  <c r="O384" i="23"/>
  <c r="N384" i="23"/>
  <c r="M384" i="23"/>
  <c r="L384" i="23"/>
  <c r="K384" i="23"/>
  <c r="J384" i="23"/>
  <c r="I384" i="23"/>
  <c r="H384" i="23"/>
  <c r="G384" i="23"/>
  <c r="F384" i="23"/>
  <c r="E384" i="23"/>
  <c r="D384" i="23"/>
  <c r="C384" i="23"/>
  <c r="B384" i="23"/>
  <c r="A384" i="23"/>
  <c r="W383" i="23"/>
  <c r="V383" i="23"/>
  <c r="U383" i="23"/>
  <c r="T383" i="23"/>
  <c r="S383" i="23"/>
  <c r="R383" i="23"/>
  <c r="Q383" i="23"/>
  <c r="P383" i="23"/>
  <c r="O383" i="23"/>
  <c r="N383" i="23"/>
  <c r="M383" i="23"/>
  <c r="L383" i="23"/>
  <c r="K383" i="23"/>
  <c r="J383" i="23"/>
  <c r="I383" i="23"/>
  <c r="H383" i="23"/>
  <c r="G383" i="23"/>
  <c r="F383" i="23"/>
  <c r="E383" i="23"/>
  <c r="D383" i="23"/>
  <c r="C383" i="23"/>
  <c r="B383" i="23"/>
  <c r="A383" i="23"/>
  <c r="W382" i="23"/>
  <c r="V382" i="23"/>
  <c r="U382" i="23"/>
  <c r="T382" i="23"/>
  <c r="S382" i="23"/>
  <c r="R382" i="23"/>
  <c r="Q382" i="23"/>
  <c r="P382" i="23"/>
  <c r="O382" i="23"/>
  <c r="N382" i="23"/>
  <c r="M382" i="23"/>
  <c r="L382" i="23"/>
  <c r="K382" i="23"/>
  <c r="J382" i="23"/>
  <c r="I382" i="23"/>
  <c r="H382" i="23"/>
  <c r="G382" i="23"/>
  <c r="F382" i="23"/>
  <c r="E382" i="23"/>
  <c r="D382" i="23"/>
  <c r="C382" i="23"/>
  <c r="B382" i="23"/>
  <c r="A382" i="23"/>
  <c r="W381" i="23"/>
  <c r="V381" i="23"/>
  <c r="U381" i="23"/>
  <c r="T381" i="23"/>
  <c r="S381" i="23"/>
  <c r="R381" i="23"/>
  <c r="Q381" i="23"/>
  <c r="P381" i="23"/>
  <c r="O381" i="23"/>
  <c r="N381" i="23"/>
  <c r="M381" i="23"/>
  <c r="L381" i="23"/>
  <c r="K381" i="23"/>
  <c r="J381" i="23"/>
  <c r="I381" i="23"/>
  <c r="H381" i="23"/>
  <c r="G381" i="23"/>
  <c r="F381" i="23"/>
  <c r="E381" i="23"/>
  <c r="D381" i="23"/>
  <c r="C381" i="23"/>
  <c r="B381" i="23"/>
  <c r="A381" i="23"/>
  <c r="W380" i="23"/>
  <c r="V380" i="23"/>
  <c r="U380" i="23"/>
  <c r="T380" i="23"/>
  <c r="S380" i="23"/>
  <c r="R380" i="23"/>
  <c r="Q380" i="23"/>
  <c r="P380" i="23"/>
  <c r="O380" i="23"/>
  <c r="N380" i="23"/>
  <c r="M380" i="23"/>
  <c r="L380" i="23"/>
  <c r="K380" i="23"/>
  <c r="J380" i="23"/>
  <c r="I380" i="23"/>
  <c r="H380" i="23"/>
  <c r="G380" i="23"/>
  <c r="F380" i="23"/>
  <c r="E380" i="23"/>
  <c r="D380" i="23"/>
  <c r="C380" i="23"/>
  <c r="B380" i="23"/>
  <c r="A380" i="23"/>
  <c r="W379" i="23"/>
  <c r="V379" i="23"/>
  <c r="U379" i="23"/>
  <c r="T379" i="23"/>
  <c r="S379" i="23"/>
  <c r="R379" i="23"/>
  <c r="Q379" i="23"/>
  <c r="P379" i="23"/>
  <c r="O379" i="23"/>
  <c r="N379" i="23"/>
  <c r="M379" i="23"/>
  <c r="L379" i="23"/>
  <c r="K379" i="23"/>
  <c r="J379" i="23"/>
  <c r="I379" i="23"/>
  <c r="H379" i="23"/>
  <c r="G379" i="23"/>
  <c r="F379" i="23"/>
  <c r="E379" i="23"/>
  <c r="D379" i="23"/>
  <c r="C379" i="23"/>
  <c r="B379" i="23"/>
  <c r="A379" i="23"/>
  <c r="W378" i="23"/>
  <c r="V378" i="23"/>
  <c r="U378" i="23"/>
  <c r="T378" i="23"/>
  <c r="S378" i="23"/>
  <c r="R378" i="23"/>
  <c r="Q378" i="23"/>
  <c r="P378" i="23"/>
  <c r="O378" i="23"/>
  <c r="N378" i="23"/>
  <c r="M378" i="23"/>
  <c r="L378" i="23"/>
  <c r="K378" i="23"/>
  <c r="J378" i="23"/>
  <c r="I378" i="23"/>
  <c r="H378" i="23"/>
  <c r="G378" i="23"/>
  <c r="F378" i="23"/>
  <c r="E378" i="23"/>
  <c r="D378" i="23"/>
  <c r="C378" i="23"/>
  <c r="B378" i="23"/>
  <c r="A378" i="23"/>
  <c r="W377" i="23"/>
  <c r="V377" i="23"/>
  <c r="U377" i="23"/>
  <c r="T377" i="23"/>
  <c r="S377" i="23"/>
  <c r="R377" i="23"/>
  <c r="Q377" i="23"/>
  <c r="P377" i="23"/>
  <c r="O377" i="23"/>
  <c r="N377" i="23"/>
  <c r="M377" i="23"/>
  <c r="L377" i="23"/>
  <c r="K377" i="23"/>
  <c r="J377" i="23"/>
  <c r="I377" i="23"/>
  <c r="H377" i="23"/>
  <c r="G377" i="23"/>
  <c r="F377" i="23"/>
  <c r="E377" i="23"/>
  <c r="D377" i="23"/>
  <c r="C377" i="23"/>
  <c r="B377" i="23"/>
  <c r="A377" i="23"/>
  <c r="W376" i="23"/>
  <c r="V376" i="23"/>
  <c r="U376" i="23"/>
  <c r="T376" i="23"/>
  <c r="S376" i="23"/>
  <c r="R376" i="23"/>
  <c r="Q376" i="23"/>
  <c r="P376" i="23"/>
  <c r="O376" i="23"/>
  <c r="N376" i="23"/>
  <c r="M376" i="23"/>
  <c r="L376" i="23"/>
  <c r="K376" i="23"/>
  <c r="J376" i="23"/>
  <c r="I376" i="23"/>
  <c r="H376" i="23"/>
  <c r="G376" i="23"/>
  <c r="F376" i="23"/>
  <c r="E376" i="23"/>
  <c r="D376" i="23"/>
  <c r="C376" i="23"/>
  <c r="B376" i="23"/>
  <c r="A376" i="23"/>
  <c r="W375" i="23"/>
  <c r="V375" i="23"/>
  <c r="U375" i="23"/>
  <c r="T375" i="23"/>
  <c r="S375" i="23"/>
  <c r="R375" i="23"/>
  <c r="Q375" i="23"/>
  <c r="P375" i="23"/>
  <c r="O375" i="23"/>
  <c r="N375" i="23"/>
  <c r="M375" i="23"/>
  <c r="L375" i="23"/>
  <c r="K375" i="23"/>
  <c r="J375" i="23"/>
  <c r="I375" i="23"/>
  <c r="H375" i="23"/>
  <c r="G375" i="23"/>
  <c r="F375" i="23"/>
  <c r="E375" i="23"/>
  <c r="D375" i="23"/>
  <c r="C375" i="23"/>
  <c r="B375" i="23"/>
  <c r="A375" i="23"/>
  <c r="W374" i="23"/>
  <c r="V374" i="23"/>
  <c r="U374" i="23"/>
  <c r="T374" i="23"/>
  <c r="S374" i="23"/>
  <c r="R374" i="23"/>
  <c r="Q374" i="23"/>
  <c r="P374" i="23"/>
  <c r="O374" i="23"/>
  <c r="N374" i="23"/>
  <c r="M374" i="23"/>
  <c r="L374" i="23"/>
  <c r="K374" i="23"/>
  <c r="J374" i="23"/>
  <c r="I374" i="23"/>
  <c r="H374" i="23"/>
  <c r="G374" i="23"/>
  <c r="F374" i="23"/>
  <c r="E374" i="23"/>
  <c r="D374" i="23"/>
  <c r="C374" i="23"/>
  <c r="B374" i="23"/>
  <c r="A374" i="23"/>
  <c r="W373" i="23"/>
  <c r="V373" i="23"/>
  <c r="U373" i="23"/>
  <c r="T373" i="23"/>
  <c r="S373" i="23"/>
  <c r="R373" i="23"/>
  <c r="Q373" i="23"/>
  <c r="P373" i="23"/>
  <c r="O373" i="23"/>
  <c r="N373" i="23"/>
  <c r="M373" i="23"/>
  <c r="L373" i="23"/>
  <c r="K373" i="23"/>
  <c r="J373" i="23"/>
  <c r="I373" i="23"/>
  <c r="H373" i="23"/>
  <c r="G373" i="23"/>
  <c r="F373" i="23"/>
  <c r="E373" i="23"/>
  <c r="D373" i="23"/>
  <c r="C373" i="23"/>
  <c r="B373" i="23"/>
  <c r="A373" i="23"/>
  <c r="W372" i="23"/>
  <c r="V372" i="23"/>
  <c r="U372" i="23"/>
  <c r="T372" i="23"/>
  <c r="S372" i="23"/>
  <c r="R372" i="23"/>
  <c r="Q372" i="23"/>
  <c r="P372" i="23"/>
  <c r="O372" i="23"/>
  <c r="N372" i="23"/>
  <c r="M372" i="23"/>
  <c r="L372" i="23"/>
  <c r="K372" i="23"/>
  <c r="J372" i="23"/>
  <c r="I372" i="23"/>
  <c r="H372" i="23"/>
  <c r="G372" i="23"/>
  <c r="F372" i="23"/>
  <c r="E372" i="23"/>
  <c r="D372" i="23"/>
  <c r="C372" i="23"/>
  <c r="B372" i="23"/>
  <c r="A372" i="23"/>
  <c r="W371" i="23"/>
  <c r="V371" i="23"/>
  <c r="U371" i="23"/>
  <c r="T371" i="23"/>
  <c r="S371" i="23"/>
  <c r="R371" i="23"/>
  <c r="Q371" i="23"/>
  <c r="P371" i="23"/>
  <c r="O371" i="23"/>
  <c r="N371" i="23"/>
  <c r="M371" i="23"/>
  <c r="L371" i="23"/>
  <c r="K371" i="23"/>
  <c r="J371" i="23"/>
  <c r="I371" i="23"/>
  <c r="H371" i="23"/>
  <c r="G371" i="23"/>
  <c r="F371" i="23"/>
  <c r="E371" i="23"/>
  <c r="D371" i="23"/>
  <c r="C371" i="23"/>
  <c r="B371" i="23"/>
  <c r="A371" i="23"/>
  <c r="W370" i="23"/>
  <c r="V370" i="23"/>
  <c r="U370" i="23"/>
  <c r="T370" i="23"/>
  <c r="S370" i="23"/>
  <c r="R370" i="23"/>
  <c r="Q370" i="23"/>
  <c r="P370" i="23"/>
  <c r="O370" i="23"/>
  <c r="N370" i="23"/>
  <c r="M370" i="23"/>
  <c r="L370" i="23"/>
  <c r="K370" i="23"/>
  <c r="J370" i="23"/>
  <c r="I370" i="23"/>
  <c r="H370" i="23"/>
  <c r="G370" i="23"/>
  <c r="F370" i="23"/>
  <c r="E370" i="23"/>
  <c r="D370" i="23"/>
  <c r="C370" i="23"/>
  <c r="B370" i="23"/>
  <c r="A370" i="23"/>
  <c r="W369" i="23"/>
  <c r="V369" i="23"/>
  <c r="U369" i="23"/>
  <c r="T369" i="23"/>
  <c r="S369" i="23"/>
  <c r="R369" i="23"/>
  <c r="Q369" i="23"/>
  <c r="P369" i="23"/>
  <c r="O369" i="23"/>
  <c r="N369" i="23"/>
  <c r="M369" i="23"/>
  <c r="L369" i="23"/>
  <c r="K369" i="23"/>
  <c r="J369" i="23"/>
  <c r="I369" i="23"/>
  <c r="H369" i="23"/>
  <c r="G369" i="23"/>
  <c r="F369" i="23"/>
  <c r="E369" i="23"/>
  <c r="D369" i="23"/>
  <c r="C369" i="23"/>
  <c r="B369" i="23"/>
  <c r="A369" i="23"/>
  <c r="W368" i="23"/>
  <c r="V368" i="23"/>
  <c r="U368" i="23"/>
  <c r="T368" i="23"/>
  <c r="S368" i="23"/>
  <c r="R368" i="23"/>
  <c r="Q368" i="23"/>
  <c r="P368" i="23"/>
  <c r="O368" i="23"/>
  <c r="N368" i="23"/>
  <c r="M368" i="23"/>
  <c r="L368" i="23"/>
  <c r="K368" i="23"/>
  <c r="J368" i="23"/>
  <c r="I368" i="23"/>
  <c r="H368" i="23"/>
  <c r="G368" i="23"/>
  <c r="F368" i="23"/>
  <c r="E368" i="23"/>
  <c r="D368" i="23"/>
  <c r="C368" i="23"/>
  <c r="B368" i="23"/>
  <c r="A368" i="23"/>
  <c r="W367" i="23"/>
  <c r="V367" i="23"/>
  <c r="U367" i="23"/>
  <c r="T367" i="23"/>
  <c r="S367" i="23"/>
  <c r="R367" i="23"/>
  <c r="Q367" i="23"/>
  <c r="P367" i="23"/>
  <c r="O367" i="23"/>
  <c r="N367" i="23"/>
  <c r="M367" i="23"/>
  <c r="L367" i="23"/>
  <c r="K367" i="23"/>
  <c r="J367" i="23"/>
  <c r="I367" i="23"/>
  <c r="H367" i="23"/>
  <c r="G367" i="23"/>
  <c r="F367" i="23"/>
  <c r="E367" i="23"/>
  <c r="D367" i="23"/>
  <c r="C367" i="23"/>
  <c r="B367" i="23"/>
  <c r="A367" i="23"/>
  <c r="W366" i="23"/>
  <c r="V366" i="23"/>
  <c r="U366" i="23"/>
  <c r="T366" i="23"/>
  <c r="S366" i="23"/>
  <c r="R366" i="23"/>
  <c r="Q366" i="23"/>
  <c r="P366" i="23"/>
  <c r="O366" i="23"/>
  <c r="N366" i="23"/>
  <c r="M366" i="23"/>
  <c r="L366" i="23"/>
  <c r="K366" i="23"/>
  <c r="J366" i="23"/>
  <c r="I366" i="23"/>
  <c r="H366" i="23"/>
  <c r="G366" i="23"/>
  <c r="F366" i="23"/>
  <c r="E366" i="23"/>
  <c r="D366" i="23"/>
  <c r="C366" i="23"/>
  <c r="B366" i="23"/>
  <c r="A366" i="23"/>
  <c r="W365" i="23"/>
  <c r="V365" i="23"/>
  <c r="U365" i="23"/>
  <c r="T365" i="23"/>
  <c r="S365" i="23"/>
  <c r="R365" i="23"/>
  <c r="Q365" i="23"/>
  <c r="P365" i="23"/>
  <c r="O365" i="23"/>
  <c r="N365" i="23"/>
  <c r="M365" i="23"/>
  <c r="L365" i="23"/>
  <c r="K365" i="23"/>
  <c r="J365" i="23"/>
  <c r="I365" i="23"/>
  <c r="H365" i="23"/>
  <c r="G365" i="23"/>
  <c r="F365" i="23"/>
  <c r="E365" i="23"/>
  <c r="D365" i="23"/>
  <c r="C365" i="23"/>
  <c r="B365" i="23"/>
  <c r="A365" i="23"/>
  <c r="W364" i="23"/>
  <c r="V364" i="23"/>
  <c r="U364" i="23"/>
  <c r="T364" i="23"/>
  <c r="S364" i="23"/>
  <c r="R364" i="23"/>
  <c r="Q364" i="23"/>
  <c r="P364" i="23"/>
  <c r="O364" i="23"/>
  <c r="N364" i="23"/>
  <c r="M364" i="23"/>
  <c r="L364" i="23"/>
  <c r="K364" i="23"/>
  <c r="J364" i="23"/>
  <c r="I364" i="23"/>
  <c r="H364" i="23"/>
  <c r="G364" i="23"/>
  <c r="F364" i="23"/>
  <c r="E364" i="23"/>
  <c r="D364" i="23"/>
  <c r="C364" i="23"/>
  <c r="B364" i="23"/>
  <c r="A364" i="23"/>
  <c r="W363" i="23"/>
  <c r="V363" i="23"/>
  <c r="U363" i="23"/>
  <c r="T363" i="23"/>
  <c r="S363" i="23"/>
  <c r="R363" i="23"/>
  <c r="Q363" i="23"/>
  <c r="P363" i="23"/>
  <c r="O363" i="23"/>
  <c r="N363" i="23"/>
  <c r="M363" i="23"/>
  <c r="L363" i="23"/>
  <c r="K363" i="23"/>
  <c r="J363" i="23"/>
  <c r="I363" i="23"/>
  <c r="H363" i="23"/>
  <c r="G363" i="23"/>
  <c r="F363" i="23"/>
  <c r="E363" i="23"/>
  <c r="D363" i="23"/>
  <c r="C363" i="23"/>
  <c r="B363" i="23"/>
  <c r="A363" i="23"/>
  <c r="W362" i="23"/>
  <c r="V362" i="23"/>
  <c r="U362" i="23"/>
  <c r="T362" i="23"/>
  <c r="S362" i="23"/>
  <c r="R362" i="23"/>
  <c r="Q362" i="23"/>
  <c r="P362" i="23"/>
  <c r="O362" i="23"/>
  <c r="N362" i="23"/>
  <c r="M362" i="23"/>
  <c r="L362" i="23"/>
  <c r="K362" i="23"/>
  <c r="J362" i="23"/>
  <c r="I362" i="23"/>
  <c r="H362" i="23"/>
  <c r="G362" i="23"/>
  <c r="F362" i="23"/>
  <c r="E362" i="23"/>
  <c r="D362" i="23"/>
  <c r="C362" i="23"/>
  <c r="B362" i="23"/>
  <c r="A362" i="23"/>
  <c r="W361" i="23"/>
  <c r="V361" i="23"/>
  <c r="U361" i="23"/>
  <c r="T361" i="23"/>
  <c r="S361" i="23"/>
  <c r="R361" i="23"/>
  <c r="Q361" i="23"/>
  <c r="P361" i="23"/>
  <c r="O361" i="23"/>
  <c r="N361" i="23"/>
  <c r="M361" i="23"/>
  <c r="L361" i="23"/>
  <c r="K361" i="23"/>
  <c r="J361" i="23"/>
  <c r="I361" i="23"/>
  <c r="H361" i="23"/>
  <c r="G361" i="23"/>
  <c r="F361" i="23"/>
  <c r="E361" i="23"/>
  <c r="D361" i="23"/>
  <c r="C361" i="23"/>
  <c r="B361" i="23"/>
  <c r="A361" i="23"/>
  <c r="W360" i="23"/>
  <c r="V360" i="23"/>
  <c r="U360" i="23"/>
  <c r="T360" i="23"/>
  <c r="S360" i="23"/>
  <c r="R360" i="23"/>
  <c r="Q360" i="23"/>
  <c r="P360" i="23"/>
  <c r="O360" i="23"/>
  <c r="N360" i="23"/>
  <c r="M360" i="23"/>
  <c r="L360" i="23"/>
  <c r="K360" i="23"/>
  <c r="J360" i="23"/>
  <c r="I360" i="23"/>
  <c r="H360" i="23"/>
  <c r="G360" i="23"/>
  <c r="F360" i="23"/>
  <c r="E360" i="23"/>
  <c r="D360" i="23"/>
  <c r="C360" i="23"/>
  <c r="B360" i="23"/>
  <c r="A360" i="23"/>
  <c r="W359" i="23"/>
  <c r="V359" i="23"/>
  <c r="U359" i="23"/>
  <c r="T359" i="23"/>
  <c r="S359" i="23"/>
  <c r="R359" i="23"/>
  <c r="Q359" i="23"/>
  <c r="P359" i="23"/>
  <c r="O359" i="23"/>
  <c r="N359" i="23"/>
  <c r="M359" i="23"/>
  <c r="L359" i="23"/>
  <c r="K359" i="23"/>
  <c r="J359" i="23"/>
  <c r="I359" i="23"/>
  <c r="H359" i="23"/>
  <c r="G359" i="23"/>
  <c r="F359" i="23"/>
  <c r="E359" i="23"/>
  <c r="D359" i="23"/>
  <c r="C359" i="23"/>
  <c r="B359" i="23"/>
  <c r="A359" i="23"/>
  <c r="W358" i="23"/>
  <c r="V358" i="23"/>
  <c r="U358" i="23"/>
  <c r="T358" i="23"/>
  <c r="S358" i="23"/>
  <c r="R358" i="23"/>
  <c r="Q358" i="23"/>
  <c r="P358" i="23"/>
  <c r="O358" i="23"/>
  <c r="N358" i="23"/>
  <c r="M358" i="23"/>
  <c r="L358" i="23"/>
  <c r="K358" i="23"/>
  <c r="J358" i="23"/>
  <c r="I358" i="23"/>
  <c r="H358" i="23"/>
  <c r="G358" i="23"/>
  <c r="F358" i="23"/>
  <c r="E358" i="23"/>
  <c r="D358" i="23"/>
  <c r="C358" i="23"/>
  <c r="B358" i="23"/>
  <c r="A358" i="23"/>
  <c r="W357" i="23"/>
  <c r="V357" i="23"/>
  <c r="U357" i="23"/>
  <c r="T357" i="23"/>
  <c r="S357" i="23"/>
  <c r="R357" i="23"/>
  <c r="Q357" i="23"/>
  <c r="P357" i="23"/>
  <c r="O357" i="23"/>
  <c r="N357" i="23"/>
  <c r="M357" i="23"/>
  <c r="L357" i="23"/>
  <c r="K357" i="23"/>
  <c r="J357" i="23"/>
  <c r="I357" i="23"/>
  <c r="H357" i="23"/>
  <c r="G357" i="23"/>
  <c r="F357" i="23"/>
  <c r="E357" i="23"/>
  <c r="D357" i="23"/>
  <c r="C357" i="23"/>
  <c r="B357" i="23"/>
  <c r="A357" i="23"/>
  <c r="W356" i="23"/>
  <c r="V356" i="23"/>
  <c r="U356" i="23"/>
  <c r="T356" i="23"/>
  <c r="S356" i="23"/>
  <c r="R356" i="23"/>
  <c r="Q356" i="23"/>
  <c r="P356" i="23"/>
  <c r="O356" i="23"/>
  <c r="N356" i="23"/>
  <c r="M356" i="23"/>
  <c r="L356" i="23"/>
  <c r="K356" i="23"/>
  <c r="J356" i="23"/>
  <c r="I356" i="23"/>
  <c r="H356" i="23"/>
  <c r="G356" i="23"/>
  <c r="F356" i="23"/>
  <c r="E356" i="23"/>
  <c r="D356" i="23"/>
  <c r="C356" i="23"/>
  <c r="B356" i="23"/>
  <c r="A356" i="23"/>
  <c r="W355" i="23"/>
  <c r="V355" i="23"/>
  <c r="U355" i="23"/>
  <c r="T355" i="23"/>
  <c r="S355" i="23"/>
  <c r="R355" i="23"/>
  <c r="Q355" i="23"/>
  <c r="P355" i="23"/>
  <c r="O355" i="23"/>
  <c r="N355" i="23"/>
  <c r="M355" i="23"/>
  <c r="L355" i="23"/>
  <c r="K355" i="23"/>
  <c r="J355" i="23"/>
  <c r="I355" i="23"/>
  <c r="H355" i="23"/>
  <c r="G355" i="23"/>
  <c r="F355" i="23"/>
  <c r="E355" i="23"/>
  <c r="D355" i="23"/>
  <c r="C355" i="23"/>
  <c r="B355" i="23"/>
  <c r="A355" i="23"/>
  <c r="W354" i="23"/>
  <c r="V354" i="23"/>
  <c r="U354" i="23"/>
  <c r="T354" i="23"/>
  <c r="S354" i="23"/>
  <c r="R354" i="23"/>
  <c r="Q354" i="23"/>
  <c r="P354" i="23"/>
  <c r="O354" i="23"/>
  <c r="N354" i="23"/>
  <c r="M354" i="23"/>
  <c r="L354" i="23"/>
  <c r="K354" i="23"/>
  <c r="J354" i="23"/>
  <c r="I354" i="23"/>
  <c r="H354" i="23"/>
  <c r="G354" i="23"/>
  <c r="F354" i="23"/>
  <c r="E354" i="23"/>
  <c r="D354" i="23"/>
  <c r="C354" i="23"/>
  <c r="B354" i="23"/>
  <c r="A354" i="23"/>
  <c r="W353" i="23"/>
  <c r="V353" i="23"/>
  <c r="U353" i="23"/>
  <c r="T353" i="23"/>
  <c r="S353" i="23"/>
  <c r="R353" i="23"/>
  <c r="Q353" i="23"/>
  <c r="P353" i="23"/>
  <c r="O353" i="23"/>
  <c r="N353" i="23"/>
  <c r="M353" i="23"/>
  <c r="L353" i="23"/>
  <c r="K353" i="23"/>
  <c r="J353" i="23"/>
  <c r="I353" i="23"/>
  <c r="H353" i="23"/>
  <c r="G353" i="23"/>
  <c r="F353" i="23"/>
  <c r="E353" i="23"/>
  <c r="D353" i="23"/>
  <c r="C353" i="23"/>
  <c r="B353" i="23"/>
  <c r="A353" i="23"/>
  <c r="W352" i="23"/>
  <c r="V352" i="23"/>
  <c r="U352" i="23"/>
  <c r="T352" i="23"/>
  <c r="S352" i="23"/>
  <c r="R352" i="23"/>
  <c r="Q352" i="23"/>
  <c r="P352" i="23"/>
  <c r="O352" i="23"/>
  <c r="N352" i="23"/>
  <c r="M352" i="23"/>
  <c r="L352" i="23"/>
  <c r="K352" i="23"/>
  <c r="J352" i="23"/>
  <c r="I352" i="23"/>
  <c r="H352" i="23"/>
  <c r="G352" i="23"/>
  <c r="F352" i="23"/>
  <c r="E352" i="23"/>
  <c r="D352" i="23"/>
  <c r="C352" i="23"/>
  <c r="B352" i="23"/>
  <c r="A352" i="23"/>
  <c r="W351" i="23"/>
  <c r="V351" i="23"/>
  <c r="U351" i="23"/>
  <c r="T351" i="23"/>
  <c r="S351" i="23"/>
  <c r="R351" i="23"/>
  <c r="Q351" i="23"/>
  <c r="P351" i="23"/>
  <c r="O351" i="23"/>
  <c r="N351" i="23"/>
  <c r="M351" i="23"/>
  <c r="L351" i="23"/>
  <c r="K351" i="23"/>
  <c r="J351" i="23"/>
  <c r="I351" i="23"/>
  <c r="H351" i="23"/>
  <c r="G351" i="23"/>
  <c r="F351" i="23"/>
  <c r="E351" i="23"/>
  <c r="D351" i="23"/>
  <c r="C351" i="23"/>
  <c r="B351" i="23"/>
  <c r="A351" i="23"/>
  <c r="W350" i="23"/>
  <c r="V350" i="23"/>
  <c r="U350" i="23"/>
  <c r="T350" i="23"/>
  <c r="S350" i="23"/>
  <c r="R350" i="23"/>
  <c r="Q350" i="23"/>
  <c r="P350" i="23"/>
  <c r="O350" i="23"/>
  <c r="N350" i="23"/>
  <c r="M350" i="23"/>
  <c r="L350" i="23"/>
  <c r="K350" i="23"/>
  <c r="J350" i="23"/>
  <c r="I350" i="23"/>
  <c r="H350" i="23"/>
  <c r="G350" i="23"/>
  <c r="F350" i="23"/>
  <c r="E350" i="23"/>
  <c r="D350" i="23"/>
  <c r="C350" i="23"/>
  <c r="B350" i="23"/>
  <c r="A350" i="23"/>
  <c r="W349" i="23"/>
  <c r="V349" i="23"/>
  <c r="U349" i="23"/>
  <c r="T349" i="23"/>
  <c r="S349" i="23"/>
  <c r="R349" i="23"/>
  <c r="Q349" i="23"/>
  <c r="P349" i="23"/>
  <c r="O349" i="23"/>
  <c r="N349" i="23"/>
  <c r="M349" i="23"/>
  <c r="L349" i="23"/>
  <c r="K349" i="23"/>
  <c r="J349" i="23"/>
  <c r="I349" i="23"/>
  <c r="H349" i="23"/>
  <c r="G349" i="23"/>
  <c r="F349" i="23"/>
  <c r="E349" i="23"/>
  <c r="D349" i="23"/>
  <c r="C349" i="23"/>
  <c r="B349" i="23"/>
  <c r="A349" i="23"/>
  <c r="W348" i="23"/>
  <c r="V348" i="23"/>
  <c r="U348" i="23"/>
  <c r="T348" i="23"/>
  <c r="S348" i="23"/>
  <c r="R348" i="23"/>
  <c r="Q348" i="23"/>
  <c r="P348" i="23"/>
  <c r="O348" i="23"/>
  <c r="N348" i="23"/>
  <c r="M348" i="23"/>
  <c r="L348" i="23"/>
  <c r="K348" i="23"/>
  <c r="J348" i="23"/>
  <c r="I348" i="23"/>
  <c r="H348" i="23"/>
  <c r="G348" i="23"/>
  <c r="F348" i="23"/>
  <c r="E348" i="23"/>
  <c r="D348" i="23"/>
  <c r="C348" i="23"/>
  <c r="B348" i="23"/>
  <c r="A348" i="23"/>
  <c r="W347" i="23"/>
  <c r="V347" i="23"/>
  <c r="U347" i="23"/>
  <c r="T347" i="23"/>
  <c r="S347" i="23"/>
  <c r="R347" i="23"/>
  <c r="Q347" i="23"/>
  <c r="P347" i="23"/>
  <c r="O347" i="23"/>
  <c r="N347" i="23"/>
  <c r="M347" i="23"/>
  <c r="L347" i="23"/>
  <c r="K347" i="23"/>
  <c r="J347" i="23"/>
  <c r="I347" i="23"/>
  <c r="H347" i="23"/>
  <c r="G347" i="23"/>
  <c r="F347" i="23"/>
  <c r="E347" i="23"/>
  <c r="D347" i="23"/>
  <c r="C347" i="23"/>
  <c r="B347" i="23"/>
  <c r="A347" i="23"/>
  <c r="W346" i="23"/>
  <c r="V346" i="23"/>
  <c r="U346" i="23"/>
  <c r="T346" i="23"/>
  <c r="S346" i="23"/>
  <c r="R346" i="23"/>
  <c r="Q346" i="23"/>
  <c r="P346" i="23"/>
  <c r="O346" i="23"/>
  <c r="N346" i="23"/>
  <c r="M346" i="23"/>
  <c r="L346" i="23"/>
  <c r="K346" i="23"/>
  <c r="J346" i="23"/>
  <c r="I346" i="23"/>
  <c r="H346" i="23"/>
  <c r="G346" i="23"/>
  <c r="F346" i="23"/>
  <c r="E346" i="23"/>
  <c r="D346" i="23"/>
  <c r="C346" i="23"/>
  <c r="B346" i="23"/>
  <c r="A346" i="23"/>
  <c r="W345" i="23"/>
  <c r="V345" i="23"/>
  <c r="U345" i="23"/>
  <c r="T345" i="23"/>
  <c r="S345" i="23"/>
  <c r="R345" i="23"/>
  <c r="Q345" i="23"/>
  <c r="P345" i="23"/>
  <c r="O345" i="23"/>
  <c r="N345" i="23"/>
  <c r="M345" i="23"/>
  <c r="L345" i="23"/>
  <c r="K345" i="23"/>
  <c r="J345" i="23"/>
  <c r="I345" i="23"/>
  <c r="H345" i="23"/>
  <c r="G345" i="23"/>
  <c r="F345" i="23"/>
  <c r="E345" i="23"/>
  <c r="D345" i="23"/>
  <c r="C345" i="23"/>
  <c r="B345" i="23"/>
  <c r="A345" i="23"/>
  <c r="W344" i="23"/>
  <c r="V344" i="23"/>
  <c r="U344" i="23"/>
  <c r="T344" i="23"/>
  <c r="S344" i="23"/>
  <c r="R344" i="23"/>
  <c r="Q344" i="23"/>
  <c r="P344" i="23"/>
  <c r="O344" i="23"/>
  <c r="N344" i="23"/>
  <c r="M344" i="23"/>
  <c r="L344" i="23"/>
  <c r="K344" i="23"/>
  <c r="J344" i="23"/>
  <c r="I344" i="23"/>
  <c r="H344" i="23"/>
  <c r="G344" i="23"/>
  <c r="F344" i="23"/>
  <c r="E344" i="23"/>
  <c r="D344" i="23"/>
  <c r="C344" i="23"/>
  <c r="B344" i="23"/>
  <c r="A344" i="23"/>
  <c r="W343" i="23"/>
  <c r="V343" i="23"/>
  <c r="U343" i="23"/>
  <c r="T343" i="23"/>
  <c r="S343" i="23"/>
  <c r="R343" i="23"/>
  <c r="Q343" i="23"/>
  <c r="P343" i="23"/>
  <c r="O343" i="23"/>
  <c r="N343" i="23"/>
  <c r="M343" i="23"/>
  <c r="L343" i="23"/>
  <c r="K343" i="23"/>
  <c r="J343" i="23"/>
  <c r="I343" i="23"/>
  <c r="H343" i="23"/>
  <c r="G343" i="23"/>
  <c r="F343" i="23"/>
  <c r="E343" i="23"/>
  <c r="D343" i="23"/>
  <c r="C343" i="23"/>
  <c r="B343" i="23"/>
  <c r="A343" i="23"/>
  <c r="W342" i="23"/>
  <c r="V342" i="23"/>
  <c r="U342" i="23"/>
  <c r="T342" i="23"/>
  <c r="S342" i="23"/>
  <c r="R342" i="23"/>
  <c r="Q342" i="23"/>
  <c r="P342" i="23"/>
  <c r="O342" i="23"/>
  <c r="N342" i="23"/>
  <c r="M342" i="23"/>
  <c r="L342" i="23"/>
  <c r="K342" i="23"/>
  <c r="J342" i="23"/>
  <c r="I342" i="23"/>
  <c r="H342" i="23"/>
  <c r="G342" i="23"/>
  <c r="F342" i="23"/>
  <c r="E342" i="23"/>
  <c r="D342" i="23"/>
  <c r="C342" i="23"/>
  <c r="B342" i="23"/>
  <c r="A342" i="23"/>
  <c r="W341" i="23"/>
  <c r="V341" i="23"/>
  <c r="U341" i="23"/>
  <c r="T341" i="23"/>
  <c r="S341" i="23"/>
  <c r="R341" i="23"/>
  <c r="Q341" i="23"/>
  <c r="P341" i="23"/>
  <c r="O341" i="23"/>
  <c r="N341" i="23"/>
  <c r="M341" i="23"/>
  <c r="L341" i="23"/>
  <c r="K341" i="23"/>
  <c r="J341" i="23"/>
  <c r="I341" i="23"/>
  <c r="H341" i="23"/>
  <c r="G341" i="23"/>
  <c r="F341" i="23"/>
  <c r="E341" i="23"/>
  <c r="D341" i="23"/>
  <c r="C341" i="23"/>
  <c r="B341" i="23"/>
  <c r="A341" i="23"/>
  <c r="W340" i="23"/>
  <c r="V340" i="23"/>
  <c r="U340" i="23"/>
  <c r="T340" i="23"/>
  <c r="S340" i="23"/>
  <c r="R340" i="23"/>
  <c r="Q340" i="23"/>
  <c r="P340" i="23"/>
  <c r="O340" i="23"/>
  <c r="N340" i="23"/>
  <c r="M340" i="23"/>
  <c r="L340" i="23"/>
  <c r="K340" i="23"/>
  <c r="J340" i="23"/>
  <c r="I340" i="23"/>
  <c r="H340" i="23"/>
  <c r="G340" i="23"/>
  <c r="F340" i="23"/>
  <c r="E340" i="23"/>
  <c r="D340" i="23"/>
  <c r="C340" i="23"/>
  <c r="B340" i="23"/>
  <c r="A340" i="23"/>
  <c r="W339" i="23"/>
  <c r="V339" i="23"/>
  <c r="U339" i="23"/>
  <c r="T339" i="23"/>
  <c r="S339" i="23"/>
  <c r="R339" i="23"/>
  <c r="Q339" i="23"/>
  <c r="P339" i="23"/>
  <c r="O339" i="23"/>
  <c r="N339" i="23"/>
  <c r="M339" i="23"/>
  <c r="L339" i="23"/>
  <c r="K339" i="23"/>
  <c r="J339" i="23"/>
  <c r="I339" i="23"/>
  <c r="H339" i="23"/>
  <c r="G339" i="23"/>
  <c r="F339" i="23"/>
  <c r="E339" i="23"/>
  <c r="D339" i="23"/>
  <c r="C339" i="23"/>
  <c r="B339" i="23"/>
  <c r="A339" i="23"/>
  <c r="W338" i="23"/>
  <c r="V338" i="23"/>
  <c r="U338" i="23"/>
  <c r="T338" i="23"/>
  <c r="S338" i="23"/>
  <c r="R338" i="23"/>
  <c r="Q338" i="23"/>
  <c r="P338" i="23"/>
  <c r="O338" i="23"/>
  <c r="N338" i="23"/>
  <c r="M338" i="23"/>
  <c r="L338" i="23"/>
  <c r="K338" i="23"/>
  <c r="J338" i="23"/>
  <c r="I338" i="23"/>
  <c r="H338" i="23"/>
  <c r="G338" i="23"/>
  <c r="F338" i="23"/>
  <c r="E338" i="23"/>
  <c r="D338" i="23"/>
  <c r="C338" i="23"/>
  <c r="B338" i="23"/>
  <c r="A338" i="23"/>
  <c r="W337" i="23"/>
  <c r="V337" i="23"/>
  <c r="U337" i="23"/>
  <c r="T337" i="23"/>
  <c r="S337" i="23"/>
  <c r="R337" i="23"/>
  <c r="Q337" i="23"/>
  <c r="P337" i="23"/>
  <c r="O337" i="23"/>
  <c r="N337" i="23"/>
  <c r="M337" i="23"/>
  <c r="L337" i="23"/>
  <c r="K337" i="23"/>
  <c r="J337" i="23"/>
  <c r="I337" i="23"/>
  <c r="H337" i="23"/>
  <c r="G337" i="23"/>
  <c r="F337" i="23"/>
  <c r="E337" i="23"/>
  <c r="D337" i="23"/>
  <c r="C337" i="23"/>
  <c r="B337" i="23"/>
  <c r="A337" i="23"/>
  <c r="W336" i="23"/>
  <c r="V336" i="23"/>
  <c r="U336" i="23"/>
  <c r="T336" i="23"/>
  <c r="S336" i="23"/>
  <c r="R336" i="23"/>
  <c r="Q336" i="23"/>
  <c r="P336" i="23"/>
  <c r="O336" i="23"/>
  <c r="N336" i="23"/>
  <c r="M336" i="23"/>
  <c r="L336" i="23"/>
  <c r="K336" i="23"/>
  <c r="J336" i="23"/>
  <c r="I336" i="23"/>
  <c r="H336" i="23"/>
  <c r="G336" i="23"/>
  <c r="F336" i="23"/>
  <c r="E336" i="23"/>
  <c r="D336" i="23"/>
  <c r="C336" i="23"/>
  <c r="B336" i="23"/>
  <c r="A336" i="23"/>
  <c r="W335" i="23"/>
  <c r="V335" i="23"/>
  <c r="U335" i="23"/>
  <c r="T335" i="23"/>
  <c r="S335" i="23"/>
  <c r="R335" i="23"/>
  <c r="Q335" i="23"/>
  <c r="P335" i="23"/>
  <c r="O335" i="23"/>
  <c r="N335" i="23"/>
  <c r="M335" i="23"/>
  <c r="L335" i="23"/>
  <c r="K335" i="23"/>
  <c r="J335" i="23"/>
  <c r="I335" i="23"/>
  <c r="H335" i="23"/>
  <c r="G335" i="23"/>
  <c r="F335" i="23"/>
  <c r="E335" i="23"/>
  <c r="D335" i="23"/>
  <c r="C335" i="23"/>
  <c r="B335" i="23"/>
  <c r="A335" i="23"/>
  <c r="W334" i="23"/>
  <c r="V334" i="23"/>
  <c r="U334" i="23"/>
  <c r="T334" i="23"/>
  <c r="S334" i="23"/>
  <c r="R334" i="23"/>
  <c r="Q334" i="23"/>
  <c r="P334" i="23"/>
  <c r="O334" i="23"/>
  <c r="N334" i="23"/>
  <c r="M334" i="23"/>
  <c r="L334" i="23"/>
  <c r="K334" i="23"/>
  <c r="J334" i="23"/>
  <c r="I334" i="23"/>
  <c r="H334" i="23"/>
  <c r="G334" i="23"/>
  <c r="F334" i="23"/>
  <c r="E334" i="23"/>
  <c r="D334" i="23"/>
  <c r="C334" i="23"/>
  <c r="B334" i="23"/>
  <c r="A334" i="23"/>
  <c r="W333" i="23"/>
  <c r="V333" i="23"/>
  <c r="U333" i="23"/>
  <c r="T333" i="23"/>
  <c r="S333" i="23"/>
  <c r="R333" i="23"/>
  <c r="Q333" i="23"/>
  <c r="P333" i="23"/>
  <c r="O333" i="23"/>
  <c r="N333" i="23"/>
  <c r="M333" i="23"/>
  <c r="L333" i="23"/>
  <c r="K333" i="23"/>
  <c r="J333" i="23"/>
  <c r="I333" i="23"/>
  <c r="H333" i="23"/>
  <c r="G333" i="23"/>
  <c r="F333" i="23"/>
  <c r="E333" i="23"/>
  <c r="D333" i="23"/>
  <c r="C333" i="23"/>
  <c r="B333" i="23"/>
  <c r="A333" i="23"/>
  <c r="W332" i="23"/>
  <c r="V332" i="23"/>
  <c r="U332" i="23"/>
  <c r="T332" i="23"/>
  <c r="S332" i="23"/>
  <c r="R332" i="23"/>
  <c r="Q332" i="23"/>
  <c r="P332" i="23"/>
  <c r="O332" i="23"/>
  <c r="N332" i="23"/>
  <c r="M332" i="23"/>
  <c r="L332" i="23"/>
  <c r="K332" i="23"/>
  <c r="J332" i="23"/>
  <c r="I332" i="23"/>
  <c r="H332" i="23"/>
  <c r="G332" i="23"/>
  <c r="F332" i="23"/>
  <c r="E332" i="23"/>
  <c r="D332" i="23"/>
  <c r="C332" i="23"/>
  <c r="B332" i="23"/>
  <c r="A332" i="23"/>
  <c r="W331" i="23"/>
  <c r="V331" i="23"/>
  <c r="U331" i="23"/>
  <c r="T331" i="23"/>
  <c r="S331" i="23"/>
  <c r="R331" i="23"/>
  <c r="Q331" i="23"/>
  <c r="P331" i="23"/>
  <c r="O331" i="23"/>
  <c r="N331" i="23"/>
  <c r="M331" i="23"/>
  <c r="L331" i="23"/>
  <c r="K331" i="23"/>
  <c r="J331" i="23"/>
  <c r="I331" i="23"/>
  <c r="H331" i="23"/>
  <c r="G331" i="23"/>
  <c r="F331" i="23"/>
  <c r="E331" i="23"/>
  <c r="D331" i="23"/>
  <c r="C331" i="23"/>
  <c r="B331" i="23"/>
  <c r="A331" i="23"/>
  <c r="W330" i="23"/>
  <c r="V330" i="23"/>
  <c r="U330" i="23"/>
  <c r="T330" i="23"/>
  <c r="S330" i="23"/>
  <c r="R330" i="23"/>
  <c r="Q330" i="23"/>
  <c r="P330" i="23"/>
  <c r="O330" i="23"/>
  <c r="N330" i="23"/>
  <c r="M330" i="23"/>
  <c r="L330" i="23"/>
  <c r="K330" i="23"/>
  <c r="J330" i="23"/>
  <c r="I330" i="23"/>
  <c r="H330" i="23"/>
  <c r="G330" i="23"/>
  <c r="F330" i="23"/>
  <c r="E330" i="23"/>
  <c r="D330" i="23"/>
  <c r="C330" i="23"/>
  <c r="B330" i="23"/>
  <c r="A330" i="23"/>
  <c r="W329" i="23"/>
  <c r="V329" i="23"/>
  <c r="U329" i="23"/>
  <c r="T329" i="23"/>
  <c r="S329" i="23"/>
  <c r="R329" i="23"/>
  <c r="Q329" i="23"/>
  <c r="P329" i="23"/>
  <c r="O329" i="23"/>
  <c r="N329" i="23"/>
  <c r="M329" i="23"/>
  <c r="L329" i="23"/>
  <c r="K329" i="23"/>
  <c r="J329" i="23"/>
  <c r="I329" i="23"/>
  <c r="H329" i="23"/>
  <c r="G329" i="23"/>
  <c r="F329" i="23"/>
  <c r="E329" i="23"/>
  <c r="D329" i="23"/>
  <c r="C329" i="23"/>
  <c r="B329" i="23"/>
  <c r="A329" i="23"/>
  <c r="W328" i="23"/>
  <c r="V328" i="23"/>
  <c r="U328" i="23"/>
  <c r="T328" i="23"/>
  <c r="S328" i="23"/>
  <c r="R328" i="23"/>
  <c r="Q328" i="23"/>
  <c r="P328" i="23"/>
  <c r="O328" i="23"/>
  <c r="N328" i="23"/>
  <c r="M328" i="23"/>
  <c r="L328" i="23"/>
  <c r="K328" i="23"/>
  <c r="J328" i="23"/>
  <c r="I328" i="23"/>
  <c r="H328" i="23"/>
  <c r="G328" i="23"/>
  <c r="F328" i="23"/>
  <c r="E328" i="23"/>
  <c r="D328" i="23"/>
  <c r="C328" i="23"/>
  <c r="B328" i="23"/>
  <c r="A328" i="23"/>
  <c r="W327" i="23"/>
  <c r="V327" i="23"/>
  <c r="U327" i="23"/>
  <c r="T327" i="23"/>
  <c r="S327" i="23"/>
  <c r="R327" i="23"/>
  <c r="Q327" i="23"/>
  <c r="P327" i="23"/>
  <c r="O327" i="23"/>
  <c r="N327" i="23"/>
  <c r="M327" i="23"/>
  <c r="L327" i="23"/>
  <c r="K327" i="23"/>
  <c r="J327" i="23"/>
  <c r="I327" i="23"/>
  <c r="H327" i="23"/>
  <c r="G327" i="23"/>
  <c r="F327" i="23"/>
  <c r="E327" i="23"/>
  <c r="D327" i="23"/>
  <c r="C327" i="23"/>
  <c r="B327" i="23"/>
  <c r="A327" i="23"/>
  <c r="W326" i="23"/>
  <c r="V326" i="23"/>
  <c r="U326" i="23"/>
  <c r="T326" i="23"/>
  <c r="S326" i="23"/>
  <c r="R326" i="23"/>
  <c r="Q326" i="23"/>
  <c r="P326" i="23"/>
  <c r="O326" i="23"/>
  <c r="N326" i="23"/>
  <c r="M326" i="23"/>
  <c r="L326" i="23"/>
  <c r="K326" i="23"/>
  <c r="J326" i="23"/>
  <c r="I326" i="23"/>
  <c r="H326" i="23"/>
  <c r="G326" i="23"/>
  <c r="F326" i="23"/>
  <c r="E326" i="23"/>
  <c r="D326" i="23"/>
  <c r="C326" i="23"/>
  <c r="B326" i="23"/>
  <c r="A326" i="23"/>
  <c r="W325" i="23"/>
  <c r="V325" i="23"/>
  <c r="U325" i="23"/>
  <c r="T325" i="23"/>
  <c r="S325" i="23"/>
  <c r="R325" i="23"/>
  <c r="Q325" i="23"/>
  <c r="P325" i="23"/>
  <c r="O325" i="23"/>
  <c r="N325" i="23"/>
  <c r="M325" i="23"/>
  <c r="L325" i="23"/>
  <c r="K325" i="23"/>
  <c r="J325" i="23"/>
  <c r="I325" i="23"/>
  <c r="H325" i="23"/>
  <c r="G325" i="23"/>
  <c r="F325" i="23"/>
  <c r="E325" i="23"/>
  <c r="D325" i="23"/>
  <c r="C325" i="23"/>
  <c r="B325" i="23"/>
  <c r="A325" i="23"/>
  <c r="W324" i="23"/>
  <c r="V324" i="23"/>
  <c r="U324" i="23"/>
  <c r="T324" i="23"/>
  <c r="S324" i="23"/>
  <c r="R324" i="23"/>
  <c r="Q324" i="23"/>
  <c r="P324" i="23"/>
  <c r="O324" i="23"/>
  <c r="N324" i="23"/>
  <c r="M324" i="23"/>
  <c r="L324" i="23"/>
  <c r="K324" i="23"/>
  <c r="J324" i="23"/>
  <c r="I324" i="23"/>
  <c r="H324" i="23"/>
  <c r="G324" i="23"/>
  <c r="F324" i="23"/>
  <c r="E324" i="23"/>
  <c r="D324" i="23"/>
  <c r="C324" i="23"/>
  <c r="B324" i="23"/>
  <c r="A324" i="23"/>
  <c r="W323" i="23"/>
  <c r="V323" i="23"/>
  <c r="U323" i="23"/>
  <c r="T323" i="23"/>
  <c r="S323" i="23"/>
  <c r="R323" i="23"/>
  <c r="Q323" i="23"/>
  <c r="P323" i="23"/>
  <c r="O323" i="23"/>
  <c r="N323" i="23"/>
  <c r="M323" i="23"/>
  <c r="L323" i="23"/>
  <c r="K323" i="23"/>
  <c r="J323" i="23"/>
  <c r="I323" i="23"/>
  <c r="H323" i="23"/>
  <c r="G323" i="23"/>
  <c r="F323" i="23"/>
  <c r="E323" i="23"/>
  <c r="D323" i="23"/>
  <c r="C323" i="23"/>
  <c r="B323" i="23"/>
  <c r="A323" i="23"/>
  <c r="W322" i="23"/>
  <c r="V322" i="23"/>
  <c r="U322" i="23"/>
  <c r="T322" i="23"/>
  <c r="S322" i="23"/>
  <c r="R322" i="23"/>
  <c r="Q322" i="23"/>
  <c r="P322" i="23"/>
  <c r="O322" i="23"/>
  <c r="N322" i="23"/>
  <c r="M322" i="23"/>
  <c r="L322" i="23"/>
  <c r="K322" i="23"/>
  <c r="J322" i="23"/>
  <c r="I322" i="23"/>
  <c r="H322" i="23"/>
  <c r="G322" i="23"/>
  <c r="F322" i="23"/>
  <c r="E322" i="23"/>
  <c r="D322" i="23"/>
  <c r="C322" i="23"/>
  <c r="B322" i="23"/>
  <c r="A322" i="23"/>
  <c r="W321" i="23"/>
  <c r="V321" i="23"/>
  <c r="U321" i="23"/>
  <c r="T321" i="23"/>
  <c r="S321" i="23"/>
  <c r="R321" i="23"/>
  <c r="Q321" i="23"/>
  <c r="P321" i="23"/>
  <c r="O321" i="23"/>
  <c r="N321" i="23"/>
  <c r="M321" i="23"/>
  <c r="L321" i="23"/>
  <c r="K321" i="23"/>
  <c r="J321" i="23"/>
  <c r="I321" i="23"/>
  <c r="H321" i="23"/>
  <c r="G321" i="23"/>
  <c r="F321" i="23"/>
  <c r="E321" i="23"/>
  <c r="D321" i="23"/>
  <c r="C321" i="23"/>
  <c r="B321" i="23"/>
  <c r="A321" i="23"/>
  <c r="W320" i="23"/>
  <c r="V320" i="23"/>
  <c r="U320" i="23"/>
  <c r="T320" i="23"/>
  <c r="S320" i="23"/>
  <c r="R320" i="23"/>
  <c r="Q320" i="23"/>
  <c r="P320" i="23"/>
  <c r="O320" i="23"/>
  <c r="N320" i="23"/>
  <c r="M320" i="23"/>
  <c r="L320" i="23"/>
  <c r="K320" i="23"/>
  <c r="J320" i="23"/>
  <c r="I320" i="23"/>
  <c r="H320" i="23"/>
  <c r="G320" i="23"/>
  <c r="F320" i="23"/>
  <c r="E320" i="23"/>
  <c r="D320" i="23"/>
  <c r="C320" i="23"/>
  <c r="B320" i="23"/>
  <c r="A320" i="23"/>
  <c r="W319" i="23"/>
  <c r="V319" i="23"/>
  <c r="U319" i="23"/>
  <c r="T319" i="23"/>
  <c r="S319" i="23"/>
  <c r="R319" i="23"/>
  <c r="Q319" i="23"/>
  <c r="P319" i="23"/>
  <c r="O319" i="23"/>
  <c r="N319" i="23"/>
  <c r="M319" i="23"/>
  <c r="L319" i="23"/>
  <c r="K319" i="23"/>
  <c r="J319" i="23"/>
  <c r="I319" i="23"/>
  <c r="H319" i="23"/>
  <c r="G319" i="23"/>
  <c r="F319" i="23"/>
  <c r="E319" i="23"/>
  <c r="D319" i="23"/>
  <c r="C319" i="23"/>
  <c r="B319" i="23"/>
  <c r="A319" i="23"/>
  <c r="W318" i="23"/>
  <c r="V318" i="23"/>
  <c r="U318" i="23"/>
  <c r="T318" i="23"/>
  <c r="S318" i="23"/>
  <c r="R318" i="23"/>
  <c r="Q318" i="23"/>
  <c r="P318" i="23"/>
  <c r="O318" i="23"/>
  <c r="N318" i="23"/>
  <c r="M318" i="23"/>
  <c r="L318" i="23"/>
  <c r="K318" i="23"/>
  <c r="J318" i="23"/>
  <c r="I318" i="23"/>
  <c r="H318" i="23"/>
  <c r="G318" i="23"/>
  <c r="F318" i="23"/>
  <c r="E318" i="23"/>
  <c r="D318" i="23"/>
  <c r="C318" i="23"/>
  <c r="B318" i="23"/>
  <c r="A318" i="23"/>
  <c r="W317" i="23"/>
  <c r="V317" i="23"/>
  <c r="U317" i="23"/>
  <c r="T317" i="23"/>
  <c r="S317" i="23"/>
  <c r="R317" i="23"/>
  <c r="Q317" i="23"/>
  <c r="P317" i="23"/>
  <c r="O317" i="23"/>
  <c r="N317" i="23"/>
  <c r="M317" i="23"/>
  <c r="L317" i="23"/>
  <c r="K317" i="23"/>
  <c r="J317" i="23"/>
  <c r="I317" i="23"/>
  <c r="H317" i="23"/>
  <c r="G317" i="23"/>
  <c r="F317" i="23"/>
  <c r="E317" i="23"/>
  <c r="D317" i="23"/>
  <c r="C317" i="23"/>
  <c r="B317" i="23"/>
  <c r="A317" i="23"/>
  <c r="W316" i="23"/>
  <c r="V316" i="23"/>
  <c r="U316" i="23"/>
  <c r="T316" i="23"/>
  <c r="S316" i="23"/>
  <c r="R316" i="23"/>
  <c r="Q316" i="23"/>
  <c r="P316" i="23"/>
  <c r="O316" i="23"/>
  <c r="N316" i="23"/>
  <c r="M316" i="23"/>
  <c r="L316" i="23"/>
  <c r="K316" i="23"/>
  <c r="J316" i="23"/>
  <c r="I316" i="23"/>
  <c r="H316" i="23"/>
  <c r="G316" i="23"/>
  <c r="F316" i="23"/>
  <c r="E316" i="23"/>
  <c r="D316" i="23"/>
  <c r="C316" i="23"/>
  <c r="B316" i="23"/>
  <c r="A316" i="23"/>
  <c r="W315" i="23"/>
  <c r="V315" i="23"/>
  <c r="U315" i="23"/>
  <c r="T315" i="23"/>
  <c r="S315" i="23"/>
  <c r="R315" i="23"/>
  <c r="Q315" i="23"/>
  <c r="P315" i="23"/>
  <c r="O315" i="23"/>
  <c r="N315" i="23"/>
  <c r="M315" i="23"/>
  <c r="L315" i="23"/>
  <c r="K315" i="23"/>
  <c r="J315" i="23"/>
  <c r="I315" i="23"/>
  <c r="H315" i="23"/>
  <c r="G315" i="23"/>
  <c r="F315" i="23"/>
  <c r="E315" i="23"/>
  <c r="D315" i="23"/>
  <c r="C315" i="23"/>
  <c r="B315" i="23"/>
  <c r="A315" i="23"/>
  <c r="W314" i="23"/>
  <c r="V314" i="23"/>
  <c r="U314" i="23"/>
  <c r="T314" i="23"/>
  <c r="S314" i="23"/>
  <c r="R314" i="23"/>
  <c r="Q314" i="23"/>
  <c r="P314" i="23"/>
  <c r="O314" i="23"/>
  <c r="N314" i="23"/>
  <c r="M314" i="23"/>
  <c r="L314" i="23"/>
  <c r="K314" i="23"/>
  <c r="J314" i="23"/>
  <c r="I314" i="23"/>
  <c r="H314" i="23"/>
  <c r="G314" i="23"/>
  <c r="F314" i="23"/>
  <c r="E314" i="23"/>
  <c r="D314" i="23"/>
  <c r="C314" i="23"/>
  <c r="B314" i="23"/>
  <c r="A314" i="23"/>
  <c r="W313" i="23"/>
  <c r="V313" i="23"/>
  <c r="U313" i="23"/>
  <c r="T313" i="23"/>
  <c r="S313" i="23"/>
  <c r="R313" i="23"/>
  <c r="Q313" i="23"/>
  <c r="P313" i="23"/>
  <c r="O313" i="23"/>
  <c r="N313" i="23"/>
  <c r="M313" i="23"/>
  <c r="L313" i="23"/>
  <c r="K313" i="23"/>
  <c r="J313" i="23"/>
  <c r="I313" i="23"/>
  <c r="H313" i="23"/>
  <c r="G313" i="23"/>
  <c r="F313" i="23"/>
  <c r="E313" i="23"/>
  <c r="D313" i="23"/>
  <c r="C313" i="23"/>
  <c r="B313" i="23"/>
  <c r="A313" i="23"/>
  <c r="W312" i="23"/>
  <c r="V312" i="23"/>
  <c r="U312" i="23"/>
  <c r="T312" i="23"/>
  <c r="S312" i="23"/>
  <c r="R312" i="23"/>
  <c r="Q312" i="23"/>
  <c r="P312" i="23"/>
  <c r="O312" i="23"/>
  <c r="N312" i="23"/>
  <c r="M312" i="23"/>
  <c r="L312" i="23"/>
  <c r="K312" i="23"/>
  <c r="J312" i="23"/>
  <c r="I312" i="23"/>
  <c r="H312" i="23"/>
  <c r="G312" i="23"/>
  <c r="F312" i="23"/>
  <c r="E312" i="23"/>
  <c r="D312" i="23"/>
  <c r="C312" i="23"/>
  <c r="B312" i="23"/>
  <c r="A312" i="23"/>
  <c r="W311" i="23"/>
  <c r="V311" i="23"/>
  <c r="U311" i="23"/>
  <c r="T311" i="23"/>
  <c r="S311" i="23"/>
  <c r="R311" i="23"/>
  <c r="Q311" i="23"/>
  <c r="P311" i="23"/>
  <c r="O311" i="23"/>
  <c r="N311" i="23"/>
  <c r="M311" i="23"/>
  <c r="L311" i="23"/>
  <c r="K311" i="23"/>
  <c r="J311" i="23"/>
  <c r="I311" i="23"/>
  <c r="H311" i="23"/>
  <c r="G311" i="23"/>
  <c r="F311" i="23"/>
  <c r="E311" i="23"/>
  <c r="D311" i="23"/>
  <c r="C311" i="23"/>
  <c r="B311" i="23"/>
  <c r="A311" i="23"/>
  <c r="W310" i="23"/>
  <c r="V310" i="23"/>
  <c r="U310" i="23"/>
  <c r="T310" i="23"/>
  <c r="S310" i="23"/>
  <c r="R310" i="23"/>
  <c r="Q310" i="23"/>
  <c r="P310" i="23"/>
  <c r="O310" i="23"/>
  <c r="N310" i="23"/>
  <c r="M310" i="23"/>
  <c r="L310" i="23"/>
  <c r="K310" i="23"/>
  <c r="J310" i="23"/>
  <c r="I310" i="23"/>
  <c r="H310" i="23"/>
  <c r="G310" i="23"/>
  <c r="F310" i="23"/>
  <c r="E310" i="23"/>
  <c r="D310" i="23"/>
  <c r="C310" i="23"/>
  <c r="B310" i="23"/>
  <c r="A310" i="23"/>
  <c r="W309" i="23"/>
  <c r="V309" i="23"/>
  <c r="U309" i="23"/>
  <c r="T309" i="23"/>
  <c r="S309" i="23"/>
  <c r="R309" i="23"/>
  <c r="Q309" i="23"/>
  <c r="P309" i="23"/>
  <c r="O309" i="23"/>
  <c r="N309" i="23"/>
  <c r="M309" i="23"/>
  <c r="L309" i="23"/>
  <c r="K309" i="23"/>
  <c r="J309" i="23"/>
  <c r="I309" i="23"/>
  <c r="H309" i="23"/>
  <c r="G309" i="23"/>
  <c r="F309" i="23"/>
  <c r="E309" i="23"/>
  <c r="D309" i="23"/>
  <c r="C309" i="23"/>
  <c r="B309" i="23"/>
  <c r="A309" i="23"/>
  <c r="W308" i="23"/>
  <c r="V308" i="23"/>
  <c r="U308" i="23"/>
  <c r="T308" i="23"/>
  <c r="S308" i="23"/>
  <c r="R308" i="23"/>
  <c r="Q308" i="23"/>
  <c r="P308" i="23"/>
  <c r="O308" i="23"/>
  <c r="N308" i="23"/>
  <c r="M308" i="23"/>
  <c r="L308" i="23"/>
  <c r="K308" i="23"/>
  <c r="J308" i="23"/>
  <c r="I308" i="23"/>
  <c r="H308" i="23"/>
  <c r="G308" i="23"/>
  <c r="F308" i="23"/>
  <c r="E308" i="23"/>
  <c r="D308" i="23"/>
  <c r="C308" i="23"/>
  <c r="B308" i="23"/>
  <c r="A308" i="23"/>
  <c r="W307" i="23"/>
  <c r="V307" i="23"/>
  <c r="U307" i="23"/>
  <c r="T307" i="23"/>
  <c r="S307" i="23"/>
  <c r="R307" i="23"/>
  <c r="Q307" i="23"/>
  <c r="P307" i="23"/>
  <c r="O307" i="23"/>
  <c r="N307" i="23"/>
  <c r="M307" i="23"/>
  <c r="L307" i="23"/>
  <c r="K307" i="23"/>
  <c r="J307" i="23"/>
  <c r="I307" i="23"/>
  <c r="H307" i="23"/>
  <c r="G307" i="23"/>
  <c r="F307" i="23"/>
  <c r="E307" i="23"/>
  <c r="D307" i="23"/>
  <c r="C307" i="23"/>
  <c r="B307" i="23"/>
  <c r="A307" i="23"/>
  <c r="W306" i="23"/>
  <c r="V306" i="23"/>
  <c r="U306" i="23"/>
  <c r="T306" i="23"/>
  <c r="S306" i="23"/>
  <c r="R306" i="23"/>
  <c r="Q306" i="23"/>
  <c r="P306" i="23"/>
  <c r="O306" i="23"/>
  <c r="N306" i="23"/>
  <c r="M306" i="23"/>
  <c r="L306" i="23"/>
  <c r="K306" i="23"/>
  <c r="J306" i="23"/>
  <c r="I306" i="23"/>
  <c r="H306" i="23"/>
  <c r="G306" i="23"/>
  <c r="F306" i="23"/>
  <c r="E306" i="23"/>
  <c r="D306" i="23"/>
  <c r="C306" i="23"/>
  <c r="B306" i="23"/>
  <c r="A306" i="23"/>
  <c r="W305" i="23"/>
  <c r="V305" i="23"/>
  <c r="U305" i="23"/>
  <c r="T305" i="23"/>
  <c r="S305" i="23"/>
  <c r="R305" i="23"/>
  <c r="Q305" i="23"/>
  <c r="P305" i="23"/>
  <c r="O305" i="23"/>
  <c r="N305" i="23"/>
  <c r="M305" i="23"/>
  <c r="L305" i="23"/>
  <c r="K305" i="23"/>
  <c r="J305" i="23"/>
  <c r="I305" i="23"/>
  <c r="H305" i="23"/>
  <c r="G305" i="23"/>
  <c r="F305" i="23"/>
  <c r="E305" i="23"/>
  <c r="D305" i="23"/>
  <c r="C305" i="23"/>
  <c r="B305" i="23"/>
  <c r="A305" i="23"/>
  <c r="W304" i="23"/>
  <c r="V304" i="23"/>
  <c r="U304" i="23"/>
  <c r="T304" i="23"/>
  <c r="S304" i="23"/>
  <c r="R304" i="23"/>
  <c r="Q304" i="23"/>
  <c r="P304" i="23"/>
  <c r="O304" i="23"/>
  <c r="N304" i="23"/>
  <c r="M304" i="23"/>
  <c r="L304" i="23"/>
  <c r="K304" i="23"/>
  <c r="J304" i="23"/>
  <c r="I304" i="23"/>
  <c r="H304" i="23"/>
  <c r="G304" i="23"/>
  <c r="F304" i="23"/>
  <c r="E304" i="23"/>
  <c r="D304" i="23"/>
  <c r="C304" i="23"/>
  <c r="B304" i="23"/>
  <c r="A304" i="23"/>
  <c r="W303" i="23"/>
  <c r="V303" i="23"/>
  <c r="U303" i="23"/>
  <c r="T303" i="23"/>
  <c r="S303" i="23"/>
  <c r="R303" i="23"/>
  <c r="Q303" i="23"/>
  <c r="P303" i="23"/>
  <c r="O303" i="23"/>
  <c r="N303" i="23"/>
  <c r="M303" i="23"/>
  <c r="L303" i="23"/>
  <c r="K303" i="23"/>
  <c r="J303" i="23"/>
  <c r="I303" i="23"/>
  <c r="H303" i="23"/>
  <c r="G303" i="23"/>
  <c r="F303" i="23"/>
  <c r="E303" i="23"/>
  <c r="D303" i="23"/>
  <c r="C303" i="23"/>
  <c r="B303" i="23"/>
  <c r="A303" i="23"/>
  <c r="W302" i="23"/>
  <c r="V302" i="23"/>
  <c r="U302" i="23"/>
  <c r="T302" i="23"/>
  <c r="S302" i="23"/>
  <c r="R302" i="23"/>
  <c r="Q302" i="23"/>
  <c r="P302" i="23"/>
  <c r="O302" i="23"/>
  <c r="N302" i="23"/>
  <c r="M302" i="23"/>
  <c r="L302" i="23"/>
  <c r="K302" i="23"/>
  <c r="J302" i="23"/>
  <c r="I302" i="23"/>
  <c r="H302" i="23"/>
  <c r="G302" i="23"/>
  <c r="F302" i="23"/>
  <c r="E302" i="23"/>
  <c r="D302" i="23"/>
  <c r="C302" i="23"/>
  <c r="B302" i="23"/>
  <c r="A302" i="23"/>
  <c r="W301" i="23"/>
  <c r="V301" i="23"/>
  <c r="U301" i="23"/>
  <c r="T301" i="23"/>
  <c r="S301" i="23"/>
  <c r="R301" i="23"/>
  <c r="Q301" i="23"/>
  <c r="P301" i="23"/>
  <c r="O301" i="23"/>
  <c r="N301" i="23"/>
  <c r="M301" i="23"/>
  <c r="L301" i="23"/>
  <c r="K301" i="23"/>
  <c r="J301" i="23"/>
  <c r="I301" i="23"/>
  <c r="H301" i="23"/>
  <c r="G301" i="23"/>
  <c r="F301" i="23"/>
  <c r="E301" i="23"/>
  <c r="D301" i="23"/>
  <c r="C301" i="23"/>
  <c r="B301" i="23"/>
  <c r="A301" i="23"/>
  <c r="W300" i="23"/>
  <c r="V300" i="23"/>
  <c r="U300" i="23"/>
  <c r="T300" i="23"/>
  <c r="S300" i="23"/>
  <c r="R300" i="23"/>
  <c r="Q300" i="23"/>
  <c r="P300" i="23"/>
  <c r="O300" i="23"/>
  <c r="N300" i="23"/>
  <c r="M300" i="23"/>
  <c r="L300" i="23"/>
  <c r="K300" i="23"/>
  <c r="J300" i="23"/>
  <c r="I300" i="23"/>
  <c r="H300" i="23"/>
  <c r="G300" i="23"/>
  <c r="F300" i="23"/>
  <c r="E300" i="23"/>
  <c r="D300" i="23"/>
  <c r="C300" i="23"/>
  <c r="B300" i="23"/>
  <c r="A300" i="23"/>
  <c r="W299" i="23"/>
  <c r="V299" i="23"/>
  <c r="U299" i="23"/>
  <c r="T299" i="23"/>
  <c r="S299" i="23"/>
  <c r="R299" i="23"/>
  <c r="Q299" i="23"/>
  <c r="P299" i="23"/>
  <c r="O299" i="23"/>
  <c r="N299" i="23"/>
  <c r="M299" i="23"/>
  <c r="L299" i="23"/>
  <c r="K299" i="23"/>
  <c r="J299" i="23"/>
  <c r="I299" i="23"/>
  <c r="H299" i="23"/>
  <c r="G299" i="23"/>
  <c r="F299" i="23"/>
  <c r="E299" i="23"/>
  <c r="D299" i="23"/>
  <c r="C299" i="23"/>
  <c r="B299" i="23"/>
  <c r="A299" i="23"/>
  <c r="W298" i="23"/>
  <c r="V298" i="23"/>
  <c r="U298" i="23"/>
  <c r="T298" i="23"/>
  <c r="S298" i="23"/>
  <c r="R298" i="23"/>
  <c r="Q298" i="23"/>
  <c r="P298" i="23"/>
  <c r="O298" i="23"/>
  <c r="N298" i="23"/>
  <c r="M298" i="23"/>
  <c r="L298" i="23"/>
  <c r="K298" i="23"/>
  <c r="J298" i="23"/>
  <c r="I298" i="23"/>
  <c r="H298" i="23"/>
  <c r="G298" i="23"/>
  <c r="F298" i="23"/>
  <c r="E298" i="23"/>
  <c r="D298" i="23"/>
  <c r="C298" i="23"/>
  <c r="B298" i="23"/>
  <c r="A298" i="23"/>
  <c r="W297" i="23"/>
  <c r="V297" i="23"/>
  <c r="U297" i="23"/>
  <c r="T297" i="23"/>
  <c r="S297" i="23"/>
  <c r="R297" i="23"/>
  <c r="Q297" i="23"/>
  <c r="P297" i="23"/>
  <c r="O297" i="23"/>
  <c r="N297" i="23"/>
  <c r="M297" i="23"/>
  <c r="L297" i="23"/>
  <c r="K297" i="23"/>
  <c r="J297" i="23"/>
  <c r="I297" i="23"/>
  <c r="H297" i="23"/>
  <c r="G297" i="23"/>
  <c r="F297" i="23"/>
  <c r="E297" i="23"/>
  <c r="D297" i="23"/>
  <c r="C297" i="23"/>
  <c r="B297" i="23"/>
  <c r="A297" i="23"/>
  <c r="W296" i="23"/>
  <c r="V296" i="23"/>
  <c r="U296" i="23"/>
  <c r="T296" i="23"/>
  <c r="S296" i="23"/>
  <c r="R296" i="23"/>
  <c r="Q296" i="23"/>
  <c r="P296" i="23"/>
  <c r="O296" i="23"/>
  <c r="N296" i="23"/>
  <c r="M296" i="23"/>
  <c r="L296" i="23"/>
  <c r="K296" i="23"/>
  <c r="J296" i="23"/>
  <c r="I296" i="23"/>
  <c r="H296" i="23"/>
  <c r="G296" i="23"/>
  <c r="F296" i="23"/>
  <c r="E296" i="23"/>
  <c r="D296" i="23"/>
  <c r="C296" i="23"/>
  <c r="B296" i="23"/>
  <c r="A296" i="23"/>
  <c r="W295" i="23"/>
  <c r="V295" i="23"/>
  <c r="U295" i="23"/>
  <c r="T295" i="23"/>
  <c r="S295" i="23"/>
  <c r="R295" i="23"/>
  <c r="Q295" i="23"/>
  <c r="P295" i="23"/>
  <c r="O295" i="23"/>
  <c r="N295" i="23"/>
  <c r="M295" i="23"/>
  <c r="L295" i="23"/>
  <c r="K295" i="23"/>
  <c r="J295" i="23"/>
  <c r="I295" i="23"/>
  <c r="H295" i="23"/>
  <c r="G295" i="23"/>
  <c r="F295" i="23"/>
  <c r="E295" i="23"/>
  <c r="D295" i="23"/>
  <c r="C295" i="23"/>
  <c r="B295" i="23"/>
  <c r="A295" i="23"/>
  <c r="W294" i="23"/>
  <c r="V294" i="23"/>
  <c r="U294" i="23"/>
  <c r="T294" i="23"/>
  <c r="S294" i="23"/>
  <c r="R294" i="23"/>
  <c r="Q294" i="23"/>
  <c r="P294" i="23"/>
  <c r="O294" i="23"/>
  <c r="N294" i="23"/>
  <c r="M294" i="23"/>
  <c r="L294" i="23"/>
  <c r="K294" i="23"/>
  <c r="J294" i="23"/>
  <c r="I294" i="23"/>
  <c r="H294" i="23"/>
  <c r="G294" i="23"/>
  <c r="F294" i="23"/>
  <c r="E294" i="23"/>
  <c r="D294" i="23"/>
  <c r="C294" i="23"/>
  <c r="B294" i="23"/>
  <c r="A294" i="23"/>
  <c r="W293" i="23"/>
  <c r="V293" i="23"/>
  <c r="U293" i="23"/>
  <c r="T293" i="23"/>
  <c r="S293" i="23"/>
  <c r="R293" i="23"/>
  <c r="Q293" i="23"/>
  <c r="P293" i="23"/>
  <c r="O293" i="23"/>
  <c r="N293" i="23"/>
  <c r="M293" i="23"/>
  <c r="L293" i="23"/>
  <c r="K293" i="23"/>
  <c r="J293" i="23"/>
  <c r="I293" i="23"/>
  <c r="H293" i="23"/>
  <c r="G293" i="23"/>
  <c r="F293" i="23"/>
  <c r="E293" i="23"/>
  <c r="D293" i="23"/>
  <c r="C293" i="23"/>
  <c r="B293" i="23"/>
  <c r="A293" i="23"/>
  <c r="W292" i="23"/>
  <c r="V292" i="23"/>
  <c r="U292" i="23"/>
  <c r="T292" i="23"/>
  <c r="S292" i="23"/>
  <c r="R292" i="23"/>
  <c r="Q292" i="23"/>
  <c r="P292" i="23"/>
  <c r="O292" i="23"/>
  <c r="N292" i="23"/>
  <c r="M292" i="23"/>
  <c r="L292" i="23"/>
  <c r="K292" i="23"/>
  <c r="J292" i="23"/>
  <c r="I292" i="23"/>
  <c r="H292" i="23"/>
  <c r="G292" i="23"/>
  <c r="F292" i="23"/>
  <c r="E292" i="23"/>
  <c r="D292" i="23"/>
  <c r="C292" i="23"/>
  <c r="B292" i="23"/>
  <c r="A292" i="23"/>
  <c r="W291" i="23"/>
  <c r="V291" i="23"/>
  <c r="U291" i="23"/>
  <c r="T291" i="23"/>
  <c r="S291" i="23"/>
  <c r="R291" i="23"/>
  <c r="Q291" i="23"/>
  <c r="P291" i="23"/>
  <c r="O291" i="23"/>
  <c r="N291" i="23"/>
  <c r="M291" i="23"/>
  <c r="L291" i="23"/>
  <c r="K291" i="23"/>
  <c r="J291" i="23"/>
  <c r="I291" i="23"/>
  <c r="H291" i="23"/>
  <c r="G291" i="23"/>
  <c r="F291" i="23"/>
  <c r="E291" i="23"/>
  <c r="D291" i="23"/>
  <c r="C291" i="23"/>
  <c r="B291" i="23"/>
  <c r="A291" i="23"/>
  <c r="W290" i="23"/>
  <c r="V290" i="23"/>
  <c r="U290" i="23"/>
  <c r="T290" i="23"/>
  <c r="S290" i="23"/>
  <c r="R290" i="23"/>
  <c r="Q290" i="23"/>
  <c r="P290" i="23"/>
  <c r="O290" i="23"/>
  <c r="N290" i="23"/>
  <c r="M290" i="23"/>
  <c r="L290" i="23"/>
  <c r="K290" i="23"/>
  <c r="J290" i="23"/>
  <c r="I290" i="23"/>
  <c r="H290" i="23"/>
  <c r="G290" i="23"/>
  <c r="F290" i="23"/>
  <c r="E290" i="23"/>
  <c r="D290" i="23"/>
  <c r="C290" i="23"/>
  <c r="B290" i="23"/>
  <c r="A290" i="23"/>
  <c r="W289" i="23"/>
  <c r="V289" i="23"/>
  <c r="U289" i="23"/>
  <c r="T289" i="23"/>
  <c r="S289" i="23"/>
  <c r="R289" i="23"/>
  <c r="Q289" i="23"/>
  <c r="P289" i="23"/>
  <c r="O289" i="23"/>
  <c r="N289" i="23"/>
  <c r="M289" i="23"/>
  <c r="L289" i="23"/>
  <c r="K289" i="23"/>
  <c r="J289" i="23"/>
  <c r="I289" i="23"/>
  <c r="H289" i="23"/>
  <c r="G289" i="23"/>
  <c r="F289" i="23"/>
  <c r="E289" i="23"/>
  <c r="D289" i="23"/>
  <c r="C289" i="23"/>
  <c r="B289" i="23"/>
  <c r="A289" i="23"/>
  <c r="W288" i="23"/>
  <c r="V288" i="23"/>
  <c r="U288" i="23"/>
  <c r="T288" i="23"/>
  <c r="S288" i="23"/>
  <c r="R288" i="23"/>
  <c r="Q288" i="23"/>
  <c r="P288" i="23"/>
  <c r="O288" i="23"/>
  <c r="N288" i="23"/>
  <c r="M288" i="23"/>
  <c r="L288" i="23"/>
  <c r="K288" i="23"/>
  <c r="J288" i="23"/>
  <c r="I288" i="23"/>
  <c r="H288" i="23"/>
  <c r="G288" i="23"/>
  <c r="F288" i="23"/>
  <c r="E288" i="23"/>
  <c r="D288" i="23"/>
  <c r="C288" i="23"/>
  <c r="B288" i="23"/>
  <c r="A288" i="23"/>
  <c r="W287" i="23"/>
  <c r="V287" i="23"/>
  <c r="U287" i="23"/>
  <c r="T287" i="23"/>
  <c r="S287" i="23"/>
  <c r="R287" i="23"/>
  <c r="Q287" i="23"/>
  <c r="P287" i="23"/>
  <c r="O287" i="23"/>
  <c r="N287" i="23"/>
  <c r="M287" i="23"/>
  <c r="L287" i="23"/>
  <c r="K287" i="23"/>
  <c r="J287" i="23"/>
  <c r="I287" i="23"/>
  <c r="H287" i="23"/>
  <c r="G287" i="23"/>
  <c r="F287" i="23"/>
  <c r="E287" i="23"/>
  <c r="D287" i="23"/>
  <c r="C287" i="23"/>
  <c r="B287" i="23"/>
  <c r="A287" i="23"/>
  <c r="W286" i="23"/>
  <c r="V286" i="23"/>
  <c r="U286" i="23"/>
  <c r="T286" i="23"/>
  <c r="S286" i="23"/>
  <c r="R286" i="23"/>
  <c r="Q286" i="23"/>
  <c r="P286" i="23"/>
  <c r="O286" i="23"/>
  <c r="N286" i="23"/>
  <c r="M286" i="23"/>
  <c r="L286" i="23"/>
  <c r="K286" i="23"/>
  <c r="J286" i="23"/>
  <c r="I286" i="23"/>
  <c r="H286" i="23"/>
  <c r="G286" i="23"/>
  <c r="F286" i="23"/>
  <c r="E286" i="23"/>
  <c r="D286" i="23"/>
  <c r="C286" i="23"/>
  <c r="B286" i="23"/>
  <c r="A286" i="23"/>
  <c r="W285" i="23"/>
  <c r="V285" i="23"/>
  <c r="U285" i="23"/>
  <c r="T285" i="23"/>
  <c r="S285" i="23"/>
  <c r="R285" i="23"/>
  <c r="Q285" i="23"/>
  <c r="P285" i="23"/>
  <c r="O285" i="23"/>
  <c r="N285" i="23"/>
  <c r="M285" i="23"/>
  <c r="L285" i="23"/>
  <c r="K285" i="23"/>
  <c r="J285" i="23"/>
  <c r="I285" i="23"/>
  <c r="H285" i="23"/>
  <c r="G285" i="23"/>
  <c r="F285" i="23"/>
  <c r="E285" i="23"/>
  <c r="D285" i="23"/>
  <c r="C285" i="23"/>
  <c r="B285" i="23"/>
  <c r="A285" i="23"/>
  <c r="W284" i="23"/>
  <c r="V284" i="23"/>
  <c r="U284" i="23"/>
  <c r="T284" i="23"/>
  <c r="S284" i="23"/>
  <c r="R284" i="23"/>
  <c r="Q284" i="23"/>
  <c r="P284" i="23"/>
  <c r="O284" i="23"/>
  <c r="N284" i="23"/>
  <c r="M284" i="23"/>
  <c r="L284" i="23"/>
  <c r="K284" i="23"/>
  <c r="J284" i="23"/>
  <c r="I284" i="23"/>
  <c r="H284" i="23"/>
  <c r="G284" i="23"/>
  <c r="F284" i="23"/>
  <c r="E284" i="23"/>
  <c r="D284" i="23"/>
  <c r="C284" i="23"/>
  <c r="B284" i="23"/>
  <c r="A284" i="23"/>
  <c r="W283" i="23"/>
  <c r="V283" i="23"/>
  <c r="U283" i="23"/>
  <c r="T283" i="23"/>
  <c r="S283" i="23"/>
  <c r="R283" i="23"/>
  <c r="Q283" i="23"/>
  <c r="P283" i="23"/>
  <c r="O283" i="23"/>
  <c r="N283" i="23"/>
  <c r="M283" i="23"/>
  <c r="L283" i="23"/>
  <c r="K283" i="23"/>
  <c r="J283" i="23"/>
  <c r="I283" i="23"/>
  <c r="H283" i="23"/>
  <c r="G283" i="23"/>
  <c r="F283" i="23"/>
  <c r="E283" i="23"/>
  <c r="D283" i="23"/>
  <c r="C283" i="23"/>
  <c r="B283" i="23"/>
  <c r="A283" i="23"/>
  <c r="W282" i="23"/>
  <c r="V282" i="23"/>
  <c r="U282" i="23"/>
  <c r="T282" i="23"/>
  <c r="S282" i="23"/>
  <c r="R282" i="23"/>
  <c r="Q282" i="23"/>
  <c r="P282" i="23"/>
  <c r="O282" i="23"/>
  <c r="N282" i="23"/>
  <c r="M282" i="23"/>
  <c r="L282" i="23"/>
  <c r="K282" i="23"/>
  <c r="J282" i="23"/>
  <c r="I282" i="23"/>
  <c r="H282" i="23"/>
  <c r="G282" i="23"/>
  <c r="F282" i="23"/>
  <c r="E282" i="23"/>
  <c r="D282" i="23"/>
  <c r="C282" i="23"/>
  <c r="B282" i="23"/>
  <c r="A282" i="23"/>
  <c r="W281" i="23"/>
  <c r="V281" i="23"/>
  <c r="U281" i="23"/>
  <c r="T281" i="23"/>
  <c r="S281" i="23"/>
  <c r="R281" i="23"/>
  <c r="Q281" i="23"/>
  <c r="P281" i="23"/>
  <c r="O281" i="23"/>
  <c r="N281" i="23"/>
  <c r="M281" i="23"/>
  <c r="L281" i="23"/>
  <c r="K281" i="23"/>
  <c r="J281" i="23"/>
  <c r="I281" i="23"/>
  <c r="H281" i="23"/>
  <c r="G281" i="23"/>
  <c r="F281" i="23"/>
  <c r="E281" i="23"/>
  <c r="D281" i="23"/>
  <c r="C281" i="23"/>
  <c r="B281" i="23"/>
  <c r="A281" i="23"/>
  <c r="W280" i="23"/>
  <c r="V280" i="23"/>
  <c r="U280" i="23"/>
  <c r="T280" i="23"/>
  <c r="S280" i="23"/>
  <c r="R280" i="23"/>
  <c r="Q280" i="23"/>
  <c r="P280" i="23"/>
  <c r="O280" i="23"/>
  <c r="N280" i="23"/>
  <c r="M280" i="23"/>
  <c r="L280" i="23"/>
  <c r="K280" i="23"/>
  <c r="J280" i="23"/>
  <c r="I280" i="23"/>
  <c r="H280" i="23"/>
  <c r="G280" i="23"/>
  <c r="F280" i="23"/>
  <c r="E280" i="23"/>
  <c r="D280" i="23"/>
  <c r="C280" i="23"/>
  <c r="B280" i="23"/>
  <c r="A280" i="23"/>
  <c r="W279" i="23"/>
  <c r="V279" i="23"/>
  <c r="U279" i="23"/>
  <c r="T279" i="23"/>
  <c r="S279" i="23"/>
  <c r="R279" i="23"/>
  <c r="Q279" i="23"/>
  <c r="P279" i="23"/>
  <c r="O279" i="23"/>
  <c r="N279" i="23"/>
  <c r="M279" i="23"/>
  <c r="L279" i="23"/>
  <c r="K279" i="23"/>
  <c r="J279" i="23"/>
  <c r="I279" i="23"/>
  <c r="H279" i="23"/>
  <c r="G279" i="23"/>
  <c r="F279" i="23"/>
  <c r="E279" i="23"/>
  <c r="D279" i="23"/>
  <c r="C279" i="23"/>
  <c r="B279" i="23"/>
  <c r="A279" i="23"/>
  <c r="W278" i="23"/>
  <c r="V278" i="23"/>
  <c r="U278" i="23"/>
  <c r="T278" i="23"/>
  <c r="S278" i="23"/>
  <c r="R278" i="23"/>
  <c r="Q278" i="23"/>
  <c r="P278" i="23"/>
  <c r="O278" i="23"/>
  <c r="N278" i="23"/>
  <c r="M278" i="23"/>
  <c r="L278" i="23"/>
  <c r="K278" i="23"/>
  <c r="J278" i="23"/>
  <c r="I278" i="23"/>
  <c r="H278" i="23"/>
  <c r="G278" i="23"/>
  <c r="F278" i="23"/>
  <c r="E278" i="23"/>
  <c r="D278" i="23"/>
  <c r="C278" i="23"/>
  <c r="B278" i="23"/>
  <c r="A278" i="23"/>
  <c r="W277" i="23"/>
  <c r="V277" i="23"/>
  <c r="U277" i="23"/>
  <c r="T277" i="23"/>
  <c r="S277" i="23"/>
  <c r="R277" i="23"/>
  <c r="Q277" i="23"/>
  <c r="P277" i="23"/>
  <c r="O277" i="23"/>
  <c r="N277" i="23"/>
  <c r="M277" i="23"/>
  <c r="L277" i="23"/>
  <c r="K277" i="23"/>
  <c r="J277" i="23"/>
  <c r="I277" i="23"/>
  <c r="H277" i="23"/>
  <c r="G277" i="23"/>
  <c r="F277" i="23"/>
  <c r="E277" i="23"/>
  <c r="D277" i="23"/>
  <c r="C277" i="23"/>
  <c r="B277" i="23"/>
  <c r="A277" i="23"/>
  <c r="W276" i="23"/>
  <c r="V276" i="23"/>
  <c r="U276" i="23"/>
  <c r="T276" i="23"/>
  <c r="S276" i="23"/>
  <c r="R276" i="23"/>
  <c r="Q276" i="23"/>
  <c r="P276" i="23"/>
  <c r="O276" i="23"/>
  <c r="N276" i="23"/>
  <c r="M276" i="23"/>
  <c r="L276" i="23"/>
  <c r="K276" i="23"/>
  <c r="J276" i="23"/>
  <c r="I276" i="23"/>
  <c r="H276" i="23"/>
  <c r="G276" i="23"/>
  <c r="F276" i="23"/>
  <c r="E276" i="23"/>
  <c r="D276" i="23"/>
  <c r="C276" i="23"/>
  <c r="B276" i="23"/>
  <c r="A276" i="23"/>
  <c r="W275" i="23"/>
  <c r="V275" i="23"/>
  <c r="U275" i="23"/>
  <c r="T275" i="23"/>
  <c r="S275" i="23"/>
  <c r="R275" i="23"/>
  <c r="Q275" i="23"/>
  <c r="P275" i="23"/>
  <c r="O275" i="23"/>
  <c r="N275" i="23"/>
  <c r="M275" i="23"/>
  <c r="L275" i="23"/>
  <c r="K275" i="23"/>
  <c r="J275" i="23"/>
  <c r="I275" i="23"/>
  <c r="H275" i="23"/>
  <c r="G275" i="23"/>
  <c r="F275" i="23"/>
  <c r="E275" i="23"/>
  <c r="D275" i="23"/>
  <c r="C275" i="23"/>
  <c r="B275" i="23"/>
  <c r="A275" i="23"/>
  <c r="W274" i="23"/>
  <c r="V274" i="23"/>
  <c r="U274" i="23"/>
  <c r="T274" i="23"/>
  <c r="S274" i="23"/>
  <c r="R274" i="23"/>
  <c r="Q274" i="23"/>
  <c r="P274" i="23"/>
  <c r="O274" i="23"/>
  <c r="N274" i="23"/>
  <c r="M274" i="23"/>
  <c r="L274" i="23"/>
  <c r="K274" i="23"/>
  <c r="J274" i="23"/>
  <c r="I274" i="23"/>
  <c r="H274" i="23"/>
  <c r="G274" i="23"/>
  <c r="F274" i="23"/>
  <c r="E274" i="23"/>
  <c r="D274" i="23"/>
  <c r="C274" i="23"/>
  <c r="B274" i="23"/>
  <c r="A274" i="23"/>
  <c r="W273" i="23"/>
  <c r="V273" i="23"/>
  <c r="U273" i="23"/>
  <c r="T273" i="23"/>
  <c r="S273" i="23"/>
  <c r="R273" i="23"/>
  <c r="Q273" i="23"/>
  <c r="P273" i="23"/>
  <c r="O273" i="23"/>
  <c r="N273" i="23"/>
  <c r="M273" i="23"/>
  <c r="L273" i="23"/>
  <c r="K273" i="23"/>
  <c r="J273" i="23"/>
  <c r="I273" i="23"/>
  <c r="H273" i="23"/>
  <c r="G273" i="23"/>
  <c r="F273" i="23"/>
  <c r="E273" i="23"/>
  <c r="D273" i="23"/>
  <c r="C273" i="23"/>
  <c r="B273" i="23"/>
  <c r="A273" i="23"/>
  <c r="W272" i="23"/>
  <c r="V272" i="23"/>
  <c r="U272" i="23"/>
  <c r="T272" i="23"/>
  <c r="S272" i="23"/>
  <c r="R272" i="23"/>
  <c r="Q272" i="23"/>
  <c r="P272" i="23"/>
  <c r="O272" i="23"/>
  <c r="N272" i="23"/>
  <c r="M272" i="23"/>
  <c r="L272" i="23"/>
  <c r="K272" i="23"/>
  <c r="J272" i="23"/>
  <c r="I272" i="23"/>
  <c r="H272" i="23"/>
  <c r="G272" i="23"/>
  <c r="F272" i="23"/>
  <c r="E272" i="23"/>
  <c r="D272" i="23"/>
  <c r="C272" i="23"/>
  <c r="B272" i="23"/>
  <c r="A272" i="23"/>
  <c r="W271" i="23"/>
  <c r="V271" i="23"/>
  <c r="U271" i="23"/>
  <c r="T271" i="23"/>
  <c r="S271" i="23"/>
  <c r="R271" i="23"/>
  <c r="Q271" i="23"/>
  <c r="P271" i="23"/>
  <c r="O271" i="23"/>
  <c r="N271" i="23"/>
  <c r="M271" i="23"/>
  <c r="L271" i="23"/>
  <c r="K271" i="23"/>
  <c r="J271" i="23"/>
  <c r="I271" i="23"/>
  <c r="H271" i="23"/>
  <c r="G271" i="23"/>
  <c r="F271" i="23"/>
  <c r="E271" i="23"/>
  <c r="D271" i="23"/>
  <c r="C271" i="23"/>
  <c r="B271" i="23"/>
  <c r="A271" i="23"/>
  <c r="W270" i="23"/>
  <c r="V270" i="23"/>
  <c r="U270" i="23"/>
  <c r="T270" i="23"/>
  <c r="S270" i="23"/>
  <c r="R270" i="23"/>
  <c r="Q270" i="23"/>
  <c r="P270" i="23"/>
  <c r="O270" i="23"/>
  <c r="N270" i="23"/>
  <c r="M270" i="23"/>
  <c r="L270" i="23"/>
  <c r="K270" i="23"/>
  <c r="J270" i="23"/>
  <c r="I270" i="23"/>
  <c r="H270" i="23"/>
  <c r="G270" i="23"/>
  <c r="F270" i="23"/>
  <c r="E270" i="23"/>
  <c r="D270" i="23"/>
  <c r="C270" i="23"/>
  <c r="B270" i="23"/>
  <c r="A270" i="23"/>
  <c r="W269" i="23"/>
  <c r="V269" i="23"/>
  <c r="U269" i="23"/>
  <c r="T269" i="23"/>
  <c r="S269" i="23"/>
  <c r="R269" i="23"/>
  <c r="Q269" i="23"/>
  <c r="P269" i="23"/>
  <c r="O269" i="23"/>
  <c r="N269" i="23"/>
  <c r="M269" i="23"/>
  <c r="L269" i="23"/>
  <c r="K269" i="23"/>
  <c r="J269" i="23"/>
  <c r="I269" i="23"/>
  <c r="H269" i="23"/>
  <c r="G269" i="23"/>
  <c r="F269" i="23"/>
  <c r="E269" i="23"/>
  <c r="D269" i="23"/>
  <c r="C269" i="23"/>
  <c r="B269" i="23"/>
  <c r="A269" i="23"/>
  <c r="W268" i="23"/>
  <c r="V268" i="23"/>
  <c r="U268" i="23"/>
  <c r="T268" i="23"/>
  <c r="S268" i="23"/>
  <c r="R268" i="23"/>
  <c r="Q268" i="23"/>
  <c r="P268" i="23"/>
  <c r="O268" i="23"/>
  <c r="N268" i="23"/>
  <c r="M268" i="23"/>
  <c r="L268" i="23"/>
  <c r="K268" i="23"/>
  <c r="J268" i="23"/>
  <c r="I268" i="23"/>
  <c r="H268" i="23"/>
  <c r="G268" i="23"/>
  <c r="F268" i="23"/>
  <c r="E268" i="23"/>
  <c r="D268" i="23"/>
  <c r="C268" i="23"/>
  <c r="B268" i="23"/>
  <c r="A268" i="23"/>
  <c r="W267" i="23"/>
  <c r="V267" i="23"/>
  <c r="U267" i="23"/>
  <c r="T267" i="23"/>
  <c r="S267" i="23"/>
  <c r="R267" i="23"/>
  <c r="Q267" i="23"/>
  <c r="P267" i="23"/>
  <c r="O267" i="23"/>
  <c r="N267" i="23"/>
  <c r="M267" i="23"/>
  <c r="L267" i="23"/>
  <c r="K267" i="23"/>
  <c r="J267" i="23"/>
  <c r="I267" i="23"/>
  <c r="H267" i="23"/>
  <c r="G267" i="23"/>
  <c r="F267" i="23"/>
  <c r="E267" i="23"/>
  <c r="D267" i="23"/>
  <c r="C267" i="23"/>
  <c r="B267" i="23"/>
  <c r="A267" i="23"/>
  <c r="W266" i="23"/>
  <c r="V266" i="23"/>
  <c r="U266" i="23"/>
  <c r="T266" i="23"/>
  <c r="S266" i="23"/>
  <c r="R266" i="23"/>
  <c r="Q266" i="23"/>
  <c r="P266" i="23"/>
  <c r="O266" i="23"/>
  <c r="N266" i="23"/>
  <c r="M266" i="23"/>
  <c r="L266" i="23"/>
  <c r="K266" i="23"/>
  <c r="J266" i="23"/>
  <c r="I266" i="23"/>
  <c r="H266" i="23"/>
  <c r="G266" i="23"/>
  <c r="F266" i="23"/>
  <c r="E266" i="23"/>
  <c r="D266" i="23"/>
  <c r="C266" i="23"/>
  <c r="B266" i="23"/>
  <c r="A266" i="23"/>
  <c r="W265" i="23"/>
  <c r="V265" i="23"/>
  <c r="U265" i="23"/>
  <c r="T265" i="23"/>
  <c r="S265" i="23"/>
  <c r="R265" i="23"/>
  <c r="Q265" i="23"/>
  <c r="P265" i="23"/>
  <c r="O265" i="23"/>
  <c r="N265" i="23"/>
  <c r="M265" i="23"/>
  <c r="L265" i="23"/>
  <c r="K265" i="23"/>
  <c r="J265" i="23"/>
  <c r="I265" i="23"/>
  <c r="H265" i="23"/>
  <c r="G265" i="23"/>
  <c r="F265" i="23"/>
  <c r="E265" i="23"/>
  <c r="D265" i="23"/>
  <c r="C265" i="23"/>
  <c r="B265" i="23"/>
  <c r="A265" i="23"/>
  <c r="W264" i="23"/>
  <c r="V264" i="23"/>
  <c r="U264" i="23"/>
  <c r="T264" i="23"/>
  <c r="S264" i="23"/>
  <c r="R264" i="23"/>
  <c r="Q264" i="23"/>
  <c r="P264" i="23"/>
  <c r="O264" i="23"/>
  <c r="N264" i="23"/>
  <c r="M264" i="23"/>
  <c r="L264" i="23"/>
  <c r="K264" i="23"/>
  <c r="J264" i="23"/>
  <c r="I264" i="23"/>
  <c r="H264" i="23"/>
  <c r="G264" i="23"/>
  <c r="F264" i="23"/>
  <c r="E264" i="23"/>
  <c r="D264" i="23"/>
  <c r="C264" i="23"/>
  <c r="B264" i="23"/>
  <c r="A264" i="23"/>
  <c r="W263" i="23"/>
  <c r="V263" i="23"/>
  <c r="U263" i="23"/>
  <c r="T263" i="23"/>
  <c r="S263" i="23"/>
  <c r="R263" i="23"/>
  <c r="Q263" i="23"/>
  <c r="P263" i="23"/>
  <c r="O263" i="23"/>
  <c r="N263" i="23"/>
  <c r="M263" i="23"/>
  <c r="L263" i="23"/>
  <c r="K263" i="23"/>
  <c r="J263" i="23"/>
  <c r="I263" i="23"/>
  <c r="H263" i="23"/>
  <c r="G263" i="23"/>
  <c r="F263" i="23"/>
  <c r="E263" i="23"/>
  <c r="D263" i="23"/>
  <c r="C263" i="23"/>
  <c r="B263" i="23"/>
  <c r="A263" i="23"/>
  <c r="W262" i="23"/>
  <c r="V262" i="23"/>
  <c r="U262" i="23"/>
  <c r="T262" i="23"/>
  <c r="S262" i="23"/>
  <c r="R262" i="23"/>
  <c r="Q262" i="23"/>
  <c r="P262" i="23"/>
  <c r="O262" i="23"/>
  <c r="N262" i="23"/>
  <c r="M262" i="23"/>
  <c r="L262" i="23"/>
  <c r="K262" i="23"/>
  <c r="J262" i="23"/>
  <c r="I262" i="23"/>
  <c r="H262" i="23"/>
  <c r="G262" i="23"/>
  <c r="F262" i="23"/>
  <c r="E262" i="23"/>
  <c r="D262" i="23"/>
  <c r="C262" i="23"/>
  <c r="B262" i="23"/>
  <c r="A262" i="23"/>
  <c r="W261" i="23"/>
  <c r="V261" i="23"/>
  <c r="U261" i="23"/>
  <c r="T261" i="23"/>
  <c r="S261" i="23"/>
  <c r="R261" i="23"/>
  <c r="Q261" i="23"/>
  <c r="P261" i="23"/>
  <c r="O261" i="23"/>
  <c r="N261" i="23"/>
  <c r="M261" i="23"/>
  <c r="L261" i="23"/>
  <c r="K261" i="23"/>
  <c r="J261" i="23"/>
  <c r="I261" i="23"/>
  <c r="H261" i="23"/>
  <c r="G261" i="23"/>
  <c r="F261" i="23"/>
  <c r="E261" i="23"/>
  <c r="D261" i="23"/>
  <c r="C261" i="23"/>
  <c r="B261" i="23"/>
  <c r="A261" i="23"/>
  <c r="W260" i="23"/>
  <c r="V260" i="23"/>
  <c r="U260" i="23"/>
  <c r="T260" i="23"/>
  <c r="S260" i="23"/>
  <c r="R260" i="23"/>
  <c r="Q260" i="23"/>
  <c r="P260" i="23"/>
  <c r="O260" i="23"/>
  <c r="N260" i="23"/>
  <c r="M260" i="23"/>
  <c r="L260" i="23"/>
  <c r="K260" i="23"/>
  <c r="J260" i="23"/>
  <c r="I260" i="23"/>
  <c r="H260" i="23"/>
  <c r="G260" i="23"/>
  <c r="F260" i="23"/>
  <c r="E260" i="23"/>
  <c r="D260" i="23"/>
  <c r="C260" i="23"/>
  <c r="B260" i="23"/>
  <c r="A260" i="23"/>
  <c r="W259" i="23"/>
  <c r="V259" i="23"/>
  <c r="U259" i="23"/>
  <c r="T259" i="23"/>
  <c r="S259" i="23"/>
  <c r="R259" i="23"/>
  <c r="Q259" i="23"/>
  <c r="P259" i="23"/>
  <c r="O259" i="23"/>
  <c r="N259" i="23"/>
  <c r="M259" i="23"/>
  <c r="L259" i="23"/>
  <c r="K259" i="23"/>
  <c r="J259" i="23"/>
  <c r="I259" i="23"/>
  <c r="H259" i="23"/>
  <c r="G259" i="23"/>
  <c r="F259" i="23"/>
  <c r="E259" i="23"/>
  <c r="D259" i="23"/>
  <c r="C259" i="23"/>
  <c r="B259" i="23"/>
  <c r="A259" i="23"/>
  <c r="W258" i="23"/>
  <c r="V258" i="23"/>
  <c r="U258" i="23"/>
  <c r="T258" i="23"/>
  <c r="S258" i="23"/>
  <c r="R258" i="23"/>
  <c r="Q258" i="23"/>
  <c r="P258" i="23"/>
  <c r="O258" i="23"/>
  <c r="N258" i="23"/>
  <c r="M258" i="23"/>
  <c r="L258" i="23"/>
  <c r="K258" i="23"/>
  <c r="J258" i="23"/>
  <c r="I258" i="23"/>
  <c r="H258" i="23"/>
  <c r="G258" i="23"/>
  <c r="F258" i="23"/>
  <c r="E258" i="23"/>
  <c r="D258" i="23"/>
  <c r="C258" i="23"/>
  <c r="B258" i="23"/>
  <c r="A258" i="23"/>
  <c r="W257" i="23"/>
  <c r="V257" i="23"/>
  <c r="U257" i="23"/>
  <c r="T257" i="23"/>
  <c r="S257" i="23"/>
  <c r="R257" i="23"/>
  <c r="Q257" i="23"/>
  <c r="P257" i="23"/>
  <c r="O257" i="23"/>
  <c r="N257" i="23"/>
  <c r="M257" i="23"/>
  <c r="L257" i="23"/>
  <c r="K257" i="23"/>
  <c r="J257" i="23"/>
  <c r="I257" i="23"/>
  <c r="H257" i="23"/>
  <c r="G257" i="23"/>
  <c r="F257" i="23"/>
  <c r="E257" i="23"/>
  <c r="D257" i="23"/>
  <c r="C257" i="23"/>
  <c r="B257" i="23"/>
  <c r="A257" i="23"/>
  <c r="W256" i="23"/>
  <c r="V256" i="23"/>
  <c r="U256" i="23"/>
  <c r="T256" i="23"/>
  <c r="S256" i="23"/>
  <c r="R256" i="23"/>
  <c r="Q256" i="23"/>
  <c r="P256" i="23"/>
  <c r="O256" i="23"/>
  <c r="N256" i="23"/>
  <c r="M256" i="23"/>
  <c r="L256" i="23"/>
  <c r="K256" i="23"/>
  <c r="J256" i="23"/>
  <c r="I256" i="23"/>
  <c r="H256" i="23"/>
  <c r="G256" i="23"/>
  <c r="F256" i="23"/>
  <c r="E256" i="23"/>
  <c r="D256" i="23"/>
  <c r="C256" i="23"/>
  <c r="B256" i="23"/>
  <c r="A256" i="23"/>
  <c r="W255" i="23"/>
  <c r="V255" i="23"/>
  <c r="U255" i="23"/>
  <c r="T255" i="23"/>
  <c r="S255" i="23"/>
  <c r="R255" i="23"/>
  <c r="Q255" i="23"/>
  <c r="P255" i="23"/>
  <c r="O255" i="23"/>
  <c r="N255" i="23"/>
  <c r="M255" i="23"/>
  <c r="L255" i="23"/>
  <c r="K255" i="23"/>
  <c r="J255" i="23"/>
  <c r="I255" i="23"/>
  <c r="H255" i="23"/>
  <c r="G255" i="23"/>
  <c r="F255" i="23"/>
  <c r="E255" i="23"/>
  <c r="D255" i="23"/>
  <c r="C255" i="23"/>
  <c r="B255" i="23"/>
  <c r="A255" i="23"/>
  <c r="W254" i="23"/>
  <c r="V254" i="23"/>
  <c r="U254" i="23"/>
  <c r="T254" i="23"/>
  <c r="S254" i="23"/>
  <c r="R254" i="23"/>
  <c r="Q254" i="23"/>
  <c r="P254" i="23"/>
  <c r="O254" i="23"/>
  <c r="N254" i="23"/>
  <c r="M254" i="23"/>
  <c r="L254" i="23"/>
  <c r="K254" i="23"/>
  <c r="J254" i="23"/>
  <c r="I254" i="23"/>
  <c r="H254" i="23"/>
  <c r="G254" i="23"/>
  <c r="F254" i="23"/>
  <c r="E254" i="23"/>
  <c r="D254" i="23"/>
  <c r="C254" i="23"/>
  <c r="B254" i="23"/>
  <c r="A254" i="23"/>
  <c r="W253" i="23"/>
  <c r="V253" i="23"/>
  <c r="U253" i="23"/>
  <c r="T253" i="23"/>
  <c r="S253" i="23"/>
  <c r="R253" i="23"/>
  <c r="Q253" i="23"/>
  <c r="P253" i="23"/>
  <c r="O253" i="23"/>
  <c r="N253" i="23"/>
  <c r="M253" i="23"/>
  <c r="L253" i="23"/>
  <c r="K253" i="23"/>
  <c r="J253" i="23"/>
  <c r="I253" i="23"/>
  <c r="H253" i="23"/>
  <c r="G253" i="23"/>
  <c r="F253" i="23"/>
  <c r="E253" i="23"/>
  <c r="D253" i="23"/>
  <c r="C253" i="23"/>
  <c r="B253" i="23"/>
  <c r="A253" i="23"/>
  <c r="W252" i="23"/>
  <c r="V252" i="23"/>
  <c r="U252" i="23"/>
  <c r="T252" i="23"/>
  <c r="S252" i="23"/>
  <c r="R252" i="23"/>
  <c r="Q252" i="23"/>
  <c r="P252" i="23"/>
  <c r="O252" i="23"/>
  <c r="N252" i="23"/>
  <c r="M252" i="23"/>
  <c r="L252" i="23"/>
  <c r="K252" i="23"/>
  <c r="J252" i="23"/>
  <c r="I252" i="23"/>
  <c r="H252" i="23"/>
  <c r="G252" i="23"/>
  <c r="F252" i="23"/>
  <c r="E252" i="23"/>
  <c r="D252" i="23"/>
  <c r="C252" i="23"/>
  <c r="B252" i="23"/>
  <c r="A252" i="23"/>
  <c r="W251" i="23"/>
  <c r="V251" i="23"/>
  <c r="U251" i="23"/>
  <c r="T251" i="23"/>
  <c r="S251" i="23"/>
  <c r="R251" i="23"/>
  <c r="Q251" i="23"/>
  <c r="P251" i="23"/>
  <c r="O251" i="23"/>
  <c r="N251" i="23"/>
  <c r="M251" i="23"/>
  <c r="L251" i="23"/>
  <c r="K251" i="23"/>
  <c r="J251" i="23"/>
  <c r="I251" i="23"/>
  <c r="H251" i="23"/>
  <c r="G251" i="23"/>
  <c r="F251" i="23"/>
  <c r="E251" i="23"/>
  <c r="D251" i="23"/>
  <c r="C251" i="23"/>
  <c r="B251" i="23"/>
  <c r="A251" i="23"/>
  <c r="W250" i="23"/>
  <c r="V250" i="23"/>
  <c r="U250" i="23"/>
  <c r="T250" i="23"/>
  <c r="S250" i="23"/>
  <c r="R250" i="23"/>
  <c r="Q250" i="23"/>
  <c r="P250" i="23"/>
  <c r="O250" i="23"/>
  <c r="N250" i="23"/>
  <c r="M250" i="23"/>
  <c r="L250" i="23"/>
  <c r="K250" i="23"/>
  <c r="J250" i="23"/>
  <c r="I250" i="23"/>
  <c r="H250" i="23"/>
  <c r="G250" i="23"/>
  <c r="F250" i="23"/>
  <c r="E250" i="23"/>
  <c r="D250" i="23"/>
  <c r="C250" i="23"/>
  <c r="B250" i="23"/>
  <c r="A250" i="23"/>
  <c r="W249" i="23"/>
  <c r="V249" i="23"/>
  <c r="U249" i="23"/>
  <c r="T249" i="23"/>
  <c r="S249" i="23"/>
  <c r="R249" i="23"/>
  <c r="Q249" i="23"/>
  <c r="P249" i="23"/>
  <c r="O249" i="23"/>
  <c r="N249" i="23"/>
  <c r="M249" i="23"/>
  <c r="L249" i="23"/>
  <c r="K249" i="23"/>
  <c r="J249" i="23"/>
  <c r="I249" i="23"/>
  <c r="H249" i="23"/>
  <c r="G249" i="23"/>
  <c r="F249" i="23"/>
  <c r="E249" i="23"/>
  <c r="D249" i="23"/>
  <c r="C249" i="23"/>
  <c r="B249" i="23"/>
  <c r="A249" i="23"/>
  <c r="W248" i="23"/>
  <c r="V248" i="23"/>
  <c r="U248" i="23"/>
  <c r="T248" i="23"/>
  <c r="S248" i="23"/>
  <c r="R248" i="23"/>
  <c r="Q248" i="23"/>
  <c r="P248" i="23"/>
  <c r="O248" i="23"/>
  <c r="N248" i="23"/>
  <c r="M248" i="23"/>
  <c r="L248" i="23"/>
  <c r="K248" i="23"/>
  <c r="J248" i="23"/>
  <c r="I248" i="23"/>
  <c r="H248" i="23"/>
  <c r="G248" i="23"/>
  <c r="F248" i="23"/>
  <c r="E248" i="23"/>
  <c r="D248" i="23"/>
  <c r="C248" i="23"/>
  <c r="B248" i="23"/>
  <c r="A248" i="23"/>
  <c r="W247" i="23"/>
  <c r="V247" i="23"/>
  <c r="U247" i="23"/>
  <c r="T247" i="23"/>
  <c r="S247" i="23"/>
  <c r="R247" i="23"/>
  <c r="Q247" i="23"/>
  <c r="P247" i="23"/>
  <c r="O247" i="23"/>
  <c r="N247" i="23"/>
  <c r="M247" i="23"/>
  <c r="L247" i="23"/>
  <c r="K247" i="23"/>
  <c r="J247" i="23"/>
  <c r="I247" i="23"/>
  <c r="H247" i="23"/>
  <c r="G247" i="23"/>
  <c r="F247" i="23"/>
  <c r="E247" i="23"/>
  <c r="D247" i="23"/>
  <c r="C247" i="23"/>
  <c r="B247" i="23"/>
  <c r="A247" i="23"/>
  <c r="W246" i="23"/>
  <c r="V246" i="23"/>
  <c r="U246" i="23"/>
  <c r="T246" i="23"/>
  <c r="S246" i="23"/>
  <c r="R246" i="23"/>
  <c r="Q246" i="23"/>
  <c r="P246" i="23"/>
  <c r="O246" i="23"/>
  <c r="N246" i="23"/>
  <c r="M246" i="23"/>
  <c r="L246" i="23"/>
  <c r="K246" i="23"/>
  <c r="J246" i="23"/>
  <c r="I246" i="23"/>
  <c r="H246" i="23"/>
  <c r="G246" i="23"/>
  <c r="F246" i="23"/>
  <c r="E246" i="23"/>
  <c r="D246" i="23"/>
  <c r="C246" i="23"/>
  <c r="B246" i="23"/>
  <c r="A246" i="23"/>
  <c r="W245" i="23"/>
  <c r="V245" i="23"/>
  <c r="U245" i="23"/>
  <c r="T245" i="23"/>
  <c r="S245" i="23"/>
  <c r="R245" i="23"/>
  <c r="Q245" i="23"/>
  <c r="P245" i="23"/>
  <c r="O245" i="23"/>
  <c r="N245" i="23"/>
  <c r="M245" i="23"/>
  <c r="L245" i="23"/>
  <c r="K245" i="23"/>
  <c r="J245" i="23"/>
  <c r="I245" i="23"/>
  <c r="H245" i="23"/>
  <c r="G245" i="23"/>
  <c r="F245" i="23"/>
  <c r="E245" i="23"/>
  <c r="D245" i="23"/>
  <c r="C245" i="23"/>
  <c r="B245" i="23"/>
  <c r="A245" i="23"/>
  <c r="W244" i="23"/>
  <c r="V244" i="23"/>
  <c r="U244" i="23"/>
  <c r="T244" i="23"/>
  <c r="S244" i="23"/>
  <c r="R244" i="23"/>
  <c r="Q244" i="23"/>
  <c r="P244" i="23"/>
  <c r="O244" i="23"/>
  <c r="N244" i="23"/>
  <c r="M244" i="23"/>
  <c r="L244" i="23"/>
  <c r="K244" i="23"/>
  <c r="J244" i="23"/>
  <c r="I244" i="23"/>
  <c r="H244" i="23"/>
  <c r="G244" i="23"/>
  <c r="F244" i="23"/>
  <c r="E244" i="23"/>
  <c r="D244" i="23"/>
  <c r="C244" i="23"/>
  <c r="B244" i="23"/>
  <c r="A244" i="23"/>
  <c r="W243" i="23"/>
  <c r="V243" i="23"/>
  <c r="U243" i="23"/>
  <c r="T243" i="23"/>
  <c r="S243" i="23"/>
  <c r="R243" i="23"/>
  <c r="Q243" i="23"/>
  <c r="P243" i="23"/>
  <c r="O243" i="23"/>
  <c r="N243" i="23"/>
  <c r="M243" i="23"/>
  <c r="L243" i="23"/>
  <c r="K243" i="23"/>
  <c r="J243" i="23"/>
  <c r="I243" i="23"/>
  <c r="H243" i="23"/>
  <c r="G243" i="23"/>
  <c r="F243" i="23"/>
  <c r="E243" i="23"/>
  <c r="D243" i="23"/>
  <c r="C243" i="23"/>
  <c r="B243" i="23"/>
  <c r="A243" i="23"/>
  <c r="W242" i="23"/>
  <c r="V242" i="23"/>
  <c r="U242" i="23"/>
  <c r="T242" i="23"/>
  <c r="S242" i="23"/>
  <c r="R242" i="23"/>
  <c r="Q242" i="23"/>
  <c r="P242" i="23"/>
  <c r="O242" i="23"/>
  <c r="N242" i="23"/>
  <c r="M242" i="23"/>
  <c r="L242" i="23"/>
  <c r="K242" i="23"/>
  <c r="J242" i="23"/>
  <c r="I242" i="23"/>
  <c r="H242" i="23"/>
  <c r="G242" i="23"/>
  <c r="F242" i="23"/>
  <c r="E242" i="23"/>
  <c r="D242" i="23"/>
  <c r="C242" i="23"/>
  <c r="B242" i="23"/>
  <c r="A242" i="23"/>
  <c r="W241" i="23"/>
  <c r="V241" i="23"/>
  <c r="U241" i="23"/>
  <c r="T241" i="23"/>
  <c r="S241" i="23"/>
  <c r="R241" i="23"/>
  <c r="Q241" i="23"/>
  <c r="P241" i="23"/>
  <c r="O241" i="23"/>
  <c r="N241" i="23"/>
  <c r="M241" i="23"/>
  <c r="L241" i="23"/>
  <c r="K241" i="23"/>
  <c r="J241" i="23"/>
  <c r="I241" i="23"/>
  <c r="H241" i="23"/>
  <c r="G241" i="23"/>
  <c r="F241" i="23"/>
  <c r="E241" i="23"/>
  <c r="D241" i="23"/>
  <c r="C241" i="23"/>
  <c r="B241" i="23"/>
  <c r="A241" i="23"/>
  <c r="W240" i="23"/>
  <c r="V240" i="23"/>
  <c r="U240" i="23"/>
  <c r="T240" i="23"/>
  <c r="S240" i="23"/>
  <c r="R240" i="23"/>
  <c r="Q240" i="23"/>
  <c r="P240" i="23"/>
  <c r="O240" i="23"/>
  <c r="N240" i="23"/>
  <c r="M240" i="23"/>
  <c r="L240" i="23"/>
  <c r="K240" i="23"/>
  <c r="J240" i="23"/>
  <c r="I240" i="23"/>
  <c r="H240" i="23"/>
  <c r="G240" i="23"/>
  <c r="F240" i="23"/>
  <c r="E240" i="23"/>
  <c r="D240" i="23"/>
  <c r="C240" i="23"/>
  <c r="B240" i="23"/>
  <c r="A240" i="23"/>
  <c r="W239" i="23"/>
  <c r="V239" i="23"/>
  <c r="U239" i="23"/>
  <c r="T239" i="23"/>
  <c r="S239" i="23"/>
  <c r="R239" i="23"/>
  <c r="Q239" i="23"/>
  <c r="P239" i="23"/>
  <c r="O239" i="23"/>
  <c r="N239" i="23"/>
  <c r="M239" i="23"/>
  <c r="L239" i="23"/>
  <c r="K239" i="23"/>
  <c r="J239" i="23"/>
  <c r="I239" i="23"/>
  <c r="H239" i="23"/>
  <c r="G239" i="23"/>
  <c r="F239" i="23"/>
  <c r="E239" i="23"/>
  <c r="D239" i="23"/>
  <c r="C239" i="23"/>
  <c r="B239" i="23"/>
  <c r="A239" i="23"/>
  <c r="W238" i="23"/>
  <c r="V238" i="23"/>
  <c r="U238" i="23"/>
  <c r="T238" i="23"/>
  <c r="S238" i="23"/>
  <c r="R238" i="23"/>
  <c r="Q238" i="23"/>
  <c r="P238" i="23"/>
  <c r="O238" i="23"/>
  <c r="N238" i="23"/>
  <c r="M238" i="23"/>
  <c r="L238" i="23"/>
  <c r="K238" i="23"/>
  <c r="J238" i="23"/>
  <c r="I238" i="23"/>
  <c r="H238" i="23"/>
  <c r="G238" i="23"/>
  <c r="F238" i="23"/>
  <c r="E238" i="23"/>
  <c r="D238" i="23"/>
  <c r="C238" i="23"/>
  <c r="B238" i="23"/>
  <c r="A238" i="23"/>
  <c r="W237" i="23"/>
  <c r="V237" i="23"/>
  <c r="U237" i="23"/>
  <c r="T237" i="23"/>
  <c r="S237" i="23"/>
  <c r="R237" i="23"/>
  <c r="Q237" i="23"/>
  <c r="P237" i="23"/>
  <c r="O237" i="23"/>
  <c r="N237" i="23"/>
  <c r="M237" i="23"/>
  <c r="L237" i="23"/>
  <c r="K237" i="23"/>
  <c r="J237" i="23"/>
  <c r="I237" i="23"/>
  <c r="H237" i="23"/>
  <c r="G237" i="23"/>
  <c r="F237" i="23"/>
  <c r="E237" i="23"/>
  <c r="D237" i="23"/>
  <c r="C237" i="23"/>
  <c r="B237" i="23"/>
  <c r="A237" i="23"/>
  <c r="W236" i="23"/>
  <c r="V236" i="23"/>
  <c r="U236" i="23"/>
  <c r="T236" i="23"/>
  <c r="S236" i="23"/>
  <c r="R236" i="23"/>
  <c r="Q236" i="23"/>
  <c r="P236" i="23"/>
  <c r="O236" i="23"/>
  <c r="N236" i="23"/>
  <c r="M236" i="23"/>
  <c r="L236" i="23"/>
  <c r="K236" i="23"/>
  <c r="J236" i="23"/>
  <c r="I236" i="23"/>
  <c r="H236" i="23"/>
  <c r="G236" i="23"/>
  <c r="F236" i="23"/>
  <c r="E236" i="23"/>
  <c r="D236" i="23"/>
  <c r="C236" i="23"/>
  <c r="B236" i="23"/>
  <c r="A236" i="23"/>
  <c r="W235" i="23"/>
  <c r="V235" i="23"/>
  <c r="U235" i="23"/>
  <c r="T235" i="23"/>
  <c r="S235" i="23"/>
  <c r="R235" i="23"/>
  <c r="Q235" i="23"/>
  <c r="P235" i="23"/>
  <c r="O235" i="23"/>
  <c r="N235" i="23"/>
  <c r="M235" i="23"/>
  <c r="L235" i="23"/>
  <c r="K235" i="23"/>
  <c r="J235" i="23"/>
  <c r="I235" i="23"/>
  <c r="H235" i="23"/>
  <c r="G235" i="23"/>
  <c r="F235" i="23"/>
  <c r="E235" i="23"/>
  <c r="D235" i="23"/>
  <c r="C235" i="23"/>
  <c r="B235" i="23"/>
  <c r="A235" i="23"/>
  <c r="W234" i="23"/>
  <c r="V234" i="23"/>
  <c r="U234" i="23"/>
  <c r="T234" i="23"/>
  <c r="S234" i="23"/>
  <c r="R234" i="23"/>
  <c r="Q234" i="23"/>
  <c r="P234" i="23"/>
  <c r="O234" i="23"/>
  <c r="N234" i="23"/>
  <c r="M234" i="23"/>
  <c r="L234" i="23"/>
  <c r="K234" i="23"/>
  <c r="J234" i="23"/>
  <c r="I234" i="23"/>
  <c r="H234" i="23"/>
  <c r="G234" i="23"/>
  <c r="F234" i="23"/>
  <c r="E234" i="23"/>
  <c r="D234" i="23"/>
  <c r="C234" i="23"/>
  <c r="B234" i="23"/>
  <c r="A234" i="23"/>
  <c r="W233" i="23"/>
  <c r="V233" i="23"/>
  <c r="U233" i="23"/>
  <c r="T233" i="23"/>
  <c r="S233" i="23"/>
  <c r="R233" i="23"/>
  <c r="Q233" i="23"/>
  <c r="P233" i="23"/>
  <c r="O233" i="23"/>
  <c r="N233" i="23"/>
  <c r="M233" i="23"/>
  <c r="L233" i="23"/>
  <c r="K233" i="23"/>
  <c r="J233" i="23"/>
  <c r="I233" i="23"/>
  <c r="H233" i="23"/>
  <c r="G233" i="23"/>
  <c r="F233" i="23"/>
  <c r="E233" i="23"/>
  <c r="D233" i="23"/>
  <c r="C233" i="23"/>
  <c r="B233" i="23"/>
  <c r="A233" i="23"/>
  <c r="W232" i="23"/>
  <c r="V232" i="23"/>
  <c r="U232" i="23"/>
  <c r="T232" i="23"/>
  <c r="S232" i="23"/>
  <c r="R232" i="23"/>
  <c r="Q232" i="23"/>
  <c r="P232" i="23"/>
  <c r="O232" i="23"/>
  <c r="N232" i="23"/>
  <c r="M232" i="23"/>
  <c r="L232" i="23"/>
  <c r="K232" i="23"/>
  <c r="J232" i="23"/>
  <c r="I232" i="23"/>
  <c r="H232" i="23"/>
  <c r="G232" i="23"/>
  <c r="F232" i="23"/>
  <c r="E232" i="23"/>
  <c r="D232" i="23"/>
  <c r="C232" i="23"/>
  <c r="B232" i="23"/>
  <c r="A232" i="23"/>
  <c r="W231" i="23"/>
  <c r="V231" i="23"/>
  <c r="U231" i="23"/>
  <c r="T231" i="23"/>
  <c r="S231" i="23"/>
  <c r="R231" i="23"/>
  <c r="Q231" i="23"/>
  <c r="P231" i="23"/>
  <c r="O231" i="23"/>
  <c r="N231" i="23"/>
  <c r="M231" i="23"/>
  <c r="L231" i="23"/>
  <c r="K231" i="23"/>
  <c r="J231" i="23"/>
  <c r="I231" i="23"/>
  <c r="H231" i="23"/>
  <c r="G231" i="23"/>
  <c r="F231" i="23"/>
  <c r="E231" i="23"/>
  <c r="D231" i="23"/>
  <c r="C231" i="23"/>
  <c r="B231" i="23"/>
  <c r="A231" i="23"/>
  <c r="W230" i="23"/>
  <c r="V230" i="23"/>
  <c r="U230" i="23"/>
  <c r="T230" i="23"/>
  <c r="S230" i="23"/>
  <c r="R230" i="23"/>
  <c r="Q230" i="23"/>
  <c r="P230" i="23"/>
  <c r="O230" i="23"/>
  <c r="N230" i="23"/>
  <c r="M230" i="23"/>
  <c r="L230" i="23"/>
  <c r="K230" i="23"/>
  <c r="J230" i="23"/>
  <c r="I230" i="23"/>
  <c r="H230" i="23"/>
  <c r="G230" i="23"/>
  <c r="F230" i="23"/>
  <c r="E230" i="23"/>
  <c r="D230" i="23"/>
  <c r="C230" i="23"/>
  <c r="B230" i="23"/>
  <c r="A230" i="23"/>
  <c r="W229" i="23"/>
  <c r="V229" i="23"/>
  <c r="U229" i="23"/>
  <c r="T229" i="23"/>
  <c r="S229" i="23"/>
  <c r="R229" i="23"/>
  <c r="Q229" i="23"/>
  <c r="P229" i="23"/>
  <c r="O229" i="23"/>
  <c r="N229" i="23"/>
  <c r="M229" i="23"/>
  <c r="L229" i="23"/>
  <c r="K229" i="23"/>
  <c r="J229" i="23"/>
  <c r="I229" i="23"/>
  <c r="H229" i="23"/>
  <c r="G229" i="23"/>
  <c r="F229" i="23"/>
  <c r="E229" i="23"/>
  <c r="D229" i="23"/>
  <c r="C229" i="23"/>
  <c r="B229" i="23"/>
  <c r="A229" i="23"/>
  <c r="W228" i="23"/>
  <c r="V228" i="23"/>
  <c r="U228" i="23"/>
  <c r="T228" i="23"/>
  <c r="S228" i="23"/>
  <c r="R228" i="23"/>
  <c r="Q228" i="23"/>
  <c r="P228" i="23"/>
  <c r="O228" i="23"/>
  <c r="N228" i="23"/>
  <c r="M228" i="23"/>
  <c r="L228" i="23"/>
  <c r="K228" i="23"/>
  <c r="J228" i="23"/>
  <c r="I228" i="23"/>
  <c r="H228" i="23"/>
  <c r="G228" i="23"/>
  <c r="F228" i="23"/>
  <c r="E228" i="23"/>
  <c r="D228" i="23"/>
  <c r="C228" i="23"/>
  <c r="B228" i="23"/>
  <c r="A228" i="23"/>
  <c r="W227" i="23"/>
  <c r="V227" i="23"/>
  <c r="U227" i="23"/>
  <c r="T227" i="23"/>
  <c r="S227" i="23"/>
  <c r="R227" i="23"/>
  <c r="Q227" i="23"/>
  <c r="P227" i="23"/>
  <c r="O227" i="23"/>
  <c r="N227" i="23"/>
  <c r="M227" i="23"/>
  <c r="L227" i="23"/>
  <c r="K227" i="23"/>
  <c r="J227" i="23"/>
  <c r="I227" i="23"/>
  <c r="H227" i="23"/>
  <c r="G227" i="23"/>
  <c r="F227" i="23"/>
  <c r="E227" i="23"/>
  <c r="D227" i="23"/>
  <c r="C227" i="23"/>
  <c r="B227" i="23"/>
  <c r="A227" i="23"/>
  <c r="W226" i="23"/>
  <c r="V226" i="23"/>
  <c r="U226" i="23"/>
  <c r="T226" i="23"/>
  <c r="S226" i="23"/>
  <c r="R226" i="23"/>
  <c r="Q226" i="23"/>
  <c r="P226" i="23"/>
  <c r="O226" i="23"/>
  <c r="N226" i="23"/>
  <c r="M226" i="23"/>
  <c r="L226" i="23"/>
  <c r="K226" i="23"/>
  <c r="J226" i="23"/>
  <c r="I226" i="23"/>
  <c r="H226" i="23"/>
  <c r="G226" i="23"/>
  <c r="F226" i="23"/>
  <c r="E226" i="23"/>
  <c r="D226" i="23"/>
  <c r="C226" i="23"/>
  <c r="B226" i="23"/>
  <c r="A226" i="23"/>
  <c r="W225" i="23"/>
  <c r="V225" i="23"/>
  <c r="U225" i="23"/>
  <c r="T225" i="23"/>
  <c r="S225" i="23"/>
  <c r="R225" i="23"/>
  <c r="Q225" i="23"/>
  <c r="P225" i="23"/>
  <c r="O225" i="23"/>
  <c r="N225" i="23"/>
  <c r="M225" i="23"/>
  <c r="L225" i="23"/>
  <c r="K225" i="23"/>
  <c r="J225" i="23"/>
  <c r="I225" i="23"/>
  <c r="H225" i="23"/>
  <c r="G225" i="23"/>
  <c r="F225" i="23"/>
  <c r="E225" i="23"/>
  <c r="D225" i="23"/>
  <c r="C225" i="23"/>
  <c r="B225" i="23"/>
  <c r="A225" i="23"/>
  <c r="W224" i="23"/>
  <c r="V224" i="23"/>
  <c r="U224" i="23"/>
  <c r="T224" i="23"/>
  <c r="S224" i="23"/>
  <c r="R224" i="23"/>
  <c r="Q224" i="23"/>
  <c r="P224" i="23"/>
  <c r="O224" i="23"/>
  <c r="N224" i="23"/>
  <c r="M224" i="23"/>
  <c r="L224" i="23"/>
  <c r="K224" i="23"/>
  <c r="J224" i="23"/>
  <c r="I224" i="23"/>
  <c r="H224" i="23"/>
  <c r="G224" i="23"/>
  <c r="F224" i="23"/>
  <c r="E224" i="23"/>
  <c r="D224" i="23"/>
  <c r="C224" i="23"/>
  <c r="B224" i="23"/>
  <c r="A224" i="23"/>
  <c r="W223" i="23"/>
  <c r="V223" i="23"/>
  <c r="U223" i="23"/>
  <c r="T223" i="23"/>
  <c r="S223" i="23"/>
  <c r="R223" i="23"/>
  <c r="Q223" i="23"/>
  <c r="P223" i="23"/>
  <c r="O223" i="23"/>
  <c r="N223" i="23"/>
  <c r="M223" i="23"/>
  <c r="L223" i="23"/>
  <c r="K223" i="23"/>
  <c r="J223" i="23"/>
  <c r="I223" i="23"/>
  <c r="H223" i="23"/>
  <c r="G223" i="23"/>
  <c r="F223" i="23"/>
  <c r="E223" i="23"/>
  <c r="D223" i="23"/>
  <c r="C223" i="23"/>
  <c r="B223" i="23"/>
  <c r="A223" i="23"/>
  <c r="W222" i="23"/>
  <c r="V222" i="23"/>
  <c r="U222" i="23"/>
  <c r="T222" i="23"/>
  <c r="S222" i="23"/>
  <c r="R222" i="23"/>
  <c r="Q222" i="23"/>
  <c r="P222" i="23"/>
  <c r="O222" i="23"/>
  <c r="N222" i="23"/>
  <c r="M222" i="23"/>
  <c r="L222" i="23"/>
  <c r="K222" i="23"/>
  <c r="J222" i="23"/>
  <c r="I222" i="23"/>
  <c r="H222" i="23"/>
  <c r="G222" i="23"/>
  <c r="F222" i="23"/>
  <c r="E222" i="23"/>
  <c r="D222" i="23"/>
  <c r="C222" i="23"/>
  <c r="B222" i="23"/>
  <c r="A222" i="23"/>
  <c r="W221" i="23"/>
  <c r="V221" i="23"/>
  <c r="U221" i="23"/>
  <c r="T221" i="23"/>
  <c r="S221" i="23"/>
  <c r="R221" i="23"/>
  <c r="Q221" i="23"/>
  <c r="P221" i="23"/>
  <c r="O221" i="23"/>
  <c r="N221" i="23"/>
  <c r="M221" i="23"/>
  <c r="L221" i="23"/>
  <c r="K221" i="23"/>
  <c r="J221" i="23"/>
  <c r="I221" i="23"/>
  <c r="H221" i="23"/>
  <c r="G221" i="23"/>
  <c r="F221" i="23"/>
  <c r="E221" i="23"/>
  <c r="D221" i="23"/>
  <c r="C221" i="23"/>
  <c r="B221" i="23"/>
  <c r="A221" i="23"/>
  <c r="W220" i="23"/>
  <c r="V220" i="23"/>
  <c r="U220" i="23"/>
  <c r="T220" i="23"/>
  <c r="S220" i="23"/>
  <c r="R220" i="23"/>
  <c r="Q220" i="23"/>
  <c r="P220" i="23"/>
  <c r="O220" i="23"/>
  <c r="N220" i="23"/>
  <c r="M220" i="23"/>
  <c r="L220" i="23"/>
  <c r="K220" i="23"/>
  <c r="J220" i="23"/>
  <c r="I220" i="23"/>
  <c r="H220" i="23"/>
  <c r="G220" i="23"/>
  <c r="F220" i="23"/>
  <c r="E220" i="23"/>
  <c r="D220" i="23"/>
  <c r="C220" i="23"/>
  <c r="B220" i="23"/>
  <c r="A220" i="23"/>
  <c r="W219" i="23"/>
  <c r="V219" i="23"/>
  <c r="U219" i="23"/>
  <c r="T219" i="23"/>
  <c r="S219" i="23"/>
  <c r="R219" i="23"/>
  <c r="Q219" i="23"/>
  <c r="P219" i="23"/>
  <c r="O219" i="23"/>
  <c r="N219" i="23"/>
  <c r="M219" i="23"/>
  <c r="L219" i="23"/>
  <c r="K219" i="23"/>
  <c r="J219" i="23"/>
  <c r="I219" i="23"/>
  <c r="H219" i="23"/>
  <c r="G219" i="23"/>
  <c r="F219" i="23"/>
  <c r="E219" i="23"/>
  <c r="D219" i="23"/>
  <c r="C219" i="23"/>
  <c r="B219" i="23"/>
  <c r="A219" i="23"/>
  <c r="W218" i="23"/>
  <c r="V218" i="23"/>
  <c r="U218" i="23"/>
  <c r="T218" i="23"/>
  <c r="S218" i="23"/>
  <c r="R218" i="23"/>
  <c r="Q218" i="23"/>
  <c r="P218" i="23"/>
  <c r="O218" i="23"/>
  <c r="N218" i="23"/>
  <c r="M218" i="23"/>
  <c r="L218" i="23"/>
  <c r="K218" i="23"/>
  <c r="J218" i="23"/>
  <c r="I218" i="23"/>
  <c r="H218" i="23"/>
  <c r="G218" i="23"/>
  <c r="F218" i="23"/>
  <c r="E218" i="23"/>
  <c r="D218" i="23"/>
  <c r="C218" i="23"/>
  <c r="B218" i="23"/>
  <c r="A218" i="23"/>
  <c r="W217" i="23"/>
  <c r="V217" i="23"/>
  <c r="U217" i="23"/>
  <c r="T217" i="23"/>
  <c r="S217" i="23"/>
  <c r="R217" i="23"/>
  <c r="Q217" i="23"/>
  <c r="P217" i="23"/>
  <c r="O217" i="23"/>
  <c r="N217" i="23"/>
  <c r="M217" i="23"/>
  <c r="L217" i="23"/>
  <c r="K217" i="23"/>
  <c r="J217" i="23"/>
  <c r="I217" i="23"/>
  <c r="H217" i="23"/>
  <c r="G217" i="23"/>
  <c r="F217" i="23"/>
  <c r="E217" i="23"/>
  <c r="D217" i="23"/>
  <c r="C217" i="23"/>
  <c r="B217" i="23"/>
  <c r="A217" i="23"/>
  <c r="W216" i="23"/>
  <c r="V216" i="23"/>
  <c r="U216" i="23"/>
  <c r="T216" i="23"/>
  <c r="S216" i="23"/>
  <c r="R216" i="23"/>
  <c r="Q216" i="23"/>
  <c r="P216" i="23"/>
  <c r="O216" i="23"/>
  <c r="N216" i="23"/>
  <c r="M216" i="23"/>
  <c r="L216" i="23"/>
  <c r="K216" i="23"/>
  <c r="J216" i="23"/>
  <c r="I216" i="23"/>
  <c r="H216" i="23"/>
  <c r="G216" i="23"/>
  <c r="F216" i="23"/>
  <c r="E216" i="23"/>
  <c r="D216" i="23"/>
  <c r="C216" i="23"/>
  <c r="B216" i="23"/>
  <c r="A216" i="23"/>
  <c r="W215" i="23"/>
  <c r="V215" i="23"/>
  <c r="U215" i="23"/>
  <c r="T215" i="23"/>
  <c r="S215" i="23"/>
  <c r="R215" i="23"/>
  <c r="Q215" i="23"/>
  <c r="P215" i="23"/>
  <c r="O215" i="23"/>
  <c r="N215" i="23"/>
  <c r="M215" i="23"/>
  <c r="L215" i="23"/>
  <c r="K215" i="23"/>
  <c r="J215" i="23"/>
  <c r="I215" i="23"/>
  <c r="H215" i="23"/>
  <c r="G215" i="23"/>
  <c r="F215" i="23"/>
  <c r="E215" i="23"/>
  <c r="D215" i="23"/>
  <c r="C215" i="23"/>
  <c r="B215" i="23"/>
  <c r="A215" i="23"/>
  <c r="W214" i="23"/>
  <c r="V214" i="23"/>
  <c r="U214" i="23"/>
  <c r="T214" i="23"/>
  <c r="S214" i="23"/>
  <c r="R214" i="23"/>
  <c r="Q214" i="23"/>
  <c r="P214" i="23"/>
  <c r="O214" i="23"/>
  <c r="N214" i="23"/>
  <c r="M214" i="23"/>
  <c r="L214" i="23"/>
  <c r="K214" i="23"/>
  <c r="J214" i="23"/>
  <c r="I214" i="23"/>
  <c r="H214" i="23"/>
  <c r="G214" i="23"/>
  <c r="F214" i="23"/>
  <c r="E214" i="23"/>
  <c r="D214" i="23"/>
  <c r="C214" i="23"/>
  <c r="B214" i="23"/>
  <c r="A214" i="23"/>
  <c r="W213" i="23"/>
  <c r="V213" i="23"/>
  <c r="U213" i="23"/>
  <c r="T213" i="23"/>
  <c r="S213" i="23"/>
  <c r="R213" i="23"/>
  <c r="Q213" i="23"/>
  <c r="P213" i="23"/>
  <c r="O213" i="23"/>
  <c r="N213" i="23"/>
  <c r="M213" i="23"/>
  <c r="L213" i="23"/>
  <c r="K213" i="23"/>
  <c r="J213" i="23"/>
  <c r="I213" i="23"/>
  <c r="H213" i="23"/>
  <c r="G213" i="23"/>
  <c r="F213" i="23"/>
  <c r="E213" i="23"/>
  <c r="D213" i="23"/>
  <c r="C213" i="23"/>
  <c r="B213" i="23"/>
  <c r="A213" i="23"/>
  <c r="W212" i="23"/>
  <c r="V212" i="23"/>
  <c r="U212" i="23"/>
  <c r="T212" i="23"/>
  <c r="S212" i="23"/>
  <c r="R212" i="23"/>
  <c r="Q212" i="23"/>
  <c r="P212" i="23"/>
  <c r="O212" i="23"/>
  <c r="N212" i="23"/>
  <c r="M212" i="23"/>
  <c r="L212" i="23"/>
  <c r="K212" i="23"/>
  <c r="J212" i="23"/>
  <c r="I212" i="23"/>
  <c r="H212" i="23"/>
  <c r="G212" i="23"/>
  <c r="F212" i="23"/>
  <c r="E212" i="23"/>
  <c r="D212" i="23"/>
  <c r="C212" i="23"/>
  <c r="B212" i="23"/>
  <c r="A212" i="23"/>
  <c r="W211" i="23"/>
  <c r="V211" i="23"/>
  <c r="U211" i="23"/>
  <c r="T211" i="23"/>
  <c r="S211" i="23"/>
  <c r="R211" i="23"/>
  <c r="Q211" i="23"/>
  <c r="P211" i="23"/>
  <c r="O211" i="23"/>
  <c r="N211" i="23"/>
  <c r="M211" i="23"/>
  <c r="L211" i="23"/>
  <c r="K211" i="23"/>
  <c r="J211" i="23"/>
  <c r="I211" i="23"/>
  <c r="H211" i="23"/>
  <c r="G211" i="23"/>
  <c r="F211" i="23"/>
  <c r="E211" i="23"/>
  <c r="D211" i="23"/>
  <c r="C211" i="23"/>
  <c r="B211" i="23"/>
  <c r="A211" i="23"/>
  <c r="W210" i="23"/>
  <c r="V210" i="23"/>
  <c r="U210" i="23"/>
  <c r="T210" i="23"/>
  <c r="S210" i="23"/>
  <c r="R210" i="23"/>
  <c r="Q210" i="23"/>
  <c r="P210" i="23"/>
  <c r="O210" i="23"/>
  <c r="N210" i="23"/>
  <c r="M210" i="23"/>
  <c r="L210" i="23"/>
  <c r="K210" i="23"/>
  <c r="J210" i="23"/>
  <c r="I210" i="23"/>
  <c r="H210" i="23"/>
  <c r="G210" i="23"/>
  <c r="F210" i="23"/>
  <c r="E210" i="23"/>
  <c r="D210" i="23"/>
  <c r="C210" i="23"/>
  <c r="B210" i="23"/>
  <c r="A210" i="23"/>
  <c r="W209" i="23"/>
  <c r="V209" i="23"/>
  <c r="U209" i="23"/>
  <c r="T209" i="23"/>
  <c r="S209" i="23"/>
  <c r="R209" i="23"/>
  <c r="Q209" i="23"/>
  <c r="P209" i="23"/>
  <c r="O209" i="23"/>
  <c r="N209" i="23"/>
  <c r="M209" i="23"/>
  <c r="L209" i="23"/>
  <c r="K209" i="23"/>
  <c r="J209" i="23"/>
  <c r="I209" i="23"/>
  <c r="H209" i="23"/>
  <c r="G209" i="23"/>
  <c r="F209" i="23"/>
  <c r="E209" i="23"/>
  <c r="D209" i="23"/>
  <c r="C209" i="23"/>
  <c r="B209" i="23"/>
  <c r="A209" i="23"/>
  <c r="W208" i="23"/>
  <c r="V208" i="23"/>
  <c r="U208" i="23"/>
  <c r="T208" i="23"/>
  <c r="S208" i="23"/>
  <c r="R208" i="23"/>
  <c r="Q208" i="23"/>
  <c r="P208" i="23"/>
  <c r="O208" i="23"/>
  <c r="N208" i="23"/>
  <c r="M208" i="23"/>
  <c r="L208" i="23"/>
  <c r="K208" i="23"/>
  <c r="J208" i="23"/>
  <c r="I208" i="23"/>
  <c r="H208" i="23"/>
  <c r="G208" i="23"/>
  <c r="F208" i="23"/>
  <c r="E208" i="23"/>
  <c r="D208" i="23"/>
  <c r="C208" i="23"/>
  <c r="B208" i="23"/>
  <c r="A208" i="23"/>
  <c r="W207" i="23"/>
  <c r="V207" i="23"/>
  <c r="U207" i="23"/>
  <c r="T207" i="23"/>
  <c r="S207" i="23"/>
  <c r="R207" i="23"/>
  <c r="Q207" i="23"/>
  <c r="P207" i="23"/>
  <c r="O207" i="23"/>
  <c r="N207" i="23"/>
  <c r="M207" i="23"/>
  <c r="L207" i="23"/>
  <c r="K207" i="23"/>
  <c r="J207" i="23"/>
  <c r="I207" i="23"/>
  <c r="H207" i="23"/>
  <c r="G207" i="23"/>
  <c r="F207" i="23"/>
  <c r="E207" i="23"/>
  <c r="D207" i="23"/>
  <c r="C207" i="23"/>
  <c r="B207" i="23"/>
  <c r="A207" i="23"/>
  <c r="W206" i="23"/>
  <c r="V206" i="23"/>
  <c r="U206" i="23"/>
  <c r="T206" i="23"/>
  <c r="S206" i="23"/>
  <c r="R206" i="23"/>
  <c r="Q206" i="23"/>
  <c r="P206" i="23"/>
  <c r="O206" i="23"/>
  <c r="N206" i="23"/>
  <c r="M206" i="23"/>
  <c r="L206" i="23"/>
  <c r="K206" i="23"/>
  <c r="J206" i="23"/>
  <c r="I206" i="23"/>
  <c r="H206" i="23"/>
  <c r="G206" i="23"/>
  <c r="F206" i="23"/>
  <c r="E206" i="23"/>
  <c r="D206" i="23"/>
  <c r="C206" i="23"/>
  <c r="B206" i="23"/>
  <c r="A206" i="23"/>
  <c r="W205" i="23"/>
  <c r="V205" i="23"/>
  <c r="U205" i="23"/>
  <c r="T205" i="23"/>
  <c r="S205" i="23"/>
  <c r="R205" i="23"/>
  <c r="Q205" i="23"/>
  <c r="P205" i="23"/>
  <c r="O205" i="23"/>
  <c r="N205" i="23"/>
  <c r="M205" i="23"/>
  <c r="L205" i="23"/>
  <c r="K205" i="23"/>
  <c r="J205" i="23"/>
  <c r="I205" i="23"/>
  <c r="H205" i="23"/>
  <c r="G205" i="23"/>
  <c r="F205" i="23"/>
  <c r="E205" i="23"/>
  <c r="D205" i="23"/>
  <c r="C205" i="23"/>
  <c r="B205" i="23"/>
  <c r="A205" i="23"/>
  <c r="W204" i="23"/>
  <c r="V204" i="23"/>
  <c r="U204" i="23"/>
  <c r="T204" i="23"/>
  <c r="S204" i="23"/>
  <c r="R204" i="23"/>
  <c r="Q204" i="23"/>
  <c r="P204" i="23"/>
  <c r="O204" i="23"/>
  <c r="N204" i="23"/>
  <c r="M204" i="23"/>
  <c r="L204" i="23"/>
  <c r="K204" i="23"/>
  <c r="J204" i="23"/>
  <c r="I204" i="23"/>
  <c r="H204" i="23"/>
  <c r="G204" i="23"/>
  <c r="F204" i="23"/>
  <c r="E204" i="23"/>
  <c r="D204" i="23"/>
  <c r="C204" i="23"/>
  <c r="B204" i="23"/>
  <c r="A204" i="23"/>
  <c r="W203" i="23"/>
  <c r="V203" i="23"/>
  <c r="U203" i="23"/>
  <c r="T203" i="23"/>
  <c r="S203" i="23"/>
  <c r="R203" i="23"/>
  <c r="Q203" i="23"/>
  <c r="P203" i="23"/>
  <c r="O203" i="23"/>
  <c r="N203" i="23"/>
  <c r="M203" i="23"/>
  <c r="L203" i="23"/>
  <c r="K203" i="23"/>
  <c r="J203" i="23"/>
  <c r="I203" i="23"/>
  <c r="H203" i="23"/>
  <c r="G203" i="23"/>
  <c r="F203" i="23"/>
  <c r="E203" i="23"/>
  <c r="D203" i="23"/>
  <c r="C203" i="23"/>
  <c r="B203" i="23"/>
  <c r="A203" i="23"/>
  <c r="W202" i="23"/>
  <c r="V202" i="23"/>
  <c r="U202" i="23"/>
  <c r="T202" i="23"/>
  <c r="S202" i="23"/>
  <c r="R202" i="23"/>
  <c r="Q202" i="23"/>
  <c r="P202" i="23"/>
  <c r="O202" i="23"/>
  <c r="N202" i="23"/>
  <c r="M202" i="23"/>
  <c r="L202" i="23"/>
  <c r="K202" i="23"/>
  <c r="J202" i="23"/>
  <c r="I202" i="23"/>
  <c r="H202" i="23"/>
  <c r="G202" i="23"/>
  <c r="F202" i="23"/>
  <c r="E202" i="23"/>
  <c r="D202" i="23"/>
  <c r="C202" i="23"/>
  <c r="B202" i="23"/>
  <c r="A202" i="23"/>
  <c r="W201" i="23"/>
  <c r="V201" i="23"/>
  <c r="U201" i="23"/>
  <c r="T201" i="23"/>
  <c r="S201" i="23"/>
  <c r="R201" i="23"/>
  <c r="Q201" i="23"/>
  <c r="P201" i="23"/>
  <c r="O201" i="23"/>
  <c r="N201" i="23"/>
  <c r="M201" i="23"/>
  <c r="L201" i="23"/>
  <c r="K201" i="23"/>
  <c r="J201" i="23"/>
  <c r="I201" i="23"/>
  <c r="H201" i="23"/>
  <c r="G201" i="23"/>
  <c r="F201" i="23"/>
  <c r="E201" i="23"/>
  <c r="D201" i="23"/>
  <c r="C201" i="23"/>
  <c r="B201" i="23"/>
  <c r="A201" i="23"/>
  <c r="W200" i="23"/>
  <c r="V200" i="23"/>
  <c r="U200" i="23"/>
  <c r="T200" i="23"/>
  <c r="S200" i="23"/>
  <c r="R200" i="23"/>
  <c r="Q200" i="23"/>
  <c r="P200" i="23"/>
  <c r="O200" i="23"/>
  <c r="N200" i="23"/>
  <c r="M200" i="23"/>
  <c r="L200" i="23"/>
  <c r="K200" i="23"/>
  <c r="J200" i="23"/>
  <c r="I200" i="23"/>
  <c r="H200" i="23"/>
  <c r="G200" i="23"/>
  <c r="F200" i="23"/>
  <c r="E200" i="23"/>
  <c r="D200" i="23"/>
  <c r="C200" i="23"/>
  <c r="B200" i="23"/>
  <c r="A200" i="23"/>
  <c r="W199" i="23"/>
  <c r="V199" i="23"/>
  <c r="U199" i="23"/>
  <c r="T199" i="23"/>
  <c r="S199" i="23"/>
  <c r="R199" i="23"/>
  <c r="Q199" i="23"/>
  <c r="P199" i="23"/>
  <c r="O199" i="23"/>
  <c r="N199" i="23"/>
  <c r="M199" i="23"/>
  <c r="L199" i="23"/>
  <c r="K199" i="23"/>
  <c r="J199" i="23"/>
  <c r="I199" i="23"/>
  <c r="H199" i="23"/>
  <c r="G199" i="23"/>
  <c r="F199" i="23"/>
  <c r="E199" i="23"/>
  <c r="D199" i="23"/>
  <c r="C199" i="23"/>
  <c r="B199" i="23"/>
  <c r="A199" i="23"/>
  <c r="W198" i="23"/>
  <c r="V198" i="23"/>
  <c r="U198" i="23"/>
  <c r="T198" i="23"/>
  <c r="S198" i="23"/>
  <c r="R198" i="23"/>
  <c r="Q198" i="23"/>
  <c r="P198" i="23"/>
  <c r="O198" i="23"/>
  <c r="N198" i="23"/>
  <c r="M198" i="23"/>
  <c r="L198" i="23"/>
  <c r="K198" i="23"/>
  <c r="J198" i="23"/>
  <c r="I198" i="23"/>
  <c r="H198" i="23"/>
  <c r="G198" i="23"/>
  <c r="F198" i="23"/>
  <c r="E198" i="23"/>
  <c r="D198" i="23"/>
  <c r="C198" i="23"/>
  <c r="B198" i="23"/>
  <c r="A198" i="23"/>
  <c r="W197" i="23"/>
  <c r="V197" i="23"/>
  <c r="U197" i="23"/>
  <c r="T197" i="23"/>
  <c r="S197" i="23"/>
  <c r="R197" i="23"/>
  <c r="Q197" i="23"/>
  <c r="P197" i="23"/>
  <c r="O197" i="23"/>
  <c r="N197" i="23"/>
  <c r="M197" i="23"/>
  <c r="L197" i="23"/>
  <c r="K197" i="23"/>
  <c r="J197" i="23"/>
  <c r="I197" i="23"/>
  <c r="H197" i="23"/>
  <c r="G197" i="23"/>
  <c r="F197" i="23"/>
  <c r="E197" i="23"/>
  <c r="D197" i="23"/>
  <c r="C197" i="23"/>
  <c r="B197" i="23"/>
  <c r="A197" i="23"/>
  <c r="W196" i="23"/>
  <c r="V196" i="23"/>
  <c r="U196" i="23"/>
  <c r="T196" i="23"/>
  <c r="S196" i="23"/>
  <c r="R196" i="23"/>
  <c r="Q196" i="23"/>
  <c r="P196" i="23"/>
  <c r="O196" i="23"/>
  <c r="N196" i="23"/>
  <c r="M196" i="23"/>
  <c r="L196" i="23"/>
  <c r="K196" i="23"/>
  <c r="J196" i="23"/>
  <c r="I196" i="23"/>
  <c r="H196" i="23"/>
  <c r="G196" i="23"/>
  <c r="F196" i="23"/>
  <c r="E196" i="23"/>
  <c r="D196" i="23"/>
  <c r="C196" i="23"/>
  <c r="B196" i="23"/>
  <c r="A196" i="23"/>
  <c r="W195" i="23"/>
  <c r="V195" i="23"/>
  <c r="U195" i="23"/>
  <c r="T195" i="23"/>
  <c r="S195" i="23"/>
  <c r="R195" i="23"/>
  <c r="Q195" i="23"/>
  <c r="P195" i="23"/>
  <c r="O195" i="23"/>
  <c r="N195" i="23"/>
  <c r="M195" i="23"/>
  <c r="L195" i="23"/>
  <c r="K195" i="23"/>
  <c r="J195" i="23"/>
  <c r="I195" i="23"/>
  <c r="H195" i="23"/>
  <c r="G195" i="23"/>
  <c r="F195" i="23"/>
  <c r="E195" i="23"/>
  <c r="D195" i="23"/>
  <c r="C195" i="23"/>
  <c r="B195" i="23"/>
  <c r="A195" i="23"/>
  <c r="W194" i="23"/>
  <c r="V194" i="23"/>
  <c r="U194" i="23"/>
  <c r="T194" i="23"/>
  <c r="S194" i="23"/>
  <c r="R194" i="23"/>
  <c r="Q194" i="23"/>
  <c r="P194" i="23"/>
  <c r="O194" i="23"/>
  <c r="N194" i="23"/>
  <c r="M194" i="23"/>
  <c r="L194" i="23"/>
  <c r="K194" i="23"/>
  <c r="J194" i="23"/>
  <c r="I194" i="23"/>
  <c r="H194" i="23"/>
  <c r="G194" i="23"/>
  <c r="F194" i="23"/>
  <c r="E194" i="23"/>
  <c r="D194" i="23"/>
  <c r="C194" i="23"/>
  <c r="B194" i="23"/>
  <c r="A194" i="23"/>
  <c r="W193" i="23"/>
  <c r="V193" i="23"/>
  <c r="U193" i="23"/>
  <c r="T193" i="23"/>
  <c r="S193" i="23"/>
  <c r="R193" i="23"/>
  <c r="Q193" i="23"/>
  <c r="P193" i="23"/>
  <c r="O193" i="23"/>
  <c r="N193" i="23"/>
  <c r="M193" i="23"/>
  <c r="L193" i="23"/>
  <c r="K193" i="23"/>
  <c r="J193" i="23"/>
  <c r="I193" i="23"/>
  <c r="H193" i="23"/>
  <c r="G193" i="23"/>
  <c r="F193" i="23"/>
  <c r="E193" i="23"/>
  <c r="D193" i="23"/>
  <c r="C193" i="23"/>
  <c r="B193" i="23"/>
  <c r="A193" i="23"/>
  <c r="W192" i="23"/>
  <c r="V192" i="23"/>
  <c r="U192" i="23"/>
  <c r="T192" i="23"/>
  <c r="S192" i="23"/>
  <c r="R192" i="23"/>
  <c r="Q192" i="23"/>
  <c r="P192" i="23"/>
  <c r="O192" i="23"/>
  <c r="N192" i="23"/>
  <c r="M192" i="23"/>
  <c r="L192" i="23"/>
  <c r="K192" i="23"/>
  <c r="J192" i="23"/>
  <c r="I192" i="23"/>
  <c r="H192" i="23"/>
  <c r="G192" i="23"/>
  <c r="F192" i="23"/>
  <c r="E192" i="23"/>
  <c r="D192" i="23"/>
  <c r="C192" i="23"/>
  <c r="B192" i="23"/>
  <c r="A192" i="23"/>
  <c r="W191" i="23"/>
  <c r="V191" i="23"/>
  <c r="U191" i="23"/>
  <c r="T191" i="23"/>
  <c r="S191" i="23"/>
  <c r="R191" i="23"/>
  <c r="Q191" i="23"/>
  <c r="P191" i="23"/>
  <c r="O191" i="23"/>
  <c r="N191" i="23"/>
  <c r="M191" i="23"/>
  <c r="L191" i="23"/>
  <c r="K191" i="23"/>
  <c r="J191" i="23"/>
  <c r="I191" i="23"/>
  <c r="H191" i="23"/>
  <c r="G191" i="23"/>
  <c r="F191" i="23"/>
  <c r="E191" i="23"/>
  <c r="D191" i="23"/>
  <c r="C191" i="23"/>
  <c r="B191" i="23"/>
  <c r="A191" i="23"/>
  <c r="W190" i="23"/>
  <c r="V190" i="23"/>
  <c r="U190" i="23"/>
  <c r="T190" i="23"/>
  <c r="S190" i="23"/>
  <c r="R190" i="23"/>
  <c r="Q190" i="23"/>
  <c r="P190" i="23"/>
  <c r="O190" i="23"/>
  <c r="N190" i="23"/>
  <c r="M190" i="23"/>
  <c r="L190" i="23"/>
  <c r="K190" i="23"/>
  <c r="J190" i="23"/>
  <c r="I190" i="23"/>
  <c r="H190" i="23"/>
  <c r="G190" i="23"/>
  <c r="F190" i="23"/>
  <c r="E190" i="23"/>
  <c r="D190" i="23"/>
  <c r="C190" i="23"/>
  <c r="B190" i="23"/>
  <c r="A190" i="23"/>
  <c r="W189" i="23"/>
  <c r="V189" i="23"/>
  <c r="U189" i="23"/>
  <c r="T189" i="23"/>
  <c r="S189" i="23"/>
  <c r="R189" i="23"/>
  <c r="Q189" i="23"/>
  <c r="P189" i="23"/>
  <c r="O189" i="23"/>
  <c r="N189" i="23"/>
  <c r="M189" i="23"/>
  <c r="L189" i="23"/>
  <c r="K189" i="23"/>
  <c r="J189" i="23"/>
  <c r="I189" i="23"/>
  <c r="H189" i="23"/>
  <c r="G189" i="23"/>
  <c r="F189" i="23"/>
  <c r="E189" i="23"/>
  <c r="D189" i="23"/>
  <c r="C189" i="23"/>
  <c r="B189" i="23"/>
  <c r="A189" i="23"/>
  <c r="W188" i="23"/>
  <c r="V188" i="23"/>
  <c r="U188" i="23"/>
  <c r="T188" i="23"/>
  <c r="S188" i="23"/>
  <c r="R188" i="23"/>
  <c r="Q188" i="23"/>
  <c r="P188" i="23"/>
  <c r="O188" i="23"/>
  <c r="N188" i="23"/>
  <c r="M188" i="23"/>
  <c r="L188" i="23"/>
  <c r="K188" i="23"/>
  <c r="J188" i="23"/>
  <c r="I188" i="23"/>
  <c r="H188" i="23"/>
  <c r="G188" i="23"/>
  <c r="F188" i="23"/>
  <c r="E188" i="23"/>
  <c r="D188" i="23"/>
  <c r="C188" i="23"/>
  <c r="B188" i="23"/>
  <c r="A188" i="23"/>
  <c r="W187" i="23"/>
  <c r="V187" i="23"/>
  <c r="U187" i="23"/>
  <c r="T187" i="23"/>
  <c r="S187" i="23"/>
  <c r="R187" i="23"/>
  <c r="Q187" i="23"/>
  <c r="P187" i="23"/>
  <c r="O187" i="23"/>
  <c r="N187" i="23"/>
  <c r="M187" i="23"/>
  <c r="L187" i="23"/>
  <c r="K187" i="23"/>
  <c r="J187" i="23"/>
  <c r="I187" i="23"/>
  <c r="H187" i="23"/>
  <c r="G187" i="23"/>
  <c r="F187" i="23"/>
  <c r="E187" i="23"/>
  <c r="D187" i="23"/>
  <c r="C187" i="23"/>
  <c r="B187" i="23"/>
  <c r="A187" i="23"/>
  <c r="W186" i="23"/>
  <c r="V186" i="23"/>
  <c r="U186" i="23"/>
  <c r="T186" i="23"/>
  <c r="S186" i="23"/>
  <c r="R186" i="23"/>
  <c r="Q186" i="23"/>
  <c r="P186" i="23"/>
  <c r="O186" i="23"/>
  <c r="N186" i="23"/>
  <c r="M186" i="23"/>
  <c r="L186" i="23"/>
  <c r="K186" i="23"/>
  <c r="J186" i="23"/>
  <c r="I186" i="23"/>
  <c r="H186" i="23"/>
  <c r="G186" i="23"/>
  <c r="F186" i="23"/>
  <c r="E186" i="23"/>
  <c r="D186" i="23"/>
  <c r="C186" i="23"/>
  <c r="B186" i="23"/>
  <c r="A186" i="23"/>
  <c r="W185" i="23"/>
  <c r="V185" i="23"/>
  <c r="U185" i="23"/>
  <c r="T185" i="23"/>
  <c r="S185" i="23"/>
  <c r="R185" i="23"/>
  <c r="Q185" i="23"/>
  <c r="P185" i="23"/>
  <c r="O185" i="23"/>
  <c r="N185" i="23"/>
  <c r="M185" i="23"/>
  <c r="L185" i="23"/>
  <c r="K185" i="23"/>
  <c r="J185" i="23"/>
  <c r="I185" i="23"/>
  <c r="H185" i="23"/>
  <c r="G185" i="23"/>
  <c r="F185" i="23"/>
  <c r="E185" i="23"/>
  <c r="D185" i="23"/>
  <c r="C185" i="23"/>
  <c r="B185" i="23"/>
  <c r="A185" i="23"/>
  <c r="W184" i="23"/>
  <c r="V184" i="23"/>
  <c r="U184" i="23"/>
  <c r="T184" i="23"/>
  <c r="S184" i="23"/>
  <c r="R184" i="23"/>
  <c r="Q184" i="23"/>
  <c r="P184" i="23"/>
  <c r="O184" i="23"/>
  <c r="N184" i="23"/>
  <c r="M184" i="23"/>
  <c r="L184" i="23"/>
  <c r="K184" i="23"/>
  <c r="J184" i="23"/>
  <c r="I184" i="23"/>
  <c r="H184" i="23"/>
  <c r="G184" i="23"/>
  <c r="F184" i="23"/>
  <c r="E184" i="23"/>
  <c r="D184" i="23"/>
  <c r="C184" i="23"/>
  <c r="B184" i="23"/>
  <c r="A184" i="23"/>
  <c r="W183" i="23"/>
  <c r="V183" i="23"/>
  <c r="U183" i="23"/>
  <c r="T183" i="23"/>
  <c r="S183" i="23"/>
  <c r="R183" i="23"/>
  <c r="Q183" i="23"/>
  <c r="P183" i="23"/>
  <c r="O183" i="23"/>
  <c r="N183" i="23"/>
  <c r="M183" i="23"/>
  <c r="L183" i="23"/>
  <c r="K183" i="23"/>
  <c r="J183" i="23"/>
  <c r="I183" i="23"/>
  <c r="H183" i="23"/>
  <c r="G183" i="23"/>
  <c r="F183" i="23"/>
  <c r="E183" i="23"/>
  <c r="D183" i="23"/>
  <c r="C183" i="23"/>
  <c r="B183" i="23"/>
  <c r="A183" i="23"/>
  <c r="W182" i="23"/>
  <c r="V182" i="23"/>
  <c r="U182" i="23"/>
  <c r="T182" i="23"/>
  <c r="S182" i="23"/>
  <c r="R182" i="23"/>
  <c r="Q182" i="23"/>
  <c r="P182" i="23"/>
  <c r="O182" i="23"/>
  <c r="N182" i="23"/>
  <c r="M182" i="23"/>
  <c r="L182" i="23"/>
  <c r="K182" i="23"/>
  <c r="J182" i="23"/>
  <c r="I182" i="23"/>
  <c r="H182" i="23"/>
  <c r="G182" i="23"/>
  <c r="F182" i="23"/>
  <c r="E182" i="23"/>
  <c r="D182" i="23"/>
  <c r="C182" i="23"/>
  <c r="B182" i="23"/>
  <c r="A182" i="23"/>
  <c r="W181" i="23"/>
  <c r="V181" i="23"/>
  <c r="U181" i="23"/>
  <c r="T181" i="23"/>
  <c r="S181" i="23"/>
  <c r="R181" i="23"/>
  <c r="Q181" i="23"/>
  <c r="P181" i="23"/>
  <c r="O181" i="23"/>
  <c r="N181" i="23"/>
  <c r="M181" i="23"/>
  <c r="L181" i="23"/>
  <c r="K181" i="23"/>
  <c r="J181" i="23"/>
  <c r="I181" i="23"/>
  <c r="H181" i="23"/>
  <c r="G181" i="23"/>
  <c r="F181" i="23"/>
  <c r="E181" i="23"/>
  <c r="D181" i="23"/>
  <c r="C181" i="23"/>
  <c r="B181" i="23"/>
  <c r="A181" i="23"/>
  <c r="W180" i="23"/>
  <c r="V180" i="23"/>
  <c r="U180" i="23"/>
  <c r="T180" i="23"/>
  <c r="S180" i="23"/>
  <c r="R180" i="23"/>
  <c r="Q180" i="23"/>
  <c r="P180" i="23"/>
  <c r="O180" i="23"/>
  <c r="N180" i="23"/>
  <c r="M180" i="23"/>
  <c r="L180" i="23"/>
  <c r="K180" i="23"/>
  <c r="J180" i="23"/>
  <c r="I180" i="23"/>
  <c r="H180" i="23"/>
  <c r="G180" i="23"/>
  <c r="F180" i="23"/>
  <c r="E180" i="23"/>
  <c r="D180" i="23"/>
  <c r="C180" i="23"/>
  <c r="B180" i="23"/>
  <c r="A180" i="23"/>
  <c r="W179" i="23"/>
  <c r="V179" i="23"/>
  <c r="U179" i="23"/>
  <c r="T179" i="23"/>
  <c r="S179" i="23"/>
  <c r="R179" i="23"/>
  <c r="Q179" i="23"/>
  <c r="P179" i="23"/>
  <c r="O179" i="23"/>
  <c r="N179" i="23"/>
  <c r="M179" i="23"/>
  <c r="L179" i="23"/>
  <c r="K179" i="23"/>
  <c r="J179" i="23"/>
  <c r="I179" i="23"/>
  <c r="H179" i="23"/>
  <c r="G179" i="23"/>
  <c r="F179" i="23"/>
  <c r="E179" i="23"/>
  <c r="D179" i="23"/>
  <c r="C179" i="23"/>
  <c r="B179" i="23"/>
  <c r="A179" i="23"/>
  <c r="W178" i="23"/>
  <c r="V178" i="23"/>
  <c r="U178" i="23"/>
  <c r="T178" i="23"/>
  <c r="S178" i="23"/>
  <c r="R178" i="23"/>
  <c r="Q178" i="23"/>
  <c r="P178" i="23"/>
  <c r="O178" i="23"/>
  <c r="N178" i="23"/>
  <c r="M178" i="23"/>
  <c r="L178" i="23"/>
  <c r="K178" i="23"/>
  <c r="J178" i="23"/>
  <c r="I178" i="23"/>
  <c r="H178" i="23"/>
  <c r="G178" i="23"/>
  <c r="F178" i="23"/>
  <c r="E178" i="23"/>
  <c r="D178" i="23"/>
  <c r="C178" i="23"/>
  <c r="B178" i="23"/>
  <c r="A178" i="23"/>
  <c r="W177" i="23"/>
  <c r="V177" i="23"/>
  <c r="U177" i="23"/>
  <c r="T177" i="23"/>
  <c r="S177" i="23"/>
  <c r="R177" i="23"/>
  <c r="Q177" i="23"/>
  <c r="P177" i="23"/>
  <c r="O177" i="23"/>
  <c r="N177" i="23"/>
  <c r="M177" i="23"/>
  <c r="L177" i="23"/>
  <c r="K177" i="23"/>
  <c r="J177" i="23"/>
  <c r="I177" i="23"/>
  <c r="H177" i="23"/>
  <c r="G177" i="23"/>
  <c r="F177" i="23"/>
  <c r="E177" i="23"/>
  <c r="D177" i="23"/>
  <c r="C177" i="23"/>
  <c r="B177" i="23"/>
  <c r="A177" i="23"/>
  <c r="W176" i="23"/>
  <c r="V176" i="23"/>
  <c r="U176" i="23"/>
  <c r="T176" i="23"/>
  <c r="S176" i="23"/>
  <c r="R176" i="23"/>
  <c r="Q176" i="23"/>
  <c r="P176" i="23"/>
  <c r="O176" i="23"/>
  <c r="N176" i="23"/>
  <c r="M176" i="23"/>
  <c r="L176" i="23"/>
  <c r="K176" i="23"/>
  <c r="J176" i="23"/>
  <c r="I176" i="23"/>
  <c r="H176" i="23"/>
  <c r="G176" i="23"/>
  <c r="F176" i="23"/>
  <c r="E176" i="23"/>
  <c r="D176" i="23"/>
  <c r="C176" i="23"/>
  <c r="B176" i="23"/>
  <c r="A176" i="23"/>
  <c r="W175" i="23"/>
  <c r="V175" i="23"/>
  <c r="U175" i="23"/>
  <c r="T175" i="23"/>
  <c r="S175" i="23"/>
  <c r="R175" i="23"/>
  <c r="Q175" i="23"/>
  <c r="P175" i="23"/>
  <c r="O175" i="23"/>
  <c r="N175" i="23"/>
  <c r="M175" i="23"/>
  <c r="L175" i="23"/>
  <c r="K175" i="23"/>
  <c r="J175" i="23"/>
  <c r="I175" i="23"/>
  <c r="H175" i="23"/>
  <c r="G175" i="23"/>
  <c r="F175" i="23"/>
  <c r="E175" i="23"/>
  <c r="D175" i="23"/>
  <c r="C175" i="23"/>
  <c r="B175" i="23"/>
  <c r="A175" i="23"/>
  <c r="W174" i="23"/>
  <c r="V174" i="23"/>
  <c r="U174" i="23"/>
  <c r="T174" i="23"/>
  <c r="S174" i="23"/>
  <c r="R174" i="23"/>
  <c r="Q174" i="23"/>
  <c r="P174" i="23"/>
  <c r="O174" i="23"/>
  <c r="N174" i="23"/>
  <c r="M174" i="23"/>
  <c r="L174" i="23"/>
  <c r="K174" i="23"/>
  <c r="J174" i="23"/>
  <c r="I174" i="23"/>
  <c r="H174" i="23"/>
  <c r="G174" i="23"/>
  <c r="F174" i="23"/>
  <c r="E174" i="23"/>
  <c r="D174" i="23"/>
  <c r="C174" i="23"/>
  <c r="B174" i="23"/>
  <c r="A174" i="23"/>
  <c r="W173" i="23"/>
  <c r="V173" i="23"/>
  <c r="U173" i="23"/>
  <c r="T173" i="23"/>
  <c r="S173" i="23"/>
  <c r="R173" i="23"/>
  <c r="Q173" i="23"/>
  <c r="P173" i="23"/>
  <c r="O173" i="23"/>
  <c r="N173" i="23"/>
  <c r="M173" i="23"/>
  <c r="L173" i="23"/>
  <c r="K173" i="23"/>
  <c r="J173" i="23"/>
  <c r="I173" i="23"/>
  <c r="H173" i="23"/>
  <c r="G173" i="23"/>
  <c r="F173" i="23"/>
  <c r="E173" i="23"/>
  <c r="D173" i="23"/>
  <c r="C173" i="23"/>
  <c r="B173" i="23"/>
  <c r="A173" i="23"/>
  <c r="W172" i="23"/>
  <c r="V172" i="23"/>
  <c r="U172" i="23"/>
  <c r="T172" i="23"/>
  <c r="S172" i="23"/>
  <c r="R172" i="23"/>
  <c r="Q172" i="23"/>
  <c r="P172" i="23"/>
  <c r="O172" i="23"/>
  <c r="N172" i="23"/>
  <c r="M172" i="23"/>
  <c r="L172" i="23"/>
  <c r="K172" i="23"/>
  <c r="J172" i="23"/>
  <c r="I172" i="23"/>
  <c r="H172" i="23"/>
  <c r="G172" i="23"/>
  <c r="F172" i="23"/>
  <c r="E172" i="23"/>
  <c r="D172" i="23"/>
  <c r="C172" i="23"/>
  <c r="B172" i="23"/>
  <c r="A172" i="23"/>
  <c r="W171" i="23"/>
  <c r="V171" i="23"/>
  <c r="U171" i="23"/>
  <c r="T171" i="23"/>
  <c r="S171" i="23"/>
  <c r="R171" i="23"/>
  <c r="Q171" i="23"/>
  <c r="P171" i="23"/>
  <c r="O171" i="23"/>
  <c r="N171" i="23"/>
  <c r="M171" i="23"/>
  <c r="L171" i="23"/>
  <c r="K171" i="23"/>
  <c r="J171" i="23"/>
  <c r="I171" i="23"/>
  <c r="H171" i="23"/>
  <c r="G171" i="23"/>
  <c r="F171" i="23"/>
  <c r="E171" i="23"/>
  <c r="D171" i="23"/>
  <c r="C171" i="23"/>
  <c r="B171" i="23"/>
  <c r="A171" i="23"/>
  <c r="W170" i="23"/>
  <c r="V170" i="23"/>
  <c r="U170" i="23"/>
  <c r="T170" i="23"/>
  <c r="S170" i="23"/>
  <c r="R170" i="23"/>
  <c r="Q170" i="23"/>
  <c r="P170" i="23"/>
  <c r="O170" i="23"/>
  <c r="N170" i="23"/>
  <c r="M170" i="23"/>
  <c r="L170" i="23"/>
  <c r="K170" i="23"/>
  <c r="J170" i="23"/>
  <c r="I170" i="23"/>
  <c r="H170" i="23"/>
  <c r="G170" i="23"/>
  <c r="F170" i="23"/>
  <c r="E170" i="23"/>
  <c r="D170" i="23"/>
  <c r="C170" i="23"/>
  <c r="B170" i="23"/>
  <c r="A170" i="23"/>
  <c r="W169" i="23"/>
  <c r="V169" i="23"/>
  <c r="U169" i="23"/>
  <c r="T169" i="23"/>
  <c r="S169" i="23"/>
  <c r="R169" i="23"/>
  <c r="Q169" i="23"/>
  <c r="P169" i="23"/>
  <c r="O169" i="23"/>
  <c r="N169" i="23"/>
  <c r="M169" i="23"/>
  <c r="L169" i="23"/>
  <c r="K169" i="23"/>
  <c r="J169" i="23"/>
  <c r="I169" i="23"/>
  <c r="H169" i="23"/>
  <c r="G169" i="23"/>
  <c r="F169" i="23"/>
  <c r="E169" i="23"/>
  <c r="D169" i="23"/>
  <c r="C169" i="23"/>
  <c r="B169" i="23"/>
  <c r="A169" i="23"/>
  <c r="W168" i="23"/>
  <c r="V168" i="23"/>
  <c r="U168" i="23"/>
  <c r="T168" i="23"/>
  <c r="S168" i="23"/>
  <c r="R168" i="23"/>
  <c r="Q168" i="23"/>
  <c r="P168" i="23"/>
  <c r="O168" i="23"/>
  <c r="N168" i="23"/>
  <c r="M168" i="23"/>
  <c r="L168" i="23"/>
  <c r="K168" i="23"/>
  <c r="J168" i="23"/>
  <c r="I168" i="23"/>
  <c r="H168" i="23"/>
  <c r="G168" i="23"/>
  <c r="F168" i="23"/>
  <c r="E168" i="23"/>
  <c r="D168" i="23"/>
  <c r="C168" i="23"/>
  <c r="B168" i="23"/>
  <c r="A168" i="23"/>
  <c r="W167" i="23"/>
  <c r="V167" i="23"/>
  <c r="U167" i="23"/>
  <c r="T167" i="23"/>
  <c r="S167" i="23"/>
  <c r="R167" i="23"/>
  <c r="Q167" i="23"/>
  <c r="P167" i="23"/>
  <c r="O167" i="23"/>
  <c r="N167" i="23"/>
  <c r="M167" i="23"/>
  <c r="L167" i="23"/>
  <c r="K167" i="23"/>
  <c r="J167" i="23"/>
  <c r="I167" i="23"/>
  <c r="H167" i="23"/>
  <c r="G167" i="23"/>
  <c r="F167" i="23"/>
  <c r="E167" i="23"/>
  <c r="D167" i="23"/>
  <c r="C167" i="23"/>
  <c r="B167" i="23"/>
  <c r="A167" i="23"/>
  <c r="W166" i="23"/>
  <c r="V166" i="23"/>
  <c r="U166" i="23"/>
  <c r="T166" i="23"/>
  <c r="S166" i="23"/>
  <c r="R166" i="23"/>
  <c r="Q166" i="23"/>
  <c r="P166" i="23"/>
  <c r="O166" i="23"/>
  <c r="N166" i="23"/>
  <c r="M166" i="23"/>
  <c r="L166" i="23"/>
  <c r="K166" i="23"/>
  <c r="J166" i="23"/>
  <c r="I166" i="23"/>
  <c r="H166" i="23"/>
  <c r="G166" i="23"/>
  <c r="F166" i="23"/>
  <c r="E166" i="23"/>
  <c r="D166" i="23"/>
  <c r="C166" i="23"/>
  <c r="B166" i="23"/>
  <c r="A166" i="23"/>
  <c r="W165" i="23"/>
  <c r="V165" i="23"/>
  <c r="U165" i="23"/>
  <c r="T165" i="23"/>
  <c r="S165" i="23"/>
  <c r="R165" i="23"/>
  <c r="Q165" i="23"/>
  <c r="P165" i="23"/>
  <c r="O165" i="23"/>
  <c r="N165" i="23"/>
  <c r="M165" i="23"/>
  <c r="L165" i="23"/>
  <c r="K165" i="23"/>
  <c r="J165" i="23"/>
  <c r="I165" i="23"/>
  <c r="H165" i="23"/>
  <c r="G165" i="23"/>
  <c r="F165" i="23"/>
  <c r="E165" i="23"/>
  <c r="D165" i="23"/>
  <c r="C165" i="23"/>
  <c r="B165" i="23"/>
  <c r="A165" i="23"/>
  <c r="W164" i="23"/>
  <c r="V164" i="23"/>
  <c r="U164" i="23"/>
  <c r="T164" i="23"/>
  <c r="S164" i="23"/>
  <c r="R164" i="23"/>
  <c r="Q164" i="23"/>
  <c r="P164" i="23"/>
  <c r="O164" i="23"/>
  <c r="N164" i="23"/>
  <c r="M164" i="23"/>
  <c r="L164" i="23"/>
  <c r="K164" i="23"/>
  <c r="J164" i="23"/>
  <c r="I164" i="23"/>
  <c r="H164" i="23"/>
  <c r="G164" i="23"/>
  <c r="F164" i="23"/>
  <c r="E164" i="23"/>
  <c r="D164" i="23"/>
  <c r="C164" i="23"/>
  <c r="B164" i="23"/>
  <c r="A164" i="23"/>
  <c r="W163" i="23"/>
  <c r="V163" i="23"/>
  <c r="U163" i="23"/>
  <c r="T163" i="23"/>
  <c r="S163" i="23"/>
  <c r="R163" i="23"/>
  <c r="Q163" i="23"/>
  <c r="P163" i="23"/>
  <c r="O163" i="23"/>
  <c r="N163" i="23"/>
  <c r="M163" i="23"/>
  <c r="L163" i="23"/>
  <c r="K163" i="23"/>
  <c r="J163" i="23"/>
  <c r="I163" i="23"/>
  <c r="H163" i="23"/>
  <c r="G163" i="23"/>
  <c r="F163" i="23"/>
  <c r="E163" i="23"/>
  <c r="D163" i="23"/>
  <c r="C163" i="23"/>
  <c r="B163" i="23"/>
  <c r="A163" i="23"/>
  <c r="W162" i="23"/>
  <c r="V162" i="23"/>
  <c r="U162" i="23"/>
  <c r="T162" i="23"/>
  <c r="S162" i="23"/>
  <c r="R162" i="23"/>
  <c r="Q162" i="23"/>
  <c r="P162" i="23"/>
  <c r="O162" i="23"/>
  <c r="N162" i="23"/>
  <c r="M162" i="23"/>
  <c r="L162" i="23"/>
  <c r="K162" i="23"/>
  <c r="J162" i="23"/>
  <c r="I162" i="23"/>
  <c r="H162" i="23"/>
  <c r="G162" i="23"/>
  <c r="F162" i="23"/>
  <c r="E162" i="23"/>
  <c r="D162" i="23"/>
  <c r="C162" i="23"/>
  <c r="B162" i="23"/>
  <c r="A162" i="23"/>
  <c r="W161" i="23"/>
  <c r="V161" i="23"/>
  <c r="U161" i="23"/>
  <c r="T161" i="23"/>
  <c r="S161" i="23"/>
  <c r="R161" i="23"/>
  <c r="Q161" i="23"/>
  <c r="P161" i="23"/>
  <c r="O161" i="23"/>
  <c r="N161" i="23"/>
  <c r="M161" i="23"/>
  <c r="L161" i="23"/>
  <c r="K161" i="23"/>
  <c r="J161" i="23"/>
  <c r="I161" i="23"/>
  <c r="H161" i="23"/>
  <c r="G161" i="23"/>
  <c r="F161" i="23"/>
  <c r="E161" i="23"/>
  <c r="D161" i="23"/>
  <c r="C161" i="23"/>
  <c r="B161" i="23"/>
  <c r="A161" i="23"/>
  <c r="W160" i="23"/>
  <c r="V160" i="23"/>
  <c r="U160" i="23"/>
  <c r="T160" i="23"/>
  <c r="S160" i="23"/>
  <c r="R160" i="23"/>
  <c r="Q160" i="23"/>
  <c r="P160" i="23"/>
  <c r="O160" i="23"/>
  <c r="N160" i="23"/>
  <c r="M160" i="23"/>
  <c r="L160" i="23"/>
  <c r="K160" i="23"/>
  <c r="J160" i="23"/>
  <c r="I160" i="23"/>
  <c r="H160" i="23"/>
  <c r="G160" i="23"/>
  <c r="F160" i="23"/>
  <c r="E160" i="23"/>
  <c r="D160" i="23"/>
  <c r="C160" i="23"/>
  <c r="B160" i="23"/>
  <c r="A160" i="23"/>
  <c r="W159" i="23"/>
  <c r="V159" i="23"/>
  <c r="U159" i="23"/>
  <c r="T159" i="23"/>
  <c r="S159" i="23"/>
  <c r="R159" i="23"/>
  <c r="Q159" i="23"/>
  <c r="P159" i="23"/>
  <c r="O159" i="23"/>
  <c r="N159" i="23"/>
  <c r="M159" i="23"/>
  <c r="L159" i="23"/>
  <c r="K159" i="23"/>
  <c r="J159" i="23"/>
  <c r="I159" i="23"/>
  <c r="H159" i="23"/>
  <c r="G159" i="23"/>
  <c r="F159" i="23"/>
  <c r="E159" i="23"/>
  <c r="D159" i="23"/>
  <c r="C159" i="23"/>
  <c r="B159" i="23"/>
  <c r="A159" i="23"/>
  <c r="W158" i="23"/>
  <c r="V158" i="23"/>
  <c r="U158" i="23"/>
  <c r="T158" i="23"/>
  <c r="S158" i="23"/>
  <c r="R158" i="23"/>
  <c r="Q158" i="23"/>
  <c r="P158" i="23"/>
  <c r="O158" i="23"/>
  <c r="N158" i="23"/>
  <c r="M158" i="23"/>
  <c r="L158" i="23"/>
  <c r="K158" i="23"/>
  <c r="J158" i="23"/>
  <c r="I158" i="23"/>
  <c r="H158" i="23"/>
  <c r="G158" i="23"/>
  <c r="F158" i="23"/>
  <c r="E158" i="23"/>
  <c r="D158" i="23"/>
  <c r="C158" i="23"/>
  <c r="B158" i="23"/>
  <c r="A158" i="23"/>
  <c r="W157" i="23"/>
  <c r="V157" i="23"/>
  <c r="U157" i="23"/>
  <c r="T157" i="23"/>
  <c r="S157" i="23"/>
  <c r="R157" i="23"/>
  <c r="Q157" i="23"/>
  <c r="P157" i="23"/>
  <c r="O157" i="23"/>
  <c r="N157" i="23"/>
  <c r="M157" i="23"/>
  <c r="L157" i="23"/>
  <c r="K157" i="23"/>
  <c r="J157" i="23"/>
  <c r="I157" i="23"/>
  <c r="H157" i="23"/>
  <c r="G157" i="23"/>
  <c r="F157" i="23"/>
  <c r="E157" i="23"/>
  <c r="D157" i="23"/>
  <c r="C157" i="23"/>
  <c r="B157" i="23"/>
  <c r="A157" i="23"/>
  <c r="W156" i="23"/>
  <c r="V156" i="23"/>
  <c r="U156" i="23"/>
  <c r="T156" i="23"/>
  <c r="S156" i="23"/>
  <c r="R156" i="23"/>
  <c r="Q156" i="23"/>
  <c r="P156" i="23"/>
  <c r="O156" i="23"/>
  <c r="N156" i="23"/>
  <c r="M156" i="23"/>
  <c r="L156" i="23"/>
  <c r="K156" i="23"/>
  <c r="J156" i="23"/>
  <c r="I156" i="23"/>
  <c r="H156" i="23"/>
  <c r="G156" i="23"/>
  <c r="F156" i="23"/>
  <c r="E156" i="23"/>
  <c r="D156" i="23"/>
  <c r="C156" i="23"/>
  <c r="B156" i="23"/>
  <c r="A156" i="23"/>
  <c r="W155" i="23"/>
  <c r="V155" i="23"/>
  <c r="U155" i="23"/>
  <c r="T155" i="23"/>
  <c r="S155" i="23"/>
  <c r="R155" i="23"/>
  <c r="Q155" i="23"/>
  <c r="P155" i="23"/>
  <c r="O155" i="23"/>
  <c r="N155" i="23"/>
  <c r="M155" i="23"/>
  <c r="L155" i="23"/>
  <c r="K155" i="23"/>
  <c r="J155" i="23"/>
  <c r="I155" i="23"/>
  <c r="H155" i="23"/>
  <c r="G155" i="23"/>
  <c r="F155" i="23"/>
  <c r="E155" i="23"/>
  <c r="D155" i="23"/>
  <c r="C155" i="23"/>
  <c r="B155" i="23"/>
  <c r="A155" i="23"/>
  <c r="W154" i="23"/>
  <c r="V154" i="23"/>
  <c r="U154" i="23"/>
  <c r="T154" i="23"/>
  <c r="S154" i="23"/>
  <c r="R154" i="23"/>
  <c r="Q154" i="23"/>
  <c r="P154" i="23"/>
  <c r="O154" i="23"/>
  <c r="N154" i="23"/>
  <c r="M154" i="23"/>
  <c r="L154" i="23"/>
  <c r="K154" i="23"/>
  <c r="J154" i="23"/>
  <c r="I154" i="23"/>
  <c r="H154" i="23"/>
  <c r="G154" i="23"/>
  <c r="F154" i="23"/>
  <c r="E154" i="23"/>
  <c r="D154" i="23"/>
  <c r="C154" i="23"/>
  <c r="B154" i="23"/>
  <c r="A154" i="23"/>
  <c r="W153" i="23"/>
  <c r="V153" i="23"/>
  <c r="U153" i="23"/>
  <c r="T153" i="23"/>
  <c r="S153" i="23"/>
  <c r="R153" i="23"/>
  <c r="Q153" i="23"/>
  <c r="P153" i="23"/>
  <c r="O153" i="23"/>
  <c r="N153" i="23"/>
  <c r="M153" i="23"/>
  <c r="L153" i="23"/>
  <c r="K153" i="23"/>
  <c r="J153" i="23"/>
  <c r="I153" i="23"/>
  <c r="H153" i="23"/>
  <c r="G153" i="23"/>
  <c r="F153" i="23"/>
  <c r="E153" i="23"/>
  <c r="D153" i="23"/>
  <c r="C153" i="23"/>
  <c r="B153" i="23"/>
  <c r="A153" i="23"/>
  <c r="W152" i="23"/>
  <c r="V152" i="23"/>
  <c r="U152" i="23"/>
  <c r="T152" i="23"/>
  <c r="S152" i="23"/>
  <c r="R152" i="23"/>
  <c r="Q152" i="23"/>
  <c r="P152" i="23"/>
  <c r="O152" i="23"/>
  <c r="N152" i="23"/>
  <c r="M152" i="23"/>
  <c r="L152" i="23"/>
  <c r="K152" i="23"/>
  <c r="J152" i="23"/>
  <c r="I152" i="23"/>
  <c r="H152" i="23"/>
  <c r="G152" i="23"/>
  <c r="F152" i="23"/>
  <c r="E152" i="23"/>
  <c r="D152" i="23"/>
  <c r="C152" i="23"/>
  <c r="B152" i="23"/>
  <c r="A152" i="23"/>
  <c r="W151" i="23"/>
  <c r="V151" i="23"/>
  <c r="U151" i="23"/>
  <c r="T151" i="23"/>
  <c r="S151" i="23"/>
  <c r="R151" i="23"/>
  <c r="Q151" i="23"/>
  <c r="P151" i="23"/>
  <c r="O151" i="23"/>
  <c r="N151" i="23"/>
  <c r="M151" i="23"/>
  <c r="L151" i="23"/>
  <c r="K151" i="23"/>
  <c r="J151" i="23"/>
  <c r="I151" i="23"/>
  <c r="H151" i="23"/>
  <c r="G151" i="23"/>
  <c r="F151" i="23"/>
  <c r="E151" i="23"/>
  <c r="D151" i="23"/>
  <c r="C151" i="23"/>
  <c r="B151" i="23"/>
  <c r="A151" i="23"/>
  <c r="W150" i="23"/>
  <c r="V150" i="23"/>
  <c r="U150" i="23"/>
  <c r="T150" i="23"/>
  <c r="S150" i="23"/>
  <c r="R150" i="23"/>
  <c r="Q150" i="23"/>
  <c r="P150" i="23"/>
  <c r="O150" i="23"/>
  <c r="N150" i="23"/>
  <c r="M150" i="23"/>
  <c r="L150" i="23"/>
  <c r="K150" i="23"/>
  <c r="J150" i="23"/>
  <c r="I150" i="23"/>
  <c r="H150" i="23"/>
  <c r="G150" i="23"/>
  <c r="F150" i="23"/>
  <c r="E150" i="23"/>
  <c r="D150" i="23"/>
  <c r="C150" i="23"/>
  <c r="B150" i="23"/>
  <c r="A150" i="23"/>
  <c r="W149" i="23"/>
  <c r="V149" i="23"/>
  <c r="U149" i="23"/>
  <c r="T149" i="23"/>
  <c r="S149" i="23"/>
  <c r="R149" i="23"/>
  <c r="Q149" i="23"/>
  <c r="P149" i="23"/>
  <c r="O149" i="23"/>
  <c r="N149" i="23"/>
  <c r="M149" i="23"/>
  <c r="L149" i="23"/>
  <c r="K149" i="23"/>
  <c r="J149" i="23"/>
  <c r="I149" i="23"/>
  <c r="H149" i="23"/>
  <c r="G149" i="23"/>
  <c r="F149" i="23"/>
  <c r="E149" i="23"/>
  <c r="D149" i="23"/>
  <c r="C149" i="23"/>
  <c r="B149" i="23"/>
  <c r="A149" i="23"/>
  <c r="W148" i="23"/>
  <c r="V148" i="23"/>
  <c r="U148" i="23"/>
  <c r="T148" i="23"/>
  <c r="S148" i="23"/>
  <c r="R148" i="23"/>
  <c r="Q148" i="23"/>
  <c r="P148" i="23"/>
  <c r="O148" i="23"/>
  <c r="N148" i="23"/>
  <c r="M148" i="23"/>
  <c r="L148" i="23"/>
  <c r="K148" i="23"/>
  <c r="J148" i="23"/>
  <c r="I148" i="23"/>
  <c r="H148" i="23"/>
  <c r="G148" i="23"/>
  <c r="F148" i="23"/>
  <c r="E148" i="23"/>
  <c r="D148" i="23"/>
  <c r="C148" i="23"/>
  <c r="B148" i="23"/>
  <c r="A148" i="23"/>
  <c r="W147" i="23"/>
  <c r="V147" i="23"/>
  <c r="U147" i="23"/>
  <c r="T147" i="23"/>
  <c r="S147" i="23"/>
  <c r="R147" i="23"/>
  <c r="Q147" i="23"/>
  <c r="P147" i="23"/>
  <c r="O147" i="23"/>
  <c r="N147" i="23"/>
  <c r="M147" i="23"/>
  <c r="L147" i="23"/>
  <c r="K147" i="23"/>
  <c r="J147" i="23"/>
  <c r="I147" i="23"/>
  <c r="H147" i="23"/>
  <c r="G147" i="23"/>
  <c r="F147" i="23"/>
  <c r="E147" i="23"/>
  <c r="D147" i="23"/>
  <c r="C147" i="23"/>
  <c r="B147" i="23"/>
  <c r="A147" i="23"/>
  <c r="W146" i="23"/>
  <c r="V146" i="23"/>
  <c r="U146" i="23"/>
  <c r="T146" i="23"/>
  <c r="S146" i="23"/>
  <c r="R146" i="23"/>
  <c r="Q146" i="23"/>
  <c r="P146" i="23"/>
  <c r="O146" i="23"/>
  <c r="N146" i="23"/>
  <c r="M146" i="23"/>
  <c r="L146" i="23"/>
  <c r="K146" i="23"/>
  <c r="J146" i="23"/>
  <c r="I146" i="23"/>
  <c r="H146" i="23"/>
  <c r="G146" i="23"/>
  <c r="F146" i="23"/>
  <c r="E146" i="23"/>
  <c r="D146" i="23"/>
  <c r="C146" i="23"/>
  <c r="B146" i="23"/>
  <c r="A146" i="23"/>
  <c r="W145" i="23"/>
  <c r="V145" i="23"/>
  <c r="U145" i="23"/>
  <c r="T145" i="23"/>
  <c r="S145" i="23"/>
  <c r="R145" i="23"/>
  <c r="Q145" i="23"/>
  <c r="P145" i="23"/>
  <c r="O145" i="23"/>
  <c r="N145" i="23"/>
  <c r="M145" i="23"/>
  <c r="L145" i="23"/>
  <c r="K145" i="23"/>
  <c r="J145" i="23"/>
  <c r="I145" i="23"/>
  <c r="H145" i="23"/>
  <c r="G145" i="23"/>
  <c r="F145" i="23"/>
  <c r="E145" i="23"/>
  <c r="D145" i="23"/>
  <c r="C145" i="23"/>
  <c r="B145" i="23"/>
  <c r="A145" i="23"/>
  <c r="W144" i="23"/>
  <c r="V144" i="23"/>
  <c r="U144" i="23"/>
  <c r="T144" i="23"/>
  <c r="S144" i="23"/>
  <c r="R144" i="23"/>
  <c r="Q144" i="23"/>
  <c r="P144" i="23"/>
  <c r="O144" i="23"/>
  <c r="N144" i="23"/>
  <c r="M144" i="23"/>
  <c r="L144" i="23"/>
  <c r="K144" i="23"/>
  <c r="J144" i="23"/>
  <c r="I144" i="23"/>
  <c r="H144" i="23"/>
  <c r="G144" i="23"/>
  <c r="F144" i="23"/>
  <c r="E144" i="23"/>
  <c r="D144" i="23"/>
  <c r="C144" i="23"/>
  <c r="B144" i="23"/>
  <c r="A144" i="23"/>
  <c r="W143" i="23"/>
  <c r="V143" i="23"/>
  <c r="U143" i="23"/>
  <c r="T143" i="23"/>
  <c r="S143" i="23"/>
  <c r="R143" i="23"/>
  <c r="Q143" i="23"/>
  <c r="P143" i="23"/>
  <c r="O143" i="23"/>
  <c r="N143" i="23"/>
  <c r="M143" i="23"/>
  <c r="L143" i="23"/>
  <c r="K143" i="23"/>
  <c r="J143" i="23"/>
  <c r="I143" i="23"/>
  <c r="H143" i="23"/>
  <c r="G143" i="23"/>
  <c r="F143" i="23"/>
  <c r="E143" i="23"/>
  <c r="D143" i="23"/>
  <c r="C143" i="23"/>
  <c r="B143" i="23"/>
  <c r="A143" i="23"/>
  <c r="W142" i="23"/>
  <c r="V142" i="23"/>
  <c r="U142" i="23"/>
  <c r="T142" i="23"/>
  <c r="S142" i="23"/>
  <c r="R142" i="23"/>
  <c r="Q142" i="23"/>
  <c r="P142" i="23"/>
  <c r="O142" i="23"/>
  <c r="N142" i="23"/>
  <c r="M142" i="23"/>
  <c r="L142" i="23"/>
  <c r="K142" i="23"/>
  <c r="J142" i="23"/>
  <c r="I142" i="23"/>
  <c r="H142" i="23"/>
  <c r="G142" i="23"/>
  <c r="F142" i="23"/>
  <c r="E142" i="23"/>
  <c r="D142" i="23"/>
  <c r="C142" i="23"/>
  <c r="B142" i="23"/>
  <c r="A142" i="23"/>
  <c r="W141" i="23"/>
  <c r="V141" i="23"/>
  <c r="U141" i="23"/>
  <c r="T141" i="23"/>
  <c r="S141" i="23"/>
  <c r="R141" i="23"/>
  <c r="Q141" i="23"/>
  <c r="P141" i="23"/>
  <c r="O141" i="23"/>
  <c r="N141" i="23"/>
  <c r="M141" i="23"/>
  <c r="L141" i="23"/>
  <c r="K141" i="23"/>
  <c r="J141" i="23"/>
  <c r="I141" i="23"/>
  <c r="H141" i="23"/>
  <c r="G141" i="23"/>
  <c r="F141" i="23"/>
  <c r="E141" i="23"/>
  <c r="D141" i="23"/>
  <c r="C141" i="23"/>
  <c r="B141" i="23"/>
  <c r="A141" i="23"/>
  <c r="W140" i="23"/>
  <c r="V140" i="23"/>
  <c r="U140" i="23"/>
  <c r="T140" i="23"/>
  <c r="S140" i="23"/>
  <c r="R140" i="23"/>
  <c r="Q140" i="23"/>
  <c r="P140" i="23"/>
  <c r="O140" i="23"/>
  <c r="N140" i="23"/>
  <c r="M140" i="23"/>
  <c r="L140" i="23"/>
  <c r="K140" i="23"/>
  <c r="J140" i="23"/>
  <c r="I140" i="23"/>
  <c r="H140" i="23"/>
  <c r="G140" i="23"/>
  <c r="F140" i="23"/>
  <c r="E140" i="23"/>
  <c r="D140" i="23"/>
  <c r="C140" i="23"/>
  <c r="B140" i="23"/>
  <c r="A140" i="23"/>
  <c r="W139" i="23"/>
  <c r="V139" i="23"/>
  <c r="U139" i="23"/>
  <c r="T139" i="23"/>
  <c r="S139" i="23"/>
  <c r="R139" i="23"/>
  <c r="Q139" i="23"/>
  <c r="P139" i="23"/>
  <c r="O139" i="23"/>
  <c r="N139" i="23"/>
  <c r="M139" i="23"/>
  <c r="L139" i="23"/>
  <c r="K139" i="23"/>
  <c r="J139" i="23"/>
  <c r="I139" i="23"/>
  <c r="H139" i="23"/>
  <c r="G139" i="23"/>
  <c r="F139" i="23"/>
  <c r="E139" i="23"/>
  <c r="D139" i="23"/>
  <c r="C139" i="23"/>
  <c r="B139" i="23"/>
  <c r="A139" i="23"/>
  <c r="W138" i="23"/>
  <c r="V138" i="23"/>
  <c r="U138" i="23"/>
  <c r="T138" i="23"/>
  <c r="S138" i="23"/>
  <c r="R138" i="23"/>
  <c r="Q138" i="23"/>
  <c r="P138" i="23"/>
  <c r="O138" i="23"/>
  <c r="N138" i="23"/>
  <c r="M138" i="23"/>
  <c r="L138" i="23"/>
  <c r="K138" i="23"/>
  <c r="J138" i="23"/>
  <c r="I138" i="23"/>
  <c r="H138" i="23"/>
  <c r="G138" i="23"/>
  <c r="F138" i="23"/>
  <c r="E138" i="23"/>
  <c r="D138" i="23"/>
  <c r="C138" i="23"/>
  <c r="B138" i="23"/>
  <c r="A138" i="23"/>
  <c r="W137" i="23"/>
  <c r="V137" i="23"/>
  <c r="U137" i="23"/>
  <c r="T137" i="23"/>
  <c r="S137" i="23"/>
  <c r="R137" i="23"/>
  <c r="Q137" i="23"/>
  <c r="P137" i="23"/>
  <c r="O137" i="23"/>
  <c r="N137" i="23"/>
  <c r="M137" i="23"/>
  <c r="L137" i="23"/>
  <c r="K137" i="23"/>
  <c r="J137" i="23"/>
  <c r="I137" i="23"/>
  <c r="H137" i="23"/>
  <c r="G137" i="23"/>
  <c r="F137" i="23"/>
  <c r="E137" i="23"/>
  <c r="D137" i="23"/>
  <c r="C137" i="23"/>
  <c r="B137" i="23"/>
  <c r="A137" i="23"/>
  <c r="W136" i="23"/>
  <c r="V136" i="23"/>
  <c r="U136" i="23"/>
  <c r="T136" i="23"/>
  <c r="S136" i="23"/>
  <c r="R136" i="23"/>
  <c r="Q136" i="23"/>
  <c r="P136" i="23"/>
  <c r="O136" i="23"/>
  <c r="N136" i="23"/>
  <c r="M136" i="23"/>
  <c r="L136" i="23"/>
  <c r="K136" i="23"/>
  <c r="J136" i="23"/>
  <c r="I136" i="23"/>
  <c r="H136" i="23"/>
  <c r="G136" i="23"/>
  <c r="F136" i="23"/>
  <c r="E136" i="23"/>
  <c r="D136" i="23"/>
  <c r="C136" i="23"/>
  <c r="B136" i="23"/>
  <c r="A136" i="23"/>
  <c r="W135" i="23"/>
  <c r="V135" i="23"/>
  <c r="U135" i="23"/>
  <c r="T135" i="23"/>
  <c r="S135" i="23"/>
  <c r="R135" i="23"/>
  <c r="Q135" i="23"/>
  <c r="P135" i="23"/>
  <c r="O135" i="23"/>
  <c r="N135" i="23"/>
  <c r="M135" i="23"/>
  <c r="L135" i="23"/>
  <c r="K135" i="23"/>
  <c r="J135" i="23"/>
  <c r="I135" i="23"/>
  <c r="H135" i="23"/>
  <c r="G135" i="23"/>
  <c r="F135" i="23"/>
  <c r="E135" i="23"/>
  <c r="D135" i="23"/>
  <c r="C135" i="23"/>
  <c r="B135" i="23"/>
  <c r="A135" i="23"/>
  <c r="W134" i="23"/>
  <c r="V134" i="23"/>
  <c r="U134" i="23"/>
  <c r="T134" i="23"/>
  <c r="S134" i="23"/>
  <c r="R134" i="23"/>
  <c r="Q134" i="23"/>
  <c r="P134" i="23"/>
  <c r="O134" i="23"/>
  <c r="N134" i="23"/>
  <c r="M134" i="23"/>
  <c r="L134" i="23"/>
  <c r="K134" i="23"/>
  <c r="J134" i="23"/>
  <c r="I134" i="23"/>
  <c r="H134" i="23"/>
  <c r="G134" i="23"/>
  <c r="F134" i="23"/>
  <c r="E134" i="23"/>
  <c r="D134" i="23"/>
  <c r="C134" i="23"/>
  <c r="B134" i="23"/>
  <c r="A134" i="23"/>
  <c r="W133" i="23"/>
  <c r="V133" i="23"/>
  <c r="U133" i="23"/>
  <c r="T133" i="23"/>
  <c r="S133" i="23"/>
  <c r="R133" i="23"/>
  <c r="Q133" i="23"/>
  <c r="P133" i="23"/>
  <c r="O133" i="23"/>
  <c r="N133" i="23"/>
  <c r="M133" i="23"/>
  <c r="L133" i="23"/>
  <c r="K133" i="23"/>
  <c r="J133" i="23"/>
  <c r="I133" i="23"/>
  <c r="H133" i="23"/>
  <c r="G133" i="23"/>
  <c r="F133" i="23"/>
  <c r="E133" i="23"/>
  <c r="D133" i="23"/>
  <c r="C133" i="23"/>
  <c r="B133" i="23"/>
  <c r="A133" i="23"/>
  <c r="W132" i="23"/>
  <c r="V132" i="23"/>
  <c r="U132" i="23"/>
  <c r="T132" i="23"/>
  <c r="S132" i="23"/>
  <c r="R132" i="23"/>
  <c r="Q132" i="23"/>
  <c r="P132" i="23"/>
  <c r="O132" i="23"/>
  <c r="N132" i="23"/>
  <c r="M132" i="23"/>
  <c r="L132" i="23"/>
  <c r="K132" i="23"/>
  <c r="J132" i="23"/>
  <c r="I132" i="23"/>
  <c r="H132" i="23"/>
  <c r="G132" i="23"/>
  <c r="F132" i="23"/>
  <c r="E132" i="23"/>
  <c r="D132" i="23"/>
  <c r="C132" i="23"/>
  <c r="B132" i="23"/>
  <c r="A132" i="23"/>
  <c r="W131" i="23"/>
  <c r="V131" i="23"/>
  <c r="U131" i="23"/>
  <c r="T131" i="23"/>
  <c r="S131" i="23"/>
  <c r="R131" i="23"/>
  <c r="Q131" i="23"/>
  <c r="P131" i="23"/>
  <c r="O131" i="23"/>
  <c r="N131" i="23"/>
  <c r="M131" i="23"/>
  <c r="L131" i="23"/>
  <c r="K131" i="23"/>
  <c r="J131" i="23"/>
  <c r="I131" i="23"/>
  <c r="H131" i="23"/>
  <c r="G131" i="23"/>
  <c r="F131" i="23"/>
  <c r="E131" i="23"/>
  <c r="D131" i="23"/>
  <c r="C131" i="23"/>
  <c r="B131" i="23"/>
  <c r="A131" i="23"/>
  <c r="W130" i="23"/>
  <c r="V130" i="23"/>
  <c r="U130" i="23"/>
  <c r="T130" i="23"/>
  <c r="S130" i="23"/>
  <c r="R130" i="23"/>
  <c r="Q130" i="23"/>
  <c r="P130" i="23"/>
  <c r="O130" i="23"/>
  <c r="N130" i="23"/>
  <c r="M130" i="23"/>
  <c r="L130" i="23"/>
  <c r="K130" i="23"/>
  <c r="J130" i="23"/>
  <c r="I130" i="23"/>
  <c r="H130" i="23"/>
  <c r="G130" i="23"/>
  <c r="F130" i="23"/>
  <c r="E130" i="23"/>
  <c r="D130" i="23"/>
  <c r="C130" i="23"/>
  <c r="B130" i="23"/>
  <c r="A130" i="23"/>
  <c r="W129" i="23"/>
  <c r="V129" i="23"/>
  <c r="U129" i="23"/>
  <c r="T129" i="23"/>
  <c r="S129" i="23"/>
  <c r="R129" i="23"/>
  <c r="Q129" i="23"/>
  <c r="P129" i="23"/>
  <c r="O129" i="23"/>
  <c r="N129" i="23"/>
  <c r="M129" i="23"/>
  <c r="L129" i="23"/>
  <c r="K129" i="23"/>
  <c r="J129" i="23"/>
  <c r="I129" i="23"/>
  <c r="H129" i="23"/>
  <c r="G129" i="23"/>
  <c r="F129" i="23"/>
  <c r="E129" i="23"/>
  <c r="D129" i="23"/>
  <c r="C129" i="23"/>
  <c r="B129" i="23"/>
  <c r="A129" i="23"/>
  <c r="W128" i="23"/>
  <c r="V128" i="23"/>
  <c r="U128" i="23"/>
  <c r="T128" i="23"/>
  <c r="S128" i="23"/>
  <c r="R128" i="23"/>
  <c r="Q128" i="23"/>
  <c r="P128" i="23"/>
  <c r="O128" i="23"/>
  <c r="N128" i="23"/>
  <c r="M128" i="23"/>
  <c r="L128" i="23"/>
  <c r="K128" i="23"/>
  <c r="J128" i="23"/>
  <c r="I128" i="23"/>
  <c r="H128" i="23"/>
  <c r="G128" i="23"/>
  <c r="F128" i="23"/>
  <c r="E128" i="23"/>
  <c r="D128" i="23"/>
  <c r="C128" i="23"/>
  <c r="B128" i="23"/>
  <c r="A128" i="23"/>
  <c r="W127" i="23"/>
  <c r="V127" i="23"/>
  <c r="U127" i="23"/>
  <c r="T127" i="23"/>
  <c r="S127" i="23"/>
  <c r="R127" i="23"/>
  <c r="Q127" i="23"/>
  <c r="P127" i="23"/>
  <c r="O127" i="23"/>
  <c r="N127" i="23"/>
  <c r="M127" i="23"/>
  <c r="L127" i="23"/>
  <c r="K127" i="23"/>
  <c r="J127" i="23"/>
  <c r="I127" i="23"/>
  <c r="H127" i="23"/>
  <c r="G127" i="23"/>
  <c r="F127" i="23"/>
  <c r="E127" i="23"/>
  <c r="D127" i="23"/>
  <c r="C127" i="23"/>
  <c r="B127" i="23"/>
  <c r="A127" i="23"/>
  <c r="W126" i="23"/>
  <c r="V126" i="23"/>
  <c r="U126" i="23"/>
  <c r="T126" i="23"/>
  <c r="S126" i="23"/>
  <c r="R126" i="23"/>
  <c r="Q126" i="23"/>
  <c r="P126" i="23"/>
  <c r="O126" i="23"/>
  <c r="N126" i="23"/>
  <c r="M126" i="23"/>
  <c r="L126" i="23"/>
  <c r="K126" i="23"/>
  <c r="J126" i="23"/>
  <c r="I126" i="23"/>
  <c r="H126" i="23"/>
  <c r="G126" i="23"/>
  <c r="F126" i="23"/>
  <c r="E126" i="23"/>
  <c r="D126" i="23"/>
  <c r="C126" i="23"/>
  <c r="B126" i="23"/>
  <c r="A126" i="23"/>
  <c r="W125" i="23"/>
  <c r="V125" i="23"/>
  <c r="U125" i="23"/>
  <c r="T125" i="23"/>
  <c r="S125" i="23"/>
  <c r="R125" i="23"/>
  <c r="Q125" i="23"/>
  <c r="P125" i="23"/>
  <c r="O125" i="23"/>
  <c r="N125" i="23"/>
  <c r="M125" i="23"/>
  <c r="L125" i="23"/>
  <c r="K125" i="23"/>
  <c r="J125" i="23"/>
  <c r="I125" i="23"/>
  <c r="H125" i="23"/>
  <c r="G125" i="23"/>
  <c r="F125" i="23"/>
  <c r="E125" i="23"/>
  <c r="D125" i="23"/>
  <c r="C125" i="23"/>
  <c r="B125" i="23"/>
  <c r="A125" i="23"/>
  <c r="W124" i="23"/>
  <c r="V124" i="23"/>
  <c r="U124" i="23"/>
  <c r="T124" i="23"/>
  <c r="S124" i="23"/>
  <c r="R124" i="23"/>
  <c r="Q124" i="23"/>
  <c r="P124" i="23"/>
  <c r="O124" i="23"/>
  <c r="N124" i="23"/>
  <c r="M124" i="23"/>
  <c r="L124" i="23"/>
  <c r="K124" i="23"/>
  <c r="J124" i="23"/>
  <c r="I124" i="23"/>
  <c r="H124" i="23"/>
  <c r="G124" i="23"/>
  <c r="F124" i="23"/>
  <c r="E124" i="23"/>
  <c r="D124" i="23"/>
  <c r="C124" i="23"/>
  <c r="B124" i="23"/>
  <c r="A124" i="23"/>
  <c r="W123" i="23"/>
  <c r="V123" i="23"/>
  <c r="U123" i="23"/>
  <c r="T123" i="23"/>
  <c r="S123" i="23"/>
  <c r="R123" i="23"/>
  <c r="Q123" i="23"/>
  <c r="P123" i="23"/>
  <c r="O123" i="23"/>
  <c r="N123" i="23"/>
  <c r="M123" i="23"/>
  <c r="L123" i="23"/>
  <c r="K123" i="23"/>
  <c r="J123" i="23"/>
  <c r="I123" i="23"/>
  <c r="H123" i="23"/>
  <c r="G123" i="23"/>
  <c r="F123" i="23"/>
  <c r="E123" i="23"/>
  <c r="D123" i="23"/>
  <c r="C123" i="23"/>
  <c r="B123" i="23"/>
  <c r="A123" i="23"/>
  <c r="W122" i="23"/>
  <c r="V122" i="23"/>
  <c r="U122" i="23"/>
  <c r="T122" i="23"/>
  <c r="S122" i="23"/>
  <c r="R122" i="23"/>
  <c r="Q122" i="23"/>
  <c r="P122" i="23"/>
  <c r="O122" i="23"/>
  <c r="N122" i="23"/>
  <c r="M122" i="23"/>
  <c r="L122" i="23"/>
  <c r="K122" i="23"/>
  <c r="J122" i="23"/>
  <c r="I122" i="23"/>
  <c r="H122" i="23"/>
  <c r="G122" i="23"/>
  <c r="F122" i="23"/>
  <c r="E122" i="23"/>
  <c r="D122" i="23"/>
  <c r="C122" i="23"/>
  <c r="B122" i="23"/>
  <c r="A122" i="23"/>
  <c r="W121" i="23"/>
  <c r="V121" i="23"/>
  <c r="U121" i="23"/>
  <c r="T121" i="23"/>
  <c r="S121" i="23"/>
  <c r="R121" i="23"/>
  <c r="Q121" i="23"/>
  <c r="P121" i="23"/>
  <c r="O121" i="23"/>
  <c r="N121" i="23"/>
  <c r="M121" i="23"/>
  <c r="L121" i="23"/>
  <c r="K121" i="23"/>
  <c r="J121" i="23"/>
  <c r="I121" i="23"/>
  <c r="H121" i="23"/>
  <c r="G121" i="23"/>
  <c r="F121" i="23"/>
  <c r="E121" i="23"/>
  <c r="D121" i="23"/>
  <c r="C121" i="23"/>
  <c r="B121" i="23"/>
  <c r="A121" i="23"/>
  <c r="W120" i="23"/>
  <c r="V120" i="23"/>
  <c r="U120" i="23"/>
  <c r="T120" i="23"/>
  <c r="S120" i="23"/>
  <c r="R120" i="23"/>
  <c r="Q120" i="23"/>
  <c r="P120" i="23"/>
  <c r="O120" i="23"/>
  <c r="N120" i="23"/>
  <c r="M120" i="23"/>
  <c r="L120" i="23"/>
  <c r="K120" i="23"/>
  <c r="J120" i="23"/>
  <c r="I120" i="23"/>
  <c r="H120" i="23"/>
  <c r="G120" i="23"/>
  <c r="F120" i="23"/>
  <c r="E120" i="23"/>
  <c r="D120" i="23"/>
  <c r="C120" i="23"/>
  <c r="B120" i="23"/>
  <c r="A120" i="23"/>
  <c r="W119" i="23"/>
  <c r="V119" i="23"/>
  <c r="U119" i="23"/>
  <c r="T119" i="23"/>
  <c r="S119" i="23"/>
  <c r="R119" i="23"/>
  <c r="Q119" i="23"/>
  <c r="P119" i="23"/>
  <c r="O119" i="23"/>
  <c r="N119" i="23"/>
  <c r="M119" i="23"/>
  <c r="L119" i="23"/>
  <c r="K119" i="23"/>
  <c r="J119" i="23"/>
  <c r="I119" i="23"/>
  <c r="H119" i="23"/>
  <c r="G119" i="23"/>
  <c r="F119" i="23"/>
  <c r="E119" i="23"/>
  <c r="D119" i="23"/>
  <c r="C119" i="23"/>
  <c r="B119" i="23"/>
  <c r="A119" i="23"/>
  <c r="W118" i="23"/>
  <c r="V118" i="23"/>
  <c r="U118" i="23"/>
  <c r="T118" i="23"/>
  <c r="S118" i="23"/>
  <c r="R118" i="23"/>
  <c r="Q118" i="23"/>
  <c r="P118" i="23"/>
  <c r="O118" i="23"/>
  <c r="N118" i="23"/>
  <c r="M118" i="23"/>
  <c r="L118" i="23"/>
  <c r="K118" i="23"/>
  <c r="J118" i="23"/>
  <c r="I118" i="23"/>
  <c r="H118" i="23"/>
  <c r="G118" i="23"/>
  <c r="F118" i="23"/>
  <c r="E118" i="23"/>
  <c r="D118" i="23"/>
  <c r="C118" i="23"/>
  <c r="B118" i="23"/>
  <c r="A118" i="23"/>
  <c r="W117" i="23"/>
  <c r="V117" i="23"/>
  <c r="U117" i="23"/>
  <c r="T117" i="23"/>
  <c r="S117" i="23"/>
  <c r="R117" i="23"/>
  <c r="Q117" i="23"/>
  <c r="P117" i="23"/>
  <c r="O117" i="23"/>
  <c r="N117" i="23"/>
  <c r="M117" i="23"/>
  <c r="L117" i="23"/>
  <c r="K117" i="23"/>
  <c r="J117" i="23"/>
  <c r="I117" i="23"/>
  <c r="H117" i="23"/>
  <c r="G117" i="23"/>
  <c r="F117" i="23"/>
  <c r="E117" i="23"/>
  <c r="D117" i="23"/>
  <c r="C117" i="23"/>
  <c r="B117" i="23"/>
  <c r="A117" i="23"/>
  <c r="W116" i="23"/>
  <c r="V116" i="23"/>
  <c r="U116" i="23"/>
  <c r="T116" i="23"/>
  <c r="S116" i="23"/>
  <c r="R116" i="23"/>
  <c r="Q116" i="23"/>
  <c r="P116" i="23"/>
  <c r="O116" i="23"/>
  <c r="N116" i="23"/>
  <c r="M116" i="23"/>
  <c r="L116" i="23"/>
  <c r="K116" i="23"/>
  <c r="J116" i="23"/>
  <c r="I116" i="23"/>
  <c r="H116" i="23"/>
  <c r="G116" i="23"/>
  <c r="F116" i="23"/>
  <c r="E116" i="23"/>
  <c r="D116" i="23"/>
  <c r="C116" i="23"/>
  <c r="B116" i="23"/>
  <c r="A116" i="23"/>
  <c r="W115" i="23"/>
  <c r="V115" i="23"/>
  <c r="U115" i="23"/>
  <c r="T115" i="23"/>
  <c r="S115" i="23"/>
  <c r="R115" i="23"/>
  <c r="Q115" i="23"/>
  <c r="P115" i="23"/>
  <c r="O115" i="23"/>
  <c r="N115" i="23"/>
  <c r="M115" i="23"/>
  <c r="L115" i="23"/>
  <c r="K115" i="23"/>
  <c r="J115" i="23"/>
  <c r="I115" i="23"/>
  <c r="H115" i="23"/>
  <c r="G115" i="23"/>
  <c r="F115" i="23"/>
  <c r="E115" i="23"/>
  <c r="D115" i="23"/>
  <c r="C115" i="23"/>
  <c r="B115" i="23"/>
  <c r="A115" i="23"/>
  <c r="W114" i="23"/>
  <c r="V114" i="23"/>
  <c r="U114" i="23"/>
  <c r="T114" i="23"/>
  <c r="S114" i="23"/>
  <c r="R114" i="23"/>
  <c r="Q114" i="23"/>
  <c r="P114" i="23"/>
  <c r="O114" i="23"/>
  <c r="N114" i="23"/>
  <c r="M114" i="23"/>
  <c r="L114" i="23"/>
  <c r="K114" i="23"/>
  <c r="J114" i="23"/>
  <c r="I114" i="23"/>
  <c r="H114" i="23"/>
  <c r="G114" i="23"/>
  <c r="F114" i="23"/>
  <c r="E114" i="23"/>
  <c r="D114" i="23"/>
  <c r="C114" i="23"/>
  <c r="B114" i="23"/>
  <c r="A114" i="23"/>
  <c r="W113" i="23"/>
  <c r="V113" i="23"/>
  <c r="U113" i="23"/>
  <c r="T113" i="23"/>
  <c r="S113" i="23"/>
  <c r="R113" i="23"/>
  <c r="Q113" i="23"/>
  <c r="P113" i="23"/>
  <c r="O113" i="23"/>
  <c r="N113" i="23"/>
  <c r="M113" i="23"/>
  <c r="L113" i="23"/>
  <c r="K113" i="23"/>
  <c r="J113" i="23"/>
  <c r="I113" i="23"/>
  <c r="H113" i="23"/>
  <c r="G113" i="23"/>
  <c r="F113" i="23"/>
  <c r="E113" i="23"/>
  <c r="D113" i="23"/>
  <c r="C113" i="23"/>
  <c r="B113" i="23"/>
  <c r="A113" i="23"/>
  <c r="W112" i="23"/>
  <c r="V112" i="23"/>
  <c r="U112" i="23"/>
  <c r="T112" i="23"/>
  <c r="S112" i="23"/>
  <c r="R112" i="23"/>
  <c r="Q112" i="23"/>
  <c r="P112" i="23"/>
  <c r="O112" i="23"/>
  <c r="N112" i="23"/>
  <c r="M112" i="23"/>
  <c r="L112" i="23"/>
  <c r="K112" i="23"/>
  <c r="J112" i="23"/>
  <c r="I112" i="23"/>
  <c r="H112" i="23"/>
  <c r="G112" i="23"/>
  <c r="F112" i="23"/>
  <c r="E112" i="23"/>
  <c r="D112" i="23"/>
  <c r="C112" i="23"/>
  <c r="B112" i="23"/>
  <c r="A112" i="23"/>
  <c r="W111" i="23"/>
  <c r="V111" i="23"/>
  <c r="U111" i="23"/>
  <c r="T111" i="23"/>
  <c r="S111" i="23"/>
  <c r="R111" i="23"/>
  <c r="Q111" i="23"/>
  <c r="P111" i="23"/>
  <c r="O111" i="23"/>
  <c r="N111" i="23"/>
  <c r="M111" i="23"/>
  <c r="L111" i="23"/>
  <c r="K111" i="23"/>
  <c r="J111" i="23"/>
  <c r="I111" i="23"/>
  <c r="H111" i="23"/>
  <c r="G111" i="23"/>
  <c r="F111" i="23"/>
  <c r="E111" i="23"/>
  <c r="D111" i="23"/>
  <c r="C111" i="23"/>
  <c r="B111" i="23"/>
  <c r="A111" i="23"/>
  <c r="W110" i="23"/>
  <c r="V110" i="23"/>
  <c r="U110" i="23"/>
  <c r="T110" i="23"/>
  <c r="S110" i="23"/>
  <c r="R110" i="23"/>
  <c r="Q110" i="23"/>
  <c r="P110" i="23"/>
  <c r="O110" i="23"/>
  <c r="N110" i="23"/>
  <c r="M110" i="23"/>
  <c r="L110" i="23"/>
  <c r="K110" i="23"/>
  <c r="J110" i="23"/>
  <c r="I110" i="23"/>
  <c r="H110" i="23"/>
  <c r="G110" i="23"/>
  <c r="F110" i="23"/>
  <c r="E110" i="23"/>
  <c r="D110" i="23"/>
  <c r="C110" i="23"/>
  <c r="B110" i="23"/>
  <c r="A110" i="23"/>
  <c r="W109" i="23"/>
  <c r="V109" i="23"/>
  <c r="U109" i="23"/>
  <c r="T109" i="23"/>
  <c r="S109" i="23"/>
  <c r="R109" i="23"/>
  <c r="Q109" i="23"/>
  <c r="P109" i="23"/>
  <c r="O109" i="23"/>
  <c r="N109" i="23"/>
  <c r="M109" i="23"/>
  <c r="L109" i="23"/>
  <c r="K109" i="23"/>
  <c r="J109" i="23"/>
  <c r="I109" i="23"/>
  <c r="H109" i="23"/>
  <c r="G109" i="23"/>
  <c r="F109" i="23"/>
  <c r="E109" i="23"/>
  <c r="D109" i="23"/>
  <c r="C109" i="23"/>
  <c r="B109" i="23"/>
  <c r="A109" i="23"/>
  <c r="W108" i="23"/>
  <c r="V108" i="23"/>
  <c r="U108" i="23"/>
  <c r="T108" i="23"/>
  <c r="S108" i="23"/>
  <c r="R108" i="23"/>
  <c r="Q108" i="23"/>
  <c r="P108" i="23"/>
  <c r="O108" i="23"/>
  <c r="N108" i="23"/>
  <c r="M108" i="23"/>
  <c r="L108" i="23"/>
  <c r="K108" i="23"/>
  <c r="J108" i="23"/>
  <c r="I108" i="23"/>
  <c r="H108" i="23"/>
  <c r="G108" i="23"/>
  <c r="F108" i="23"/>
  <c r="E108" i="23"/>
  <c r="D108" i="23"/>
  <c r="C108" i="23"/>
  <c r="B108" i="23"/>
  <c r="A108" i="23"/>
  <c r="W107" i="23"/>
  <c r="V107" i="23"/>
  <c r="U107" i="23"/>
  <c r="T107" i="23"/>
  <c r="S107" i="23"/>
  <c r="R107" i="23"/>
  <c r="Q107" i="23"/>
  <c r="P107" i="23"/>
  <c r="O107" i="23"/>
  <c r="N107" i="23"/>
  <c r="M107" i="23"/>
  <c r="L107" i="23"/>
  <c r="K107" i="23"/>
  <c r="J107" i="23"/>
  <c r="I107" i="23"/>
  <c r="H107" i="23"/>
  <c r="G107" i="23"/>
  <c r="F107" i="23"/>
  <c r="E107" i="23"/>
  <c r="D107" i="23"/>
  <c r="C107" i="23"/>
  <c r="B107" i="23"/>
  <c r="A107" i="23"/>
  <c r="W106" i="23"/>
  <c r="V106" i="23"/>
  <c r="U106" i="23"/>
  <c r="T106" i="23"/>
  <c r="S106" i="23"/>
  <c r="R106" i="23"/>
  <c r="Q106" i="23"/>
  <c r="P106" i="23"/>
  <c r="O106" i="23"/>
  <c r="N106" i="23"/>
  <c r="M106" i="23"/>
  <c r="L106" i="23"/>
  <c r="K106" i="23"/>
  <c r="J106" i="23"/>
  <c r="I106" i="23"/>
  <c r="H106" i="23"/>
  <c r="G106" i="23"/>
  <c r="F106" i="23"/>
  <c r="E106" i="23"/>
  <c r="D106" i="23"/>
  <c r="C106" i="23"/>
  <c r="B106" i="23"/>
  <c r="A106" i="23"/>
  <c r="W105" i="23"/>
  <c r="V105" i="23"/>
  <c r="U105" i="23"/>
  <c r="T105" i="23"/>
  <c r="S105" i="23"/>
  <c r="R105" i="23"/>
  <c r="Q105" i="23"/>
  <c r="P105" i="23"/>
  <c r="O105" i="23"/>
  <c r="N105" i="23"/>
  <c r="M105" i="23"/>
  <c r="L105" i="23"/>
  <c r="K105" i="23"/>
  <c r="J105" i="23"/>
  <c r="I105" i="23"/>
  <c r="H105" i="23"/>
  <c r="G105" i="23"/>
  <c r="F105" i="23"/>
  <c r="E105" i="23"/>
  <c r="D105" i="23"/>
  <c r="C105" i="23"/>
  <c r="B105" i="23"/>
  <c r="A105" i="23"/>
  <c r="W104" i="23"/>
  <c r="V104" i="23"/>
  <c r="U104" i="23"/>
  <c r="T104" i="23"/>
  <c r="S104" i="23"/>
  <c r="R104" i="23"/>
  <c r="Q104" i="23"/>
  <c r="P104" i="23"/>
  <c r="O104" i="23"/>
  <c r="N104" i="23"/>
  <c r="M104" i="23"/>
  <c r="L104" i="23"/>
  <c r="K104" i="23"/>
  <c r="J104" i="23"/>
  <c r="I104" i="23"/>
  <c r="H104" i="23"/>
  <c r="G104" i="23"/>
  <c r="F104" i="23"/>
  <c r="E104" i="23"/>
  <c r="D104" i="23"/>
  <c r="C104" i="23"/>
  <c r="B104" i="23"/>
  <c r="A104" i="23"/>
  <c r="W103" i="23"/>
  <c r="V103" i="23"/>
  <c r="U103" i="23"/>
  <c r="T103" i="23"/>
  <c r="S103" i="23"/>
  <c r="R103" i="23"/>
  <c r="Q103" i="23"/>
  <c r="P103" i="23"/>
  <c r="O103" i="23"/>
  <c r="N103" i="23"/>
  <c r="M103" i="23"/>
  <c r="L103" i="23"/>
  <c r="K103" i="23"/>
  <c r="J103" i="23"/>
  <c r="I103" i="23"/>
  <c r="H103" i="23"/>
  <c r="G103" i="23"/>
  <c r="F103" i="23"/>
  <c r="E103" i="23"/>
  <c r="D103" i="23"/>
  <c r="C103" i="23"/>
  <c r="B103" i="23"/>
  <c r="A103" i="23"/>
  <c r="W102" i="23"/>
  <c r="V102" i="23"/>
  <c r="U102" i="23"/>
  <c r="T102" i="23"/>
  <c r="S102" i="23"/>
  <c r="R102" i="23"/>
  <c r="Q102" i="23"/>
  <c r="P102" i="23"/>
  <c r="O102" i="23"/>
  <c r="N102" i="23"/>
  <c r="M102" i="23"/>
  <c r="L102" i="23"/>
  <c r="K102" i="23"/>
  <c r="J102" i="23"/>
  <c r="I102" i="23"/>
  <c r="H102" i="23"/>
  <c r="G102" i="23"/>
  <c r="F102" i="23"/>
  <c r="E102" i="23"/>
  <c r="D102" i="23"/>
  <c r="C102" i="23"/>
  <c r="B102" i="23"/>
  <c r="A102" i="23"/>
  <c r="W101" i="23"/>
  <c r="V101" i="23"/>
  <c r="U101" i="23"/>
  <c r="T101" i="23"/>
  <c r="S101" i="23"/>
  <c r="R101" i="23"/>
  <c r="Q101" i="23"/>
  <c r="P101" i="23"/>
  <c r="O101" i="23"/>
  <c r="N101" i="23"/>
  <c r="M101" i="23"/>
  <c r="L101" i="23"/>
  <c r="K101" i="23"/>
  <c r="J101" i="23"/>
  <c r="I101" i="23"/>
  <c r="H101" i="23"/>
  <c r="G101" i="23"/>
  <c r="F101" i="23"/>
  <c r="E101" i="23"/>
  <c r="D101" i="23"/>
  <c r="C101" i="23"/>
  <c r="B101" i="23"/>
  <c r="A101" i="23"/>
  <c r="W100" i="23"/>
  <c r="V100" i="23"/>
  <c r="U100" i="23"/>
  <c r="T100" i="23"/>
  <c r="S100" i="23"/>
  <c r="R100" i="23"/>
  <c r="Q100" i="23"/>
  <c r="P100" i="23"/>
  <c r="O100" i="23"/>
  <c r="N100" i="23"/>
  <c r="M100" i="23"/>
  <c r="L100" i="23"/>
  <c r="K100" i="23"/>
  <c r="J100" i="23"/>
  <c r="I100" i="23"/>
  <c r="H100" i="23"/>
  <c r="G100" i="23"/>
  <c r="F100" i="23"/>
  <c r="E100" i="23"/>
  <c r="D100" i="23"/>
  <c r="C100" i="23"/>
  <c r="B100" i="23"/>
  <c r="A100" i="23"/>
  <c r="W99" i="23"/>
  <c r="V99" i="23"/>
  <c r="U99" i="23"/>
  <c r="T99" i="23"/>
  <c r="S99" i="23"/>
  <c r="R99" i="23"/>
  <c r="Q99" i="23"/>
  <c r="P99" i="23"/>
  <c r="O99" i="23"/>
  <c r="N99" i="23"/>
  <c r="M99" i="23"/>
  <c r="L99" i="23"/>
  <c r="K99" i="23"/>
  <c r="J99" i="23"/>
  <c r="I99" i="23"/>
  <c r="H99" i="23"/>
  <c r="G99" i="23"/>
  <c r="F99" i="23"/>
  <c r="E99" i="23"/>
  <c r="D99" i="23"/>
  <c r="C99" i="23"/>
  <c r="B99" i="23"/>
  <c r="A99" i="23"/>
  <c r="W98" i="23"/>
  <c r="V98" i="23"/>
  <c r="U98" i="23"/>
  <c r="T98" i="23"/>
  <c r="S98" i="23"/>
  <c r="R98" i="23"/>
  <c r="Q98" i="23"/>
  <c r="P98" i="23"/>
  <c r="O98" i="23"/>
  <c r="N98" i="23"/>
  <c r="M98" i="23"/>
  <c r="L98" i="23"/>
  <c r="K98" i="23"/>
  <c r="J98" i="23"/>
  <c r="I98" i="23"/>
  <c r="H98" i="23"/>
  <c r="G98" i="23"/>
  <c r="F98" i="23"/>
  <c r="E98" i="23"/>
  <c r="D98" i="23"/>
  <c r="C98" i="23"/>
  <c r="B98" i="23"/>
  <c r="A98" i="23"/>
  <c r="W97" i="23"/>
  <c r="V97" i="23"/>
  <c r="U97" i="23"/>
  <c r="T97" i="23"/>
  <c r="S97" i="23"/>
  <c r="R97" i="23"/>
  <c r="Q97" i="23"/>
  <c r="P97" i="23"/>
  <c r="O97" i="23"/>
  <c r="N97" i="23"/>
  <c r="M97" i="23"/>
  <c r="L97" i="23"/>
  <c r="K97" i="23"/>
  <c r="J97" i="23"/>
  <c r="I97" i="23"/>
  <c r="H97" i="23"/>
  <c r="G97" i="23"/>
  <c r="F97" i="23"/>
  <c r="E97" i="23"/>
  <c r="D97" i="23"/>
  <c r="C97" i="23"/>
  <c r="B97" i="23"/>
  <c r="A97" i="23"/>
  <c r="W96" i="23"/>
  <c r="V96" i="23"/>
  <c r="U96" i="23"/>
  <c r="T96" i="23"/>
  <c r="S96" i="23"/>
  <c r="R96" i="23"/>
  <c r="Q96" i="23"/>
  <c r="P96" i="23"/>
  <c r="O96" i="23"/>
  <c r="N96" i="23"/>
  <c r="M96" i="23"/>
  <c r="L96" i="23"/>
  <c r="K96" i="23"/>
  <c r="J96" i="23"/>
  <c r="I96" i="23"/>
  <c r="H96" i="23"/>
  <c r="G96" i="23"/>
  <c r="F96" i="23"/>
  <c r="E96" i="23"/>
  <c r="D96" i="23"/>
  <c r="C96" i="23"/>
  <c r="B96" i="23"/>
  <c r="A96" i="23"/>
  <c r="W95" i="23"/>
  <c r="V95" i="23"/>
  <c r="U95" i="23"/>
  <c r="T95" i="23"/>
  <c r="S95" i="23"/>
  <c r="R95" i="23"/>
  <c r="Q95" i="23"/>
  <c r="P95" i="23"/>
  <c r="O95" i="23"/>
  <c r="N95" i="23"/>
  <c r="M95" i="23"/>
  <c r="L95" i="23"/>
  <c r="K95" i="23"/>
  <c r="J95" i="23"/>
  <c r="I95" i="23"/>
  <c r="H95" i="23"/>
  <c r="G95" i="23"/>
  <c r="F95" i="23"/>
  <c r="E95" i="23"/>
  <c r="D95" i="23"/>
  <c r="C95" i="23"/>
  <c r="B95" i="23"/>
  <c r="A95" i="23"/>
  <c r="W94" i="23"/>
  <c r="V94" i="23"/>
  <c r="U94" i="23"/>
  <c r="T94" i="23"/>
  <c r="S94" i="23"/>
  <c r="R94" i="23"/>
  <c r="Q94" i="23"/>
  <c r="P94" i="23"/>
  <c r="O94" i="23"/>
  <c r="N94" i="23"/>
  <c r="M94" i="23"/>
  <c r="L94" i="23"/>
  <c r="K94" i="23"/>
  <c r="J94" i="23"/>
  <c r="I94" i="23"/>
  <c r="H94" i="23"/>
  <c r="G94" i="23"/>
  <c r="F94" i="23"/>
  <c r="E94" i="23"/>
  <c r="D94" i="23"/>
  <c r="C94" i="23"/>
  <c r="B94" i="23"/>
  <c r="A94" i="23"/>
  <c r="W93" i="23"/>
  <c r="V93" i="23"/>
  <c r="U93" i="23"/>
  <c r="T93" i="23"/>
  <c r="S93" i="23"/>
  <c r="R93" i="23"/>
  <c r="Q93" i="23"/>
  <c r="P93" i="23"/>
  <c r="O93" i="23"/>
  <c r="N93" i="23"/>
  <c r="M93" i="23"/>
  <c r="L93" i="23"/>
  <c r="K93" i="23"/>
  <c r="J93" i="23"/>
  <c r="I93" i="23"/>
  <c r="H93" i="23"/>
  <c r="G93" i="23"/>
  <c r="F93" i="23"/>
  <c r="E93" i="23"/>
  <c r="D93" i="23"/>
  <c r="C93" i="23"/>
  <c r="B93" i="23"/>
  <c r="A93" i="23"/>
  <c r="W92" i="23"/>
  <c r="V92" i="23"/>
  <c r="U92" i="23"/>
  <c r="T92" i="23"/>
  <c r="S92" i="23"/>
  <c r="R92" i="23"/>
  <c r="Q92" i="23"/>
  <c r="P92" i="23"/>
  <c r="O92" i="23"/>
  <c r="N92" i="23"/>
  <c r="M92" i="23"/>
  <c r="L92" i="23"/>
  <c r="K92" i="23"/>
  <c r="J92" i="23"/>
  <c r="I92" i="23"/>
  <c r="H92" i="23"/>
  <c r="G92" i="23"/>
  <c r="F92" i="23"/>
  <c r="E92" i="23"/>
  <c r="D92" i="23"/>
  <c r="C92" i="23"/>
  <c r="B92" i="23"/>
  <c r="A92" i="23"/>
  <c r="W91" i="23"/>
  <c r="V91" i="23"/>
  <c r="U91" i="23"/>
  <c r="T91" i="23"/>
  <c r="S91" i="23"/>
  <c r="R91" i="23"/>
  <c r="Q91" i="23"/>
  <c r="P91" i="23"/>
  <c r="O91" i="23"/>
  <c r="N91" i="23"/>
  <c r="M91" i="23"/>
  <c r="L91" i="23"/>
  <c r="K91" i="23"/>
  <c r="J91" i="23"/>
  <c r="I91" i="23"/>
  <c r="H91" i="23"/>
  <c r="G91" i="23"/>
  <c r="F91" i="23"/>
  <c r="E91" i="23"/>
  <c r="D91" i="23"/>
  <c r="C91" i="23"/>
  <c r="B91" i="23"/>
  <c r="A91" i="23"/>
  <c r="W90" i="23"/>
  <c r="V90" i="23"/>
  <c r="U90" i="23"/>
  <c r="T90" i="23"/>
  <c r="S90" i="23"/>
  <c r="R90" i="23"/>
  <c r="Q90" i="23"/>
  <c r="P90" i="23"/>
  <c r="O90" i="23"/>
  <c r="N90" i="23"/>
  <c r="M90" i="23"/>
  <c r="L90" i="23"/>
  <c r="K90" i="23"/>
  <c r="J90" i="23"/>
  <c r="I90" i="23"/>
  <c r="H90" i="23"/>
  <c r="G90" i="23"/>
  <c r="F90" i="23"/>
  <c r="E90" i="23"/>
  <c r="D90" i="23"/>
  <c r="C90" i="23"/>
  <c r="B90" i="23"/>
  <c r="A90" i="23"/>
  <c r="W89" i="23"/>
  <c r="V89" i="23"/>
  <c r="U89" i="23"/>
  <c r="T89" i="23"/>
  <c r="S89" i="23"/>
  <c r="R89" i="23"/>
  <c r="Q89" i="23"/>
  <c r="P89" i="23"/>
  <c r="O89" i="23"/>
  <c r="N89" i="23"/>
  <c r="M89" i="23"/>
  <c r="L89" i="23"/>
  <c r="K89" i="23"/>
  <c r="J89" i="23"/>
  <c r="I89" i="23"/>
  <c r="H89" i="23"/>
  <c r="G89" i="23"/>
  <c r="F89" i="23"/>
  <c r="E89" i="23"/>
  <c r="D89" i="23"/>
  <c r="C89" i="23"/>
  <c r="B89" i="23"/>
  <c r="A89" i="23"/>
  <c r="W88" i="23"/>
  <c r="V88" i="23"/>
  <c r="U88" i="23"/>
  <c r="T88" i="23"/>
  <c r="S88" i="23"/>
  <c r="R88" i="23"/>
  <c r="Q88" i="23"/>
  <c r="P88" i="23"/>
  <c r="O88" i="23"/>
  <c r="N88" i="23"/>
  <c r="M88" i="23"/>
  <c r="L88" i="23"/>
  <c r="K88" i="23"/>
  <c r="J88" i="23"/>
  <c r="I88" i="23"/>
  <c r="H88" i="23"/>
  <c r="G88" i="23"/>
  <c r="F88" i="23"/>
  <c r="E88" i="23"/>
  <c r="D88" i="23"/>
  <c r="C88" i="23"/>
  <c r="B88" i="23"/>
  <c r="A88" i="23"/>
  <c r="W87" i="23"/>
  <c r="V87" i="23"/>
  <c r="U87" i="23"/>
  <c r="T87" i="23"/>
  <c r="S87" i="23"/>
  <c r="R87" i="23"/>
  <c r="Q87" i="23"/>
  <c r="P87" i="23"/>
  <c r="O87" i="23"/>
  <c r="N87" i="23"/>
  <c r="M87" i="23"/>
  <c r="L87" i="23"/>
  <c r="K87" i="23"/>
  <c r="J87" i="23"/>
  <c r="I87" i="23"/>
  <c r="H87" i="23"/>
  <c r="G87" i="23"/>
  <c r="F87" i="23"/>
  <c r="E87" i="23"/>
  <c r="D87" i="23"/>
  <c r="C87" i="23"/>
  <c r="B87" i="23"/>
  <c r="A87" i="23"/>
  <c r="W86" i="23"/>
  <c r="V86" i="23"/>
  <c r="U86" i="23"/>
  <c r="T86" i="23"/>
  <c r="S86" i="23"/>
  <c r="R86" i="23"/>
  <c r="Q86" i="23"/>
  <c r="P86" i="23"/>
  <c r="O86" i="23"/>
  <c r="N86" i="23"/>
  <c r="M86" i="23"/>
  <c r="L86" i="23"/>
  <c r="K86" i="23"/>
  <c r="J86" i="23"/>
  <c r="I86" i="23"/>
  <c r="H86" i="23"/>
  <c r="G86" i="23"/>
  <c r="F86" i="23"/>
  <c r="E86" i="23"/>
  <c r="D86" i="23"/>
  <c r="C86" i="23"/>
  <c r="B86" i="23"/>
  <c r="A86" i="23"/>
  <c r="W85" i="23"/>
  <c r="V85" i="23"/>
  <c r="U85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E85" i="23"/>
  <c r="D85" i="23"/>
  <c r="C85" i="23"/>
  <c r="B85" i="23"/>
  <c r="A85" i="23"/>
  <c r="W84" i="23"/>
  <c r="V84" i="23"/>
  <c r="U84" i="23"/>
  <c r="T84" i="23"/>
  <c r="S84" i="23"/>
  <c r="R84" i="23"/>
  <c r="Q84" i="23"/>
  <c r="P84" i="23"/>
  <c r="O84" i="23"/>
  <c r="N84" i="23"/>
  <c r="M84" i="23"/>
  <c r="L84" i="23"/>
  <c r="K84" i="23"/>
  <c r="J84" i="23"/>
  <c r="I84" i="23"/>
  <c r="H84" i="23"/>
  <c r="G84" i="23"/>
  <c r="F84" i="23"/>
  <c r="E84" i="23"/>
  <c r="D84" i="23"/>
  <c r="C84" i="23"/>
  <c r="B84" i="23"/>
  <c r="A84" i="23"/>
  <c r="W83" i="23"/>
  <c r="V83" i="23"/>
  <c r="U83" i="23"/>
  <c r="T83" i="23"/>
  <c r="S83" i="23"/>
  <c r="R83" i="23"/>
  <c r="Q83" i="23"/>
  <c r="P83" i="23"/>
  <c r="O83" i="23"/>
  <c r="N83" i="23"/>
  <c r="M83" i="23"/>
  <c r="L83" i="23"/>
  <c r="K83" i="23"/>
  <c r="J83" i="23"/>
  <c r="I83" i="23"/>
  <c r="H83" i="23"/>
  <c r="G83" i="23"/>
  <c r="F83" i="23"/>
  <c r="E83" i="23"/>
  <c r="D83" i="23"/>
  <c r="C83" i="23"/>
  <c r="B83" i="23"/>
  <c r="A83" i="23"/>
  <c r="W82" i="23"/>
  <c r="V82" i="23"/>
  <c r="U82" i="23"/>
  <c r="T82" i="23"/>
  <c r="S82" i="23"/>
  <c r="R82" i="23"/>
  <c r="Q82" i="23"/>
  <c r="P82" i="23"/>
  <c r="O82" i="23"/>
  <c r="N82" i="23"/>
  <c r="M82" i="23"/>
  <c r="L82" i="23"/>
  <c r="K82" i="23"/>
  <c r="J82" i="23"/>
  <c r="I82" i="23"/>
  <c r="H82" i="23"/>
  <c r="G82" i="23"/>
  <c r="F82" i="23"/>
  <c r="E82" i="23"/>
  <c r="D82" i="23"/>
  <c r="C82" i="23"/>
  <c r="B82" i="23"/>
  <c r="A82" i="23"/>
  <c r="W81" i="23"/>
  <c r="V81" i="23"/>
  <c r="U81" i="23"/>
  <c r="T81" i="23"/>
  <c r="S81" i="23"/>
  <c r="R81" i="23"/>
  <c r="Q81" i="23"/>
  <c r="P81" i="23"/>
  <c r="O81" i="23"/>
  <c r="N81" i="23"/>
  <c r="M81" i="23"/>
  <c r="L81" i="23"/>
  <c r="K81" i="23"/>
  <c r="J81" i="23"/>
  <c r="I81" i="23"/>
  <c r="H81" i="23"/>
  <c r="G81" i="23"/>
  <c r="F81" i="23"/>
  <c r="E81" i="23"/>
  <c r="D81" i="23"/>
  <c r="C81" i="23"/>
  <c r="B81" i="23"/>
  <c r="A81" i="23"/>
  <c r="W80" i="23"/>
  <c r="V80" i="23"/>
  <c r="U80" i="23"/>
  <c r="T80" i="23"/>
  <c r="S80" i="23"/>
  <c r="R80" i="23"/>
  <c r="Q80" i="23"/>
  <c r="P80" i="23"/>
  <c r="O80" i="23"/>
  <c r="N80" i="23"/>
  <c r="M80" i="23"/>
  <c r="L80" i="23"/>
  <c r="K80" i="23"/>
  <c r="J80" i="23"/>
  <c r="I80" i="23"/>
  <c r="H80" i="23"/>
  <c r="G80" i="23"/>
  <c r="F80" i="23"/>
  <c r="E80" i="23"/>
  <c r="D80" i="23"/>
  <c r="C80" i="23"/>
  <c r="B80" i="23"/>
  <c r="A80" i="23"/>
  <c r="W79" i="23"/>
  <c r="V79" i="23"/>
  <c r="U79" i="23"/>
  <c r="T79" i="23"/>
  <c r="S79" i="23"/>
  <c r="R79" i="23"/>
  <c r="Q79" i="23"/>
  <c r="P79" i="23"/>
  <c r="O79" i="23"/>
  <c r="N79" i="23"/>
  <c r="M79" i="23"/>
  <c r="L79" i="23"/>
  <c r="K79" i="23"/>
  <c r="J79" i="23"/>
  <c r="I79" i="23"/>
  <c r="H79" i="23"/>
  <c r="G79" i="23"/>
  <c r="F79" i="23"/>
  <c r="E79" i="23"/>
  <c r="D79" i="23"/>
  <c r="C79" i="23"/>
  <c r="B79" i="23"/>
  <c r="A79" i="23"/>
  <c r="W78" i="23"/>
  <c r="V78" i="23"/>
  <c r="U78" i="23"/>
  <c r="T78" i="23"/>
  <c r="S78" i="23"/>
  <c r="R78" i="23"/>
  <c r="Q78" i="23"/>
  <c r="P78" i="23"/>
  <c r="O78" i="23"/>
  <c r="N78" i="23"/>
  <c r="M78" i="23"/>
  <c r="L78" i="23"/>
  <c r="K78" i="23"/>
  <c r="J78" i="23"/>
  <c r="I78" i="23"/>
  <c r="H78" i="23"/>
  <c r="G78" i="23"/>
  <c r="F78" i="23"/>
  <c r="E78" i="23"/>
  <c r="D78" i="23"/>
  <c r="C78" i="23"/>
  <c r="B78" i="23"/>
  <c r="A78" i="23"/>
  <c r="W77" i="23"/>
  <c r="V77" i="23"/>
  <c r="U77" i="23"/>
  <c r="T77" i="23"/>
  <c r="S77" i="23"/>
  <c r="R77" i="23"/>
  <c r="Q77" i="23"/>
  <c r="P77" i="23"/>
  <c r="O77" i="23"/>
  <c r="N77" i="23"/>
  <c r="M77" i="23"/>
  <c r="L77" i="23"/>
  <c r="K77" i="23"/>
  <c r="J77" i="23"/>
  <c r="I77" i="23"/>
  <c r="H77" i="23"/>
  <c r="G77" i="23"/>
  <c r="F77" i="23"/>
  <c r="E77" i="23"/>
  <c r="D77" i="23"/>
  <c r="C77" i="23"/>
  <c r="B77" i="23"/>
  <c r="A77" i="23"/>
  <c r="W76" i="23"/>
  <c r="V76" i="23"/>
  <c r="U76" i="23"/>
  <c r="T76" i="23"/>
  <c r="S76" i="23"/>
  <c r="R76" i="23"/>
  <c r="Q76" i="23"/>
  <c r="P76" i="23"/>
  <c r="O76" i="23"/>
  <c r="N76" i="23"/>
  <c r="M76" i="23"/>
  <c r="L76" i="23"/>
  <c r="K76" i="23"/>
  <c r="J76" i="23"/>
  <c r="I76" i="23"/>
  <c r="H76" i="23"/>
  <c r="G76" i="23"/>
  <c r="F76" i="23"/>
  <c r="E76" i="23"/>
  <c r="D76" i="23"/>
  <c r="C76" i="23"/>
  <c r="B76" i="23"/>
  <c r="A76" i="23"/>
  <c r="W75" i="23"/>
  <c r="V75" i="23"/>
  <c r="U75" i="23"/>
  <c r="T75" i="23"/>
  <c r="S75" i="23"/>
  <c r="R75" i="23"/>
  <c r="Q75" i="23"/>
  <c r="P75" i="23"/>
  <c r="O75" i="23"/>
  <c r="N75" i="23"/>
  <c r="M75" i="23"/>
  <c r="L75" i="23"/>
  <c r="K75" i="23"/>
  <c r="J75" i="23"/>
  <c r="I75" i="23"/>
  <c r="H75" i="23"/>
  <c r="G75" i="23"/>
  <c r="F75" i="23"/>
  <c r="E75" i="23"/>
  <c r="D75" i="23"/>
  <c r="C75" i="23"/>
  <c r="B75" i="23"/>
  <c r="A75" i="23"/>
  <c r="W74" i="23"/>
  <c r="V74" i="23"/>
  <c r="U74" i="23"/>
  <c r="T74" i="23"/>
  <c r="S74" i="23"/>
  <c r="R74" i="23"/>
  <c r="Q74" i="23"/>
  <c r="P74" i="23"/>
  <c r="O74" i="23"/>
  <c r="N74" i="23"/>
  <c r="M74" i="23"/>
  <c r="L74" i="23"/>
  <c r="K74" i="23"/>
  <c r="J74" i="23"/>
  <c r="I74" i="23"/>
  <c r="H74" i="23"/>
  <c r="G74" i="23"/>
  <c r="F74" i="23"/>
  <c r="E74" i="23"/>
  <c r="D74" i="23"/>
  <c r="C74" i="23"/>
  <c r="B74" i="23"/>
  <c r="A74" i="23"/>
  <c r="W73" i="23"/>
  <c r="V73" i="23"/>
  <c r="U73" i="23"/>
  <c r="T73" i="23"/>
  <c r="S73" i="23"/>
  <c r="R73" i="23"/>
  <c r="Q73" i="23"/>
  <c r="P73" i="23"/>
  <c r="O73" i="23"/>
  <c r="N73" i="23"/>
  <c r="M73" i="23"/>
  <c r="L73" i="23"/>
  <c r="K73" i="23"/>
  <c r="J73" i="23"/>
  <c r="I73" i="23"/>
  <c r="H73" i="23"/>
  <c r="G73" i="23"/>
  <c r="F73" i="23"/>
  <c r="E73" i="23"/>
  <c r="D73" i="23"/>
  <c r="C73" i="23"/>
  <c r="B73" i="23"/>
  <c r="A73" i="23"/>
  <c r="W72" i="23"/>
  <c r="V72" i="23"/>
  <c r="U72" i="23"/>
  <c r="T72" i="23"/>
  <c r="S72" i="23"/>
  <c r="R72" i="23"/>
  <c r="Q72" i="23"/>
  <c r="P72" i="23"/>
  <c r="O72" i="23"/>
  <c r="N72" i="23"/>
  <c r="M72" i="23"/>
  <c r="L72" i="23"/>
  <c r="K72" i="23"/>
  <c r="J72" i="23"/>
  <c r="I72" i="23"/>
  <c r="H72" i="23"/>
  <c r="G72" i="23"/>
  <c r="F72" i="23"/>
  <c r="E72" i="23"/>
  <c r="D72" i="23"/>
  <c r="C72" i="23"/>
  <c r="B72" i="23"/>
  <c r="A72" i="23"/>
  <c r="W71" i="23"/>
  <c r="V71" i="23"/>
  <c r="U71" i="23"/>
  <c r="T71" i="23"/>
  <c r="S71" i="23"/>
  <c r="R71" i="23"/>
  <c r="Q71" i="23"/>
  <c r="P71" i="23"/>
  <c r="O71" i="23"/>
  <c r="N71" i="23"/>
  <c r="M71" i="23"/>
  <c r="L71" i="23"/>
  <c r="K71" i="23"/>
  <c r="J71" i="23"/>
  <c r="I71" i="23"/>
  <c r="H71" i="23"/>
  <c r="G71" i="23"/>
  <c r="F71" i="23"/>
  <c r="E71" i="23"/>
  <c r="D71" i="23"/>
  <c r="C71" i="23"/>
  <c r="B71" i="23"/>
  <c r="A71" i="23"/>
  <c r="W70" i="23"/>
  <c r="V70" i="23"/>
  <c r="U70" i="23"/>
  <c r="T70" i="23"/>
  <c r="S70" i="23"/>
  <c r="R70" i="23"/>
  <c r="Q70" i="23"/>
  <c r="P70" i="23"/>
  <c r="O70" i="23"/>
  <c r="N70" i="23"/>
  <c r="M70" i="23"/>
  <c r="L70" i="23"/>
  <c r="K70" i="23"/>
  <c r="J70" i="23"/>
  <c r="I70" i="23"/>
  <c r="H70" i="23"/>
  <c r="G70" i="23"/>
  <c r="F70" i="23"/>
  <c r="E70" i="23"/>
  <c r="D70" i="23"/>
  <c r="C70" i="23"/>
  <c r="B70" i="23"/>
  <c r="A70" i="23"/>
  <c r="W69" i="23"/>
  <c r="V69" i="23"/>
  <c r="U69" i="23"/>
  <c r="T69" i="23"/>
  <c r="S69" i="23"/>
  <c r="R69" i="23"/>
  <c r="Q69" i="23"/>
  <c r="P69" i="23"/>
  <c r="O69" i="23"/>
  <c r="N69" i="23"/>
  <c r="M69" i="23"/>
  <c r="L69" i="23"/>
  <c r="K69" i="23"/>
  <c r="J69" i="23"/>
  <c r="I69" i="23"/>
  <c r="H69" i="23"/>
  <c r="G69" i="23"/>
  <c r="F69" i="23"/>
  <c r="E69" i="23"/>
  <c r="D69" i="23"/>
  <c r="C69" i="23"/>
  <c r="B69" i="23"/>
  <c r="A69" i="23"/>
  <c r="W68" i="23"/>
  <c r="V68" i="23"/>
  <c r="U68" i="23"/>
  <c r="T68" i="23"/>
  <c r="S68" i="23"/>
  <c r="R68" i="23"/>
  <c r="Q68" i="23"/>
  <c r="P68" i="23"/>
  <c r="O68" i="23"/>
  <c r="N68" i="23"/>
  <c r="M68" i="23"/>
  <c r="L68" i="23"/>
  <c r="K68" i="23"/>
  <c r="J68" i="23"/>
  <c r="I68" i="23"/>
  <c r="H68" i="23"/>
  <c r="G68" i="23"/>
  <c r="F68" i="23"/>
  <c r="E68" i="23"/>
  <c r="D68" i="23"/>
  <c r="C68" i="23"/>
  <c r="B68" i="23"/>
  <c r="A68" i="23"/>
  <c r="W67" i="23"/>
  <c r="V67" i="23"/>
  <c r="U67" i="23"/>
  <c r="T67" i="23"/>
  <c r="S67" i="23"/>
  <c r="R67" i="23"/>
  <c r="Q67" i="23"/>
  <c r="P67" i="23"/>
  <c r="O67" i="23"/>
  <c r="N67" i="23"/>
  <c r="M67" i="23"/>
  <c r="L67" i="23"/>
  <c r="K67" i="23"/>
  <c r="J67" i="23"/>
  <c r="I67" i="23"/>
  <c r="H67" i="23"/>
  <c r="G67" i="23"/>
  <c r="F67" i="23"/>
  <c r="E67" i="23"/>
  <c r="D67" i="23"/>
  <c r="C67" i="23"/>
  <c r="B67" i="23"/>
  <c r="A67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6" i="23"/>
  <c r="A66" i="23"/>
  <c r="W65" i="23"/>
  <c r="V65" i="23"/>
  <c r="U65" i="23"/>
  <c r="T65" i="23"/>
  <c r="S65" i="23"/>
  <c r="R65" i="23"/>
  <c r="Q65" i="23"/>
  <c r="P65" i="23"/>
  <c r="O65" i="23"/>
  <c r="N65" i="23"/>
  <c r="M65" i="23"/>
  <c r="L65" i="23"/>
  <c r="K65" i="23"/>
  <c r="J65" i="23"/>
  <c r="I65" i="23"/>
  <c r="H65" i="23"/>
  <c r="G65" i="23"/>
  <c r="F65" i="23"/>
  <c r="E65" i="23"/>
  <c r="D65" i="23"/>
  <c r="C65" i="23"/>
  <c r="B65" i="23"/>
  <c r="A65" i="23"/>
  <c r="W64" i="23"/>
  <c r="V64" i="23"/>
  <c r="U64" i="23"/>
  <c r="T64" i="23"/>
  <c r="S64" i="23"/>
  <c r="R64" i="23"/>
  <c r="Q64" i="23"/>
  <c r="P64" i="23"/>
  <c r="O64" i="23"/>
  <c r="N64" i="23"/>
  <c r="M64" i="23"/>
  <c r="L64" i="23"/>
  <c r="K64" i="23"/>
  <c r="J64" i="23"/>
  <c r="I64" i="23"/>
  <c r="H64" i="23"/>
  <c r="G64" i="23"/>
  <c r="F64" i="23"/>
  <c r="E64" i="23"/>
  <c r="D64" i="23"/>
  <c r="C64" i="23"/>
  <c r="B64" i="23"/>
  <c r="A64" i="23"/>
  <c r="W63" i="23"/>
  <c r="V63" i="23"/>
  <c r="U63" i="23"/>
  <c r="T63" i="23"/>
  <c r="S63" i="23"/>
  <c r="R63" i="23"/>
  <c r="Q63" i="23"/>
  <c r="P63" i="23"/>
  <c r="O63" i="23"/>
  <c r="N63" i="23"/>
  <c r="M63" i="23"/>
  <c r="L63" i="23"/>
  <c r="K63" i="23"/>
  <c r="J63" i="23"/>
  <c r="I63" i="23"/>
  <c r="H63" i="23"/>
  <c r="G63" i="23"/>
  <c r="F63" i="23"/>
  <c r="E63" i="23"/>
  <c r="D63" i="23"/>
  <c r="C63" i="23"/>
  <c r="B63" i="23"/>
  <c r="A63" i="23"/>
  <c r="W62" i="23"/>
  <c r="V62" i="23"/>
  <c r="U62" i="23"/>
  <c r="T62" i="23"/>
  <c r="S62" i="23"/>
  <c r="R62" i="23"/>
  <c r="Q62" i="23"/>
  <c r="P62" i="23"/>
  <c r="O62" i="23"/>
  <c r="N62" i="23"/>
  <c r="M62" i="23"/>
  <c r="L62" i="23"/>
  <c r="K62" i="23"/>
  <c r="J62" i="23"/>
  <c r="I62" i="23"/>
  <c r="H62" i="23"/>
  <c r="G62" i="23"/>
  <c r="F62" i="23"/>
  <c r="E62" i="23"/>
  <c r="D62" i="23"/>
  <c r="C62" i="23"/>
  <c r="B62" i="23"/>
  <c r="A62" i="23"/>
  <c r="W61" i="23"/>
  <c r="V61" i="23"/>
  <c r="U61" i="23"/>
  <c r="T61" i="23"/>
  <c r="S61" i="23"/>
  <c r="R61" i="23"/>
  <c r="Q61" i="23"/>
  <c r="P61" i="23"/>
  <c r="O61" i="23"/>
  <c r="N61" i="23"/>
  <c r="M61" i="23"/>
  <c r="L61" i="23"/>
  <c r="K61" i="23"/>
  <c r="J61" i="23"/>
  <c r="I61" i="23"/>
  <c r="H61" i="23"/>
  <c r="G61" i="23"/>
  <c r="F61" i="23"/>
  <c r="E61" i="23"/>
  <c r="D61" i="23"/>
  <c r="C61" i="23"/>
  <c r="B61" i="23"/>
  <c r="A61" i="23"/>
  <c r="W60" i="23"/>
  <c r="V60" i="23"/>
  <c r="U60" i="23"/>
  <c r="T60" i="23"/>
  <c r="S60" i="23"/>
  <c r="R60" i="23"/>
  <c r="Q60" i="23"/>
  <c r="P60" i="23"/>
  <c r="O60" i="23"/>
  <c r="N60" i="23"/>
  <c r="M60" i="23"/>
  <c r="L60" i="23"/>
  <c r="K60" i="23"/>
  <c r="J60" i="23"/>
  <c r="I60" i="23"/>
  <c r="H60" i="23"/>
  <c r="G60" i="23"/>
  <c r="F60" i="23"/>
  <c r="E60" i="23"/>
  <c r="D60" i="23"/>
  <c r="C60" i="23"/>
  <c r="B60" i="23"/>
  <c r="A60" i="23"/>
  <c r="W59" i="23"/>
  <c r="V59" i="23"/>
  <c r="U59" i="23"/>
  <c r="T59" i="23"/>
  <c r="S59" i="23"/>
  <c r="R59" i="23"/>
  <c r="Q59" i="23"/>
  <c r="P59" i="23"/>
  <c r="O59" i="23"/>
  <c r="N59" i="23"/>
  <c r="M59" i="23"/>
  <c r="L59" i="23"/>
  <c r="K59" i="23"/>
  <c r="J59" i="23"/>
  <c r="I59" i="23"/>
  <c r="H59" i="23"/>
  <c r="G59" i="23"/>
  <c r="F59" i="23"/>
  <c r="E59" i="23"/>
  <c r="D59" i="23"/>
  <c r="C59" i="23"/>
  <c r="B59" i="23"/>
  <c r="A59" i="23"/>
  <c r="W58" i="23"/>
  <c r="V58" i="23"/>
  <c r="U58" i="23"/>
  <c r="T58" i="23"/>
  <c r="S58" i="23"/>
  <c r="R58" i="23"/>
  <c r="Q58" i="23"/>
  <c r="P58" i="23"/>
  <c r="O58" i="23"/>
  <c r="N58" i="23"/>
  <c r="M58" i="23"/>
  <c r="L58" i="23"/>
  <c r="K58" i="23"/>
  <c r="J58" i="23"/>
  <c r="I58" i="23"/>
  <c r="H58" i="23"/>
  <c r="G58" i="23"/>
  <c r="F58" i="23"/>
  <c r="E58" i="23"/>
  <c r="D58" i="23"/>
  <c r="C58" i="23"/>
  <c r="B58" i="23"/>
  <c r="A58" i="23"/>
  <c r="W57" i="23"/>
  <c r="V57" i="23"/>
  <c r="U57" i="23"/>
  <c r="T57" i="23"/>
  <c r="S57" i="23"/>
  <c r="R57" i="23"/>
  <c r="Q57" i="23"/>
  <c r="P57" i="23"/>
  <c r="O57" i="23"/>
  <c r="N57" i="23"/>
  <c r="M57" i="23"/>
  <c r="L57" i="23"/>
  <c r="K57" i="23"/>
  <c r="J57" i="23"/>
  <c r="I57" i="23"/>
  <c r="H57" i="23"/>
  <c r="G57" i="23"/>
  <c r="F57" i="23"/>
  <c r="E57" i="23"/>
  <c r="D57" i="23"/>
  <c r="C57" i="23"/>
  <c r="B57" i="23"/>
  <c r="A57" i="23"/>
  <c r="W56" i="23"/>
  <c r="V56" i="23"/>
  <c r="U56" i="23"/>
  <c r="T56" i="23"/>
  <c r="S56" i="23"/>
  <c r="R56" i="23"/>
  <c r="Q56" i="23"/>
  <c r="P56" i="23"/>
  <c r="O56" i="23"/>
  <c r="N56" i="23"/>
  <c r="M56" i="23"/>
  <c r="L56" i="23"/>
  <c r="K56" i="23"/>
  <c r="J56" i="23"/>
  <c r="I56" i="23"/>
  <c r="H56" i="23"/>
  <c r="G56" i="23"/>
  <c r="F56" i="23"/>
  <c r="E56" i="23"/>
  <c r="D56" i="23"/>
  <c r="C56" i="23"/>
  <c r="B56" i="23"/>
  <c r="A56" i="23"/>
  <c r="W55" i="23"/>
  <c r="V55" i="23"/>
  <c r="U55" i="23"/>
  <c r="T55" i="23"/>
  <c r="S55" i="23"/>
  <c r="R55" i="23"/>
  <c r="Q55" i="23"/>
  <c r="P55" i="23"/>
  <c r="O55" i="23"/>
  <c r="N55" i="23"/>
  <c r="M55" i="23"/>
  <c r="L55" i="23"/>
  <c r="K55" i="23"/>
  <c r="J55" i="23"/>
  <c r="I55" i="23"/>
  <c r="H55" i="23"/>
  <c r="G55" i="23"/>
  <c r="F55" i="23"/>
  <c r="E55" i="23"/>
  <c r="D55" i="23"/>
  <c r="C55" i="23"/>
  <c r="B55" i="23"/>
  <c r="A55" i="23"/>
  <c r="W54" i="23"/>
  <c r="V54" i="23"/>
  <c r="U54" i="23"/>
  <c r="T54" i="23"/>
  <c r="S54" i="23"/>
  <c r="R54" i="23"/>
  <c r="Q54" i="23"/>
  <c r="P54" i="23"/>
  <c r="O54" i="23"/>
  <c r="N54" i="23"/>
  <c r="M54" i="23"/>
  <c r="L54" i="23"/>
  <c r="K54" i="23"/>
  <c r="J54" i="23"/>
  <c r="I54" i="23"/>
  <c r="H54" i="23"/>
  <c r="G54" i="23"/>
  <c r="F54" i="23"/>
  <c r="E54" i="23"/>
  <c r="D54" i="23"/>
  <c r="C54" i="23"/>
  <c r="B54" i="23"/>
  <c r="A54" i="23"/>
  <c r="W53" i="23"/>
  <c r="V53" i="23"/>
  <c r="U53" i="23"/>
  <c r="T53" i="23"/>
  <c r="S53" i="23"/>
  <c r="R53" i="23"/>
  <c r="Q53" i="23"/>
  <c r="P53" i="23"/>
  <c r="O53" i="23"/>
  <c r="N53" i="23"/>
  <c r="M53" i="23"/>
  <c r="L53" i="23"/>
  <c r="K53" i="23"/>
  <c r="J53" i="23"/>
  <c r="I53" i="23"/>
  <c r="H53" i="23"/>
  <c r="G53" i="23"/>
  <c r="F53" i="23"/>
  <c r="E53" i="23"/>
  <c r="D53" i="23"/>
  <c r="C53" i="23"/>
  <c r="B53" i="23"/>
  <c r="A53" i="23"/>
  <c r="W52" i="23"/>
  <c r="V52" i="23"/>
  <c r="U52" i="23"/>
  <c r="T52" i="23"/>
  <c r="S52" i="23"/>
  <c r="R52" i="23"/>
  <c r="Q52" i="23"/>
  <c r="P52" i="23"/>
  <c r="O52" i="23"/>
  <c r="N52" i="23"/>
  <c r="M52" i="23"/>
  <c r="L52" i="23"/>
  <c r="K52" i="23"/>
  <c r="J52" i="23"/>
  <c r="I52" i="23"/>
  <c r="H52" i="23"/>
  <c r="G52" i="23"/>
  <c r="F52" i="23"/>
  <c r="E52" i="23"/>
  <c r="D52" i="23"/>
  <c r="C52" i="23"/>
  <c r="B52" i="23"/>
  <c r="A52" i="23"/>
  <c r="W51" i="23"/>
  <c r="V51" i="23"/>
  <c r="U51" i="23"/>
  <c r="T51" i="23"/>
  <c r="S51" i="23"/>
  <c r="R51" i="23"/>
  <c r="Q51" i="23"/>
  <c r="P51" i="23"/>
  <c r="O51" i="23"/>
  <c r="N51" i="23"/>
  <c r="M51" i="23"/>
  <c r="L51" i="23"/>
  <c r="K51" i="23"/>
  <c r="J51" i="23"/>
  <c r="I51" i="23"/>
  <c r="H51" i="23"/>
  <c r="G51" i="23"/>
  <c r="F51" i="23"/>
  <c r="E51" i="23"/>
  <c r="D51" i="23"/>
  <c r="C51" i="23"/>
  <c r="B51" i="23"/>
  <c r="A51" i="23"/>
  <c r="W50" i="23"/>
  <c r="V50" i="23"/>
  <c r="U50" i="23"/>
  <c r="T50" i="23"/>
  <c r="S50" i="23"/>
  <c r="R50" i="23"/>
  <c r="Q50" i="23"/>
  <c r="P50" i="23"/>
  <c r="O50" i="23"/>
  <c r="N50" i="23"/>
  <c r="M50" i="23"/>
  <c r="L50" i="23"/>
  <c r="K50" i="23"/>
  <c r="J50" i="23"/>
  <c r="I50" i="23"/>
  <c r="H50" i="23"/>
  <c r="G50" i="23"/>
  <c r="F50" i="23"/>
  <c r="E50" i="23"/>
  <c r="D50" i="23"/>
  <c r="C50" i="23"/>
  <c r="B50" i="23"/>
  <c r="A50" i="23"/>
  <c r="W49" i="23"/>
  <c r="V49" i="23"/>
  <c r="U49" i="23"/>
  <c r="T49" i="23"/>
  <c r="S49" i="23"/>
  <c r="R49" i="23"/>
  <c r="Q49" i="23"/>
  <c r="P49" i="23"/>
  <c r="O49" i="23"/>
  <c r="N49" i="23"/>
  <c r="M49" i="23"/>
  <c r="L49" i="23"/>
  <c r="K49" i="23"/>
  <c r="J49" i="23"/>
  <c r="I49" i="23"/>
  <c r="H49" i="23"/>
  <c r="G49" i="23"/>
  <c r="F49" i="23"/>
  <c r="E49" i="23"/>
  <c r="D49" i="23"/>
  <c r="C49" i="23"/>
  <c r="B49" i="23"/>
  <c r="A49" i="23"/>
  <c r="W48" i="23"/>
  <c r="V48" i="23"/>
  <c r="U48" i="23"/>
  <c r="T48" i="23"/>
  <c r="S48" i="23"/>
  <c r="R48" i="23"/>
  <c r="Q48" i="23"/>
  <c r="P48" i="23"/>
  <c r="O48" i="23"/>
  <c r="N48" i="23"/>
  <c r="M48" i="23"/>
  <c r="L48" i="23"/>
  <c r="K48" i="23"/>
  <c r="J48" i="23"/>
  <c r="I48" i="23"/>
  <c r="H48" i="23"/>
  <c r="G48" i="23"/>
  <c r="F48" i="23"/>
  <c r="E48" i="23"/>
  <c r="D48" i="23"/>
  <c r="C48" i="23"/>
  <c r="B48" i="23"/>
  <c r="A48" i="23"/>
  <c r="W47" i="23"/>
  <c r="V47" i="23"/>
  <c r="U47" i="23"/>
  <c r="T47" i="23"/>
  <c r="S47" i="23"/>
  <c r="R47" i="23"/>
  <c r="Q47" i="23"/>
  <c r="P47" i="23"/>
  <c r="O47" i="23"/>
  <c r="N47" i="23"/>
  <c r="M47" i="23"/>
  <c r="L47" i="23"/>
  <c r="K47" i="23"/>
  <c r="J47" i="23"/>
  <c r="I47" i="23"/>
  <c r="H47" i="23"/>
  <c r="G47" i="23"/>
  <c r="F47" i="23"/>
  <c r="E47" i="23"/>
  <c r="D47" i="23"/>
  <c r="C47" i="23"/>
  <c r="B47" i="23"/>
  <c r="A47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6" i="23"/>
  <c r="A46" i="23"/>
  <c r="W45" i="23"/>
  <c r="V45" i="23"/>
  <c r="U45" i="23"/>
  <c r="T45" i="23"/>
  <c r="S45" i="23"/>
  <c r="R45" i="23"/>
  <c r="Q45" i="23"/>
  <c r="P45" i="23"/>
  <c r="O45" i="23"/>
  <c r="N45" i="23"/>
  <c r="M45" i="23"/>
  <c r="L45" i="23"/>
  <c r="K45" i="23"/>
  <c r="J45" i="23"/>
  <c r="I45" i="23"/>
  <c r="H45" i="23"/>
  <c r="G45" i="23"/>
  <c r="F45" i="23"/>
  <c r="E45" i="23"/>
  <c r="D45" i="23"/>
  <c r="C45" i="23"/>
  <c r="B45" i="23"/>
  <c r="A45" i="23"/>
  <c r="W44" i="23"/>
  <c r="V44" i="23"/>
  <c r="U44" i="23"/>
  <c r="T44" i="23"/>
  <c r="S44" i="23"/>
  <c r="R44" i="23"/>
  <c r="Q44" i="23"/>
  <c r="P44" i="23"/>
  <c r="O44" i="23"/>
  <c r="N44" i="23"/>
  <c r="M44" i="23"/>
  <c r="L44" i="23"/>
  <c r="K44" i="23"/>
  <c r="J44" i="23"/>
  <c r="I44" i="23"/>
  <c r="H44" i="23"/>
  <c r="G44" i="23"/>
  <c r="F44" i="23"/>
  <c r="E44" i="23"/>
  <c r="D44" i="23"/>
  <c r="C44" i="23"/>
  <c r="B44" i="23"/>
  <c r="A44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B43" i="23"/>
  <c r="A43" i="23"/>
  <c r="W42" i="23"/>
  <c r="V42" i="23"/>
  <c r="U42" i="23"/>
  <c r="T42" i="23"/>
  <c r="S42" i="23"/>
  <c r="R42" i="23"/>
  <c r="Q42" i="23"/>
  <c r="P42" i="23"/>
  <c r="O42" i="23"/>
  <c r="N42" i="23"/>
  <c r="M42" i="23"/>
  <c r="L42" i="23"/>
  <c r="K42" i="23"/>
  <c r="J42" i="23"/>
  <c r="I42" i="23"/>
  <c r="H42" i="23"/>
  <c r="G42" i="23"/>
  <c r="F42" i="23"/>
  <c r="E42" i="23"/>
  <c r="D42" i="23"/>
  <c r="C42" i="23"/>
  <c r="B42" i="23"/>
  <c r="A42" i="23"/>
  <c r="W41" i="23"/>
  <c r="V41" i="23"/>
  <c r="U41" i="23"/>
  <c r="T41" i="23"/>
  <c r="S41" i="23"/>
  <c r="R41" i="23"/>
  <c r="Q41" i="23"/>
  <c r="P41" i="23"/>
  <c r="O41" i="23"/>
  <c r="N41" i="23"/>
  <c r="M41" i="23"/>
  <c r="L41" i="23"/>
  <c r="K41" i="23"/>
  <c r="J41" i="23"/>
  <c r="I41" i="23"/>
  <c r="H41" i="23"/>
  <c r="G41" i="23"/>
  <c r="F41" i="23"/>
  <c r="E41" i="23"/>
  <c r="D41" i="23"/>
  <c r="C41" i="23"/>
  <c r="B41" i="23"/>
  <c r="A41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B40" i="23"/>
  <c r="A40" i="23"/>
  <c r="W39" i="23"/>
  <c r="V39" i="23"/>
  <c r="U39" i="23"/>
  <c r="T39" i="23"/>
  <c r="S39" i="23"/>
  <c r="R39" i="23"/>
  <c r="Q39" i="23"/>
  <c r="P39" i="23"/>
  <c r="O39" i="23"/>
  <c r="N39" i="23"/>
  <c r="M39" i="23"/>
  <c r="L39" i="23"/>
  <c r="K39" i="23"/>
  <c r="J39" i="23"/>
  <c r="I39" i="23"/>
  <c r="H39" i="23"/>
  <c r="G39" i="23"/>
  <c r="F39" i="23"/>
  <c r="E39" i="23"/>
  <c r="D39" i="23"/>
  <c r="C39" i="23"/>
  <c r="B39" i="23"/>
  <c r="A39" i="23"/>
  <c r="W38" i="23"/>
  <c r="V38" i="23"/>
  <c r="U38" i="23"/>
  <c r="T38" i="23"/>
  <c r="S38" i="23"/>
  <c r="R38" i="23"/>
  <c r="Q38" i="23"/>
  <c r="P38" i="23"/>
  <c r="O38" i="23"/>
  <c r="N38" i="23"/>
  <c r="M38" i="23"/>
  <c r="L38" i="23"/>
  <c r="K38" i="23"/>
  <c r="J38" i="23"/>
  <c r="I38" i="23"/>
  <c r="H38" i="23"/>
  <c r="G38" i="23"/>
  <c r="F38" i="23"/>
  <c r="E38" i="23"/>
  <c r="D38" i="23"/>
  <c r="C38" i="23"/>
  <c r="B38" i="23"/>
  <c r="A38" i="23"/>
  <c r="W37" i="23"/>
  <c r="V37" i="23"/>
  <c r="U37" i="23"/>
  <c r="T37" i="23"/>
  <c r="S37" i="23"/>
  <c r="R37" i="23"/>
  <c r="Q37" i="23"/>
  <c r="P37" i="23"/>
  <c r="O37" i="23"/>
  <c r="N37" i="23"/>
  <c r="M37" i="23"/>
  <c r="L37" i="23"/>
  <c r="K37" i="23"/>
  <c r="J37" i="23"/>
  <c r="I37" i="23"/>
  <c r="H37" i="23"/>
  <c r="G37" i="23"/>
  <c r="F37" i="23"/>
  <c r="E37" i="23"/>
  <c r="D37" i="23"/>
  <c r="C37" i="23"/>
  <c r="B37" i="23"/>
  <c r="A37" i="23"/>
  <c r="W36" i="23"/>
  <c r="V36" i="23"/>
  <c r="U36" i="23"/>
  <c r="T36" i="23"/>
  <c r="S36" i="23"/>
  <c r="R36" i="23"/>
  <c r="Q36" i="23"/>
  <c r="P36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A36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A35" i="23"/>
  <c r="W34" i="23"/>
  <c r="V34" i="23"/>
  <c r="U34" i="23"/>
  <c r="T34" i="23"/>
  <c r="S34" i="23"/>
  <c r="R34" i="23"/>
  <c r="Q34" i="23"/>
  <c r="P34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A34" i="23"/>
  <c r="W33" i="23"/>
  <c r="V33" i="23"/>
  <c r="U33" i="23"/>
  <c r="T33" i="23"/>
  <c r="S33" i="23"/>
  <c r="R33" i="23"/>
  <c r="Q33" i="23"/>
  <c r="P33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A33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A32" i="23"/>
  <c r="W31" i="23"/>
  <c r="V31" i="23"/>
  <c r="U31" i="23"/>
  <c r="T31" i="23"/>
  <c r="S31" i="23"/>
  <c r="R31" i="23"/>
  <c r="Q31" i="23"/>
  <c r="P31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A31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A30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A29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A28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A27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A26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A25" i="23"/>
  <c r="W24" i="23"/>
  <c r="V24" i="23"/>
  <c r="U24" i="23"/>
  <c r="T24" i="23"/>
  <c r="S24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A24" i="23"/>
  <c r="W23" i="23"/>
  <c r="V23" i="23"/>
  <c r="U23" i="23"/>
  <c r="T23" i="23"/>
  <c r="S23" i="23"/>
  <c r="R23" i="23"/>
  <c r="Q23" i="23"/>
  <c r="P23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A23" i="23"/>
  <c r="W22" i="23"/>
  <c r="V22" i="23"/>
  <c r="U22" i="23"/>
  <c r="T22" i="23"/>
  <c r="S22" i="23"/>
  <c r="R22" i="23"/>
  <c r="Q22" i="23"/>
  <c r="P22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A22" i="23"/>
  <c r="W21" i="23"/>
  <c r="V21" i="23"/>
  <c r="U21" i="23"/>
  <c r="T21" i="23"/>
  <c r="S21" i="23"/>
  <c r="R21" i="23"/>
  <c r="Q21" i="23"/>
  <c r="P21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A21" i="23"/>
  <c r="W20" i="23"/>
  <c r="V20" i="23"/>
  <c r="U20" i="23"/>
  <c r="T20" i="23"/>
  <c r="S20" i="23"/>
  <c r="R20" i="23"/>
  <c r="Q20" i="23"/>
  <c r="P20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A20" i="23"/>
  <c r="W19" i="23"/>
  <c r="V19" i="23"/>
  <c r="U19" i="23"/>
  <c r="T19" i="23"/>
  <c r="S19" i="23"/>
  <c r="R19" i="23"/>
  <c r="Q19" i="23"/>
  <c r="P19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A19" i="23"/>
  <c r="W18" i="23"/>
  <c r="V18" i="23"/>
  <c r="U18" i="23"/>
  <c r="T18" i="23"/>
  <c r="S18" i="23"/>
  <c r="R18" i="23"/>
  <c r="Q18" i="23"/>
  <c r="P18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A18" i="23"/>
  <c r="W17" i="23"/>
  <c r="V17" i="23"/>
  <c r="U17" i="23"/>
  <c r="T17" i="23"/>
  <c r="S17" i="23"/>
  <c r="R17" i="23"/>
  <c r="Q17" i="23"/>
  <c r="P17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A17" i="23"/>
  <c r="W16" i="23"/>
  <c r="V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C16" i="23"/>
  <c r="B16" i="23"/>
  <c r="A16" i="23"/>
  <c r="W15" i="23"/>
  <c r="V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C15" i="23"/>
  <c r="B15" i="23"/>
  <c r="A15" i="23"/>
  <c r="W14" i="23"/>
  <c r="V14" i="23"/>
  <c r="U14" i="23"/>
  <c r="T14" i="23"/>
  <c r="S14" i="23"/>
  <c r="R14" i="23"/>
  <c r="Q14" i="23"/>
  <c r="P14" i="23"/>
  <c r="O14" i="23"/>
  <c r="N14" i="23"/>
  <c r="M14" i="23"/>
  <c r="L14" i="23"/>
  <c r="K14" i="23"/>
  <c r="J14" i="23"/>
  <c r="I14" i="23"/>
  <c r="H14" i="23"/>
  <c r="G14" i="23"/>
  <c r="F14" i="23"/>
  <c r="E14" i="23"/>
  <c r="D14" i="23"/>
  <c r="C14" i="23"/>
  <c r="B14" i="23"/>
  <c r="A14" i="23"/>
  <c r="W13" i="23"/>
  <c r="V13" i="23"/>
  <c r="U13" i="23"/>
  <c r="T13" i="23"/>
  <c r="S13" i="23"/>
  <c r="R13" i="23"/>
  <c r="Q13" i="23"/>
  <c r="P13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C13" i="23"/>
  <c r="B13" i="23"/>
  <c r="A13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12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F11" i="23"/>
  <c r="E11" i="23"/>
  <c r="D11" i="23"/>
  <c r="C11" i="23"/>
  <c r="B11" i="23"/>
  <c r="A11" i="23"/>
  <c r="W10" i="23"/>
  <c r="V10" i="23"/>
  <c r="U10" i="23"/>
  <c r="T10" i="23"/>
  <c r="S10" i="23"/>
  <c r="R10" i="23"/>
  <c r="Q10" i="23"/>
  <c r="P10" i="23"/>
  <c r="O10" i="23"/>
  <c r="N10" i="23"/>
  <c r="M10" i="23"/>
  <c r="L10" i="23"/>
  <c r="K10" i="23"/>
  <c r="J10" i="23"/>
  <c r="I10" i="23"/>
  <c r="H10" i="23"/>
  <c r="G10" i="23"/>
  <c r="F10" i="23"/>
  <c r="E10" i="23"/>
  <c r="D10" i="23"/>
  <c r="C10" i="23"/>
  <c r="B10" i="23"/>
  <c r="A10" i="23"/>
  <c r="W9" i="23"/>
  <c r="V9" i="23"/>
  <c r="U9" i="23"/>
  <c r="T9" i="23"/>
  <c r="S9" i="23"/>
  <c r="R9" i="23"/>
  <c r="Q9" i="23"/>
  <c r="P9" i="23"/>
  <c r="O9" i="23"/>
  <c r="N9" i="23"/>
  <c r="M9" i="23"/>
  <c r="L9" i="23"/>
  <c r="K9" i="23"/>
  <c r="J9" i="23"/>
  <c r="I9" i="23"/>
  <c r="H9" i="23"/>
  <c r="G9" i="23"/>
  <c r="F9" i="23"/>
  <c r="E9" i="23"/>
  <c r="D9" i="23"/>
  <c r="C9" i="23"/>
  <c r="B9" i="23"/>
  <c r="A9" i="23"/>
  <c r="W8" i="23"/>
  <c r="V8" i="23"/>
  <c r="U8" i="23"/>
  <c r="T8" i="23"/>
  <c r="S8" i="23"/>
  <c r="R8" i="23"/>
  <c r="Q8" i="23"/>
  <c r="P8" i="23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A8" i="23"/>
  <c r="W7" i="23"/>
  <c r="V7" i="23"/>
  <c r="U7" i="23"/>
  <c r="T7" i="23"/>
  <c r="S7" i="23"/>
  <c r="R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B7" i="23"/>
  <c r="A7" i="23"/>
  <c r="W6" i="23"/>
  <c r="V6" i="23"/>
  <c r="U6" i="23"/>
  <c r="T6" i="23"/>
  <c r="S6" i="23"/>
  <c r="R6" i="23"/>
  <c r="Q6" i="23"/>
  <c r="P6" i="23"/>
  <c r="O6" i="23"/>
  <c r="N6" i="23"/>
  <c r="M6" i="23"/>
  <c r="L6" i="23"/>
  <c r="K6" i="23"/>
  <c r="J6" i="23"/>
  <c r="I6" i="23"/>
  <c r="H6" i="23"/>
  <c r="G6" i="23"/>
  <c r="F6" i="23"/>
  <c r="E6" i="23"/>
  <c r="D6" i="23"/>
  <c r="C6" i="23"/>
  <c r="B6" i="23"/>
  <c r="A6" i="23"/>
  <c r="W5" i="23"/>
  <c r="V5" i="23"/>
  <c r="U5" i="23"/>
  <c r="T5" i="23"/>
  <c r="S5" i="23"/>
  <c r="R5" i="23"/>
  <c r="Q5" i="23"/>
  <c r="P5" i="23"/>
  <c r="O5" i="23"/>
  <c r="N5" i="23"/>
  <c r="M5" i="23"/>
  <c r="L5" i="23"/>
  <c r="K5" i="23"/>
  <c r="J5" i="23"/>
  <c r="I5" i="23"/>
  <c r="H5" i="23"/>
  <c r="G5" i="23"/>
  <c r="F5" i="23"/>
  <c r="E5" i="23"/>
  <c r="D5" i="23"/>
  <c r="C5" i="23"/>
  <c r="B5" i="23"/>
  <c r="A5" i="23"/>
  <c r="W4" i="23"/>
  <c r="V4" i="23"/>
  <c r="U4" i="23"/>
  <c r="T4" i="23"/>
  <c r="S4" i="23"/>
  <c r="R4" i="23"/>
  <c r="Q4" i="23"/>
  <c r="P4" i="23"/>
  <c r="O4" i="23"/>
  <c r="N4" i="23"/>
  <c r="M4" i="23"/>
  <c r="L4" i="23"/>
  <c r="K4" i="23"/>
  <c r="J4" i="23"/>
  <c r="I4" i="23"/>
  <c r="H4" i="23"/>
  <c r="G4" i="23"/>
  <c r="F4" i="23"/>
  <c r="E4" i="23"/>
  <c r="D4" i="23"/>
  <c r="C4" i="23"/>
  <c r="B4" i="23"/>
  <c r="A4" i="23"/>
  <c r="W3" i="23"/>
  <c r="V3" i="23"/>
  <c r="U3" i="23"/>
  <c r="T3" i="23"/>
  <c r="S3" i="23"/>
  <c r="R3" i="23"/>
  <c r="Q3" i="23"/>
  <c r="P3" i="23"/>
  <c r="O3" i="23"/>
  <c r="N3" i="23"/>
  <c r="M3" i="23"/>
  <c r="L3" i="23"/>
  <c r="K3" i="23"/>
  <c r="J3" i="23"/>
  <c r="I3" i="23"/>
  <c r="H3" i="23"/>
  <c r="G3" i="23"/>
  <c r="F3" i="23"/>
  <c r="E3" i="23"/>
  <c r="D3" i="23"/>
  <c r="C3" i="23"/>
  <c r="B3" i="23"/>
  <c r="A3" i="23"/>
  <c r="W2" i="23"/>
  <c r="V2" i="23"/>
  <c r="U2" i="23"/>
  <c r="T2" i="23"/>
  <c r="S2" i="23"/>
  <c r="R2" i="23"/>
  <c r="Q2" i="23"/>
  <c r="P2" i="23"/>
  <c r="O2" i="23"/>
  <c r="N2" i="23"/>
  <c r="M2" i="23"/>
  <c r="L2" i="23"/>
  <c r="K2" i="23"/>
  <c r="J2" i="23"/>
  <c r="I2" i="23"/>
  <c r="H2" i="23"/>
  <c r="G2" i="23"/>
  <c r="F2" i="23"/>
  <c r="E2" i="23"/>
  <c r="D2" i="23"/>
  <c r="C2" i="23"/>
  <c r="B2" i="23"/>
  <c r="A2" i="23"/>
  <c r="I648" i="22"/>
  <c r="W641" i="22"/>
  <c r="V641" i="22"/>
  <c r="U641" i="22"/>
  <c r="T641" i="22"/>
  <c r="S641" i="22"/>
  <c r="R641" i="22"/>
  <c r="Q641" i="22"/>
  <c r="P641" i="22"/>
  <c r="O641" i="22"/>
  <c r="N641" i="22"/>
  <c r="M641" i="22"/>
  <c r="L641" i="22"/>
  <c r="K641" i="22"/>
  <c r="J641" i="22"/>
  <c r="I641" i="22"/>
  <c r="H641" i="22"/>
  <c r="G641" i="22"/>
  <c r="F641" i="22"/>
  <c r="E641" i="22"/>
  <c r="D641" i="22"/>
  <c r="C641" i="22"/>
  <c r="B641" i="22"/>
  <c r="A641" i="22"/>
  <c r="W640" i="22"/>
  <c r="V640" i="22"/>
  <c r="U640" i="22"/>
  <c r="T640" i="22"/>
  <c r="S640" i="22"/>
  <c r="R640" i="22"/>
  <c r="Q640" i="22"/>
  <c r="P640" i="22"/>
  <c r="O640" i="22"/>
  <c r="N640" i="22"/>
  <c r="M640" i="22"/>
  <c r="L640" i="22"/>
  <c r="K640" i="22"/>
  <c r="J640" i="22"/>
  <c r="I640" i="22"/>
  <c r="H640" i="22"/>
  <c r="G640" i="22"/>
  <c r="F640" i="22"/>
  <c r="E640" i="22"/>
  <c r="D640" i="22"/>
  <c r="C640" i="22"/>
  <c r="B640" i="22"/>
  <c r="A640" i="22"/>
  <c r="W639" i="22"/>
  <c r="V639" i="22"/>
  <c r="U639" i="22"/>
  <c r="T639" i="22"/>
  <c r="S639" i="22"/>
  <c r="R639" i="22"/>
  <c r="Q639" i="22"/>
  <c r="P639" i="22"/>
  <c r="O639" i="22"/>
  <c r="N639" i="22"/>
  <c r="M639" i="22"/>
  <c r="L639" i="22"/>
  <c r="K639" i="22"/>
  <c r="J639" i="22"/>
  <c r="I639" i="22"/>
  <c r="H639" i="22"/>
  <c r="G639" i="22"/>
  <c r="F639" i="22"/>
  <c r="E639" i="22"/>
  <c r="D639" i="22"/>
  <c r="C639" i="22"/>
  <c r="B639" i="22"/>
  <c r="A639" i="22"/>
  <c r="W638" i="22"/>
  <c r="V638" i="22"/>
  <c r="U638" i="22"/>
  <c r="T638" i="22"/>
  <c r="S638" i="22"/>
  <c r="R638" i="22"/>
  <c r="Q638" i="22"/>
  <c r="P638" i="22"/>
  <c r="O638" i="22"/>
  <c r="N638" i="22"/>
  <c r="M638" i="22"/>
  <c r="L638" i="22"/>
  <c r="K638" i="22"/>
  <c r="J638" i="22"/>
  <c r="I638" i="22"/>
  <c r="H638" i="22"/>
  <c r="G638" i="22"/>
  <c r="F638" i="22"/>
  <c r="E638" i="22"/>
  <c r="D638" i="22"/>
  <c r="C638" i="22"/>
  <c r="B638" i="22"/>
  <c r="A638" i="22"/>
  <c r="W637" i="22"/>
  <c r="V637" i="22"/>
  <c r="U637" i="22"/>
  <c r="T637" i="22"/>
  <c r="S637" i="22"/>
  <c r="R637" i="22"/>
  <c r="Q637" i="22"/>
  <c r="P637" i="22"/>
  <c r="O637" i="22"/>
  <c r="N637" i="22"/>
  <c r="M637" i="22"/>
  <c r="L637" i="22"/>
  <c r="K637" i="22"/>
  <c r="J637" i="22"/>
  <c r="I637" i="22"/>
  <c r="H637" i="22"/>
  <c r="G637" i="22"/>
  <c r="F637" i="22"/>
  <c r="E637" i="22"/>
  <c r="D637" i="22"/>
  <c r="C637" i="22"/>
  <c r="B637" i="22"/>
  <c r="A637" i="22"/>
  <c r="W636" i="22"/>
  <c r="V636" i="22"/>
  <c r="U636" i="22"/>
  <c r="T636" i="22"/>
  <c r="S636" i="22"/>
  <c r="R636" i="22"/>
  <c r="Q636" i="22"/>
  <c r="P636" i="22"/>
  <c r="O636" i="22"/>
  <c r="N636" i="22"/>
  <c r="M636" i="22"/>
  <c r="L636" i="22"/>
  <c r="K636" i="22"/>
  <c r="J636" i="22"/>
  <c r="I636" i="22"/>
  <c r="H636" i="22"/>
  <c r="G636" i="22"/>
  <c r="F636" i="22"/>
  <c r="E636" i="22"/>
  <c r="D636" i="22"/>
  <c r="C636" i="22"/>
  <c r="B636" i="22"/>
  <c r="A636" i="22"/>
  <c r="W635" i="22"/>
  <c r="V635" i="22"/>
  <c r="U635" i="22"/>
  <c r="T635" i="22"/>
  <c r="S635" i="22"/>
  <c r="R635" i="22"/>
  <c r="Q635" i="22"/>
  <c r="P635" i="22"/>
  <c r="O635" i="22"/>
  <c r="N635" i="22"/>
  <c r="M635" i="22"/>
  <c r="L635" i="22"/>
  <c r="K635" i="22"/>
  <c r="J635" i="22"/>
  <c r="I635" i="22"/>
  <c r="H635" i="22"/>
  <c r="G635" i="22"/>
  <c r="F635" i="22"/>
  <c r="E635" i="22"/>
  <c r="D635" i="22"/>
  <c r="C635" i="22"/>
  <c r="B635" i="22"/>
  <c r="A635" i="22"/>
  <c r="W634" i="22"/>
  <c r="V634" i="22"/>
  <c r="U634" i="22"/>
  <c r="T634" i="22"/>
  <c r="S634" i="22"/>
  <c r="R634" i="22"/>
  <c r="Q634" i="22"/>
  <c r="P634" i="22"/>
  <c r="O634" i="22"/>
  <c r="N634" i="22"/>
  <c r="M634" i="22"/>
  <c r="L634" i="22"/>
  <c r="K634" i="22"/>
  <c r="J634" i="22"/>
  <c r="I634" i="22"/>
  <c r="H634" i="22"/>
  <c r="G634" i="22"/>
  <c r="F634" i="22"/>
  <c r="E634" i="22"/>
  <c r="D634" i="22"/>
  <c r="C634" i="22"/>
  <c r="B634" i="22"/>
  <c r="A634" i="22"/>
  <c r="W633" i="22"/>
  <c r="V633" i="22"/>
  <c r="U633" i="22"/>
  <c r="T633" i="22"/>
  <c r="S633" i="22"/>
  <c r="R633" i="22"/>
  <c r="Q633" i="22"/>
  <c r="P633" i="22"/>
  <c r="O633" i="22"/>
  <c r="N633" i="22"/>
  <c r="M633" i="22"/>
  <c r="L633" i="22"/>
  <c r="K633" i="22"/>
  <c r="J633" i="22"/>
  <c r="I633" i="22"/>
  <c r="H633" i="22"/>
  <c r="G633" i="22"/>
  <c r="F633" i="22"/>
  <c r="E633" i="22"/>
  <c r="D633" i="22"/>
  <c r="C633" i="22"/>
  <c r="B633" i="22"/>
  <c r="A633" i="22"/>
  <c r="W632" i="22"/>
  <c r="V632" i="22"/>
  <c r="U632" i="22"/>
  <c r="T632" i="22"/>
  <c r="S632" i="22"/>
  <c r="R632" i="22"/>
  <c r="Q632" i="22"/>
  <c r="P632" i="22"/>
  <c r="O632" i="22"/>
  <c r="N632" i="22"/>
  <c r="M632" i="22"/>
  <c r="L632" i="22"/>
  <c r="K632" i="22"/>
  <c r="J632" i="22"/>
  <c r="I632" i="22"/>
  <c r="H632" i="22"/>
  <c r="G632" i="22"/>
  <c r="F632" i="22"/>
  <c r="E632" i="22"/>
  <c r="D632" i="22"/>
  <c r="C632" i="22"/>
  <c r="B632" i="22"/>
  <c r="A632" i="22"/>
  <c r="W631" i="22"/>
  <c r="V631" i="22"/>
  <c r="U631" i="22"/>
  <c r="T631" i="22"/>
  <c r="S631" i="22"/>
  <c r="R631" i="22"/>
  <c r="Q631" i="22"/>
  <c r="P631" i="22"/>
  <c r="O631" i="22"/>
  <c r="N631" i="22"/>
  <c r="M631" i="22"/>
  <c r="L631" i="22"/>
  <c r="K631" i="22"/>
  <c r="J631" i="22"/>
  <c r="I631" i="22"/>
  <c r="H631" i="22"/>
  <c r="G631" i="22"/>
  <c r="F631" i="22"/>
  <c r="E631" i="22"/>
  <c r="D631" i="22"/>
  <c r="C631" i="22"/>
  <c r="B631" i="22"/>
  <c r="A631" i="22"/>
  <c r="W630" i="22"/>
  <c r="V630" i="22"/>
  <c r="U630" i="22"/>
  <c r="T630" i="22"/>
  <c r="S630" i="22"/>
  <c r="R630" i="22"/>
  <c r="Q630" i="22"/>
  <c r="P630" i="22"/>
  <c r="O630" i="22"/>
  <c r="N630" i="22"/>
  <c r="M630" i="22"/>
  <c r="L630" i="22"/>
  <c r="K630" i="22"/>
  <c r="J630" i="22"/>
  <c r="I630" i="22"/>
  <c r="H630" i="22"/>
  <c r="G630" i="22"/>
  <c r="F630" i="22"/>
  <c r="E630" i="22"/>
  <c r="D630" i="22"/>
  <c r="C630" i="22"/>
  <c r="B630" i="22"/>
  <c r="A630" i="22"/>
  <c r="W629" i="22"/>
  <c r="V629" i="22"/>
  <c r="U629" i="22"/>
  <c r="T629" i="22"/>
  <c r="S629" i="22"/>
  <c r="R629" i="22"/>
  <c r="Q629" i="22"/>
  <c r="P629" i="22"/>
  <c r="O629" i="22"/>
  <c r="N629" i="22"/>
  <c r="M629" i="22"/>
  <c r="L629" i="22"/>
  <c r="K629" i="22"/>
  <c r="J629" i="22"/>
  <c r="I629" i="22"/>
  <c r="H629" i="22"/>
  <c r="G629" i="22"/>
  <c r="F629" i="22"/>
  <c r="E629" i="22"/>
  <c r="D629" i="22"/>
  <c r="C629" i="22"/>
  <c r="B629" i="22"/>
  <c r="A629" i="22"/>
  <c r="W628" i="22"/>
  <c r="V628" i="22"/>
  <c r="U628" i="22"/>
  <c r="T628" i="22"/>
  <c r="S628" i="22"/>
  <c r="R628" i="22"/>
  <c r="Q628" i="22"/>
  <c r="P628" i="22"/>
  <c r="O628" i="22"/>
  <c r="N628" i="22"/>
  <c r="M628" i="22"/>
  <c r="L628" i="22"/>
  <c r="K628" i="22"/>
  <c r="J628" i="22"/>
  <c r="I628" i="22"/>
  <c r="H628" i="22"/>
  <c r="G628" i="22"/>
  <c r="F628" i="22"/>
  <c r="E628" i="22"/>
  <c r="D628" i="22"/>
  <c r="C628" i="22"/>
  <c r="B628" i="22"/>
  <c r="A628" i="22"/>
  <c r="W627" i="22"/>
  <c r="V627" i="22"/>
  <c r="U627" i="22"/>
  <c r="T627" i="22"/>
  <c r="S627" i="22"/>
  <c r="R627" i="22"/>
  <c r="Q627" i="22"/>
  <c r="P627" i="22"/>
  <c r="O627" i="22"/>
  <c r="N627" i="22"/>
  <c r="M627" i="22"/>
  <c r="L627" i="22"/>
  <c r="K627" i="22"/>
  <c r="J627" i="22"/>
  <c r="I627" i="22"/>
  <c r="H627" i="22"/>
  <c r="G627" i="22"/>
  <c r="F627" i="22"/>
  <c r="E627" i="22"/>
  <c r="D627" i="22"/>
  <c r="C627" i="22"/>
  <c r="B627" i="22"/>
  <c r="A627" i="22"/>
  <c r="W626" i="22"/>
  <c r="V626" i="22"/>
  <c r="U626" i="22"/>
  <c r="T626" i="22"/>
  <c r="S626" i="22"/>
  <c r="R626" i="22"/>
  <c r="Q626" i="22"/>
  <c r="P626" i="22"/>
  <c r="O626" i="22"/>
  <c r="N626" i="22"/>
  <c r="M626" i="22"/>
  <c r="L626" i="22"/>
  <c r="K626" i="22"/>
  <c r="J626" i="22"/>
  <c r="I626" i="22"/>
  <c r="H626" i="22"/>
  <c r="G626" i="22"/>
  <c r="F626" i="22"/>
  <c r="E626" i="22"/>
  <c r="D626" i="22"/>
  <c r="C626" i="22"/>
  <c r="B626" i="22"/>
  <c r="A626" i="22"/>
  <c r="W625" i="22"/>
  <c r="V625" i="22"/>
  <c r="U625" i="22"/>
  <c r="T625" i="22"/>
  <c r="S625" i="22"/>
  <c r="R625" i="22"/>
  <c r="Q625" i="22"/>
  <c r="P625" i="22"/>
  <c r="O625" i="22"/>
  <c r="N625" i="22"/>
  <c r="M625" i="22"/>
  <c r="L625" i="22"/>
  <c r="K625" i="22"/>
  <c r="J625" i="22"/>
  <c r="I625" i="22"/>
  <c r="H625" i="22"/>
  <c r="G625" i="22"/>
  <c r="F625" i="22"/>
  <c r="E625" i="22"/>
  <c r="D625" i="22"/>
  <c r="C625" i="22"/>
  <c r="B625" i="22"/>
  <c r="A625" i="22"/>
  <c r="W624" i="22"/>
  <c r="V624" i="22"/>
  <c r="U624" i="22"/>
  <c r="T624" i="22"/>
  <c r="S624" i="22"/>
  <c r="R624" i="22"/>
  <c r="Q624" i="22"/>
  <c r="P624" i="22"/>
  <c r="O624" i="22"/>
  <c r="N624" i="22"/>
  <c r="M624" i="22"/>
  <c r="L624" i="22"/>
  <c r="K624" i="22"/>
  <c r="J624" i="22"/>
  <c r="I624" i="22"/>
  <c r="H624" i="22"/>
  <c r="G624" i="22"/>
  <c r="F624" i="22"/>
  <c r="E624" i="22"/>
  <c r="D624" i="22"/>
  <c r="C624" i="22"/>
  <c r="B624" i="22"/>
  <c r="A624" i="22"/>
  <c r="W623" i="22"/>
  <c r="V623" i="22"/>
  <c r="U623" i="22"/>
  <c r="T623" i="22"/>
  <c r="S623" i="22"/>
  <c r="R623" i="22"/>
  <c r="Q623" i="22"/>
  <c r="P623" i="22"/>
  <c r="O623" i="22"/>
  <c r="N623" i="22"/>
  <c r="M623" i="22"/>
  <c r="L623" i="22"/>
  <c r="K623" i="22"/>
  <c r="J623" i="22"/>
  <c r="I623" i="22"/>
  <c r="H623" i="22"/>
  <c r="G623" i="22"/>
  <c r="F623" i="22"/>
  <c r="E623" i="22"/>
  <c r="D623" i="22"/>
  <c r="C623" i="22"/>
  <c r="B623" i="22"/>
  <c r="A623" i="22"/>
  <c r="W622" i="22"/>
  <c r="V622" i="22"/>
  <c r="U622" i="22"/>
  <c r="T622" i="22"/>
  <c r="S622" i="22"/>
  <c r="R622" i="22"/>
  <c r="Q622" i="22"/>
  <c r="P622" i="22"/>
  <c r="O622" i="22"/>
  <c r="N622" i="22"/>
  <c r="M622" i="22"/>
  <c r="L622" i="22"/>
  <c r="K622" i="22"/>
  <c r="J622" i="22"/>
  <c r="I622" i="22"/>
  <c r="H622" i="22"/>
  <c r="G622" i="22"/>
  <c r="F622" i="22"/>
  <c r="E622" i="22"/>
  <c r="D622" i="22"/>
  <c r="C622" i="22"/>
  <c r="B622" i="22"/>
  <c r="A622" i="22"/>
  <c r="W621" i="22"/>
  <c r="V621" i="22"/>
  <c r="U621" i="22"/>
  <c r="T621" i="22"/>
  <c r="S621" i="22"/>
  <c r="R621" i="22"/>
  <c r="Q621" i="22"/>
  <c r="P621" i="22"/>
  <c r="O621" i="22"/>
  <c r="N621" i="22"/>
  <c r="M621" i="22"/>
  <c r="L621" i="22"/>
  <c r="K621" i="22"/>
  <c r="J621" i="22"/>
  <c r="I621" i="22"/>
  <c r="H621" i="22"/>
  <c r="G621" i="22"/>
  <c r="F621" i="22"/>
  <c r="E621" i="22"/>
  <c r="D621" i="22"/>
  <c r="C621" i="22"/>
  <c r="B621" i="22"/>
  <c r="A621" i="22"/>
  <c r="W620" i="22"/>
  <c r="V620" i="22"/>
  <c r="U620" i="22"/>
  <c r="T620" i="22"/>
  <c r="S620" i="22"/>
  <c r="R620" i="22"/>
  <c r="Q620" i="22"/>
  <c r="P620" i="22"/>
  <c r="O620" i="22"/>
  <c r="N620" i="22"/>
  <c r="M620" i="22"/>
  <c r="L620" i="22"/>
  <c r="K620" i="22"/>
  <c r="J620" i="22"/>
  <c r="I620" i="22"/>
  <c r="H620" i="22"/>
  <c r="G620" i="22"/>
  <c r="F620" i="22"/>
  <c r="E620" i="22"/>
  <c r="D620" i="22"/>
  <c r="C620" i="22"/>
  <c r="B620" i="22"/>
  <c r="A620" i="22"/>
  <c r="W619" i="22"/>
  <c r="V619" i="22"/>
  <c r="U619" i="22"/>
  <c r="T619" i="22"/>
  <c r="S619" i="22"/>
  <c r="R619" i="22"/>
  <c r="Q619" i="22"/>
  <c r="P619" i="22"/>
  <c r="O619" i="22"/>
  <c r="N619" i="22"/>
  <c r="M619" i="22"/>
  <c r="L619" i="22"/>
  <c r="K619" i="22"/>
  <c r="J619" i="22"/>
  <c r="I619" i="22"/>
  <c r="H619" i="22"/>
  <c r="G619" i="22"/>
  <c r="F619" i="22"/>
  <c r="E619" i="22"/>
  <c r="D619" i="22"/>
  <c r="C619" i="22"/>
  <c r="B619" i="22"/>
  <c r="A619" i="22"/>
  <c r="W618" i="22"/>
  <c r="V618" i="22"/>
  <c r="U618" i="22"/>
  <c r="T618" i="22"/>
  <c r="S618" i="22"/>
  <c r="R618" i="22"/>
  <c r="Q618" i="22"/>
  <c r="P618" i="22"/>
  <c r="O618" i="22"/>
  <c r="N618" i="22"/>
  <c r="M618" i="22"/>
  <c r="L618" i="22"/>
  <c r="K618" i="22"/>
  <c r="J618" i="22"/>
  <c r="I618" i="22"/>
  <c r="H618" i="22"/>
  <c r="G618" i="22"/>
  <c r="F618" i="22"/>
  <c r="E618" i="22"/>
  <c r="D618" i="22"/>
  <c r="C618" i="22"/>
  <c r="B618" i="22"/>
  <c r="A618" i="22"/>
  <c r="W617" i="22"/>
  <c r="V617" i="22"/>
  <c r="U617" i="22"/>
  <c r="T617" i="22"/>
  <c r="S617" i="22"/>
  <c r="R617" i="22"/>
  <c r="Q617" i="22"/>
  <c r="P617" i="22"/>
  <c r="O617" i="22"/>
  <c r="N617" i="22"/>
  <c r="M617" i="22"/>
  <c r="L617" i="22"/>
  <c r="K617" i="22"/>
  <c r="J617" i="22"/>
  <c r="I617" i="22"/>
  <c r="H617" i="22"/>
  <c r="G617" i="22"/>
  <c r="F617" i="22"/>
  <c r="E617" i="22"/>
  <c r="D617" i="22"/>
  <c r="C617" i="22"/>
  <c r="B617" i="22"/>
  <c r="A617" i="22"/>
  <c r="W616" i="22"/>
  <c r="V616" i="22"/>
  <c r="U616" i="22"/>
  <c r="T616" i="22"/>
  <c r="S616" i="22"/>
  <c r="R616" i="22"/>
  <c r="Q616" i="22"/>
  <c r="P616" i="22"/>
  <c r="O616" i="22"/>
  <c r="N616" i="22"/>
  <c r="M616" i="22"/>
  <c r="L616" i="22"/>
  <c r="K616" i="22"/>
  <c r="J616" i="22"/>
  <c r="I616" i="22"/>
  <c r="H616" i="22"/>
  <c r="G616" i="22"/>
  <c r="F616" i="22"/>
  <c r="E616" i="22"/>
  <c r="D616" i="22"/>
  <c r="C616" i="22"/>
  <c r="B616" i="22"/>
  <c r="A616" i="22"/>
  <c r="W615" i="22"/>
  <c r="V615" i="22"/>
  <c r="U615" i="22"/>
  <c r="T615" i="22"/>
  <c r="S615" i="22"/>
  <c r="R615" i="22"/>
  <c r="Q615" i="22"/>
  <c r="P615" i="22"/>
  <c r="O615" i="22"/>
  <c r="N615" i="22"/>
  <c r="M615" i="22"/>
  <c r="L615" i="22"/>
  <c r="K615" i="22"/>
  <c r="J615" i="22"/>
  <c r="I615" i="22"/>
  <c r="H615" i="22"/>
  <c r="G615" i="22"/>
  <c r="F615" i="22"/>
  <c r="E615" i="22"/>
  <c r="D615" i="22"/>
  <c r="C615" i="22"/>
  <c r="B615" i="22"/>
  <c r="A615" i="22"/>
  <c r="W614" i="22"/>
  <c r="V614" i="22"/>
  <c r="U614" i="22"/>
  <c r="T614" i="22"/>
  <c r="S614" i="22"/>
  <c r="R614" i="22"/>
  <c r="Q614" i="22"/>
  <c r="P614" i="22"/>
  <c r="O614" i="22"/>
  <c r="N614" i="22"/>
  <c r="M614" i="22"/>
  <c r="L614" i="22"/>
  <c r="K614" i="22"/>
  <c r="J614" i="22"/>
  <c r="I614" i="22"/>
  <c r="H614" i="22"/>
  <c r="G614" i="22"/>
  <c r="F614" i="22"/>
  <c r="E614" i="22"/>
  <c r="D614" i="22"/>
  <c r="C614" i="22"/>
  <c r="B614" i="22"/>
  <c r="A614" i="22"/>
  <c r="W613" i="22"/>
  <c r="V613" i="22"/>
  <c r="U613" i="22"/>
  <c r="T613" i="22"/>
  <c r="S613" i="22"/>
  <c r="R613" i="22"/>
  <c r="Q613" i="22"/>
  <c r="P613" i="22"/>
  <c r="O613" i="22"/>
  <c r="N613" i="22"/>
  <c r="M613" i="22"/>
  <c r="L613" i="22"/>
  <c r="K613" i="22"/>
  <c r="J613" i="22"/>
  <c r="I613" i="22"/>
  <c r="H613" i="22"/>
  <c r="G613" i="22"/>
  <c r="F613" i="22"/>
  <c r="E613" i="22"/>
  <c r="D613" i="22"/>
  <c r="C613" i="22"/>
  <c r="B613" i="22"/>
  <c r="A613" i="22"/>
  <c r="W612" i="22"/>
  <c r="V612" i="22"/>
  <c r="U612" i="22"/>
  <c r="T612" i="22"/>
  <c r="S612" i="22"/>
  <c r="R612" i="22"/>
  <c r="Q612" i="22"/>
  <c r="P612" i="22"/>
  <c r="O612" i="22"/>
  <c r="N612" i="22"/>
  <c r="M612" i="22"/>
  <c r="L612" i="22"/>
  <c r="K612" i="22"/>
  <c r="J612" i="22"/>
  <c r="I612" i="22"/>
  <c r="H612" i="22"/>
  <c r="G612" i="22"/>
  <c r="F612" i="22"/>
  <c r="E612" i="22"/>
  <c r="D612" i="22"/>
  <c r="C612" i="22"/>
  <c r="B612" i="22"/>
  <c r="A612" i="22"/>
  <c r="W611" i="22"/>
  <c r="V611" i="22"/>
  <c r="U611" i="22"/>
  <c r="T611" i="22"/>
  <c r="S611" i="22"/>
  <c r="R611" i="22"/>
  <c r="Q611" i="22"/>
  <c r="P611" i="22"/>
  <c r="O611" i="22"/>
  <c r="N611" i="22"/>
  <c r="M611" i="22"/>
  <c r="L611" i="22"/>
  <c r="K611" i="22"/>
  <c r="J611" i="22"/>
  <c r="I611" i="22"/>
  <c r="H611" i="22"/>
  <c r="G611" i="22"/>
  <c r="F611" i="22"/>
  <c r="E611" i="22"/>
  <c r="D611" i="22"/>
  <c r="C611" i="22"/>
  <c r="B611" i="22"/>
  <c r="A611" i="22"/>
  <c r="W610" i="22"/>
  <c r="V610" i="22"/>
  <c r="U610" i="22"/>
  <c r="T610" i="22"/>
  <c r="S610" i="22"/>
  <c r="R610" i="22"/>
  <c r="Q610" i="22"/>
  <c r="P610" i="22"/>
  <c r="O610" i="22"/>
  <c r="N610" i="22"/>
  <c r="M610" i="22"/>
  <c r="L610" i="22"/>
  <c r="K610" i="22"/>
  <c r="J610" i="22"/>
  <c r="I610" i="22"/>
  <c r="H610" i="22"/>
  <c r="G610" i="22"/>
  <c r="F610" i="22"/>
  <c r="E610" i="22"/>
  <c r="D610" i="22"/>
  <c r="C610" i="22"/>
  <c r="B610" i="22"/>
  <c r="A610" i="22"/>
  <c r="W609" i="22"/>
  <c r="V609" i="22"/>
  <c r="U609" i="22"/>
  <c r="T609" i="22"/>
  <c r="S609" i="22"/>
  <c r="R609" i="22"/>
  <c r="Q609" i="22"/>
  <c r="P609" i="22"/>
  <c r="O609" i="22"/>
  <c r="N609" i="22"/>
  <c r="M609" i="22"/>
  <c r="L609" i="22"/>
  <c r="K609" i="22"/>
  <c r="J609" i="22"/>
  <c r="I609" i="22"/>
  <c r="H609" i="22"/>
  <c r="G609" i="22"/>
  <c r="F609" i="22"/>
  <c r="E609" i="22"/>
  <c r="D609" i="22"/>
  <c r="C609" i="22"/>
  <c r="B609" i="22"/>
  <c r="A609" i="22"/>
  <c r="W608" i="22"/>
  <c r="V608" i="22"/>
  <c r="U608" i="22"/>
  <c r="T608" i="22"/>
  <c r="S608" i="22"/>
  <c r="R608" i="22"/>
  <c r="Q608" i="22"/>
  <c r="P608" i="22"/>
  <c r="O608" i="22"/>
  <c r="N608" i="22"/>
  <c r="M608" i="22"/>
  <c r="L608" i="22"/>
  <c r="K608" i="22"/>
  <c r="J608" i="22"/>
  <c r="I608" i="22"/>
  <c r="H608" i="22"/>
  <c r="G608" i="22"/>
  <c r="F608" i="22"/>
  <c r="E608" i="22"/>
  <c r="D608" i="22"/>
  <c r="C608" i="22"/>
  <c r="B608" i="22"/>
  <c r="A608" i="22"/>
  <c r="W607" i="22"/>
  <c r="V607" i="22"/>
  <c r="U607" i="22"/>
  <c r="T607" i="22"/>
  <c r="S607" i="22"/>
  <c r="R607" i="22"/>
  <c r="Q607" i="22"/>
  <c r="P607" i="22"/>
  <c r="O607" i="22"/>
  <c r="N607" i="22"/>
  <c r="M607" i="22"/>
  <c r="L607" i="22"/>
  <c r="K607" i="22"/>
  <c r="J607" i="22"/>
  <c r="I607" i="22"/>
  <c r="H607" i="22"/>
  <c r="G607" i="22"/>
  <c r="F607" i="22"/>
  <c r="E607" i="22"/>
  <c r="D607" i="22"/>
  <c r="C607" i="22"/>
  <c r="B607" i="22"/>
  <c r="A607" i="22"/>
  <c r="W606" i="22"/>
  <c r="V606" i="22"/>
  <c r="U606" i="22"/>
  <c r="T606" i="22"/>
  <c r="S606" i="22"/>
  <c r="R606" i="22"/>
  <c r="Q606" i="22"/>
  <c r="P606" i="22"/>
  <c r="O606" i="22"/>
  <c r="N606" i="22"/>
  <c r="M606" i="22"/>
  <c r="L606" i="22"/>
  <c r="K606" i="22"/>
  <c r="J606" i="22"/>
  <c r="I606" i="22"/>
  <c r="H606" i="22"/>
  <c r="G606" i="22"/>
  <c r="F606" i="22"/>
  <c r="E606" i="22"/>
  <c r="D606" i="22"/>
  <c r="C606" i="22"/>
  <c r="B606" i="22"/>
  <c r="A606" i="22"/>
  <c r="W605" i="22"/>
  <c r="V605" i="22"/>
  <c r="U605" i="22"/>
  <c r="T605" i="22"/>
  <c r="S605" i="22"/>
  <c r="R605" i="22"/>
  <c r="Q605" i="22"/>
  <c r="P605" i="22"/>
  <c r="O605" i="22"/>
  <c r="N605" i="22"/>
  <c r="M605" i="22"/>
  <c r="L605" i="22"/>
  <c r="K605" i="22"/>
  <c r="J605" i="22"/>
  <c r="I605" i="22"/>
  <c r="H605" i="22"/>
  <c r="G605" i="22"/>
  <c r="F605" i="22"/>
  <c r="E605" i="22"/>
  <c r="D605" i="22"/>
  <c r="C605" i="22"/>
  <c r="B605" i="22"/>
  <c r="A605" i="22"/>
  <c r="W604" i="22"/>
  <c r="V604" i="22"/>
  <c r="U604" i="22"/>
  <c r="T604" i="22"/>
  <c r="S604" i="22"/>
  <c r="R604" i="22"/>
  <c r="Q604" i="22"/>
  <c r="P604" i="22"/>
  <c r="O604" i="22"/>
  <c r="N604" i="22"/>
  <c r="M604" i="22"/>
  <c r="L604" i="22"/>
  <c r="K604" i="22"/>
  <c r="J604" i="22"/>
  <c r="I604" i="22"/>
  <c r="H604" i="22"/>
  <c r="G604" i="22"/>
  <c r="F604" i="22"/>
  <c r="E604" i="22"/>
  <c r="D604" i="22"/>
  <c r="C604" i="22"/>
  <c r="B604" i="22"/>
  <c r="A604" i="22"/>
  <c r="W603" i="22"/>
  <c r="V603" i="22"/>
  <c r="U603" i="22"/>
  <c r="T603" i="22"/>
  <c r="S603" i="22"/>
  <c r="R603" i="22"/>
  <c r="Q603" i="22"/>
  <c r="P603" i="22"/>
  <c r="O603" i="22"/>
  <c r="N603" i="22"/>
  <c r="M603" i="22"/>
  <c r="L603" i="22"/>
  <c r="K603" i="22"/>
  <c r="J603" i="22"/>
  <c r="I603" i="22"/>
  <c r="H603" i="22"/>
  <c r="G603" i="22"/>
  <c r="F603" i="22"/>
  <c r="E603" i="22"/>
  <c r="D603" i="22"/>
  <c r="C603" i="22"/>
  <c r="B603" i="22"/>
  <c r="A603" i="22"/>
  <c r="W602" i="22"/>
  <c r="V602" i="22"/>
  <c r="U602" i="22"/>
  <c r="T602" i="22"/>
  <c r="S602" i="22"/>
  <c r="R602" i="22"/>
  <c r="Q602" i="22"/>
  <c r="P602" i="22"/>
  <c r="O602" i="22"/>
  <c r="N602" i="22"/>
  <c r="M602" i="22"/>
  <c r="L602" i="22"/>
  <c r="K602" i="22"/>
  <c r="J602" i="22"/>
  <c r="I602" i="22"/>
  <c r="H602" i="22"/>
  <c r="G602" i="22"/>
  <c r="F602" i="22"/>
  <c r="E602" i="22"/>
  <c r="D602" i="22"/>
  <c r="C602" i="22"/>
  <c r="B602" i="22"/>
  <c r="A602" i="22"/>
  <c r="W601" i="22"/>
  <c r="V601" i="22"/>
  <c r="U601" i="22"/>
  <c r="T601" i="22"/>
  <c r="S601" i="22"/>
  <c r="R601" i="22"/>
  <c r="Q601" i="22"/>
  <c r="P601" i="22"/>
  <c r="O601" i="22"/>
  <c r="N601" i="22"/>
  <c r="M601" i="22"/>
  <c r="L601" i="22"/>
  <c r="K601" i="22"/>
  <c r="J601" i="22"/>
  <c r="I601" i="22"/>
  <c r="H601" i="22"/>
  <c r="G601" i="22"/>
  <c r="F601" i="22"/>
  <c r="E601" i="22"/>
  <c r="D601" i="22"/>
  <c r="C601" i="22"/>
  <c r="B601" i="22"/>
  <c r="A601" i="22"/>
  <c r="W600" i="22"/>
  <c r="V600" i="22"/>
  <c r="U600" i="22"/>
  <c r="T600" i="22"/>
  <c r="S600" i="22"/>
  <c r="R600" i="22"/>
  <c r="Q600" i="22"/>
  <c r="P600" i="22"/>
  <c r="O600" i="22"/>
  <c r="N600" i="22"/>
  <c r="M600" i="22"/>
  <c r="L600" i="22"/>
  <c r="K600" i="22"/>
  <c r="J600" i="22"/>
  <c r="I600" i="22"/>
  <c r="H600" i="22"/>
  <c r="G600" i="22"/>
  <c r="F600" i="22"/>
  <c r="E600" i="22"/>
  <c r="D600" i="22"/>
  <c r="C600" i="22"/>
  <c r="B600" i="22"/>
  <c r="A600" i="22"/>
  <c r="W599" i="22"/>
  <c r="V599" i="22"/>
  <c r="U599" i="22"/>
  <c r="T599" i="22"/>
  <c r="S599" i="22"/>
  <c r="R599" i="22"/>
  <c r="Q599" i="22"/>
  <c r="P599" i="22"/>
  <c r="O599" i="22"/>
  <c r="N599" i="22"/>
  <c r="M599" i="22"/>
  <c r="L599" i="22"/>
  <c r="K599" i="22"/>
  <c r="J599" i="22"/>
  <c r="I599" i="22"/>
  <c r="H599" i="22"/>
  <c r="G599" i="22"/>
  <c r="F599" i="22"/>
  <c r="E599" i="22"/>
  <c r="D599" i="22"/>
  <c r="C599" i="22"/>
  <c r="B599" i="22"/>
  <c r="A599" i="22"/>
  <c r="W598" i="22"/>
  <c r="V598" i="22"/>
  <c r="U598" i="22"/>
  <c r="T598" i="22"/>
  <c r="S598" i="22"/>
  <c r="R598" i="22"/>
  <c r="Q598" i="22"/>
  <c r="P598" i="22"/>
  <c r="O598" i="22"/>
  <c r="N598" i="22"/>
  <c r="M598" i="22"/>
  <c r="L598" i="22"/>
  <c r="K598" i="22"/>
  <c r="J598" i="22"/>
  <c r="I598" i="22"/>
  <c r="H598" i="22"/>
  <c r="G598" i="22"/>
  <c r="F598" i="22"/>
  <c r="E598" i="22"/>
  <c r="D598" i="22"/>
  <c r="C598" i="22"/>
  <c r="B598" i="22"/>
  <c r="A598" i="22"/>
  <c r="W597" i="22"/>
  <c r="V597" i="22"/>
  <c r="U597" i="22"/>
  <c r="T597" i="22"/>
  <c r="S597" i="22"/>
  <c r="R597" i="22"/>
  <c r="Q597" i="22"/>
  <c r="P597" i="22"/>
  <c r="O597" i="22"/>
  <c r="N597" i="22"/>
  <c r="M597" i="22"/>
  <c r="L597" i="22"/>
  <c r="K597" i="22"/>
  <c r="J597" i="22"/>
  <c r="I597" i="22"/>
  <c r="H597" i="22"/>
  <c r="G597" i="22"/>
  <c r="F597" i="22"/>
  <c r="E597" i="22"/>
  <c r="D597" i="22"/>
  <c r="C597" i="22"/>
  <c r="B597" i="22"/>
  <c r="A597" i="22"/>
  <c r="W596" i="22"/>
  <c r="V596" i="22"/>
  <c r="U596" i="22"/>
  <c r="T596" i="22"/>
  <c r="S596" i="22"/>
  <c r="R596" i="22"/>
  <c r="Q596" i="22"/>
  <c r="P596" i="22"/>
  <c r="O596" i="22"/>
  <c r="N596" i="22"/>
  <c r="M596" i="22"/>
  <c r="L596" i="22"/>
  <c r="K596" i="22"/>
  <c r="J596" i="22"/>
  <c r="I596" i="22"/>
  <c r="H596" i="22"/>
  <c r="G596" i="22"/>
  <c r="F596" i="22"/>
  <c r="E596" i="22"/>
  <c r="D596" i="22"/>
  <c r="C596" i="22"/>
  <c r="B596" i="22"/>
  <c r="A596" i="22"/>
  <c r="W595" i="22"/>
  <c r="V595" i="22"/>
  <c r="U595" i="22"/>
  <c r="T595" i="22"/>
  <c r="S595" i="22"/>
  <c r="R595" i="22"/>
  <c r="Q595" i="22"/>
  <c r="P595" i="22"/>
  <c r="O595" i="22"/>
  <c r="N595" i="22"/>
  <c r="M595" i="22"/>
  <c r="L595" i="22"/>
  <c r="K595" i="22"/>
  <c r="J595" i="22"/>
  <c r="I595" i="22"/>
  <c r="H595" i="22"/>
  <c r="G595" i="22"/>
  <c r="F595" i="22"/>
  <c r="E595" i="22"/>
  <c r="D595" i="22"/>
  <c r="C595" i="22"/>
  <c r="B595" i="22"/>
  <c r="A595" i="22"/>
  <c r="W594" i="22"/>
  <c r="V594" i="22"/>
  <c r="U594" i="22"/>
  <c r="T594" i="22"/>
  <c r="S594" i="22"/>
  <c r="R594" i="22"/>
  <c r="Q594" i="22"/>
  <c r="P594" i="22"/>
  <c r="O594" i="22"/>
  <c r="N594" i="22"/>
  <c r="M594" i="22"/>
  <c r="L594" i="22"/>
  <c r="K594" i="22"/>
  <c r="J594" i="22"/>
  <c r="I594" i="22"/>
  <c r="H594" i="22"/>
  <c r="G594" i="22"/>
  <c r="F594" i="22"/>
  <c r="E594" i="22"/>
  <c r="D594" i="22"/>
  <c r="C594" i="22"/>
  <c r="B594" i="22"/>
  <c r="A594" i="22"/>
  <c r="W593" i="22"/>
  <c r="V593" i="22"/>
  <c r="U593" i="22"/>
  <c r="T593" i="22"/>
  <c r="S593" i="22"/>
  <c r="R593" i="22"/>
  <c r="Q593" i="22"/>
  <c r="P593" i="22"/>
  <c r="O593" i="22"/>
  <c r="N593" i="22"/>
  <c r="M593" i="22"/>
  <c r="L593" i="22"/>
  <c r="K593" i="22"/>
  <c r="J593" i="22"/>
  <c r="I593" i="22"/>
  <c r="H593" i="22"/>
  <c r="G593" i="22"/>
  <c r="F593" i="22"/>
  <c r="E593" i="22"/>
  <c r="D593" i="22"/>
  <c r="C593" i="22"/>
  <c r="B593" i="22"/>
  <c r="A593" i="22"/>
  <c r="W592" i="22"/>
  <c r="V592" i="22"/>
  <c r="U592" i="22"/>
  <c r="T592" i="22"/>
  <c r="S592" i="22"/>
  <c r="R592" i="22"/>
  <c r="Q592" i="22"/>
  <c r="P592" i="22"/>
  <c r="O592" i="22"/>
  <c r="N592" i="22"/>
  <c r="M592" i="22"/>
  <c r="L592" i="22"/>
  <c r="K592" i="22"/>
  <c r="J592" i="22"/>
  <c r="I592" i="22"/>
  <c r="H592" i="22"/>
  <c r="G592" i="22"/>
  <c r="F592" i="22"/>
  <c r="E592" i="22"/>
  <c r="D592" i="22"/>
  <c r="C592" i="22"/>
  <c r="B592" i="22"/>
  <c r="A592" i="22"/>
  <c r="W591" i="22"/>
  <c r="V591" i="22"/>
  <c r="U591" i="22"/>
  <c r="T591" i="22"/>
  <c r="S591" i="22"/>
  <c r="R591" i="22"/>
  <c r="Q591" i="22"/>
  <c r="P591" i="22"/>
  <c r="O591" i="22"/>
  <c r="N591" i="22"/>
  <c r="M591" i="22"/>
  <c r="L591" i="22"/>
  <c r="K591" i="22"/>
  <c r="J591" i="22"/>
  <c r="I591" i="22"/>
  <c r="H591" i="22"/>
  <c r="G591" i="22"/>
  <c r="F591" i="22"/>
  <c r="E591" i="22"/>
  <c r="D591" i="22"/>
  <c r="C591" i="22"/>
  <c r="B591" i="22"/>
  <c r="A591" i="22"/>
  <c r="W590" i="22"/>
  <c r="V590" i="22"/>
  <c r="U590" i="22"/>
  <c r="T590" i="22"/>
  <c r="S590" i="22"/>
  <c r="R590" i="22"/>
  <c r="Q590" i="22"/>
  <c r="P590" i="22"/>
  <c r="O590" i="22"/>
  <c r="N590" i="22"/>
  <c r="M590" i="22"/>
  <c r="L590" i="22"/>
  <c r="K590" i="22"/>
  <c r="J590" i="22"/>
  <c r="I590" i="22"/>
  <c r="H590" i="22"/>
  <c r="G590" i="22"/>
  <c r="F590" i="22"/>
  <c r="E590" i="22"/>
  <c r="D590" i="22"/>
  <c r="C590" i="22"/>
  <c r="B590" i="22"/>
  <c r="A590" i="22"/>
  <c r="W589" i="22"/>
  <c r="V589" i="22"/>
  <c r="U589" i="22"/>
  <c r="T589" i="22"/>
  <c r="S589" i="22"/>
  <c r="R589" i="22"/>
  <c r="Q589" i="22"/>
  <c r="P589" i="22"/>
  <c r="O589" i="22"/>
  <c r="N589" i="22"/>
  <c r="M589" i="22"/>
  <c r="L589" i="22"/>
  <c r="K589" i="22"/>
  <c r="J589" i="22"/>
  <c r="I589" i="22"/>
  <c r="H589" i="22"/>
  <c r="G589" i="22"/>
  <c r="F589" i="22"/>
  <c r="E589" i="22"/>
  <c r="D589" i="22"/>
  <c r="C589" i="22"/>
  <c r="B589" i="22"/>
  <c r="A589" i="22"/>
  <c r="W588" i="22"/>
  <c r="V588" i="22"/>
  <c r="U588" i="22"/>
  <c r="T588" i="22"/>
  <c r="S588" i="22"/>
  <c r="R588" i="22"/>
  <c r="Q588" i="22"/>
  <c r="P588" i="22"/>
  <c r="O588" i="22"/>
  <c r="N588" i="22"/>
  <c r="M588" i="22"/>
  <c r="L588" i="22"/>
  <c r="K588" i="22"/>
  <c r="J588" i="22"/>
  <c r="I588" i="22"/>
  <c r="H588" i="22"/>
  <c r="G588" i="22"/>
  <c r="F588" i="22"/>
  <c r="E588" i="22"/>
  <c r="D588" i="22"/>
  <c r="C588" i="22"/>
  <c r="B588" i="22"/>
  <c r="A588" i="22"/>
  <c r="W587" i="22"/>
  <c r="V587" i="22"/>
  <c r="U587" i="22"/>
  <c r="T587" i="22"/>
  <c r="S587" i="22"/>
  <c r="R587" i="22"/>
  <c r="Q587" i="22"/>
  <c r="P587" i="22"/>
  <c r="O587" i="22"/>
  <c r="N587" i="22"/>
  <c r="M587" i="22"/>
  <c r="L587" i="22"/>
  <c r="K587" i="22"/>
  <c r="J587" i="22"/>
  <c r="I587" i="22"/>
  <c r="H587" i="22"/>
  <c r="G587" i="22"/>
  <c r="F587" i="22"/>
  <c r="E587" i="22"/>
  <c r="D587" i="22"/>
  <c r="C587" i="22"/>
  <c r="B587" i="22"/>
  <c r="A587" i="22"/>
  <c r="W586" i="22"/>
  <c r="V586" i="22"/>
  <c r="U586" i="22"/>
  <c r="T586" i="22"/>
  <c r="S586" i="22"/>
  <c r="R586" i="22"/>
  <c r="Q586" i="22"/>
  <c r="P586" i="22"/>
  <c r="O586" i="22"/>
  <c r="N586" i="22"/>
  <c r="M586" i="22"/>
  <c r="L586" i="22"/>
  <c r="K586" i="22"/>
  <c r="J586" i="22"/>
  <c r="I586" i="22"/>
  <c r="H586" i="22"/>
  <c r="G586" i="22"/>
  <c r="F586" i="22"/>
  <c r="E586" i="22"/>
  <c r="D586" i="22"/>
  <c r="C586" i="22"/>
  <c r="B586" i="22"/>
  <c r="A586" i="22"/>
  <c r="W585" i="22"/>
  <c r="V585" i="22"/>
  <c r="U585" i="22"/>
  <c r="T585" i="22"/>
  <c r="S585" i="22"/>
  <c r="R585" i="22"/>
  <c r="Q585" i="22"/>
  <c r="P585" i="22"/>
  <c r="O585" i="22"/>
  <c r="N585" i="22"/>
  <c r="M585" i="22"/>
  <c r="L585" i="22"/>
  <c r="K585" i="22"/>
  <c r="J585" i="22"/>
  <c r="I585" i="22"/>
  <c r="H585" i="22"/>
  <c r="G585" i="22"/>
  <c r="F585" i="22"/>
  <c r="E585" i="22"/>
  <c r="D585" i="22"/>
  <c r="C585" i="22"/>
  <c r="B585" i="22"/>
  <c r="A585" i="22"/>
  <c r="W584" i="22"/>
  <c r="V584" i="22"/>
  <c r="U584" i="22"/>
  <c r="T584" i="22"/>
  <c r="S584" i="22"/>
  <c r="R584" i="22"/>
  <c r="Q584" i="22"/>
  <c r="P584" i="22"/>
  <c r="O584" i="22"/>
  <c r="N584" i="22"/>
  <c r="M584" i="22"/>
  <c r="L584" i="22"/>
  <c r="K584" i="22"/>
  <c r="J584" i="22"/>
  <c r="I584" i="22"/>
  <c r="H584" i="22"/>
  <c r="G584" i="22"/>
  <c r="F584" i="22"/>
  <c r="E584" i="22"/>
  <c r="D584" i="22"/>
  <c r="C584" i="22"/>
  <c r="B584" i="22"/>
  <c r="A584" i="22"/>
  <c r="W583" i="22"/>
  <c r="V583" i="22"/>
  <c r="U583" i="22"/>
  <c r="T583" i="22"/>
  <c r="S583" i="22"/>
  <c r="R583" i="22"/>
  <c r="Q583" i="22"/>
  <c r="P583" i="22"/>
  <c r="O583" i="22"/>
  <c r="N583" i="22"/>
  <c r="M583" i="22"/>
  <c r="L583" i="22"/>
  <c r="K583" i="22"/>
  <c r="J583" i="22"/>
  <c r="I583" i="22"/>
  <c r="H583" i="22"/>
  <c r="G583" i="22"/>
  <c r="F583" i="22"/>
  <c r="E583" i="22"/>
  <c r="D583" i="22"/>
  <c r="C583" i="22"/>
  <c r="B583" i="22"/>
  <c r="A583" i="22"/>
  <c r="W582" i="22"/>
  <c r="V582" i="22"/>
  <c r="U582" i="22"/>
  <c r="T582" i="22"/>
  <c r="S582" i="22"/>
  <c r="R582" i="22"/>
  <c r="Q582" i="22"/>
  <c r="P582" i="22"/>
  <c r="O582" i="22"/>
  <c r="N582" i="22"/>
  <c r="M582" i="22"/>
  <c r="L582" i="22"/>
  <c r="K582" i="22"/>
  <c r="J582" i="22"/>
  <c r="I582" i="22"/>
  <c r="H582" i="22"/>
  <c r="G582" i="22"/>
  <c r="F582" i="22"/>
  <c r="E582" i="22"/>
  <c r="D582" i="22"/>
  <c r="C582" i="22"/>
  <c r="B582" i="22"/>
  <c r="A582" i="22"/>
  <c r="W581" i="22"/>
  <c r="V581" i="22"/>
  <c r="U581" i="22"/>
  <c r="T581" i="22"/>
  <c r="S581" i="22"/>
  <c r="R581" i="22"/>
  <c r="Q581" i="22"/>
  <c r="P581" i="22"/>
  <c r="O581" i="22"/>
  <c r="N581" i="22"/>
  <c r="M581" i="22"/>
  <c r="L581" i="22"/>
  <c r="K581" i="22"/>
  <c r="J581" i="22"/>
  <c r="I581" i="22"/>
  <c r="H581" i="22"/>
  <c r="G581" i="22"/>
  <c r="F581" i="22"/>
  <c r="E581" i="22"/>
  <c r="D581" i="22"/>
  <c r="C581" i="22"/>
  <c r="B581" i="22"/>
  <c r="A581" i="22"/>
  <c r="W580" i="22"/>
  <c r="V580" i="22"/>
  <c r="U580" i="22"/>
  <c r="T580" i="22"/>
  <c r="S580" i="22"/>
  <c r="R580" i="22"/>
  <c r="Q580" i="22"/>
  <c r="P580" i="22"/>
  <c r="O580" i="22"/>
  <c r="N580" i="22"/>
  <c r="M580" i="22"/>
  <c r="L580" i="22"/>
  <c r="K580" i="22"/>
  <c r="J580" i="22"/>
  <c r="I580" i="22"/>
  <c r="H580" i="22"/>
  <c r="G580" i="22"/>
  <c r="F580" i="22"/>
  <c r="E580" i="22"/>
  <c r="D580" i="22"/>
  <c r="C580" i="22"/>
  <c r="B580" i="22"/>
  <c r="A580" i="22"/>
  <c r="W579" i="22"/>
  <c r="V579" i="22"/>
  <c r="U579" i="22"/>
  <c r="T579" i="22"/>
  <c r="S579" i="22"/>
  <c r="R579" i="22"/>
  <c r="Q579" i="22"/>
  <c r="P579" i="22"/>
  <c r="O579" i="22"/>
  <c r="N579" i="22"/>
  <c r="M579" i="22"/>
  <c r="L579" i="22"/>
  <c r="K579" i="22"/>
  <c r="J579" i="22"/>
  <c r="I579" i="22"/>
  <c r="H579" i="22"/>
  <c r="G579" i="22"/>
  <c r="F579" i="22"/>
  <c r="E579" i="22"/>
  <c r="D579" i="22"/>
  <c r="C579" i="22"/>
  <c r="B579" i="22"/>
  <c r="A579" i="22"/>
  <c r="W578" i="22"/>
  <c r="V578" i="22"/>
  <c r="U578" i="22"/>
  <c r="T578" i="22"/>
  <c r="S578" i="22"/>
  <c r="R578" i="22"/>
  <c r="Q578" i="22"/>
  <c r="P578" i="22"/>
  <c r="O578" i="22"/>
  <c r="N578" i="22"/>
  <c r="M578" i="22"/>
  <c r="L578" i="22"/>
  <c r="K578" i="22"/>
  <c r="J578" i="22"/>
  <c r="I578" i="22"/>
  <c r="H578" i="22"/>
  <c r="G578" i="22"/>
  <c r="F578" i="22"/>
  <c r="E578" i="22"/>
  <c r="D578" i="22"/>
  <c r="C578" i="22"/>
  <c r="B578" i="22"/>
  <c r="A578" i="22"/>
  <c r="W577" i="22"/>
  <c r="V577" i="22"/>
  <c r="U577" i="22"/>
  <c r="T577" i="22"/>
  <c r="S577" i="22"/>
  <c r="R577" i="22"/>
  <c r="Q577" i="22"/>
  <c r="P577" i="22"/>
  <c r="O577" i="22"/>
  <c r="N577" i="22"/>
  <c r="M577" i="22"/>
  <c r="L577" i="22"/>
  <c r="K577" i="22"/>
  <c r="J577" i="22"/>
  <c r="I577" i="22"/>
  <c r="H577" i="22"/>
  <c r="G577" i="22"/>
  <c r="F577" i="22"/>
  <c r="E577" i="22"/>
  <c r="D577" i="22"/>
  <c r="C577" i="22"/>
  <c r="B577" i="22"/>
  <c r="A577" i="22"/>
  <c r="W576" i="22"/>
  <c r="V576" i="22"/>
  <c r="U576" i="22"/>
  <c r="T576" i="22"/>
  <c r="S576" i="22"/>
  <c r="R576" i="22"/>
  <c r="Q576" i="22"/>
  <c r="P576" i="22"/>
  <c r="O576" i="22"/>
  <c r="N576" i="22"/>
  <c r="M576" i="22"/>
  <c r="L576" i="22"/>
  <c r="K576" i="22"/>
  <c r="J576" i="22"/>
  <c r="I576" i="22"/>
  <c r="H576" i="22"/>
  <c r="G576" i="22"/>
  <c r="F576" i="22"/>
  <c r="E576" i="22"/>
  <c r="D576" i="22"/>
  <c r="C576" i="22"/>
  <c r="B576" i="22"/>
  <c r="A576" i="22"/>
  <c r="W575" i="22"/>
  <c r="V575" i="22"/>
  <c r="U575" i="22"/>
  <c r="T575" i="22"/>
  <c r="S575" i="22"/>
  <c r="R575" i="22"/>
  <c r="Q575" i="22"/>
  <c r="P575" i="22"/>
  <c r="O575" i="22"/>
  <c r="N575" i="22"/>
  <c r="M575" i="22"/>
  <c r="L575" i="22"/>
  <c r="K575" i="22"/>
  <c r="J575" i="22"/>
  <c r="I575" i="22"/>
  <c r="H575" i="22"/>
  <c r="G575" i="22"/>
  <c r="F575" i="22"/>
  <c r="E575" i="22"/>
  <c r="D575" i="22"/>
  <c r="C575" i="22"/>
  <c r="B575" i="22"/>
  <c r="A575" i="22"/>
  <c r="W574" i="22"/>
  <c r="V574" i="22"/>
  <c r="U574" i="22"/>
  <c r="T574" i="22"/>
  <c r="S574" i="22"/>
  <c r="R574" i="22"/>
  <c r="Q574" i="22"/>
  <c r="P574" i="22"/>
  <c r="O574" i="22"/>
  <c r="N574" i="22"/>
  <c r="M574" i="22"/>
  <c r="L574" i="22"/>
  <c r="K574" i="22"/>
  <c r="J574" i="22"/>
  <c r="I574" i="22"/>
  <c r="H574" i="22"/>
  <c r="G574" i="22"/>
  <c r="F574" i="22"/>
  <c r="E574" i="22"/>
  <c r="D574" i="22"/>
  <c r="C574" i="22"/>
  <c r="B574" i="22"/>
  <c r="A574" i="22"/>
  <c r="W573" i="22"/>
  <c r="V573" i="22"/>
  <c r="U573" i="22"/>
  <c r="T573" i="22"/>
  <c r="S573" i="22"/>
  <c r="R573" i="22"/>
  <c r="Q573" i="22"/>
  <c r="P573" i="22"/>
  <c r="O573" i="22"/>
  <c r="N573" i="22"/>
  <c r="M573" i="22"/>
  <c r="L573" i="22"/>
  <c r="K573" i="22"/>
  <c r="J573" i="22"/>
  <c r="I573" i="22"/>
  <c r="H573" i="22"/>
  <c r="G573" i="22"/>
  <c r="F573" i="22"/>
  <c r="E573" i="22"/>
  <c r="D573" i="22"/>
  <c r="C573" i="22"/>
  <c r="B573" i="22"/>
  <c r="A573" i="22"/>
  <c r="W572" i="22"/>
  <c r="V572" i="22"/>
  <c r="U572" i="22"/>
  <c r="T572" i="22"/>
  <c r="S572" i="22"/>
  <c r="R572" i="22"/>
  <c r="Q572" i="22"/>
  <c r="P572" i="22"/>
  <c r="O572" i="22"/>
  <c r="N572" i="22"/>
  <c r="M572" i="22"/>
  <c r="L572" i="22"/>
  <c r="K572" i="22"/>
  <c r="J572" i="22"/>
  <c r="I572" i="22"/>
  <c r="H572" i="22"/>
  <c r="G572" i="22"/>
  <c r="F572" i="22"/>
  <c r="E572" i="22"/>
  <c r="D572" i="22"/>
  <c r="C572" i="22"/>
  <c r="B572" i="22"/>
  <c r="A572" i="22"/>
  <c r="W571" i="22"/>
  <c r="V571" i="22"/>
  <c r="U571" i="22"/>
  <c r="T571" i="22"/>
  <c r="S571" i="22"/>
  <c r="R571" i="22"/>
  <c r="Q571" i="22"/>
  <c r="P571" i="22"/>
  <c r="O571" i="22"/>
  <c r="N571" i="22"/>
  <c r="M571" i="22"/>
  <c r="L571" i="22"/>
  <c r="K571" i="22"/>
  <c r="J571" i="22"/>
  <c r="I571" i="22"/>
  <c r="H571" i="22"/>
  <c r="G571" i="22"/>
  <c r="F571" i="22"/>
  <c r="E571" i="22"/>
  <c r="D571" i="22"/>
  <c r="C571" i="22"/>
  <c r="B571" i="22"/>
  <c r="A571" i="22"/>
  <c r="W570" i="22"/>
  <c r="V570" i="22"/>
  <c r="U570" i="22"/>
  <c r="T570" i="22"/>
  <c r="S570" i="22"/>
  <c r="R570" i="22"/>
  <c r="Q570" i="22"/>
  <c r="P570" i="22"/>
  <c r="O570" i="22"/>
  <c r="N570" i="22"/>
  <c r="M570" i="22"/>
  <c r="L570" i="22"/>
  <c r="K570" i="22"/>
  <c r="J570" i="22"/>
  <c r="I570" i="22"/>
  <c r="H570" i="22"/>
  <c r="G570" i="22"/>
  <c r="F570" i="22"/>
  <c r="E570" i="22"/>
  <c r="D570" i="22"/>
  <c r="C570" i="22"/>
  <c r="B570" i="22"/>
  <c r="A570" i="22"/>
  <c r="W569" i="22"/>
  <c r="V569" i="22"/>
  <c r="U569" i="22"/>
  <c r="T569" i="22"/>
  <c r="S569" i="22"/>
  <c r="R569" i="22"/>
  <c r="Q569" i="22"/>
  <c r="P569" i="22"/>
  <c r="O569" i="22"/>
  <c r="N569" i="22"/>
  <c r="M569" i="22"/>
  <c r="L569" i="22"/>
  <c r="K569" i="22"/>
  <c r="J569" i="22"/>
  <c r="I569" i="22"/>
  <c r="H569" i="22"/>
  <c r="G569" i="22"/>
  <c r="F569" i="22"/>
  <c r="E569" i="22"/>
  <c r="D569" i="22"/>
  <c r="C569" i="22"/>
  <c r="B569" i="22"/>
  <c r="A569" i="22"/>
  <c r="W568" i="22"/>
  <c r="V568" i="22"/>
  <c r="U568" i="22"/>
  <c r="T568" i="22"/>
  <c r="S568" i="22"/>
  <c r="R568" i="22"/>
  <c r="Q568" i="22"/>
  <c r="P568" i="22"/>
  <c r="O568" i="22"/>
  <c r="N568" i="22"/>
  <c r="M568" i="22"/>
  <c r="L568" i="22"/>
  <c r="K568" i="22"/>
  <c r="J568" i="22"/>
  <c r="I568" i="22"/>
  <c r="H568" i="22"/>
  <c r="G568" i="22"/>
  <c r="F568" i="22"/>
  <c r="E568" i="22"/>
  <c r="D568" i="22"/>
  <c r="C568" i="22"/>
  <c r="B568" i="22"/>
  <c r="A568" i="22"/>
  <c r="W567" i="22"/>
  <c r="V567" i="22"/>
  <c r="U567" i="22"/>
  <c r="T567" i="22"/>
  <c r="S567" i="22"/>
  <c r="R567" i="22"/>
  <c r="Q567" i="22"/>
  <c r="P567" i="22"/>
  <c r="O567" i="22"/>
  <c r="N567" i="22"/>
  <c r="M567" i="22"/>
  <c r="L567" i="22"/>
  <c r="K567" i="22"/>
  <c r="J567" i="22"/>
  <c r="I567" i="22"/>
  <c r="H567" i="22"/>
  <c r="G567" i="22"/>
  <c r="F567" i="22"/>
  <c r="E567" i="22"/>
  <c r="D567" i="22"/>
  <c r="C567" i="22"/>
  <c r="B567" i="22"/>
  <c r="A567" i="22"/>
  <c r="W566" i="22"/>
  <c r="V566" i="22"/>
  <c r="U566" i="22"/>
  <c r="T566" i="22"/>
  <c r="S566" i="22"/>
  <c r="R566" i="22"/>
  <c r="Q566" i="22"/>
  <c r="P566" i="22"/>
  <c r="O566" i="22"/>
  <c r="N566" i="22"/>
  <c r="M566" i="22"/>
  <c r="L566" i="22"/>
  <c r="K566" i="22"/>
  <c r="J566" i="22"/>
  <c r="I566" i="22"/>
  <c r="H566" i="22"/>
  <c r="G566" i="22"/>
  <c r="F566" i="22"/>
  <c r="E566" i="22"/>
  <c r="D566" i="22"/>
  <c r="C566" i="22"/>
  <c r="B566" i="22"/>
  <c r="A566" i="22"/>
  <c r="W565" i="22"/>
  <c r="V565" i="22"/>
  <c r="U565" i="22"/>
  <c r="T565" i="22"/>
  <c r="S565" i="22"/>
  <c r="R565" i="22"/>
  <c r="Q565" i="22"/>
  <c r="P565" i="22"/>
  <c r="O565" i="22"/>
  <c r="N565" i="22"/>
  <c r="M565" i="22"/>
  <c r="L565" i="22"/>
  <c r="K565" i="22"/>
  <c r="J565" i="22"/>
  <c r="I565" i="22"/>
  <c r="H565" i="22"/>
  <c r="G565" i="22"/>
  <c r="F565" i="22"/>
  <c r="E565" i="22"/>
  <c r="D565" i="22"/>
  <c r="C565" i="22"/>
  <c r="B565" i="22"/>
  <c r="A565" i="22"/>
  <c r="W564" i="22"/>
  <c r="V564" i="22"/>
  <c r="U564" i="22"/>
  <c r="T564" i="22"/>
  <c r="S564" i="22"/>
  <c r="R564" i="22"/>
  <c r="Q564" i="22"/>
  <c r="P564" i="22"/>
  <c r="O564" i="22"/>
  <c r="N564" i="22"/>
  <c r="M564" i="22"/>
  <c r="L564" i="22"/>
  <c r="K564" i="22"/>
  <c r="J564" i="22"/>
  <c r="I564" i="22"/>
  <c r="H564" i="22"/>
  <c r="G564" i="22"/>
  <c r="F564" i="22"/>
  <c r="E564" i="22"/>
  <c r="D564" i="22"/>
  <c r="C564" i="22"/>
  <c r="B564" i="22"/>
  <c r="A564" i="22"/>
  <c r="W563" i="22"/>
  <c r="V563" i="22"/>
  <c r="U563" i="22"/>
  <c r="T563" i="22"/>
  <c r="S563" i="22"/>
  <c r="R563" i="22"/>
  <c r="Q563" i="22"/>
  <c r="P563" i="22"/>
  <c r="O563" i="22"/>
  <c r="N563" i="22"/>
  <c r="M563" i="22"/>
  <c r="L563" i="22"/>
  <c r="K563" i="22"/>
  <c r="J563" i="22"/>
  <c r="I563" i="22"/>
  <c r="H563" i="22"/>
  <c r="G563" i="22"/>
  <c r="F563" i="22"/>
  <c r="E563" i="22"/>
  <c r="D563" i="22"/>
  <c r="C563" i="22"/>
  <c r="B563" i="22"/>
  <c r="A563" i="22"/>
  <c r="W562" i="22"/>
  <c r="V562" i="22"/>
  <c r="U562" i="22"/>
  <c r="T562" i="22"/>
  <c r="S562" i="22"/>
  <c r="R562" i="22"/>
  <c r="Q562" i="22"/>
  <c r="P562" i="22"/>
  <c r="O562" i="22"/>
  <c r="N562" i="22"/>
  <c r="M562" i="22"/>
  <c r="L562" i="22"/>
  <c r="K562" i="22"/>
  <c r="J562" i="22"/>
  <c r="I562" i="22"/>
  <c r="H562" i="22"/>
  <c r="G562" i="22"/>
  <c r="F562" i="22"/>
  <c r="E562" i="22"/>
  <c r="D562" i="22"/>
  <c r="C562" i="22"/>
  <c r="B562" i="22"/>
  <c r="A562" i="22"/>
  <c r="W561" i="22"/>
  <c r="V561" i="22"/>
  <c r="U561" i="22"/>
  <c r="T561" i="22"/>
  <c r="S561" i="22"/>
  <c r="R561" i="22"/>
  <c r="Q561" i="22"/>
  <c r="P561" i="22"/>
  <c r="O561" i="22"/>
  <c r="N561" i="22"/>
  <c r="M561" i="22"/>
  <c r="L561" i="22"/>
  <c r="K561" i="22"/>
  <c r="J561" i="22"/>
  <c r="I561" i="22"/>
  <c r="H561" i="22"/>
  <c r="G561" i="22"/>
  <c r="F561" i="22"/>
  <c r="E561" i="22"/>
  <c r="D561" i="22"/>
  <c r="C561" i="22"/>
  <c r="B561" i="22"/>
  <c r="A561" i="22"/>
  <c r="W560" i="22"/>
  <c r="V560" i="22"/>
  <c r="U560" i="22"/>
  <c r="T560" i="22"/>
  <c r="S560" i="22"/>
  <c r="R560" i="22"/>
  <c r="Q560" i="22"/>
  <c r="P560" i="22"/>
  <c r="O560" i="22"/>
  <c r="N560" i="22"/>
  <c r="M560" i="22"/>
  <c r="L560" i="22"/>
  <c r="K560" i="22"/>
  <c r="J560" i="22"/>
  <c r="I560" i="22"/>
  <c r="H560" i="22"/>
  <c r="G560" i="22"/>
  <c r="F560" i="22"/>
  <c r="E560" i="22"/>
  <c r="D560" i="22"/>
  <c r="C560" i="22"/>
  <c r="B560" i="22"/>
  <c r="A560" i="22"/>
  <c r="W559" i="22"/>
  <c r="V559" i="22"/>
  <c r="U559" i="22"/>
  <c r="T559" i="22"/>
  <c r="S559" i="22"/>
  <c r="R559" i="22"/>
  <c r="Q559" i="22"/>
  <c r="P559" i="22"/>
  <c r="O559" i="22"/>
  <c r="N559" i="22"/>
  <c r="M559" i="22"/>
  <c r="L559" i="22"/>
  <c r="K559" i="22"/>
  <c r="J559" i="22"/>
  <c r="I559" i="22"/>
  <c r="H559" i="22"/>
  <c r="G559" i="22"/>
  <c r="F559" i="22"/>
  <c r="E559" i="22"/>
  <c r="D559" i="22"/>
  <c r="C559" i="22"/>
  <c r="B559" i="22"/>
  <c r="A559" i="22"/>
  <c r="W558" i="22"/>
  <c r="V558" i="22"/>
  <c r="U558" i="22"/>
  <c r="T558" i="22"/>
  <c r="S558" i="22"/>
  <c r="R558" i="22"/>
  <c r="Q558" i="22"/>
  <c r="P558" i="22"/>
  <c r="O558" i="22"/>
  <c r="N558" i="22"/>
  <c r="M558" i="22"/>
  <c r="L558" i="22"/>
  <c r="K558" i="22"/>
  <c r="J558" i="22"/>
  <c r="I558" i="22"/>
  <c r="H558" i="22"/>
  <c r="G558" i="22"/>
  <c r="F558" i="22"/>
  <c r="E558" i="22"/>
  <c r="D558" i="22"/>
  <c r="C558" i="22"/>
  <c r="B558" i="22"/>
  <c r="A558" i="22"/>
  <c r="W557" i="22"/>
  <c r="V557" i="22"/>
  <c r="U557" i="22"/>
  <c r="T557" i="22"/>
  <c r="S557" i="22"/>
  <c r="R557" i="22"/>
  <c r="Q557" i="22"/>
  <c r="P557" i="22"/>
  <c r="O557" i="22"/>
  <c r="N557" i="22"/>
  <c r="M557" i="22"/>
  <c r="L557" i="22"/>
  <c r="K557" i="22"/>
  <c r="J557" i="22"/>
  <c r="I557" i="22"/>
  <c r="H557" i="22"/>
  <c r="G557" i="22"/>
  <c r="F557" i="22"/>
  <c r="E557" i="22"/>
  <c r="D557" i="22"/>
  <c r="C557" i="22"/>
  <c r="B557" i="22"/>
  <c r="A557" i="22"/>
  <c r="W556" i="22"/>
  <c r="V556" i="22"/>
  <c r="U556" i="22"/>
  <c r="T556" i="22"/>
  <c r="S556" i="22"/>
  <c r="R556" i="22"/>
  <c r="Q556" i="22"/>
  <c r="P556" i="22"/>
  <c r="O556" i="22"/>
  <c r="N556" i="22"/>
  <c r="M556" i="22"/>
  <c r="L556" i="22"/>
  <c r="K556" i="22"/>
  <c r="J556" i="22"/>
  <c r="I556" i="22"/>
  <c r="H556" i="22"/>
  <c r="G556" i="22"/>
  <c r="F556" i="22"/>
  <c r="E556" i="22"/>
  <c r="D556" i="22"/>
  <c r="C556" i="22"/>
  <c r="B556" i="22"/>
  <c r="A556" i="22"/>
  <c r="W555" i="22"/>
  <c r="V555" i="22"/>
  <c r="U555" i="22"/>
  <c r="T555" i="22"/>
  <c r="S555" i="22"/>
  <c r="R555" i="22"/>
  <c r="Q555" i="22"/>
  <c r="P555" i="22"/>
  <c r="O555" i="22"/>
  <c r="N555" i="22"/>
  <c r="M555" i="22"/>
  <c r="L555" i="22"/>
  <c r="K555" i="22"/>
  <c r="J555" i="22"/>
  <c r="I555" i="22"/>
  <c r="H555" i="22"/>
  <c r="G555" i="22"/>
  <c r="F555" i="22"/>
  <c r="E555" i="22"/>
  <c r="D555" i="22"/>
  <c r="C555" i="22"/>
  <c r="B555" i="22"/>
  <c r="A555" i="22"/>
  <c r="W554" i="22"/>
  <c r="V554" i="22"/>
  <c r="U554" i="22"/>
  <c r="T554" i="22"/>
  <c r="S554" i="22"/>
  <c r="R554" i="22"/>
  <c r="Q554" i="22"/>
  <c r="P554" i="22"/>
  <c r="O554" i="22"/>
  <c r="N554" i="22"/>
  <c r="M554" i="22"/>
  <c r="L554" i="22"/>
  <c r="K554" i="22"/>
  <c r="J554" i="22"/>
  <c r="I554" i="22"/>
  <c r="H554" i="22"/>
  <c r="G554" i="22"/>
  <c r="F554" i="22"/>
  <c r="E554" i="22"/>
  <c r="D554" i="22"/>
  <c r="C554" i="22"/>
  <c r="B554" i="22"/>
  <c r="A554" i="22"/>
  <c r="W553" i="22"/>
  <c r="V553" i="22"/>
  <c r="U553" i="22"/>
  <c r="T553" i="22"/>
  <c r="S553" i="22"/>
  <c r="R553" i="22"/>
  <c r="Q553" i="22"/>
  <c r="P553" i="22"/>
  <c r="O553" i="22"/>
  <c r="N553" i="22"/>
  <c r="M553" i="22"/>
  <c r="L553" i="22"/>
  <c r="K553" i="22"/>
  <c r="J553" i="22"/>
  <c r="I553" i="22"/>
  <c r="H553" i="22"/>
  <c r="G553" i="22"/>
  <c r="F553" i="22"/>
  <c r="E553" i="22"/>
  <c r="D553" i="22"/>
  <c r="C553" i="22"/>
  <c r="B553" i="22"/>
  <c r="A553" i="22"/>
  <c r="W552" i="22"/>
  <c r="V552" i="22"/>
  <c r="U552" i="22"/>
  <c r="T552" i="22"/>
  <c r="S552" i="22"/>
  <c r="R552" i="22"/>
  <c r="Q552" i="22"/>
  <c r="P552" i="22"/>
  <c r="O552" i="22"/>
  <c r="N552" i="22"/>
  <c r="M552" i="22"/>
  <c r="L552" i="22"/>
  <c r="K552" i="22"/>
  <c r="J552" i="22"/>
  <c r="I552" i="22"/>
  <c r="H552" i="22"/>
  <c r="G552" i="22"/>
  <c r="F552" i="22"/>
  <c r="E552" i="22"/>
  <c r="D552" i="22"/>
  <c r="C552" i="22"/>
  <c r="B552" i="22"/>
  <c r="A552" i="22"/>
  <c r="W551" i="22"/>
  <c r="V551" i="22"/>
  <c r="U551" i="22"/>
  <c r="T551" i="22"/>
  <c r="S551" i="22"/>
  <c r="R551" i="22"/>
  <c r="Q551" i="22"/>
  <c r="P551" i="22"/>
  <c r="O551" i="22"/>
  <c r="N551" i="22"/>
  <c r="M551" i="22"/>
  <c r="L551" i="22"/>
  <c r="K551" i="22"/>
  <c r="J551" i="22"/>
  <c r="I551" i="22"/>
  <c r="H551" i="22"/>
  <c r="G551" i="22"/>
  <c r="F551" i="22"/>
  <c r="E551" i="22"/>
  <c r="D551" i="22"/>
  <c r="C551" i="22"/>
  <c r="B551" i="22"/>
  <c r="A551" i="22"/>
  <c r="W550" i="22"/>
  <c r="V550" i="22"/>
  <c r="U550" i="22"/>
  <c r="T550" i="22"/>
  <c r="S550" i="22"/>
  <c r="R550" i="22"/>
  <c r="Q550" i="22"/>
  <c r="P550" i="22"/>
  <c r="O550" i="22"/>
  <c r="N550" i="22"/>
  <c r="M550" i="22"/>
  <c r="L550" i="22"/>
  <c r="K550" i="22"/>
  <c r="J550" i="22"/>
  <c r="I550" i="22"/>
  <c r="H550" i="22"/>
  <c r="G550" i="22"/>
  <c r="F550" i="22"/>
  <c r="E550" i="22"/>
  <c r="D550" i="22"/>
  <c r="C550" i="22"/>
  <c r="B550" i="22"/>
  <c r="A550" i="22"/>
  <c r="W549" i="22"/>
  <c r="V549" i="22"/>
  <c r="U549" i="22"/>
  <c r="T549" i="22"/>
  <c r="S549" i="22"/>
  <c r="R549" i="22"/>
  <c r="Q549" i="22"/>
  <c r="P549" i="22"/>
  <c r="O549" i="22"/>
  <c r="N549" i="22"/>
  <c r="M549" i="22"/>
  <c r="L549" i="22"/>
  <c r="K549" i="22"/>
  <c r="J549" i="22"/>
  <c r="I549" i="22"/>
  <c r="H549" i="22"/>
  <c r="G549" i="22"/>
  <c r="F549" i="22"/>
  <c r="E549" i="22"/>
  <c r="D549" i="22"/>
  <c r="C549" i="22"/>
  <c r="B549" i="22"/>
  <c r="A549" i="22"/>
  <c r="W548" i="22"/>
  <c r="V548" i="22"/>
  <c r="U548" i="22"/>
  <c r="T548" i="22"/>
  <c r="S548" i="22"/>
  <c r="R548" i="22"/>
  <c r="Q548" i="22"/>
  <c r="P548" i="22"/>
  <c r="O548" i="22"/>
  <c r="N548" i="22"/>
  <c r="M548" i="22"/>
  <c r="L548" i="22"/>
  <c r="K548" i="22"/>
  <c r="J548" i="22"/>
  <c r="I548" i="22"/>
  <c r="H548" i="22"/>
  <c r="G548" i="22"/>
  <c r="F548" i="22"/>
  <c r="E548" i="22"/>
  <c r="D548" i="22"/>
  <c r="C548" i="22"/>
  <c r="B548" i="22"/>
  <c r="A548" i="22"/>
  <c r="W547" i="22"/>
  <c r="V547" i="22"/>
  <c r="U547" i="22"/>
  <c r="T547" i="22"/>
  <c r="S547" i="22"/>
  <c r="R547" i="22"/>
  <c r="Q547" i="22"/>
  <c r="P547" i="22"/>
  <c r="O547" i="22"/>
  <c r="N547" i="22"/>
  <c r="M547" i="22"/>
  <c r="L547" i="22"/>
  <c r="K547" i="22"/>
  <c r="J547" i="22"/>
  <c r="I547" i="22"/>
  <c r="H547" i="22"/>
  <c r="G547" i="22"/>
  <c r="F547" i="22"/>
  <c r="E547" i="22"/>
  <c r="D547" i="22"/>
  <c r="C547" i="22"/>
  <c r="B547" i="22"/>
  <c r="A547" i="22"/>
  <c r="W546" i="22"/>
  <c r="V546" i="22"/>
  <c r="U546" i="22"/>
  <c r="T546" i="22"/>
  <c r="S546" i="22"/>
  <c r="R546" i="22"/>
  <c r="Q546" i="22"/>
  <c r="P546" i="22"/>
  <c r="O546" i="22"/>
  <c r="N546" i="22"/>
  <c r="M546" i="22"/>
  <c r="L546" i="22"/>
  <c r="K546" i="22"/>
  <c r="J546" i="22"/>
  <c r="I546" i="22"/>
  <c r="H546" i="22"/>
  <c r="G546" i="22"/>
  <c r="F546" i="22"/>
  <c r="E546" i="22"/>
  <c r="D546" i="22"/>
  <c r="C546" i="22"/>
  <c r="B546" i="22"/>
  <c r="A546" i="22"/>
  <c r="W545" i="22"/>
  <c r="V545" i="22"/>
  <c r="U545" i="22"/>
  <c r="T545" i="22"/>
  <c r="S545" i="22"/>
  <c r="R545" i="22"/>
  <c r="Q545" i="22"/>
  <c r="P545" i="22"/>
  <c r="O545" i="22"/>
  <c r="N545" i="22"/>
  <c r="M545" i="22"/>
  <c r="L545" i="22"/>
  <c r="K545" i="22"/>
  <c r="J545" i="22"/>
  <c r="I545" i="22"/>
  <c r="H545" i="22"/>
  <c r="G545" i="22"/>
  <c r="F545" i="22"/>
  <c r="E545" i="22"/>
  <c r="D545" i="22"/>
  <c r="C545" i="22"/>
  <c r="B545" i="22"/>
  <c r="A545" i="22"/>
  <c r="W544" i="22"/>
  <c r="V544" i="22"/>
  <c r="U544" i="22"/>
  <c r="T544" i="22"/>
  <c r="S544" i="22"/>
  <c r="R544" i="22"/>
  <c r="Q544" i="22"/>
  <c r="P544" i="22"/>
  <c r="O544" i="22"/>
  <c r="N544" i="22"/>
  <c r="M544" i="22"/>
  <c r="L544" i="22"/>
  <c r="K544" i="22"/>
  <c r="J544" i="22"/>
  <c r="I544" i="22"/>
  <c r="H544" i="22"/>
  <c r="G544" i="22"/>
  <c r="F544" i="22"/>
  <c r="E544" i="22"/>
  <c r="D544" i="22"/>
  <c r="C544" i="22"/>
  <c r="B544" i="22"/>
  <c r="A544" i="22"/>
  <c r="W543" i="22"/>
  <c r="V543" i="22"/>
  <c r="U543" i="22"/>
  <c r="T543" i="22"/>
  <c r="S543" i="22"/>
  <c r="R543" i="22"/>
  <c r="Q543" i="22"/>
  <c r="P543" i="22"/>
  <c r="O543" i="22"/>
  <c r="N543" i="22"/>
  <c r="M543" i="22"/>
  <c r="L543" i="22"/>
  <c r="K543" i="22"/>
  <c r="J543" i="22"/>
  <c r="I543" i="22"/>
  <c r="H543" i="22"/>
  <c r="G543" i="22"/>
  <c r="F543" i="22"/>
  <c r="E543" i="22"/>
  <c r="D543" i="22"/>
  <c r="C543" i="22"/>
  <c r="B543" i="22"/>
  <c r="A543" i="22"/>
  <c r="W542" i="22"/>
  <c r="V542" i="22"/>
  <c r="U542" i="22"/>
  <c r="T542" i="22"/>
  <c r="S542" i="22"/>
  <c r="R542" i="22"/>
  <c r="Q542" i="22"/>
  <c r="P542" i="22"/>
  <c r="O542" i="22"/>
  <c r="N542" i="22"/>
  <c r="M542" i="22"/>
  <c r="L542" i="22"/>
  <c r="K542" i="22"/>
  <c r="J542" i="22"/>
  <c r="I542" i="22"/>
  <c r="H542" i="22"/>
  <c r="G542" i="22"/>
  <c r="F542" i="22"/>
  <c r="E542" i="22"/>
  <c r="D542" i="22"/>
  <c r="C542" i="22"/>
  <c r="B542" i="22"/>
  <c r="A542" i="22"/>
  <c r="W541" i="22"/>
  <c r="V541" i="22"/>
  <c r="U541" i="22"/>
  <c r="T541" i="22"/>
  <c r="S541" i="22"/>
  <c r="R541" i="22"/>
  <c r="Q541" i="22"/>
  <c r="P541" i="22"/>
  <c r="O541" i="22"/>
  <c r="N541" i="22"/>
  <c r="M541" i="22"/>
  <c r="L541" i="22"/>
  <c r="K541" i="22"/>
  <c r="J541" i="22"/>
  <c r="I541" i="22"/>
  <c r="H541" i="22"/>
  <c r="G541" i="22"/>
  <c r="F541" i="22"/>
  <c r="E541" i="22"/>
  <c r="D541" i="22"/>
  <c r="C541" i="22"/>
  <c r="B541" i="22"/>
  <c r="A541" i="22"/>
  <c r="W540" i="22"/>
  <c r="V540" i="22"/>
  <c r="U540" i="22"/>
  <c r="T540" i="22"/>
  <c r="S540" i="22"/>
  <c r="R540" i="22"/>
  <c r="Q540" i="22"/>
  <c r="P540" i="22"/>
  <c r="O540" i="22"/>
  <c r="N540" i="22"/>
  <c r="M540" i="22"/>
  <c r="L540" i="22"/>
  <c r="K540" i="22"/>
  <c r="J540" i="22"/>
  <c r="I540" i="22"/>
  <c r="H540" i="22"/>
  <c r="G540" i="22"/>
  <c r="F540" i="22"/>
  <c r="E540" i="22"/>
  <c r="D540" i="22"/>
  <c r="C540" i="22"/>
  <c r="B540" i="22"/>
  <c r="A540" i="22"/>
  <c r="W539" i="22"/>
  <c r="V539" i="22"/>
  <c r="U539" i="22"/>
  <c r="T539" i="22"/>
  <c r="S539" i="22"/>
  <c r="R539" i="22"/>
  <c r="Q539" i="22"/>
  <c r="P539" i="22"/>
  <c r="O539" i="22"/>
  <c r="N539" i="22"/>
  <c r="M539" i="22"/>
  <c r="L539" i="22"/>
  <c r="K539" i="22"/>
  <c r="J539" i="22"/>
  <c r="I539" i="22"/>
  <c r="H539" i="22"/>
  <c r="G539" i="22"/>
  <c r="F539" i="22"/>
  <c r="E539" i="22"/>
  <c r="D539" i="22"/>
  <c r="C539" i="22"/>
  <c r="B539" i="22"/>
  <c r="A539" i="22"/>
  <c r="W538" i="22"/>
  <c r="V538" i="22"/>
  <c r="U538" i="22"/>
  <c r="T538" i="22"/>
  <c r="S538" i="22"/>
  <c r="R538" i="22"/>
  <c r="Q538" i="22"/>
  <c r="P538" i="22"/>
  <c r="O538" i="22"/>
  <c r="N538" i="22"/>
  <c r="M538" i="22"/>
  <c r="L538" i="22"/>
  <c r="K538" i="22"/>
  <c r="J538" i="22"/>
  <c r="I538" i="22"/>
  <c r="H538" i="22"/>
  <c r="G538" i="22"/>
  <c r="F538" i="22"/>
  <c r="E538" i="22"/>
  <c r="D538" i="22"/>
  <c r="C538" i="22"/>
  <c r="B538" i="22"/>
  <c r="A538" i="22"/>
  <c r="W537" i="22"/>
  <c r="V537" i="22"/>
  <c r="U537" i="22"/>
  <c r="T537" i="22"/>
  <c r="S537" i="22"/>
  <c r="R537" i="22"/>
  <c r="Q537" i="22"/>
  <c r="P537" i="22"/>
  <c r="O537" i="22"/>
  <c r="N537" i="22"/>
  <c r="M537" i="22"/>
  <c r="L537" i="22"/>
  <c r="K537" i="22"/>
  <c r="J537" i="22"/>
  <c r="I537" i="22"/>
  <c r="H537" i="22"/>
  <c r="G537" i="22"/>
  <c r="F537" i="22"/>
  <c r="E537" i="22"/>
  <c r="D537" i="22"/>
  <c r="C537" i="22"/>
  <c r="B537" i="22"/>
  <c r="A537" i="22"/>
  <c r="W536" i="22"/>
  <c r="V536" i="22"/>
  <c r="U536" i="22"/>
  <c r="T536" i="22"/>
  <c r="S536" i="22"/>
  <c r="R536" i="22"/>
  <c r="Q536" i="22"/>
  <c r="P536" i="22"/>
  <c r="O536" i="22"/>
  <c r="N536" i="22"/>
  <c r="M536" i="22"/>
  <c r="L536" i="22"/>
  <c r="K536" i="22"/>
  <c r="J536" i="22"/>
  <c r="I536" i="22"/>
  <c r="H536" i="22"/>
  <c r="G536" i="22"/>
  <c r="F536" i="22"/>
  <c r="E536" i="22"/>
  <c r="D536" i="22"/>
  <c r="C536" i="22"/>
  <c r="B536" i="22"/>
  <c r="A536" i="22"/>
  <c r="W535" i="22"/>
  <c r="V535" i="22"/>
  <c r="U535" i="22"/>
  <c r="T535" i="22"/>
  <c r="S535" i="22"/>
  <c r="R535" i="22"/>
  <c r="Q535" i="22"/>
  <c r="P535" i="22"/>
  <c r="O535" i="22"/>
  <c r="N535" i="22"/>
  <c r="M535" i="22"/>
  <c r="L535" i="22"/>
  <c r="K535" i="22"/>
  <c r="J535" i="22"/>
  <c r="I535" i="22"/>
  <c r="H535" i="22"/>
  <c r="G535" i="22"/>
  <c r="F535" i="22"/>
  <c r="E535" i="22"/>
  <c r="D535" i="22"/>
  <c r="C535" i="22"/>
  <c r="B535" i="22"/>
  <c r="A535" i="22"/>
  <c r="W534" i="22"/>
  <c r="V534" i="22"/>
  <c r="U534" i="22"/>
  <c r="T534" i="22"/>
  <c r="S534" i="22"/>
  <c r="R534" i="22"/>
  <c r="Q534" i="22"/>
  <c r="P534" i="22"/>
  <c r="O534" i="22"/>
  <c r="N534" i="22"/>
  <c r="M534" i="22"/>
  <c r="L534" i="22"/>
  <c r="K534" i="22"/>
  <c r="J534" i="22"/>
  <c r="I534" i="22"/>
  <c r="H534" i="22"/>
  <c r="G534" i="22"/>
  <c r="F534" i="22"/>
  <c r="E534" i="22"/>
  <c r="D534" i="22"/>
  <c r="C534" i="22"/>
  <c r="B534" i="22"/>
  <c r="A534" i="22"/>
  <c r="W533" i="22"/>
  <c r="V533" i="22"/>
  <c r="U533" i="22"/>
  <c r="T533" i="22"/>
  <c r="S533" i="22"/>
  <c r="R533" i="22"/>
  <c r="Q533" i="22"/>
  <c r="P533" i="22"/>
  <c r="O533" i="22"/>
  <c r="N533" i="22"/>
  <c r="M533" i="22"/>
  <c r="L533" i="22"/>
  <c r="K533" i="22"/>
  <c r="J533" i="22"/>
  <c r="I533" i="22"/>
  <c r="H533" i="22"/>
  <c r="G533" i="22"/>
  <c r="F533" i="22"/>
  <c r="E533" i="22"/>
  <c r="D533" i="22"/>
  <c r="C533" i="22"/>
  <c r="B533" i="22"/>
  <c r="A533" i="22"/>
  <c r="W532" i="22"/>
  <c r="V532" i="22"/>
  <c r="U532" i="22"/>
  <c r="T532" i="22"/>
  <c r="S532" i="22"/>
  <c r="R532" i="22"/>
  <c r="Q532" i="22"/>
  <c r="P532" i="22"/>
  <c r="O532" i="22"/>
  <c r="N532" i="22"/>
  <c r="M532" i="22"/>
  <c r="L532" i="22"/>
  <c r="K532" i="22"/>
  <c r="J532" i="22"/>
  <c r="I532" i="22"/>
  <c r="H532" i="22"/>
  <c r="G532" i="22"/>
  <c r="F532" i="22"/>
  <c r="E532" i="22"/>
  <c r="D532" i="22"/>
  <c r="C532" i="22"/>
  <c r="B532" i="22"/>
  <c r="A532" i="22"/>
  <c r="W531" i="22"/>
  <c r="V531" i="22"/>
  <c r="U531" i="22"/>
  <c r="T531" i="22"/>
  <c r="S531" i="22"/>
  <c r="R531" i="22"/>
  <c r="Q531" i="22"/>
  <c r="P531" i="22"/>
  <c r="O531" i="22"/>
  <c r="N531" i="22"/>
  <c r="M531" i="22"/>
  <c r="L531" i="22"/>
  <c r="K531" i="22"/>
  <c r="J531" i="22"/>
  <c r="I531" i="22"/>
  <c r="H531" i="22"/>
  <c r="G531" i="22"/>
  <c r="F531" i="22"/>
  <c r="E531" i="22"/>
  <c r="D531" i="22"/>
  <c r="C531" i="22"/>
  <c r="B531" i="22"/>
  <c r="A531" i="22"/>
  <c r="W530" i="22"/>
  <c r="V530" i="22"/>
  <c r="U530" i="22"/>
  <c r="T530" i="22"/>
  <c r="S530" i="22"/>
  <c r="R530" i="22"/>
  <c r="Q530" i="22"/>
  <c r="P530" i="22"/>
  <c r="O530" i="22"/>
  <c r="N530" i="22"/>
  <c r="M530" i="22"/>
  <c r="L530" i="22"/>
  <c r="K530" i="22"/>
  <c r="J530" i="22"/>
  <c r="I530" i="22"/>
  <c r="H530" i="22"/>
  <c r="G530" i="22"/>
  <c r="F530" i="22"/>
  <c r="E530" i="22"/>
  <c r="D530" i="22"/>
  <c r="C530" i="22"/>
  <c r="B530" i="22"/>
  <c r="A530" i="22"/>
  <c r="W529" i="22"/>
  <c r="V529" i="22"/>
  <c r="U529" i="22"/>
  <c r="T529" i="22"/>
  <c r="S529" i="22"/>
  <c r="R529" i="22"/>
  <c r="Q529" i="22"/>
  <c r="P529" i="22"/>
  <c r="O529" i="22"/>
  <c r="N529" i="22"/>
  <c r="M529" i="22"/>
  <c r="L529" i="22"/>
  <c r="K529" i="22"/>
  <c r="J529" i="22"/>
  <c r="I529" i="22"/>
  <c r="H529" i="22"/>
  <c r="G529" i="22"/>
  <c r="F529" i="22"/>
  <c r="E529" i="22"/>
  <c r="D529" i="22"/>
  <c r="C529" i="22"/>
  <c r="B529" i="22"/>
  <c r="A529" i="22"/>
  <c r="W528" i="22"/>
  <c r="V528" i="22"/>
  <c r="U528" i="22"/>
  <c r="T528" i="22"/>
  <c r="S528" i="22"/>
  <c r="R528" i="22"/>
  <c r="Q528" i="22"/>
  <c r="P528" i="22"/>
  <c r="O528" i="22"/>
  <c r="N528" i="22"/>
  <c r="M528" i="22"/>
  <c r="L528" i="22"/>
  <c r="K528" i="22"/>
  <c r="J528" i="22"/>
  <c r="I528" i="22"/>
  <c r="H528" i="22"/>
  <c r="G528" i="22"/>
  <c r="F528" i="22"/>
  <c r="E528" i="22"/>
  <c r="D528" i="22"/>
  <c r="C528" i="22"/>
  <c r="B528" i="22"/>
  <c r="A528" i="22"/>
  <c r="W527" i="22"/>
  <c r="V527" i="22"/>
  <c r="U527" i="22"/>
  <c r="T527" i="22"/>
  <c r="S527" i="22"/>
  <c r="R527" i="22"/>
  <c r="Q527" i="22"/>
  <c r="P527" i="22"/>
  <c r="O527" i="22"/>
  <c r="N527" i="22"/>
  <c r="M527" i="22"/>
  <c r="L527" i="22"/>
  <c r="K527" i="22"/>
  <c r="J527" i="22"/>
  <c r="I527" i="22"/>
  <c r="H527" i="22"/>
  <c r="G527" i="22"/>
  <c r="F527" i="22"/>
  <c r="E527" i="22"/>
  <c r="D527" i="22"/>
  <c r="C527" i="22"/>
  <c r="B527" i="22"/>
  <c r="A527" i="22"/>
  <c r="W526" i="22"/>
  <c r="V526" i="22"/>
  <c r="U526" i="22"/>
  <c r="T526" i="22"/>
  <c r="S526" i="22"/>
  <c r="R526" i="22"/>
  <c r="Q526" i="22"/>
  <c r="P526" i="22"/>
  <c r="O526" i="22"/>
  <c r="N526" i="22"/>
  <c r="M526" i="22"/>
  <c r="L526" i="22"/>
  <c r="K526" i="22"/>
  <c r="J526" i="22"/>
  <c r="I526" i="22"/>
  <c r="H526" i="22"/>
  <c r="G526" i="22"/>
  <c r="F526" i="22"/>
  <c r="E526" i="22"/>
  <c r="D526" i="22"/>
  <c r="C526" i="22"/>
  <c r="B526" i="22"/>
  <c r="A526" i="22"/>
  <c r="W525" i="22"/>
  <c r="V525" i="22"/>
  <c r="U525" i="22"/>
  <c r="T525" i="22"/>
  <c r="S525" i="22"/>
  <c r="R525" i="22"/>
  <c r="Q525" i="22"/>
  <c r="P525" i="22"/>
  <c r="O525" i="22"/>
  <c r="N525" i="22"/>
  <c r="M525" i="22"/>
  <c r="L525" i="22"/>
  <c r="K525" i="22"/>
  <c r="J525" i="22"/>
  <c r="I525" i="22"/>
  <c r="H525" i="22"/>
  <c r="G525" i="22"/>
  <c r="F525" i="22"/>
  <c r="E525" i="22"/>
  <c r="D525" i="22"/>
  <c r="C525" i="22"/>
  <c r="B525" i="22"/>
  <c r="A525" i="22"/>
  <c r="W524" i="22"/>
  <c r="V524" i="22"/>
  <c r="U524" i="22"/>
  <c r="T524" i="22"/>
  <c r="S524" i="22"/>
  <c r="R524" i="22"/>
  <c r="Q524" i="22"/>
  <c r="P524" i="22"/>
  <c r="O524" i="22"/>
  <c r="N524" i="22"/>
  <c r="M524" i="22"/>
  <c r="L524" i="22"/>
  <c r="K524" i="22"/>
  <c r="J524" i="22"/>
  <c r="I524" i="22"/>
  <c r="H524" i="22"/>
  <c r="G524" i="22"/>
  <c r="F524" i="22"/>
  <c r="E524" i="22"/>
  <c r="D524" i="22"/>
  <c r="C524" i="22"/>
  <c r="B524" i="22"/>
  <c r="A524" i="22"/>
  <c r="W523" i="22"/>
  <c r="V523" i="22"/>
  <c r="U523" i="22"/>
  <c r="T523" i="22"/>
  <c r="S523" i="22"/>
  <c r="R523" i="22"/>
  <c r="Q523" i="22"/>
  <c r="P523" i="22"/>
  <c r="O523" i="22"/>
  <c r="N523" i="22"/>
  <c r="M523" i="22"/>
  <c r="L523" i="22"/>
  <c r="K523" i="22"/>
  <c r="J523" i="22"/>
  <c r="I523" i="22"/>
  <c r="H523" i="22"/>
  <c r="G523" i="22"/>
  <c r="F523" i="22"/>
  <c r="E523" i="22"/>
  <c r="D523" i="22"/>
  <c r="C523" i="22"/>
  <c r="B523" i="22"/>
  <c r="A523" i="22"/>
  <c r="W522" i="22"/>
  <c r="V522" i="22"/>
  <c r="U522" i="22"/>
  <c r="T522" i="22"/>
  <c r="S522" i="22"/>
  <c r="R522" i="22"/>
  <c r="Q522" i="22"/>
  <c r="P522" i="22"/>
  <c r="O522" i="22"/>
  <c r="N522" i="22"/>
  <c r="M522" i="22"/>
  <c r="L522" i="22"/>
  <c r="K522" i="22"/>
  <c r="J522" i="22"/>
  <c r="I522" i="22"/>
  <c r="H522" i="22"/>
  <c r="G522" i="22"/>
  <c r="F522" i="22"/>
  <c r="E522" i="22"/>
  <c r="D522" i="22"/>
  <c r="C522" i="22"/>
  <c r="B522" i="22"/>
  <c r="A522" i="22"/>
  <c r="W521" i="22"/>
  <c r="V521" i="22"/>
  <c r="U521" i="22"/>
  <c r="T521" i="22"/>
  <c r="S521" i="22"/>
  <c r="R521" i="22"/>
  <c r="Q521" i="22"/>
  <c r="P521" i="22"/>
  <c r="O521" i="22"/>
  <c r="N521" i="22"/>
  <c r="M521" i="22"/>
  <c r="L521" i="22"/>
  <c r="K521" i="22"/>
  <c r="J521" i="22"/>
  <c r="I521" i="22"/>
  <c r="H521" i="22"/>
  <c r="G521" i="22"/>
  <c r="F521" i="22"/>
  <c r="E521" i="22"/>
  <c r="D521" i="22"/>
  <c r="C521" i="22"/>
  <c r="B521" i="22"/>
  <c r="A521" i="22"/>
  <c r="W520" i="22"/>
  <c r="V520" i="22"/>
  <c r="U520" i="22"/>
  <c r="T520" i="22"/>
  <c r="S520" i="22"/>
  <c r="R520" i="22"/>
  <c r="Q520" i="22"/>
  <c r="P520" i="22"/>
  <c r="O520" i="22"/>
  <c r="N520" i="22"/>
  <c r="M520" i="22"/>
  <c r="L520" i="22"/>
  <c r="K520" i="22"/>
  <c r="J520" i="22"/>
  <c r="I520" i="22"/>
  <c r="H520" i="22"/>
  <c r="G520" i="22"/>
  <c r="F520" i="22"/>
  <c r="E520" i="22"/>
  <c r="D520" i="22"/>
  <c r="C520" i="22"/>
  <c r="B520" i="22"/>
  <c r="A520" i="22"/>
  <c r="W519" i="22"/>
  <c r="V519" i="22"/>
  <c r="U519" i="22"/>
  <c r="T519" i="22"/>
  <c r="S519" i="22"/>
  <c r="R519" i="22"/>
  <c r="Q519" i="22"/>
  <c r="P519" i="22"/>
  <c r="O519" i="22"/>
  <c r="N519" i="22"/>
  <c r="M519" i="22"/>
  <c r="L519" i="22"/>
  <c r="K519" i="22"/>
  <c r="J519" i="22"/>
  <c r="I519" i="22"/>
  <c r="H519" i="22"/>
  <c r="G519" i="22"/>
  <c r="F519" i="22"/>
  <c r="E519" i="22"/>
  <c r="D519" i="22"/>
  <c r="C519" i="22"/>
  <c r="B519" i="22"/>
  <c r="A519" i="22"/>
  <c r="W518" i="22"/>
  <c r="V518" i="22"/>
  <c r="U518" i="22"/>
  <c r="T518" i="22"/>
  <c r="S518" i="22"/>
  <c r="R518" i="22"/>
  <c r="Q518" i="22"/>
  <c r="P518" i="22"/>
  <c r="O518" i="22"/>
  <c r="N518" i="22"/>
  <c r="M518" i="22"/>
  <c r="L518" i="22"/>
  <c r="K518" i="22"/>
  <c r="J518" i="22"/>
  <c r="I518" i="22"/>
  <c r="H518" i="22"/>
  <c r="G518" i="22"/>
  <c r="F518" i="22"/>
  <c r="E518" i="22"/>
  <c r="D518" i="22"/>
  <c r="C518" i="22"/>
  <c r="B518" i="22"/>
  <c r="A518" i="22"/>
  <c r="W517" i="22"/>
  <c r="V517" i="22"/>
  <c r="U517" i="22"/>
  <c r="T517" i="22"/>
  <c r="S517" i="22"/>
  <c r="R517" i="22"/>
  <c r="Q517" i="22"/>
  <c r="P517" i="22"/>
  <c r="O517" i="22"/>
  <c r="N517" i="22"/>
  <c r="M517" i="22"/>
  <c r="L517" i="22"/>
  <c r="K517" i="22"/>
  <c r="J517" i="22"/>
  <c r="I517" i="22"/>
  <c r="H517" i="22"/>
  <c r="G517" i="22"/>
  <c r="F517" i="22"/>
  <c r="E517" i="22"/>
  <c r="D517" i="22"/>
  <c r="C517" i="22"/>
  <c r="B517" i="22"/>
  <c r="A517" i="22"/>
  <c r="W516" i="22"/>
  <c r="V516" i="22"/>
  <c r="U516" i="22"/>
  <c r="T516" i="22"/>
  <c r="S516" i="22"/>
  <c r="R516" i="22"/>
  <c r="Q516" i="22"/>
  <c r="P516" i="22"/>
  <c r="O516" i="22"/>
  <c r="N516" i="22"/>
  <c r="M516" i="22"/>
  <c r="L516" i="22"/>
  <c r="K516" i="22"/>
  <c r="J516" i="22"/>
  <c r="I516" i="22"/>
  <c r="H516" i="22"/>
  <c r="G516" i="22"/>
  <c r="F516" i="22"/>
  <c r="E516" i="22"/>
  <c r="D516" i="22"/>
  <c r="C516" i="22"/>
  <c r="B516" i="22"/>
  <c r="A516" i="22"/>
  <c r="W515" i="22"/>
  <c r="V515" i="22"/>
  <c r="U515" i="22"/>
  <c r="T515" i="22"/>
  <c r="S515" i="22"/>
  <c r="R515" i="22"/>
  <c r="Q515" i="22"/>
  <c r="P515" i="22"/>
  <c r="O515" i="22"/>
  <c r="N515" i="22"/>
  <c r="M515" i="22"/>
  <c r="L515" i="22"/>
  <c r="K515" i="22"/>
  <c r="J515" i="22"/>
  <c r="I515" i="22"/>
  <c r="H515" i="22"/>
  <c r="G515" i="22"/>
  <c r="F515" i="22"/>
  <c r="E515" i="22"/>
  <c r="D515" i="22"/>
  <c r="C515" i="22"/>
  <c r="B515" i="22"/>
  <c r="A515" i="22"/>
  <c r="W514" i="22"/>
  <c r="V514" i="22"/>
  <c r="U514" i="22"/>
  <c r="T514" i="22"/>
  <c r="S514" i="22"/>
  <c r="R514" i="22"/>
  <c r="Q514" i="22"/>
  <c r="P514" i="22"/>
  <c r="O514" i="22"/>
  <c r="N514" i="22"/>
  <c r="M514" i="22"/>
  <c r="L514" i="22"/>
  <c r="K514" i="22"/>
  <c r="J514" i="22"/>
  <c r="I514" i="22"/>
  <c r="H514" i="22"/>
  <c r="G514" i="22"/>
  <c r="F514" i="22"/>
  <c r="E514" i="22"/>
  <c r="D514" i="22"/>
  <c r="C514" i="22"/>
  <c r="B514" i="22"/>
  <c r="A514" i="22"/>
  <c r="W513" i="22"/>
  <c r="V513" i="22"/>
  <c r="U513" i="22"/>
  <c r="T513" i="22"/>
  <c r="S513" i="22"/>
  <c r="R513" i="22"/>
  <c r="Q513" i="22"/>
  <c r="P513" i="22"/>
  <c r="O513" i="22"/>
  <c r="N513" i="22"/>
  <c r="M513" i="22"/>
  <c r="L513" i="22"/>
  <c r="K513" i="22"/>
  <c r="J513" i="22"/>
  <c r="I513" i="22"/>
  <c r="H513" i="22"/>
  <c r="G513" i="22"/>
  <c r="F513" i="22"/>
  <c r="E513" i="22"/>
  <c r="D513" i="22"/>
  <c r="C513" i="22"/>
  <c r="B513" i="22"/>
  <c r="A513" i="22"/>
  <c r="W512" i="22"/>
  <c r="V512" i="22"/>
  <c r="U512" i="22"/>
  <c r="T512" i="22"/>
  <c r="S512" i="22"/>
  <c r="R512" i="22"/>
  <c r="Q512" i="22"/>
  <c r="P512" i="22"/>
  <c r="O512" i="22"/>
  <c r="N512" i="22"/>
  <c r="M512" i="22"/>
  <c r="L512" i="22"/>
  <c r="K512" i="22"/>
  <c r="J512" i="22"/>
  <c r="I512" i="22"/>
  <c r="H512" i="22"/>
  <c r="G512" i="22"/>
  <c r="F512" i="22"/>
  <c r="E512" i="22"/>
  <c r="D512" i="22"/>
  <c r="C512" i="22"/>
  <c r="B512" i="22"/>
  <c r="A512" i="22"/>
  <c r="W511" i="22"/>
  <c r="V511" i="22"/>
  <c r="U511" i="22"/>
  <c r="T511" i="22"/>
  <c r="S511" i="22"/>
  <c r="R511" i="22"/>
  <c r="Q511" i="22"/>
  <c r="P511" i="22"/>
  <c r="O511" i="22"/>
  <c r="N511" i="22"/>
  <c r="M511" i="22"/>
  <c r="L511" i="22"/>
  <c r="K511" i="22"/>
  <c r="J511" i="22"/>
  <c r="I511" i="22"/>
  <c r="H511" i="22"/>
  <c r="G511" i="22"/>
  <c r="F511" i="22"/>
  <c r="E511" i="22"/>
  <c r="D511" i="22"/>
  <c r="C511" i="22"/>
  <c r="B511" i="22"/>
  <c r="A511" i="22"/>
  <c r="W510" i="22"/>
  <c r="V510" i="22"/>
  <c r="U510" i="22"/>
  <c r="T510" i="22"/>
  <c r="S510" i="22"/>
  <c r="R510" i="22"/>
  <c r="Q510" i="22"/>
  <c r="P510" i="22"/>
  <c r="O510" i="22"/>
  <c r="N510" i="22"/>
  <c r="M510" i="22"/>
  <c r="L510" i="22"/>
  <c r="K510" i="22"/>
  <c r="J510" i="22"/>
  <c r="I510" i="22"/>
  <c r="H510" i="22"/>
  <c r="G510" i="22"/>
  <c r="F510" i="22"/>
  <c r="E510" i="22"/>
  <c r="D510" i="22"/>
  <c r="C510" i="22"/>
  <c r="B510" i="22"/>
  <c r="A510" i="22"/>
  <c r="W509" i="22"/>
  <c r="V509" i="22"/>
  <c r="U509" i="22"/>
  <c r="T509" i="22"/>
  <c r="S509" i="22"/>
  <c r="R509" i="22"/>
  <c r="Q509" i="22"/>
  <c r="P509" i="22"/>
  <c r="O509" i="22"/>
  <c r="N509" i="22"/>
  <c r="M509" i="22"/>
  <c r="L509" i="22"/>
  <c r="K509" i="22"/>
  <c r="J509" i="22"/>
  <c r="I509" i="22"/>
  <c r="H509" i="22"/>
  <c r="G509" i="22"/>
  <c r="F509" i="22"/>
  <c r="E509" i="22"/>
  <c r="D509" i="22"/>
  <c r="C509" i="22"/>
  <c r="B509" i="22"/>
  <c r="A509" i="22"/>
  <c r="W508" i="22"/>
  <c r="V508" i="22"/>
  <c r="U508" i="22"/>
  <c r="T508" i="22"/>
  <c r="S508" i="22"/>
  <c r="R508" i="22"/>
  <c r="Q508" i="22"/>
  <c r="P508" i="22"/>
  <c r="O508" i="22"/>
  <c r="N508" i="22"/>
  <c r="M508" i="22"/>
  <c r="L508" i="22"/>
  <c r="K508" i="22"/>
  <c r="J508" i="22"/>
  <c r="I508" i="22"/>
  <c r="H508" i="22"/>
  <c r="G508" i="22"/>
  <c r="F508" i="22"/>
  <c r="E508" i="22"/>
  <c r="D508" i="22"/>
  <c r="C508" i="22"/>
  <c r="B508" i="22"/>
  <c r="A508" i="22"/>
  <c r="W507" i="22"/>
  <c r="V507" i="22"/>
  <c r="U507" i="22"/>
  <c r="T507" i="22"/>
  <c r="S507" i="22"/>
  <c r="R507" i="22"/>
  <c r="Q507" i="22"/>
  <c r="P507" i="22"/>
  <c r="O507" i="22"/>
  <c r="N507" i="22"/>
  <c r="M507" i="22"/>
  <c r="L507" i="22"/>
  <c r="K507" i="22"/>
  <c r="J507" i="22"/>
  <c r="I507" i="22"/>
  <c r="H507" i="22"/>
  <c r="G507" i="22"/>
  <c r="F507" i="22"/>
  <c r="E507" i="22"/>
  <c r="D507" i="22"/>
  <c r="C507" i="22"/>
  <c r="B507" i="22"/>
  <c r="A507" i="22"/>
  <c r="W506" i="22"/>
  <c r="V506" i="22"/>
  <c r="U506" i="22"/>
  <c r="T506" i="22"/>
  <c r="S506" i="22"/>
  <c r="R506" i="22"/>
  <c r="Q506" i="22"/>
  <c r="P506" i="22"/>
  <c r="O506" i="22"/>
  <c r="N506" i="22"/>
  <c r="M506" i="22"/>
  <c r="L506" i="22"/>
  <c r="K506" i="22"/>
  <c r="J506" i="22"/>
  <c r="I506" i="22"/>
  <c r="H506" i="22"/>
  <c r="G506" i="22"/>
  <c r="F506" i="22"/>
  <c r="E506" i="22"/>
  <c r="D506" i="22"/>
  <c r="C506" i="22"/>
  <c r="B506" i="22"/>
  <c r="A506" i="22"/>
  <c r="W505" i="22"/>
  <c r="V505" i="22"/>
  <c r="U505" i="22"/>
  <c r="T505" i="22"/>
  <c r="S505" i="22"/>
  <c r="R505" i="22"/>
  <c r="Q505" i="22"/>
  <c r="P505" i="22"/>
  <c r="O505" i="22"/>
  <c r="N505" i="22"/>
  <c r="M505" i="22"/>
  <c r="L505" i="22"/>
  <c r="K505" i="22"/>
  <c r="J505" i="22"/>
  <c r="I505" i="22"/>
  <c r="H505" i="22"/>
  <c r="G505" i="22"/>
  <c r="F505" i="22"/>
  <c r="E505" i="22"/>
  <c r="D505" i="22"/>
  <c r="C505" i="22"/>
  <c r="B505" i="22"/>
  <c r="A505" i="22"/>
  <c r="W504" i="22"/>
  <c r="V504" i="22"/>
  <c r="U504" i="22"/>
  <c r="T504" i="22"/>
  <c r="S504" i="22"/>
  <c r="R504" i="22"/>
  <c r="Q504" i="22"/>
  <c r="P504" i="22"/>
  <c r="O504" i="22"/>
  <c r="N504" i="22"/>
  <c r="M504" i="22"/>
  <c r="L504" i="22"/>
  <c r="K504" i="22"/>
  <c r="J504" i="22"/>
  <c r="I504" i="22"/>
  <c r="H504" i="22"/>
  <c r="G504" i="22"/>
  <c r="F504" i="22"/>
  <c r="E504" i="22"/>
  <c r="D504" i="22"/>
  <c r="C504" i="22"/>
  <c r="B504" i="22"/>
  <c r="A504" i="22"/>
  <c r="W503" i="22"/>
  <c r="V503" i="22"/>
  <c r="U503" i="22"/>
  <c r="T503" i="22"/>
  <c r="S503" i="22"/>
  <c r="R503" i="22"/>
  <c r="Q503" i="22"/>
  <c r="P503" i="22"/>
  <c r="O503" i="22"/>
  <c r="N503" i="22"/>
  <c r="M503" i="22"/>
  <c r="L503" i="22"/>
  <c r="K503" i="22"/>
  <c r="J503" i="22"/>
  <c r="I503" i="22"/>
  <c r="H503" i="22"/>
  <c r="G503" i="22"/>
  <c r="F503" i="22"/>
  <c r="E503" i="22"/>
  <c r="D503" i="22"/>
  <c r="C503" i="22"/>
  <c r="B503" i="22"/>
  <c r="A503" i="22"/>
  <c r="W502" i="22"/>
  <c r="V502" i="22"/>
  <c r="U502" i="22"/>
  <c r="T502" i="22"/>
  <c r="S502" i="22"/>
  <c r="R502" i="22"/>
  <c r="Q502" i="22"/>
  <c r="P502" i="22"/>
  <c r="O502" i="22"/>
  <c r="N502" i="22"/>
  <c r="M502" i="22"/>
  <c r="L502" i="22"/>
  <c r="K502" i="22"/>
  <c r="J502" i="22"/>
  <c r="I502" i="22"/>
  <c r="H502" i="22"/>
  <c r="G502" i="22"/>
  <c r="F502" i="22"/>
  <c r="E502" i="22"/>
  <c r="D502" i="22"/>
  <c r="C502" i="22"/>
  <c r="B502" i="22"/>
  <c r="A502" i="22"/>
  <c r="W501" i="22"/>
  <c r="V501" i="22"/>
  <c r="U501" i="22"/>
  <c r="T501" i="22"/>
  <c r="S501" i="22"/>
  <c r="R501" i="22"/>
  <c r="Q501" i="22"/>
  <c r="P501" i="22"/>
  <c r="O501" i="22"/>
  <c r="N501" i="22"/>
  <c r="M501" i="22"/>
  <c r="L501" i="22"/>
  <c r="K501" i="22"/>
  <c r="J501" i="22"/>
  <c r="I501" i="22"/>
  <c r="H501" i="22"/>
  <c r="G501" i="22"/>
  <c r="F501" i="22"/>
  <c r="E501" i="22"/>
  <c r="D501" i="22"/>
  <c r="C501" i="22"/>
  <c r="B501" i="22"/>
  <c r="A501" i="22"/>
  <c r="W500" i="22"/>
  <c r="V500" i="22"/>
  <c r="U500" i="22"/>
  <c r="T500" i="22"/>
  <c r="S500" i="22"/>
  <c r="R500" i="22"/>
  <c r="Q500" i="22"/>
  <c r="P500" i="22"/>
  <c r="O500" i="22"/>
  <c r="N500" i="22"/>
  <c r="M500" i="22"/>
  <c r="L500" i="22"/>
  <c r="K500" i="22"/>
  <c r="J500" i="22"/>
  <c r="I500" i="22"/>
  <c r="H500" i="22"/>
  <c r="G500" i="22"/>
  <c r="F500" i="22"/>
  <c r="E500" i="22"/>
  <c r="D500" i="22"/>
  <c r="C500" i="22"/>
  <c r="B500" i="22"/>
  <c r="A500" i="22"/>
  <c r="W499" i="22"/>
  <c r="V499" i="22"/>
  <c r="U499" i="22"/>
  <c r="T499" i="22"/>
  <c r="S499" i="22"/>
  <c r="R499" i="22"/>
  <c r="Q499" i="22"/>
  <c r="P499" i="22"/>
  <c r="O499" i="22"/>
  <c r="N499" i="22"/>
  <c r="M499" i="22"/>
  <c r="L499" i="22"/>
  <c r="K499" i="22"/>
  <c r="J499" i="22"/>
  <c r="I499" i="22"/>
  <c r="H499" i="22"/>
  <c r="G499" i="22"/>
  <c r="F499" i="22"/>
  <c r="E499" i="22"/>
  <c r="D499" i="22"/>
  <c r="C499" i="22"/>
  <c r="B499" i="22"/>
  <c r="A499" i="22"/>
  <c r="W498" i="22"/>
  <c r="V498" i="22"/>
  <c r="U498" i="22"/>
  <c r="T498" i="22"/>
  <c r="S498" i="22"/>
  <c r="R498" i="22"/>
  <c r="Q498" i="22"/>
  <c r="P498" i="22"/>
  <c r="O498" i="22"/>
  <c r="N498" i="22"/>
  <c r="M498" i="22"/>
  <c r="L498" i="22"/>
  <c r="K498" i="22"/>
  <c r="J498" i="22"/>
  <c r="I498" i="22"/>
  <c r="H498" i="22"/>
  <c r="G498" i="22"/>
  <c r="F498" i="22"/>
  <c r="E498" i="22"/>
  <c r="D498" i="22"/>
  <c r="C498" i="22"/>
  <c r="B498" i="22"/>
  <c r="A498" i="22"/>
  <c r="W497" i="22"/>
  <c r="V497" i="22"/>
  <c r="U497" i="22"/>
  <c r="T497" i="22"/>
  <c r="S497" i="22"/>
  <c r="R497" i="22"/>
  <c r="Q497" i="22"/>
  <c r="P497" i="22"/>
  <c r="O497" i="22"/>
  <c r="N497" i="22"/>
  <c r="M497" i="22"/>
  <c r="L497" i="22"/>
  <c r="K497" i="22"/>
  <c r="J497" i="22"/>
  <c r="I497" i="22"/>
  <c r="H497" i="22"/>
  <c r="G497" i="22"/>
  <c r="F497" i="22"/>
  <c r="E497" i="22"/>
  <c r="D497" i="22"/>
  <c r="C497" i="22"/>
  <c r="B497" i="22"/>
  <c r="A497" i="22"/>
  <c r="W496" i="22"/>
  <c r="V496" i="22"/>
  <c r="U496" i="22"/>
  <c r="T496" i="22"/>
  <c r="S496" i="22"/>
  <c r="R496" i="22"/>
  <c r="Q496" i="22"/>
  <c r="P496" i="22"/>
  <c r="O496" i="22"/>
  <c r="N496" i="22"/>
  <c r="M496" i="22"/>
  <c r="L496" i="22"/>
  <c r="K496" i="22"/>
  <c r="J496" i="22"/>
  <c r="I496" i="22"/>
  <c r="H496" i="22"/>
  <c r="G496" i="22"/>
  <c r="F496" i="22"/>
  <c r="E496" i="22"/>
  <c r="D496" i="22"/>
  <c r="C496" i="22"/>
  <c r="B496" i="22"/>
  <c r="A496" i="22"/>
  <c r="W495" i="22"/>
  <c r="V495" i="22"/>
  <c r="U495" i="22"/>
  <c r="T495" i="22"/>
  <c r="S495" i="22"/>
  <c r="R495" i="22"/>
  <c r="Q495" i="22"/>
  <c r="P495" i="22"/>
  <c r="O495" i="22"/>
  <c r="N495" i="22"/>
  <c r="M495" i="22"/>
  <c r="L495" i="22"/>
  <c r="K495" i="22"/>
  <c r="J495" i="22"/>
  <c r="I495" i="22"/>
  <c r="H495" i="22"/>
  <c r="G495" i="22"/>
  <c r="F495" i="22"/>
  <c r="E495" i="22"/>
  <c r="D495" i="22"/>
  <c r="C495" i="22"/>
  <c r="B495" i="22"/>
  <c r="A495" i="22"/>
  <c r="W494" i="22"/>
  <c r="V494" i="22"/>
  <c r="U494" i="22"/>
  <c r="T494" i="22"/>
  <c r="S494" i="22"/>
  <c r="R494" i="22"/>
  <c r="Q494" i="22"/>
  <c r="P494" i="22"/>
  <c r="O494" i="22"/>
  <c r="N494" i="22"/>
  <c r="M494" i="22"/>
  <c r="L494" i="22"/>
  <c r="K494" i="22"/>
  <c r="J494" i="22"/>
  <c r="I494" i="22"/>
  <c r="H494" i="22"/>
  <c r="G494" i="22"/>
  <c r="F494" i="22"/>
  <c r="E494" i="22"/>
  <c r="D494" i="22"/>
  <c r="C494" i="22"/>
  <c r="B494" i="22"/>
  <c r="A494" i="22"/>
  <c r="W493" i="22"/>
  <c r="V493" i="22"/>
  <c r="U493" i="22"/>
  <c r="T493" i="22"/>
  <c r="S493" i="22"/>
  <c r="R493" i="22"/>
  <c r="Q493" i="22"/>
  <c r="P493" i="22"/>
  <c r="O493" i="22"/>
  <c r="N493" i="22"/>
  <c r="M493" i="22"/>
  <c r="L493" i="22"/>
  <c r="K493" i="22"/>
  <c r="J493" i="22"/>
  <c r="I493" i="22"/>
  <c r="H493" i="22"/>
  <c r="G493" i="22"/>
  <c r="F493" i="22"/>
  <c r="E493" i="22"/>
  <c r="D493" i="22"/>
  <c r="C493" i="22"/>
  <c r="B493" i="22"/>
  <c r="A493" i="22"/>
  <c r="W492" i="22"/>
  <c r="V492" i="22"/>
  <c r="U492" i="22"/>
  <c r="T492" i="22"/>
  <c r="S492" i="22"/>
  <c r="R492" i="22"/>
  <c r="Q492" i="22"/>
  <c r="P492" i="22"/>
  <c r="O492" i="22"/>
  <c r="N492" i="22"/>
  <c r="M492" i="22"/>
  <c r="L492" i="22"/>
  <c r="K492" i="22"/>
  <c r="J492" i="22"/>
  <c r="I492" i="22"/>
  <c r="H492" i="22"/>
  <c r="G492" i="22"/>
  <c r="F492" i="22"/>
  <c r="E492" i="22"/>
  <c r="D492" i="22"/>
  <c r="C492" i="22"/>
  <c r="B492" i="22"/>
  <c r="A492" i="22"/>
  <c r="W491" i="22"/>
  <c r="V491" i="22"/>
  <c r="U491" i="22"/>
  <c r="T491" i="22"/>
  <c r="S491" i="22"/>
  <c r="R491" i="22"/>
  <c r="Q491" i="22"/>
  <c r="P491" i="22"/>
  <c r="O491" i="22"/>
  <c r="N491" i="22"/>
  <c r="M491" i="22"/>
  <c r="L491" i="22"/>
  <c r="K491" i="22"/>
  <c r="J491" i="22"/>
  <c r="I491" i="22"/>
  <c r="H491" i="22"/>
  <c r="G491" i="22"/>
  <c r="F491" i="22"/>
  <c r="E491" i="22"/>
  <c r="D491" i="22"/>
  <c r="C491" i="22"/>
  <c r="B491" i="22"/>
  <c r="A491" i="22"/>
  <c r="W490" i="22"/>
  <c r="V490" i="22"/>
  <c r="U490" i="22"/>
  <c r="T490" i="22"/>
  <c r="S490" i="22"/>
  <c r="R490" i="22"/>
  <c r="Q490" i="22"/>
  <c r="P490" i="22"/>
  <c r="O490" i="22"/>
  <c r="N490" i="22"/>
  <c r="M490" i="22"/>
  <c r="L490" i="22"/>
  <c r="K490" i="22"/>
  <c r="J490" i="22"/>
  <c r="I490" i="22"/>
  <c r="H490" i="22"/>
  <c r="G490" i="22"/>
  <c r="F490" i="22"/>
  <c r="E490" i="22"/>
  <c r="D490" i="22"/>
  <c r="C490" i="22"/>
  <c r="B490" i="22"/>
  <c r="A490" i="22"/>
  <c r="W489" i="22"/>
  <c r="V489" i="22"/>
  <c r="U489" i="22"/>
  <c r="T489" i="22"/>
  <c r="S489" i="22"/>
  <c r="R489" i="22"/>
  <c r="Q489" i="22"/>
  <c r="P489" i="22"/>
  <c r="O489" i="22"/>
  <c r="N489" i="22"/>
  <c r="M489" i="22"/>
  <c r="L489" i="22"/>
  <c r="K489" i="22"/>
  <c r="J489" i="22"/>
  <c r="I489" i="22"/>
  <c r="H489" i="22"/>
  <c r="G489" i="22"/>
  <c r="F489" i="22"/>
  <c r="E489" i="22"/>
  <c r="D489" i="22"/>
  <c r="C489" i="22"/>
  <c r="B489" i="22"/>
  <c r="A489" i="22"/>
  <c r="W488" i="22"/>
  <c r="V488" i="22"/>
  <c r="U488" i="22"/>
  <c r="T488" i="22"/>
  <c r="S488" i="22"/>
  <c r="R488" i="22"/>
  <c r="Q488" i="22"/>
  <c r="P488" i="22"/>
  <c r="O488" i="22"/>
  <c r="N488" i="22"/>
  <c r="M488" i="22"/>
  <c r="L488" i="22"/>
  <c r="K488" i="22"/>
  <c r="J488" i="22"/>
  <c r="I488" i="22"/>
  <c r="H488" i="22"/>
  <c r="G488" i="22"/>
  <c r="F488" i="22"/>
  <c r="E488" i="22"/>
  <c r="D488" i="22"/>
  <c r="C488" i="22"/>
  <c r="B488" i="22"/>
  <c r="A488" i="22"/>
  <c r="W487" i="22"/>
  <c r="V487" i="22"/>
  <c r="U487" i="22"/>
  <c r="T487" i="22"/>
  <c r="S487" i="22"/>
  <c r="R487" i="22"/>
  <c r="Q487" i="22"/>
  <c r="P487" i="22"/>
  <c r="O487" i="22"/>
  <c r="N487" i="22"/>
  <c r="M487" i="22"/>
  <c r="L487" i="22"/>
  <c r="K487" i="22"/>
  <c r="J487" i="22"/>
  <c r="I487" i="22"/>
  <c r="H487" i="22"/>
  <c r="G487" i="22"/>
  <c r="F487" i="22"/>
  <c r="E487" i="22"/>
  <c r="D487" i="22"/>
  <c r="C487" i="22"/>
  <c r="B487" i="22"/>
  <c r="A487" i="22"/>
  <c r="W486" i="22"/>
  <c r="V486" i="22"/>
  <c r="U486" i="22"/>
  <c r="T486" i="22"/>
  <c r="S486" i="22"/>
  <c r="R486" i="22"/>
  <c r="Q486" i="22"/>
  <c r="P486" i="22"/>
  <c r="O486" i="22"/>
  <c r="N486" i="22"/>
  <c r="M486" i="22"/>
  <c r="L486" i="22"/>
  <c r="K486" i="22"/>
  <c r="J486" i="22"/>
  <c r="I486" i="22"/>
  <c r="H486" i="22"/>
  <c r="G486" i="22"/>
  <c r="F486" i="22"/>
  <c r="E486" i="22"/>
  <c r="D486" i="22"/>
  <c r="C486" i="22"/>
  <c r="B486" i="22"/>
  <c r="A486" i="22"/>
  <c r="W485" i="22"/>
  <c r="V485" i="22"/>
  <c r="U485" i="22"/>
  <c r="T485" i="22"/>
  <c r="S485" i="22"/>
  <c r="R485" i="22"/>
  <c r="Q485" i="22"/>
  <c r="P485" i="22"/>
  <c r="O485" i="22"/>
  <c r="N485" i="22"/>
  <c r="M485" i="22"/>
  <c r="L485" i="22"/>
  <c r="K485" i="22"/>
  <c r="J485" i="22"/>
  <c r="I485" i="22"/>
  <c r="H485" i="22"/>
  <c r="G485" i="22"/>
  <c r="F485" i="22"/>
  <c r="E485" i="22"/>
  <c r="D485" i="22"/>
  <c r="C485" i="22"/>
  <c r="B485" i="22"/>
  <c r="A485" i="22"/>
  <c r="W484" i="22"/>
  <c r="V484" i="22"/>
  <c r="U484" i="22"/>
  <c r="T484" i="22"/>
  <c r="S484" i="22"/>
  <c r="R484" i="22"/>
  <c r="Q484" i="22"/>
  <c r="P484" i="22"/>
  <c r="O484" i="22"/>
  <c r="N484" i="22"/>
  <c r="M484" i="22"/>
  <c r="L484" i="22"/>
  <c r="K484" i="22"/>
  <c r="J484" i="22"/>
  <c r="I484" i="22"/>
  <c r="H484" i="22"/>
  <c r="G484" i="22"/>
  <c r="F484" i="22"/>
  <c r="E484" i="22"/>
  <c r="D484" i="22"/>
  <c r="C484" i="22"/>
  <c r="B484" i="22"/>
  <c r="A484" i="22"/>
  <c r="W483" i="22"/>
  <c r="V483" i="22"/>
  <c r="U483" i="22"/>
  <c r="T483" i="22"/>
  <c r="S483" i="22"/>
  <c r="R483" i="22"/>
  <c r="Q483" i="22"/>
  <c r="P483" i="22"/>
  <c r="O483" i="22"/>
  <c r="N483" i="22"/>
  <c r="M483" i="22"/>
  <c r="L483" i="22"/>
  <c r="K483" i="22"/>
  <c r="J483" i="22"/>
  <c r="I483" i="22"/>
  <c r="H483" i="22"/>
  <c r="G483" i="22"/>
  <c r="F483" i="22"/>
  <c r="E483" i="22"/>
  <c r="D483" i="22"/>
  <c r="C483" i="22"/>
  <c r="B483" i="22"/>
  <c r="A483" i="22"/>
  <c r="W482" i="22"/>
  <c r="V482" i="22"/>
  <c r="U482" i="22"/>
  <c r="T482" i="22"/>
  <c r="S482" i="22"/>
  <c r="R482" i="22"/>
  <c r="Q482" i="22"/>
  <c r="P482" i="22"/>
  <c r="O482" i="22"/>
  <c r="N482" i="22"/>
  <c r="M482" i="22"/>
  <c r="L482" i="22"/>
  <c r="K482" i="22"/>
  <c r="J482" i="22"/>
  <c r="I482" i="22"/>
  <c r="H482" i="22"/>
  <c r="G482" i="22"/>
  <c r="F482" i="22"/>
  <c r="E482" i="22"/>
  <c r="D482" i="22"/>
  <c r="C482" i="22"/>
  <c r="B482" i="22"/>
  <c r="A482" i="22"/>
  <c r="W481" i="22"/>
  <c r="V481" i="22"/>
  <c r="U481" i="22"/>
  <c r="T481" i="22"/>
  <c r="S481" i="22"/>
  <c r="R481" i="22"/>
  <c r="Q481" i="22"/>
  <c r="P481" i="22"/>
  <c r="O481" i="22"/>
  <c r="N481" i="22"/>
  <c r="M481" i="22"/>
  <c r="L481" i="22"/>
  <c r="K481" i="22"/>
  <c r="J481" i="22"/>
  <c r="I481" i="22"/>
  <c r="H481" i="22"/>
  <c r="G481" i="22"/>
  <c r="F481" i="22"/>
  <c r="E481" i="22"/>
  <c r="D481" i="22"/>
  <c r="C481" i="22"/>
  <c r="B481" i="22"/>
  <c r="A481" i="22"/>
  <c r="W480" i="22"/>
  <c r="V480" i="22"/>
  <c r="U480" i="22"/>
  <c r="T480" i="22"/>
  <c r="S480" i="22"/>
  <c r="R480" i="22"/>
  <c r="Q480" i="22"/>
  <c r="P480" i="22"/>
  <c r="O480" i="22"/>
  <c r="N480" i="22"/>
  <c r="M480" i="22"/>
  <c r="L480" i="22"/>
  <c r="K480" i="22"/>
  <c r="J480" i="22"/>
  <c r="I480" i="22"/>
  <c r="H480" i="22"/>
  <c r="G480" i="22"/>
  <c r="F480" i="22"/>
  <c r="E480" i="22"/>
  <c r="D480" i="22"/>
  <c r="C480" i="22"/>
  <c r="B480" i="22"/>
  <c r="A480" i="22"/>
  <c r="W479" i="22"/>
  <c r="V479" i="22"/>
  <c r="U479" i="22"/>
  <c r="T479" i="22"/>
  <c r="S479" i="22"/>
  <c r="R479" i="22"/>
  <c r="Q479" i="22"/>
  <c r="P479" i="22"/>
  <c r="O479" i="22"/>
  <c r="N479" i="22"/>
  <c r="M479" i="22"/>
  <c r="L479" i="22"/>
  <c r="K479" i="22"/>
  <c r="J479" i="22"/>
  <c r="I479" i="22"/>
  <c r="H479" i="22"/>
  <c r="G479" i="22"/>
  <c r="F479" i="22"/>
  <c r="E479" i="22"/>
  <c r="D479" i="22"/>
  <c r="C479" i="22"/>
  <c r="B479" i="22"/>
  <c r="A479" i="22"/>
  <c r="W478" i="22"/>
  <c r="V478" i="22"/>
  <c r="U478" i="22"/>
  <c r="T478" i="22"/>
  <c r="S478" i="22"/>
  <c r="R478" i="22"/>
  <c r="Q478" i="22"/>
  <c r="P478" i="22"/>
  <c r="O478" i="22"/>
  <c r="N478" i="22"/>
  <c r="M478" i="22"/>
  <c r="L478" i="22"/>
  <c r="K478" i="22"/>
  <c r="J478" i="22"/>
  <c r="I478" i="22"/>
  <c r="H478" i="22"/>
  <c r="G478" i="22"/>
  <c r="F478" i="22"/>
  <c r="E478" i="22"/>
  <c r="D478" i="22"/>
  <c r="C478" i="22"/>
  <c r="B478" i="22"/>
  <c r="A478" i="22"/>
  <c r="W477" i="22"/>
  <c r="V477" i="22"/>
  <c r="U477" i="22"/>
  <c r="T477" i="22"/>
  <c r="S477" i="22"/>
  <c r="R477" i="22"/>
  <c r="Q477" i="22"/>
  <c r="P477" i="22"/>
  <c r="O477" i="22"/>
  <c r="N477" i="22"/>
  <c r="M477" i="22"/>
  <c r="L477" i="22"/>
  <c r="K477" i="22"/>
  <c r="J477" i="22"/>
  <c r="I477" i="22"/>
  <c r="H477" i="22"/>
  <c r="G477" i="22"/>
  <c r="F477" i="22"/>
  <c r="E477" i="22"/>
  <c r="D477" i="22"/>
  <c r="C477" i="22"/>
  <c r="B477" i="22"/>
  <c r="A477" i="22"/>
  <c r="W476" i="22"/>
  <c r="V476" i="22"/>
  <c r="U476" i="22"/>
  <c r="T476" i="22"/>
  <c r="S476" i="22"/>
  <c r="R476" i="22"/>
  <c r="Q476" i="22"/>
  <c r="P476" i="22"/>
  <c r="O476" i="22"/>
  <c r="N476" i="22"/>
  <c r="M476" i="22"/>
  <c r="L476" i="22"/>
  <c r="K476" i="22"/>
  <c r="J476" i="22"/>
  <c r="I476" i="22"/>
  <c r="H476" i="22"/>
  <c r="G476" i="22"/>
  <c r="F476" i="22"/>
  <c r="E476" i="22"/>
  <c r="D476" i="22"/>
  <c r="C476" i="22"/>
  <c r="B476" i="22"/>
  <c r="A476" i="22"/>
  <c r="W475" i="22"/>
  <c r="V475" i="22"/>
  <c r="U475" i="22"/>
  <c r="T475" i="22"/>
  <c r="S475" i="22"/>
  <c r="R475" i="22"/>
  <c r="Q475" i="22"/>
  <c r="P475" i="22"/>
  <c r="O475" i="22"/>
  <c r="N475" i="22"/>
  <c r="M475" i="22"/>
  <c r="L475" i="22"/>
  <c r="K475" i="22"/>
  <c r="J475" i="22"/>
  <c r="I475" i="22"/>
  <c r="H475" i="22"/>
  <c r="G475" i="22"/>
  <c r="F475" i="22"/>
  <c r="E475" i="22"/>
  <c r="D475" i="22"/>
  <c r="C475" i="22"/>
  <c r="B475" i="22"/>
  <c r="A475" i="22"/>
  <c r="W474" i="22"/>
  <c r="V474" i="22"/>
  <c r="U474" i="22"/>
  <c r="T474" i="22"/>
  <c r="S474" i="22"/>
  <c r="R474" i="22"/>
  <c r="Q474" i="22"/>
  <c r="P474" i="22"/>
  <c r="O474" i="22"/>
  <c r="N474" i="22"/>
  <c r="M474" i="22"/>
  <c r="L474" i="22"/>
  <c r="K474" i="22"/>
  <c r="J474" i="22"/>
  <c r="I474" i="22"/>
  <c r="H474" i="22"/>
  <c r="G474" i="22"/>
  <c r="F474" i="22"/>
  <c r="E474" i="22"/>
  <c r="D474" i="22"/>
  <c r="C474" i="22"/>
  <c r="B474" i="22"/>
  <c r="A474" i="22"/>
  <c r="W473" i="22"/>
  <c r="V473" i="22"/>
  <c r="U473" i="22"/>
  <c r="T473" i="22"/>
  <c r="S473" i="22"/>
  <c r="R473" i="22"/>
  <c r="Q473" i="22"/>
  <c r="P473" i="22"/>
  <c r="O473" i="22"/>
  <c r="N473" i="22"/>
  <c r="M473" i="22"/>
  <c r="L473" i="22"/>
  <c r="K473" i="22"/>
  <c r="J473" i="22"/>
  <c r="I473" i="22"/>
  <c r="H473" i="22"/>
  <c r="G473" i="22"/>
  <c r="F473" i="22"/>
  <c r="E473" i="22"/>
  <c r="D473" i="22"/>
  <c r="C473" i="22"/>
  <c r="B473" i="22"/>
  <c r="A473" i="22"/>
  <c r="W472" i="22"/>
  <c r="V472" i="22"/>
  <c r="U472" i="22"/>
  <c r="T472" i="22"/>
  <c r="S472" i="22"/>
  <c r="R472" i="22"/>
  <c r="Q472" i="22"/>
  <c r="P472" i="22"/>
  <c r="O472" i="22"/>
  <c r="N472" i="22"/>
  <c r="M472" i="22"/>
  <c r="L472" i="22"/>
  <c r="K472" i="22"/>
  <c r="J472" i="22"/>
  <c r="I472" i="22"/>
  <c r="H472" i="22"/>
  <c r="G472" i="22"/>
  <c r="F472" i="22"/>
  <c r="E472" i="22"/>
  <c r="D472" i="22"/>
  <c r="C472" i="22"/>
  <c r="B472" i="22"/>
  <c r="A472" i="22"/>
  <c r="W471" i="22"/>
  <c r="V471" i="22"/>
  <c r="U471" i="22"/>
  <c r="T471" i="22"/>
  <c r="S471" i="22"/>
  <c r="R471" i="22"/>
  <c r="Q471" i="22"/>
  <c r="P471" i="22"/>
  <c r="O471" i="22"/>
  <c r="N471" i="22"/>
  <c r="M471" i="22"/>
  <c r="L471" i="22"/>
  <c r="K471" i="22"/>
  <c r="J471" i="22"/>
  <c r="I471" i="22"/>
  <c r="H471" i="22"/>
  <c r="G471" i="22"/>
  <c r="F471" i="22"/>
  <c r="E471" i="22"/>
  <c r="D471" i="22"/>
  <c r="C471" i="22"/>
  <c r="B471" i="22"/>
  <c r="A471" i="22"/>
  <c r="W470" i="22"/>
  <c r="V470" i="22"/>
  <c r="U470" i="22"/>
  <c r="T470" i="22"/>
  <c r="S470" i="22"/>
  <c r="R470" i="22"/>
  <c r="Q470" i="22"/>
  <c r="P470" i="22"/>
  <c r="O470" i="22"/>
  <c r="N470" i="22"/>
  <c r="M470" i="22"/>
  <c r="L470" i="22"/>
  <c r="K470" i="22"/>
  <c r="J470" i="22"/>
  <c r="I470" i="22"/>
  <c r="H470" i="22"/>
  <c r="G470" i="22"/>
  <c r="F470" i="22"/>
  <c r="E470" i="22"/>
  <c r="D470" i="22"/>
  <c r="C470" i="22"/>
  <c r="B470" i="22"/>
  <c r="A470" i="22"/>
  <c r="W469" i="22"/>
  <c r="V469" i="22"/>
  <c r="U469" i="22"/>
  <c r="T469" i="22"/>
  <c r="S469" i="22"/>
  <c r="R469" i="22"/>
  <c r="Q469" i="22"/>
  <c r="P469" i="22"/>
  <c r="O469" i="22"/>
  <c r="N469" i="22"/>
  <c r="M469" i="22"/>
  <c r="L469" i="22"/>
  <c r="K469" i="22"/>
  <c r="J469" i="22"/>
  <c r="I469" i="22"/>
  <c r="H469" i="22"/>
  <c r="G469" i="22"/>
  <c r="F469" i="22"/>
  <c r="E469" i="22"/>
  <c r="D469" i="22"/>
  <c r="C469" i="22"/>
  <c r="B469" i="22"/>
  <c r="A469" i="22"/>
  <c r="W468" i="22"/>
  <c r="V468" i="22"/>
  <c r="U468" i="22"/>
  <c r="T468" i="22"/>
  <c r="S468" i="22"/>
  <c r="R468" i="22"/>
  <c r="Q468" i="22"/>
  <c r="P468" i="22"/>
  <c r="O468" i="22"/>
  <c r="N468" i="22"/>
  <c r="M468" i="22"/>
  <c r="L468" i="22"/>
  <c r="K468" i="22"/>
  <c r="J468" i="22"/>
  <c r="I468" i="22"/>
  <c r="H468" i="22"/>
  <c r="G468" i="22"/>
  <c r="F468" i="22"/>
  <c r="E468" i="22"/>
  <c r="D468" i="22"/>
  <c r="C468" i="22"/>
  <c r="B468" i="22"/>
  <c r="A468" i="22"/>
  <c r="W467" i="22"/>
  <c r="V467" i="22"/>
  <c r="U467" i="22"/>
  <c r="T467" i="22"/>
  <c r="S467" i="22"/>
  <c r="R467" i="22"/>
  <c r="Q467" i="22"/>
  <c r="P467" i="22"/>
  <c r="O467" i="22"/>
  <c r="N467" i="22"/>
  <c r="M467" i="22"/>
  <c r="L467" i="22"/>
  <c r="K467" i="22"/>
  <c r="J467" i="22"/>
  <c r="I467" i="22"/>
  <c r="H467" i="22"/>
  <c r="G467" i="22"/>
  <c r="F467" i="22"/>
  <c r="E467" i="22"/>
  <c r="D467" i="22"/>
  <c r="C467" i="22"/>
  <c r="B467" i="22"/>
  <c r="A467" i="22"/>
  <c r="W466" i="22"/>
  <c r="V466" i="22"/>
  <c r="U466" i="22"/>
  <c r="T466" i="22"/>
  <c r="S466" i="22"/>
  <c r="R466" i="22"/>
  <c r="Q466" i="22"/>
  <c r="P466" i="22"/>
  <c r="O466" i="22"/>
  <c r="N466" i="22"/>
  <c r="M466" i="22"/>
  <c r="L466" i="22"/>
  <c r="K466" i="22"/>
  <c r="J466" i="22"/>
  <c r="I466" i="22"/>
  <c r="H466" i="22"/>
  <c r="G466" i="22"/>
  <c r="F466" i="22"/>
  <c r="E466" i="22"/>
  <c r="D466" i="22"/>
  <c r="C466" i="22"/>
  <c r="B466" i="22"/>
  <c r="A466" i="22"/>
  <c r="W465" i="22"/>
  <c r="V465" i="22"/>
  <c r="U465" i="22"/>
  <c r="T465" i="22"/>
  <c r="S465" i="22"/>
  <c r="R465" i="22"/>
  <c r="Q465" i="22"/>
  <c r="P465" i="22"/>
  <c r="O465" i="22"/>
  <c r="N465" i="22"/>
  <c r="M465" i="22"/>
  <c r="L465" i="22"/>
  <c r="K465" i="22"/>
  <c r="J465" i="22"/>
  <c r="I465" i="22"/>
  <c r="H465" i="22"/>
  <c r="G465" i="22"/>
  <c r="F465" i="22"/>
  <c r="E465" i="22"/>
  <c r="D465" i="22"/>
  <c r="C465" i="22"/>
  <c r="B465" i="22"/>
  <c r="A465" i="22"/>
  <c r="W464" i="22"/>
  <c r="V464" i="22"/>
  <c r="U464" i="22"/>
  <c r="T464" i="22"/>
  <c r="S464" i="22"/>
  <c r="R464" i="22"/>
  <c r="Q464" i="22"/>
  <c r="P464" i="22"/>
  <c r="O464" i="22"/>
  <c r="N464" i="22"/>
  <c r="M464" i="22"/>
  <c r="L464" i="22"/>
  <c r="K464" i="22"/>
  <c r="J464" i="22"/>
  <c r="I464" i="22"/>
  <c r="H464" i="22"/>
  <c r="G464" i="22"/>
  <c r="F464" i="22"/>
  <c r="E464" i="22"/>
  <c r="D464" i="22"/>
  <c r="C464" i="22"/>
  <c r="B464" i="22"/>
  <c r="A464" i="22"/>
  <c r="W463" i="22"/>
  <c r="V463" i="22"/>
  <c r="U463" i="22"/>
  <c r="T463" i="22"/>
  <c r="S463" i="22"/>
  <c r="R463" i="22"/>
  <c r="Q463" i="22"/>
  <c r="P463" i="22"/>
  <c r="O463" i="22"/>
  <c r="N463" i="22"/>
  <c r="M463" i="22"/>
  <c r="L463" i="22"/>
  <c r="K463" i="22"/>
  <c r="J463" i="22"/>
  <c r="I463" i="22"/>
  <c r="H463" i="22"/>
  <c r="G463" i="22"/>
  <c r="F463" i="22"/>
  <c r="E463" i="22"/>
  <c r="D463" i="22"/>
  <c r="C463" i="22"/>
  <c r="B463" i="22"/>
  <c r="A463" i="22"/>
  <c r="W462" i="22"/>
  <c r="V462" i="22"/>
  <c r="U462" i="22"/>
  <c r="T462" i="22"/>
  <c r="S462" i="22"/>
  <c r="R462" i="22"/>
  <c r="Q462" i="22"/>
  <c r="P462" i="22"/>
  <c r="O462" i="22"/>
  <c r="N462" i="22"/>
  <c r="M462" i="22"/>
  <c r="L462" i="22"/>
  <c r="K462" i="22"/>
  <c r="J462" i="22"/>
  <c r="I462" i="22"/>
  <c r="H462" i="22"/>
  <c r="G462" i="22"/>
  <c r="F462" i="22"/>
  <c r="E462" i="22"/>
  <c r="D462" i="22"/>
  <c r="C462" i="22"/>
  <c r="B462" i="22"/>
  <c r="A462" i="22"/>
  <c r="W461" i="22"/>
  <c r="V461" i="22"/>
  <c r="U461" i="22"/>
  <c r="T461" i="22"/>
  <c r="S461" i="22"/>
  <c r="R461" i="22"/>
  <c r="Q461" i="22"/>
  <c r="P461" i="22"/>
  <c r="O461" i="22"/>
  <c r="N461" i="22"/>
  <c r="M461" i="22"/>
  <c r="L461" i="22"/>
  <c r="K461" i="22"/>
  <c r="J461" i="22"/>
  <c r="I461" i="22"/>
  <c r="H461" i="22"/>
  <c r="G461" i="22"/>
  <c r="F461" i="22"/>
  <c r="E461" i="22"/>
  <c r="D461" i="22"/>
  <c r="C461" i="22"/>
  <c r="B461" i="22"/>
  <c r="A461" i="22"/>
  <c r="W460" i="22"/>
  <c r="V460" i="22"/>
  <c r="U460" i="22"/>
  <c r="T460" i="22"/>
  <c r="S460" i="22"/>
  <c r="R460" i="22"/>
  <c r="Q460" i="22"/>
  <c r="P460" i="22"/>
  <c r="O460" i="22"/>
  <c r="N460" i="22"/>
  <c r="M460" i="22"/>
  <c r="L460" i="22"/>
  <c r="K460" i="22"/>
  <c r="J460" i="22"/>
  <c r="I460" i="22"/>
  <c r="H460" i="22"/>
  <c r="G460" i="22"/>
  <c r="F460" i="22"/>
  <c r="E460" i="22"/>
  <c r="D460" i="22"/>
  <c r="C460" i="22"/>
  <c r="B460" i="22"/>
  <c r="A460" i="22"/>
  <c r="W459" i="22"/>
  <c r="V459" i="22"/>
  <c r="U459" i="22"/>
  <c r="T459" i="22"/>
  <c r="S459" i="22"/>
  <c r="R459" i="22"/>
  <c r="Q459" i="22"/>
  <c r="P459" i="22"/>
  <c r="O459" i="22"/>
  <c r="N459" i="22"/>
  <c r="M459" i="22"/>
  <c r="L459" i="22"/>
  <c r="K459" i="22"/>
  <c r="J459" i="22"/>
  <c r="I459" i="22"/>
  <c r="H459" i="22"/>
  <c r="G459" i="22"/>
  <c r="F459" i="22"/>
  <c r="E459" i="22"/>
  <c r="D459" i="22"/>
  <c r="C459" i="22"/>
  <c r="B459" i="22"/>
  <c r="A459" i="22"/>
  <c r="W458" i="22"/>
  <c r="V458" i="22"/>
  <c r="U458" i="22"/>
  <c r="T458" i="22"/>
  <c r="S458" i="22"/>
  <c r="R458" i="22"/>
  <c r="Q458" i="22"/>
  <c r="P458" i="22"/>
  <c r="O458" i="22"/>
  <c r="N458" i="22"/>
  <c r="M458" i="22"/>
  <c r="L458" i="22"/>
  <c r="K458" i="22"/>
  <c r="J458" i="22"/>
  <c r="I458" i="22"/>
  <c r="H458" i="22"/>
  <c r="G458" i="22"/>
  <c r="F458" i="22"/>
  <c r="E458" i="22"/>
  <c r="D458" i="22"/>
  <c r="C458" i="22"/>
  <c r="B458" i="22"/>
  <c r="A458" i="22"/>
  <c r="W457" i="22"/>
  <c r="V457" i="22"/>
  <c r="U457" i="22"/>
  <c r="T457" i="22"/>
  <c r="S457" i="22"/>
  <c r="R457" i="22"/>
  <c r="Q457" i="22"/>
  <c r="P457" i="22"/>
  <c r="O457" i="22"/>
  <c r="N457" i="22"/>
  <c r="M457" i="22"/>
  <c r="L457" i="22"/>
  <c r="K457" i="22"/>
  <c r="J457" i="22"/>
  <c r="I457" i="22"/>
  <c r="H457" i="22"/>
  <c r="G457" i="22"/>
  <c r="F457" i="22"/>
  <c r="E457" i="22"/>
  <c r="D457" i="22"/>
  <c r="C457" i="22"/>
  <c r="B457" i="22"/>
  <c r="A457" i="22"/>
  <c r="W456" i="22"/>
  <c r="V456" i="22"/>
  <c r="U456" i="22"/>
  <c r="T456" i="22"/>
  <c r="S456" i="22"/>
  <c r="R456" i="22"/>
  <c r="Q456" i="22"/>
  <c r="P456" i="22"/>
  <c r="O456" i="22"/>
  <c r="N456" i="22"/>
  <c r="M456" i="22"/>
  <c r="L456" i="22"/>
  <c r="K456" i="22"/>
  <c r="J456" i="22"/>
  <c r="I456" i="22"/>
  <c r="H456" i="22"/>
  <c r="G456" i="22"/>
  <c r="F456" i="22"/>
  <c r="E456" i="22"/>
  <c r="D456" i="22"/>
  <c r="C456" i="22"/>
  <c r="B456" i="22"/>
  <c r="A456" i="22"/>
  <c r="W455" i="22"/>
  <c r="V455" i="22"/>
  <c r="U455" i="22"/>
  <c r="T455" i="22"/>
  <c r="S455" i="22"/>
  <c r="R455" i="22"/>
  <c r="Q455" i="22"/>
  <c r="P455" i="22"/>
  <c r="O455" i="22"/>
  <c r="N455" i="22"/>
  <c r="M455" i="22"/>
  <c r="L455" i="22"/>
  <c r="K455" i="22"/>
  <c r="J455" i="22"/>
  <c r="I455" i="22"/>
  <c r="H455" i="22"/>
  <c r="G455" i="22"/>
  <c r="F455" i="22"/>
  <c r="E455" i="22"/>
  <c r="D455" i="22"/>
  <c r="C455" i="22"/>
  <c r="B455" i="22"/>
  <c r="A455" i="22"/>
  <c r="W454" i="22"/>
  <c r="V454" i="22"/>
  <c r="U454" i="22"/>
  <c r="T454" i="22"/>
  <c r="S454" i="22"/>
  <c r="R454" i="22"/>
  <c r="Q454" i="22"/>
  <c r="P454" i="22"/>
  <c r="O454" i="22"/>
  <c r="N454" i="22"/>
  <c r="M454" i="22"/>
  <c r="L454" i="22"/>
  <c r="K454" i="22"/>
  <c r="J454" i="22"/>
  <c r="I454" i="22"/>
  <c r="H454" i="22"/>
  <c r="G454" i="22"/>
  <c r="F454" i="22"/>
  <c r="E454" i="22"/>
  <c r="D454" i="22"/>
  <c r="C454" i="22"/>
  <c r="B454" i="22"/>
  <c r="A454" i="22"/>
  <c r="W453" i="22"/>
  <c r="V453" i="22"/>
  <c r="U453" i="22"/>
  <c r="T453" i="22"/>
  <c r="S453" i="22"/>
  <c r="R453" i="22"/>
  <c r="Q453" i="22"/>
  <c r="P453" i="22"/>
  <c r="O453" i="22"/>
  <c r="N453" i="22"/>
  <c r="M453" i="22"/>
  <c r="L453" i="22"/>
  <c r="K453" i="22"/>
  <c r="J453" i="22"/>
  <c r="I453" i="22"/>
  <c r="H453" i="22"/>
  <c r="G453" i="22"/>
  <c r="F453" i="22"/>
  <c r="E453" i="22"/>
  <c r="D453" i="22"/>
  <c r="C453" i="22"/>
  <c r="B453" i="22"/>
  <c r="A453" i="22"/>
  <c r="W452" i="22"/>
  <c r="V452" i="22"/>
  <c r="U452" i="22"/>
  <c r="T452" i="22"/>
  <c r="S452" i="22"/>
  <c r="R452" i="22"/>
  <c r="Q452" i="22"/>
  <c r="P452" i="22"/>
  <c r="O452" i="22"/>
  <c r="N452" i="22"/>
  <c r="M452" i="22"/>
  <c r="L452" i="22"/>
  <c r="K452" i="22"/>
  <c r="J452" i="22"/>
  <c r="I452" i="22"/>
  <c r="H452" i="22"/>
  <c r="G452" i="22"/>
  <c r="F452" i="22"/>
  <c r="E452" i="22"/>
  <c r="D452" i="22"/>
  <c r="C452" i="22"/>
  <c r="B452" i="22"/>
  <c r="A452" i="22"/>
  <c r="W451" i="22"/>
  <c r="V451" i="22"/>
  <c r="U451" i="22"/>
  <c r="T451" i="22"/>
  <c r="S451" i="22"/>
  <c r="R451" i="22"/>
  <c r="Q451" i="22"/>
  <c r="P451" i="22"/>
  <c r="O451" i="22"/>
  <c r="N451" i="22"/>
  <c r="M451" i="22"/>
  <c r="L451" i="22"/>
  <c r="K451" i="22"/>
  <c r="J451" i="22"/>
  <c r="I451" i="22"/>
  <c r="H451" i="22"/>
  <c r="G451" i="22"/>
  <c r="F451" i="22"/>
  <c r="E451" i="22"/>
  <c r="D451" i="22"/>
  <c r="C451" i="22"/>
  <c r="B451" i="22"/>
  <c r="A451" i="22"/>
  <c r="W450" i="22"/>
  <c r="V450" i="22"/>
  <c r="U450" i="22"/>
  <c r="T450" i="22"/>
  <c r="S450" i="22"/>
  <c r="R450" i="22"/>
  <c r="Q450" i="22"/>
  <c r="P450" i="22"/>
  <c r="O450" i="22"/>
  <c r="N450" i="22"/>
  <c r="M450" i="22"/>
  <c r="L450" i="22"/>
  <c r="K450" i="22"/>
  <c r="J450" i="22"/>
  <c r="I450" i="22"/>
  <c r="H450" i="22"/>
  <c r="G450" i="22"/>
  <c r="F450" i="22"/>
  <c r="E450" i="22"/>
  <c r="D450" i="22"/>
  <c r="C450" i="22"/>
  <c r="B450" i="22"/>
  <c r="A450" i="22"/>
  <c r="W449" i="22"/>
  <c r="V449" i="22"/>
  <c r="U449" i="22"/>
  <c r="T449" i="22"/>
  <c r="S449" i="22"/>
  <c r="R449" i="22"/>
  <c r="Q449" i="22"/>
  <c r="P449" i="22"/>
  <c r="O449" i="22"/>
  <c r="N449" i="22"/>
  <c r="M449" i="22"/>
  <c r="L449" i="22"/>
  <c r="K449" i="22"/>
  <c r="J449" i="22"/>
  <c r="I449" i="22"/>
  <c r="H449" i="22"/>
  <c r="G449" i="22"/>
  <c r="F449" i="22"/>
  <c r="E449" i="22"/>
  <c r="D449" i="22"/>
  <c r="C449" i="22"/>
  <c r="B449" i="22"/>
  <c r="A449" i="22"/>
  <c r="W448" i="22"/>
  <c r="V448" i="22"/>
  <c r="U448" i="22"/>
  <c r="T448" i="22"/>
  <c r="S448" i="22"/>
  <c r="R448" i="22"/>
  <c r="Q448" i="22"/>
  <c r="P448" i="22"/>
  <c r="O448" i="22"/>
  <c r="N448" i="22"/>
  <c r="M448" i="22"/>
  <c r="L448" i="22"/>
  <c r="K448" i="22"/>
  <c r="J448" i="22"/>
  <c r="I448" i="22"/>
  <c r="H448" i="22"/>
  <c r="G448" i="22"/>
  <c r="F448" i="22"/>
  <c r="E448" i="22"/>
  <c r="D448" i="22"/>
  <c r="C448" i="22"/>
  <c r="B448" i="22"/>
  <c r="A448" i="22"/>
  <c r="W447" i="22"/>
  <c r="V447" i="22"/>
  <c r="U447" i="22"/>
  <c r="T447" i="22"/>
  <c r="S447" i="22"/>
  <c r="R447" i="22"/>
  <c r="Q447" i="22"/>
  <c r="P447" i="22"/>
  <c r="O447" i="22"/>
  <c r="N447" i="22"/>
  <c r="M447" i="22"/>
  <c r="L447" i="22"/>
  <c r="K447" i="22"/>
  <c r="J447" i="22"/>
  <c r="I447" i="22"/>
  <c r="H447" i="22"/>
  <c r="G447" i="22"/>
  <c r="F447" i="22"/>
  <c r="E447" i="22"/>
  <c r="D447" i="22"/>
  <c r="C447" i="22"/>
  <c r="B447" i="22"/>
  <c r="A447" i="22"/>
  <c r="W446" i="22"/>
  <c r="V446" i="22"/>
  <c r="U446" i="22"/>
  <c r="T446" i="22"/>
  <c r="S446" i="22"/>
  <c r="R446" i="22"/>
  <c r="Q446" i="22"/>
  <c r="P446" i="22"/>
  <c r="O446" i="22"/>
  <c r="N446" i="22"/>
  <c r="M446" i="22"/>
  <c r="L446" i="22"/>
  <c r="K446" i="22"/>
  <c r="J446" i="22"/>
  <c r="I446" i="22"/>
  <c r="H446" i="22"/>
  <c r="G446" i="22"/>
  <c r="F446" i="22"/>
  <c r="E446" i="22"/>
  <c r="D446" i="22"/>
  <c r="C446" i="22"/>
  <c r="B446" i="22"/>
  <c r="A446" i="22"/>
  <c r="W445" i="22"/>
  <c r="V445" i="22"/>
  <c r="U445" i="22"/>
  <c r="T445" i="22"/>
  <c r="S445" i="22"/>
  <c r="R445" i="22"/>
  <c r="Q445" i="22"/>
  <c r="P445" i="22"/>
  <c r="O445" i="22"/>
  <c r="N445" i="22"/>
  <c r="M445" i="22"/>
  <c r="L445" i="22"/>
  <c r="K445" i="22"/>
  <c r="J445" i="22"/>
  <c r="I445" i="22"/>
  <c r="H445" i="22"/>
  <c r="G445" i="22"/>
  <c r="F445" i="22"/>
  <c r="E445" i="22"/>
  <c r="D445" i="22"/>
  <c r="C445" i="22"/>
  <c r="B445" i="22"/>
  <c r="A445" i="22"/>
  <c r="W444" i="22"/>
  <c r="V444" i="22"/>
  <c r="U444" i="22"/>
  <c r="T444" i="22"/>
  <c r="S444" i="22"/>
  <c r="R444" i="22"/>
  <c r="Q444" i="22"/>
  <c r="P444" i="22"/>
  <c r="O444" i="22"/>
  <c r="N444" i="22"/>
  <c r="M444" i="22"/>
  <c r="L444" i="22"/>
  <c r="K444" i="22"/>
  <c r="J444" i="22"/>
  <c r="I444" i="22"/>
  <c r="H444" i="22"/>
  <c r="G444" i="22"/>
  <c r="F444" i="22"/>
  <c r="E444" i="22"/>
  <c r="D444" i="22"/>
  <c r="C444" i="22"/>
  <c r="B444" i="22"/>
  <c r="A444" i="22"/>
  <c r="W443" i="22"/>
  <c r="V443" i="22"/>
  <c r="U443" i="22"/>
  <c r="T443" i="22"/>
  <c r="S443" i="22"/>
  <c r="R443" i="22"/>
  <c r="Q443" i="22"/>
  <c r="P443" i="22"/>
  <c r="O443" i="22"/>
  <c r="N443" i="22"/>
  <c r="M443" i="22"/>
  <c r="L443" i="22"/>
  <c r="K443" i="22"/>
  <c r="J443" i="22"/>
  <c r="I443" i="22"/>
  <c r="H443" i="22"/>
  <c r="G443" i="22"/>
  <c r="F443" i="22"/>
  <c r="E443" i="22"/>
  <c r="D443" i="22"/>
  <c r="C443" i="22"/>
  <c r="B443" i="22"/>
  <c r="A443" i="22"/>
  <c r="W442" i="22"/>
  <c r="V442" i="22"/>
  <c r="U442" i="22"/>
  <c r="T442" i="22"/>
  <c r="S442" i="22"/>
  <c r="R442" i="22"/>
  <c r="Q442" i="22"/>
  <c r="P442" i="22"/>
  <c r="O442" i="22"/>
  <c r="N442" i="22"/>
  <c r="M442" i="22"/>
  <c r="L442" i="22"/>
  <c r="K442" i="22"/>
  <c r="J442" i="22"/>
  <c r="I442" i="22"/>
  <c r="H442" i="22"/>
  <c r="G442" i="22"/>
  <c r="F442" i="22"/>
  <c r="E442" i="22"/>
  <c r="D442" i="22"/>
  <c r="C442" i="22"/>
  <c r="B442" i="22"/>
  <c r="A442" i="22"/>
  <c r="W441" i="22"/>
  <c r="V441" i="22"/>
  <c r="U441" i="22"/>
  <c r="T441" i="22"/>
  <c r="S441" i="22"/>
  <c r="R441" i="22"/>
  <c r="Q441" i="22"/>
  <c r="P441" i="22"/>
  <c r="O441" i="22"/>
  <c r="N441" i="22"/>
  <c r="M441" i="22"/>
  <c r="L441" i="22"/>
  <c r="K441" i="22"/>
  <c r="J441" i="22"/>
  <c r="I441" i="22"/>
  <c r="H441" i="22"/>
  <c r="G441" i="22"/>
  <c r="F441" i="22"/>
  <c r="E441" i="22"/>
  <c r="D441" i="22"/>
  <c r="C441" i="22"/>
  <c r="B441" i="22"/>
  <c r="A441" i="22"/>
  <c r="W440" i="22"/>
  <c r="V440" i="22"/>
  <c r="U440" i="22"/>
  <c r="T440" i="22"/>
  <c r="S440" i="22"/>
  <c r="R440" i="22"/>
  <c r="Q440" i="22"/>
  <c r="P440" i="22"/>
  <c r="O440" i="22"/>
  <c r="N440" i="22"/>
  <c r="M440" i="22"/>
  <c r="L440" i="22"/>
  <c r="K440" i="22"/>
  <c r="J440" i="22"/>
  <c r="I440" i="22"/>
  <c r="H440" i="22"/>
  <c r="G440" i="22"/>
  <c r="F440" i="22"/>
  <c r="E440" i="22"/>
  <c r="D440" i="22"/>
  <c r="C440" i="22"/>
  <c r="B440" i="22"/>
  <c r="A440" i="22"/>
  <c r="W439" i="22"/>
  <c r="V439" i="22"/>
  <c r="U439" i="22"/>
  <c r="T439" i="22"/>
  <c r="S439" i="22"/>
  <c r="R439" i="22"/>
  <c r="Q439" i="22"/>
  <c r="P439" i="22"/>
  <c r="O439" i="22"/>
  <c r="N439" i="22"/>
  <c r="M439" i="22"/>
  <c r="L439" i="22"/>
  <c r="K439" i="22"/>
  <c r="J439" i="22"/>
  <c r="I439" i="22"/>
  <c r="H439" i="22"/>
  <c r="G439" i="22"/>
  <c r="F439" i="22"/>
  <c r="E439" i="22"/>
  <c r="D439" i="22"/>
  <c r="C439" i="22"/>
  <c r="B439" i="22"/>
  <c r="A439" i="22"/>
  <c r="W438" i="22"/>
  <c r="V438" i="22"/>
  <c r="U438" i="22"/>
  <c r="T438" i="22"/>
  <c r="S438" i="22"/>
  <c r="R438" i="22"/>
  <c r="Q438" i="22"/>
  <c r="P438" i="22"/>
  <c r="O438" i="22"/>
  <c r="N438" i="22"/>
  <c r="M438" i="22"/>
  <c r="L438" i="22"/>
  <c r="K438" i="22"/>
  <c r="J438" i="22"/>
  <c r="I438" i="22"/>
  <c r="H438" i="22"/>
  <c r="G438" i="22"/>
  <c r="F438" i="22"/>
  <c r="E438" i="22"/>
  <c r="D438" i="22"/>
  <c r="C438" i="22"/>
  <c r="B438" i="22"/>
  <c r="A438" i="22"/>
  <c r="W437" i="22"/>
  <c r="V437" i="22"/>
  <c r="U437" i="22"/>
  <c r="T437" i="22"/>
  <c r="S437" i="22"/>
  <c r="R437" i="22"/>
  <c r="Q437" i="22"/>
  <c r="P437" i="22"/>
  <c r="O437" i="22"/>
  <c r="N437" i="22"/>
  <c r="M437" i="22"/>
  <c r="L437" i="22"/>
  <c r="K437" i="22"/>
  <c r="J437" i="22"/>
  <c r="I437" i="22"/>
  <c r="H437" i="22"/>
  <c r="G437" i="22"/>
  <c r="F437" i="22"/>
  <c r="E437" i="22"/>
  <c r="D437" i="22"/>
  <c r="C437" i="22"/>
  <c r="B437" i="22"/>
  <c r="A437" i="22"/>
  <c r="W436" i="22"/>
  <c r="V436" i="22"/>
  <c r="U436" i="22"/>
  <c r="T436" i="22"/>
  <c r="S436" i="22"/>
  <c r="R436" i="22"/>
  <c r="Q436" i="22"/>
  <c r="P436" i="22"/>
  <c r="O436" i="22"/>
  <c r="N436" i="22"/>
  <c r="M436" i="22"/>
  <c r="L436" i="22"/>
  <c r="K436" i="22"/>
  <c r="J436" i="22"/>
  <c r="I436" i="22"/>
  <c r="H436" i="22"/>
  <c r="G436" i="22"/>
  <c r="F436" i="22"/>
  <c r="E436" i="22"/>
  <c r="D436" i="22"/>
  <c r="C436" i="22"/>
  <c r="B436" i="22"/>
  <c r="A436" i="22"/>
  <c r="W435" i="22"/>
  <c r="V435" i="22"/>
  <c r="U435" i="22"/>
  <c r="T435" i="22"/>
  <c r="S435" i="22"/>
  <c r="R435" i="22"/>
  <c r="Q435" i="22"/>
  <c r="P435" i="22"/>
  <c r="O435" i="22"/>
  <c r="N435" i="22"/>
  <c r="M435" i="22"/>
  <c r="L435" i="22"/>
  <c r="K435" i="22"/>
  <c r="J435" i="22"/>
  <c r="I435" i="22"/>
  <c r="H435" i="22"/>
  <c r="G435" i="22"/>
  <c r="F435" i="22"/>
  <c r="E435" i="22"/>
  <c r="D435" i="22"/>
  <c r="C435" i="22"/>
  <c r="B435" i="22"/>
  <c r="A435" i="22"/>
  <c r="W434" i="22"/>
  <c r="V434" i="22"/>
  <c r="U434" i="22"/>
  <c r="T434" i="22"/>
  <c r="S434" i="22"/>
  <c r="R434" i="22"/>
  <c r="Q434" i="22"/>
  <c r="P434" i="22"/>
  <c r="O434" i="22"/>
  <c r="N434" i="22"/>
  <c r="M434" i="22"/>
  <c r="L434" i="22"/>
  <c r="K434" i="22"/>
  <c r="J434" i="22"/>
  <c r="I434" i="22"/>
  <c r="H434" i="22"/>
  <c r="G434" i="22"/>
  <c r="F434" i="22"/>
  <c r="E434" i="22"/>
  <c r="D434" i="22"/>
  <c r="C434" i="22"/>
  <c r="B434" i="22"/>
  <c r="A434" i="22"/>
  <c r="W433" i="22"/>
  <c r="V433" i="22"/>
  <c r="U433" i="22"/>
  <c r="T433" i="22"/>
  <c r="S433" i="22"/>
  <c r="R433" i="22"/>
  <c r="Q433" i="22"/>
  <c r="P433" i="22"/>
  <c r="O433" i="22"/>
  <c r="N433" i="22"/>
  <c r="M433" i="22"/>
  <c r="L433" i="22"/>
  <c r="K433" i="22"/>
  <c r="J433" i="22"/>
  <c r="I433" i="22"/>
  <c r="H433" i="22"/>
  <c r="G433" i="22"/>
  <c r="F433" i="22"/>
  <c r="E433" i="22"/>
  <c r="D433" i="22"/>
  <c r="C433" i="22"/>
  <c r="B433" i="22"/>
  <c r="A433" i="22"/>
  <c r="W432" i="22"/>
  <c r="V432" i="22"/>
  <c r="U432" i="22"/>
  <c r="T432" i="22"/>
  <c r="S432" i="22"/>
  <c r="R432" i="22"/>
  <c r="Q432" i="22"/>
  <c r="P432" i="22"/>
  <c r="O432" i="22"/>
  <c r="N432" i="22"/>
  <c r="M432" i="22"/>
  <c r="L432" i="22"/>
  <c r="K432" i="22"/>
  <c r="J432" i="22"/>
  <c r="I432" i="22"/>
  <c r="H432" i="22"/>
  <c r="G432" i="22"/>
  <c r="F432" i="22"/>
  <c r="E432" i="22"/>
  <c r="D432" i="22"/>
  <c r="C432" i="22"/>
  <c r="B432" i="22"/>
  <c r="A432" i="22"/>
  <c r="W431" i="22"/>
  <c r="V431" i="22"/>
  <c r="U431" i="22"/>
  <c r="T431" i="22"/>
  <c r="S431" i="22"/>
  <c r="R431" i="22"/>
  <c r="Q431" i="22"/>
  <c r="P431" i="22"/>
  <c r="O431" i="22"/>
  <c r="N431" i="22"/>
  <c r="M431" i="22"/>
  <c r="L431" i="22"/>
  <c r="K431" i="22"/>
  <c r="J431" i="22"/>
  <c r="I431" i="22"/>
  <c r="H431" i="22"/>
  <c r="G431" i="22"/>
  <c r="F431" i="22"/>
  <c r="E431" i="22"/>
  <c r="D431" i="22"/>
  <c r="C431" i="22"/>
  <c r="B431" i="22"/>
  <c r="A431" i="22"/>
  <c r="W430" i="22"/>
  <c r="V430" i="22"/>
  <c r="U430" i="22"/>
  <c r="T430" i="22"/>
  <c r="S430" i="22"/>
  <c r="R430" i="22"/>
  <c r="Q430" i="22"/>
  <c r="P430" i="22"/>
  <c r="O430" i="22"/>
  <c r="N430" i="22"/>
  <c r="M430" i="22"/>
  <c r="L430" i="22"/>
  <c r="K430" i="22"/>
  <c r="J430" i="22"/>
  <c r="I430" i="22"/>
  <c r="H430" i="22"/>
  <c r="G430" i="22"/>
  <c r="F430" i="22"/>
  <c r="E430" i="22"/>
  <c r="D430" i="22"/>
  <c r="C430" i="22"/>
  <c r="B430" i="22"/>
  <c r="A430" i="22"/>
  <c r="W429" i="22"/>
  <c r="V429" i="22"/>
  <c r="U429" i="22"/>
  <c r="T429" i="22"/>
  <c r="S429" i="22"/>
  <c r="R429" i="22"/>
  <c r="Q429" i="22"/>
  <c r="P429" i="22"/>
  <c r="O429" i="22"/>
  <c r="N429" i="22"/>
  <c r="M429" i="22"/>
  <c r="L429" i="22"/>
  <c r="K429" i="22"/>
  <c r="J429" i="22"/>
  <c r="I429" i="22"/>
  <c r="H429" i="22"/>
  <c r="G429" i="22"/>
  <c r="F429" i="22"/>
  <c r="E429" i="22"/>
  <c r="D429" i="22"/>
  <c r="C429" i="22"/>
  <c r="B429" i="22"/>
  <c r="A429" i="22"/>
  <c r="W428" i="22"/>
  <c r="V428" i="22"/>
  <c r="U428" i="22"/>
  <c r="T428" i="22"/>
  <c r="S428" i="22"/>
  <c r="R428" i="22"/>
  <c r="Q428" i="22"/>
  <c r="P428" i="22"/>
  <c r="O428" i="22"/>
  <c r="N428" i="22"/>
  <c r="M428" i="22"/>
  <c r="L428" i="22"/>
  <c r="K428" i="22"/>
  <c r="J428" i="22"/>
  <c r="I428" i="22"/>
  <c r="H428" i="22"/>
  <c r="G428" i="22"/>
  <c r="F428" i="22"/>
  <c r="E428" i="22"/>
  <c r="D428" i="22"/>
  <c r="C428" i="22"/>
  <c r="B428" i="22"/>
  <c r="A428" i="22"/>
  <c r="W427" i="22"/>
  <c r="V427" i="22"/>
  <c r="U427" i="22"/>
  <c r="T427" i="22"/>
  <c r="S427" i="22"/>
  <c r="R427" i="22"/>
  <c r="Q427" i="22"/>
  <c r="P427" i="22"/>
  <c r="O427" i="22"/>
  <c r="N427" i="22"/>
  <c r="M427" i="22"/>
  <c r="L427" i="22"/>
  <c r="K427" i="22"/>
  <c r="J427" i="22"/>
  <c r="I427" i="22"/>
  <c r="H427" i="22"/>
  <c r="G427" i="22"/>
  <c r="F427" i="22"/>
  <c r="E427" i="22"/>
  <c r="D427" i="22"/>
  <c r="C427" i="22"/>
  <c r="B427" i="22"/>
  <c r="A427" i="22"/>
  <c r="W426" i="22"/>
  <c r="V426" i="22"/>
  <c r="U426" i="22"/>
  <c r="T426" i="22"/>
  <c r="S426" i="22"/>
  <c r="R426" i="22"/>
  <c r="Q426" i="22"/>
  <c r="P426" i="22"/>
  <c r="O426" i="22"/>
  <c r="N426" i="22"/>
  <c r="M426" i="22"/>
  <c r="L426" i="22"/>
  <c r="K426" i="22"/>
  <c r="J426" i="22"/>
  <c r="I426" i="22"/>
  <c r="H426" i="22"/>
  <c r="G426" i="22"/>
  <c r="F426" i="22"/>
  <c r="E426" i="22"/>
  <c r="D426" i="22"/>
  <c r="C426" i="22"/>
  <c r="B426" i="22"/>
  <c r="A426" i="22"/>
  <c r="W425" i="22"/>
  <c r="V425" i="22"/>
  <c r="U425" i="22"/>
  <c r="T425" i="22"/>
  <c r="S425" i="22"/>
  <c r="R425" i="22"/>
  <c r="Q425" i="22"/>
  <c r="P425" i="22"/>
  <c r="O425" i="22"/>
  <c r="N425" i="22"/>
  <c r="M425" i="22"/>
  <c r="L425" i="22"/>
  <c r="K425" i="22"/>
  <c r="J425" i="22"/>
  <c r="I425" i="22"/>
  <c r="H425" i="22"/>
  <c r="G425" i="22"/>
  <c r="F425" i="22"/>
  <c r="E425" i="22"/>
  <c r="D425" i="22"/>
  <c r="C425" i="22"/>
  <c r="B425" i="22"/>
  <c r="A425" i="22"/>
  <c r="W424" i="22"/>
  <c r="V424" i="22"/>
  <c r="U424" i="22"/>
  <c r="T424" i="22"/>
  <c r="S424" i="22"/>
  <c r="R424" i="22"/>
  <c r="Q424" i="22"/>
  <c r="P424" i="22"/>
  <c r="O424" i="22"/>
  <c r="N424" i="22"/>
  <c r="M424" i="22"/>
  <c r="L424" i="22"/>
  <c r="K424" i="22"/>
  <c r="J424" i="22"/>
  <c r="I424" i="22"/>
  <c r="H424" i="22"/>
  <c r="G424" i="22"/>
  <c r="F424" i="22"/>
  <c r="E424" i="22"/>
  <c r="D424" i="22"/>
  <c r="C424" i="22"/>
  <c r="B424" i="22"/>
  <c r="A424" i="22"/>
  <c r="W423" i="22"/>
  <c r="V423" i="22"/>
  <c r="U423" i="22"/>
  <c r="T423" i="22"/>
  <c r="S423" i="22"/>
  <c r="R423" i="22"/>
  <c r="Q423" i="22"/>
  <c r="P423" i="22"/>
  <c r="O423" i="22"/>
  <c r="N423" i="22"/>
  <c r="M423" i="22"/>
  <c r="L423" i="22"/>
  <c r="K423" i="22"/>
  <c r="J423" i="22"/>
  <c r="I423" i="22"/>
  <c r="H423" i="22"/>
  <c r="G423" i="22"/>
  <c r="F423" i="22"/>
  <c r="E423" i="22"/>
  <c r="D423" i="22"/>
  <c r="C423" i="22"/>
  <c r="B423" i="22"/>
  <c r="A423" i="22"/>
  <c r="W422" i="22"/>
  <c r="V422" i="22"/>
  <c r="U422" i="22"/>
  <c r="T422" i="22"/>
  <c r="S422" i="22"/>
  <c r="R422" i="22"/>
  <c r="Q422" i="22"/>
  <c r="P422" i="22"/>
  <c r="O422" i="22"/>
  <c r="N422" i="22"/>
  <c r="M422" i="22"/>
  <c r="L422" i="22"/>
  <c r="K422" i="22"/>
  <c r="J422" i="22"/>
  <c r="I422" i="22"/>
  <c r="H422" i="22"/>
  <c r="G422" i="22"/>
  <c r="F422" i="22"/>
  <c r="E422" i="22"/>
  <c r="D422" i="22"/>
  <c r="C422" i="22"/>
  <c r="B422" i="22"/>
  <c r="A422" i="22"/>
  <c r="W421" i="22"/>
  <c r="V421" i="22"/>
  <c r="U421" i="22"/>
  <c r="T421" i="22"/>
  <c r="S421" i="22"/>
  <c r="R421" i="22"/>
  <c r="Q421" i="22"/>
  <c r="P421" i="22"/>
  <c r="O421" i="22"/>
  <c r="N421" i="22"/>
  <c r="M421" i="22"/>
  <c r="L421" i="22"/>
  <c r="K421" i="22"/>
  <c r="J421" i="22"/>
  <c r="I421" i="22"/>
  <c r="H421" i="22"/>
  <c r="G421" i="22"/>
  <c r="F421" i="22"/>
  <c r="E421" i="22"/>
  <c r="D421" i="22"/>
  <c r="C421" i="22"/>
  <c r="B421" i="22"/>
  <c r="A421" i="22"/>
  <c r="W420" i="22"/>
  <c r="V420" i="22"/>
  <c r="U420" i="22"/>
  <c r="T420" i="22"/>
  <c r="S420" i="22"/>
  <c r="R420" i="22"/>
  <c r="Q420" i="22"/>
  <c r="P420" i="22"/>
  <c r="O420" i="22"/>
  <c r="N420" i="22"/>
  <c r="M420" i="22"/>
  <c r="L420" i="22"/>
  <c r="K420" i="22"/>
  <c r="J420" i="22"/>
  <c r="I420" i="22"/>
  <c r="H420" i="22"/>
  <c r="G420" i="22"/>
  <c r="F420" i="22"/>
  <c r="E420" i="22"/>
  <c r="D420" i="22"/>
  <c r="C420" i="22"/>
  <c r="B420" i="22"/>
  <c r="A420" i="22"/>
  <c r="W419" i="22"/>
  <c r="V419" i="22"/>
  <c r="U419" i="22"/>
  <c r="T419" i="22"/>
  <c r="S419" i="22"/>
  <c r="R419" i="22"/>
  <c r="Q419" i="22"/>
  <c r="P419" i="22"/>
  <c r="O419" i="22"/>
  <c r="N419" i="22"/>
  <c r="M419" i="22"/>
  <c r="L419" i="22"/>
  <c r="K419" i="22"/>
  <c r="J419" i="22"/>
  <c r="I419" i="22"/>
  <c r="H419" i="22"/>
  <c r="G419" i="22"/>
  <c r="F419" i="22"/>
  <c r="E419" i="22"/>
  <c r="D419" i="22"/>
  <c r="C419" i="22"/>
  <c r="B419" i="22"/>
  <c r="A419" i="22"/>
  <c r="W418" i="22"/>
  <c r="V418" i="22"/>
  <c r="U418" i="22"/>
  <c r="T418" i="22"/>
  <c r="S418" i="22"/>
  <c r="R418" i="22"/>
  <c r="Q418" i="22"/>
  <c r="P418" i="22"/>
  <c r="O418" i="22"/>
  <c r="N418" i="22"/>
  <c r="M418" i="22"/>
  <c r="L418" i="22"/>
  <c r="K418" i="22"/>
  <c r="J418" i="22"/>
  <c r="I418" i="22"/>
  <c r="H418" i="22"/>
  <c r="G418" i="22"/>
  <c r="F418" i="22"/>
  <c r="E418" i="22"/>
  <c r="D418" i="22"/>
  <c r="C418" i="22"/>
  <c r="B418" i="22"/>
  <c r="A418" i="22"/>
  <c r="W417" i="22"/>
  <c r="V417" i="22"/>
  <c r="U417" i="22"/>
  <c r="T417" i="22"/>
  <c r="S417" i="22"/>
  <c r="R417" i="22"/>
  <c r="Q417" i="22"/>
  <c r="P417" i="22"/>
  <c r="O417" i="22"/>
  <c r="N417" i="22"/>
  <c r="M417" i="22"/>
  <c r="L417" i="22"/>
  <c r="K417" i="22"/>
  <c r="J417" i="22"/>
  <c r="I417" i="22"/>
  <c r="H417" i="22"/>
  <c r="G417" i="22"/>
  <c r="F417" i="22"/>
  <c r="E417" i="22"/>
  <c r="D417" i="22"/>
  <c r="C417" i="22"/>
  <c r="B417" i="22"/>
  <c r="A417" i="22"/>
  <c r="W416" i="22"/>
  <c r="V416" i="22"/>
  <c r="U416" i="22"/>
  <c r="T416" i="22"/>
  <c r="S416" i="22"/>
  <c r="R416" i="22"/>
  <c r="Q416" i="22"/>
  <c r="P416" i="22"/>
  <c r="O416" i="22"/>
  <c r="N416" i="22"/>
  <c r="M416" i="22"/>
  <c r="L416" i="22"/>
  <c r="K416" i="22"/>
  <c r="J416" i="22"/>
  <c r="I416" i="22"/>
  <c r="H416" i="22"/>
  <c r="G416" i="22"/>
  <c r="F416" i="22"/>
  <c r="E416" i="22"/>
  <c r="D416" i="22"/>
  <c r="C416" i="22"/>
  <c r="B416" i="22"/>
  <c r="A416" i="22"/>
  <c r="W415" i="22"/>
  <c r="V415" i="22"/>
  <c r="U415" i="22"/>
  <c r="T415" i="22"/>
  <c r="S415" i="22"/>
  <c r="R415" i="22"/>
  <c r="Q415" i="22"/>
  <c r="P415" i="22"/>
  <c r="O415" i="22"/>
  <c r="N415" i="22"/>
  <c r="M415" i="22"/>
  <c r="L415" i="22"/>
  <c r="K415" i="22"/>
  <c r="J415" i="22"/>
  <c r="I415" i="22"/>
  <c r="H415" i="22"/>
  <c r="G415" i="22"/>
  <c r="F415" i="22"/>
  <c r="E415" i="22"/>
  <c r="D415" i="22"/>
  <c r="C415" i="22"/>
  <c r="B415" i="22"/>
  <c r="A415" i="22"/>
  <c r="W414" i="22"/>
  <c r="V414" i="22"/>
  <c r="U414" i="22"/>
  <c r="T414" i="22"/>
  <c r="S414" i="22"/>
  <c r="R414" i="22"/>
  <c r="Q414" i="22"/>
  <c r="P414" i="22"/>
  <c r="O414" i="22"/>
  <c r="N414" i="22"/>
  <c r="M414" i="22"/>
  <c r="L414" i="22"/>
  <c r="K414" i="22"/>
  <c r="J414" i="22"/>
  <c r="I414" i="22"/>
  <c r="H414" i="22"/>
  <c r="G414" i="22"/>
  <c r="F414" i="22"/>
  <c r="E414" i="22"/>
  <c r="D414" i="22"/>
  <c r="C414" i="22"/>
  <c r="B414" i="22"/>
  <c r="A414" i="22"/>
  <c r="W413" i="22"/>
  <c r="V413" i="22"/>
  <c r="U413" i="22"/>
  <c r="T413" i="22"/>
  <c r="S413" i="22"/>
  <c r="R413" i="22"/>
  <c r="Q413" i="22"/>
  <c r="P413" i="22"/>
  <c r="O413" i="22"/>
  <c r="N413" i="22"/>
  <c r="M413" i="22"/>
  <c r="L413" i="22"/>
  <c r="K413" i="22"/>
  <c r="J413" i="22"/>
  <c r="I413" i="22"/>
  <c r="H413" i="22"/>
  <c r="G413" i="22"/>
  <c r="F413" i="22"/>
  <c r="E413" i="22"/>
  <c r="D413" i="22"/>
  <c r="C413" i="22"/>
  <c r="B413" i="22"/>
  <c r="A413" i="22"/>
  <c r="W412" i="22"/>
  <c r="V412" i="22"/>
  <c r="U412" i="22"/>
  <c r="T412" i="22"/>
  <c r="S412" i="22"/>
  <c r="R412" i="22"/>
  <c r="Q412" i="22"/>
  <c r="P412" i="22"/>
  <c r="O412" i="22"/>
  <c r="N412" i="22"/>
  <c r="M412" i="22"/>
  <c r="L412" i="22"/>
  <c r="K412" i="22"/>
  <c r="J412" i="22"/>
  <c r="I412" i="22"/>
  <c r="H412" i="22"/>
  <c r="G412" i="22"/>
  <c r="F412" i="22"/>
  <c r="E412" i="22"/>
  <c r="D412" i="22"/>
  <c r="C412" i="22"/>
  <c r="B412" i="22"/>
  <c r="A412" i="22"/>
  <c r="W411" i="22"/>
  <c r="V411" i="22"/>
  <c r="U411" i="22"/>
  <c r="T411" i="22"/>
  <c r="S411" i="22"/>
  <c r="R411" i="22"/>
  <c r="Q411" i="22"/>
  <c r="P411" i="22"/>
  <c r="O411" i="22"/>
  <c r="N411" i="22"/>
  <c r="M411" i="22"/>
  <c r="L411" i="22"/>
  <c r="K411" i="22"/>
  <c r="J411" i="22"/>
  <c r="I411" i="22"/>
  <c r="H411" i="22"/>
  <c r="G411" i="22"/>
  <c r="F411" i="22"/>
  <c r="E411" i="22"/>
  <c r="D411" i="22"/>
  <c r="C411" i="22"/>
  <c r="B411" i="22"/>
  <c r="A411" i="22"/>
  <c r="W410" i="22"/>
  <c r="V410" i="22"/>
  <c r="U410" i="22"/>
  <c r="T410" i="22"/>
  <c r="S410" i="22"/>
  <c r="R410" i="22"/>
  <c r="Q410" i="22"/>
  <c r="P410" i="22"/>
  <c r="O410" i="22"/>
  <c r="N410" i="22"/>
  <c r="M410" i="22"/>
  <c r="L410" i="22"/>
  <c r="K410" i="22"/>
  <c r="J410" i="22"/>
  <c r="I410" i="22"/>
  <c r="H410" i="22"/>
  <c r="G410" i="22"/>
  <c r="F410" i="22"/>
  <c r="E410" i="22"/>
  <c r="D410" i="22"/>
  <c r="C410" i="22"/>
  <c r="B410" i="22"/>
  <c r="A410" i="22"/>
  <c r="W409" i="22"/>
  <c r="V409" i="22"/>
  <c r="U409" i="22"/>
  <c r="T409" i="22"/>
  <c r="S409" i="22"/>
  <c r="R409" i="22"/>
  <c r="Q409" i="22"/>
  <c r="P409" i="22"/>
  <c r="O409" i="22"/>
  <c r="N409" i="22"/>
  <c r="M409" i="22"/>
  <c r="L409" i="22"/>
  <c r="K409" i="22"/>
  <c r="J409" i="22"/>
  <c r="I409" i="22"/>
  <c r="H409" i="22"/>
  <c r="G409" i="22"/>
  <c r="F409" i="22"/>
  <c r="E409" i="22"/>
  <c r="D409" i="22"/>
  <c r="C409" i="22"/>
  <c r="B409" i="22"/>
  <c r="A409" i="22"/>
  <c r="W408" i="22"/>
  <c r="V408" i="22"/>
  <c r="U408" i="22"/>
  <c r="T408" i="22"/>
  <c r="S408" i="22"/>
  <c r="R408" i="22"/>
  <c r="Q408" i="22"/>
  <c r="P408" i="22"/>
  <c r="O408" i="22"/>
  <c r="N408" i="22"/>
  <c r="M408" i="22"/>
  <c r="L408" i="22"/>
  <c r="K408" i="22"/>
  <c r="J408" i="22"/>
  <c r="I408" i="22"/>
  <c r="H408" i="22"/>
  <c r="G408" i="22"/>
  <c r="F408" i="22"/>
  <c r="E408" i="22"/>
  <c r="D408" i="22"/>
  <c r="C408" i="22"/>
  <c r="B408" i="22"/>
  <c r="A408" i="22"/>
  <c r="W407" i="22"/>
  <c r="V407" i="22"/>
  <c r="U407" i="22"/>
  <c r="T407" i="22"/>
  <c r="S407" i="22"/>
  <c r="R407" i="22"/>
  <c r="Q407" i="22"/>
  <c r="P407" i="22"/>
  <c r="O407" i="22"/>
  <c r="N407" i="22"/>
  <c r="M407" i="22"/>
  <c r="L407" i="22"/>
  <c r="K407" i="22"/>
  <c r="J407" i="22"/>
  <c r="I407" i="22"/>
  <c r="H407" i="22"/>
  <c r="G407" i="22"/>
  <c r="F407" i="22"/>
  <c r="E407" i="22"/>
  <c r="D407" i="22"/>
  <c r="C407" i="22"/>
  <c r="B407" i="22"/>
  <c r="A407" i="22"/>
  <c r="W406" i="22"/>
  <c r="V406" i="22"/>
  <c r="U406" i="22"/>
  <c r="T406" i="22"/>
  <c r="S406" i="22"/>
  <c r="R406" i="22"/>
  <c r="Q406" i="22"/>
  <c r="P406" i="22"/>
  <c r="O406" i="22"/>
  <c r="N406" i="22"/>
  <c r="M406" i="22"/>
  <c r="L406" i="22"/>
  <c r="K406" i="22"/>
  <c r="J406" i="22"/>
  <c r="I406" i="22"/>
  <c r="H406" i="22"/>
  <c r="G406" i="22"/>
  <c r="F406" i="22"/>
  <c r="E406" i="22"/>
  <c r="D406" i="22"/>
  <c r="C406" i="22"/>
  <c r="B406" i="22"/>
  <c r="A406" i="22"/>
  <c r="W405" i="22"/>
  <c r="V405" i="22"/>
  <c r="U405" i="22"/>
  <c r="T405" i="22"/>
  <c r="S405" i="22"/>
  <c r="R405" i="22"/>
  <c r="Q405" i="22"/>
  <c r="P405" i="22"/>
  <c r="O405" i="22"/>
  <c r="N405" i="22"/>
  <c r="M405" i="22"/>
  <c r="L405" i="22"/>
  <c r="K405" i="22"/>
  <c r="J405" i="22"/>
  <c r="I405" i="22"/>
  <c r="H405" i="22"/>
  <c r="G405" i="22"/>
  <c r="F405" i="22"/>
  <c r="E405" i="22"/>
  <c r="D405" i="22"/>
  <c r="C405" i="22"/>
  <c r="B405" i="22"/>
  <c r="A405" i="22"/>
  <c r="W404" i="22"/>
  <c r="V404" i="22"/>
  <c r="U404" i="22"/>
  <c r="T404" i="22"/>
  <c r="S404" i="22"/>
  <c r="R404" i="22"/>
  <c r="Q404" i="22"/>
  <c r="P404" i="22"/>
  <c r="O404" i="22"/>
  <c r="N404" i="22"/>
  <c r="M404" i="22"/>
  <c r="L404" i="22"/>
  <c r="K404" i="22"/>
  <c r="J404" i="22"/>
  <c r="I404" i="22"/>
  <c r="H404" i="22"/>
  <c r="G404" i="22"/>
  <c r="F404" i="22"/>
  <c r="E404" i="22"/>
  <c r="D404" i="22"/>
  <c r="C404" i="22"/>
  <c r="B404" i="22"/>
  <c r="A404" i="22"/>
  <c r="W403" i="22"/>
  <c r="V403" i="22"/>
  <c r="U403" i="22"/>
  <c r="T403" i="22"/>
  <c r="S403" i="22"/>
  <c r="R403" i="22"/>
  <c r="Q403" i="22"/>
  <c r="P403" i="22"/>
  <c r="O403" i="22"/>
  <c r="N403" i="22"/>
  <c r="M403" i="22"/>
  <c r="L403" i="22"/>
  <c r="K403" i="22"/>
  <c r="J403" i="22"/>
  <c r="I403" i="22"/>
  <c r="H403" i="22"/>
  <c r="G403" i="22"/>
  <c r="F403" i="22"/>
  <c r="E403" i="22"/>
  <c r="D403" i="22"/>
  <c r="C403" i="22"/>
  <c r="B403" i="22"/>
  <c r="A403" i="22"/>
  <c r="W402" i="22"/>
  <c r="V402" i="22"/>
  <c r="U402" i="22"/>
  <c r="T402" i="22"/>
  <c r="S402" i="22"/>
  <c r="R402" i="22"/>
  <c r="Q402" i="22"/>
  <c r="P402" i="22"/>
  <c r="O402" i="22"/>
  <c r="N402" i="22"/>
  <c r="M402" i="22"/>
  <c r="L402" i="22"/>
  <c r="K402" i="22"/>
  <c r="J402" i="22"/>
  <c r="I402" i="22"/>
  <c r="H402" i="22"/>
  <c r="G402" i="22"/>
  <c r="F402" i="22"/>
  <c r="E402" i="22"/>
  <c r="D402" i="22"/>
  <c r="C402" i="22"/>
  <c r="B402" i="22"/>
  <c r="A402" i="22"/>
  <c r="W401" i="22"/>
  <c r="V401" i="22"/>
  <c r="U401" i="22"/>
  <c r="T401" i="22"/>
  <c r="S401" i="22"/>
  <c r="R401" i="22"/>
  <c r="Q401" i="22"/>
  <c r="P401" i="22"/>
  <c r="O401" i="22"/>
  <c r="N401" i="22"/>
  <c r="M401" i="22"/>
  <c r="L401" i="22"/>
  <c r="K401" i="22"/>
  <c r="J401" i="22"/>
  <c r="I401" i="22"/>
  <c r="H401" i="22"/>
  <c r="G401" i="22"/>
  <c r="F401" i="22"/>
  <c r="E401" i="22"/>
  <c r="D401" i="22"/>
  <c r="C401" i="22"/>
  <c r="B401" i="22"/>
  <c r="A401" i="22"/>
  <c r="W400" i="22"/>
  <c r="V400" i="22"/>
  <c r="U400" i="22"/>
  <c r="T400" i="22"/>
  <c r="S400" i="22"/>
  <c r="R400" i="22"/>
  <c r="Q400" i="22"/>
  <c r="P400" i="22"/>
  <c r="O400" i="22"/>
  <c r="N400" i="22"/>
  <c r="M400" i="22"/>
  <c r="L400" i="22"/>
  <c r="K400" i="22"/>
  <c r="J400" i="22"/>
  <c r="I400" i="22"/>
  <c r="H400" i="22"/>
  <c r="G400" i="22"/>
  <c r="F400" i="22"/>
  <c r="E400" i="22"/>
  <c r="D400" i="22"/>
  <c r="C400" i="22"/>
  <c r="B400" i="22"/>
  <c r="A400" i="22"/>
  <c r="W399" i="22"/>
  <c r="V399" i="22"/>
  <c r="U399" i="22"/>
  <c r="T399" i="22"/>
  <c r="S399" i="22"/>
  <c r="R399" i="22"/>
  <c r="Q399" i="22"/>
  <c r="P399" i="22"/>
  <c r="O399" i="22"/>
  <c r="N399" i="22"/>
  <c r="M399" i="22"/>
  <c r="L399" i="22"/>
  <c r="K399" i="22"/>
  <c r="J399" i="22"/>
  <c r="I399" i="22"/>
  <c r="H399" i="22"/>
  <c r="G399" i="22"/>
  <c r="F399" i="22"/>
  <c r="E399" i="22"/>
  <c r="D399" i="22"/>
  <c r="C399" i="22"/>
  <c r="B399" i="22"/>
  <c r="A399" i="22"/>
  <c r="W398" i="22"/>
  <c r="V398" i="22"/>
  <c r="U398" i="22"/>
  <c r="T398" i="22"/>
  <c r="S398" i="22"/>
  <c r="R398" i="22"/>
  <c r="Q398" i="22"/>
  <c r="P398" i="22"/>
  <c r="O398" i="22"/>
  <c r="N398" i="22"/>
  <c r="M398" i="22"/>
  <c r="L398" i="22"/>
  <c r="K398" i="22"/>
  <c r="J398" i="22"/>
  <c r="I398" i="22"/>
  <c r="H398" i="22"/>
  <c r="G398" i="22"/>
  <c r="F398" i="22"/>
  <c r="E398" i="22"/>
  <c r="D398" i="22"/>
  <c r="C398" i="22"/>
  <c r="B398" i="22"/>
  <c r="A398" i="22"/>
  <c r="W397" i="22"/>
  <c r="V397" i="22"/>
  <c r="U397" i="22"/>
  <c r="T397" i="22"/>
  <c r="S397" i="22"/>
  <c r="R397" i="22"/>
  <c r="Q397" i="22"/>
  <c r="P397" i="22"/>
  <c r="O397" i="22"/>
  <c r="N397" i="22"/>
  <c r="M397" i="22"/>
  <c r="L397" i="22"/>
  <c r="K397" i="22"/>
  <c r="J397" i="22"/>
  <c r="I397" i="22"/>
  <c r="H397" i="22"/>
  <c r="G397" i="22"/>
  <c r="F397" i="22"/>
  <c r="E397" i="22"/>
  <c r="D397" i="22"/>
  <c r="C397" i="22"/>
  <c r="B397" i="22"/>
  <c r="A397" i="22"/>
  <c r="W396" i="22"/>
  <c r="V396" i="22"/>
  <c r="U396" i="22"/>
  <c r="T396" i="22"/>
  <c r="S396" i="22"/>
  <c r="R396" i="22"/>
  <c r="Q396" i="22"/>
  <c r="P396" i="22"/>
  <c r="O396" i="22"/>
  <c r="N396" i="22"/>
  <c r="M396" i="22"/>
  <c r="L396" i="22"/>
  <c r="K396" i="22"/>
  <c r="J396" i="22"/>
  <c r="I396" i="22"/>
  <c r="H396" i="22"/>
  <c r="G396" i="22"/>
  <c r="F396" i="22"/>
  <c r="E396" i="22"/>
  <c r="D396" i="22"/>
  <c r="C396" i="22"/>
  <c r="B396" i="22"/>
  <c r="A396" i="22"/>
  <c r="W395" i="22"/>
  <c r="V395" i="22"/>
  <c r="U395" i="22"/>
  <c r="T395" i="22"/>
  <c r="S395" i="22"/>
  <c r="R395" i="22"/>
  <c r="Q395" i="22"/>
  <c r="P395" i="22"/>
  <c r="O395" i="22"/>
  <c r="N395" i="22"/>
  <c r="M395" i="22"/>
  <c r="L395" i="22"/>
  <c r="K395" i="22"/>
  <c r="J395" i="22"/>
  <c r="I395" i="22"/>
  <c r="H395" i="22"/>
  <c r="G395" i="22"/>
  <c r="F395" i="22"/>
  <c r="E395" i="22"/>
  <c r="D395" i="22"/>
  <c r="C395" i="22"/>
  <c r="B395" i="22"/>
  <c r="A395" i="22"/>
  <c r="W394" i="22"/>
  <c r="V394" i="22"/>
  <c r="U394" i="22"/>
  <c r="T394" i="22"/>
  <c r="S394" i="22"/>
  <c r="R394" i="22"/>
  <c r="Q394" i="22"/>
  <c r="P394" i="22"/>
  <c r="O394" i="22"/>
  <c r="N394" i="22"/>
  <c r="M394" i="22"/>
  <c r="L394" i="22"/>
  <c r="K394" i="22"/>
  <c r="J394" i="22"/>
  <c r="I394" i="22"/>
  <c r="H394" i="22"/>
  <c r="G394" i="22"/>
  <c r="F394" i="22"/>
  <c r="E394" i="22"/>
  <c r="D394" i="22"/>
  <c r="C394" i="22"/>
  <c r="B394" i="22"/>
  <c r="A394" i="22"/>
  <c r="W393" i="22"/>
  <c r="V393" i="22"/>
  <c r="U393" i="22"/>
  <c r="T393" i="22"/>
  <c r="S393" i="22"/>
  <c r="R393" i="22"/>
  <c r="Q393" i="22"/>
  <c r="P393" i="22"/>
  <c r="O393" i="22"/>
  <c r="N393" i="22"/>
  <c r="M393" i="22"/>
  <c r="L393" i="22"/>
  <c r="K393" i="22"/>
  <c r="J393" i="22"/>
  <c r="I393" i="22"/>
  <c r="H393" i="22"/>
  <c r="G393" i="22"/>
  <c r="F393" i="22"/>
  <c r="E393" i="22"/>
  <c r="D393" i="22"/>
  <c r="C393" i="22"/>
  <c r="B393" i="22"/>
  <c r="A393" i="22"/>
  <c r="W392" i="22"/>
  <c r="V392" i="22"/>
  <c r="U392" i="22"/>
  <c r="T392" i="22"/>
  <c r="S392" i="22"/>
  <c r="R392" i="22"/>
  <c r="Q392" i="22"/>
  <c r="P392" i="22"/>
  <c r="O392" i="22"/>
  <c r="N392" i="22"/>
  <c r="M392" i="22"/>
  <c r="L392" i="22"/>
  <c r="K392" i="22"/>
  <c r="J392" i="22"/>
  <c r="I392" i="22"/>
  <c r="H392" i="22"/>
  <c r="G392" i="22"/>
  <c r="F392" i="22"/>
  <c r="E392" i="22"/>
  <c r="D392" i="22"/>
  <c r="C392" i="22"/>
  <c r="B392" i="22"/>
  <c r="A392" i="22"/>
  <c r="W391" i="22"/>
  <c r="V391" i="22"/>
  <c r="U391" i="22"/>
  <c r="T391" i="22"/>
  <c r="S391" i="22"/>
  <c r="R391" i="22"/>
  <c r="Q391" i="22"/>
  <c r="P391" i="22"/>
  <c r="O391" i="22"/>
  <c r="N391" i="22"/>
  <c r="M391" i="22"/>
  <c r="L391" i="22"/>
  <c r="K391" i="22"/>
  <c r="J391" i="22"/>
  <c r="I391" i="22"/>
  <c r="H391" i="22"/>
  <c r="G391" i="22"/>
  <c r="F391" i="22"/>
  <c r="E391" i="22"/>
  <c r="D391" i="22"/>
  <c r="C391" i="22"/>
  <c r="B391" i="22"/>
  <c r="A391" i="22"/>
  <c r="W390" i="22"/>
  <c r="V390" i="22"/>
  <c r="U390" i="22"/>
  <c r="T390" i="22"/>
  <c r="S390" i="22"/>
  <c r="R390" i="22"/>
  <c r="Q390" i="22"/>
  <c r="P390" i="22"/>
  <c r="O390" i="22"/>
  <c r="N390" i="22"/>
  <c r="M390" i="22"/>
  <c r="L390" i="22"/>
  <c r="K390" i="22"/>
  <c r="J390" i="22"/>
  <c r="I390" i="22"/>
  <c r="H390" i="22"/>
  <c r="G390" i="22"/>
  <c r="F390" i="22"/>
  <c r="E390" i="22"/>
  <c r="D390" i="22"/>
  <c r="C390" i="22"/>
  <c r="B390" i="22"/>
  <c r="A390" i="22"/>
  <c r="W389" i="22"/>
  <c r="V389" i="22"/>
  <c r="U389" i="22"/>
  <c r="T389" i="22"/>
  <c r="S389" i="22"/>
  <c r="R389" i="22"/>
  <c r="Q389" i="22"/>
  <c r="P389" i="22"/>
  <c r="O389" i="22"/>
  <c r="N389" i="22"/>
  <c r="M389" i="22"/>
  <c r="L389" i="22"/>
  <c r="K389" i="22"/>
  <c r="J389" i="22"/>
  <c r="I389" i="22"/>
  <c r="H389" i="22"/>
  <c r="G389" i="22"/>
  <c r="F389" i="22"/>
  <c r="E389" i="22"/>
  <c r="D389" i="22"/>
  <c r="C389" i="22"/>
  <c r="B389" i="22"/>
  <c r="A389" i="22"/>
  <c r="W388" i="22"/>
  <c r="V388" i="22"/>
  <c r="U388" i="22"/>
  <c r="T388" i="22"/>
  <c r="S388" i="22"/>
  <c r="R388" i="22"/>
  <c r="Q388" i="22"/>
  <c r="P388" i="22"/>
  <c r="O388" i="22"/>
  <c r="N388" i="22"/>
  <c r="M388" i="22"/>
  <c r="L388" i="22"/>
  <c r="K388" i="22"/>
  <c r="J388" i="22"/>
  <c r="I388" i="22"/>
  <c r="H388" i="22"/>
  <c r="G388" i="22"/>
  <c r="F388" i="22"/>
  <c r="E388" i="22"/>
  <c r="D388" i="22"/>
  <c r="C388" i="22"/>
  <c r="B388" i="22"/>
  <c r="A388" i="22"/>
  <c r="W387" i="22"/>
  <c r="V387" i="22"/>
  <c r="U387" i="22"/>
  <c r="T387" i="22"/>
  <c r="S387" i="22"/>
  <c r="R387" i="22"/>
  <c r="Q387" i="22"/>
  <c r="P387" i="22"/>
  <c r="O387" i="22"/>
  <c r="N387" i="22"/>
  <c r="M387" i="22"/>
  <c r="L387" i="22"/>
  <c r="K387" i="22"/>
  <c r="J387" i="22"/>
  <c r="I387" i="22"/>
  <c r="H387" i="22"/>
  <c r="G387" i="22"/>
  <c r="F387" i="22"/>
  <c r="E387" i="22"/>
  <c r="D387" i="22"/>
  <c r="C387" i="22"/>
  <c r="B387" i="22"/>
  <c r="A387" i="22"/>
  <c r="W386" i="22"/>
  <c r="V386" i="22"/>
  <c r="U386" i="22"/>
  <c r="T386" i="22"/>
  <c r="S386" i="22"/>
  <c r="R386" i="22"/>
  <c r="Q386" i="22"/>
  <c r="P386" i="22"/>
  <c r="O386" i="22"/>
  <c r="N386" i="22"/>
  <c r="M386" i="22"/>
  <c r="L386" i="22"/>
  <c r="K386" i="22"/>
  <c r="J386" i="22"/>
  <c r="I386" i="22"/>
  <c r="H386" i="22"/>
  <c r="G386" i="22"/>
  <c r="F386" i="22"/>
  <c r="E386" i="22"/>
  <c r="D386" i="22"/>
  <c r="C386" i="22"/>
  <c r="B386" i="22"/>
  <c r="A386" i="22"/>
  <c r="W385" i="22"/>
  <c r="V385" i="22"/>
  <c r="U385" i="22"/>
  <c r="T385" i="22"/>
  <c r="S385" i="22"/>
  <c r="R385" i="22"/>
  <c r="Q385" i="22"/>
  <c r="P385" i="22"/>
  <c r="O385" i="22"/>
  <c r="N385" i="22"/>
  <c r="M385" i="22"/>
  <c r="L385" i="22"/>
  <c r="K385" i="22"/>
  <c r="J385" i="22"/>
  <c r="I385" i="22"/>
  <c r="H385" i="22"/>
  <c r="G385" i="22"/>
  <c r="F385" i="22"/>
  <c r="E385" i="22"/>
  <c r="D385" i="22"/>
  <c r="C385" i="22"/>
  <c r="B385" i="22"/>
  <c r="A385" i="22"/>
  <c r="W384" i="22"/>
  <c r="V384" i="22"/>
  <c r="U384" i="22"/>
  <c r="T384" i="22"/>
  <c r="S384" i="22"/>
  <c r="R384" i="22"/>
  <c r="Q384" i="22"/>
  <c r="P384" i="22"/>
  <c r="O384" i="22"/>
  <c r="N384" i="22"/>
  <c r="M384" i="22"/>
  <c r="L384" i="22"/>
  <c r="K384" i="22"/>
  <c r="J384" i="22"/>
  <c r="I384" i="22"/>
  <c r="H384" i="22"/>
  <c r="G384" i="22"/>
  <c r="F384" i="22"/>
  <c r="E384" i="22"/>
  <c r="D384" i="22"/>
  <c r="C384" i="22"/>
  <c r="B384" i="22"/>
  <c r="A384" i="22"/>
  <c r="W383" i="22"/>
  <c r="V383" i="22"/>
  <c r="U383" i="22"/>
  <c r="T383" i="22"/>
  <c r="S383" i="22"/>
  <c r="R383" i="22"/>
  <c r="Q383" i="22"/>
  <c r="P383" i="22"/>
  <c r="O383" i="22"/>
  <c r="N383" i="22"/>
  <c r="M383" i="22"/>
  <c r="L383" i="22"/>
  <c r="K383" i="22"/>
  <c r="J383" i="22"/>
  <c r="I383" i="22"/>
  <c r="H383" i="22"/>
  <c r="G383" i="22"/>
  <c r="F383" i="22"/>
  <c r="E383" i="22"/>
  <c r="D383" i="22"/>
  <c r="C383" i="22"/>
  <c r="B383" i="22"/>
  <c r="A383" i="22"/>
  <c r="W382" i="22"/>
  <c r="V382" i="22"/>
  <c r="U382" i="22"/>
  <c r="T382" i="22"/>
  <c r="S382" i="22"/>
  <c r="R382" i="22"/>
  <c r="Q382" i="22"/>
  <c r="P382" i="22"/>
  <c r="O382" i="22"/>
  <c r="N382" i="22"/>
  <c r="M382" i="22"/>
  <c r="L382" i="22"/>
  <c r="K382" i="22"/>
  <c r="J382" i="22"/>
  <c r="I382" i="22"/>
  <c r="H382" i="22"/>
  <c r="G382" i="22"/>
  <c r="F382" i="22"/>
  <c r="E382" i="22"/>
  <c r="D382" i="22"/>
  <c r="C382" i="22"/>
  <c r="B382" i="22"/>
  <c r="A382" i="22"/>
  <c r="W381" i="22"/>
  <c r="V381" i="22"/>
  <c r="U381" i="22"/>
  <c r="T381" i="22"/>
  <c r="S381" i="22"/>
  <c r="R381" i="22"/>
  <c r="Q381" i="22"/>
  <c r="P381" i="22"/>
  <c r="O381" i="22"/>
  <c r="N381" i="22"/>
  <c r="M381" i="22"/>
  <c r="L381" i="22"/>
  <c r="K381" i="22"/>
  <c r="J381" i="22"/>
  <c r="I381" i="22"/>
  <c r="H381" i="22"/>
  <c r="G381" i="22"/>
  <c r="F381" i="22"/>
  <c r="E381" i="22"/>
  <c r="D381" i="22"/>
  <c r="C381" i="22"/>
  <c r="B381" i="22"/>
  <c r="A381" i="22"/>
  <c r="W380" i="22"/>
  <c r="V380" i="22"/>
  <c r="U380" i="22"/>
  <c r="T380" i="22"/>
  <c r="S380" i="22"/>
  <c r="R380" i="22"/>
  <c r="Q380" i="22"/>
  <c r="P380" i="22"/>
  <c r="O380" i="22"/>
  <c r="N380" i="22"/>
  <c r="M380" i="22"/>
  <c r="L380" i="22"/>
  <c r="K380" i="22"/>
  <c r="J380" i="22"/>
  <c r="I380" i="22"/>
  <c r="H380" i="22"/>
  <c r="G380" i="22"/>
  <c r="F380" i="22"/>
  <c r="E380" i="22"/>
  <c r="D380" i="22"/>
  <c r="C380" i="22"/>
  <c r="B380" i="22"/>
  <c r="A380" i="22"/>
  <c r="W379" i="22"/>
  <c r="V379" i="22"/>
  <c r="U379" i="22"/>
  <c r="T379" i="22"/>
  <c r="S379" i="22"/>
  <c r="R379" i="22"/>
  <c r="Q379" i="22"/>
  <c r="P379" i="22"/>
  <c r="O379" i="22"/>
  <c r="N379" i="22"/>
  <c r="M379" i="22"/>
  <c r="L379" i="22"/>
  <c r="K379" i="22"/>
  <c r="J379" i="22"/>
  <c r="I379" i="22"/>
  <c r="H379" i="22"/>
  <c r="G379" i="22"/>
  <c r="F379" i="22"/>
  <c r="E379" i="22"/>
  <c r="D379" i="22"/>
  <c r="C379" i="22"/>
  <c r="B379" i="22"/>
  <c r="A379" i="22"/>
  <c r="W378" i="22"/>
  <c r="V378" i="22"/>
  <c r="U378" i="22"/>
  <c r="T378" i="22"/>
  <c r="S378" i="22"/>
  <c r="R378" i="22"/>
  <c r="Q378" i="22"/>
  <c r="P378" i="22"/>
  <c r="O378" i="22"/>
  <c r="N378" i="22"/>
  <c r="M378" i="22"/>
  <c r="L378" i="22"/>
  <c r="K378" i="22"/>
  <c r="J378" i="22"/>
  <c r="I378" i="22"/>
  <c r="H378" i="22"/>
  <c r="G378" i="22"/>
  <c r="F378" i="22"/>
  <c r="E378" i="22"/>
  <c r="D378" i="22"/>
  <c r="C378" i="22"/>
  <c r="B378" i="22"/>
  <c r="A378" i="22"/>
  <c r="W377" i="22"/>
  <c r="V377" i="22"/>
  <c r="U377" i="22"/>
  <c r="T377" i="22"/>
  <c r="S377" i="22"/>
  <c r="R377" i="22"/>
  <c r="Q377" i="22"/>
  <c r="P377" i="22"/>
  <c r="O377" i="22"/>
  <c r="N377" i="22"/>
  <c r="M377" i="22"/>
  <c r="L377" i="22"/>
  <c r="K377" i="22"/>
  <c r="J377" i="22"/>
  <c r="I377" i="22"/>
  <c r="H377" i="22"/>
  <c r="G377" i="22"/>
  <c r="F377" i="22"/>
  <c r="E377" i="22"/>
  <c r="D377" i="22"/>
  <c r="C377" i="22"/>
  <c r="B377" i="22"/>
  <c r="A377" i="22"/>
  <c r="W376" i="22"/>
  <c r="V376" i="22"/>
  <c r="U376" i="22"/>
  <c r="T376" i="22"/>
  <c r="S376" i="22"/>
  <c r="R376" i="22"/>
  <c r="Q376" i="22"/>
  <c r="P376" i="22"/>
  <c r="O376" i="22"/>
  <c r="N376" i="22"/>
  <c r="M376" i="22"/>
  <c r="L376" i="22"/>
  <c r="K376" i="22"/>
  <c r="J376" i="22"/>
  <c r="I376" i="22"/>
  <c r="H376" i="22"/>
  <c r="G376" i="22"/>
  <c r="F376" i="22"/>
  <c r="E376" i="22"/>
  <c r="D376" i="22"/>
  <c r="C376" i="22"/>
  <c r="B376" i="22"/>
  <c r="A376" i="22"/>
  <c r="W375" i="22"/>
  <c r="V375" i="22"/>
  <c r="U375" i="22"/>
  <c r="T375" i="22"/>
  <c r="S375" i="22"/>
  <c r="R375" i="22"/>
  <c r="Q375" i="22"/>
  <c r="P375" i="22"/>
  <c r="O375" i="22"/>
  <c r="N375" i="22"/>
  <c r="M375" i="22"/>
  <c r="L375" i="22"/>
  <c r="K375" i="22"/>
  <c r="J375" i="22"/>
  <c r="I375" i="22"/>
  <c r="H375" i="22"/>
  <c r="G375" i="22"/>
  <c r="F375" i="22"/>
  <c r="E375" i="22"/>
  <c r="D375" i="22"/>
  <c r="C375" i="22"/>
  <c r="B375" i="22"/>
  <c r="A375" i="22"/>
  <c r="W374" i="22"/>
  <c r="V374" i="22"/>
  <c r="U374" i="22"/>
  <c r="T374" i="22"/>
  <c r="S374" i="22"/>
  <c r="R374" i="22"/>
  <c r="Q374" i="22"/>
  <c r="P374" i="22"/>
  <c r="O374" i="22"/>
  <c r="N374" i="22"/>
  <c r="M374" i="22"/>
  <c r="L374" i="22"/>
  <c r="K374" i="22"/>
  <c r="J374" i="22"/>
  <c r="I374" i="22"/>
  <c r="H374" i="22"/>
  <c r="G374" i="22"/>
  <c r="F374" i="22"/>
  <c r="E374" i="22"/>
  <c r="D374" i="22"/>
  <c r="C374" i="22"/>
  <c r="B374" i="22"/>
  <c r="A374" i="22"/>
  <c r="W373" i="22"/>
  <c r="V373" i="22"/>
  <c r="U373" i="22"/>
  <c r="T373" i="22"/>
  <c r="S373" i="22"/>
  <c r="R373" i="22"/>
  <c r="Q373" i="22"/>
  <c r="P373" i="22"/>
  <c r="O373" i="22"/>
  <c r="N373" i="22"/>
  <c r="M373" i="22"/>
  <c r="L373" i="22"/>
  <c r="K373" i="22"/>
  <c r="J373" i="22"/>
  <c r="I373" i="22"/>
  <c r="H373" i="22"/>
  <c r="G373" i="22"/>
  <c r="F373" i="22"/>
  <c r="E373" i="22"/>
  <c r="D373" i="22"/>
  <c r="C373" i="22"/>
  <c r="B373" i="22"/>
  <c r="A373" i="22"/>
  <c r="W372" i="22"/>
  <c r="V372" i="22"/>
  <c r="U372" i="22"/>
  <c r="T372" i="22"/>
  <c r="S372" i="22"/>
  <c r="R372" i="22"/>
  <c r="Q372" i="22"/>
  <c r="P372" i="22"/>
  <c r="O372" i="22"/>
  <c r="N372" i="22"/>
  <c r="M372" i="22"/>
  <c r="L372" i="22"/>
  <c r="K372" i="22"/>
  <c r="J372" i="22"/>
  <c r="I372" i="22"/>
  <c r="H372" i="22"/>
  <c r="G372" i="22"/>
  <c r="F372" i="22"/>
  <c r="E372" i="22"/>
  <c r="D372" i="22"/>
  <c r="C372" i="22"/>
  <c r="B372" i="22"/>
  <c r="A372" i="22"/>
  <c r="W371" i="22"/>
  <c r="V371" i="22"/>
  <c r="U371" i="22"/>
  <c r="T371" i="22"/>
  <c r="S371" i="22"/>
  <c r="R371" i="22"/>
  <c r="Q371" i="22"/>
  <c r="P371" i="22"/>
  <c r="O371" i="22"/>
  <c r="N371" i="22"/>
  <c r="M371" i="22"/>
  <c r="L371" i="22"/>
  <c r="K371" i="22"/>
  <c r="J371" i="22"/>
  <c r="I371" i="22"/>
  <c r="H371" i="22"/>
  <c r="G371" i="22"/>
  <c r="F371" i="22"/>
  <c r="E371" i="22"/>
  <c r="D371" i="22"/>
  <c r="C371" i="22"/>
  <c r="B371" i="22"/>
  <c r="A371" i="22"/>
  <c r="W370" i="22"/>
  <c r="V370" i="22"/>
  <c r="U370" i="22"/>
  <c r="T370" i="22"/>
  <c r="S370" i="22"/>
  <c r="R370" i="22"/>
  <c r="Q370" i="22"/>
  <c r="P370" i="22"/>
  <c r="O370" i="22"/>
  <c r="N370" i="22"/>
  <c r="M370" i="22"/>
  <c r="L370" i="22"/>
  <c r="K370" i="22"/>
  <c r="J370" i="22"/>
  <c r="I370" i="22"/>
  <c r="H370" i="22"/>
  <c r="G370" i="22"/>
  <c r="F370" i="22"/>
  <c r="E370" i="22"/>
  <c r="D370" i="22"/>
  <c r="C370" i="22"/>
  <c r="B370" i="22"/>
  <c r="A370" i="22"/>
  <c r="W369" i="22"/>
  <c r="V369" i="22"/>
  <c r="U369" i="22"/>
  <c r="T369" i="22"/>
  <c r="S369" i="22"/>
  <c r="R369" i="22"/>
  <c r="Q369" i="22"/>
  <c r="P369" i="22"/>
  <c r="O369" i="22"/>
  <c r="N369" i="22"/>
  <c r="M369" i="22"/>
  <c r="L369" i="22"/>
  <c r="K369" i="22"/>
  <c r="J369" i="22"/>
  <c r="I369" i="22"/>
  <c r="H369" i="22"/>
  <c r="G369" i="22"/>
  <c r="F369" i="22"/>
  <c r="E369" i="22"/>
  <c r="D369" i="22"/>
  <c r="C369" i="22"/>
  <c r="B369" i="22"/>
  <c r="A369" i="22"/>
  <c r="W368" i="22"/>
  <c r="V368" i="22"/>
  <c r="U368" i="22"/>
  <c r="T368" i="22"/>
  <c r="S368" i="22"/>
  <c r="R368" i="22"/>
  <c r="Q368" i="22"/>
  <c r="P368" i="22"/>
  <c r="O368" i="22"/>
  <c r="N368" i="22"/>
  <c r="M368" i="22"/>
  <c r="L368" i="22"/>
  <c r="K368" i="22"/>
  <c r="J368" i="22"/>
  <c r="I368" i="22"/>
  <c r="H368" i="22"/>
  <c r="G368" i="22"/>
  <c r="F368" i="22"/>
  <c r="E368" i="22"/>
  <c r="D368" i="22"/>
  <c r="C368" i="22"/>
  <c r="B368" i="22"/>
  <c r="A368" i="22"/>
  <c r="W367" i="22"/>
  <c r="V367" i="22"/>
  <c r="U367" i="22"/>
  <c r="T367" i="22"/>
  <c r="S367" i="22"/>
  <c r="R367" i="22"/>
  <c r="Q367" i="22"/>
  <c r="P367" i="22"/>
  <c r="O367" i="22"/>
  <c r="N367" i="22"/>
  <c r="M367" i="22"/>
  <c r="L367" i="22"/>
  <c r="K367" i="22"/>
  <c r="J367" i="22"/>
  <c r="I367" i="22"/>
  <c r="H367" i="22"/>
  <c r="G367" i="22"/>
  <c r="F367" i="22"/>
  <c r="E367" i="22"/>
  <c r="D367" i="22"/>
  <c r="C367" i="22"/>
  <c r="B367" i="22"/>
  <c r="A367" i="22"/>
  <c r="W366" i="22"/>
  <c r="V366" i="22"/>
  <c r="U366" i="22"/>
  <c r="T366" i="22"/>
  <c r="S366" i="22"/>
  <c r="R366" i="22"/>
  <c r="Q366" i="22"/>
  <c r="P366" i="22"/>
  <c r="O366" i="22"/>
  <c r="N366" i="22"/>
  <c r="M366" i="22"/>
  <c r="L366" i="22"/>
  <c r="K366" i="22"/>
  <c r="J366" i="22"/>
  <c r="I366" i="22"/>
  <c r="H366" i="22"/>
  <c r="G366" i="22"/>
  <c r="F366" i="22"/>
  <c r="E366" i="22"/>
  <c r="D366" i="22"/>
  <c r="C366" i="22"/>
  <c r="B366" i="22"/>
  <c r="A366" i="22"/>
  <c r="W365" i="22"/>
  <c r="V365" i="22"/>
  <c r="U365" i="22"/>
  <c r="T365" i="22"/>
  <c r="S365" i="22"/>
  <c r="R365" i="22"/>
  <c r="Q365" i="22"/>
  <c r="P365" i="22"/>
  <c r="O365" i="22"/>
  <c r="N365" i="22"/>
  <c r="M365" i="22"/>
  <c r="L365" i="22"/>
  <c r="K365" i="22"/>
  <c r="J365" i="22"/>
  <c r="I365" i="22"/>
  <c r="H365" i="22"/>
  <c r="G365" i="22"/>
  <c r="F365" i="22"/>
  <c r="E365" i="22"/>
  <c r="D365" i="22"/>
  <c r="C365" i="22"/>
  <c r="B365" i="22"/>
  <c r="A365" i="22"/>
  <c r="W364" i="22"/>
  <c r="V364" i="22"/>
  <c r="U364" i="22"/>
  <c r="T364" i="22"/>
  <c r="S364" i="22"/>
  <c r="R364" i="22"/>
  <c r="Q364" i="22"/>
  <c r="P364" i="22"/>
  <c r="O364" i="22"/>
  <c r="N364" i="22"/>
  <c r="M364" i="22"/>
  <c r="L364" i="22"/>
  <c r="K364" i="22"/>
  <c r="J364" i="22"/>
  <c r="I364" i="22"/>
  <c r="H364" i="22"/>
  <c r="G364" i="22"/>
  <c r="F364" i="22"/>
  <c r="E364" i="22"/>
  <c r="D364" i="22"/>
  <c r="C364" i="22"/>
  <c r="B364" i="22"/>
  <c r="A364" i="22"/>
  <c r="W363" i="22"/>
  <c r="V363" i="22"/>
  <c r="U363" i="22"/>
  <c r="T363" i="22"/>
  <c r="S363" i="22"/>
  <c r="R363" i="22"/>
  <c r="Q363" i="22"/>
  <c r="P363" i="22"/>
  <c r="O363" i="22"/>
  <c r="N363" i="22"/>
  <c r="M363" i="22"/>
  <c r="L363" i="22"/>
  <c r="K363" i="22"/>
  <c r="J363" i="22"/>
  <c r="I363" i="22"/>
  <c r="H363" i="22"/>
  <c r="G363" i="22"/>
  <c r="F363" i="22"/>
  <c r="E363" i="22"/>
  <c r="D363" i="22"/>
  <c r="C363" i="22"/>
  <c r="B363" i="22"/>
  <c r="A363" i="22"/>
  <c r="W362" i="22"/>
  <c r="V362" i="22"/>
  <c r="U362" i="22"/>
  <c r="T362" i="22"/>
  <c r="S362" i="22"/>
  <c r="R362" i="22"/>
  <c r="Q362" i="22"/>
  <c r="P362" i="22"/>
  <c r="O362" i="22"/>
  <c r="N362" i="22"/>
  <c r="M362" i="22"/>
  <c r="L362" i="22"/>
  <c r="K362" i="22"/>
  <c r="J362" i="22"/>
  <c r="I362" i="22"/>
  <c r="H362" i="22"/>
  <c r="G362" i="22"/>
  <c r="F362" i="22"/>
  <c r="E362" i="22"/>
  <c r="D362" i="22"/>
  <c r="C362" i="22"/>
  <c r="B362" i="22"/>
  <c r="A362" i="22"/>
  <c r="W361" i="22"/>
  <c r="V361" i="22"/>
  <c r="U361" i="22"/>
  <c r="T361" i="22"/>
  <c r="S361" i="22"/>
  <c r="R361" i="22"/>
  <c r="Q361" i="22"/>
  <c r="P361" i="22"/>
  <c r="O361" i="22"/>
  <c r="N361" i="22"/>
  <c r="M361" i="22"/>
  <c r="L361" i="22"/>
  <c r="K361" i="22"/>
  <c r="J361" i="22"/>
  <c r="I361" i="22"/>
  <c r="H361" i="22"/>
  <c r="G361" i="22"/>
  <c r="F361" i="22"/>
  <c r="E361" i="22"/>
  <c r="D361" i="22"/>
  <c r="C361" i="22"/>
  <c r="B361" i="22"/>
  <c r="A361" i="22"/>
  <c r="W360" i="22"/>
  <c r="V360" i="22"/>
  <c r="U360" i="22"/>
  <c r="T360" i="22"/>
  <c r="S360" i="22"/>
  <c r="R360" i="22"/>
  <c r="Q360" i="22"/>
  <c r="P360" i="22"/>
  <c r="O360" i="22"/>
  <c r="N360" i="22"/>
  <c r="M360" i="22"/>
  <c r="L360" i="22"/>
  <c r="K360" i="22"/>
  <c r="J360" i="22"/>
  <c r="I360" i="22"/>
  <c r="H360" i="22"/>
  <c r="G360" i="22"/>
  <c r="F360" i="22"/>
  <c r="E360" i="22"/>
  <c r="D360" i="22"/>
  <c r="C360" i="22"/>
  <c r="B360" i="22"/>
  <c r="A360" i="22"/>
  <c r="W359" i="22"/>
  <c r="V359" i="22"/>
  <c r="U359" i="22"/>
  <c r="T359" i="22"/>
  <c r="S359" i="22"/>
  <c r="R359" i="22"/>
  <c r="Q359" i="22"/>
  <c r="P359" i="22"/>
  <c r="O359" i="22"/>
  <c r="N359" i="22"/>
  <c r="M359" i="22"/>
  <c r="L359" i="22"/>
  <c r="K359" i="22"/>
  <c r="J359" i="22"/>
  <c r="I359" i="22"/>
  <c r="H359" i="22"/>
  <c r="G359" i="22"/>
  <c r="F359" i="22"/>
  <c r="E359" i="22"/>
  <c r="D359" i="22"/>
  <c r="C359" i="22"/>
  <c r="B359" i="22"/>
  <c r="A359" i="22"/>
  <c r="W358" i="22"/>
  <c r="V358" i="22"/>
  <c r="U358" i="22"/>
  <c r="T358" i="22"/>
  <c r="S358" i="22"/>
  <c r="R358" i="22"/>
  <c r="Q358" i="22"/>
  <c r="P358" i="22"/>
  <c r="O358" i="22"/>
  <c r="N358" i="22"/>
  <c r="M358" i="22"/>
  <c r="L358" i="22"/>
  <c r="K358" i="22"/>
  <c r="J358" i="22"/>
  <c r="I358" i="22"/>
  <c r="H358" i="22"/>
  <c r="G358" i="22"/>
  <c r="F358" i="22"/>
  <c r="E358" i="22"/>
  <c r="D358" i="22"/>
  <c r="C358" i="22"/>
  <c r="B358" i="22"/>
  <c r="A358" i="22"/>
  <c r="W357" i="22"/>
  <c r="V357" i="22"/>
  <c r="U357" i="22"/>
  <c r="T357" i="22"/>
  <c r="S357" i="22"/>
  <c r="R357" i="22"/>
  <c r="Q357" i="22"/>
  <c r="P357" i="22"/>
  <c r="O357" i="22"/>
  <c r="N357" i="22"/>
  <c r="M357" i="22"/>
  <c r="L357" i="22"/>
  <c r="K357" i="22"/>
  <c r="J357" i="22"/>
  <c r="I357" i="22"/>
  <c r="H357" i="22"/>
  <c r="G357" i="22"/>
  <c r="F357" i="22"/>
  <c r="E357" i="22"/>
  <c r="D357" i="22"/>
  <c r="C357" i="22"/>
  <c r="B357" i="22"/>
  <c r="A357" i="22"/>
  <c r="W356" i="22"/>
  <c r="V356" i="22"/>
  <c r="U356" i="22"/>
  <c r="T356" i="22"/>
  <c r="S356" i="22"/>
  <c r="R356" i="22"/>
  <c r="Q356" i="22"/>
  <c r="P356" i="22"/>
  <c r="O356" i="22"/>
  <c r="N356" i="22"/>
  <c r="M356" i="22"/>
  <c r="L356" i="22"/>
  <c r="K356" i="22"/>
  <c r="J356" i="22"/>
  <c r="I356" i="22"/>
  <c r="H356" i="22"/>
  <c r="G356" i="22"/>
  <c r="F356" i="22"/>
  <c r="E356" i="22"/>
  <c r="D356" i="22"/>
  <c r="C356" i="22"/>
  <c r="B356" i="22"/>
  <c r="A356" i="22"/>
  <c r="W355" i="22"/>
  <c r="V355" i="22"/>
  <c r="U355" i="22"/>
  <c r="T355" i="22"/>
  <c r="S355" i="22"/>
  <c r="R355" i="22"/>
  <c r="Q355" i="22"/>
  <c r="P355" i="22"/>
  <c r="O355" i="22"/>
  <c r="N355" i="22"/>
  <c r="M355" i="22"/>
  <c r="L355" i="22"/>
  <c r="K355" i="22"/>
  <c r="J355" i="22"/>
  <c r="I355" i="22"/>
  <c r="H355" i="22"/>
  <c r="G355" i="22"/>
  <c r="F355" i="22"/>
  <c r="E355" i="22"/>
  <c r="D355" i="22"/>
  <c r="C355" i="22"/>
  <c r="B355" i="22"/>
  <c r="A355" i="22"/>
  <c r="W354" i="22"/>
  <c r="V354" i="22"/>
  <c r="U354" i="22"/>
  <c r="T354" i="22"/>
  <c r="S354" i="22"/>
  <c r="R354" i="22"/>
  <c r="Q354" i="22"/>
  <c r="P354" i="22"/>
  <c r="O354" i="22"/>
  <c r="N354" i="22"/>
  <c r="M354" i="22"/>
  <c r="L354" i="22"/>
  <c r="K354" i="22"/>
  <c r="J354" i="22"/>
  <c r="I354" i="22"/>
  <c r="H354" i="22"/>
  <c r="G354" i="22"/>
  <c r="F354" i="22"/>
  <c r="E354" i="22"/>
  <c r="D354" i="22"/>
  <c r="C354" i="22"/>
  <c r="B354" i="22"/>
  <c r="A354" i="22"/>
  <c r="W353" i="22"/>
  <c r="V353" i="22"/>
  <c r="U353" i="22"/>
  <c r="T353" i="22"/>
  <c r="S353" i="22"/>
  <c r="R353" i="22"/>
  <c r="Q353" i="22"/>
  <c r="P353" i="22"/>
  <c r="O353" i="22"/>
  <c r="N353" i="22"/>
  <c r="M353" i="22"/>
  <c r="L353" i="22"/>
  <c r="K353" i="22"/>
  <c r="J353" i="22"/>
  <c r="I353" i="22"/>
  <c r="H353" i="22"/>
  <c r="G353" i="22"/>
  <c r="F353" i="22"/>
  <c r="E353" i="22"/>
  <c r="D353" i="22"/>
  <c r="C353" i="22"/>
  <c r="B353" i="22"/>
  <c r="A353" i="22"/>
  <c r="W352" i="22"/>
  <c r="V352" i="22"/>
  <c r="U352" i="22"/>
  <c r="T352" i="22"/>
  <c r="S352" i="22"/>
  <c r="R352" i="22"/>
  <c r="Q352" i="22"/>
  <c r="P352" i="22"/>
  <c r="O352" i="22"/>
  <c r="N352" i="22"/>
  <c r="M352" i="22"/>
  <c r="L352" i="22"/>
  <c r="K352" i="22"/>
  <c r="J352" i="22"/>
  <c r="I352" i="22"/>
  <c r="H352" i="22"/>
  <c r="G352" i="22"/>
  <c r="F352" i="22"/>
  <c r="E352" i="22"/>
  <c r="D352" i="22"/>
  <c r="C352" i="22"/>
  <c r="B352" i="22"/>
  <c r="A352" i="22"/>
  <c r="W351" i="22"/>
  <c r="V351" i="22"/>
  <c r="U351" i="22"/>
  <c r="T351" i="22"/>
  <c r="S351" i="22"/>
  <c r="R351" i="22"/>
  <c r="Q351" i="22"/>
  <c r="P351" i="22"/>
  <c r="O351" i="22"/>
  <c r="N351" i="22"/>
  <c r="M351" i="22"/>
  <c r="L351" i="22"/>
  <c r="K351" i="22"/>
  <c r="J351" i="22"/>
  <c r="I351" i="22"/>
  <c r="H351" i="22"/>
  <c r="G351" i="22"/>
  <c r="F351" i="22"/>
  <c r="E351" i="22"/>
  <c r="D351" i="22"/>
  <c r="C351" i="22"/>
  <c r="B351" i="22"/>
  <c r="A351" i="22"/>
  <c r="W350" i="22"/>
  <c r="V350" i="22"/>
  <c r="U350" i="22"/>
  <c r="T350" i="22"/>
  <c r="S350" i="22"/>
  <c r="R350" i="22"/>
  <c r="Q350" i="22"/>
  <c r="P350" i="22"/>
  <c r="O350" i="22"/>
  <c r="N350" i="22"/>
  <c r="M350" i="22"/>
  <c r="L350" i="22"/>
  <c r="K350" i="22"/>
  <c r="J350" i="22"/>
  <c r="I350" i="22"/>
  <c r="H350" i="22"/>
  <c r="G350" i="22"/>
  <c r="F350" i="22"/>
  <c r="E350" i="22"/>
  <c r="D350" i="22"/>
  <c r="C350" i="22"/>
  <c r="B350" i="22"/>
  <c r="A350" i="22"/>
  <c r="W349" i="22"/>
  <c r="V349" i="22"/>
  <c r="U349" i="22"/>
  <c r="T349" i="22"/>
  <c r="S349" i="22"/>
  <c r="R349" i="22"/>
  <c r="Q349" i="22"/>
  <c r="P349" i="22"/>
  <c r="O349" i="22"/>
  <c r="N349" i="22"/>
  <c r="M349" i="22"/>
  <c r="L349" i="22"/>
  <c r="K349" i="22"/>
  <c r="J349" i="22"/>
  <c r="I349" i="22"/>
  <c r="H349" i="22"/>
  <c r="G349" i="22"/>
  <c r="F349" i="22"/>
  <c r="E349" i="22"/>
  <c r="D349" i="22"/>
  <c r="C349" i="22"/>
  <c r="B349" i="22"/>
  <c r="A349" i="22"/>
  <c r="W348" i="22"/>
  <c r="V348" i="22"/>
  <c r="U348" i="22"/>
  <c r="T348" i="22"/>
  <c r="S348" i="22"/>
  <c r="R348" i="22"/>
  <c r="Q348" i="22"/>
  <c r="P348" i="22"/>
  <c r="O348" i="22"/>
  <c r="N348" i="22"/>
  <c r="M348" i="22"/>
  <c r="L348" i="22"/>
  <c r="K348" i="22"/>
  <c r="J348" i="22"/>
  <c r="I348" i="22"/>
  <c r="H348" i="22"/>
  <c r="G348" i="22"/>
  <c r="F348" i="22"/>
  <c r="E348" i="22"/>
  <c r="D348" i="22"/>
  <c r="C348" i="22"/>
  <c r="B348" i="22"/>
  <c r="A348" i="22"/>
  <c r="W347" i="22"/>
  <c r="V347" i="22"/>
  <c r="U347" i="22"/>
  <c r="T347" i="22"/>
  <c r="S347" i="22"/>
  <c r="R347" i="22"/>
  <c r="Q347" i="22"/>
  <c r="P347" i="22"/>
  <c r="O347" i="22"/>
  <c r="N347" i="22"/>
  <c r="M347" i="22"/>
  <c r="L347" i="22"/>
  <c r="K347" i="22"/>
  <c r="J347" i="22"/>
  <c r="I347" i="22"/>
  <c r="H347" i="22"/>
  <c r="G347" i="22"/>
  <c r="F347" i="22"/>
  <c r="E347" i="22"/>
  <c r="D347" i="22"/>
  <c r="C347" i="22"/>
  <c r="B347" i="22"/>
  <c r="A347" i="22"/>
  <c r="W346" i="22"/>
  <c r="V346" i="22"/>
  <c r="U346" i="22"/>
  <c r="T346" i="22"/>
  <c r="S346" i="22"/>
  <c r="R346" i="22"/>
  <c r="Q346" i="22"/>
  <c r="P346" i="22"/>
  <c r="O346" i="22"/>
  <c r="N346" i="22"/>
  <c r="M346" i="22"/>
  <c r="L346" i="22"/>
  <c r="K346" i="22"/>
  <c r="J346" i="22"/>
  <c r="I346" i="22"/>
  <c r="H346" i="22"/>
  <c r="G346" i="22"/>
  <c r="F346" i="22"/>
  <c r="E346" i="22"/>
  <c r="D346" i="22"/>
  <c r="C346" i="22"/>
  <c r="B346" i="22"/>
  <c r="A346" i="22"/>
  <c r="W345" i="22"/>
  <c r="V345" i="22"/>
  <c r="U345" i="22"/>
  <c r="T345" i="22"/>
  <c r="S345" i="22"/>
  <c r="R345" i="22"/>
  <c r="Q345" i="22"/>
  <c r="P345" i="22"/>
  <c r="O345" i="22"/>
  <c r="N345" i="22"/>
  <c r="M345" i="22"/>
  <c r="L345" i="22"/>
  <c r="K345" i="22"/>
  <c r="J345" i="22"/>
  <c r="I345" i="22"/>
  <c r="H345" i="22"/>
  <c r="G345" i="22"/>
  <c r="F345" i="22"/>
  <c r="E345" i="22"/>
  <c r="D345" i="22"/>
  <c r="C345" i="22"/>
  <c r="B345" i="22"/>
  <c r="A345" i="22"/>
  <c r="W344" i="22"/>
  <c r="V344" i="22"/>
  <c r="U344" i="22"/>
  <c r="T344" i="22"/>
  <c r="S344" i="22"/>
  <c r="R344" i="22"/>
  <c r="Q344" i="22"/>
  <c r="P344" i="22"/>
  <c r="O344" i="22"/>
  <c r="N344" i="22"/>
  <c r="M344" i="22"/>
  <c r="L344" i="22"/>
  <c r="K344" i="22"/>
  <c r="J344" i="22"/>
  <c r="I344" i="22"/>
  <c r="H344" i="22"/>
  <c r="G344" i="22"/>
  <c r="F344" i="22"/>
  <c r="E344" i="22"/>
  <c r="D344" i="22"/>
  <c r="C344" i="22"/>
  <c r="B344" i="22"/>
  <c r="A344" i="22"/>
  <c r="W343" i="22"/>
  <c r="V343" i="22"/>
  <c r="U343" i="22"/>
  <c r="T343" i="22"/>
  <c r="S343" i="22"/>
  <c r="R343" i="22"/>
  <c r="Q343" i="22"/>
  <c r="P343" i="22"/>
  <c r="O343" i="22"/>
  <c r="N343" i="22"/>
  <c r="M343" i="22"/>
  <c r="L343" i="22"/>
  <c r="K343" i="22"/>
  <c r="J343" i="22"/>
  <c r="I343" i="22"/>
  <c r="H343" i="22"/>
  <c r="G343" i="22"/>
  <c r="F343" i="22"/>
  <c r="E343" i="22"/>
  <c r="D343" i="22"/>
  <c r="C343" i="22"/>
  <c r="B343" i="22"/>
  <c r="A343" i="22"/>
  <c r="W342" i="22"/>
  <c r="V342" i="22"/>
  <c r="U342" i="22"/>
  <c r="T342" i="22"/>
  <c r="S342" i="22"/>
  <c r="R342" i="22"/>
  <c r="Q342" i="22"/>
  <c r="P342" i="22"/>
  <c r="O342" i="22"/>
  <c r="N342" i="22"/>
  <c r="M342" i="22"/>
  <c r="L342" i="22"/>
  <c r="K342" i="22"/>
  <c r="J342" i="22"/>
  <c r="I342" i="22"/>
  <c r="H342" i="22"/>
  <c r="G342" i="22"/>
  <c r="F342" i="22"/>
  <c r="E342" i="22"/>
  <c r="D342" i="22"/>
  <c r="C342" i="22"/>
  <c r="B342" i="22"/>
  <c r="A342" i="22"/>
  <c r="W341" i="22"/>
  <c r="V341" i="22"/>
  <c r="U341" i="22"/>
  <c r="T341" i="22"/>
  <c r="S341" i="22"/>
  <c r="R341" i="22"/>
  <c r="Q341" i="22"/>
  <c r="P341" i="22"/>
  <c r="O341" i="22"/>
  <c r="N341" i="22"/>
  <c r="M341" i="22"/>
  <c r="L341" i="22"/>
  <c r="K341" i="22"/>
  <c r="J341" i="22"/>
  <c r="I341" i="22"/>
  <c r="H341" i="22"/>
  <c r="G341" i="22"/>
  <c r="F341" i="22"/>
  <c r="E341" i="22"/>
  <c r="D341" i="22"/>
  <c r="C341" i="22"/>
  <c r="B341" i="22"/>
  <c r="A341" i="22"/>
  <c r="W340" i="22"/>
  <c r="V340" i="22"/>
  <c r="U340" i="22"/>
  <c r="T340" i="22"/>
  <c r="S340" i="22"/>
  <c r="R340" i="22"/>
  <c r="Q340" i="22"/>
  <c r="P340" i="22"/>
  <c r="O340" i="22"/>
  <c r="N340" i="22"/>
  <c r="M340" i="22"/>
  <c r="L340" i="22"/>
  <c r="K340" i="22"/>
  <c r="J340" i="22"/>
  <c r="I340" i="22"/>
  <c r="H340" i="22"/>
  <c r="G340" i="22"/>
  <c r="F340" i="22"/>
  <c r="E340" i="22"/>
  <c r="D340" i="22"/>
  <c r="C340" i="22"/>
  <c r="B340" i="22"/>
  <c r="A340" i="22"/>
  <c r="W339" i="22"/>
  <c r="V339" i="22"/>
  <c r="U339" i="22"/>
  <c r="T339" i="22"/>
  <c r="S339" i="22"/>
  <c r="R339" i="22"/>
  <c r="Q339" i="22"/>
  <c r="P339" i="22"/>
  <c r="O339" i="22"/>
  <c r="N339" i="22"/>
  <c r="M339" i="22"/>
  <c r="L339" i="22"/>
  <c r="K339" i="22"/>
  <c r="J339" i="22"/>
  <c r="I339" i="22"/>
  <c r="H339" i="22"/>
  <c r="G339" i="22"/>
  <c r="F339" i="22"/>
  <c r="E339" i="22"/>
  <c r="D339" i="22"/>
  <c r="C339" i="22"/>
  <c r="B339" i="22"/>
  <c r="A339" i="22"/>
  <c r="W338" i="22"/>
  <c r="V338" i="22"/>
  <c r="U338" i="22"/>
  <c r="T338" i="22"/>
  <c r="S338" i="22"/>
  <c r="R338" i="22"/>
  <c r="Q338" i="22"/>
  <c r="P338" i="22"/>
  <c r="O338" i="22"/>
  <c r="N338" i="22"/>
  <c r="M338" i="22"/>
  <c r="L338" i="22"/>
  <c r="K338" i="22"/>
  <c r="J338" i="22"/>
  <c r="I338" i="22"/>
  <c r="H338" i="22"/>
  <c r="G338" i="22"/>
  <c r="F338" i="22"/>
  <c r="E338" i="22"/>
  <c r="D338" i="22"/>
  <c r="C338" i="22"/>
  <c r="B338" i="22"/>
  <c r="A338" i="22"/>
  <c r="W337" i="22"/>
  <c r="V337" i="22"/>
  <c r="U337" i="22"/>
  <c r="T337" i="22"/>
  <c r="S337" i="22"/>
  <c r="R337" i="22"/>
  <c r="Q337" i="22"/>
  <c r="P337" i="22"/>
  <c r="O337" i="22"/>
  <c r="N337" i="22"/>
  <c r="M337" i="22"/>
  <c r="L337" i="22"/>
  <c r="K337" i="22"/>
  <c r="J337" i="22"/>
  <c r="I337" i="22"/>
  <c r="H337" i="22"/>
  <c r="G337" i="22"/>
  <c r="F337" i="22"/>
  <c r="E337" i="22"/>
  <c r="D337" i="22"/>
  <c r="C337" i="22"/>
  <c r="B337" i="22"/>
  <c r="A337" i="22"/>
  <c r="W336" i="22"/>
  <c r="V336" i="22"/>
  <c r="U336" i="22"/>
  <c r="T336" i="22"/>
  <c r="S336" i="22"/>
  <c r="R336" i="22"/>
  <c r="Q336" i="22"/>
  <c r="P336" i="22"/>
  <c r="O336" i="22"/>
  <c r="N336" i="22"/>
  <c r="M336" i="22"/>
  <c r="L336" i="22"/>
  <c r="K336" i="22"/>
  <c r="J336" i="22"/>
  <c r="I336" i="22"/>
  <c r="H336" i="22"/>
  <c r="G336" i="22"/>
  <c r="F336" i="22"/>
  <c r="E336" i="22"/>
  <c r="D336" i="22"/>
  <c r="C336" i="22"/>
  <c r="B336" i="22"/>
  <c r="A336" i="22"/>
  <c r="W335" i="22"/>
  <c r="V335" i="22"/>
  <c r="U335" i="22"/>
  <c r="T335" i="22"/>
  <c r="S335" i="22"/>
  <c r="R335" i="22"/>
  <c r="Q335" i="22"/>
  <c r="P335" i="22"/>
  <c r="O335" i="22"/>
  <c r="N335" i="22"/>
  <c r="M335" i="22"/>
  <c r="L335" i="22"/>
  <c r="K335" i="22"/>
  <c r="J335" i="22"/>
  <c r="I335" i="22"/>
  <c r="H335" i="22"/>
  <c r="G335" i="22"/>
  <c r="F335" i="22"/>
  <c r="E335" i="22"/>
  <c r="D335" i="22"/>
  <c r="C335" i="22"/>
  <c r="B335" i="22"/>
  <c r="A335" i="22"/>
  <c r="W334" i="22"/>
  <c r="V334" i="22"/>
  <c r="U334" i="22"/>
  <c r="T334" i="22"/>
  <c r="S334" i="22"/>
  <c r="R334" i="22"/>
  <c r="Q334" i="22"/>
  <c r="P334" i="22"/>
  <c r="O334" i="22"/>
  <c r="N334" i="22"/>
  <c r="M334" i="22"/>
  <c r="L334" i="22"/>
  <c r="K334" i="22"/>
  <c r="J334" i="22"/>
  <c r="I334" i="22"/>
  <c r="H334" i="22"/>
  <c r="G334" i="22"/>
  <c r="F334" i="22"/>
  <c r="E334" i="22"/>
  <c r="D334" i="22"/>
  <c r="C334" i="22"/>
  <c r="B334" i="22"/>
  <c r="A334" i="22"/>
  <c r="W333" i="22"/>
  <c r="V333" i="22"/>
  <c r="U333" i="22"/>
  <c r="T333" i="22"/>
  <c r="S333" i="22"/>
  <c r="R333" i="22"/>
  <c r="Q333" i="22"/>
  <c r="P333" i="22"/>
  <c r="O333" i="22"/>
  <c r="N333" i="22"/>
  <c r="M333" i="22"/>
  <c r="L333" i="22"/>
  <c r="K333" i="22"/>
  <c r="J333" i="22"/>
  <c r="I333" i="22"/>
  <c r="H333" i="22"/>
  <c r="G333" i="22"/>
  <c r="F333" i="22"/>
  <c r="E333" i="22"/>
  <c r="D333" i="22"/>
  <c r="C333" i="22"/>
  <c r="B333" i="22"/>
  <c r="A333" i="22"/>
  <c r="W332" i="22"/>
  <c r="V332" i="22"/>
  <c r="U332" i="22"/>
  <c r="T332" i="22"/>
  <c r="S332" i="22"/>
  <c r="R332" i="22"/>
  <c r="Q332" i="22"/>
  <c r="P332" i="22"/>
  <c r="O332" i="22"/>
  <c r="N332" i="22"/>
  <c r="M332" i="22"/>
  <c r="L332" i="22"/>
  <c r="K332" i="22"/>
  <c r="J332" i="22"/>
  <c r="I332" i="22"/>
  <c r="H332" i="22"/>
  <c r="G332" i="22"/>
  <c r="F332" i="22"/>
  <c r="E332" i="22"/>
  <c r="D332" i="22"/>
  <c r="C332" i="22"/>
  <c r="B332" i="22"/>
  <c r="A332" i="22"/>
  <c r="W331" i="22"/>
  <c r="V331" i="22"/>
  <c r="U331" i="22"/>
  <c r="T331" i="22"/>
  <c r="S331" i="22"/>
  <c r="R331" i="22"/>
  <c r="Q331" i="22"/>
  <c r="P331" i="22"/>
  <c r="O331" i="22"/>
  <c r="N331" i="22"/>
  <c r="M331" i="22"/>
  <c r="L331" i="22"/>
  <c r="K331" i="22"/>
  <c r="J331" i="22"/>
  <c r="I331" i="22"/>
  <c r="H331" i="22"/>
  <c r="G331" i="22"/>
  <c r="F331" i="22"/>
  <c r="E331" i="22"/>
  <c r="D331" i="22"/>
  <c r="C331" i="22"/>
  <c r="B331" i="22"/>
  <c r="A331" i="22"/>
  <c r="W330" i="22"/>
  <c r="V330" i="22"/>
  <c r="U330" i="22"/>
  <c r="T330" i="22"/>
  <c r="S330" i="22"/>
  <c r="R330" i="22"/>
  <c r="Q330" i="22"/>
  <c r="P330" i="22"/>
  <c r="O330" i="22"/>
  <c r="N330" i="22"/>
  <c r="M330" i="22"/>
  <c r="L330" i="22"/>
  <c r="K330" i="22"/>
  <c r="J330" i="22"/>
  <c r="I330" i="22"/>
  <c r="H330" i="22"/>
  <c r="G330" i="22"/>
  <c r="F330" i="22"/>
  <c r="E330" i="22"/>
  <c r="D330" i="22"/>
  <c r="C330" i="22"/>
  <c r="B330" i="22"/>
  <c r="A330" i="22"/>
  <c r="W329" i="22"/>
  <c r="V329" i="22"/>
  <c r="U329" i="22"/>
  <c r="T329" i="22"/>
  <c r="S329" i="22"/>
  <c r="R329" i="22"/>
  <c r="Q329" i="22"/>
  <c r="P329" i="22"/>
  <c r="O329" i="22"/>
  <c r="N329" i="22"/>
  <c r="M329" i="22"/>
  <c r="L329" i="22"/>
  <c r="K329" i="22"/>
  <c r="J329" i="22"/>
  <c r="I329" i="22"/>
  <c r="H329" i="22"/>
  <c r="G329" i="22"/>
  <c r="F329" i="22"/>
  <c r="E329" i="22"/>
  <c r="D329" i="22"/>
  <c r="C329" i="22"/>
  <c r="B329" i="22"/>
  <c r="A329" i="22"/>
  <c r="W328" i="22"/>
  <c r="V328" i="22"/>
  <c r="U328" i="22"/>
  <c r="T328" i="22"/>
  <c r="S328" i="22"/>
  <c r="R328" i="22"/>
  <c r="Q328" i="22"/>
  <c r="P328" i="22"/>
  <c r="O328" i="22"/>
  <c r="N328" i="22"/>
  <c r="M328" i="22"/>
  <c r="L328" i="22"/>
  <c r="K328" i="22"/>
  <c r="J328" i="22"/>
  <c r="I328" i="22"/>
  <c r="H328" i="22"/>
  <c r="G328" i="22"/>
  <c r="F328" i="22"/>
  <c r="E328" i="22"/>
  <c r="D328" i="22"/>
  <c r="C328" i="22"/>
  <c r="B328" i="22"/>
  <c r="A328" i="22"/>
  <c r="W327" i="22"/>
  <c r="V327" i="22"/>
  <c r="U327" i="22"/>
  <c r="T327" i="22"/>
  <c r="S327" i="22"/>
  <c r="R327" i="22"/>
  <c r="Q327" i="22"/>
  <c r="P327" i="22"/>
  <c r="O327" i="22"/>
  <c r="N327" i="22"/>
  <c r="M327" i="22"/>
  <c r="L327" i="22"/>
  <c r="K327" i="22"/>
  <c r="J327" i="22"/>
  <c r="I327" i="22"/>
  <c r="H327" i="22"/>
  <c r="G327" i="22"/>
  <c r="F327" i="22"/>
  <c r="E327" i="22"/>
  <c r="D327" i="22"/>
  <c r="C327" i="22"/>
  <c r="B327" i="22"/>
  <c r="A327" i="22"/>
  <c r="W326" i="22"/>
  <c r="V326" i="22"/>
  <c r="U326" i="22"/>
  <c r="T326" i="22"/>
  <c r="S326" i="22"/>
  <c r="R326" i="22"/>
  <c r="Q326" i="22"/>
  <c r="P326" i="22"/>
  <c r="O326" i="22"/>
  <c r="N326" i="22"/>
  <c r="M326" i="22"/>
  <c r="L326" i="22"/>
  <c r="K326" i="22"/>
  <c r="J326" i="22"/>
  <c r="I326" i="22"/>
  <c r="H326" i="22"/>
  <c r="G326" i="22"/>
  <c r="F326" i="22"/>
  <c r="E326" i="22"/>
  <c r="D326" i="22"/>
  <c r="C326" i="22"/>
  <c r="B326" i="22"/>
  <c r="A326" i="22"/>
  <c r="W325" i="22"/>
  <c r="V325" i="22"/>
  <c r="U325" i="22"/>
  <c r="T325" i="22"/>
  <c r="S325" i="22"/>
  <c r="R325" i="22"/>
  <c r="Q325" i="22"/>
  <c r="P325" i="22"/>
  <c r="O325" i="22"/>
  <c r="N325" i="22"/>
  <c r="M325" i="22"/>
  <c r="L325" i="22"/>
  <c r="K325" i="22"/>
  <c r="J325" i="22"/>
  <c r="I325" i="22"/>
  <c r="H325" i="22"/>
  <c r="G325" i="22"/>
  <c r="F325" i="22"/>
  <c r="E325" i="22"/>
  <c r="D325" i="22"/>
  <c r="C325" i="22"/>
  <c r="B325" i="22"/>
  <c r="A325" i="22"/>
  <c r="W324" i="22"/>
  <c r="V324" i="22"/>
  <c r="U324" i="22"/>
  <c r="T324" i="22"/>
  <c r="S324" i="22"/>
  <c r="R324" i="22"/>
  <c r="Q324" i="22"/>
  <c r="P324" i="22"/>
  <c r="O324" i="22"/>
  <c r="N324" i="22"/>
  <c r="M324" i="22"/>
  <c r="L324" i="22"/>
  <c r="K324" i="22"/>
  <c r="J324" i="22"/>
  <c r="I324" i="22"/>
  <c r="H324" i="22"/>
  <c r="G324" i="22"/>
  <c r="F324" i="22"/>
  <c r="E324" i="22"/>
  <c r="D324" i="22"/>
  <c r="C324" i="22"/>
  <c r="B324" i="22"/>
  <c r="A324" i="22"/>
  <c r="W323" i="22"/>
  <c r="V323" i="22"/>
  <c r="U323" i="22"/>
  <c r="T323" i="22"/>
  <c r="S323" i="22"/>
  <c r="R323" i="22"/>
  <c r="Q323" i="22"/>
  <c r="P323" i="22"/>
  <c r="O323" i="22"/>
  <c r="N323" i="22"/>
  <c r="M323" i="22"/>
  <c r="L323" i="22"/>
  <c r="K323" i="22"/>
  <c r="J323" i="22"/>
  <c r="I323" i="22"/>
  <c r="H323" i="22"/>
  <c r="G323" i="22"/>
  <c r="F323" i="22"/>
  <c r="E323" i="22"/>
  <c r="D323" i="22"/>
  <c r="C323" i="22"/>
  <c r="B323" i="22"/>
  <c r="A323" i="22"/>
  <c r="W322" i="22"/>
  <c r="V322" i="22"/>
  <c r="U322" i="22"/>
  <c r="T322" i="22"/>
  <c r="S322" i="22"/>
  <c r="R322" i="22"/>
  <c r="Q322" i="22"/>
  <c r="P322" i="22"/>
  <c r="O322" i="22"/>
  <c r="N322" i="22"/>
  <c r="M322" i="22"/>
  <c r="L322" i="22"/>
  <c r="K322" i="22"/>
  <c r="J322" i="22"/>
  <c r="I322" i="22"/>
  <c r="H322" i="22"/>
  <c r="G322" i="22"/>
  <c r="F322" i="22"/>
  <c r="E322" i="22"/>
  <c r="D322" i="22"/>
  <c r="C322" i="22"/>
  <c r="B322" i="22"/>
  <c r="A322" i="22"/>
  <c r="W321" i="22"/>
  <c r="V321" i="22"/>
  <c r="U321" i="22"/>
  <c r="T321" i="22"/>
  <c r="S321" i="22"/>
  <c r="R321" i="22"/>
  <c r="Q321" i="22"/>
  <c r="P321" i="22"/>
  <c r="O321" i="22"/>
  <c r="N321" i="22"/>
  <c r="M321" i="22"/>
  <c r="L321" i="22"/>
  <c r="K321" i="22"/>
  <c r="J321" i="22"/>
  <c r="I321" i="22"/>
  <c r="H321" i="22"/>
  <c r="G321" i="22"/>
  <c r="F321" i="22"/>
  <c r="E321" i="22"/>
  <c r="D321" i="22"/>
  <c r="C321" i="22"/>
  <c r="B321" i="22"/>
  <c r="A321" i="22"/>
  <c r="W320" i="22"/>
  <c r="V320" i="22"/>
  <c r="U320" i="22"/>
  <c r="T320" i="22"/>
  <c r="S320" i="22"/>
  <c r="R320" i="22"/>
  <c r="Q320" i="22"/>
  <c r="P320" i="22"/>
  <c r="O320" i="22"/>
  <c r="N320" i="22"/>
  <c r="M320" i="22"/>
  <c r="L320" i="22"/>
  <c r="K320" i="22"/>
  <c r="J320" i="22"/>
  <c r="I320" i="22"/>
  <c r="H320" i="22"/>
  <c r="G320" i="22"/>
  <c r="F320" i="22"/>
  <c r="E320" i="22"/>
  <c r="D320" i="22"/>
  <c r="C320" i="22"/>
  <c r="B320" i="22"/>
  <c r="A320" i="22"/>
  <c r="W319" i="22"/>
  <c r="V319" i="22"/>
  <c r="U319" i="22"/>
  <c r="T319" i="22"/>
  <c r="S319" i="22"/>
  <c r="R319" i="22"/>
  <c r="Q319" i="22"/>
  <c r="P319" i="22"/>
  <c r="O319" i="22"/>
  <c r="N319" i="22"/>
  <c r="M319" i="22"/>
  <c r="L319" i="22"/>
  <c r="K319" i="22"/>
  <c r="J319" i="22"/>
  <c r="I319" i="22"/>
  <c r="H319" i="22"/>
  <c r="G319" i="22"/>
  <c r="F319" i="22"/>
  <c r="E319" i="22"/>
  <c r="D319" i="22"/>
  <c r="C319" i="22"/>
  <c r="B319" i="22"/>
  <c r="A319" i="22"/>
  <c r="W318" i="22"/>
  <c r="V318" i="22"/>
  <c r="U318" i="22"/>
  <c r="T318" i="22"/>
  <c r="S318" i="22"/>
  <c r="R318" i="22"/>
  <c r="Q318" i="22"/>
  <c r="P318" i="22"/>
  <c r="O318" i="22"/>
  <c r="N318" i="22"/>
  <c r="M318" i="22"/>
  <c r="L318" i="22"/>
  <c r="K318" i="22"/>
  <c r="J318" i="22"/>
  <c r="I318" i="22"/>
  <c r="H318" i="22"/>
  <c r="G318" i="22"/>
  <c r="F318" i="22"/>
  <c r="E318" i="22"/>
  <c r="D318" i="22"/>
  <c r="C318" i="22"/>
  <c r="B318" i="22"/>
  <c r="A318" i="22"/>
  <c r="W317" i="22"/>
  <c r="V317" i="22"/>
  <c r="U317" i="22"/>
  <c r="T317" i="22"/>
  <c r="S317" i="22"/>
  <c r="R317" i="22"/>
  <c r="Q317" i="22"/>
  <c r="P317" i="22"/>
  <c r="O317" i="22"/>
  <c r="N317" i="22"/>
  <c r="M317" i="22"/>
  <c r="L317" i="22"/>
  <c r="K317" i="22"/>
  <c r="J317" i="22"/>
  <c r="I317" i="22"/>
  <c r="H317" i="22"/>
  <c r="G317" i="22"/>
  <c r="F317" i="22"/>
  <c r="E317" i="22"/>
  <c r="D317" i="22"/>
  <c r="C317" i="22"/>
  <c r="B317" i="22"/>
  <c r="A317" i="22"/>
  <c r="W316" i="22"/>
  <c r="V316" i="22"/>
  <c r="U316" i="22"/>
  <c r="T316" i="22"/>
  <c r="S316" i="22"/>
  <c r="R316" i="22"/>
  <c r="Q316" i="22"/>
  <c r="P316" i="22"/>
  <c r="O316" i="22"/>
  <c r="N316" i="22"/>
  <c r="M316" i="22"/>
  <c r="L316" i="22"/>
  <c r="K316" i="22"/>
  <c r="J316" i="22"/>
  <c r="I316" i="22"/>
  <c r="H316" i="22"/>
  <c r="G316" i="22"/>
  <c r="F316" i="22"/>
  <c r="E316" i="22"/>
  <c r="D316" i="22"/>
  <c r="C316" i="22"/>
  <c r="B316" i="22"/>
  <c r="A316" i="22"/>
  <c r="W315" i="22"/>
  <c r="V315" i="22"/>
  <c r="U315" i="22"/>
  <c r="T315" i="22"/>
  <c r="S315" i="22"/>
  <c r="R315" i="22"/>
  <c r="Q315" i="22"/>
  <c r="P315" i="22"/>
  <c r="O315" i="22"/>
  <c r="N315" i="22"/>
  <c r="M315" i="22"/>
  <c r="L315" i="22"/>
  <c r="K315" i="22"/>
  <c r="J315" i="22"/>
  <c r="I315" i="22"/>
  <c r="H315" i="22"/>
  <c r="G315" i="22"/>
  <c r="F315" i="22"/>
  <c r="E315" i="22"/>
  <c r="D315" i="22"/>
  <c r="C315" i="22"/>
  <c r="B315" i="22"/>
  <c r="A315" i="22"/>
  <c r="W314" i="22"/>
  <c r="V314" i="22"/>
  <c r="U314" i="22"/>
  <c r="T314" i="22"/>
  <c r="S314" i="22"/>
  <c r="R314" i="22"/>
  <c r="Q314" i="22"/>
  <c r="P314" i="22"/>
  <c r="O314" i="22"/>
  <c r="N314" i="22"/>
  <c r="M314" i="22"/>
  <c r="L314" i="22"/>
  <c r="K314" i="22"/>
  <c r="J314" i="22"/>
  <c r="I314" i="22"/>
  <c r="H314" i="22"/>
  <c r="G314" i="22"/>
  <c r="F314" i="22"/>
  <c r="E314" i="22"/>
  <c r="D314" i="22"/>
  <c r="C314" i="22"/>
  <c r="B314" i="22"/>
  <c r="A314" i="22"/>
  <c r="W313" i="22"/>
  <c r="V313" i="22"/>
  <c r="U313" i="22"/>
  <c r="T313" i="22"/>
  <c r="S313" i="22"/>
  <c r="R313" i="22"/>
  <c r="Q313" i="22"/>
  <c r="P313" i="22"/>
  <c r="O313" i="22"/>
  <c r="N313" i="22"/>
  <c r="M313" i="22"/>
  <c r="L313" i="22"/>
  <c r="K313" i="22"/>
  <c r="J313" i="22"/>
  <c r="I313" i="22"/>
  <c r="H313" i="22"/>
  <c r="G313" i="22"/>
  <c r="F313" i="22"/>
  <c r="E313" i="22"/>
  <c r="D313" i="22"/>
  <c r="C313" i="22"/>
  <c r="B313" i="22"/>
  <c r="A313" i="22"/>
  <c r="W312" i="22"/>
  <c r="V312" i="22"/>
  <c r="U312" i="22"/>
  <c r="T312" i="22"/>
  <c r="S312" i="22"/>
  <c r="R312" i="22"/>
  <c r="Q312" i="22"/>
  <c r="P312" i="22"/>
  <c r="O312" i="22"/>
  <c r="N312" i="22"/>
  <c r="M312" i="22"/>
  <c r="L312" i="22"/>
  <c r="K312" i="22"/>
  <c r="J312" i="22"/>
  <c r="I312" i="22"/>
  <c r="H312" i="22"/>
  <c r="G312" i="22"/>
  <c r="F312" i="22"/>
  <c r="E312" i="22"/>
  <c r="D312" i="22"/>
  <c r="C312" i="22"/>
  <c r="B312" i="22"/>
  <c r="A312" i="22"/>
  <c r="W311" i="22"/>
  <c r="V311" i="22"/>
  <c r="U311" i="22"/>
  <c r="T311" i="22"/>
  <c r="S311" i="22"/>
  <c r="R311" i="22"/>
  <c r="Q311" i="22"/>
  <c r="P311" i="22"/>
  <c r="O311" i="22"/>
  <c r="N311" i="22"/>
  <c r="M311" i="22"/>
  <c r="L311" i="22"/>
  <c r="K311" i="22"/>
  <c r="J311" i="22"/>
  <c r="I311" i="22"/>
  <c r="H311" i="22"/>
  <c r="G311" i="22"/>
  <c r="F311" i="22"/>
  <c r="E311" i="22"/>
  <c r="D311" i="22"/>
  <c r="C311" i="22"/>
  <c r="B311" i="22"/>
  <c r="A311" i="22"/>
  <c r="W310" i="22"/>
  <c r="V310" i="22"/>
  <c r="U310" i="22"/>
  <c r="T310" i="22"/>
  <c r="S310" i="22"/>
  <c r="R310" i="22"/>
  <c r="Q310" i="22"/>
  <c r="P310" i="22"/>
  <c r="O310" i="22"/>
  <c r="N310" i="22"/>
  <c r="M310" i="22"/>
  <c r="L310" i="22"/>
  <c r="K310" i="22"/>
  <c r="J310" i="22"/>
  <c r="I310" i="22"/>
  <c r="H310" i="22"/>
  <c r="G310" i="22"/>
  <c r="F310" i="22"/>
  <c r="E310" i="22"/>
  <c r="D310" i="22"/>
  <c r="C310" i="22"/>
  <c r="B310" i="22"/>
  <c r="A310" i="22"/>
  <c r="W309" i="22"/>
  <c r="V309" i="22"/>
  <c r="U309" i="22"/>
  <c r="T309" i="22"/>
  <c r="S309" i="22"/>
  <c r="R309" i="22"/>
  <c r="Q309" i="22"/>
  <c r="P309" i="22"/>
  <c r="O309" i="22"/>
  <c r="N309" i="22"/>
  <c r="M309" i="22"/>
  <c r="L309" i="22"/>
  <c r="K309" i="22"/>
  <c r="J309" i="22"/>
  <c r="I309" i="22"/>
  <c r="H309" i="22"/>
  <c r="G309" i="22"/>
  <c r="F309" i="22"/>
  <c r="E309" i="22"/>
  <c r="D309" i="22"/>
  <c r="C309" i="22"/>
  <c r="B309" i="22"/>
  <c r="A309" i="22"/>
  <c r="W308" i="22"/>
  <c r="V308" i="22"/>
  <c r="U308" i="22"/>
  <c r="T308" i="22"/>
  <c r="S308" i="22"/>
  <c r="R308" i="22"/>
  <c r="Q308" i="22"/>
  <c r="P308" i="22"/>
  <c r="O308" i="22"/>
  <c r="N308" i="22"/>
  <c r="M308" i="22"/>
  <c r="L308" i="22"/>
  <c r="K308" i="22"/>
  <c r="J308" i="22"/>
  <c r="I308" i="22"/>
  <c r="H308" i="22"/>
  <c r="G308" i="22"/>
  <c r="F308" i="22"/>
  <c r="E308" i="22"/>
  <c r="D308" i="22"/>
  <c r="C308" i="22"/>
  <c r="B308" i="22"/>
  <c r="A308" i="22"/>
  <c r="W307" i="22"/>
  <c r="V307" i="22"/>
  <c r="U307" i="22"/>
  <c r="T307" i="22"/>
  <c r="S307" i="22"/>
  <c r="R307" i="22"/>
  <c r="Q307" i="22"/>
  <c r="P307" i="22"/>
  <c r="O307" i="22"/>
  <c r="N307" i="22"/>
  <c r="M307" i="22"/>
  <c r="L307" i="22"/>
  <c r="K307" i="22"/>
  <c r="J307" i="22"/>
  <c r="I307" i="22"/>
  <c r="H307" i="22"/>
  <c r="G307" i="22"/>
  <c r="F307" i="22"/>
  <c r="E307" i="22"/>
  <c r="D307" i="22"/>
  <c r="C307" i="22"/>
  <c r="B307" i="22"/>
  <c r="A307" i="22"/>
  <c r="W306" i="22"/>
  <c r="V306" i="22"/>
  <c r="U306" i="22"/>
  <c r="T306" i="22"/>
  <c r="S306" i="22"/>
  <c r="R306" i="22"/>
  <c r="Q306" i="22"/>
  <c r="P306" i="22"/>
  <c r="O306" i="22"/>
  <c r="N306" i="22"/>
  <c r="M306" i="22"/>
  <c r="L306" i="22"/>
  <c r="K306" i="22"/>
  <c r="J306" i="22"/>
  <c r="I306" i="22"/>
  <c r="H306" i="22"/>
  <c r="G306" i="22"/>
  <c r="F306" i="22"/>
  <c r="E306" i="22"/>
  <c r="D306" i="22"/>
  <c r="C306" i="22"/>
  <c r="B306" i="22"/>
  <c r="A306" i="22"/>
  <c r="W305" i="22"/>
  <c r="V305" i="22"/>
  <c r="U305" i="22"/>
  <c r="T305" i="22"/>
  <c r="S305" i="22"/>
  <c r="R305" i="22"/>
  <c r="Q305" i="22"/>
  <c r="P305" i="22"/>
  <c r="O305" i="22"/>
  <c r="N305" i="22"/>
  <c r="M305" i="22"/>
  <c r="L305" i="22"/>
  <c r="K305" i="22"/>
  <c r="J305" i="22"/>
  <c r="I305" i="22"/>
  <c r="H305" i="22"/>
  <c r="G305" i="22"/>
  <c r="F305" i="22"/>
  <c r="E305" i="22"/>
  <c r="D305" i="22"/>
  <c r="C305" i="22"/>
  <c r="B305" i="22"/>
  <c r="A305" i="22"/>
  <c r="W304" i="22"/>
  <c r="V304" i="22"/>
  <c r="U304" i="22"/>
  <c r="T304" i="22"/>
  <c r="S304" i="22"/>
  <c r="R304" i="22"/>
  <c r="Q304" i="22"/>
  <c r="P304" i="22"/>
  <c r="O304" i="22"/>
  <c r="N304" i="22"/>
  <c r="M304" i="22"/>
  <c r="L304" i="22"/>
  <c r="K304" i="22"/>
  <c r="J304" i="22"/>
  <c r="I304" i="22"/>
  <c r="H304" i="22"/>
  <c r="G304" i="22"/>
  <c r="F304" i="22"/>
  <c r="E304" i="22"/>
  <c r="D304" i="22"/>
  <c r="C304" i="22"/>
  <c r="B304" i="22"/>
  <c r="A304" i="22"/>
  <c r="W303" i="22"/>
  <c r="V303" i="22"/>
  <c r="U303" i="22"/>
  <c r="T303" i="22"/>
  <c r="S303" i="22"/>
  <c r="R303" i="22"/>
  <c r="Q303" i="22"/>
  <c r="P303" i="22"/>
  <c r="O303" i="22"/>
  <c r="N303" i="22"/>
  <c r="M303" i="22"/>
  <c r="L303" i="22"/>
  <c r="K303" i="22"/>
  <c r="J303" i="22"/>
  <c r="I303" i="22"/>
  <c r="H303" i="22"/>
  <c r="G303" i="22"/>
  <c r="F303" i="22"/>
  <c r="E303" i="22"/>
  <c r="D303" i="22"/>
  <c r="C303" i="22"/>
  <c r="B303" i="22"/>
  <c r="A303" i="22"/>
  <c r="W302" i="22"/>
  <c r="V302" i="22"/>
  <c r="U302" i="22"/>
  <c r="T302" i="22"/>
  <c r="S302" i="22"/>
  <c r="R302" i="22"/>
  <c r="Q302" i="22"/>
  <c r="P302" i="22"/>
  <c r="O302" i="22"/>
  <c r="N302" i="22"/>
  <c r="M302" i="22"/>
  <c r="L302" i="22"/>
  <c r="K302" i="22"/>
  <c r="J302" i="22"/>
  <c r="I302" i="22"/>
  <c r="H302" i="22"/>
  <c r="G302" i="22"/>
  <c r="F302" i="22"/>
  <c r="E302" i="22"/>
  <c r="D302" i="22"/>
  <c r="C302" i="22"/>
  <c r="B302" i="22"/>
  <c r="A302" i="22"/>
  <c r="W301" i="22"/>
  <c r="V301" i="22"/>
  <c r="U301" i="22"/>
  <c r="T301" i="22"/>
  <c r="S301" i="22"/>
  <c r="R301" i="22"/>
  <c r="Q301" i="22"/>
  <c r="P301" i="22"/>
  <c r="O301" i="22"/>
  <c r="N301" i="22"/>
  <c r="M301" i="22"/>
  <c r="L301" i="22"/>
  <c r="K301" i="22"/>
  <c r="J301" i="22"/>
  <c r="I301" i="22"/>
  <c r="H301" i="22"/>
  <c r="G301" i="22"/>
  <c r="F301" i="22"/>
  <c r="E301" i="22"/>
  <c r="D301" i="22"/>
  <c r="C301" i="22"/>
  <c r="B301" i="22"/>
  <c r="A301" i="22"/>
  <c r="W300" i="22"/>
  <c r="V300" i="22"/>
  <c r="U300" i="22"/>
  <c r="T300" i="22"/>
  <c r="S300" i="22"/>
  <c r="R300" i="22"/>
  <c r="Q300" i="22"/>
  <c r="P300" i="22"/>
  <c r="O300" i="22"/>
  <c r="N300" i="22"/>
  <c r="M300" i="22"/>
  <c r="L300" i="22"/>
  <c r="K300" i="22"/>
  <c r="J300" i="22"/>
  <c r="I300" i="22"/>
  <c r="H300" i="22"/>
  <c r="G300" i="22"/>
  <c r="F300" i="22"/>
  <c r="E300" i="22"/>
  <c r="D300" i="22"/>
  <c r="C300" i="22"/>
  <c r="B300" i="22"/>
  <c r="A300" i="22"/>
  <c r="W299" i="22"/>
  <c r="V299" i="22"/>
  <c r="U299" i="22"/>
  <c r="T299" i="22"/>
  <c r="S299" i="22"/>
  <c r="R299" i="22"/>
  <c r="Q299" i="22"/>
  <c r="P299" i="22"/>
  <c r="O299" i="22"/>
  <c r="N299" i="22"/>
  <c r="M299" i="22"/>
  <c r="L299" i="22"/>
  <c r="K299" i="22"/>
  <c r="J299" i="22"/>
  <c r="I299" i="22"/>
  <c r="H299" i="22"/>
  <c r="G299" i="22"/>
  <c r="F299" i="22"/>
  <c r="E299" i="22"/>
  <c r="D299" i="22"/>
  <c r="C299" i="22"/>
  <c r="B299" i="22"/>
  <c r="A299" i="22"/>
  <c r="W298" i="22"/>
  <c r="V298" i="22"/>
  <c r="U298" i="22"/>
  <c r="T298" i="22"/>
  <c r="S298" i="22"/>
  <c r="R298" i="22"/>
  <c r="Q298" i="22"/>
  <c r="P298" i="22"/>
  <c r="O298" i="22"/>
  <c r="N298" i="22"/>
  <c r="M298" i="22"/>
  <c r="L298" i="22"/>
  <c r="K298" i="22"/>
  <c r="J298" i="22"/>
  <c r="I298" i="22"/>
  <c r="H298" i="22"/>
  <c r="G298" i="22"/>
  <c r="F298" i="22"/>
  <c r="E298" i="22"/>
  <c r="D298" i="22"/>
  <c r="C298" i="22"/>
  <c r="B298" i="22"/>
  <c r="A298" i="22"/>
  <c r="W297" i="22"/>
  <c r="V297" i="22"/>
  <c r="U297" i="22"/>
  <c r="T297" i="22"/>
  <c r="S297" i="22"/>
  <c r="R297" i="22"/>
  <c r="Q297" i="22"/>
  <c r="P297" i="22"/>
  <c r="O297" i="22"/>
  <c r="N297" i="22"/>
  <c r="M297" i="22"/>
  <c r="L297" i="22"/>
  <c r="K297" i="22"/>
  <c r="J297" i="22"/>
  <c r="I297" i="22"/>
  <c r="H297" i="22"/>
  <c r="G297" i="22"/>
  <c r="F297" i="22"/>
  <c r="E297" i="22"/>
  <c r="D297" i="22"/>
  <c r="C297" i="22"/>
  <c r="B297" i="22"/>
  <c r="A297" i="22"/>
  <c r="W296" i="22"/>
  <c r="V296" i="22"/>
  <c r="U296" i="22"/>
  <c r="T296" i="22"/>
  <c r="S296" i="22"/>
  <c r="R296" i="22"/>
  <c r="Q296" i="22"/>
  <c r="P296" i="22"/>
  <c r="O296" i="22"/>
  <c r="N296" i="22"/>
  <c r="M296" i="22"/>
  <c r="L296" i="22"/>
  <c r="K296" i="22"/>
  <c r="J296" i="22"/>
  <c r="I296" i="22"/>
  <c r="H296" i="22"/>
  <c r="G296" i="22"/>
  <c r="F296" i="22"/>
  <c r="E296" i="22"/>
  <c r="D296" i="22"/>
  <c r="C296" i="22"/>
  <c r="B296" i="22"/>
  <c r="A296" i="22"/>
  <c r="W295" i="22"/>
  <c r="V295" i="22"/>
  <c r="U295" i="22"/>
  <c r="T295" i="22"/>
  <c r="S295" i="22"/>
  <c r="R295" i="22"/>
  <c r="Q295" i="22"/>
  <c r="P295" i="22"/>
  <c r="O295" i="22"/>
  <c r="N295" i="22"/>
  <c r="M295" i="22"/>
  <c r="L295" i="22"/>
  <c r="K295" i="22"/>
  <c r="J295" i="22"/>
  <c r="I295" i="22"/>
  <c r="H295" i="22"/>
  <c r="G295" i="22"/>
  <c r="F295" i="22"/>
  <c r="E295" i="22"/>
  <c r="D295" i="22"/>
  <c r="C295" i="22"/>
  <c r="B295" i="22"/>
  <c r="A295" i="22"/>
  <c r="W294" i="22"/>
  <c r="V294" i="22"/>
  <c r="U294" i="22"/>
  <c r="T294" i="22"/>
  <c r="S294" i="22"/>
  <c r="R294" i="22"/>
  <c r="Q294" i="22"/>
  <c r="P294" i="22"/>
  <c r="O294" i="22"/>
  <c r="N294" i="22"/>
  <c r="M294" i="22"/>
  <c r="L294" i="22"/>
  <c r="K294" i="22"/>
  <c r="J294" i="22"/>
  <c r="I294" i="22"/>
  <c r="H294" i="22"/>
  <c r="G294" i="22"/>
  <c r="F294" i="22"/>
  <c r="E294" i="22"/>
  <c r="D294" i="22"/>
  <c r="C294" i="22"/>
  <c r="B294" i="22"/>
  <c r="A294" i="22"/>
  <c r="W293" i="22"/>
  <c r="V293" i="22"/>
  <c r="U293" i="22"/>
  <c r="T293" i="22"/>
  <c r="S293" i="22"/>
  <c r="R293" i="22"/>
  <c r="Q293" i="22"/>
  <c r="P293" i="22"/>
  <c r="O293" i="22"/>
  <c r="N293" i="22"/>
  <c r="M293" i="22"/>
  <c r="L293" i="22"/>
  <c r="K293" i="22"/>
  <c r="J293" i="22"/>
  <c r="I293" i="22"/>
  <c r="H293" i="22"/>
  <c r="G293" i="22"/>
  <c r="F293" i="22"/>
  <c r="E293" i="22"/>
  <c r="D293" i="22"/>
  <c r="C293" i="22"/>
  <c r="B293" i="22"/>
  <c r="A293" i="22"/>
  <c r="W292" i="22"/>
  <c r="V292" i="22"/>
  <c r="U292" i="22"/>
  <c r="T292" i="22"/>
  <c r="S292" i="22"/>
  <c r="R292" i="22"/>
  <c r="Q292" i="22"/>
  <c r="P292" i="22"/>
  <c r="O292" i="22"/>
  <c r="N292" i="22"/>
  <c r="M292" i="22"/>
  <c r="L292" i="22"/>
  <c r="K292" i="22"/>
  <c r="J292" i="22"/>
  <c r="I292" i="22"/>
  <c r="H292" i="22"/>
  <c r="G292" i="22"/>
  <c r="F292" i="22"/>
  <c r="E292" i="22"/>
  <c r="D292" i="22"/>
  <c r="C292" i="22"/>
  <c r="B292" i="22"/>
  <c r="A292" i="22"/>
  <c r="W291" i="22"/>
  <c r="V291" i="22"/>
  <c r="U291" i="22"/>
  <c r="T291" i="22"/>
  <c r="S291" i="22"/>
  <c r="R291" i="22"/>
  <c r="Q291" i="22"/>
  <c r="P291" i="22"/>
  <c r="O291" i="22"/>
  <c r="N291" i="22"/>
  <c r="M291" i="22"/>
  <c r="L291" i="22"/>
  <c r="K291" i="22"/>
  <c r="J291" i="22"/>
  <c r="I291" i="22"/>
  <c r="H291" i="22"/>
  <c r="G291" i="22"/>
  <c r="F291" i="22"/>
  <c r="E291" i="22"/>
  <c r="D291" i="22"/>
  <c r="C291" i="22"/>
  <c r="B291" i="22"/>
  <c r="A291" i="22"/>
  <c r="W290" i="22"/>
  <c r="V290" i="22"/>
  <c r="U290" i="22"/>
  <c r="T290" i="22"/>
  <c r="S290" i="22"/>
  <c r="R290" i="22"/>
  <c r="Q290" i="22"/>
  <c r="P290" i="22"/>
  <c r="O290" i="22"/>
  <c r="N290" i="22"/>
  <c r="M290" i="22"/>
  <c r="L290" i="22"/>
  <c r="K290" i="22"/>
  <c r="J290" i="22"/>
  <c r="I290" i="22"/>
  <c r="H290" i="22"/>
  <c r="G290" i="22"/>
  <c r="F290" i="22"/>
  <c r="E290" i="22"/>
  <c r="D290" i="22"/>
  <c r="C290" i="22"/>
  <c r="B290" i="22"/>
  <c r="A290" i="22"/>
  <c r="W289" i="22"/>
  <c r="V289" i="22"/>
  <c r="U289" i="22"/>
  <c r="T289" i="22"/>
  <c r="S289" i="22"/>
  <c r="R289" i="22"/>
  <c r="Q289" i="22"/>
  <c r="P289" i="22"/>
  <c r="O289" i="22"/>
  <c r="N289" i="22"/>
  <c r="M289" i="22"/>
  <c r="L289" i="22"/>
  <c r="K289" i="22"/>
  <c r="J289" i="22"/>
  <c r="I289" i="22"/>
  <c r="H289" i="22"/>
  <c r="G289" i="22"/>
  <c r="F289" i="22"/>
  <c r="E289" i="22"/>
  <c r="D289" i="22"/>
  <c r="C289" i="22"/>
  <c r="B289" i="22"/>
  <c r="A289" i="22"/>
  <c r="W288" i="22"/>
  <c r="V288" i="22"/>
  <c r="U288" i="22"/>
  <c r="T288" i="22"/>
  <c r="S288" i="22"/>
  <c r="R288" i="22"/>
  <c r="Q288" i="22"/>
  <c r="P288" i="22"/>
  <c r="O288" i="22"/>
  <c r="N288" i="22"/>
  <c r="M288" i="22"/>
  <c r="L288" i="22"/>
  <c r="K288" i="22"/>
  <c r="J288" i="22"/>
  <c r="I288" i="22"/>
  <c r="H288" i="22"/>
  <c r="G288" i="22"/>
  <c r="F288" i="22"/>
  <c r="E288" i="22"/>
  <c r="D288" i="22"/>
  <c r="C288" i="22"/>
  <c r="B288" i="22"/>
  <c r="A288" i="22"/>
  <c r="W287" i="22"/>
  <c r="V287" i="22"/>
  <c r="U287" i="22"/>
  <c r="T287" i="22"/>
  <c r="S287" i="22"/>
  <c r="R287" i="22"/>
  <c r="Q287" i="22"/>
  <c r="P287" i="22"/>
  <c r="O287" i="22"/>
  <c r="N287" i="22"/>
  <c r="M287" i="22"/>
  <c r="L287" i="22"/>
  <c r="K287" i="22"/>
  <c r="J287" i="22"/>
  <c r="I287" i="22"/>
  <c r="H287" i="22"/>
  <c r="G287" i="22"/>
  <c r="F287" i="22"/>
  <c r="E287" i="22"/>
  <c r="D287" i="22"/>
  <c r="C287" i="22"/>
  <c r="B287" i="22"/>
  <c r="A287" i="22"/>
  <c r="W286" i="22"/>
  <c r="V286" i="22"/>
  <c r="U286" i="22"/>
  <c r="T286" i="22"/>
  <c r="S286" i="22"/>
  <c r="R286" i="22"/>
  <c r="Q286" i="22"/>
  <c r="P286" i="22"/>
  <c r="O286" i="22"/>
  <c r="N286" i="22"/>
  <c r="M286" i="22"/>
  <c r="L286" i="22"/>
  <c r="K286" i="22"/>
  <c r="J286" i="22"/>
  <c r="I286" i="22"/>
  <c r="H286" i="22"/>
  <c r="G286" i="22"/>
  <c r="F286" i="22"/>
  <c r="E286" i="22"/>
  <c r="D286" i="22"/>
  <c r="C286" i="22"/>
  <c r="B286" i="22"/>
  <c r="A286" i="22"/>
  <c r="W285" i="22"/>
  <c r="V285" i="22"/>
  <c r="U285" i="22"/>
  <c r="T285" i="22"/>
  <c r="S285" i="22"/>
  <c r="R285" i="22"/>
  <c r="Q285" i="22"/>
  <c r="P285" i="22"/>
  <c r="O285" i="22"/>
  <c r="N285" i="22"/>
  <c r="M285" i="22"/>
  <c r="L285" i="22"/>
  <c r="K285" i="22"/>
  <c r="J285" i="22"/>
  <c r="I285" i="22"/>
  <c r="H285" i="22"/>
  <c r="G285" i="22"/>
  <c r="F285" i="22"/>
  <c r="E285" i="22"/>
  <c r="D285" i="22"/>
  <c r="C285" i="22"/>
  <c r="B285" i="22"/>
  <c r="A285" i="22"/>
  <c r="W284" i="22"/>
  <c r="V284" i="22"/>
  <c r="U284" i="22"/>
  <c r="T284" i="22"/>
  <c r="S284" i="22"/>
  <c r="R284" i="22"/>
  <c r="Q284" i="22"/>
  <c r="P284" i="22"/>
  <c r="O284" i="22"/>
  <c r="N284" i="22"/>
  <c r="M284" i="22"/>
  <c r="L284" i="22"/>
  <c r="K284" i="22"/>
  <c r="J284" i="22"/>
  <c r="I284" i="22"/>
  <c r="H284" i="22"/>
  <c r="G284" i="22"/>
  <c r="F284" i="22"/>
  <c r="E284" i="22"/>
  <c r="D284" i="22"/>
  <c r="C284" i="22"/>
  <c r="B284" i="22"/>
  <c r="A284" i="22"/>
  <c r="W283" i="22"/>
  <c r="V283" i="22"/>
  <c r="U283" i="22"/>
  <c r="T283" i="22"/>
  <c r="S283" i="22"/>
  <c r="R283" i="22"/>
  <c r="Q283" i="22"/>
  <c r="P283" i="22"/>
  <c r="O283" i="22"/>
  <c r="N283" i="22"/>
  <c r="M283" i="22"/>
  <c r="L283" i="22"/>
  <c r="K283" i="22"/>
  <c r="J283" i="22"/>
  <c r="I283" i="22"/>
  <c r="H283" i="22"/>
  <c r="G283" i="22"/>
  <c r="F283" i="22"/>
  <c r="E283" i="22"/>
  <c r="D283" i="22"/>
  <c r="C283" i="22"/>
  <c r="B283" i="22"/>
  <c r="A283" i="22"/>
  <c r="W282" i="22"/>
  <c r="V282" i="22"/>
  <c r="U282" i="22"/>
  <c r="T282" i="22"/>
  <c r="S282" i="22"/>
  <c r="R282" i="22"/>
  <c r="Q282" i="22"/>
  <c r="P282" i="22"/>
  <c r="O282" i="22"/>
  <c r="N282" i="22"/>
  <c r="M282" i="22"/>
  <c r="L282" i="22"/>
  <c r="K282" i="22"/>
  <c r="J282" i="22"/>
  <c r="I282" i="22"/>
  <c r="H282" i="22"/>
  <c r="G282" i="22"/>
  <c r="F282" i="22"/>
  <c r="E282" i="22"/>
  <c r="D282" i="22"/>
  <c r="C282" i="22"/>
  <c r="B282" i="22"/>
  <c r="A282" i="22"/>
  <c r="W281" i="22"/>
  <c r="V281" i="22"/>
  <c r="U281" i="22"/>
  <c r="T281" i="22"/>
  <c r="S281" i="22"/>
  <c r="R281" i="22"/>
  <c r="Q281" i="22"/>
  <c r="P281" i="22"/>
  <c r="O281" i="22"/>
  <c r="N281" i="22"/>
  <c r="M281" i="22"/>
  <c r="L281" i="22"/>
  <c r="K281" i="22"/>
  <c r="J281" i="22"/>
  <c r="I281" i="22"/>
  <c r="H281" i="22"/>
  <c r="G281" i="22"/>
  <c r="F281" i="22"/>
  <c r="E281" i="22"/>
  <c r="D281" i="22"/>
  <c r="C281" i="22"/>
  <c r="B281" i="22"/>
  <c r="A281" i="22"/>
  <c r="W280" i="22"/>
  <c r="V280" i="22"/>
  <c r="U280" i="22"/>
  <c r="T280" i="22"/>
  <c r="S280" i="22"/>
  <c r="R280" i="22"/>
  <c r="Q280" i="22"/>
  <c r="P280" i="22"/>
  <c r="O280" i="22"/>
  <c r="N280" i="22"/>
  <c r="M280" i="22"/>
  <c r="L280" i="22"/>
  <c r="K280" i="22"/>
  <c r="J280" i="22"/>
  <c r="I280" i="22"/>
  <c r="H280" i="22"/>
  <c r="G280" i="22"/>
  <c r="F280" i="22"/>
  <c r="E280" i="22"/>
  <c r="D280" i="22"/>
  <c r="C280" i="22"/>
  <c r="B280" i="22"/>
  <c r="A280" i="22"/>
  <c r="W279" i="22"/>
  <c r="V279" i="22"/>
  <c r="U279" i="22"/>
  <c r="T279" i="22"/>
  <c r="S279" i="22"/>
  <c r="R279" i="22"/>
  <c r="Q279" i="22"/>
  <c r="P279" i="22"/>
  <c r="O279" i="22"/>
  <c r="N279" i="22"/>
  <c r="M279" i="22"/>
  <c r="L279" i="22"/>
  <c r="K279" i="22"/>
  <c r="J279" i="22"/>
  <c r="I279" i="22"/>
  <c r="H279" i="22"/>
  <c r="G279" i="22"/>
  <c r="F279" i="22"/>
  <c r="E279" i="22"/>
  <c r="D279" i="22"/>
  <c r="C279" i="22"/>
  <c r="B279" i="22"/>
  <c r="A279" i="22"/>
  <c r="W278" i="22"/>
  <c r="V278" i="22"/>
  <c r="U278" i="22"/>
  <c r="T278" i="22"/>
  <c r="S278" i="22"/>
  <c r="R278" i="22"/>
  <c r="Q278" i="22"/>
  <c r="P278" i="22"/>
  <c r="O278" i="22"/>
  <c r="N278" i="22"/>
  <c r="M278" i="22"/>
  <c r="L278" i="22"/>
  <c r="K278" i="22"/>
  <c r="J278" i="22"/>
  <c r="I278" i="22"/>
  <c r="H278" i="22"/>
  <c r="G278" i="22"/>
  <c r="F278" i="22"/>
  <c r="E278" i="22"/>
  <c r="D278" i="22"/>
  <c r="C278" i="22"/>
  <c r="B278" i="22"/>
  <c r="A278" i="22"/>
  <c r="W277" i="22"/>
  <c r="V277" i="22"/>
  <c r="U277" i="22"/>
  <c r="T277" i="22"/>
  <c r="S277" i="22"/>
  <c r="R277" i="22"/>
  <c r="Q277" i="22"/>
  <c r="P277" i="22"/>
  <c r="O277" i="22"/>
  <c r="N277" i="22"/>
  <c r="M277" i="22"/>
  <c r="L277" i="22"/>
  <c r="K277" i="22"/>
  <c r="J277" i="22"/>
  <c r="I277" i="22"/>
  <c r="H277" i="22"/>
  <c r="G277" i="22"/>
  <c r="F277" i="22"/>
  <c r="E277" i="22"/>
  <c r="D277" i="22"/>
  <c r="C277" i="22"/>
  <c r="B277" i="22"/>
  <c r="A277" i="22"/>
  <c r="W276" i="22"/>
  <c r="V276" i="22"/>
  <c r="U276" i="22"/>
  <c r="T276" i="22"/>
  <c r="S276" i="22"/>
  <c r="R276" i="22"/>
  <c r="Q276" i="22"/>
  <c r="P276" i="22"/>
  <c r="O276" i="22"/>
  <c r="N276" i="22"/>
  <c r="M276" i="22"/>
  <c r="L276" i="22"/>
  <c r="K276" i="22"/>
  <c r="J276" i="22"/>
  <c r="I276" i="22"/>
  <c r="H276" i="22"/>
  <c r="G276" i="22"/>
  <c r="F276" i="22"/>
  <c r="E276" i="22"/>
  <c r="D276" i="22"/>
  <c r="C276" i="22"/>
  <c r="B276" i="22"/>
  <c r="A276" i="22"/>
  <c r="W275" i="22"/>
  <c r="V275" i="22"/>
  <c r="U275" i="22"/>
  <c r="T275" i="22"/>
  <c r="S275" i="22"/>
  <c r="R275" i="22"/>
  <c r="Q275" i="22"/>
  <c r="P275" i="22"/>
  <c r="O275" i="22"/>
  <c r="N275" i="22"/>
  <c r="M275" i="22"/>
  <c r="L275" i="22"/>
  <c r="K275" i="22"/>
  <c r="J275" i="22"/>
  <c r="I275" i="22"/>
  <c r="H275" i="22"/>
  <c r="G275" i="22"/>
  <c r="F275" i="22"/>
  <c r="E275" i="22"/>
  <c r="D275" i="22"/>
  <c r="C275" i="22"/>
  <c r="B275" i="22"/>
  <c r="A275" i="22"/>
  <c r="W274" i="22"/>
  <c r="V274" i="22"/>
  <c r="U274" i="22"/>
  <c r="T274" i="22"/>
  <c r="S274" i="22"/>
  <c r="R274" i="22"/>
  <c r="Q274" i="22"/>
  <c r="P274" i="22"/>
  <c r="O274" i="22"/>
  <c r="N274" i="22"/>
  <c r="M274" i="22"/>
  <c r="L274" i="22"/>
  <c r="K274" i="22"/>
  <c r="J274" i="22"/>
  <c r="I274" i="22"/>
  <c r="H274" i="22"/>
  <c r="G274" i="22"/>
  <c r="F274" i="22"/>
  <c r="E274" i="22"/>
  <c r="D274" i="22"/>
  <c r="C274" i="22"/>
  <c r="B274" i="22"/>
  <c r="A274" i="22"/>
  <c r="W273" i="22"/>
  <c r="V273" i="22"/>
  <c r="U273" i="22"/>
  <c r="T273" i="22"/>
  <c r="S273" i="22"/>
  <c r="R273" i="22"/>
  <c r="Q273" i="22"/>
  <c r="P273" i="22"/>
  <c r="O273" i="22"/>
  <c r="N273" i="22"/>
  <c r="M273" i="22"/>
  <c r="L273" i="22"/>
  <c r="K273" i="22"/>
  <c r="J273" i="22"/>
  <c r="I273" i="22"/>
  <c r="H273" i="22"/>
  <c r="G273" i="22"/>
  <c r="F273" i="22"/>
  <c r="E273" i="22"/>
  <c r="D273" i="22"/>
  <c r="C273" i="22"/>
  <c r="B273" i="22"/>
  <c r="A273" i="22"/>
  <c r="W272" i="22"/>
  <c r="V272" i="22"/>
  <c r="U272" i="22"/>
  <c r="T272" i="22"/>
  <c r="S272" i="22"/>
  <c r="R272" i="22"/>
  <c r="Q272" i="22"/>
  <c r="P272" i="22"/>
  <c r="O272" i="22"/>
  <c r="N272" i="22"/>
  <c r="M272" i="22"/>
  <c r="L272" i="22"/>
  <c r="K272" i="22"/>
  <c r="J272" i="22"/>
  <c r="I272" i="22"/>
  <c r="H272" i="22"/>
  <c r="G272" i="22"/>
  <c r="F272" i="22"/>
  <c r="E272" i="22"/>
  <c r="D272" i="22"/>
  <c r="C272" i="22"/>
  <c r="B272" i="22"/>
  <c r="A272" i="22"/>
  <c r="W271" i="22"/>
  <c r="V271" i="22"/>
  <c r="U271" i="22"/>
  <c r="T271" i="22"/>
  <c r="S271" i="22"/>
  <c r="R271" i="22"/>
  <c r="Q271" i="22"/>
  <c r="P271" i="22"/>
  <c r="O271" i="22"/>
  <c r="N271" i="22"/>
  <c r="M271" i="22"/>
  <c r="L271" i="22"/>
  <c r="K271" i="22"/>
  <c r="J271" i="22"/>
  <c r="I271" i="22"/>
  <c r="H271" i="22"/>
  <c r="G271" i="22"/>
  <c r="F271" i="22"/>
  <c r="E271" i="22"/>
  <c r="D271" i="22"/>
  <c r="C271" i="22"/>
  <c r="B271" i="22"/>
  <c r="A271" i="22"/>
  <c r="W270" i="22"/>
  <c r="V270" i="22"/>
  <c r="U270" i="22"/>
  <c r="T270" i="22"/>
  <c r="S270" i="22"/>
  <c r="R270" i="22"/>
  <c r="Q270" i="22"/>
  <c r="P270" i="22"/>
  <c r="O270" i="22"/>
  <c r="N270" i="22"/>
  <c r="M270" i="22"/>
  <c r="L270" i="22"/>
  <c r="K270" i="22"/>
  <c r="J270" i="22"/>
  <c r="I270" i="22"/>
  <c r="H270" i="22"/>
  <c r="G270" i="22"/>
  <c r="F270" i="22"/>
  <c r="E270" i="22"/>
  <c r="D270" i="22"/>
  <c r="C270" i="22"/>
  <c r="B270" i="22"/>
  <c r="A270" i="22"/>
  <c r="W269" i="22"/>
  <c r="V269" i="22"/>
  <c r="U269" i="22"/>
  <c r="T269" i="22"/>
  <c r="S269" i="22"/>
  <c r="R269" i="22"/>
  <c r="Q269" i="22"/>
  <c r="P269" i="22"/>
  <c r="O269" i="22"/>
  <c r="N269" i="22"/>
  <c r="M269" i="22"/>
  <c r="L269" i="22"/>
  <c r="K269" i="22"/>
  <c r="J269" i="22"/>
  <c r="I269" i="22"/>
  <c r="H269" i="22"/>
  <c r="G269" i="22"/>
  <c r="F269" i="22"/>
  <c r="E269" i="22"/>
  <c r="D269" i="22"/>
  <c r="C269" i="22"/>
  <c r="B269" i="22"/>
  <c r="A269" i="22"/>
  <c r="W268" i="22"/>
  <c r="V268" i="22"/>
  <c r="U268" i="22"/>
  <c r="T268" i="22"/>
  <c r="S268" i="22"/>
  <c r="R268" i="22"/>
  <c r="Q268" i="22"/>
  <c r="P268" i="22"/>
  <c r="O268" i="22"/>
  <c r="N268" i="22"/>
  <c r="M268" i="22"/>
  <c r="L268" i="22"/>
  <c r="K268" i="22"/>
  <c r="J268" i="22"/>
  <c r="I268" i="22"/>
  <c r="H268" i="22"/>
  <c r="G268" i="22"/>
  <c r="F268" i="22"/>
  <c r="E268" i="22"/>
  <c r="D268" i="22"/>
  <c r="C268" i="22"/>
  <c r="B268" i="22"/>
  <c r="A268" i="22"/>
  <c r="W267" i="22"/>
  <c r="V267" i="22"/>
  <c r="U267" i="22"/>
  <c r="T267" i="22"/>
  <c r="S267" i="22"/>
  <c r="R267" i="22"/>
  <c r="Q267" i="22"/>
  <c r="P267" i="22"/>
  <c r="O267" i="22"/>
  <c r="N267" i="22"/>
  <c r="M267" i="22"/>
  <c r="L267" i="22"/>
  <c r="K267" i="22"/>
  <c r="J267" i="22"/>
  <c r="I267" i="22"/>
  <c r="H267" i="22"/>
  <c r="G267" i="22"/>
  <c r="F267" i="22"/>
  <c r="E267" i="22"/>
  <c r="D267" i="22"/>
  <c r="C267" i="22"/>
  <c r="B267" i="22"/>
  <c r="A267" i="22"/>
  <c r="W266" i="22"/>
  <c r="V266" i="22"/>
  <c r="U266" i="22"/>
  <c r="T266" i="22"/>
  <c r="S266" i="22"/>
  <c r="R266" i="22"/>
  <c r="Q266" i="22"/>
  <c r="P266" i="22"/>
  <c r="O266" i="22"/>
  <c r="N266" i="22"/>
  <c r="M266" i="22"/>
  <c r="L266" i="22"/>
  <c r="K266" i="22"/>
  <c r="J266" i="22"/>
  <c r="I266" i="22"/>
  <c r="H266" i="22"/>
  <c r="G266" i="22"/>
  <c r="F266" i="22"/>
  <c r="E266" i="22"/>
  <c r="D266" i="22"/>
  <c r="C266" i="22"/>
  <c r="B266" i="22"/>
  <c r="A266" i="22"/>
  <c r="W265" i="22"/>
  <c r="V265" i="22"/>
  <c r="U265" i="22"/>
  <c r="T265" i="22"/>
  <c r="S265" i="22"/>
  <c r="R265" i="22"/>
  <c r="Q265" i="22"/>
  <c r="P265" i="22"/>
  <c r="O265" i="22"/>
  <c r="N265" i="22"/>
  <c r="M265" i="22"/>
  <c r="L265" i="22"/>
  <c r="K265" i="22"/>
  <c r="J265" i="22"/>
  <c r="I265" i="22"/>
  <c r="H265" i="22"/>
  <c r="G265" i="22"/>
  <c r="F265" i="22"/>
  <c r="E265" i="22"/>
  <c r="D265" i="22"/>
  <c r="C265" i="22"/>
  <c r="B265" i="22"/>
  <c r="A265" i="22"/>
  <c r="W264" i="22"/>
  <c r="V264" i="22"/>
  <c r="U264" i="22"/>
  <c r="T264" i="22"/>
  <c r="S264" i="22"/>
  <c r="R264" i="22"/>
  <c r="Q264" i="22"/>
  <c r="P264" i="22"/>
  <c r="O264" i="22"/>
  <c r="N264" i="22"/>
  <c r="M264" i="22"/>
  <c r="L264" i="22"/>
  <c r="K264" i="22"/>
  <c r="J264" i="22"/>
  <c r="I264" i="22"/>
  <c r="H264" i="22"/>
  <c r="G264" i="22"/>
  <c r="F264" i="22"/>
  <c r="E264" i="22"/>
  <c r="D264" i="22"/>
  <c r="C264" i="22"/>
  <c r="B264" i="22"/>
  <c r="A264" i="22"/>
  <c r="W263" i="22"/>
  <c r="V263" i="22"/>
  <c r="U263" i="22"/>
  <c r="T263" i="22"/>
  <c r="S263" i="22"/>
  <c r="R263" i="22"/>
  <c r="Q263" i="22"/>
  <c r="P263" i="22"/>
  <c r="O263" i="22"/>
  <c r="N263" i="22"/>
  <c r="M263" i="22"/>
  <c r="L263" i="22"/>
  <c r="K263" i="22"/>
  <c r="J263" i="22"/>
  <c r="I263" i="22"/>
  <c r="H263" i="22"/>
  <c r="G263" i="22"/>
  <c r="F263" i="22"/>
  <c r="E263" i="22"/>
  <c r="D263" i="22"/>
  <c r="C263" i="22"/>
  <c r="B263" i="22"/>
  <c r="A263" i="22"/>
  <c r="W262" i="22"/>
  <c r="V262" i="22"/>
  <c r="U262" i="22"/>
  <c r="T262" i="22"/>
  <c r="S262" i="22"/>
  <c r="R262" i="22"/>
  <c r="Q262" i="22"/>
  <c r="P262" i="22"/>
  <c r="O262" i="22"/>
  <c r="N262" i="22"/>
  <c r="M262" i="22"/>
  <c r="L262" i="22"/>
  <c r="K262" i="22"/>
  <c r="J262" i="22"/>
  <c r="I262" i="22"/>
  <c r="H262" i="22"/>
  <c r="G262" i="22"/>
  <c r="F262" i="22"/>
  <c r="E262" i="22"/>
  <c r="D262" i="22"/>
  <c r="C262" i="22"/>
  <c r="B262" i="22"/>
  <c r="A262" i="22"/>
  <c r="W261" i="22"/>
  <c r="V261" i="22"/>
  <c r="U261" i="22"/>
  <c r="T261" i="22"/>
  <c r="S261" i="22"/>
  <c r="R261" i="22"/>
  <c r="Q261" i="22"/>
  <c r="P261" i="22"/>
  <c r="O261" i="22"/>
  <c r="N261" i="22"/>
  <c r="M261" i="22"/>
  <c r="L261" i="22"/>
  <c r="K261" i="22"/>
  <c r="J261" i="22"/>
  <c r="I261" i="22"/>
  <c r="H261" i="22"/>
  <c r="G261" i="22"/>
  <c r="F261" i="22"/>
  <c r="E261" i="22"/>
  <c r="D261" i="22"/>
  <c r="C261" i="22"/>
  <c r="B261" i="22"/>
  <c r="A261" i="22"/>
  <c r="W260" i="22"/>
  <c r="V260" i="22"/>
  <c r="U260" i="22"/>
  <c r="T260" i="22"/>
  <c r="S260" i="22"/>
  <c r="R260" i="22"/>
  <c r="Q260" i="22"/>
  <c r="P260" i="22"/>
  <c r="O260" i="22"/>
  <c r="N260" i="22"/>
  <c r="M260" i="22"/>
  <c r="L260" i="22"/>
  <c r="K260" i="22"/>
  <c r="J260" i="22"/>
  <c r="I260" i="22"/>
  <c r="H260" i="22"/>
  <c r="G260" i="22"/>
  <c r="F260" i="22"/>
  <c r="E260" i="22"/>
  <c r="D260" i="22"/>
  <c r="C260" i="22"/>
  <c r="B260" i="22"/>
  <c r="A260" i="22"/>
  <c r="W259" i="22"/>
  <c r="V259" i="22"/>
  <c r="U259" i="22"/>
  <c r="T259" i="22"/>
  <c r="S259" i="22"/>
  <c r="R259" i="22"/>
  <c r="Q259" i="22"/>
  <c r="P259" i="22"/>
  <c r="O259" i="22"/>
  <c r="N259" i="22"/>
  <c r="M259" i="22"/>
  <c r="L259" i="22"/>
  <c r="K259" i="22"/>
  <c r="J259" i="22"/>
  <c r="I259" i="22"/>
  <c r="H259" i="22"/>
  <c r="G259" i="22"/>
  <c r="F259" i="22"/>
  <c r="E259" i="22"/>
  <c r="D259" i="22"/>
  <c r="C259" i="22"/>
  <c r="B259" i="22"/>
  <c r="A259" i="22"/>
  <c r="W258" i="22"/>
  <c r="V258" i="22"/>
  <c r="U258" i="22"/>
  <c r="T258" i="22"/>
  <c r="S258" i="22"/>
  <c r="R258" i="22"/>
  <c r="Q258" i="22"/>
  <c r="P258" i="22"/>
  <c r="O258" i="22"/>
  <c r="N258" i="22"/>
  <c r="M258" i="22"/>
  <c r="L258" i="22"/>
  <c r="K258" i="22"/>
  <c r="J258" i="22"/>
  <c r="I258" i="22"/>
  <c r="H258" i="22"/>
  <c r="G258" i="22"/>
  <c r="F258" i="22"/>
  <c r="E258" i="22"/>
  <c r="D258" i="22"/>
  <c r="C258" i="22"/>
  <c r="B258" i="22"/>
  <c r="A258" i="22"/>
  <c r="W257" i="22"/>
  <c r="V257" i="22"/>
  <c r="U257" i="22"/>
  <c r="T257" i="22"/>
  <c r="S257" i="22"/>
  <c r="R257" i="22"/>
  <c r="Q257" i="22"/>
  <c r="P257" i="22"/>
  <c r="O257" i="22"/>
  <c r="N257" i="22"/>
  <c r="M257" i="22"/>
  <c r="L257" i="22"/>
  <c r="K257" i="22"/>
  <c r="J257" i="22"/>
  <c r="I257" i="22"/>
  <c r="H257" i="22"/>
  <c r="G257" i="22"/>
  <c r="F257" i="22"/>
  <c r="E257" i="22"/>
  <c r="D257" i="22"/>
  <c r="C257" i="22"/>
  <c r="B257" i="22"/>
  <c r="A257" i="22"/>
  <c r="W256" i="22"/>
  <c r="V256" i="22"/>
  <c r="U256" i="22"/>
  <c r="T256" i="22"/>
  <c r="S256" i="22"/>
  <c r="R256" i="22"/>
  <c r="Q256" i="22"/>
  <c r="P256" i="22"/>
  <c r="O256" i="22"/>
  <c r="N256" i="22"/>
  <c r="M256" i="22"/>
  <c r="L256" i="22"/>
  <c r="K256" i="22"/>
  <c r="J256" i="22"/>
  <c r="I256" i="22"/>
  <c r="H256" i="22"/>
  <c r="G256" i="22"/>
  <c r="F256" i="22"/>
  <c r="E256" i="22"/>
  <c r="D256" i="22"/>
  <c r="C256" i="22"/>
  <c r="B256" i="22"/>
  <c r="A256" i="22"/>
  <c r="W255" i="22"/>
  <c r="V255" i="22"/>
  <c r="U255" i="22"/>
  <c r="T255" i="22"/>
  <c r="S255" i="22"/>
  <c r="R255" i="22"/>
  <c r="Q255" i="22"/>
  <c r="P255" i="22"/>
  <c r="O255" i="22"/>
  <c r="N255" i="22"/>
  <c r="M255" i="22"/>
  <c r="L255" i="22"/>
  <c r="K255" i="22"/>
  <c r="J255" i="22"/>
  <c r="I255" i="22"/>
  <c r="H255" i="22"/>
  <c r="G255" i="22"/>
  <c r="F255" i="22"/>
  <c r="E255" i="22"/>
  <c r="D255" i="22"/>
  <c r="C255" i="22"/>
  <c r="B255" i="22"/>
  <c r="A255" i="22"/>
  <c r="W254" i="22"/>
  <c r="V254" i="22"/>
  <c r="U254" i="22"/>
  <c r="T254" i="22"/>
  <c r="S254" i="22"/>
  <c r="R254" i="22"/>
  <c r="Q254" i="22"/>
  <c r="P254" i="22"/>
  <c r="O254" i="22"/>
  <c r="N254" i="22"/>
  <c r="M254" i="22"/>
  <c r="L254" i="22"/>
  <c r="K254" i="22"/>
  <c r="J254" i="22"/>
  <c r="I254" i="22"/>
  <c r="H254" i="22"/>
  <c r="G254" i="22"/>
  <c r="F254" i="22"/>
  <c r="E254" i="22"/>
  <c r="D254" i="22"/>
  <c r="C254" i="22"/>
  <c r="B254" i="22"/>
  <c r="A254" i="22"/>
  <c r="W253" i="22"/>
  <c r="V253" i="22"/>
  <c r="U253" i="22"/>
  <c r="T253" i="22"/>
  <c r="S253" i="22"/>
  <c r="R253" i="22"/>
  <c r="Q253" i="22"/>
  <c r="P253" i="22"/>
  <c r="O253" i="22"/>
  <c r="N253" i="22"/>
  <c r="M253" i="22"/>
  <c r="L253" i="22"/>
  <c r="K253" i="22"/>
  <c r="J253" i="22"/>
  <c r="I253" i="22"/>
  <c r="H253" i="22"/>
  <c r="G253" i="22"/>
  <c r="F253" i="22"/>
  <c r="E253" i="22"/>
  <c r="D253" i="22"/>
  <c r="C253" i="22"/>
  <c r="B253" i="22"/>
  <c r="A253" i="22"/>
  <c r="W252" i="22"/>
  <c r="V252" i="22"/>
  <c r="U252" i="22"/>
  <c r="T252" i="22"/>
  <c r="S252" i="22"/>
  <c r="R252" i="22"/>
  <c r="Q252" i="22"/>
  <c r="P252" i="22"/>
  <c r="O252" i="22"/>
  <c r="N252" i="22"/>
  <c r="M252" i="22"/>
  <c r="L252" i="22"/>
  <c r="K252" i="22"/>
  <c r="J252" i="22"/>
  <c r="I252" i="22"/>
  <c r="H252" i="22"/>
  <c r="G252" i="22"/>
  <c r="F252" i="22"/>
  <c r="E252" i="22"/>
  <c r="D252" i="22"/>
  <c r="C252" i="22"/>
  <c r="B252" i="22"/>
  <c r="A252" i="22"/>
  <c r="W251" i="22"/>
  <c r="V251" i="22"/>
  <c r="U251" i="22"/>
  <c r="T251" i="22"/>
  <c r="S251" i="22"/>
  <c r="R251" i="22"/>
  <c r="Q251" i="22"/>
  <c r="P251" i="22"/>
  <c r="O251" i="22"/>
  <c r="N251" i="22"/>
  <c r="M251" i="22"/>
  <c r="L251" i="22"/>
  <c r="K251" i="22"/>
  <c r="J251" i="22"/>
  <c r="I251" i="22"/>
  <c r="H251" i="22"/>
  <c r="G251" i="22"/>
  <c r="F251" i="22"/>
  <c r="E251" i="22"/>
  <c r="D251" i="22"/>
  <c r="C251" i="22"/>
  <c r="B251" i="22"/>
  <c r="A251" i="22"/>
  <c r="W250" i="22"/>
  <c r="V250" i="22"/>
  <c r="U250" i="22"/>
  <c r="T250" i="22"/>
  <c r="S250" i="22"/>
  <c r="R250" i="22"/>
  <c r="Q250" i="22"/>
  <c r="P250" i="22"/>
  <c r="O250" i="22"/>
  <c r="N250" i="22"/>
  <c r="M250" i="22"/>
  <c r="L250" i="22"/>
  <c r="K250" i="22"/>
  <c r="J250" i="22"/>
  <c r="I250" i="22"/>
  <c r="H250" i="22"/>
  <c r="G250" i="22"/>
  <c r="F250" i="22"/>
  <c r="E250" i="22"/>
  <c r="D250" i="22"/>
  <c r="C250" i="22"/>
  <c r="B250" i="22"/>
  <c r="A250" i="22"/>
  <c r="W249" i="22"/>
  <c r="V249" i="22"/>
  <c r="U249" i="22"/>
  <c r="T249" i="22"/>
  <c r="S249" i="22"/>
  <c r="R249" i="22"/>
  <c r="Q249" i="22"/>
  <c r="P249" i="22"/>
  <c r="O249" i="22"/>
  <c r="N249" i="22"/>
  <c r="M249" i="22"/>
  <c r="L249" i="22"/>
  <c r="K249" i="22"/>
  <c r="J249" i="22"/>
  <c r="I249" i="22"/>
  <c r="H249" i="22"/>
  <c r="G249" i="22"/>
  <c r="F249" i="22"/>
  <c r="E249" i="22"/>
  <c r="D249" i="22"/>
  <c r="C249" i="22"/>
  <c r="B249" i="22"/>
  <c r="A249" i="22"/>
  <c r="W248" i="22"/>
  <c r="V248" i="22"/>
  <c r="U248" i="22"/>
  <c r="T248" i="22"/>
  <c r="S248" i="22"/>
  <c r="R248" i="22"/>
  <c r="Q248" i="22"/>
  <c r="P248" i="22"/>
  <c r="O248" i="22"/>
  <c r="N248" i="22"/>
  <c r="M248" i="22"/>
  <c r="L248" i="22"/>
  <c r="K248" i="22"/>
  <c r="J248" i="22"/>
  <c r="I248" i="22"/>
  <c r="H248" i="22"/>
  <c r="G248" i="22"/>
  <c r="F248" i="22"/>
  <c r="E248" i="22"/>
  <c r="D248" i="22"/>
  <c r="C248" i="22"/>
  <c r="B248" i="22"/>
  <c r="A248" i="22"/>
  <c r="W247" i="22"/>
  <c r="V247" i="22"/>
  <c r="U247" i="22"/>
  <c r="T247" i="22"/>
  <c r="S247" i="22"/>
  <c r="R247" i="22"/>
  <c r="Q247" i="22"/>
  <c r="P247" i="22"/>
  <c r="O247" i="22"/>
  <c r="N247" i="22"/>
  <c r="M247" i="22"/>
  <c r="L247" i="22"/>
  <c r="K247" i="22"/>
  <c r="J247" i="22"/>
  <c r="I247" i="22"/>
  <c r="H247" i="22"/>
  <c r="G247" i="22"/>
  <c r="F247" i="22"/>
  <c r="E247" i="22"/>
  <c r="D247" i="22"/>
  <c r="C247" i="22"/>
  <c r="B247" i="22"/>
  <c r="A247" i="22"/>
  <c r="W246" i="22"/>
  <c r="V246" i="22"/>
  <c r="U246" i="22"/>
  <c r="T246" i="22"/>
  <c r="S246" i="22"/>
  <c r="R246" i="22"/>
  <c r="Q246" i="22"/>
  <c r="P246" i="22"/>
  <c r="O246" i="22"/>
  <c r="N246" i="22"/>
  <c r="M246" i="22"/>
  <c r="L246" i="22"/>
  <c r="K246" i="22"/>
  <c r="J246" i="22"/>
  <c r="I246" i="22"/>
  <c r="H246" i="22"/>
  <c r="G246" i="22"/>
  <c r="F246" i="22"/>
  <c r="E246" i="22"/>
  <c r="D246" i="22"/>
  <c r="C246" i="22"/>
  <c r="B246" i="22"/>
  <c r="A246" i="22"/>
  <c r="W245" i="22"/>
  <c r="V245" i="22"/>
  <c r="U245" i="22"/>
  <c r="T245" i="22"/>
  <c r="S245" i="22"/>
  <c r="R245" i="22"/>
  <c r="Q245" i="22"/>
  <c r="P245" i="22"/>
  <c r="O245" i="22"/>
  <c r="N245" i="22"/>
  <c r="M245" i="22"/>
  <c r="L245" i="22"/>
  <c r="K245" i="22"/>
  <c r="J245" i="22"/>
  <c r="I245" i="22"/>
  <c r="H245" i="22"/>
  <c r="G245" i="22"/>
  <c r="F245" i="22"/>
  <c r="E245" i="22"/>
  <c r="D245" i="22"/>
  <c r="C245" i="22"/>
  <c r="B245" i="22"/>
  <c r="A245" i="22"/>
  <c r="W244" i="22"/>
  <c r="V244" i="22"/>
  <c r="U244" i="22"/>
  <c r="T244" i="22"/>
  <c r="S244" i="22"/>
  <c r="R244" i="22"/>
  <c r="Q244" i="22"/>
  <c r="P244" i="22"/>
  <c r="O244" i="22"/>
  <c r="N244" i="22"/>
  <c r="M244" i="22"/>
  <c r="L244" i="22"/>
  <c r="K244" i="22"/>
  <c r="J244" i="22"/>
  <c r="I244" i="22"/>
  <c r="H244" i="22"/>
  <c r="G244" i="22"/>
  <c r="F244" i="22"/>
  <c r="E244" i="22"/>
  <c r="D244" i="22"/>
  <c r="C244" i="22"/>
  <c r="B244" i="22"/>
  <c r="A244" i="22"/>
  <c r="W243" i="22"/>
  <c r="V243" i="22"/>
  <c r="U243" i="22"/>
  <c r="T243" i="22"/>
  <c r="S243" i="22"/>
  <c r="R243" i="22"/>
  <c r="Q243" i="22"/>
  <c r="P243" i="22"/>
  <c r="O243" i="22"/>
  <c r="N243" i="22"/>
  <c r="M243" i="22"/>
  <c r="L243" i="22"/>
  <c r="K243" i="22"/>
  <c r="J243" i="22"/>
  <c r="I243" i="22"/>
  <c r="H243" i="22"/>
  <c r="G243" i="22"/>
  <c r="F243" i="22"/>
  <c r="E243" i="22"/>
  <c r="D243" i="22"/>
  <c r="C243" i="22"/>
  <c r="B243" i="22"/>
  <c r="A243" i="22"/>
  <c r="W242" i="22"/>
  <c r="V242" i="22"/>
  <c r="U242" i="22"/>
  <c r="T242" i="22"/>
  <c r="S242" i="22"/>
  <c r="R242" i="22"/>
  <c r="Q242" i="22"/>
  <c r="P242" i="22"/>
  <c r="O242" i="22"/>
  <c r="N242" i="22"/>
  <c r="M242" i="22"/>
  <c r="L242" i="22"/>
  <c r="K242" i="22"/>
  <c r="J242" i="22"/>
  <c r="I242" i="22"/>
  <c r="H242" i="22"/>
  <c r="G242" i="22"/>
  <c r="F242" i="22"/>
  <c r="E242" i="22"/>
  <c r="D242" i="22"/>
  <c r="C242" i="22"/>
  <c r="B242" i="22"/>
  <c r="A242" i="22"/>
  <c r="W241" i="22"/>
  <c r="V241" i="22"/>
  <c r="U241" i="22"/>
  <c r="T241" i="22"/>
  <c r="S241" i="22"/>
  <c r="R241" i="22"/>
  <c r="Q241" i="22"/>
  <c r="P241" i="22"/>
  <c r="O241" i="22"/>
  <c r="N241" i="22"/>
  <c r="M241" i="22"/>
  <c r="L241" i="22"/>
  <c r="K241" i="22"/>
  <c r="J241" i="22"/>
  <c r="I241" i="22"/>
  <c r="H241" i="22"/>
  <c r="G241" i="22"/>
  <c r="F241" i="22"/>
  <c r="E241" i="22"/>
  <c r="D241" i="22"/>
  <c r="C241" i="22"/>
  <c r="B241" i="22"/>
  <c r="A241" i="22"/>
  <c r="W240" i="22"/>
  <c r="V240" i="22"/>
  <c r="U240" i="22"/>
  <c r="T240" i="22"/>
  <c r="S240" i="22"/>
  <c r="R240" i="22"/>
  <c r="Q240" i="22"/>
  <c r="P240" i="22"/>
  <c r="O240" i="22"/>
  <c r="N240" i="22"/>
  <c r="M240" i="22"/>
  <c r="L240" i="22"/>
  <c r="K240" i="22"/>
  <c r="J240" i="22"/>
  <c r="I240" i="22"/>
  <c r="H240" i="22"/>
  <c r="G240" i="22"/>
  <c r="F240" i="22"/>
  <c r="E240" i="22"/>
  <c r="D240" i="22"/>
  <c r="C240" i="22"/>
  <c r="B240" i="22"/>
  <c r="A240" i="22"/>
  <c r="W239" i="22"/>
  <c r="V239" i="22"/>
  <c r="U239" i="22"/>
  <c r="T239" i="22"/>
  <c r="S239" i="22"/>
  <c r="R239" i="22"/>
  <c r="Q239" i="22"/>
  <c r="P239" i="22"/>
  <c r="O239" i="22"/>
  <c r="N239" i="22"/>
  <c r="M239" i="22"/>
  <c r="L239" i="22"/>
  <c r="K239" i="22"/>
  <c r="J239" i="22"/>
  <c r="I239" i="22"/>
  <c r="H239" i="22"/>
  <c r="G239" i="22"/>
  <c r="F239" i="22"/>
  <c r="E239" i="22"/>
  <c r="D239" i="22"/>
  <c r="C239" i="22"/>
  <c r="B239" i="22"/>
  <c r="A239" i="22"/>
  <c r="W238" i="22"/>
  <c r="V238" i="22"/>
  <c r="U238" i="22"/>
  <c r="T238" i="22"/>
  <c r="S238" i="22"/>
  <c r="R238" i="22"/>
  <c r="Q238" i="22"/>
  <c r="P238" i="22"/>
  <c r="O238" i="22"/>
  <c r="N238" i="22"/>
  <c r="M238" i="22"/>
  <c r="L238" i="22"/>
  <c r="K238" i="22"/>
  <c r="J238" i="22"/>
  <c r="I238" i="22"/>
  <c r="H238" i="22"/>
  <c r="G238" i="22"/>
  <c r="F238" i="22"/>
  <c r="E238" i="22"/>
  <c r="D238" i="22"/>
  <c r="C238" i="22"/>
  <c r="B238" i="22"/>
  <c r="A238" i="22"/>
  <c r="W237" i="22"/>
  <c r="V237" i="22"/>
  <c r="U237" i="22"/>
  <c r="T237" i="22"/>
  <c r="S237" i="22"/>
  <c r="R237" i="22"/>
  <c r="Q237" i="22"/>
  <c r="P237" i="22"/>
  <c r="O237" i="22"/>
  <c r="N237" i="22"/>
  <c r="M237" i="22"/>
  <c r="L237" i="22"/>
  <c r="K237" i="22"/>
  <c r="J237" i="22"/>
  <c r="I237" i="22"/>
  <c r="H237" i="22"/>
  <c r="G237" i="22"/>
  <c r="F237" i="22"/>
  <c r="E237" i="22"/>
  <c r="D237" i="22"/>
  <c r="C237" i="22"/>
  <c r="B237" i="22"/>
  <c r="A237" i="22"/>
  <c r="W236" i="22"/>
  <c r="V236" i="22"/>
  <c r="U236" i="22"/>
  <c r="T236" i="22"/>
  <c r="S236" i="22"/>
  <c r="R236" i="22"/>
  <c r="Q236" i="22"/>
  <c r="P236" i="22"/>
  <c r="O236" i="22"/>
  <c r="N236" i="22"/>
  <c r="M236" i="22"/>
  <c r="L236" i="22"/>
  <c r="K236" i="22"/>
  <c r="J236" i="22"/>
  <c r="I236" i="22"/>
  <c r="H236" i="22"/>
  <c r="G236" i="22"/>
  <c r="F236" i="22"/>
  <c r="E236" i="22"/>
  <c r="D236" i="22"/>
  <c r="C236" i="22"/>
  <c r="B236" i="22"/>
  <c r="A236" i="22"/>
  <c r="W235" i="22"/>
  <c r="V235" i="22"/>
  <c r="U235" i="22"/>
  <c r="T235" i="22"/>
  <c r="S235" i="22"/>
  <c r="R235" i="22"/>
  <c r="Q235" i="22"/>
  <c r="P235" i="22"/>
  <c r="O235" i="22"/>
  <c r="N235" i="22"/>
  <c r="M235" i="22"/>
  <c r="L235" i="22"/>
  <c r="K235" i="22"/>
  <c r="J235" i="22"/>
  <c r="I235" i="22"/>
  <c r="H235" i="22"/>
  <c r="G235" i="22"/>
  <c r="F235" i="22"/>
  <c r="E235" i="22"/>
  <c r="D235" i="22"/>
  <c r="C235" i="22"/>
  <c r="B235" i="22"/>
  <c r="A235" i="22"/>
  <c r="W234" i="22"/>
  <c r="V234" i="22"/>
  <c r="U234" i="22"/>
  <c r="T234" i="22"/>
  <c r="S234" i="22"/>
  <c r="R234" i="22"/>
  <c r="Q234" i="22"/>
  <c r="P234" i="22"/>
  <c r="O234" i="22"/>
  <c r="N234" i="22"/>
  <c r="M234" i="22"/>
  <c r="L234" i="22"/>
  <c r="K234" i="22"/>
  <c r="J234" i="22"/>
  <c r="I234" i="22"/>
  <c r="H234" i="22"/>
  <c r="G234" i="22"/>
  <c r="F234" i="22"/>
  <c r="E234" i="22"/>
  <c r="D234" i="22"/>
  <c r="C234" i="22"/>
  <c r="B234" i="22"/>
  <c r="A234" i="22"/>
  <c r="W233" i="22"/>
  <c r="V233" i="22"/>
  <c r="U233" i="22"/>
  <c r="T233" i="22"/>
  <c r="S233" i="22"/>
  <c r="R233" i="22"/>
  <c r="Q233" i="22"/>
  <c r="P233" i="22"/>
  <c r="O233" i="22"/>
  <c r="N233" i="22"/>
  <c r="M233" i="22"/>
  <c r="L233" i="22"/>
  <c r="K233" i="22"/>
  <c r="J233" i="22"/>
  <c r="I233" i="22"/>
  <c r="H233" i="22"/>
  <c r="G233" i="22"/>
  <c r="F233" i="22"/>
  <c r="E233" i="22"/>
  <c r="D233" i="22"/>
  <c r="C233" i="22"/>
  <c r="B233" i="22"/>
  <c r="A233" i="22"/>
  <c r="W232" i="22"/>
  <c r="V232" i="22"/>
  <c r="U232" i="22"/>
  <c r="T232" i="22"/>
  <c r="S232" i="22"/>
  <c r="R232" i="22"/>
  <c r="Q232" i="22"/>
  <c r="P232" i="22"/>
  <c r="O232" i="22"/>
  <c r="N232" i="22"/>
  <c r="M232" i="22"/>
  <c r="L232" i="22"/>
  <c r="K232" i="22"/>
  <c r="J232" i="22"/>
  <c r="I232" i="22"/>
  <c r="H232" i="22"/>
  <c r="G232" i="22"/>
  <c r="F232" i="22"/>
  <c r="E232" i="22"/>
  <c r="D232" i="22"/>
  <c r="C232" i="22"/>
  <c r="B232" i="22"/>
  <c r="A232" i="22"/>
  <c r="W231" i="22"/>
  <c r="V231" i="22"/>
  <c r="U231" i="22"/>
  <c r="T231" i="22"/>
  <c r="S231" i="22"/>
  <c r="R231" i="22"/>
  <c r="Q231" i="22"/>
  <c r="P231" i="22"/>
  <c r="O231" i="22"/>
  <c r="N231" i="22"/>
  <c r="M231" i="22"/>
  <c r="L231" i="22"/>
  <c r="K231" i="22"/>
  <c r="J231" i="22"/>
  <c r="I231" i="22"/>
  <c r="H231" i="22"/>
  <c r="G231" i="22"/>
  <c r="F231" i="22"/>
  <c r="E231" i="22"/>
  <c r="D231" i="22"/>
  <c r="C231" i="22"/>
  <c r="B231" i="22"/>
  <c r="A231" i="22"/>
  <c r="W230" i="22"/>
  <c r="V230" i="22"/>
  <c r="U230" i="22"/>
  <c r="T230" i="22"/>
  <c r="S230" i="22"/>
  <c r="R230" i="22"/>
  <c r="Q230" i="22"/>
  <c r="P230" i="22"/>
  <c r="O230" i="22"/>
  <c r="N230" i="22"/>
  <c r="M230" i="22"/>
  <c r="L230" i="22"/>
  <c r="K230" i="22"/>
  <c r="J230" i="22"/>
  <c r="I230" i="22"/>
  <c r="H230" i="22"/>
  <c r="G230" i="22"/>
  <c r="F230" i="22"/>
  <c r="E230" i="22"/>
  <c r="D230" i="22"/>
  <c r="C230" i="22"/>
  <c r="B230" i="22"/>
  <c r="A230" i="22"/>
  <c r="W229" i="22"/>
  <c r="V229" i="22"/>
  <c r="U229" i="22"/>
  <c r="T229" i="22"/>
  <c r="S229" i="22"/>
  <c r="R229" i="22"/>
  <c r="Q229" i="22"/>
  <c r="P229" i="22"/>
  <c r="O229" i="22"/>
  <c r="N229" i="22"/>
  <c r="M229" i="22"/>
  <c r="L229" i="22"/>
  <c r="K229" i="22"/>
  <c r="J229" i="22"/>
  <c r="I229" i="22"/>
  <c r="H229" i="22"/>
  <c r="G229" i="22"/>
  <c r="F229" i="22"/>
  <c r="E229" i="22"/>
  <c r="D229" i="22"/>
  <c r="C229" i="22"/>
  <c r="B229" i="22"/>
  <c r="A229" i="22"/>
  <c r="W228" i="22"/>
  <c r="V228" i="22"/>
  <c r="U228" i="22"/>
  <c r="T228" i="22"/>
  <c r="S228" i="22"/>
  <c r="R228" i="22"/>
  <c r="Q228" i="22"/>
  <c r="P228" i="22"/>
  <c r="O228" i="22"/>
  <c r="N228" i="22"/>
  <c r="M228" i="22"/>
  <c r="L228" i="22"/>
  <c r="K228" i="22"/>
  <c r="J228" i="22"/>
  <c r="I228" i="22"/>
  <c r="H228" i="22"/>
  <c r="G228" i="22"/>
  <c r="F228" i="22"/>
  <c r="E228" i="22"/>
  <c r="D228" i="22"/>
  <c r="C228" i="22"/>
  <c r="B228" i="22"/>
  <c r="A228" i="22"/>
  <c r="W227" i="22"/>
  <c r="V227" i="22"/>
  <c r="U227" i="22"/>
  <c r="T227" i="22"/>
  <c r="S227" i="22"/>
  <c r="R227" i="22"/>
  <c r="Q227" i="22"/>
  <c r="P227" i="22"/>
  <c r="O227" i="22"/>
  <c r="N227" i="22"/>
  <c r="M227" i="22"/>
  <c r="L227" i="22"/>
  <c r="K227" i="22"/>
  <c r="J227" i="22"/>
  <c r="I227" i="22"/>
  <c r="H227" i="22"/>
  <c r="G227" i="22"/>
  <c r="F227" i="22"/>
  <c r="E227" i="22"/>
  <c r="D227" i="22"/>
  <c r="C227" i="22"/>
  <c r="B227" i="22"/>
  <c r="A227" i="22"/>
  <c r="W226" i="22"/>
  <c r="V226" i="22"/>
  <c r="U226" i="22"/>
  <c r="T226" i="22"/>
  <c r="S226" i="22"/>
  <c r="R226" i="22"/>
  <c r="Q226" i="22"/>
  <c r="P226" i="22"/>
  <c r="O226" i="22"/>
  <c r="N226" i="22"/>
  <c r="M226" i="22"/>
  <c r="L226" i="22"/>
  <c r="K226" i="22"/>
  <c r="J226" i="22"/>
  <c r="I226" i="22"/>
  <c r="H226" i="22"/>
  <c r="G226" i="22"/>
  <c r="F226" i="22"/>
  <c r="E226" i="22"/>
  <c r="D226" i="22"/>
  <c r="C226" i="22"/>
  <c r="B226" i="22"/>
  <c r="A226" i="22"/>
  <c r="W225" i="22"/>
  <c r="V225" i="22"/>
  <c r="U225" i="22"/>
  <c r="T225" i="22"/>
  <c r="S225" i="22"/>
  <c r="R225" i="22"/>
  <c r="Q225" i="22"/>
  <c r="P225" i="22"/>
  <c r="O225" i="22"/>
  <c r="N225" i="22"/>
  <c r="M225" i="22"/>
  <c r="L225" i="22"/>
  <c r="K225" i="22"/>
  <c r="J225" i="22"/>
  <c r="I225" i="22"/>
  <c r="H225" i="22"/>
  <c r="G225" i="22"/>
  <c r="F225" i="22"/>
  <c r="E225" i="22"/>
  <c r="D225" i="22"/>
  <c r="C225" i="22"/>
  <c r="B225" i="22"/>
  <c r="A225" i="22"/>
  <c r="W224" i="22"/>
  <c r="V224" i="22"/>
  <c r="U224" i="22"/>
  <c r="T224" i="22"/>
  <c r="S224" i="22"/>
  <c r="R224" i="22"/>
  <c r="Q224" i="22"/>
  <c r="P224" i="22"/>
  <c r="O224" i="22"/>
  <c r="N224" i="22"/>
  <c r="M224" i="22"/>
  <c r="L224" i="22"/>
  <c r="K224" i="22"/>
  <c r="J224" i="22"/>
  <c r="I224" i="22"/>
  <c r="H224" i="22"/>
  <c r="G224" i="22"/>
  <c r="F224" i="22"/>
  <c r="E224" i="22"/>
  <c r="D224" i="22"/>
  <c r="C224" i="22"/>
  <c r="B224" i="22"/>
  <c r="A224" i="22"/>
  <c r="W223" i="22"/>
  <c r="V223" i="22"/>
  <c r="U223" i="22"/>
  <c r="T223" i="22"/>
  <c r="S223" i="22"/>
  <c r="R223" i="22"/>
  <c r="Q223" i="22"/>
  <c r="P223" i="22"/>
  <c r="O223" i="22"/>
  <c r="N223" i="22"/>
  <c r="M223" i="22"/>
  <c r="L223" i="22"/>
  <c r="K223" i="22"/>
  <c r="J223" i="22"/>
  <c r="I223" i="22"/>
  <c r="H223" i="22"/>
  <c r="G223" i="22"/>
  <c r="F223" i="22"/>
  <c r="E223" i="22"/>
  <c r="D223" i="22"/>
  <c r="C223" i="22"/>
  <c r="B223" i="22"/>
  <c r="A223" i="22"/>
  <c r="W222" i="22"/>
  <c r="V222" i="22"/>
  <c r="U222" i="22"/>
  <c r="T222" i="22"/>
  <c r="S222" i="22"/>
  <c r="R222" i="22"/>
  <c r="Q222" i="22"/>
  <c r="P222" i="22"/>
  <c r="O222" i="22"/>
  <c r="N222" i="22"/>
  <c r="M222" i="22"/>
  <c r="L222" i="22"/>
  <c r="K222" i="22"/>
  <c r="J222" i="22"/>
  <c r="I222" i="22"/>
  <c r="H222" i="22"/>
  <c r="G222" i="22"/>
  <c r="F222" i="22"/>
  <c r="E222" i="22"/>
  <c r="D222" i="22"/>
  <c r="C222" i="22"/>
  <c r="B222" i="22"/>
  <c r="A222" i="22"/>
  <c r="W221" i="22"/>
  <c r="V221" i="22"/>
  <c r="U221" i="22"/>
  <c r="T221" i="22"/>
  <c r="S221" i="22"/>
  <c r="R221" i="22"/>
  <c r="Q221" i="22"/>
  <c r="P221" i="22"/>
  <c r="O221" i="22"/>
  <c r="N221" i="22"/>
  <c r="M221" i="22"/>
  <c r="L221" i="22"/>
  <c r="K221" i="22"/>
  <c r="J221" i="22"/>
  <c r="I221" i="22"/>
  <c r="H221" i="22"/>
  <c r="G221" i="22"/>
  <c r="F221" i="22"/>
  <c r="E221" i="22"/>
  <c r="D221" i="22"/>
  <c r="C221" i="22"/>
  <c r="B221" i="22"/>
  <c r="A221" i="22"/>
  <c r="W220" i="22"/>
  <c r="V220" i="22"/>
  <c r="U220" i="22"/>
  <c r="T220" i="22"/>
  <c r="S220" i="22"/>
  <c r="R220" i="22"/>
  <c r="Q220" i="22"/>
  <c r="P220" i="22"/>
  <c r="O220" i="22"/>
  <c r="N220" i="22"/>
  <c r="M220" i="22"/>
  <c r="L220" i="22"/>
  <c r="K220" i="22"/>
  <c r="J220" i="22"/>
  <c r="I220" i="22"/>
  <c r="H220" i="22"/>
  <c r="G220" i="22"/>
  <c r="F220" i="22"/>
  <c r="E220" i="22"/>
  <c r="D220" i="22"/>
  <c r="C220" i="22"/>
  <c r="B220" i="22"/>
  <c r="A220" i="22"/>
  <c r="W219" i="22"/>
  <c r="V219" i="22"/>
  <c r="U219" i="22"/>
  <c r="T219" i="22"/>
  <c r="S219" i="22"/>
  <c r="R219" i="22"/>
  <c r="Q219" i="22"/>
  <c r="P219" i="22"/>
  <c r="O219" i="22"/>
  <c r="N219" i="22"/>
  <c r="M219" i="22"/>
  <c r="L219" i="22"/>
  <c r="K219" i="22"/>
  <c r="J219" i="22"/>
  <c r="I219" i="22"/>
  <c r="H219" i="22"/>
  <c r="G219" i="22"/>
  <c r="F219" i="22"/>
  <c r="E219" i="22"/>
  <c r="D219" i="22"/>
  <c r="C219" i="22"/>
  <c r="B219" i="22"/>
  <c r="A219" i="22"/>
  <c r="W218" i="22"/>
  <c r="V218" i="22"/>
  <c r="U218" i="22"/>
  <c r="T218" i="22"/>
  <c r="S218" i="22"/>
  <c r="R218" i="22"/>
  <c r="Q218" i="22"/>
  <c r="P218" i="22"/>
  <c r="O218" i="22"/>
  <c r="N218" i="22"/>
  <c r="M218" i="22"/>
  <c r="L218" i="22"/>
  <c r="K218" i="22"/>
  <c r="J218" i="22"/>
  <c r="I218" i="22"/>
  <c r="H218" i="22"/>
  <c r="G218" i="22"/>
  <c r="F218" i="22"/>
  <c r="E218" i="22"/>
  <c r="D218" i="22"/>
  <c r="C218" i="22"/>
  <c r="B218" i="22"/>
  <c r="A218" i="22"/>
  <c r="W217" i="22"/>
  <c r="V217" i="22"/>
  <c r="U217" i="22"/>
  <c r="T217" i="22"/>
  <c r="S217" i="22"/>
  <c r="R217" i="22"/>
  <c r="Q217" i="22"/>
  <c r="P217" i="22"/>
  <c r="O217" i="22"/>
  <c r="N217" i="22"/>
  <c r="M217" i="22"/>
  <c r="L217" i="22"/>
  <c r="K217" i="22"/>
  <c r="J217" i="22"/>
  <c r="I217" i="22"/>
  <c r="H217" i="22"/>
  <c r="G217" i="22"/>
  <c r="F217" i="22"/>
  <c r="E217" i="22"/>
  <c r="D217" i="22"/>
  <c r="C217" i="22"/>
  <c r="B217" i="22"/>
  <c r="A217" i="22"/>
  <c r="W216" i="22"/>
  <c r="V216" i="22"/>
  <c r="U216" i="22"/>
  <c r="T216" i="22"/>
  <c r="S216" i="22"/>
  <c r="R216" i="22"/>
  <c r="Q216" i="22"/>
  <c r="P216" i="22"/>
  <c r="O216" i="22"/>
  <c r="N216" i="22"/>
  <c r="M216" i="22"/>
  <c r="L216" i="22"/>
  <c r="K216" i="22"/>
  <c r="J216" i="22"/>
  <c r="I216" i="22"/>
  <c r="H216" i="22"/>
  <c r="G216" i="22"/>
  <c r="F216" i="22"/>
  <c r="E216" i="22"/>
  <c r="D216" i="22"/>
  <c r="C216" i="22"/>
  <c r="B216" i="22"/>
  <c r="A216" i="22"/>
  <c r="W215" i="22"/>
  <c r="V215" i="22"/>
  <c r="U215" i="22"/>
  <c r="T215" i="22"/>
  <c r="S215" i="22"/>
  <c r="R215" i="22"/>
  <c r="Q215" i="22"/>
  <c r="P215" i="22"/>
  <c r="O215" i="22"/>
  <c r="N215" i="22"/>
  <c r="M215" i="22"/>
  <c r="L215" i="22"/>
  <c r="K215" i="22"/>
  <c r="J215" i="22"/>
  <c r="I215" i="22"/>
  <c r="H215" i="22"/>
  <c r="G215" i="22"/>
  <c r="F215" i="22"/>
  <c r="E215" i="22"/>
  <c r="D215" i="22"/>
  <c r="C215" i="22"/>
  <c r="B215" i="22"/>
  <c r="A215" i="22"/>
  <c r="W214" i="22"/>
  <c r="V214" i="22"/>
  <c r="U214" i="22"/>
  <c r="T214" i="22"/>
  <c r="S214" i="22"/>
  <c r="R214" i="22"/>
  <c r="Q214" i="22"/>
  <c r="P214" i="22"/>
  <c r="O214" i="22"/>
  <c r="N214" i="22"/>
  <c r="M214" i="22"/>
  <c r="L214" i="22"/>
  <c r="K214" i="22"/>
  <c r="J214" i="22"/>
  <c r="I214" i="22"/>
  <c r="H214" i="22"/>
  <c r="G214" i="22"/>
  <c r="F214" i="22"/>
  <c r="E214" i="22"/>
  <c r="D214" i="22"/>
  <c r="C214" i="22"/>
  <c r="B214" i="22"/>
  <c r="A214" i="22"/>
  <c r="W213" i="22"/>
  <c r="V213" i="22"/>
  <c r="U213" i="22"/>
  <c r="T213" i="22"/>
  <c r="S213" i="22"/>
  <c r="R213" i="22"/>
  <c r="Q213" i="22"/>
  <c r="P213" i="22"/>
  <c r="O213" i="22"/>
  <c r="N213" i="22"/>
  <c r="M213" i="22"/>
  <c r="L213" i="22"/>
  <c r="K213" i="22"/>
  <c r="J213" i="22"/>
  <c r="I213" i="22"/>
  <c r="H213" i="22"/>
  <c r="G213" i="22"/>
  <c r="F213" i="22"/>
  <c r="E213" i="22"/>
  <c r="D213" i="22"/>
  <c r="C213" i="22"/>
  <c r="B213" i="22"/>
  <c r="A213" i="22"/>
  <c r="W212" i="22"/>
  <c r="V212" i="22"/>
  <c r="U212" i="22"/>
  <c r="T212" i="22"/>
  <c r="S212" i="22"/>
  <c r="R212" i="22"/>
  <c r="Q212" i="22"/>
  <c r="P212" i="22"/>
  <c r="O212" i="22"/>
  <c r="N212" i="22"/>
  <c r="M212" i="22"/>
  <c r="L212" i="22"/>
  <c r="K212" i="22"/>
  <c r="J212" i="22"/>
  <c r="I212" i="22"/>
  <c r="H212" i="22"/>
  <c r="G212" i="22"/>
  <c r="F212" i="22"/>
  <c r="E212" i="22"/>
  <c r="D212" i="22"/>
  <c r="C212" i="22"/>
  <c r="B212" i="22"/>
  <c r="A212" i="22"/>
  <c r="W211" i="22"/>
  <c r="V211" i="22"/>
  <c r="U211" i="22"/>
  <c r="T211" i="22"/>
  <c r="S211" i="22"/>
  <c r="R211" i="22"/>
  <c r="Q211" i="22"/>
  <c r="P211" i="22"/>
  <c r="O211" i="22"/>
  <c r="N211" i="22"/>
  <c r="M211" i="22"/>
  <c r="L211" i="22"/>
  <c r="K211" i="22"/>
  <c r="J211" i="22"/>
  <c r="I211" i="22"/>
  <c r="H211" i="22"/>
  <c r="G211" i="22"/>
  <c r="F211" i="22"/>
  <c r="E211" i="22"/>
  <c r="D211" i="22"/>
  <c r="C211" i="22"/>
  <c r="B211" i="22"/>
  <c r="A211" i="22"/>
  <c r="W210" i="22"/>
  <c r="V210" i="22"/>
  <c r="U210" i="22"/>
  <c r="T210" i="22"/>
  <c r="S210" i="22"/>
  <c r="R210" i="22"/>
  <c r="Q210" i="22"/>
  <c r="P210" i="22"/>
  <c r="O210" i="22"/>
  <c r="N210" i="22"/>
  <c r="M210" i="22"/>
  <c r="L210" i="22"/>
  <c r="K210" i="22"/>
  <c r="J210" i="22"/>
  <c r="I210" i="22"/>
  <c r="H210" i="22"/>
  <c r="G210" i="22"/>
  <c r="F210" i="22"/>
  <c r="E210" i="22"/>
  <c r="D210" i="22"/>
  <c r="C210" i="22"/>
  <c r="B210" i="22"/>
  <c r="A210" i="22"/>
  <c r="W209" i="22"/>
  <c r="V209" i="22"/>
  <c r="U209" i="22"/>
  <c r="T209" i="22"/>
  <c r="S209" i="22"/>
  <c r="R209" i="22"/>
  <c r="Q209" i="22"/>
  <c r="P209" i="22"/>
  <c r="O209" i="22"/>
  <c r="N209" i="22"/>
  <c r="M209" i="22"/>
  <c r="L209" i="22"/>
  <c r="K209" i="22"/>
  <c r="J209" i="22"/>
  <c r="I209" i="22"/>
  <c r="H209" i="22"/>
  <c r="G209" i="22"/>
  <c r="F209" i="22"/>
  <c r="E209" i="22"/>
  <c r="D209" i="22"/>
  <c r="C209" i="22"/>
  <c r="B209" i="22"/>
  <c r="A209" i="22"/>
  <c r="W208" i="22"/>
  <c r="V208" i="22"/>
  <c r="U208" i="22"/>
  <c r="T208" i="22"/>
  <c r="S208" i="22"/>
  <c r="R208" i="22"/>
  <c r="Q208" i="22"/>
  <c r="P208" i="22"/>
  <c r="O208" i="22"/>
  <c r="N208" i="22"/>
  <c r="M208" i="22"/>
  <c r="L208" i="22"/>
  <c r="K208" i="22"/>
  <c r="J208" i="22"/>
  <c r="I208" i="22"/>
  <c r="H208" i="22"/>
  <c r="G208" i="22"/>
  <c r="F208" i="22"/>
  <c r="E208" i="22"/>
  <c r="D208" i="22"/>
  <c r="C208" i="22"/>
  <c r="B208" i="22"/>
  <c r="A208" i="22"/>
  <c r="W207" i="22"/>
  <c r="V207" i="22"/>
  <c r="U207" i="22"/>
  <c r="T207" i="22"/>
  <c r="S207" i="22"/>
  <c r="R207" i="22"/>
  <c r="Q207" i="22"/>
  <c r="P207" i="22"/>
  <c r="O207" i="22"/>
  <c r="N207" i="22"/>
  <c r="M207" i="22"/>
  <c r="L207" i="22"/>
  <c r="K207" i="22"/>
  <c r="J207" i="22"/>
  <c r="I207" i="22"/>
  <c r="H207" i="22"/>
  <c r="G207" i="22"/>
  <c r="F207" i="22"/>
  <c r="E207" i="22"/>
  <c r="D207" i="22"/>
  <c r="C207" i="22"/>
  <c r="B207" i="22"/>
  <c r="A207" i="22"/>
  <c r="W206" i="22"/>
  <c r="V206" i="22"/>
  <c r="U206" i="22"/>
  <c r="T206" i="22"/>
  <c r="S206" i="22"/>
  <c r="R206" i="22"/>
  <c r="Q206" i="22"/>
  <c r="P206" i="22"/>
  <c r="O206" i="22"/>
  <c r="N206" i="22"/>
  <c r="M206" i="22"/>
  <c r="L206" i="22"/>
  <c r="K206" i="22"/>
  <c r="J206" i="22"/>
  <c r="I206" i="22"/>
  <c r="H206" i="22"/>
  <c r="G206" i="22"/>
  <c r="F206" i="22"/>
  <c r="E206" i="22"/>
  <c r="D206" i="22"/>
  <c r="C206" i="22"/>
  <c r="B206" i="22"/>
  <c r="A206" i="22"/>
  <c r="W205" i="22"/>
  <c r="V205" i="22"/>
  <c r="U205" i="22"/>
  <c r="T205" i="22"/>
  <c r="S205" i="22"/>
  <c r="R205" i="22"/>
  <c r="Q205" i="22"/>
  <c r="P205" i="22"/>
  <c r="O205" i="22"/>
  <c r="N205" i="22"/>
  <c r="M205" i="22"/>
  <c r="L205" i="22"/>
  <c r="K205" i="22"/>
  <c r="J205" i="22"/>
  <c r="I205" i="22"/>
  <c r="H205" i="22"/>
  <c r="G205" i="22"/>
  <c r="F205" i="22"/>
  <c r="E205" i="22"/>
  <c r="D205" i="22"/>
  <c r="C205" i="22"/>
  <c r="B205" i="22"/>
  <c r="A205" i="22"/>
  <c r="W204" i="22"/>
  <c r="V204" i="22"/>
  <c r="U204" i="22"/>
  <c r="T204" i="22"/>
  <c r="S204" i="22"/>
  <c r="R204" i="22"/>
  <c r="Q204" i="22"/>
  <c r="P204" i="22"/>
  <c r="O204" i="22"/>
  <c r="N204" i="22"/>
  <c r="M204" i="22"/>
  <c r="L204" i="22"/>
  <c r="K204" i="22"/>
  <c r="J204" i="22"/>
  <c r="I204" i="22"/>
  <c r="H204" i="22"/>
  <c r="G204" i="22"/>
  <c r="F204" i="22"/>
  <c r="E204" i="22"/>
  <c r="D204" i="22"/>
  <c r="C204" i="22"/>
  <c r="B204" i="22"/>
  <c r="A204" i="22"/>
  <c r="W203" i="22"/>
  <c r="V203" i="22"/>
  <c r="U203" i="22"/>
  <c r="T203" i="22"/>
  <c r="S203" i="22"/>
  <c r="R203" i="22"/>
  <c r="Q203" i="22"/>
  <c r="P203" i="22"/>
  <c r="O203" i="22"/>
  <c r="N203" i="22"/>
  <c r="M203" i="22"/>
  <c r="L203" i="22"/>
  <c r="K203" i="22"/>
  <c r="J203" i="22"/>
  <c r="I203" i="22"/>
  <c r="H203" i="22"/>
  <c r="G203" i="22"/>
  <c r="F203" i="22"/>
  <c r="E203" i="22"/>
  <c r="D203" i="22"/>
  <c r="C203" i="22"/>
  <c r="B203" i="22"/>
  <c r="A203" i="22"/>
  <c r="W202" i="22"/>
  <c r="V202" i="22"/>
  <c r="U202" i="22"/>
  <c r="T202" i="22"/>
  <c r="S202" i="22"/>
  <c r="R202" i="22"/>
  <c r="Q202" i="22"/>
  <c r="P202" i="22"/>
  <c r="O202" i="22"/>
  <c r="N202" i="22"/>
  <c r="M202" i="22"/>
  <c r="L202" i="22"/>
  <c r="K202" i="22"/>
  <c r="J202" i="22"/>
  <c r="I202" i="22"/>
  <c r="H202" i="22"/>
  <c r="G202" i="22"/>
  <c r="F202" i="22"/>
  <c r="E202" i="22"/>
  <c r="D202" i="22"/>
  <c r="C202" i="22"/>
  <c r="B202" i="22"/>
  <c r="A202" i="22"/>
  <c r="W201" i="22"/>
  <c r="V201" i="22"/>
  <c r="U201" i="22"/>
  <c r="T201" i="22"/>
  <c r="S201" i="22"/>
  <c r="R201" i="22"/>
  <c r="Q201" i="22"/>
  <c r="P201" i="22"/>
  <c r="O201" i="22"/>
  <c r="N201" i="22"/>
  <c r="M201" i="22"/>
  <c r="L201" i="22"/>
  <c r="K201" i="22"/>
  <c r="J201" i="22"/>
  <c r="I201" i="22"/>
  <c r="H201" i="22"/>
  <c r="G201" i="22"/>
  <c r="F201" i="22"/>
  <c r="E201" i="22"/>
  <c r="D201" i="22"/>
  <c r="C201" i="22"/>
  <c r="B201" i="22"/>
  <c r="A201" i="22"/>
  <c r="W200" i="22"/>
  <c r="V200" i="22"/>
  <c r="U200" i="22"/>
  <c r="T200" i="22"/>
  <c r="S200" i="22"/>
  <c r="R200" i="22"/>
  <c r="Q200" i="22"/>
  <c r="P200" i="22"/>
  <c r="O200" i="22"/>
  <c r="N200" i="22"/>
  <c r="M200" i="22"/>
  <c r="L200" i="22"/>
  <c r="K200" i="22"/>
  <c r="J200" i="22"/>
  <c r="I200" i="22"/>
  <c r="H200" i="22"/>
  <c r="G200" i="22"/>
  <c r="F200" i="22"/>
  <c r="E200" i="22"/>
  <c r="D200" i="22"/>
  <c r="C200" i="22"/>
  <c r="B200" i="22"/>
  <c r="A200" i="22"/>
  <c r="W199" i="22"/>
  <c r="V199" i="22"/>
  <c r="U199" i="22"/>
  <c r="T199" i="22"/>
  <c r="S199" i="22"/>
  <c r="R199" i="22"/>
  <c r="Q199" i="22"/>
  <c r="P199" i="22"/>
  <c r="O199" i="22"/>
  <c r="N199" i="22"/>
  <c r="M199" i="22"/>
  <c r="L199" i="22"/>
  <c r="K199" i="22"/>
  <c r="J199" i="22"/>
  <c r="I199" i="22"/>
  <c r="H199" i="22"/>
  <c r="G199" i="22"/>
  <c r="F199" i="22"/>
  <c r="E199" i="22"/>
  <c r="D199" i="22"/>
  <c r="C199" i="22"/>
  <c r="B199" i="22"/>
  <c r="A199" i="22"/>
  <c r="W198" i="22"/>
  <c r="V198" i="22"/>
  <c r="U198" i="22"/>
  <c r="T198" i="22"/>
  <c r="S198" i="22"/>
  <c r="R198" i="22"/>
  <c r="Q198" i="22"/>
  <c r="P198" i="22"/>
  <c r="O198" i="22"/>
  <c r="N198" i="22"/>
  <c r="M198" i="22"/>
  <c r="L198" i="22"/>
  <c r="K198" i="22"/>
  <c r="J198" i="22"/>
  <c r="I198" i="22"/>
  <c r="H198" i="22"/>
  <c r="G198" i="22"/>
  <c r="F198" i="22"/>
  <c r="E198" i="22"/>
  <c r="D198" i="22"/>
  <c r="C198" i="22"/>
  <c r="B198" i="22"/>
  <c r="A198" i="22"/>
  <c r="W197" i="22"/>
  <c r="V197" i="22"/>
  <c r="U197" i="22"/>
  <c r="T197" i="22"/>
  <c r="S197" i="22"/>
  <c r="R197" i="22"/>
  <c r="Q197" i="22"/>
  <c r="P197" i="22"/>
  <c r="O197" i="22"/>
  <c r="N197" i="22"/>
  <c r="M197" i="22"/>
  <c r="L197" i="22"/>
  <c r="K197" i="22"/>
  <c r="J197" i="22"/>
  <c r="I197" i="22"/>
  <c r="H197" i="22"/>
  <c r="G197" i="22"/>
  <c r="F197" i="22"/>
  <c r="E197" i="22"/>
  <c r="D197" i="22"/>
  <c r="C197" i="22"/>
  <c r="B197" i="22"/>
  <c r="A197" i="22"/>
  <c r="W196" i="22"/>
  <c r="V196" i="22"/>
  <c r="U196" i="22"/>
  <c r="T196" i="22"/>
  <c r="S196" i="22"/>
  <c r="R196" i="22"/>
  <c r="Q196" i="22"/>
  <c r="P196" i="22"/>
  <c r="O196" i="22"/>
  <c r="N196" i="22"/>
  <c r="M196" i="22"/>
  <c r="L196" i="22"/>
  <c r="K196" i="22"/>
  <c r="J196" i="22"/>
  <c r="I196" i="22"/>
  <c r="H196" i="22"/>
  <c r="G196" i="22"/>
  <c r="F196" i="22"/>
  <c r="E196" i="22"/>
  <c r="D196" i="22"/>
  <c r="C196" i="22"/>
  <c r="B196" i="22"/>
  <c r="A196" i="22"/>
  <c r="W195" i="22"/>
  <c r="V195" i="22"/>
  <c r="U195" i="22"/>
  <c r="T195" i="22"/>
  <c r="S195" i="22"/>
  <c r="R195" i="22"/>
  <c r="Q195" i="22"/>
  <c r="P195" i="22"/>
  <c r="O195" i="22"/>
  <c r="N195" i="22"/>
  <c r="M195" i="22"/>
  <c r="L195" i="22"/>
  <c r="K195" i="22"/>
  <c r="J195" i="22"/>
  <c r="I195" i="22"/>
  <c r="H195" i="22"/>
  <c r="G195" i="22"/>
  <c r="F195" i="22"/>
  <c r="E195" i="22"/>
  <c r="D195" i="22"/>
  <c r="C195" i="22"/>
  <c r="B195" i="22"/>
  <c r="A195" i="22"/>
  <c r="W194" i="22"/>
  <c r="V194" i="22"/>
  <c r="U194" i="22"/>
  <c r="T194" i="22"/>
  <c r="S194" i="22"/>
  <c r="R194" i="22"/>
  <c r="Q194" i="22"/>
  <c r="P194" i="22"/>
  <c r="O194" i="22"/>
  <c r="N194" i="22"/>
  <c r="M194" i="22"/>
  <c r="L194" i="22"/>
  <c r="K194" i="22"/>
  <c r="J194" i="22"/>
  <c r="I194" i="22"/>
  <c r="H194" i="22"/>
  <c r="G194" i="22"/>
  <c r="F194" i="22"/>
  <c r="E194" i="22"/>
  <c r="D194" i="22"/>
  <c r="C194" i="22"/>
  <c r="B194" i="22"/>
  <c r="A194" i="22"/>
  <c r="W193" i="22"/>
  <c r="V193" i="22"/>
  <c r="U193" i="22"/>
  <c r="T193" i="22"/>
  <c r="S193" i="22"/>
  <c r="R193" i="22"/>
  <c r="Q193" i="22"/>
  <c r="P193" i="22"/>
  <c r="O193" i="22"/>
  <c r="N193" i="22"/>
  <c r="M193" i="22"/>
  <c r="L193" i="22"/>
  <c r="K193" i="22"/>
  <c r="J193" i="22"/>
  <c r="I193" i="22"/>
  <c r="H193" i="22"/>
  <c r="G193" i="22"/>
  <c r="F193" i="22"/>
  <c r="E193" i="22"/>
  <c r="D193" i="22"/>
  <c r="C193" i="22"/>
  <c r="B193" i="22"/>
  <c r="A193" i="22"/>
  <c r="W192" i="22"/>
  <c r="V192" i="22"/>
  <c r="U192" i="22"/>
  <c r="T192" i="22"/>
  <c r="S192" i="22"/>
  <c r="R192" i="22"/>
  <c r="Q192" i="22"/>
  <c r="P192" i="22"/>
  <c r="O192" i="22"/>
  <c r="N192" i="22"/>
  <c r="M192" i="22"/>
  <c r="L192" i="22"/>
  <c r="K192" i="22"/>
  <c r="J192" i="22"/>
  <c r="I192" i="22"/>
  <c r="H192" i="22"/>
  <c r="G192" i="22"/>
  <c r="F192" i="22"/>
  <c r="E192" i="22"/>
  <c r="D192" i="22"/>
  <c r="C192" i="22"/>
  <c r="B192" i="22"/>
  <c r="A192" i="22"/>
  <c r="W191" i="22"/>
  <c r="V191" i="22"/>
  <c r="U191" i="22"/>
  <c r="T191" i="22"/>
  <c r="S191" i="22"/>
  <c r="R191" i="22"/>
  <c r="Q191" i="22"/>
  <c r="P191" i="22"/>
  <c r="O191" i="22"/>
  <c r="N191" i="22"/>
  <c r="M191" i="22"/>
  <c r="L191" i="22"/>
  <c r="K191" i="22"/>
  <c r="J191" i="22"/>
  <c r="I191" i="22"/>
  <c r="H191" i="22"/>
  <c r="G191" i="22"/>
  <c r="F191" i="22"/>
  <c r="E191" i="22"/>
  <c r="D191" i="22"/>
  <c r="C191" i="22"/>
  <c r="B191" i="22"/>
  <c r="A191" i="22"/>
  <c r="W190" i="22"/>
  <c r="V190" i="22"/>
  <c r="U190" i="22"/>
  <c r="T190" i="22"/>
  <c r="S190" i="22"/>
  <c r="R190" i="22"/>
  <c r="Q190" i="22"/>
  <c r="P190" i="22"/>
  <c r="O190" i="22"/>
  <c r="N190" i="22"/>
  <c r="M190" i="22"/>
  <c r="L190" i="22"/>
  <c r="K190" i="22"/>
  <c r="J190" i="22"/>
  <c r="I190" i="22"/>
  <c r="H190" i="22"/>
  <c r="G190" i="22"/>
  <c r="F190" i="22"/>
  <c r="E190" i="22"/>
  <c r="D190" i="22"/>
  <c r="C190" i="22"/>
  <c r="B190" i="22"/>
  <c r="A190" i="22"/>
  <c r="W189" i="22"/>
  <c r="V189" i="22"/>
  <c r="U189" i="22"/>
  <c r="T189" i="22"/>
  <c r="S189" i="22"/>
  <c r="R189" i="22"/>
  <c r="Q189" i="22"/>
  <c r="P189" i="22"/>
  <c r="O189" i="22"/>
  <c r="N189" i="22"/>
  <c r="M189" i="22"/>
  <c r="L189" i="22"/>
  <c r="K189" i="22"/>
  <c r="J189" i="22"/>
  <c r="I189" i="22"/>
  <c r="H189" i="22"/>
  <c r="G189" i="22"/>
  <c r="F189" i="22"/>
  <c r="E189" i="22"/>
  <c r="D189" i="22"/>
  <c r="C189" i="22"/>
  <c r="B189" i="22"/>
  <c r="A189" i="22"/>
  <c r="W188" i="22"/>
  <c r="V188" i="22"/>
  <c r="U188" i="22"/>
  <c r="T188" i="22"/>
  <c r="S188" i="22"/>
  <c r="R188" i="22"/>
  <c r="Q188" i="22"/>
  <c r="P188" i="22"/>
  <c r="O188" i="22"/>
  <c r="N188" i="22"/>
  <c r="M188" i="22"/>
  <c r="L188" i="22"/>
  <c r="K188" i="22"/>
  <c r="J188" i="22"/>
  <c r="I188" i="22"/>
  <c r="H188" i="22"/>
  <c r="G188" i="22"/>
  <c r="F188" i="22"/>
  <c r="E188" i="22"/>
  <c r="D188" i="22"/>
  <c r="C188" i="22"/>
  <c r="B188" i="22"/>
  <c r="A188" i="22"/>
  <c r="W187" i="22"/>
  <c r="V187" i="22"/>
  <c r="U187" i="22"/>
  <c r="T187" i="22"/>
  <c r="S187" i="22"/>
  <c r="R187" i="22"/>
  <c r="Q187" i="22"/>
  <c r="P187" i="22"/>
  <c r="O187" i="22"/>
  <c r="N187" i="22"/>
  <c r="M187" i="22"/>
  <c r="L187" i="22"/>
  <c r="K187" i="22"/>
  <c r="J187" i="22"/>
  <c r="I187" i="22"/>
  <c r="H187" i="22"/>
  <c r="G187" i="22"/>
  <c r="F187" i="22"/>
  <c r="E187" i="22"/>
  <c r="D187" i="22"/>
  <c r="C187" i="22"/>
  <c r="B187" i="22"/>
  <c r="A187" i="22"/>
  <c r="W186" i="22"/>
  <c r="V186" i="22"/>
  <c r="U186" i="22"/>
  <c r="T186" i="22"/>
  <c r="S186" i="22"/>
  <c r="R186" i="22"/>
  <c r="Q186" i="22"/>
  <c r="P186" i="22"/>
  <c r="O186" i="22"/>
  <c r="N186" i="22"/>
  <c r="M186" i="22"/>
  <c r="L186" i="22"/>
  <c r="K186" i="22"/>
  <c r="J186" i="22"/>
  <c r="I186" i="22"/>
  <c r="H186" i="22"/>
  <c r="G186" i="22"/>
  <c r="F186" i="22"/>
  <c r="E186" i="22"/>
  <c r="D186" i="22"/>
  <c r="C186" i="22"/>
  <c r="B186" i="22"/>
  <c r="A186" i="22"/>
  <c r="W185" i="22"/>
  <c r="V185" i="22"/>
  <c r="U185" i="22"/>
  <c r="T185" i="22"/>
  <c r="S185" i="22"/>
  <c r="R185" i="22"/>
  <c r="Q185" i="22"/>
  <c r="P185" i="22"/>
  <c r="O185" i="22"/>
  <c r="N185" i="22"/>
  <c r="M185" i="22"/>
  <c r="L185" i="22"/>
  <c r="K185" i="22"/>
  <c r="J185" i="22"/>
  <c r="I185" i="22"/>
  <c r="H185" i="22"/>
  <c r="G185" i="22"/>
  <c r="F185" i="22"/>
  <c r="E185" i="22"/>
  <c r="D185" i="22"/>
  <c r="C185" i="22"/>
  <c r="B185" i="22"/>
  <c r="A185" i="22"/>
  <c r="W184" i="22"/>
  <c r="V184" i="22"/>
  <c r="U184" i="22"/>
  <c r="T184" i="22"/>
  <c r="S184" i="22"/>
  <c r="R184" i="22"/>
  <c r="Q184" i="22"/>
  <c r="P184" i="22"/>
  <c r="O184" i="22"/>
  <c r="N184" i="22"/>
  <c r="M184" i="22"/>
  <c r="L184" i="22"/>
  <c r="K184" i="22"/>
  <c r="J184" i="22"/>
  <c r="I184" i="22"/>
  <c r="H184" i="22"/>
  <c r="G184" i="22"/>
  <c r="F184" i="22"/>
  <c r="E184" i="22"/>
  <c r="D184" i="22"/>
  <c r="C184" i="22"/>
  <c r="B184" i="22"/>
  <c r="A184" i="22"/>
  <c r="W183" i="22"/>
  <c r="V183" i="22"/>
  <c r="U183" i="22"/>
  <c r="T183" i="22"/>
  <c r="S183" i="22"/>
  <c r="R183" i="22"/>
  <c r="Q183" i="22"/>
  <c r="P183" i="22"/>
  <c r="O183" i="22"/>
  <c r="N183" i="22"/>
  <c r="M183" i="22"/>
  <c r="L183" i="22"/>
  <c r="K183" i="22"/>
  <c r="J183" i="22"/>
  <c r="I183" i="22"/>
  <c r="H183" i="22"/>
  <c r="G183" i="22"/>
  <c r="F183" i="22"/>
  <c r="E183" i="22"/>
  <c r="D183" i="22"/>
  <c r="C183" i="22"/>
  <c r="B183" i="22"/>
  <c r="A183" i="22"/>
  <c r="W182" i="22"/>
  <c r="V182" i="22"/>
  <c r="U182" i="22"/>
  <c r="T182" i="22"/>
  <c r="S182" i="22"/>
  <c r="R182" i="22"/>
  <c r="Q182" i="22"/>
  <c r="P182" i="22"/>
  <c r="O182" i="22"/>
  <c r="N182" i="22"/>
  <c r="M182" i="22"/>
  <c r="L182" i="22"/>
  <c r="K182" i="22"/>
  <c r="J182" i="22"/>
  <c r="I182" i="22"/>
  <c r="H182" i="22"/>
  <c r="G182" i="22"/>
  <c r="F182" i="22"/>
  <c r="E182" i="22"/>
  <c r="D182" i="22"/>
  <c r="C182" i="22"/>
  <c r="B182" i="22"/>
  <c r="A182" i="22"/>
  <c r="W181" i="22"/>
  <c r="V181" i="22"/>
  <c r="U181" i="22"/>
  <c r="T181" i="22"/>
  <c r="S181" i="22"/>
  <c r="R181" i="22"/>
  <c r="Q181" i="22"/>
  <c r="P181" i="22"/>
  <c r="O181" i="22"/>
  <c r="N181" i="22"/>
  <c r="M181" i="22"/>
  <c r="L181" i="22"/>
  <c r="K181" i="22"/>
  <c r="J181" i="22"/>
  <c r="I181" i="22"/>
  <c r="H181" i="22"/>
  <c r="G181" i="22"/>
  <c r="F181" i="22"/>
  <c r="E181" i="22"/>
  <c r="D181" i="22"/>
  <c r="C181" i="22"/>
  <c r="B181" i="22"/>
  <c r="A181" i="22"/>
  <c r="W180" i="22"/>
  <c r="V180" i="22"/>
  <c r="U180" i="22"/>
  <c r="T180" i="22"/>
  <c r="S180" i="22"/>
  <c r="R180" i="22"/>
  <c r="Q180" i="22"/>
  <c r="P180" i="22"/>
  <c r="O180" i="22"/>
  <c r="N180" i="22"/>
  <c r="M180" i="22"/>
  <c r="L180" i="22"/>
  <c r="K180" i="22"/>
  <c r="J180" i="22"/>
  <c r="I180" i="22"/>
  <c r="H180" i="22"/>
  <c r="G180" i="22"/>
  <c r="F180" i="22"/>
  <c r="E180" i="22"/>
  <c r="D180" i="22"/>
  <c r="C180" i="22"/>
  <c r="B180" i="22"/>
  <c r="A180" i="22"/>
  <c r="W179" i="22"/>
  <c r="V179" i="22"/>
  <c r="U179" i="22"/>
  <c r="T179" i="22"/>
  <c r="S179" i="22"/>
  <c r="R179" i="22"/>
  <c r="Q179" i="22"/>
  <c r="P179" i="22"/>
  <c r="O179" i="22"/>
  <c r="N179" i="22"/>
  <c r="M179" i="22"/>
  <c r="L179" i="22"/>
  <c r="K179" i="22"/>
  <c r="J179" i="22"/>
  <c r="I179" i="22"/>
  <c r="H179" i="22"/>
  <c r="G179" i="22"/>
  <c r="F179" i="22"/>
  <c r="E179" i="22"/>
  <c r="D179" i="22"/>
  <c r="C179" i="22"/>
  <c r="B179" i="22"/>
  <c r="A179" i="22"/>
  <c r="W178" i="22"/>
  <c r="V178" i="22"/>
  <c r="U178" i="22"/>
  <c r="T178" i="22"/>
  <c r="S178" i="22"/>
  <c r="R178" i="22"/>
  <c r="Q178" i="22"/>
  <c r="P178" i="22"/>
  <c r="O178" i="22"/>
  <c r="N178" i="22"/>
  <c r="M178" i="22"/>
  <c r="L178" i="22"/>
  <c r="K178" i="22"/>
  <c r="J178" i="22"/>
  <c r="I178" i="22"/>
  <c r="H178" i="22"/>
  <c r="G178" i="22"/>
  <c r="F178" i="22"/>
  <c r="E178" i="22"/>
  <c r="D178" i="22"/>
  <c r="C178" i="22"/>
  <c r="B178" i="22"/>
  <c r="A178" i="22"/>
  <c r="W177" i="22"/>
  <c r="V177" i="22"/>
  <c r="U177" i="22"/>
  <c r="T177" i="22"/>
  <c r="S177" i="22"/>
  <c r="R177" i="22"/>
  <c r="Q177" i="22"/>
  <c r="P177" i="22"/>
  <c r="O177" i="22"/>
  <c r="N177" i="22"/>
  <c r="M177" i="22"/>
  <c r="L177" i="22"/>
  <c r="K177" i="22"/>
  <c r="J177" i="22"/>
  <c r="I177" i="22"/>
  <c r="H177" i="22"/>
  <c r="G177" i="22"/>
  <c r="F177" i="22"/>
  <c r="E177" i="22"/>
  <c r="D177" i="22"/>
  <c r="C177" i="22"/>
  <c r="B177" i="22"/>
  <c r="A177" i="22"/>
  <c r="W176" i="22"/>
  <c r="V176" i="22"/>
  <c r="U176" i="22"/>
  <c r="T176" i="22"/>
  <c r="S176" i="22"/>
  <c r="R176" i="22"/>
  <c r="Q176" i="22"/>
  <c r="P176" i="22"/>
  <c r="O176" i="22"/>
  <c r="N176" i="22"/>
  <c r="M176" i="22"/>
  <c r="L176" i="22"/>
  <c r="K176" i="22"/>
  <c r="J176" i="22"/>
  <c r="I176" i="22"/>
  <c r="H176" i="22"/>
  <c r="G176" i="22"/>
  <c r="F176" i="22"/>
  <c r="E176" i="22"/>
  <c r="D176" i="22"/>
  <c r="C176" i="22"/>
  <c r="B176" i="22"/>
  <c r="A176" i="22"/>
  <c r="W175" i="22"/>
  <c r="V175" i="22"/>
  <c r="U175" i="22"/>
  <c r="T175" i="22"/>
  <c r="S175" i="22"/>
  <c r="R175" i="22"/>
  <c r="Q175" i="22"/>
  <c r="P175" i="22"/>
  <c r="O175" i="22"/>
  <c r="N175" i="22"/>
  <c r="M175" i="22"/>
  <c r="L175" i="22"/>
  <c r="K175" i="22"/>
  <c r="J175" i="22"/>
  <c r="I175" i="22"/>
  <c r="H175" i="22"/>
  <c r="G175" i="22"/>
  <c r="F175" i="22"/>
  <c r="E175" i="22"/>
  <c r="D175" i="22"/>
  <c r="C175" i="22"/>
  <c r="B175" i="22"/>
  <c r="A175" i="22"/>
  <c r="W174" i="22"/>
  <c r="V174" i="22"/>
  <c r="U174" i="22"/>
  <c r="T174" i="22"/>
  <c r="S174" i="22"/>
  <c r="R174" i="22"/>
  <c r="Q174" i="22"/>
  <c r="P174" i="22"/>
  <c r="O174" i="22"/>
  <c r="N174" i="22"/>
  <c r="M174" i="22"/>
  <c r="L174" i="22"/>
  <c r="K174" i="22"/>
  <c r="J174" i="22"/>
  <c r="I174" i="22"/>
  <c r="H174" i="22"/>
  <c r="G174" i="22"/>
  <c r="F174" i="22"/>
  <c r="E174" i="22"/>
  <c r="D174" i="22"/>
  <c r="C174" i="22"/>
  <c r="B174" i="22"/>
  <c r="A174" i="22"/>
  <c r="W173" i="22"/>
  <c r="V173" i="22"/>
  <c r="U173" i="22"/>
  <c r="T173" i="22"/>
  <c r="S173" i="22"/>
  <c r="R173" i="22"/>
  <c r="Q173" i="22"/>
  <c r="P173" i="22"/>
  <c r="O173" i="22"/>
  <c r="N173" i="22"/>
  <c r="M173" i="22"/>
  <c r="L173" i="22"/>
  <c r="K173" i="22"/>
  <c r="J173" i="22"/>
  <c r="I173" i="22"/>
  <c r="H173" i="22"/>
  <c r="G173" i="22"/>
  <c r="F173" i="22"/>
  <c r="E173" i="22"/>
  <c r="D173" i="22"/>
  <c r="C173" i="22"/>
  <c r="B173" i="22"/>
  <c r="A173" i="22"/>
  <c r="W172" i="22"/>
  <c r="V172" i="22"/>
  <c r="U172" i="22"/>
  <c r="T172" i="22"/>
  <c r="S172" i="22"/>
  <c r="R172" i="22"/>
  <c r="Q172" i="22"/>
  <c r="P172" i="22"/>
  <c r="O172" i="22"/>
  <c r="N172" i="22"/>
  <c r="M172" i="22"/>
  <c r="L172" i="22"/>
  <c r="K172" i="22"/>
  <c r="J172" i="22"/>
  <c r="I172" i="22"/>
  <c r="H172" i="22"/>
  <c r="G172" i="22"/>
  <c r="F172" i="22"/>
  <c r="E172" i="22"/>
  <c r="D172" i="22"/>
  <c r="C172" i="22"/>
  <c r="B172" i="22"/>
  <c r="A172" i="22"/>
  <c r="W171" i="22"/>
  <c r="V171" i="22"/>
  <c r="U171" i="22"/>
  <c r="T171" i="22"/>
  <c r="S171" i="22"/>
  <c r="R171" i="22"/>
  <c r="Q171" i="22"/>
  <c r="P171" i="22"/>
  <c r="O171" i="22"/>
  <c r="N171" i="22"/>
  <c r="M171" i="22"/>
  <c r="L171" i="22"/>
  <c r="K171" i="22"/>
  <c r="J171" i="22"/>
  <c r="I171" i="22"/>
  <c r="H171" i="22"/>
  <c r="G171" i="22"/>
  <c r="F171" i="22"/>
  <c r="E171" i="22"/>
  <c r="D171" i="22"/>
  <c r="C171" i="22"/>
  <c r="B171" i="22"/>
  <c r="A171" i="22"/>
  <c r="W170" i="22"/>
  <c r="V170" i="22"/>
  <c r="U170" i="22"/>
  <c r="T170" i="22"/>
  <c r="S170" i="22"/>
  <c r="R170" i="22"/>
  <c r="Q170" i="22"/>
  <c r="P170" i="22"/>
  <c r="O170" i="22"/>
  <c r="N170" i="22"/>
  <c r="M170" i="22"/>
  <c r="L170" i="22"/>
  <c r="K170" i="22"/>
  <c r="J170" i="22"/>
  <c r="I170" i="22"/>
  <c r="H170" i="22"/>
  <c r="G170" i="22"/>
  <c r="F170" i="22"/>
  <c r="E170" i="22"/>
  <c r="D170" i="22"/>
  <c r="C170" i="22"/>
  <c r="B170" i="22"/>
  <c r="A170" i="22"/>
  <c r="W169" i="22"/>
  <c r="V169" i="22"/>
  <c r="U169" i="22"/>
  <c r="T169" i="22"/>
  <c r="S169" i="22"/>
  <c r="R169" i="22"/>
  <c r="Q169" i="22"/>
  <c r="P169" i="22"/>
  <c r="O169" i="22"/>
  <c r="N169" i="22"/>
  <c r="M169" i="22"/>
  <c r="L169" i="22"/>
  <c r="K169" i="22"/>
  <c r="J169" i="22"/>
  <c r="I169" i="22"/>
  <c r="H169" i="22"/>
  <c r="G169" i="22"/>
  <c r="F169" i="22"/>
  <c r="E169" i="22"/>
  <c r="D169" i="22"/>
  <c r="C169" i="22"/>
  <c r="B169" i="22"/>
  <c r="A169" i="22"/>
  <c r="W168" i="22"/>
  <c r="V168" i="22"/>
  <c r="U168" i="22"/>
  <c r="T168" i="22"/>
  <c r="S168" i="22"/>
  <c r="R168" i="22"/>
  <c r="Q168" i="22"/>
  <c r="P168" i="22"/>
  <c r="O168" i="22"/>
  <c r="N168" i="22"/>
  <c r="M168" i="22"/>
  <c r="L168" i="22"/>
  <c r="K168" i="22"/>
  <c r="J168" i="22"/>
  <c r="I168" i="22"/>
  <c r="H168" i="22"/>
  <c r="G168" i="22"/>
  <c r="F168" i="22"/>
  <c r="E168" i="22"/>
  <c r="D168" i="22"/>
  <c r="C168" i="22"/>
  <c r="B168" i="22"/>
  <c r="A168" i="22"/>
  <c r="W167" i="22"/>
  <c r="V167" i="22"/>
  <c r="U167" i="22"/>
  <c r="T167" i="22"/>
  <c r="S167" i="22"/>
  <c r="R167" i="22"/>
  <c r="Q167" i="22"/>
  <c r="P167" i="22"/>
  <c r="O167" i="22"/>
  <c r="N167" i="22"/>
  <c r="M167" i="22"/>
  <c r="L167" i="22"/>
  <c r="K167" i="22"/>
  <c r="J167" i="22"/>
  <c r="I167" i="22"/>
  <c r="H167" i="22"/>
  <c r="G167" i="22"/>
  <c r="F167" i="22"/>
  <c r="E167" i="22"/>
  <c r="D167" i="22"/>
  <c r="C167" i="22"/>
  <c r="B167" i="22"/>
  <c r="A167" i="22"/>
  <c r="W166" i="22"/>
  <c r="V166" i="22"/>
  <c r="U166" i="22"/>
  <c r="T166" i="22"/>
  <c r="S166" i="22"/>
  <c r="R166" i="22"/>
  <c r="Q166" i="22"/>
  <c r="P166" i="22"/>
  <c r="O166" i="22"/>
  <c r="N166" i="22"/>
  <c r="M166" i="22"/>
  <c r="L166" i="22"/>
  <c r="K166" i="22"/>
  <c r="J166" i="22"/>
  <c r="I166" i="22"/>
  <c r="H166" i="22"/>
  <c r="G166" i="22"/>
  <c r="F166" i="22"/>
  <c r="E166" i="22"/>
  <c r="D166" i="22"/>
  <c r="C166" i="22"/>
  <c r="B166" i="22"/>
  <c r="A166" i="22"/>
  <c r="W165" i="22"/>
  <c r="V165" i="22"/>
  <c r="U165" i="22"/>
  <c r="T165" i="22"/>
  <c r="S165" i="22"/>
  <c r="R165" i="22"/>
  <c r="Q165" i="22"/>
  <c r="P165" i="22"/>
  <c r="O165" i="22"/>
  <c r="N165" i="22"/>
  <c r="M165" i="22"/>
  <c r="L165" i="22"/>
  <c r="K165" i="22"/>
  <c r="J165" i="22"/>
  <c r="I165" i="22"/>
  <c r="H165" i="22"/>
  <c r="G165" i="22"/>
  <c r="F165" i="22"/>
  <c r="E165" i="22"/>
  <c r="D165" i="22"/>
  <c r="C165" i="22"/>
  <c r="B165" i="22"/>
  <c r="A165" i="22"/>
  <c r="W164" i="22"/>
  <c r="V164" i="22"/>
  <c r="U164" i="22"/>
  <c r="T164" i="22"/>
  <c r="S164" i="22"/>
  <c r="R164" i="22"/>
  <c r="Q164" i="22"/>
  <c r="P164" i="22"/>
  <c r="O164" i="22"/>
  <c r="N164" i="22"/>
  <c r="M164" i="22"/>
  <c r="L164" i="22"/>
  <c r="K164" i="22"/>
  <c r="J164" i="22"/>
  <c r="I164" i="22"/>
  <c r="H164" i="22"/>
  <c r="G164" i="22"/>
  <c r="F164" i="22"/>
  <c r="E164" i="22"/>
  <c r="D164" i="22"/>
  <c r="C164" i="22"/>
  <c r="B164" i="22"/>
  <c r="A164" i="22"/>
  <c r="W163" i="22"/>
  <c r="V163" i="22"/>
  <c r="U163" i="22"/>
  <c r="T163" i="22"/>
  <c r="S163" i="22"/>
  <c r="R163" i="22"/>
  <c r="Q163" i="22"/>
  <c r="P163" i="22"/>
  <c r="O163" i="22"/>
  <c r="N163" i="22"/>
  <c r="M163" i="22"/>
  <c r="L163" i="22"/>
  <c r="K163" i="22"/>
  <c r="J163" i="22"/>
  <c r="I163" i="22"/>
  <c r="H163" i="22"/>
  <c r="G163" i="22"/>
  <c r="F163" i="22"/>
  <c r="E163" i="22"/>
  <c r="D163" i="22"/>
  <c r="C163" i="22"/>
  <c r="B163" i="22"/>
  <c r="A163" i="22"/>
  <c r="W162" i="22"/>
  <c r="V162" i="22"/>
  <c r="U162" i="22"/>
  <c r="T162" i="22"/>
  <c r="S162" i="22"/>
  <c r="R162" i="22"/>
  <c r="Q162" i="22"/>
  <c r="P162" i="22"/>
  <c r="O162" i="22"/>
  <c r="N162" i="22"/>
  <c r="M162" i="22"/>
  <c r="L162" i="22"/>
  <c r="K162" i="22"/>
  <c r="J162" i="22"/>
  <c r="I162" i="22"/>
  <c r="H162" i="22"/>
  <c r="G162" i="22"/>
  <c r="F162" i="22"/>
  <c r="E162" i="22"/>
  <c r="D162" i="22"/>
  <c r="C162" i="22"/>
  <c r="B162" i="22"/>
  <c r="A162" i="22"/>
  <c r="W161" i="22"/>
  <c r="V161" i="22"/>
  <c r="U161" i="22"/>
  <c r="T161" i="22"/>
  <c r="S161" i="22"/>
  <c r="R161" i="22"/>
  <c r="Q161" i="22"/>
  <c r="P161" i="22"/>
  <c r="O161" i="22"/>
  <c r="N161" i="22"/>
  <c r="M161" i="22"/>
  <c r="L161" i="22"/>
  <c r="K161" i="22"/>
  <c r="J161" i="22"/>
  <c r="I161" i="22"/>
  <c r="H161" i="22"/>
  <c r="G161" i="22"/>
  <c r="F161" i="22"/>
  <c r="E161" i="22"/>
  <c r="D161" i="22"/>
  <c r="C161" i="22"/>
  <c r="B161" i="22"/>
  <c r="A161" i="22"/>
  <c r="W160" i="22"/>
  <c r="V160" i="22"/>
  <c r="U160" i="22"/>
  <c r="T160" i="22"/>
  <c r="S160" i="22"/>
  <c r="R160" i="22"/>
  <c r="Q160" i="22"/>
  <c r="P160" i="22"/>
  <c r="O160" i="22"/>
  <c r="N160" i="22"/>
  <c r="M160" i="22"/>
  <c r="L160" i="22"/>
  <c r="K160" i="22"/>
  <c r="J160" i="22"/>
  <c r="I160" i="22"/>
  <c r="H160" i="22"/>
  <c r="G160" i="22"/>
  <c r="F160" i="22"/>
  <c r="E160" i="22"/>
  <c r="D160" i="22"/>
  <c r="C160" i="22"/>
  <c r="B160" i="22"/>
  <c r="A160" i="22"/>
  <c r="W159" i="22"/>
  <c r="V159" i="22"/>
  <c r="U159" i="22"/>
  <c r="T159" i="22"/>
  <c r="S159" i="22"/>
  <c r="R159" i="22"/>
  <c r="Q159" i="22"/>
  <c r="P159" i="22"/>
  <c r="O159" i="22"/>
  <c r="N159" i="22"/>
  <c r="M159" i="22"/>
  <c r="L159" i="22"/>
  <c r="K159" i="22"/>
  <c r="J159" i="22"/>
  <c r="I159" i="22"/>
  <c r="H159" i="22"/>
  <c r="G159" i="22"/>
  <c r="F159" i="22"/>
  <c r="E159" i="22"/>
  <c r="D159" i="22"/>
  <c r="C159" i="22"/>
  <c r="B159" i="22"/>
  <c r="A159" i="22"/>
  <c r="W158" i="22"/>
  <c r="V158" i="22"/>
  <c r="U158" i="22"/>
  <c r="T158" i="22"/>
  <c r="S158" i="22"/>
  <c r="R158" i="22"/>
  <c r="Q158" i="22"/>
  <c r="P158" i="22"/>
  <c r="O158" i="22"/>
  <c r="N158" i="22"/>
  <c r="M158" i="22"/>
  <c r="L158" i="22"/>
  <c r="K158" i="22"/>
  <c r="J158" i="22"/>
  <c r="I158" i="22"/>
  <c r="H158" i="22"/>
  <c r="G158" i="22"/>
  <c r="F158" i="22"/>
  <c r="E158" i="22"/>
  <c r="D158" i="22"/>
  <c r="C158" i="22"/>
  <c r="B158" i="22"/>
  <c r="A158" i="22"/>
  <c r="W157" i="22"/>
  <c r="V157" i="22"/>
  <c r="U157" i="22"/>
  <c r="T157" i="22"/>
  <c r="S157" i="22"/>
  <c r="R157" i="22"/>
  <c r="Q157" i="22"/>
  <c r="P157" i="22"/>
  <c r="O157" i="22"/>
  <c r="N157" i="22"/>
  <c r="M157" i="22"/>
  <c r="L157" i="22"/>
  <c r="K157" i="22"/>
  <c r="J157" i="22"/>
  <c r="I157" i="22"/>
  <c r="H157" i="22"/>
  <c r="G157" i="22"/>
  <c r="F157" i="22"/>
  <c r="E157" i="22"/>
  <c r="D157" i="22"/>
  <c r="C157" i="22"/>
  <c r="B157" i="22"/>
  <c r="A157" i="22"/>
  <c r="W156" i="22"/>
  <c r="V156" i="22"/>
  <c r="U156" i="22"/>
  <c r="T156" i="22"/>
  <c r="S156" i="22"/>
  <c r="R156" i="22"/>
  <c r="Q156" i="22"/>
  <c r="P156" i="22"/>
  <c r="O156" i="22"/>
  <c r="N156" i="22"/>
  <c r="M156" i="22"/>
  <c r="L156" i="22"/>
  <c r="K156" i="22"/>
  <c r="J156" i="22"/>
  <c r="I156" i="22"/>
  <c r="H156" i="22"/>
  <c r="G156" i="22"/>
  <c r="F156" i="22"/>
  <c r="E156" i="22"/>
  <c r="D156" i="22"/>
  <c r="C156" i="22"/>
  <c r="B156" i="22"/>
  <c r="A156" i="22"/>
  <c r="W155" i="22"/>
  <c r="V155" i="22"/>
  <c r="U155" i="22"/>
  <c r="T155" i="22"/>
  <c r="S155" i="22"/>
  <c r="R155" i="22"/>
  <c r="Q155" i="22"/>
  <c r="P155" i="22"/>
  <c r="O155" i="22"/>
  <c r="N155" i="22"/>
  <c r="M155" i="22"/>
  <c r="L155" i="22"/>
  <c r="K155" i="22"/>
  <c r="J155" i="22"/>
  <c r="I155" i="22"/>
  <c r="H155" i="22"/>
  <c r="G155" i="22"/>
  <c r="F155" i="22"/>
  <c r="E155" i="22"/>
  <c r="D155" i="22"/>
  <c r="C155" i="22"/>
  <c r="B155" i="22"/>
  <c r="A155" i="22"/>
  <c r="W154" i="22"/>
  <c r="V154" i="22"/>
  <c r="U154" i="22"/>
  <c r="T154" i="22"/>
  <c r="S154" i="22"/>
  <c r="R154" i="22"/>
  <c r="Q154" i="22"/>
  <c r="P154" i="22"/>
  <c r="O154" i="22"/>
  <c r="N154" i="22"/>
  <c r="M154" i="22"/>
  <c r="L154" i="22"/>
  <c r="K154" i="22"/>
  <c r="J154" i="22"/>
  <c r="I154" i="22"/>
  <c r="H154" i="22"/>
  <c r="G154" i="22"/>
  <c r="F154" i="22"/>
  <c r="E154" i="22"/>
  <c r="D154" i="22"/>
  <c r="C154" i="22"/>
  <c r="B154" i="22"/>
  <c r="A154" i="22"/>
  <c r="W153" i="22"/>
  <c r="V153" i="22"/>
  <c r="U153" i="22"/>
  <c r="T153" i="22"/>
  <c r="S153" i="22"/>
  <c r="R153" i="22"/>
  <c r="Q153" i="22"/>
  <c r="P153" i="22"/>
  <c r="O153" i="22"/>
  <c r="N153" i="22"/>
  <c r="M153" i="22"/>
  <c r="L153" i="22"/>
  <c r="K153" i="22"/>
  <c r="J153" i="22"/>
  <c r="I153" i="22"/>
  <c r="H153" i="22"/>
  <c r="G153" i="22"/>
  <c r="F153" i="22"/>
  <c r="E153" i="22"/>
  <c r="D153" i="22"/>
  <c r="C153" i="22"/>
  <c r="B153" i="22"/>
  <c r="A153" i="22"/>
  <c r="W152" i="22"/>
  <c r="V152" i="22"/>
  <c r="U152" i="22"/>
  <c r="T152" i="22"/>
  <c r="S152" i="22"/>
  <c r="R152" i="22"/>
  <c r="Q152" i="22"/>
  <c r="P152" i="22"/>
  <c r="O152" i="22"/>
  <c r="N152" i="22"/>
  <c r="M152" i="22"/>
  <c r="L152" i="22"/>
  <c r="K152" i="22"/>
  <c r="J152" i="22"/>
  <c r="I152" i="22"/>
  <c r="H152" i="22"/>
  <c r="G152" i="22"/>
  <c r="F152" i="22"/>
  <c r="E152" i="22"/>
  <c r="D152" i="22"/>
  <c r="C152" i="22"/>
  <c r="B152" i="22"/>
  <c r="A152" i="22"/>
  <c r="W151" i="22"/>
  <c r="V151" i="22"/>
  <c r="U151" i="22"/>
  <c r="T151" i="22"/>
  <c r="S151" i="22"/>
  <c r="R151" i="22"/>
  <c r="Q151" i="22"/>
  <c r="P151" i="22"/>
  <c r="O151" i="22"/>
  <c r="N151" i="22"/>
  <c r="M151" i="22"/>
  <c r="L151" i="22"/>
  <c r="K151" i="22"/>
  <c r="J151" i="22"/>
  <c r="I151" i="22"/>
  <c r="H151" i="22"/>
  <c r="G151" i="22"/>
  <c r="F151" i="22"/>
  <c r="E151" i="22"/>
  <c r="D151" i="22"/>
  <c r="C151" i="22"/>
  <c r="B151" i="22"/>
  <c r="A151" i="22"/>
  <c r="W150" i="22"/>
  <c r="V150" i="22"/>
  <c r="U150" i="22"/>
  <c r="T150" i="22"/>
  <c r="S150" i="22"/>
  <c r="R150" i="22"/>
  <c r="Q150" i="22"/>
  <c r="P150" i="22"/>
  <c r="O150" i="22"/>
  <c r="N150" i="22"/>
  <c r="M150" i="22"/>
  <c r="L150" i="22"/>
  <c r="K150" i="22"/>
  <c r="J150" i="22"/>
  <c r="I150" i="22"/>
  <c r="H150" i="22"/>
  <c r="G150" i="22"/>
  <c r="F150" i="22"/>
  <c r="E150" i="22"/>
  <c r="D150" i="22"/>
  <c r="C150" i="22"/>
  <c r="B150" i="22"/>
  <c r="A150" i="22"/>
  <c r="W149" i="22"/>
  <c r="V149" i="22"/>
  <c r="U149" i="22"/>
  <c r="T149" i="22"/>
  <c r="S149" i="22"/>
  <c r="R149" i="22"/>
  <c r="Q149" i="22"/>
  <c r="P149" i="22"/>
  <c r="O149" i="22"/>
  <c r="N149" i="22"/>
  <c r="M149" i="22"/>
  <c r="L149" i="22"/>
  <c r="K149" i="22"/>
  <c r="J149" i="22"/>
  <c r="I149" i="22"/>
  <c r="H149" i="22"/>
  <c r="G149" i="22"/>
  <c r="F149" i="22"/>
  <c r="E149" i="22"/>
  <c r="D149" i="22"/>
  <c r="C149" i="22"/>
  <c r="B149" i="22"/>
  <c r="A149" i="22"/>
  <c r="W148" i="22"/>
  <c r="V148" i="22"/>
  <c r="U148" i="22"/>
  <c r="T148" i="22"/>
  <c r="S148" i="22"/>
  <c r="R148" i="22"/>
  <c r="Q148" i="22"/>
  <c r="P148" i="22"/>
  <c r="O148" i="22"/>
  <c r="N148" i="22"/>
  <c r="M148" i="22"/>
  <c r="L148" i="22"/>
  <c r="K148" i="22"/>
  <c r="J148" i="22"/>
  <c r="I148" i="22"/>
  <c r="H148" i="22"/>
  <c r="G148" i="22"/>
  <c r="F148" i="22"/>
  <c r="E148" i="22"/>
  <c r="D148" i="22"/>
  <c r="C148" i="22"/>
  <c r="B148" i="22"/>
  <c r="A148" i="22"/>
  <c r="W147" i="22"/>
  <c r="V147" i="22"/>
  <c r="U147" i="22"/>
  <c r="T147" i="22"/>
  <c r="S147" i="22"/>
  <c r="R147" i="22"/>
  <c r="Q147" i="22"/>
  <c r="P147" i="22"/>
  <c r="O147" i="22"/>
  <c r="N147" i="22"/>
  <c r="M147" i="22"/>
  <c r="L147" i="22"/>
  <c r="K147" i="22"/>
  <c r="J147" i="22"/>
  <c r="I147" i="22"/>
  <c r="H147" i="22"/>
  <c r="G147" i="22"/>
  <c r="F147" i="22"/>
  <c r="E147" i="22"/>
  <c r="D147" i="22"/>
  <c r="C147" i="22"/>
  <c r="B147" i="22"/>
  <c r="A147" i="22"/>
  <c r="W146" i="22"/>
  <c r="V146" i="22"/>
  <c r="U146" i="22"/>
  <c r="T146" i="22"/>
  <c r="S146" i="22"/>
  <c r="R146" i="22"/>
  <c r="Q146" i="22"/>
  <c r="P146" i="22"/>
  <c r="O146" i="22"/>
  <c r="N146" i="22"/>
  <c r="M146" i="22"/>
  <c r="L146" i="22"/>
  <c r="K146" i="22"/>
  <c r="J146" i="22"/>
  <c r="I146" i="22"/>
  <c r="H146" i="22"/>
  <c r="G146" i="22"/>
  <c r="F146" i="22"/>
  <c r="E146" i="22"/>
  <c r="D146" i="22"/>
  <c r="C146" i="22"/>
  <c r="B146" i="22"/>
  <c r="A146" i="22"/>
  <c r="W145" i="22"/>
  <c r="V145" i="22"/>
  <c r="U145" i="22"/>
  <c r="T145" i="22"/>
  <c r="S145" i="22"/>
  <c r="R145" i="22"/>
  <c r="Q145" i="22"/>
  <c r="P145" i="22"/>
  <c r="O145" i="22"/>
  <c r="N145" i="22"/>
  <c r="M145" i="22"/>
  <c r="L145" i="22"/>
  <c r="K145" i="22"/>
  <c r="J145" i="22"/>
  <c r="I145" i="22"/>
  <c r="H145" i="22"/>
  <c r="G145" i="22"/>
  <c r="F145" i="22"/>
  <c r="E145" i="22"/>
  <c r="D145" i="22"/>
  <c r="C145" i="22"/>
  <c r="B145" i="22"/>
  <c r="A145" i="22"/>
  <c r="W144" i="22"/>
  <c r="V144" i="22"/>
  <c r="U144" i="22"/>
  <c r="T144" i="22"/>
  <c r="S144" i="22"/>
  <c r="R144" i="22"/>
  <c r="Q144" i="22"/>
  <c r="P144" i="22"/>
  <c r="O144" i="22"/>
  <c r="N144" i="22"/>
  <c r="M144" i="22"/>
  <c r="L144" i="22"/>
  <c r="K144" i="22"/>
  <c r="J144" i="22"/>
  <c r="I144" i="22"/>
  <c r="H144" i="22"/>
  <c r="G144" i="22"/>
  <c r="F144" i="22"/>
  <c r="E144" i="22"/>
  <c r="D144" i="22"/>
  <c r="C144" i="22"/>
  <c r="B144" i="22"/>
  <c r="A144" i="22"/>
  <c r="W143" i="22"/>
  <c r="V143" i="22"/>
  <c r="U143" i="22"/>
  <c r="T143" i="22"/>
  <c r="S143" i="22"/>
  <c r="R143" i="22"/>
  <c r="Q143" i="22"/>
  <c r="P143" i="22"/>
  <c r="O143" i="22"/>
  <c r="N143" i="22"/>
  <c r="M143" i="22"/>
  <c r="L143" i="22"/>
  <c r="K143" i="22"/>
  <c r="J143" i="22"/>
  <c r="I143" i="22"/>
  <c r="H143" i="22"/>
  <c r="G143" i="22"/>
  <c r="F143" i="22"/>
  <c r="E143" i="22"/>
  <c r="D143" i="22"/>
  <c r="C143" i="22"/>
  <c r="B143" i="22"/>
  <c r="A143" i="22"/>
  <c r="W142" i="22"/>
  <c r="V142" i="22"/>
  <c r="U142" i="22"/>
  <c r="T142" i="22"/>
  <c r="S142" i="22"/>
  <c r="R142" i="22"/>
  <c r="Q142" i="22"/>
  <c r="P142" i="22"/>
  <c r="O142" i="22"/>
  <c r="N142" i="22"/>
  <c r="M142" i="22"/>
  <c r="L142" i="22"/>
  <c r="K142" i="22"/>
  <c r="J142" i="22"/>
  <c r="I142" i="22"/>
  <c r="H142" i="22"/>
  <c r="G142" i="22"/>
  <c r="F142" i="22"/>
  <c r="E142" i="22"/>
  <c r="D142" i="22"/>
  <c r="C142" i="22"/>
  <c r="B142" i="22"/>
  <c r="A142" i="22"/>
  <c r="W141" i="22"/>
  <c r="V141" i="22"/>
  <c r="U141" i="22"/>
  <c r="T141" i="22"/>
  <c r="S141" i="22"/>
  <c r="R141" i="22"/>
  <c r="Q141" i="22"/>
  <c r="P141" i="22"/>
  <c r="O141" i="22"/>
  <c r="N141" i="22"/>
  <c r="M141" i="22"/>
  <c r="L141" i="22"/>
  <c r="K141" i="22"/>
  <c r="J141" i="22"/>
  <c r="I141" i="22"/>
  <c r="H141" i="22"/>
  <c r="G141" i="22"/>
  <c r="F141" i="22"/>
  <c r="E141" i="22"/>
  <c r="D141" i="22"/>
  <c r="C141" i="22"/>
  <c r="B141" i="22"/>
  <c r="A141" i="22"/>
  <c r="W140" i="22"/>
  <c r="V140" i="22"/>
  <c r="U140" i="22"/>
  <c r="T140" i="22"/>
  <c r="S140" i="22"/>
  <c r="R140" i="22"/>
  <c r="Q140" i="22"/>
  <c r="P140" i="22"/>
  <c r="O140" i="22"/>
  <c r="N140" i="22"/>
  <c r="M140" i="22"/>
  <c r="L140" i="22"/>
  <c r="K140" i="22"/>
  <c r="J140" i="22"/>
  <c r="I140" i="22"/>
  <c r="H140" i="22"/>
  <c r="G140" i="22"/>
  <c r="F140" i="22"/>
  <c r="E140" i="22"/>
  <c r="D140" i="22"/>
  <c r="C140" i="22"/>
  <c r="B140" i="22"/>
  <c r="A140" i="22"/>
  <c r="W139" i="22"/>
  <c r="V139" i="22"/>
  <c r="U139" i="22"/>
  <c r="T139" i="22"/>
  <c r="S139" i="22"/>
  <c r="R139" i="22"/>
  <c r="Q139" i="22"/>
  <c r="P139" i="22"/>
  <c r="O139" i="22"/>
  <c r="N139" i="22"/>
  <c r="M139" i="22"/>
  <c r="L139" i="22"/>
  <c r="K139" i="22"/>
  <c r="J139" i="22"/>
  <c r="I139" i="22"/>
  <c r="H139" i="22"/>
  <c r="G139" i="22"/>
  <c r="F139" i="22"/>
  <c r="E139" i="22"/>
  <c r="D139" i="22"/>
  <c r="C139" i="22"/>
  <c r="B139" i="22"/>
  <c r="A139" i="22"/>
  <c r="W138" i="22"/>
  <c r="V138" i="22"/>
  <c r="U138" i="22"/>
  <c r="T138" i="22"/>
  <c r="S138" i="22"/>
  <c r="R138" i="22"/>
  <c r="Q138" i="22"/>
  <c r="P138" i="22"/>
  <c r="O138" i="22"/>
  <c r="N138" i="22"/>
  <c r="M138" i="22"/>
  <c r="L138" i="22"/>
  <c r="K138" i="22"/>
  <c r="J138" i="22"/>
  <c r="I138" i="22"/>
  <c r="H138" i="22"/>
  <c r="G138" i="22"/>
  <c r="F138" i="22"/>
  <c r="E138" i="22"/>
  <c r="D138" i="22"/>
  <c r="C138" i="22"/>
  <c r="B138" i="22"/>
  <c r="A138" i="22"/>
  <c r="W137" i="22"/>
  <c r="V137" i="22"/>
  <c r="U137" i="22"/>
  <c r="T137" i="22"/>
  <c r="S137" i="22"/>
  <c r="R137" i="22"/>
  <c r="Q137" i="22"/>
  <c r="P137" i="22"/>
  <c r="O137" i="22"/>
  <c r="N137" i="22"/>
  <c r="M137" i="22"/>
  <c r="L137" i="22"/>
  <c r="K137" i="22"/>
  <c r="J137" i="22"/>
  <c r="I137" i="22"/>
  <c r="H137" i="22"/>
  <c r="G137" i="22"/>
  <c r="F137" i="22"/>
  <c r="E137" i="22"/>
  <c r="D137" i="22"/>
  <c r="C137" i="22"/>
  <c r="B137" i="22"/>
  <c r="A137" i="22"/>
  <c r="W136" i="22"/>
  <c r="V136" i="22"/>
  <c r="U136" i="22"/>
  <c r="T136" i="22"/>
  <c r="S136" i="22"/>
  <c r="R136" i="22"/>
  <c r="Q136" i="22"/>
  <c r="P136" i="22"/>
  <c r="O136" i="22"/>
  <c r="N136" i="22"/>
  <c r="M136" i="22"/>
  <c r="L136" i="22"/>
  <c r="K136" i="22"/>
  <c r="J136" i="22"/>
  <c r="I136" i="22"/>
  <c r="H136" i="22"/>
  <c r="G136" i="22"/>
  <c r="F136" i="22"/>
  <c r="E136" i="22"/>
  <c r="D136" i="22"/>
  <c r="C136" i="22"/>
  <c r="B136" i="22"/>
  <c r="A136" i="22"/>
  <c r="W135" i="22"/>
  <c r="V135" i="22"/>
  <c r="U135" i="22"/>
  <c r="T135" i="22"/>
  <c r="S135" i="22"/>
  <c r="R135" i="22"/>
  <c r="Q135" i="22"/>
  <c r="P135" i="22"/>
  <c r="O135" i="22"/>
  <c r="N135" i="22"/>
  <c r="M135" i="22"/>
  <c r="L135" i="22"/>
  <c r="K135" i="22"/>
  <c r="J135" i="22"/>
  <c r="I135" i="22"/>
  <c r="H135" i="22"/>
  <c r="G135" i="22"/>
  <c r="F135" i="22"/>
  <c r="E135" i="22"/>
  <c r="D135" i="22"/>
  <c r="C135" i="22"/>
  <c r="B135" i="22"/>
  <c r="A135" i="22"/>
  <c r="W134" i="22"/>
  <c r="V134" i="22"/>
  <c r="U134" i="22"/>
  <c r="T134" i="22"/>
  <c r="S134" i="22"/>
  <c r="R134" i="22"/>
  <c r="Q134" i="22"/>
  <c r="P134" i="22"/>
  <c r="O134" i="22"/>
  <c r="N134" i="22"/>
  <c r="M134" i="22"/>
  <c r="L134" i="22"/>
  <c r="K134" i="22"/>
  <c r="J134" i="22"/>
  <c r="I134" i="22"/>
  <c r="H134" i="22"/>
  <c r="G134" i="22"/>
  <c r="F134" i="22"/>
  <c r="E134" i="22"/>
  <c r="D134" i="22"/>
  <c r="C134" i="22"/>
  <c r="B134" i="22"/>
  <c r="A134" i="22"/>
  <c r="W133" i="22"/>
  <c r="V133" i="22"/>
  <c r="U133" i="22"/>
  <c r="T133" i="22"/>
  <c r="S133" i="22"/>
  <c r="R133" i="22"/>
  <c r="Q133" i="22"/>
  <c r="P133" i="22"/>
  <c r="O133" i="22"/>
  <c r="N133" i="22"/>
  <c r="M133" i="22"/>
  <c r="L133" i="22"/>
  <c r="K133" i="22"/>
  <c r="J133" i="22"/>
  <c r="I133" i="22"/>
  <c r="H133" i="22"/>
  <c r="G133" i="22"/>
  <c r="F133" i="22"/>
  <c r="E133" i="22"/>
  <c r="D133" i="22"/>
  <c r="C133" i="22"/>
  <c r="B133" i="22"/>
  <c r="A133" i="22"/>
  <c r="W132" i="22"/>
  <c r="V132" i="22"/>
  <c r="U132" i="22"/>
  <c r="T132" i="22"/>
  <c r="S132" i="22"/>
  <c r="R132" i="22"/>
  <c r="Q132" i="22"/>
  <c r="P132" i="22"/>
  <c r="O132" i="22"/>
  <c r="N132" i="22"/>
  <c r="M132" i="22"/>
  <c r="L132" i="22"/>
  <c r="K132" i="22"/>
  <c r="J132" i="22"/>
  <c r="I132" i="22"/>
  <c r="H132" i="22"/>
  <c r="G132" i="22"/>
  <c r="F132" i="22"/>
  <c r="E132" i="22"/>
  <c r="D132" i="22"/>
  <c r="C132" i="22"/>
  <c r="B132" i="22"/>
  <c r="A132" i="22"/>
  <c r="W131" i="22"/>
  <c r="V131" i="22"/>
  <c r="U131" i="22"/>
  <c r="T131" i="22"/>
  <c r="S131" i="22"/>
  <c r="R131" i="22"/>
  <c r="Q131" i="22"/>
  <c r="P131" i="22"/>
  <c r="O131" i="22"/>
  <c r="N131" i="22"/>
  <c r="M131" i="22"/>
  <c r="L131" i="22"/>
  <c r="K131" i="22"/>
  <c r="J131" i="22"/>
  <c r="I131" i="22"/>
  <c r="H131" i="22"/>
  <c r="G131" i="22"/>
  <c r="F131" i="22"/>
  <c r="E131" i="22"/>
  <c r="D131" i="22"/>
  <c r="C131" i="22"/>
  <c r="B131" i="22"/>
  <c r="A131" i="22"/>
  <c r="W130" i="22"/>
  <c r="V130" i="22"/>
  <c r="U130" i="22"/>
  <c r="T130" i="22"/>
  <c r="S130" i="22"/>
  <c r="R130" i="22"/>
  <c r="Q130" i="22"/>
  <c r="P130" i="22"/>
  <c r="O130" i="22"/>
  <c r="N130" i="22"/>
  <c r="M130" i="22"/>
  <c r="L130" i="22"/>
  <c r="K130" i="22"/>
  <c r="J130" i="22"/>
  <c r="I130" i="22"/>
  <c r="H130" i="22"/>
  <c r="G130" i="22"/>
  <c r="F130" i="22"/>
  <c r="E130" i="22"/>
  <c r="D130" i="22"/>
  <c r="C130" i="22"/>
  <c r="B130" i="22"/>
  <c r="A130" i="22"/>
  <c r="W129" i="22"/>
  <c r="V129" i="22"/>
  <c r="U129" i="22"/>
  <c r="T129" i="22"/>
  <c r="S129" i="22"/>
  <c r="R129" i="22"/>
  <c r="Q129" i="22"/>
  <c r="P129" i="22"/>
  <c r="O129" i="22"/>
  <c r="N129" i="22"/>
  <c r="M129" i="22"/>
  <c r="L129" i="22"/>
  <c r="K129" i="22"/>
  <c r="J129" i="22"/>
  <c r="I129" i="22"/>
  <c r="H129" i="22"/>
  <c r="G129" i="22"/>
  <c r="F129" i="22"/>
  <c r="E129" i="22"/>
  <c r="D129" i="22"/>
  <c r="C129" i="22"/>
  <c r="B129" i="22"/>
  <c r="A129" i="22"/>
  <c r="W128" i="22"/>
  <c r="V128" i="22"/>
  <c r="U128" i="22"/>
  <c r="T128" i="22"/>
  <c r="S128" i="22"/>
  <c r="R128" i="22"/>
  <c r="Q128" i="22"/>
  <c r="P128" i="22"/>
  <c r="O128" i="22"/>
  <c r="N128" i="22"/>
  <c r="M128" i="22"/>
  <c r="L128" i="22"/>
  <c r="K128" i="22"/>
  <c r="J128" i="22"/>
  <c r="I128" i="22"/>
  <c r="H128" i="22"/>
  <c r="G128" i="22"/>
  <c r="F128" i="22"/>
  <c r="E128" i="22"/>
  <c r="D128" i="22"/>
  <c r="C128" i="22"/>
  <c r="B128" i="22"/>
  <c r="A128" i="22"/>
  <c r="W127" i="22"/>
  <c r="V127" i="22"/>
  <c r="U127" i="22"/>
  <c r="T127" i="22"/>
  <c r="S127" i="22"/>
  <c r="R127" i="22"/>
  <c r="Q127" i="22"/>
  <c r="P127" i="22"/>
  <c r="O127" i="22"/>
  <c r="N127" i="22"/>
  <c r="M127" i="22"/>
  <c r="L127" i="22"/>
  <c r="K127" i="22"/>
  <c r="J127" i="22"/>
  <c r="I127" i="22"/>
  <c r="H127" i="22"/>
  <c r="G127" i="22"/>
  <c r="F127" i="22"/>
  <c r="E127" i="22"/>
  <c r="D127" i="22"/>
  <c r="C127" i="22"/>
  <c r="B127" i="22"/>
  <c r="A127" i="22"/>
  <c r="W126" i="22"/>
  <c r="V126" i="22"/>
  <c r="U126" i="22"/>
  <c r="T126" i="22"/>
  <c r="S126" i="22"/>
  <c r="R126" i="22"/>
  <c r="Q126" i="22"/>
  <c r="P126" i="22"/>
  <c r="O126" i="22"/>
  <c r="N126" i="22"/>
  <c r="M126" i="22"/>
  <c r="L126" i="22"/>
  <c r="K126" i="22"/>
  <c r="J126" i="22"/>
  <c r="I126" i="22"/>
  <c r="H126" i="22"/>
  <c r="G126" i="22"/>
  <c r="F126" i="22"/>
  <c r="E126" i="22"/>
  <c r="D126" i="22"/>
  <c r="C126" i="22"/>
  <c r="B126" i="22"/>
  <c r="A126" i="22"/>
  <c r="W125" i="22"/>
  <c r="V125" i="22"/>
  <c r="U125" i="22"/>
  <c r="T125" i="22"/>
  <c r="S125" i="22"/>
  <c r="R125" i="22"/>
  <c r="Q125" i="22"/>
  <c r="P125" i="22"/>
  <c r="O125" i="22"/>
  <c r="N125" i="22"/>
  <c r="M125" i="22"/>
  <c r="L125" i="22"/>
  <c r="K125" i="22"/>
  <c r="J125" i="22"/>
  <c r="I125" i="22"/>
  <c r="H125" i="22"/>
  <c r="G125" i="22"/>
  <c r="F125" i="22"/>
  <c r="E125" i="22"/>
  <c r="D125" i="22"/>
  <c r="C125" i="22"/>
  <c r="B125" i="22"/>
  <c r="A125" i="22"/>
  <c r="W124" i="22"/>
  <c r="V124" i="22"/>
  <c r="U124" i="22"/>
  <c r="T124" i="22"/>
  <c r="S124" i="22"/>
  <c r="R124" i="22"/>
  <c r="Q124" i="22"/>
  <c r="P124" i="22"/>
  <c r="O124" i="22"/>
  <c r="N124" i="22"/>
  <c r="M124" i="22"/>
  <c r="L124" i="22"/>
  <c r="K124" i="22"/>
  <c r="J124" i="22"/>
  <c r="I124" i="22"/>
  <c r="H124" i="22"/>
  <c r="G124" i="22"/>
  <c r="F124" i="22"/>
  <c r="E124" i="22"/>
  <c r="D124" i="22"/>
  <c r="C124" i="22"/>
  <c r="B124" i="22"/>
  <c r="A124" i="22"/>
  <c r="W123" i="22"/>
  <c r="V123" i="22"/>
  <c r="U123" i="22"/>
  <c r="T123" i="22"/>
  <c r="S123" i="22"/>
  <c r="R123" i="22"/>
  <c r="Q123" i="22"/>
  <c r="P123" i="22"/>
  <c r="O123" i="22"/>
  <c r="N123" i="22"/>
  <c r="M123" i="22"/>
  <c r="L123" i="22"/>
  <c r="K123" i="22"/>
  <c r="J123" i="22"/>
  <c r="I123" i="22"/>
  <c r="H123" i="22"/>
  <c r="G123" i="22"/>
  <c r="F123" i="22"/>
  <c r="E123" i="22"/>
  <c r="D123" i="22"/>
  <c r="C123" i="22"/>
  <c r="B123" i="22"/>
  <c r="A123" i="22"/>
  <c r="W122" i="22"/>
  <c r="V122" i="22"/>
  <c r="U122" i="22"/>
  <c r="T122" i="22"/>
  <c r="S122" i="22"/>
  <c r="R122" i="22"/>
  <c r="Q122" i="22"/>
  <c r="P122" i="22"/>
  <c r="O122" i="22"/>
  <c r="N122" i="22"/>
  <c r="M122" i="22"/>
  <c r="L122" i="22"/>
  <c r="K122" i="22"/>
  <c r="J122" i="22"/>
  <c r="I122" i="22"/>
  <c r="H122" i="22"/>
  <c r="G122" i="22"/>
  <c r="F122" i="22"/>
  <c r="E122" i="22"/>
  <c r="D122" i="22"/>
  <c r="C122" i="22"/>
  <c r="B122" i="22"/>
  <c r="A122" i="22"/>
  <c r="W121" i="22"/>
  <c r="V121" i="22"/>
  <c r="U121" i="22"/>
  <c r="T121" i="22"/>
  <c r="S121" i="22"/>
  <c r="R121" i="22"/>
  <c r="Q121" i="22"/>
  <c r="P121" i="22"/>
  <c r="O121" i="22"/>
  <c r="N121" i="22"/>
  <c r="M121" i="22"/>
  <c r="L121" i="22"/>
  <c r="K121" i="22"/>
  <c r="J121" i="22"/>
  <c r="I121" i="22"/>
  <c r="H121" i="22"/>
  <c r="G121" i="22"/>
  <c r="F121" i="22"/>
  <c r="E121" i="22"/>
  <c r="D121" i="22"/>
  <c r="C121" i="22"/>
  <c r="B121" i="22"/>
  <c r="A121" i="22"/>
  <c r="W120" i="22"/>
  <c r="V120" i="22"/>
  <c r="U120" i="22"/>
  <c r="T120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20" i="22"/>
  <c r="D120" i="22"/>
  <c r="C120" i="22"/>
  <c r="B120" i="22"/>
  <c r="A120" i="22"/>
  <c r="W119" i="22"/>
  <c r="V119" i="22"/>
  <c r="U119" i="22"/>
  <c r="T119" i="22"/>
  <c r="S119" i="22"/>
  <c r="R119" i="22"/>
  <c r="Q119" i="22"/>
  <c r="P119" i="22"/>
  <c r="O119" i="22"/>
  <c r="N119" i="22"/>
  <c r="M119" i="22"/>
  <c r="L119" i="22"/>
  <c r="K119" i="22"/>
  <c r="J119" i="22"/>
  <c r="I119" i="22"/>
  <c r="H119" i="22"/>
  <c r="G119" i="22"/>
  <c r="F119" i="22"/>
  <c r="E119" i="22"/>
  <c r="D119" i="22"/>
  <c r="C119" i="22"/>
  <c r="B119" i="22"/>
  <c r="A119" i="22"/>
  <c r="W118" i="22"/>
  <c r="V118" i="22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8" i="22"/>
  <c r="A118" i="22"/>
  <c r="W117" i="22"/>
  <c r="V117" i="22"/>
  <c r="U117" i="22"/>
  <c r="T117" i="22"/>
  <c r="S117" i="22"/>
  <c r="R117" i="22"/>
  <c r="Q117" i="22"/>
  <c r="P117" i="22"/>
  <c r="O117" i="22"/>
  <c r="N117" i="22"/>
  <c r="M117" i="22"/>
  <c r="L117" i="22"/>
  <c r="K117" i="22"/>
  <c r="J117" i="22"/>
  <c r="I117" i="22"/>
  <c r="H117" i="22"/>
  <c r="G117" i="22"/>
  <c r="F117" i="22"/>
  <c r="E117" i="22"/>
  <c r="D117" i="22"/>
  <c r="C117" i="22"/>
  <c r="B117" i="22"/>
  <c r="A117" i="22"/>
  <c r="W116" i="22"/>
  <c r="V116" i="22"/>
  <c r="U116" i="22"/>
  <c r="T116" i="22"/>
  <c r="S116" i="22"/>
  <c r="R116" i="22"/>
  <c r="Q116" i="22"/>
  <c r="P116" i="22"/>
  <c r="O116" i="22"/>
  <c r="N116" i="22"/>
  <c r="M116" i="22"/>
  <c r="L116" i="22"/>
  <c r="K116" i="22"/>
  <c r="J116" i="22"/>
  <c r="I116" i="22"/>
  <c r="H116" i="22"/>
  <c r="G116" i="22"/>
  <c r="F116" i="22"/>
  <c r="E116" i="22"/>
  <c r="D116" i="22"/>
  <c r="C116" i="22"/>
  <c r="B116" i="22"/>
  <c r="A116" i="22"/>
  <c r="W115" i="22"/>
  <c r="V115" i="22"/>
  <c r="U115" i="22"/>
  <c r="T115" i="22"/>
  <c r="S115" i="22"/>
  <c r="R115" i="22"/>
  <c r="Q115" i="22"/>
  <c r="P115" i="22"/>
  <c r="O115" i="22"/>
  <c r="N115" i="22"/>
  <c r="M115" i="22"/>
  <c r="L115" i="22"/>
  <c r="K115" i="22"/>
  <c r="J115" i="22"/>
  <c r="I115" i="22"/>
  <c r="H115" i="22"/>
  <c r="G115" i="22"/>
  <c r="F115" i="22"/>
  <c r="E115" i="22"/>
  <c r="D115" i="22"/>
  <c r="C115" i="22"/>
  <c r="B115" i="22"/>
  <c r="A115" i="22"/>
  <c r="W114" i="22"/>
  <c r="V114" i="22"/>
  <c r="U114" i="22"/>
  <c r="T114" i="22"/>
  <c r="S114" i="22"/>
  <c r="R114" i="22"/>
  <c r="Q114" i="22"/>
  <c r="P114" i="22"/>
  <c r="O114" i="22"/>
  <c r="N114" i="22"/>
  <c r="M114" i="22"/>
  <c r="L114" i="22"/>
  <c r="K114" i="22"/>
  <c r="J114" i="22"/>
  <c r="I114" i="22"/>
  <c r="H114" i="22"/>
  <c r="G114" i="22"/>
  <c r="F114" i="22"/>
  <c r="E114" i="22"/>
  <c r="D114" i="22"/>
  <c r="C114" i="22"/>
  <c r="B114" i="22"/>
  <c r="A114" i="22"/>
  <c r="W113" i="22"/>
  <c r="V113" i="22"/>
  <c r="U113" i="22"/>
  <c r="T113" i="22"/>
  <c r="S113" i="22"/>
  <c r="R113" i="22"/>
  <c r="Q113" i="22"/>
  <c r="P113" i="22"/>
  <c r="O113" i="22"/>
  <c r="N113" i="22"/>
  <c r="M113" i="22"/>
  <c r="L113" i="22"/>
  <c r="K113" i="22"/>
  <c r="J113" i="22"/>
  <c r="I113" i="22"/>
  <c r="H113" i="22"/>
  <c r="G113" i="22"/>
  <c r="F113" i="22"/>
  <c r="E113" i="22"/>
  <c r="D113" i="22"/>
  <c r="C113" i="22"/>
  <c r="B113" i="22"/>
  <c r="A113" i="22"/>
  <c r="W112" i="22"/>
  <c r="V112" i="22"/>
  <c r="U112" i="22"/>
  <c r="T112" i="22"/>
  <c r="S112" i="22"/>
  <c r="R112" i="22"/>
  <c r="Q112" i="22"/>
  <c r="P112" i="22"/>
  <c r="O112" i="22"/>
  <c r="N112" i="22"/>
  <c r="M112" i="22"/>
  <c r="L112" i="22"/>
  <c r="K112" i="22"/>
  <c r="J112" i="22"/>
  <c r="I112" i="22"/>
  <c r="H112" i="22"/>
  <c r="G112" i="22"/>
  <c r="F112" i="22"/>
  <c r="E112" i="22"/>
  <c r="D112" i="22"/>
  <c r="C112" i="22"/>
  <c r="B112" i="22"/>
  <c r="A112" i="22"/>
  <c r="W111" i="22"/>
  <c r="V111" i="22"/>
  <c r="U111" i="22"/>
  <c r="T111" i="22"/>
  <c r="S111" i="22"/>
  <c r="R111" i="22"/>
  <c r="Q111" i="22"/>
  <c r="P111" i="22"/>
  <c r="O111" i="22"/>
  <c r="N111" i="22"/>
  <c r="M111" i="22"/>
  <c r="L111" i="22"/>
  <c r="K111" i="22"/>
  <c r="J111" i="22"/>
  <c r="I111" i="22"/>
  <c r="H111" i="22"/>
  <c r="G111" i="22"/>
  <c r="F111" i="22"/>
  <c r="E111" i="22"/>
  <c r="D111" i="22"/>
  <c r="C111" i="22"/>
  <c r="B111" i="22"/>
  <c r="A111" i="22"/>
  <c r="W110" i="22"/>
  <c r="V110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10" i="22"/>
  <c r="A110" i="22"/>
  <c r="W109" i="22"/>
  <c r="V109" i="22"/>
  <c r="U109" i="22"/>
  <c r="T109" i="22"/>
  <c r="S109" i="22"/>
  <c r="R109" i="22"/>
  <c r="Q109" i="22"/>
  <c r="P109" i="22"/>
  <c r="O109" i="22"/>
  <c r="N109" i="22"/>
  <c r="M109" i="22"/>
  <c r="L109" i="22"/>
  <c r="K109" i="22"/>
  <c r="J109" i="22"/>
  <c r="I109" i="22"/>
  <c r="H109" i="22"/>
  <c r="G109" i="22"/>
  <c r="F109" i="22"/>
  <c r="E109" i="22"/>
  <c r="D109" i="22"/>
  <c r="C109" i="22"/>
  <c r="B109" i="22"/>
  <c r="A109" i="22"/>
  <c r="W108" i="22"/>
  <c r="V108" i="22"/>
  <c r="U108" i="22"/>
  <c r="T108" i="22"/>
  <c r="S108" i="22"/>
  <c r="R108" i="22"/>
  <c r="Q108" i="22"/>
  <c r="P108" i="22"/>
  <c r="O108" i="22"/>
  <c r="N108" i="22"/>
  <c r="M108" i="22"/>
  <c r="L108" i="22"/>
  <c r="K108" i="22"/>
  <c r="J108" i="22"/>
  <c r="I108" i="22"/>
  <c r="H108" i="22"/>
  <c r="G108" i="22"/>
  <c r="F108" i="22"/>
  <c r="E108" i="22"/>
  <c r="D108" i="22"/>
  <c r="C108" i="22"/>
  <c r="B108" i="22"/>
  <c r="A108" i="22"/>
  <c r="W107" i="22"/>
  <c r="V107" i="22"/>
  <c r="U107" i="22"/>
  <c r="T107" i="22"/>
  <c r="S107" i="22"/>
  <c r="R107" i="22"/>
  <c r="Q107" i="22"/>
  <c r="P107" i="22"/>
  <c r="O107" i="22"/>
  <c r="N107" i="22"/>
  <c r="M107" i="22"/>
  <c r="L107" i="22"/>
  <c r="K107" i="22"/>
  <c r="J107" i="22"/>
  <c r="I107" i="22"/>
  <c r="H107" i="22"/>
  <c r="G107" i="22"/>
  <c r="F107" i="22"/>
  <c r="E107" i="22"/>
  <c r="D107" i="22"/>
  <c r="C107" i="22"/>
  <c r="B107" i="22"/>
  <c r="A107" i="22"/>
  <c r="W106" i="22"/>
  <c r="V106" i="22"/>
  <c r="U106" i="22"/>
  <c r="T106" i="22"/>
  <c r="S106" i="22"/>
  <c r="R106" i="22"/>
  <c r="Q106" i="22"/>
  <c r="P106" i="22"/>
  <c r="O106" i="22"/>
  <c r="N106" i="22"/>
  <c r="M106" i="22"/>
  <c r="L106" i="22"/>
  <c r="K106" i="22"/>
  <c r="J106" i="22"/>
  <c r="I106" i="22"/>
  <c r="H106" i="22"/>
  <c r="G106" i="22"/>
  <c r="F106" i="22"/>
  <c r="E106" i="22"/>
  <c r="D106" i="22"/>
  <c r="C106" i="22"/>
  <c r="B106" i="22"/>
  <c r="A106" i="22"/>
  <c r="W105" i="22"/>
  <c r="V105" i="22"/>
  <c r="U105" i="22"/>
  <c r="T105" i="22"/>
  <c r="S105" i="22"/>
  <c r="R105" i="22"/>
  <c r="Q105" i="22"/>
  <c r="P105" i="22"/>
  <c r="O105" i="22"/>
  <c r="N105" i="22"/>
  <c r="M105" i="22"/>
  <c r="L105" i="22"/>
  <c r="K105" i="22"/>
  <c r="J105" i="22"/>
  <c r="I105" i="22"/>
  <c r="H105" i="22"/>
  <c r="G105" i="22"/>
  <c r="F105" i="22"/>
  <c r="E105" i="22"/>
  <c r="D105" i="22"/>
  <c r="C105" i="22"/>
  <c r="B105" i="22"/>
  <c r="A105" i="22"/>
  <c r="W104" i="22"/>
  <c r="V104" i="22"/>
  <c r="U104" i="22"/>
  <c r="T104" i="22"/>
  <c r="S104" i="22"/>
  <c r="R104" i="22"/>
  <c r="Q104" i="22"/>
  <c r="P104" i="22"/>
  <c r="O104" i="22"/>
  <c r="N104" i="22"/>
  <c r="M104" i="22"/>
  <c r="L104" i="22"/>
  <c r="K104" i="22"/>
  <c r="J104" i="22"/>
  <c r="I104" i="22"/>
  <c r="H104" i="22"/>
  <c r="G104" i="22"/>
  <c r="F104" i="22"/>
  <c r="E104" i="22"/>
  <c r="D104" i="22"/>
  <c r="C104" i="22"/>
  <c r="B104" i="22"/>
  <c r="A104" i="22"/>
  <c r="W103" i="22"/>
  <c r="V103" i="22"/>
  <c r="U103" i="22"/>
  <c r="T103" i="22"/>
  <c r="S103" i="22"/>
  <c r="R103" i="22"/>
  <c r="Q103" i="22"/>
  <c r="P103" i="22"/>
  <c r="O103" i="22"/>
  <c r="N103" i="22"/>
  <c r="M103" i="22"/>
  <c r="L103" i="22"/>
  <c r="K103" i="22"/>
  <c r="J103" i="22"/>
  <c r="I103" i="22"/>
  <c r="H103" i="22"/>
  <c r="G103" i="22"/>
  <c r="F103" i="22"/>
  <c r="E103" i="22"/>
  <c r="D103" i="22"/>
  <c r="C103" i="22"/>
  <c r="B103" i="22"/>
  <c r="A103" i="22"/>
  <c r="W102" i="22"/>
  <c r="V102" i="22"/>
  <c r="U102" i="22"/>
  <c r="T102" i="22"/>
  <c r="S102" i="22"/>
  <c r="R102" i="22"/>
  <c r="Q102" i="22"/>
  <c r="P102" i="22"/>
  <c r="O102" i="22"/>
  <c r="N102" i="22"/>
  <c r="M102" i="22"/>
  <c r="L102" i="22"/>
  <c r="K102" i="22"/>
  <c r="J102" i="22"/>
  <c r="I102" i="22"/>
  <c r="H102" i="22"/>
  <c r="G102" i="22"/>
  <c r="F102" i="22"/>
  <c r="E102" i="22"/>
  <c r="D102" i="22"/>
  <c r="C102" i="22"/>
  <c r="B102" i="22"/>
  <c r="A102" i="22"/>
  <c r="W101" i="22"/>
  <c r="V101" i="22"/>
  <c r="U101" i="22"/>
  <c r="T101" i="22"/>
  <c r="S101" i="22"/>
  <c r="R101" i="22"/>
  <c r="Q101" i="22"/>
  <c r="P101" i="22"/>
  <c r="O101" i="22"/>
  <c r="N101" i="22"/>
  <c r="M101" i="22"/>
  <c r="L101" i="22"/>
  <c r="K101" i="22"/>
  <c r="J101" i="22"/>
  <c r="I101" i="22"/>
  <c r="H101" i="22"/>
  <c r="G101" i="22"/>
  <c r="F101" i="22"/>
  <c r="E101" i="22"/>
  <c r="D101" i="22"/>
  <c r="C101" i="22"/>
  <c r="B101" i="22"/>
  <c r="A101" i="22"/>
  <c r="W100" i="22"/>
  <c r="V100" i="22"/>
  <c r="U100" i="22"/>
  <c r="T100" i="22"/>
  <c r="S100" i="22"/>
  <c r="R100" i="22"/>
  <c r="Q100" i="22"/>
  <c r="P100" i="22"/>
  <c r="O100" i="22"/>
  <c r="N100" i="22"/>
  <c r="M100" i="22"/>
  <c r="L100" i="22"/>
  <c r="K100" i="22"/>
  <c r="J100" i="22"/>
  <c r="I100" i="22"/>
  <c r="H100" i="22"/>
  <c r="G100" i="22"/>
  <c r="F100" i="22"/>
  <c r="E100" i="22"/>
  <c r="D100" i="22"/>
  <c r="C100" i="22"/>
  <c r="B100" i="22"/>
  <c r="A100" i="22"/>
  <c r="W99" i="22"/>
  <c r="V99" i="22"/>
  <c r="U99" i="22"/>
  <c r="T99" i="22"/>
  <c r="S99" i="22"/>
  <c r="R99" i="22"/>
  <c r="Q99" i="22"/>
  <c r="P99" i="22"/>
  <c r="O99" i="22"/>
  <c r="N99" i="22"/>
  <c r="M99" i="22"/>
  <c r="L99" i="22"/>
  <c r="K99" i="22"/>
  <c r="J99" i="22"/>
  <c r="I99" i="22"/>
  <c r="H99" i="22"/>
  <c r="G99" i="22"/>
  <c r="F99" i="22"/>
  <c r="E99" i="22"/>
  <c r="D99" i="22"/>
  <c r="C99" i="22"/>
  <c r="B99" i="22"/>
  <c r="A99" i="22"/>
  <c r="W98" i="22"/>
  <c r="V98" i="22"/>
  <c r="U98" i="22"/>
  <c r="T98" i="22"/>
  <c r="S98" i="22"/>
  <c r="R98" i="22"/>
  <c r="Q98" i="22"/>
  <c r="P98" i="22"/>
  <c r="O98" i="22"/>
  <c r="N98" i="22"/>
  <c r="M98" i="22"/>
  <c r="L98" i="22"/>
  <c r="K98" i="22"/>
  <c r="J98" i="22"/>
  <c r="I98" i="22"/>
  <c r="H98" i="22"/>
  <c r="G98" i="22"/>
  <c r="F98" i="22"/>
  <c r="E98" i="22"/>
  <c r="D98" i="22"/>
  <c r="C98" i="22"/>
  <c r="B98" i="22"/>
  <c r="A98" i="22"/>
  <c r="W97" i="22"/>
  <c r="V97" i="22"/>
  <c r="U97" i="22"/>
  <c r="T97" i="22"/>
  <c r="S97" i="22"/>
  <c r="R97" i="22"/>
  <c r="Q97" i="22"/>
  <c r="P97" i="22"/>
  <c r="O97" i="22"/>
  <c r="N97" i="22"/>
  <c r="M97" i="22"/>
  <c r="L97" i="22"/>
  <c r="K97" i="22"/>
  <c r="J97" i="22"/>
  <c r="I97" i="22"/>
  <c r="H97" i="22"/>
  <c r="G97" i="22"/>
  <c r="F97" i="22"/>
  <c r="E97" i="22"/>
  <c r="D97" i="22"/>
  <c r="C97" i="22"/>
  <c r="B97" i="22"/>
  <c r="A97" i="22"/>
  <c r="W96" i="22"/>
  <c r="V96" i="22"/>
  <c r="U96" i="22"/>
  <c r="T96" i="22"/>
  <c r="S96" i="22"/>
  <c r="R96" i="22"/>
  <c r="Q96" i="22"/>
  <c r="P96" i="22"/>
  <c r="O96" i="22"/>
  <c r="N96" i="22"/>
  <c r="M96" i="22"/>
  <c r="L96" i="22"/>
  <c r="K96" i="22"/>
  <c r="J96" i="22"/>
  <c r="I96" i="22"/>
  <c r="H96" i="22"/>
  <c r="G96" i="22"/>
  <c r="F96" i="22"/>
  <c r="E96" i="22"/>
  <c r="D96" i="22"/>
  <c r="C96" i="22"/>
  <c r="B96" i="22"/>
  <c r="A96" i="22"/>
  <c r="W95" i="22"/>
  <c r="V95" i="22"/>
  <c r="U95" i="22"/>
  <c r="T95" i="22"/>
  <c r="S95" i="22"/>
  <c r="R95" i="22"/>
  <c r="Q95" i="22"/>
  <c r="P95" i="22"/>
  <c r="O95" i="22"/>
  <c r="N95" i="22"/>
  <c r="M95" i="22"/>
  <c r="L95" i="22"/>
  <c r="K95" i="22"/>
  <c r="J95" i="22"/>
  <c r="I95" i="22"/>
  <c r="H95" i="22"/>
  <c r="G95" i="22"/>
  <c r="F95" i="22"/>
  <c r="E95" i="22"/>
  <c r="D95" i="22"/>
  <c r="C95" i="22"/>
  <c r="B95" i="22"/>
  <c r="A95" i="22"/>
  <c r="W94" i="22"/>
  <c r="V94" i="22"/>
  <c r="U94" i="22"/>
  <c r="T94" i="22"/>
  <c r="S94" i="22"/>
  <c r="R94" i="22"/>
  <c r="Q94" i="22"/>
  <c r="P94" i="22"/>
  <c r="O94" i="22"/>
  <c r="N94" i="22"/>
  <c r="M94" i="22"/>
  <c r="L94" i="22"/>
  <c r="K94" i="22"/>
  <c r="J94" i="22"/>
  <c r="I94" i="22"/>
  <c r="H94" i="22"/>
  <c r="G94" i="22"/>
  <c r="F94" i="22"/>
  <c r="E94" i="22"/>
  <c r="D94" i="22"/>
  <c r="C94" i="22"/>
  <c r="B94" i="22"/>
  <c r="A94" i="22"/>
  <c r="W93" i="22"/>
  <c r="V93" i="22"/>
  <c r="U93" i="22"/>
  <c r="T93" i="22"/>
  <c r="S93" i="22"/>
  <c r="R93" i="22"/>
  <c r="Q93" i="22"/>
  <c r="P93" i="22"/>
  <c r="O93" i="22"/>
  <c r="N93" i="22"/>
  <c r="M93" i="22"/>
  <c r="L93" i="22"/>
  <c r="K93" i="22"/>
  <c r="J93" i="22"/>
  <c r="I93" i="22"/>
  <c r="H93" i="22"/>
  <c r="G93" i="22"/>
  <c r="F93" i="22"/>
  <c r="E93" i="22"/>
  <c r="D93" i="22"/>
  <c r="C93" i="22"/>
  <c r="B93" i="22"/>
  <c r="A93" i="22"/>
  <c r="W92" i="22"/>
  <c r="V92" i="22"/>
  <c r="U92" i="22"/>
  <c r="T92" i="22"/>
  <c r="S92" i="22"/>
  <c r="R92" i="22"/>
  <c r="Q92" i="22"/>
  <c r="P92" i="22"/>
  <c r="O92" i="22"/>
  <c r="N92" i="22"/>
  <c r="M92" i="22"/>
  <c r="L92" i="22"/>
  <c r="K92" i="22"/>
  <c r="J92" i="22"/>
  <c r="I92" i="22"/>
  <c r="H92" i="22"/>
  <c r="G92" i="22"/>
  <c r="F92" i="22"/>
  <c r="E92" i="22"/>
  <c r="D92" i="22"/>
  <c r="C92" i="22"/>
  <c r="B92" i="22"/>
  <c r="A92" i="22"/>
  <c r="W91" i="22"/>
  <c r="V91" i="22"/>
  <c r="U91" i="22"/>
  <c r="T91" i="22"/>
  <c r="S91" i="22"/>
  <c r="R91" i="22"/>
  <c r="Q91" i="22"/>
  <c r="P91" i="22"/>
  <c r="O91" i="22"/>
  <c r="N91" i="22"/>
  <c r="M91" i="22"/>
  <c r="L91" i="22"/>
  <c r="K91" i="22"/>
  <c r="J91" i="22"/>
  <c r="I91" i="22"/>
  <c r="H91" i="22"/>
  <c r="G91" i="22"/>
  <c r="F91" i="22"/>
  <c r="E91" i="22"/>
  <c r="D91" i="22"/>
  <c r="C91" i="22"/>
  <c r="B91" i="22"/>
  <c r="A91" i="22"/>
  <c r="W90" i="22"/>
  <c r="V90" i="22"/>
  <c r="U90" i="22"/>
  <c r="T90" i="22"/>
  <c r="S90" i="22"/>
  <c r="R90" i="22"/>
  <c r="Q90" i="22"/>
  <c r="P90" i="22"/>
  <c r="O90" i="22"/>
  <c r="N90" i="22"/>
  <c r="M90" i="22"/>
  <c r="L90" i="22"/>
  <c r="K90" i="22"/>
  <c r="J90" i="22"/>
  <c r="I90" i="22"/>
  <c r="H90" i="22"/>
  <c r="G90" i="22"/>
  <c r="F90" i="22"/>
  <c r="E90" i="22"/>
  <c r="D90" i="22"/>
  <c r="C90" i="22"/>
  <c r="B90" i="22"/>
  <c r="A90" i="22"/>
  <c r="W89" i="22"/>
  <c r="V89" i="22"/>
  <c r="U89" i="22"/>
  <c r="T89" i="22"/>
  <c r="S89" i="22"/>
  <c r="R89" i="22"/>
  <c r="Q89" i="22"/>
  <c r="P89" i="22"/>
  <c r="O89" i="22"/>
  <c r="N89" i="22"/>
  <c r="M89" i="22"/>
  <c r="L89" i="22"/>
  <c r="K89" i="22"/>
  <c r="J89" i="22"/>
  <c r="I89" i="22"/>
  <c r="H89" i="22"/>
  <c r="G89" i="22"/>
  <c r="F89" i="22"/>
  <c r="E89" i="22"/>
  <c r="D89" i="22"/>
  <c r="C89" i="22"/>
  <c r="B89" i="22"/>
  <c r="A89" i="22"/>
  <c r="W88" i="22"/>
  <c r="V88" i="22"/>
  <c r="U88" i="22"/>
  <c r="T88" i="22"/>
  <c r="S88" i="22"/>
  <c r="R88" i="22"/>
  <c r="Q88" i="22"/>
  <c r="P88" i="22"/>
  <c r="O88" i="22"/>
  <c r="N88" i="22"/>
  <c r="M88" i="22"/>
  <c r="L88" i="22"/>
  <c r="K88" i="22"/>
  <c r="J88" i="22"/>
  <c r="I88" i="22"/>
  <c r="H88" i="22"/>
  <c r="G88" i="22"/>
  <c r="F88" i="22"/>
  <c r="E88" i="22"/>
  <c r="D88" i="22"/>
  <c r="C88" i="22"/>
  <c r="B88" i="22"/>
  <c r="A88" i="22"/>
  <c r="W87" i="22"/>
  <c r="V87" i="22"/>
  <c r="U87" i="22"/>
  <c r="T87" i="22"/>
  <c r="S87" i="22"/>
  <c r="R87" i="22"/>
  <c r="Q87" i="22"/>
  <c r="P87" i="22"/>
  <c r="O87" i="22"/>
  <c r="N87" i="22"/>
  <c r="M87" i="22"/>
  <c r="L87" i="22"/>
  <c r="K87" i="22"/>
  <c r="J87" i="22"/>
  <c r="I87" i="22"/>
  <c r="H87" i="22"/>
  <c r="G87" i="22"/>
  <c r="F87" i="22"/>
  <c r="E87" i="22"/>
  <c r="D87" i="22"/>
  <c r="C87" i="22"/>
  <c r="B87" i="22"/>
  <c r="A87" i="22"/>
  <c r="W86" i="22"/>
  <c r="V86" i="22"/>
  <c r="U86" i="22"/>
  <c r="T86" i="22"/>
  <c r="S86" i="22"/>
  <c r="R86" i="22"/>
  <c r="Q86" i="22"/>
  <c r="P86" i="22"/>
  <c r="O86" i="22"/>
  <c r="N86" i="22"/>
  <c r="M86" i="22"/>
  <c r="L86" i="22"/>
  <c r="K86" i="22"/>
  <c r="J86" i="22"/>
  <c r="I86" i="22"/>
  <c r="H86" i="22"/>
  <c r="G86" i="22"/>
  <c r="F86" i="22"/>
  <c r="E86" i="22"/>
  <c r="D86" i="22"/>
  <c r="C86" i="22"/>
  <c r="B86" i="22"/>
  <c r="A86" i="22"/>
  <c r="W85" i="22"/>
  <c r="V85" i="22"/>
  <c r="U85" i="22"/>
  <c r="T85" i="22"/>
  <c r="S85" i="22"/>
  <c r="R85" i="22"/>
  <c r="Q85" i="22"/>
  <c r="P85" i="22"/>
  <c r="O85" i="22"/>
  <c r="N85" i="22"/>
  <c r="M85" i="22"/>
  <c r="L85" i="22"/>
  <c r="K85" i="22"/>
  <c r="J85" i="22"/>
  <c r="I85" i="22"/>
  <c r="H85" i="22"/>
  <c r="G85" i="22"/>
  <c r="F85" i="22"/>
  <c r="E85" i="22"/>
  <c r="D85" i="22"/>
  <c r="C85" i="22"/>
  <c r="B85" i="22"/>
  <c r="A85" i="22"/>
  <c r="W84" i="22"/>
  <c r="V84" i="22"/>
  <c r="U84" i="22"/>
  <c r="T84" i="22"/>
  <c r="S84" i="22"/>
  <c r="R84" i="22"/>
  <c r="Q84" i="22"/>
  <c r="P84" i="22"/>
  <c r="O84" i="22"/>
  <c r="N84" i="22"/>
  <c r="M84" i="22"/>
  <c r="L84" i="22"/>
  <c r="K84" i="22"/>
  <c r="J84" i="22"/>
  <c r="I84" i="22"/>
  <c r="H84" i="22"/>
  <c r="G84" i="22"/>
  <c r="F84" i="22"/>
  <c r="E84" i="22"/>
  <c r="D84" i="22"/>
  <c r="C84" i="22"/>
  <c r="B84" i="22"/>
  <c r="A84" i="22"/>
  <c r="W83" i="22"/>
  <c r="V83" i="22"/>
  <c r="U83" i="22"/>
  <c r="T83" i="22"/>
  <c r="S83" i="22"/>
  <c r="R83" i="22"/>
  <c r="Q83" i="22"/>
  <c r="P83" i="22"/>
  <c r="O83" i="22"/>
  <c r="N83" i="22"/>
  <c r="M83" i="22"/>
  <c r="L83" i="22"/>
  <c r="K83" i="22"/>
  <c r="J83" i="22"/>
  <c r="I83" i="22"/>
  <c r="H83" i="22"/>
  <c r="G83" i="22"/>
  <c r="F83" i="22"/>
  <c r="E83" i="22"/>
  <c r="D83" i="22"/>
  <c r="C83" i="22"/>
  <c r="B83" i="22"/>
  <c r="A83" i="22"/>
  <c r="W82" i="22"/>
  <c r="V82" i="22"/>
  <c r="U82" i="22"/>
  <c r="T82" i="22"/>
  <c r="S82" i="22"/>
  <c r="R82" i="22"/>
  <c r="Q82" i="22"/>
  <c r="P82" i="22"/>
  <c r="O82" i="22"/>
  <c r="N82" i="22"/>
  <c r="M82" i="22"/>
  <c r="L82" i="22"/>
  <c r="K82" i="22"/>
  <c r="J82" i="22"/>
  <c r="I82" i="22"/>
  <c r="H82" i="22"/>
  <c r="G82" i="22"/>
  <c r="F82" i="22"/>
  <c r="E82" i="22"/>
  <c r="D82" i="22"/>
  <c r="C82" i="22"/>
  <c r="B82" i="22"/>
  <c r="A82" i="22"/>
  <c r="W81" i="22"/>
  <c r="V81" i="22"/>
  <c r="U81" i="22"/>
  <c r="T81" i="22"/>
  <c r="S81" i="22"/>
  <c r="R81" i="22"/>
  <c r="Q81" i="22"/>
  <c r="P81" i="22"/>
  <c r="O81" i="22"/>
  <c r="N81" i="22"/>
  <c r="M81" i="22"/>
  <c r="L81" i="22"/>
  <c r="K81" i="22"/>
  <c r="J81" i="22"/>
  <c r="I81" i="22"/>
  <c r="H81" i="22"/>
  <c r="G81" i="22"/>
  <c r="F81" i="22"/>
  <c r="E81" i="22"/>
  <c r="D81" i="22"/>
  <c r="C81" i="22"/>
  <c r="B81" i="22"/>
  <c r="A81" i="22"/>
  <c r="W80" i="22"/>
  <c r="V80" i="22"/>
  <c r="U80" i="22"/>
  <c r="T80" i="22"/>
  <c r="S80" i="22"/>
  <c r="R80" i="22"/>
  <c r="Q80" i="22"/>
  <c r="P80" i="22"/>
  <c r="O80" i="22"/>
  <c r="N80" i="22"/>
  <c r="M80" i="22"/>
  <c r="L80" i="22"/>
  <c r="K80" i="22"/>
  <c r="J80" i="22"/>
  <c r="I80" i="22"/>
  <c r="H80" i="22"/>
  <c r="G80" i="22"/>
  <c r="F80" i="22"/>
  <c r="E80" i="22"/>
  <c r="D80" i="22"/>
  <c r="C80" i="22"/>
  <c r="B80" i="22"/>
  <c r="A80" i="22"/>
  <c r="W79" i="22"/>
  <c r="V79" i="22"/>
  <c r="U79" i="22"/>
  <c r="T79" i="22"/>
  <c r="S79" i="22"/>
  <c r="R79" i="22"/>
  <c r="Q79" i="22"/>
  <c r="P79" i="22"/>
  <c r="O79" i="22"/>
  <c r="N79" i="22"/>
  <c r="M79" i="22"/>
  <c r="L79" i="22"/>
  <c r="K79" i="22"/>
  <c r="J79" i="22"/>
  <c r="I79" i="22"/>
  <c r="H79" i="22"/>
  <c r="G79" i="22"/>
  <c r="F79" i="22"/>
  <c r="E79" i="22"/>
  <c r="D79" i="22"/>
  <c r="C79" i="22"/>
  <c r="B79" i="22"/>
  <c r="A79" i="22"/>
  <c r="W78" i="22"/>
  <c r="V78" i="22"/>
  <c r="U78" i="22"/>
  <c r="T78" i="22"/>
  <c r="S78" i="22"/>
  <c r="R78" i="22"/>
  <c r="Q78" i="22"/>
  <c r="P78" i="22"/>
  <c r="O78" i="22"/>
  <c r="N78" i="22"/>
  <c r="M78" i="22"/>
  <c r="L78" i="22"/>
  <c r="K78" i="22"/>
  <c r="J78" i="22"/>
  <c r="I78" i="22"/>
  <c r="H78" i="22"/>
  <c r="G78" i="22"/>
  <c r="F78" i="22"/>
  <c r="E78" i="22"/>
  <c r="D78" i="22"/>
  <c r="C78" i="22"/>
  <c r="B78" i="22"/>
  <c r="A78" i="22"/>
  <c r="W77" i="22"/>
  <c r="V77" i="22"/>
  <c r="U77" i="22"/>
  <c r="T77" i="22"/>
  <c r="S77" i="22"/>
  <c r="R77" i="22"/>
  <c r="Q77" i="22"/>
  <c r="P77" i="22"/>
  <c r="O77" i="22"/>
  <c r="N77" i="22"/>
  <c r="M77" i="22"/>
  <c r="L77" i="22"/>
  <c r="K77" i="22"/>
  <c r="J77" i="22"/>
  <c r="I77" i="22"/>
  <c r="H77" i="22"/>
  <c r="G77" i="22"/>
  <c r="F77" i="22"/>
  <c r="E77" i="22"/>
  <c r="D77" i="22"/>
  <c r="C77" i="22"/>
  <c r="B77" i="22"/>
  <c r="A77" i="22"/>
  <c r="W76" i="22"/>
  <c r="V76" i="22"/>
  <c r="U76" i="22"/>
  <c r="T76" i="22"/>
  <c r="S76" i="22"/>
  <c r="R76" i="22"/>
  <c r="Q76" i="22"/>
  <c r="P76" i="22"/>
  <c r="O76" i="22"/>
  <c r="N76" i="22"/>
  <c r="M76" i="22"/>
  <c r="L76" i="22"/>
  <c r="K76" i="22"/>
  <c r="J76" i="22"/>
  <c r="I76" i="22"/>
  <c r="H76" i="22"/>
  <c r="G76" i="22"/>
  <c r="F76" i="22"/>
  <c r="E76" i="22"/>
  <c r="D76" i="22"/>
  <c r="C76" i="22"/>
  <c r="B76" i="22"/>
  <c r="A76" i="22"/>
  <c r="W75" i="22"/>
  <c r="V75" i="22"/>
  <c r="U75" i="22"/>
  <c r="T75" i="22"/>
  <c r="S75" i="22"/>
  <c r="R75" i="22"/>
  <c r="Q75" i="22"/>
  <c r="P75" i="22"/>
  <c r="O75" i="22"/>
  <c r="N75" i="22"/>
  <c r="M75" i="22"/>
  <c r="L75" i="22"/>
  <c r="K75" i="22"/>
  <c r="J75" i="22"/>
  <c r="I75" i="22"/>
  <c r="H75" i="22"/>
  <c r="G75" i="22"/>
  <c r="F75" i="22"/>
  <c r="E75" i="22"/>
  <c r="D75" i="22"/>
  <c r="C75" i="22"/>
  <c r="B75" i="22"/>
  <c r="A75" i="22"/>
  <c r="W74" i="22"/>
  <c r="V74" i="22"/>
  <c r="U74" i="22"/>
  <c r="T74" i="22"/>
  <c r="S74" i="22"/>
  <c r="R74" i="22"/>
  <c r="Q74" i="22"/>
  <c r="P74" i="22"/>
  <c r="O74" i="22"/>
  <c r="N74" i="22"/>
  <c r="M74" i="22"/>
  <c r="L74" i="22"/>
  <c r="K74" i="22"/>
  <c r="J74" i="22"/>
  <c r="I74" i="22"/>
  <c r="H74" i="22"/>
  <c r="G74" i="22"/>
  <c r="F74" i="22"/>
  <c r="E74" i="22"/>
  <c r="D74" i="22"/>
  <c r="C74" i="22"/>
  <c r="B74" i="22"/>
  <c r="A74" i="22"/>
  <c r="W73" i="22"/>
  <c r="V73" i="22"/>
  <c r="U73" i="22"/>
  <c r="T73" i="22"/>
  <c r="S73" i="22"/>
  <c r="R73" i="22"/>
  <c r="Q73" i="22"/>
  <c r="P73" i="22"/>
  <c r="O73" i="22"/>
  <c r="N73" i="22"/>
  <c r="M73" i="22"/>
  <c r="L73" i="22"/>
  <c r="K73" i="22"/>
  <c r="J73" i="22"/>
  <c r="I73" i="22"/>
  <c r="H73" i="22"/>
  <c r="G73" i="22"/>
  <c r="F73" i="22"/>
  <c r="E73" i="22"/>
  <c r="D73" i="22"/>
  <c r="C73" i="22"/>
  <c r="B73" i="22"/>
  <c r="A73" i="22"/>
  <c r="W72" i="22"/>
  <c r="V72" i="22"/>
  <c r="U72" i="22"/>
  <c r="T72" i="22"/>
  <c r="S72" i="22"/>
  <c r="R72" i="22"/>
  <c r="Q72" i="22"/>
  <c r="P72" i="22"/>
  <c r="O72" i="22"/>
  <c r="N72" i="22"/>
  <c r="M72" i="22"/>
  <c r="L72" i="22"/>
  <c r="K72" i="22"/>
  <c r="J72" i="22"/>
  <c r="I72" i="22"/>
  <c r="H72" i="22"/>
  <c r="G72" i="22"/>
  <c r="F72" i="22"/>
  <c r="E72" i="22"/>
  <c r="D72" i="22"/>
  <c r="C72" i="22"/>
  <c r="B72" i="22"/>
  <c r="A72" i="22"/>
  <c r="W71" i="22"/>
  <c r="V71" i="22"/>
  <c r="U71" i="22"/>
  <c r="T71" i="22"/>
  <c r="S71" i="22"/>
  <c r="R71" i="22"/>
  <c r="Q71" i="22"/>
  <c r="P71" i="22"/>
  <c r="O71" i="22"/>
  <c r="N71" i="22"/>
  <c r="M71" i="22"/>
  <c r="L71" i="22"/>
  <c r="K71" i="22"/>
  <c r="J71" i="22"/>
  <c r="I71" i="22"/>
  <c r="H71" i="22"/>
  <c r="G71" i="22"/>
  <c r="F71" i="22"/>
  <c r="E71" i="22"/>
  <c r="D71" i="22"/>
  <c r="C71" i="22"/>
  <c r="B71" i="22"/>
  <c r="A71" i="22"/>
  <c r="W70" i="22"/>
  <c r="V70" i="22"/>
  <c r="U70" i="22"/>
  <c r="T70" i="22"/>
  <c r="S70" i="22"/>
  <c r="R70" i="22"/>
  <c r="Q70" i="22"/>
  <c r="P70" i="22"/>
  <c r="O70" i="22"/>
  <c r="N70" i="22"/>
  <c r="M70" i="22"/>
  <c r="L70" i="22"/>
  <c r="K70" i="22"/>
  <c r="J70" i="22"/>
  <c r="I70" i="22"/>
  <c r="H70" i="22"/>
  <c r="G70" i="22"/>
  <c r="F70" i="22"/>
  <c r="E70" i="22"/>
  <c r="D70" i="22"/>
  <c r="C70" i="22"/>
  <c r="B70" i="22"/>
  <c r="A70" i="22"/>
  <c r="W69" i="22"/>
  <c r="V69" i="22"/>
  <c r="U69" i="22"/>
  <c r="T69" i="22"/>
  <c r="S69" i="22"/>
  <c r="R69" i="22"/>
  <c r="Q69" i="22"/>
  <c r="P69" i="22"/>
  <c r="O69" i="22"/>
  <c r="N69" i="22"/>
  <c r="M69" i="22"/>
  <c r="L69" i="22"/>
  <c r="K69" i="22"/>
  <c r="J69" i="22"/>
  <c r="I69" i="22"/>
  <c r="H69" i="22"/>
  <c r="G69" i="22"/>
  <c r="F69" i="22"/>
  <c r="E69" i="22"/>
  <c r="D69" i="22"/>
  <c r="C69" i="22"/>
  <c r="B69" i="22"/>
  <c r="A69" i="22"/>
  <c r="W68" i="22"/>
  <c r="V68" i="22"/>
  <c r="U68" i="22"/>
  <c r="T68" i="22"/>
  <c r="S68" i="22"/>
  <c r="R68" i="22"/>
  <c r="Q68" i="22"/>
  <c r="P68" i="22"/>
  <c r="O68" i="22"/>
  <c r="N68" i="22"/>
  <c r="M68" i="22"/>
  <c r="L68" i="22"/>
  <c r="K68" i="22"/>
  <c r="J68" i="22"/>
  <c r="I68" i="22"/>
  <c r="H68" i="22"/>
  <c r="G68" i="22"/>
  <c r="F68" i="22"/>
  <c r="E68" i="22"/>
  <c r="D68" i="22"/>
  <c r="C68" i="22"/>
  <c r="B68" i="22"/>
  <c r="A68" i="22"/>
  <c r="W67" i="22"/>
  <c r="V67" i="22"/>
  <c r="U67" i="22"/>
  <c r="T67" i="22"/>
  <c r="S67" i="22"/>
  <c r="R67" i="22"/>
  <c r="Q67" i="22"/>
  <c r="P67" i="22"/>
  <c r="O67" i="22"/>
  <c r="N67" i="22"/>
  <c r="M67" i="22"/>
  <c r="L67" i="22"/>
  <c r="K67" i="22"/>
  <c r="J67" i="22"/>
  <c r="I67" i="22"/>
  <c r="H67" i="22"/>
  <c r="G67" i="22"/>
  <c r="F67" i="22"/>
  <c r="E67" i="22"/>
  <c r="D67" i="22"/>
  <c r="C67" i="22"/>
  <c r="B67" i="22"/>
  <c r="A67" i="22"/>
  <c r="W66" i="22"/>
  <c r="V66" i="22"/>
  <c r="U66" i="22"/>
  <c r="T66" i="22"/>
  <c r="S66" i="22"/>
  <c r="R66" i="22"/>
  <c r="Q66" i="22"/>
  <c r="P66" i="22"/>
  <c r="O66" i="22"/>
  <c r="N66" i="22"/>
  <c r="M66" i="22"/>
  <c r="L66" i="22"/>
  <c r="K66" i="22"/>
  <c r="J66" i="22"/>
  <c r="I66" i="22"/>
  <c r="H66" i="22"/>
  <c r="G66" i="22"/>
  <c r="F66" i="22"/>
  <c r="E66" i="22"/>
  <c r="D66" i="22"/>
  <c r="C66" i="22"/>
  <c r="B66" i="22"/>
  <c r="A66" i="22"/>
  <c r="W65" i="22"/>
  <c r="V65" i="22"/>
  <c r="U65" i="22"/>
  <c r="T65" i="22"/>
  <c r="S65" i="22"/>
  <c r="R65" i="22"/>
  <c r="Q65" i="22"/>
  <c r="P65" i="22"/>
  <c r="O65" i="22"/>
  <c r="N65" i="22"/>
  <c r="M65" i="22"/>
  <c r="L65" i="22"/>
  <c r="K65" i="22"/>
  <c r="J65" i="22"/>
  <c r="I65" i="22"/>
  <c r="H65" i="22"/>
  <c r="G65" i="22"/>
  <c r="F65" i="22"/>
  <c r="E65" i="22"/>
  <c r="D65" i="22"/>
  <c r="C65" i="22"/>
  <c r="B65" i="22"/>
  <c r="A65" i="22"/>
  <c r="W64" i="22"/>
  <c r="V64" i="22"/>
  <c r="U64" i="22"/>
  <c r="T64" i="22"/>
  <c r="S64" i="22"/>
  <c r="R64" i="22"/>
  <c r="Q64" i="22"/>
  <c r="P64" i="22"/>
  <c r="O64" i="22"/>
  <c r="N64" i="22"/>
  <c r="M64" i="22"/>
  <c r="L64" i="22"/>
  <c r="K64" i="22"/>
  <c r="J64" i="22"/>
  <c r="I64" i="22"/>
  <c r="H64" i="22"/>
  <c r="G64" i="22"/>
  <c r="F64" i="22"/>
  <c r="E64" i="22"/>
  <c r="D64" i="22"/>
  <c r="C64" i="22"/>
  <c r="B64" i="22"/>
  <c r="A64" i="22"/>
  <c r="W63" i="22"/>
  <c r="V63" i="22"/>
  <c r="U63" i="22"/>
  <c r="T63" i="22"/>
  <c r="S63" i="22"/>
  <c r="R63" i="22"/>
  <c r="Q63" i="22"/>
  <c r="P63" i="22"/>
  <c r="O63" i="22"/>
  <c r="N63" i="22"/>
  <c r="M63" i="22"/>
  <c r="L63" i="22"/>
  <c r="K63" i="22"/>
  <c r="J63" i="22"/>
  <c r="I63" i="22"/>
  <c r="H63" i="22"/>
  <c r="G63" i="22"/>
  <c r="F63" i="22"/>
  <c r="E63" i="22"/>
  <c r="D63" i="22"/>
  <c r="C63" i="22"/>
  <c r="B63" i="22"/>
  <c r="A63" i="22"/>
  <c r="W62" i="22"/>
  <c r="V62" i="22"/>
  <c r="U62" i="22"/>
  <c r="T62" i="22"/>
  <c r="S62" i="22"/>
  <c r="R62" i="22"/>
  <c r="Q62" i="22"/>
  <c r="P62" i="22"/>
  <c r="O62" i="22"/>
  <c r="N62" i="22"/>
  <c r="M62" i="22"/>
  <c r="L62" i="22"/>
  <c r="K62" i="22"/>
  <c r="J62" i="22"/>
  <c r="I62" i="22"/>
  <c r="H62" i="22"/>
  <c r="G62" i="22"/>
  <c r="F62" i="22"/>
  <c r="E62" i="22"/>
  <c r="D62" i="22"/>
  <c r="C62" i="22"/>
  <c r="B62" i="22"/>
  <c r="A62" i="22"/>
  <c r="W61" i="22"/>
  <c r="V61" i="22"/>
  <c r="U61" i="22"/>
  <c r="T61" i="22"/>
  <c r="S61" i="22"/>
  <c r="R61" i="22"/>
  <c r="Q61" i="22"/>
  <c r="P61" i="22"/>
  <c r="O61" i="22"/>
  <c r="N61" i="22"/>
  <c r="M61" i="22"/>
  <c r="L61" i="22"/>
  <c r="K61" i="22"/>
  <c r="J61" i="22"/>
  <c r="I61" i="22"/>
  <c r="H61" i="22"/>
  <c r="G61" i="22"/>
  <c r="F61" i="22"/>
  <c r="E61" i="22"/>
  <c r="D61" i="22"/>
  <c r="C61" i="22"/>
  <c r="B61" i="22"/>
  <c r="A61" i="22"/>
  <c r="W60" i="22"/>
  <c r="V60" i="22"/>
  <c r="U60" i="22"/>
  <c r="T60" i="22"/>
  <c r="S60" i="22"/>
  <c r="R60" i="22"/>
  <c r="Q60" i="22"/>
  <c r="P60" i="22"/>
  <c r="O60" i="22"/>
  <c r="N60" i="22"/>
  <c r="M60" i="22"/>
  <c r="L60" i="22"/>
  <c r="K60" i="22"/>
  <c r="J60" i="22"/>
  <c r="I60" i="22"/>
  <c r="H60" i="22"/>
  <c r="G60" i="22"/>
  <c r="F60" i="22"/>
  <c r="E60" i="22"/>
  <c r="D60" i="22"/>
  <c r="C60" i="22"/>
  <c r="B60" i="22"/>
  <c r="A60" i="22"/>
  <c r="W59" i="22"/>
  <c r="V59" i="22"/>
  <c r="U59" i="22"/>
  <c r="T59" i="22"/>
  <c r="S59" i="22"/>
  <c r="R59" i="22"/>
  <c r="Q59" i="22"/>
  <c r="P59" i="22"/>
  <c r="O59" i="22"/>
  <c r="N59" i="22"/>
  <c r="M59" i="22"/>
  <c r="L59" i="22"/>
  <c r="K59" i="22"/>
  <c r="J59" i="22"/>
  <c r="I59" i="22"/>
  <c r="H59" i="22"/>
  <c r="G59" i="22"/>
  <c r="F59" i="22"/>
  <c r="E59" i="22"/>
  <c r="D59" i="22"/>
  <c r="C59" i="22"/>
  <c r="B59" i="22"/>
  <c r="A59" i="22"/>
  <c r="W58" i="22"/>
  <c r="V58" i="22"/>
  <c r="U58" i="22"/>
  <c r="T58" i="22"/>
  <c r="S58" i="22"/>
  <c r="R58" i="22"/>
  <c r="Q58" i="22"/>
  <c r="P58" i="22"/>
  <c r="O58" i="22"/>
  <c r="N58" i="22"/>
  <c r="M58" i="22"/>
  <c r="L58" i="22"/>
  <c r="K58" i="22"/>
  <c r="J58" i="22"/>
  <c r="I58" i="22"/>
  <c r="H58" i="22"/>
  <c r="G58" i="22"/>
  <c r="F58" i="22"/>
  <c r="E58" i="22"/>
  <c r="D58" i="22"/>
  <c r="C58" i="22"/>
  <c r="B58" i="22"/>
  <c r="A58" i="22"/>
  <c r="W57" i="22"/>
  <c r="V57" i="22"/>
  <c r="U57" i="22"/>
  <c r="T57" i="22"/>
  <c r="S57" i="22"/>
  <c r="R57" i="22"/>
  <c r="Q57" i="22"/>
  <c r="P57" i="22"/>
  <c r="O57" i="22"/>
  <c r="N57" i="22"/>
  <c r="M57" i="22"/>
  <c r="L57" i="22"/>
  <c r="K57" i="22"/>
  <c r="J57" i="22"/>
  <c r="I57" i="22"/>
  <c r="H57" i="22"/>
  <c r="G57" i="22"/>
  <c r="F57" i="22"/>
  <c r="E57" i="22"/>
  <c r="D57" i="22"/>
  <c r="C57" i="22"/>
  <c r="B57" i="22"/>
  <c r="A57" i="22"/>
  <c r="W56" i="22"/>
  <c r="V56" i="22"/>
  <c r="U56" i="22"/>
  <c r="T56" i="22"/>
  <c r="S56" i="22"/>
  <c r="R56" i="22"/>
  <c r="Q56" i="22"/>
  <c r="P56" i="22"/>
  <c r="O56" i="22"/>
  <c r="N56" i="22"/>
  <c r="M56" i="22"/>
  <c r="L56" i="22"/>
  <c r="K56" i="22"/>
  <c r="J56" i="22"/>
  <c r="I56" i="22"/>
  <c r="H56" i="22"/>
  <c r="G56" i="22"/>
  <c r="F56" i="22"/>
  <c r="E56" i="22"/>
  <c r="D56" i="22"/>
  <c r="C56" i="22"/>
  <c r="B56" i="22"/>
  <c r="A56" i="22"/>
  <c r="W55" i="22"/>
  <c r="V55" i="22"/>
  <c r="U55" i="22"/>
  <c r="T55" i="22"/>
  <c r="S55" i="22"/>
  <c r="R55" i="22"/>
  <c r="Q55" i="22"/>
  <c r="P55" i="22"/>
  <c r="O55" i="22"/>
  <c r="N55" i="22"/>
  <c r="M55" i="22"/>
  <c r="L55" i="22"/>
  <c r="K55" i="22"/>
  <c r="J55" i="22"/>
  <c r="I55" i="22"/>
  <c r="H55" i="22"/>
  <c r="G55" i="22"/>
  <c r="F55" i="22"/>
  <c r="E55" i="22"/>
  <c r="D55" i="22"/>
  <c r="C55" i="22"/>
  <c r="B55" i="22"/>
  <c r="A55" i="22"/>
  <c r="W54" i="22"/>
  <c r="V54" i="22"/>
  <c r="U54" i="22"/>
  <c r="T54" i="22"/>
  <c r="S54" i="22"/>
  <c r="R54" i="22"/>
  <c r="Q54" i="22"/>
  <c r="P54" i="22"/>
  <c r="O54" i="22"/>
  <c r="N54" i="22"/>
  <c r="M54" i="22"/>
  <c r="L54" i="22"/>
  <c r="K54" i="22"/>
  <c r="J54" i="22"/>
  <c r="I54" i="22"/>
  <c r="H54" i="22"/>
  <c r="G54" i="22"/>
  <c r="F54" i="22"/>
  <c r="E54" i="22"/>
  <c r="D54" i="22"/>
  <c r="C54" i="22"/>
  <c r="B54" i="22"/>
  <c r="A54" i="22"/>
  <c r="W53" i="22"/>
  <c r="V53" i="22"/>
  <c r="U53" i="22"/>
  <c r="T53" i="22"/>
  <c r="S53" i="22"/>
  <c r="R53" i="22"/>
  <c r="Q53" i="22"/>
  <c r="P53" i="22"/>
  <c r="O53" i="22"/>
  <c r="N53" i="22"/>
  <c r="M53" i="22"/>
  <c r="L53" i="22"/>
  <c r="K53" i="22"/>
  <c r="J53" i="22"/>
  <c r="I53" i="22"/>
  <c r="H53" i="22"/>
  <c r="G53" i="22"/>
  <c r="F53" i="22"/>
  <c r="E53" i="22"/>
  <c r="D53" i="22"/>
  <c r="C53" i="22"/>
  <c r="B53" i="22"/>
  <c r="A53" i="22"/>
  <c r="W52" i="22"/>
  <c r="V52" i="22"/>
  <c r="U52" i="22"/>
  <c r="T52" i="22"/>
  <c r="S52" i="22"/>
  <c r="R52" i="22"/>
  <c r="Q52" i="22"/>
  <c r="P52" i="22"/>
  <c r="O52" i="22"/>
  <c r="N52" i="22"/>
  <c r="M52" i="22"/>
  <c r="L52" i="22"/>
  <c r="K52" i="22"/>
  <c r="J52" i="22"/>
  <c r="I52" i="22"/>
  <c r="H52" i="22"/>
  <c r="G52" i="22"/>
  <c r="F52" i="22"/>
  <c r="E52" i="22"/>
  <c r="D52" i="22"/>
  <c r="C52" i="22"/>
  <c r="B52" i="22"/>
  <c r="A52" i="22"/>
  <c r="W51" i="22"/>
  <c r="V51" i="22"/>
  <c r="U51" i="22"/>
  <c r="T51" i="22"/>
  <c r="S51" i="22"/>
  <c r="R51" i="22"/>
  <c r="Q51" i="22"/>
  <c r="P51" i="22"/>
  <c r="O51" i="22"/>
  <c r="N51" i="22"/>
  <c r="M51" i="22"/>
  <c r="L51" i="22"/>
  <c r="K51" i="22"/>
  <c r="J51" i="22"/>
  <c r="I51" i="22"/>
  <c r="H51" i="22"/>
  <c r="G51" i="22"/>
  <c r="F51" i="22"/>
  <c r="E51" i="22"/>
  <c r="D51" i="22"/>
  <c r="C51" i="22"/>
  <c r="B51" i="22"/>
  <c r="A51" i="22"/>
  <c r="W50" i="22"/>
  <c r="V50" i="22"/>
  <c r="U50" i="22"/>
  <c r="T50" i="22"/>
  <c r="S50" i="22"/>
  <c r="R50" i="22"/>
  <c r="Q50" i="22"/>
  <c r="P50" i="22"/>
  <c r="O50" i="22"/>
  <c r="N50" i="22"/>
  <c r="M50" i="22"/>
  <c r="L50" i="22"/>
  <c r="K50" i="22"/>
  <c r="J50" i="22"/>
  <c r="I50" i="22"/>
  <c r="H50" i="22"/>
  <c r="G50" i="22"/>
  <c r="F50" i="22"/>
  <c r="E50" i="22"/>
  <c r="D50" i="22"/>
  <c r="C50" i="22"/>
  <c r="B50" i="22"/>
  <c r="A50" i="22"/>
  <c r="W49" i="22"/>
  <c r="V49" i="22"/>
  <c r="U49" i="22"/>
  <c r="T49" i="22"/>
  <c r="S49" i="22"/>
  <c r="R49" i="22"/>
  <c r="Q49" i="22"/>
  <c r="P49" i="22"/>
  <c r="O49" i="22"/>
  <c r="N49" i="22"/>
  <c r="M49" i="22"/>
  <c r="L49" i="22"/>
  <c r="K49" i="22"/>
  <c r="J49" i="22"/>
  <c r="I49" i="22"/>
  <c r="H49" i="22"/>
  <c r="G49" i="22"/>
  <c r="F49" i="22"/>
  <c r="E49" i="22"/>
  <c r="D49" i="22"/>
  <c r="C49" i="22"/>
  <c r="B49" i="22"/>
  <c r="A49" i="22"/>
  <c r="W48" i="22"/>
  <c r="V48" i="22"/>
  <c r="U48" i="22"/>
  <c r="T48" i="22"/>
  <c r="S48" i="22"/>
  <c r="R48" i="22"/>
  <c r="Q48" i="22"/>
  <c r="P48" i="22"/>
  <c r="O48" i="22"/>
  <c r="N48" i="22"/>
  <c r="M48" i="22"/>
  <c r="L48" i="22"/>
  <c r="K48" i="22"/>
  <c r="J48" i="22"/>
  <c r="I48" i="22"/>
  <c r="H48" i="22"/>
  <c r="G48" i="22"/>
  <c r="F48" i="22"/>
  <c r="E48" i="22"/>
  <c r="D48" i="22"/>
  <c r="C48" i="22"/>
  <c r="B48" i="22"/>
  <c r="A48" i="22"/>
  <c r="W47" i="22"/>
  <c r="V47" i="22"/>
  <c r="U47" i="22"/>
  <c r="T47" i="22"/>
  <c r="S47" i="22"/>
  <c r="R47" i="22"/>
  <c r="Q47" i="22"/>
  <c r="P47" i="22"/>
  <c r="O47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B47" i="22"/>
  <c r="A47" i="22"/>
  <c r="W46" i="22"/>
  <c r="V46" i="22"/>
  <c r="U46" i="22"/>
  <c r="T46" i="22"/>
  <c r="S46" i="22"/>
  <c r="R46" i="22"/>
  <c r="Q46" i="22"/>
  <c r="P46" i="22"/>
  <c r="O46" i="22"/>
  <c r="N46" i="22"/>
  <c r="M46" i="22"/>
  <c r="L46" i="22"/>
  <c r="K46" i="22"/>
  <c r="J46" i="22"/>
  <c r="I46" i="22"/>
  <c r="H46" i="22"/>
  <c r="G46" i="22"/>
  <c r="F46" i="22"/>
  <c r="E46" i="22"/>
  <c r="D46" i="22"/>
  <c r="C46" i="22"/>
  <c r="B46" i="22"/>
  <c r="A46" i="22"/>
  <c r="W45" i="22"/>
  <c r="V45" i="22"/>
  <c r="U45" i="22"/>
  <c r="T45" i="22"/>
  <c r="S45" i="22"/>
  <c r="R45" i="22"/>
  <c r="Q45" i="22"/>
  <c r="P45" i="22"/>
  <c r="O45" i="22"/>
  <c r="N45" i="22"/>
  <c r="M45" i="22"/>
  <c r="L45" i="22"/>
  <c r="K45" i="22"/>
  <c r="J45" i="22"/>
  <c r="I45" i="22"/>
  <c r="H45" i="22"/>
  <c r="G45" i="22"/>
  <c r="F45" i="22"/>
  <c r="E45" i="22"/>
  <c r="D45" i="22"/>
  <c r="C45" i="22"/>
  <c r="B45" i="22"/>
  <c r="A45" i="22"/>
  <c r="W44" i="22"/>
  <c r="V44" i="22"/>
  <c r="U44" i="22"/>
  <c r="T44" i="22"/>
  <c r="S44" i="22"/>
  <c r="R44" i="22"/>
  <c r="Q44" i="22"/>
  <c r="P44" i="22"/>
  <c r="O44" i="22"/>
  <c r="N44" i="22"/>
  <c r="M44" i="22"/>
  <c r="L44" i="22"/>
  <c r="K44" i="22"/>
  <c r="J44" i="22"/>
  <c r="I44" i="22"/>
  <c r="H44" i="22"/>
  <c r="G44" i="22"/>
  <c r="F44" i="22"/>
  <c r="E44" i="22"/>
  <c r="D44" i="22"/>
  <c r="C44" i="22"/>
  <c r="B44" i="22"/>
  <c r="A44" i="22"/>
  <c r="W43" i="22"/>
  <c r="V43" i="22"/>
  <c r="U43" i="22"/>
  <c r="T43" i="22"/>
  <c r="S43" i="22"/>
  <c r="R43" i="22"/>
  <c r="Q43" i="22"/>
  <c r="P43" i="22"/>
  <c r="O43" i="22"/>
  <c r="N43" i="22"/>
  <c r="M43" i="22"/>
  <c r="L43" i="22"/>
  <c r="K43" i="22"/>
  <c r="J43" i="22"/>
  <c r="I43" i="22"/>
  <c r="H43" i="22"/>
  <c r="G43" i="22"/>
  <c r="F43" i="22"/>
  <c r="E43" i="22"/>
  <c r="D43" i="22"/>
  <c r="C43" i="22"/>
  <c r="B43" i="22"/>
  <c r="A43" i="22"/>
  <c r="W42" i="22"/>
  <c r="V42" i="22"/>
  <c r="U42" i="22"/>
  <c r="T42" i="22"/>
  <c r="S42" i="22"/>
  <c r="R42" i="22"/>
  <c r="Q42" i="22"/>
  <c r="P42" i="22"/>
  <c r="O42" i="22"/>
  <c r="N42" i="22"/>
  <c r="M42" i="22"/>
  <c r="L42" i="22"/>
  <c r="K42" i="22"/>
  <c r="J42" i="22"/>
  <c r="I42" i="22"/>
  <c r="H42" i="22"/>
  <c r="G42" i="22"/>
  <c r="F42" i="22"/>
  <c r="E42" i="22"/>
  <c r="D42" i="22"/>
  <c r="C42" i="22"/>
  <c r="B42" i="22"/>
  <c r="A42" i="22"/>
  <c r="W41" i="22"/>
  <c r="V41" i="22"/>
  <c r="U41" i="22"/>
  <c r="T41" i="22"/>
  <c r="S41" i="22"/>
  <c r="R41" i="22"/>
  <c r="Q41" i="22"/>
  <c r="P41" i="22"/>
  <c r="O41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B41" i="22"/>
  <c r="A41" i="22"/>
  <c r="W40" i="22"/>
  <c r="V40" i="22"/>
  <c r="U40" i="22"/>
  <c r="T40" i="22"/>
  <c r="S40" i="22"/>
  <c r="R40" i="22"/>
  <c r="Q40" i="22"/>
  <c r="P40" i="22"/>
  <c r="O40" i="22"/>
  <c r="N40" i="22"/>
  <c r="M40" i="22"/>
  <c r="L40" i="22"/>
  <c r="K40" i="22"/>
  <c r="J40" i="22"/>
  <c r="I40" i="22"/>
  <c r="H40" i="22"/>
  <c r="G40" i="22"/>
  <c r="F40" i="22"/>
  <c r="E40" i="22"/>
  <c r="D40" i="22"/>
  <c r="C40" i="22"/>
  <c r="B40" i="22"/>
  <c r="A40" i="22"/>
  <c r="W39" i="22"/>
  <c r="V39" i="22"/>
  <c r="U39" i="22"/>
  <c r="T39" i="22"/>
  <c r="S39" i="22"/>
  <c r="R39" i="22"/>
  <c r="Q39" i="22"/>
  <c r="P39" i="22"/>
  <c r="O39" i="22"/>
  <c r="N39" i="22"/>
  <c r="M39" i="22"/>
  <c r="L39" i="22"/>
  <c r="K39" i="22"/>
  <c r="J39" i="22"/>
  <c r="I39" i="22"/>
  <c r="H39" i="22"/>
  <c r="G39" i="22"/>
  <c r="F39" i="22"/>
  <c r="E39" i="22"/>
  <c r="D39" i="22"/>
  <c r="C39" i="22"/>
  <c r="B39" i="22"/>
  <c r="A39" i="22"/>
  <c r="W38" i="22"/>
  <c r="V38" i="22"/>
  <c r="U38" i="22"/>
  <c r="T38" i="22"/>
  <c r="S38" i="22"/>
  <c r="R38" i="22"/>
  <c r="Q38" i="22"/>
  <c r="P38" i="22"/>
  <c r="O38" i="22"/>
  <c r="N38" i="22"/>
  <c r="M38" i="22"/>
  <c r="L38" i="22"/>
  <c r="K38" i="22"/>
  <c r="J38" i="22"/>
  <c r="I38" i="22"/>
  <c r="H38" i="22"/>
  <c r="G38" i="22"/>
  <c r="F38" i="22"/>
  <c r="E38" i="22"/>
  <c r="D38" i="22"/>
  <c r="C38" i="22"/>
  <c r="B38" i="22"/>
  <c r="A38" i="22"/>
  <c r="W37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J37" i="22"/>
  <c r="I37" i="22"/>
  <c r="H37" i="22"/>
  <c r="G37" i="22"/>
  <c r="F37" i="22"/>
  <c r="E37" i="22"/>
  <c r="D37" i="22"/>
  <c r="C37" i="22"/>
  <c r="B37" i="22"/>
  <c r="A37" i="22"/>
  <c r="W36" i="22"/>
  <c r="V36" i="22"/>
  <c r="U36" i="22"/>
  <c r="T36" i="22"/>
  <c r="S36" i="22"/>
  <c r="R36" i="22"/>
  <c r="Q36" i="22"/>
  <c r="P36" i="22"/>
  <c r="O36" i="22"/>
  <c r="N36" i="22"/>
  <c r="M36" i="22"/>
  <c r="L36" i="22"/>
  <c r="K36" i="22"/>
  <c r="J36" i="22"/>
  <c r="I36" i="22"/>
  <c r="H36" i="22"/>
  <c r="G36" i="22"/>
  <c r="F36" i="22"/>
  <c r="E36" i="22"/>
  <c r="D36" i="22"/>
  <c r="C36" i="22"/>
  <c r="B36" i="22"/>
  <c r="A36" i="22"/>
  <c r="W35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J35" i="22"/>
  <c r="I35" i="22"/>
  <c r="H35" i="22"/>
  <c r="G35" i="22"/>
  <c r="F35" i="22"/>
  <c r="E35" i="22"/>
  <c r="D35" i="22"/>
  <c r="C35" i="22"/>
  <c r="B35" i="22"/>
  <c r="A35" i="22"/>
  <c r="W34" i="22"/>
  <c r="V34" i="22"/>
  <c r="U34" i="22"/>
  <c r="T34" i="22"/>
  <c r="S34" i="22"/>
  <c r="R34" i="22"/>
  <c r="Q34" i="22"/>
  <c r="P34" i="22"/>
  <c r="O34" i="22"/>
  <c r="N34" i="22"/>
  <c r="M34" i="22"/>
  <c r="L34" i="22"/>
  <c r="K34" i="22"/>
  <c r="J34" i="22"/>
  <c r="I34" i="22"/>
  <c r="H34" i="22"/>
  <c r="G34" i="22"/>
  <c r="F34" i="22"/>
  <c r="E34" i="22"/>
  <c r="D34" i="22"/>
  <c r="C34" i="22"/>
  <c r="B34" i="22"/>
  <c r="A34" i="22"/>
  <c r="W33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I33" i="22"/>
  <c r="H33" i="22"/>
  <c r="G33" i="22"/>
  <c r="F33" i="22"/>
  <c r="E33" i="22"/>
  <c r="D33" i="22"/>
  <c r="C33" i="22"/>
  <c r="B33" i="22"/>
  <c r="A33" i="22"/>
  <c r="W32" i="22"/>
  <c r="V32" i="22"/>
  <c r="U32" i="22"/>
  <c r="T32" i="22"/>
  <c r="S32" i="22"/>
  <c r="R32" i="22"/>
  <c r="Q32" i="22"/>
  <c r="P32" i="22"/>
  <c r="O32" i="22"/>
  <c r="N32" i="22"/>
  <c r="M32" i="22"/>
  <c r="L32" i="22"/>
  <c r="K32" i="22"/>
  <c r="J32" i="22"/>
  <c r="I32" i="22"/>
  <c r="H32" i="22"/>
  <c r="G32" i="22"/>
  <c r="F32" i="22"/>
  <c r="E32" i="22"/>
  <c r="D32" i="22"/>
  <c r="C32" i="22"/>
  <c r="B32" i="22"/>
  <c r="A32" i="22"/>
  <c r="W31" i="22"/>
  <c r="V31" i="22"/>
  <c r="U31" i="22"/>
  <c r="T31" i="22"/>
  <c r="S31" i="22"/>
  <c r="R31" i="22"/>
  <c r="Q31" i="22"/>
  <c r="P31" i="22"/>
  <c r="O31" i="22"/>
  <c r="N31" i="22"/>
  <c r="M31" i="22"/>
  <c r="L31" i="22"/>
  <c r="K31" i="22"/>
  <c r="J31" i="22"/>
  <c r="I31" i="22"/>
  <c r="H31" i="22"/>
  <c r="G31" i="22"/>
  <c r="F31" i="22"/>
  <c r="E31" i="22"/>
  <c r="D31" i="22"/>
  <c r="C31" i="22"/>
  <c r="B31" i="22"/>
  <c r="A31" i="22"/>
  <c r="W30" i="22"/>
  <c r="V30" i="22"/>
  <c r="U30" i="22"/>
  <c r="T30" i="22"/>
  <c r="S30" i="22"/>
  <c r="R30" i="22"/>
  <c r="Q30" i="22"/>
  <c r="P30" i="22"/>
  <c r="O30" i="22"/>
  <c r="N30" i="22"/>
  <c r="M30" i="22"/>
  <c r="L30" i="22"/>
  <c r="K30" i="22"/>
  <c r="J30" i="22"/>
  <c r="I30" i="22"/>
  <c r="H30" i="22"/>
  <c r="G30" i="22"/>
  <c r="F30" i="22"/>
  <c r="E30" i="22"/>
  <c r="D30" i="22"/>
  <c r="C30" i="22"/>
  <c r="B30" i="22"/>
  <c r="A30" i="22"/>
  <c r="W29" i="22"/>
  <c r="V29" i="22"/>
  <c r="U29" i="22"/>
  <c r="T29" i="22"/>
  <c r="S29" i="22"/>
  <c r="R29" i="22"/>
  <c r="Q29" i="22"/>
  <c r="P29" i="22"/>
  <c r="O29" i="22"/>
  <c r="N29" i="22"/>
  <c r="M29" i="22"/>
  <c r="L29" i="22"/>
  <c r="K29" i="22"/>
  <c r="J29" i="22"/>
  <c r="I29" i="22"/>
  <c r="H29" i="22"/>
  <c r="G29" i="22"/>
  <c r="F29" i="22"/>
  <c r="E29" i="22"/>
  <c r="D29" i="22"/>
  <c r="C29" i="22"/>
  <c r="B29" i="22"/>
  <c r="A29" i="22"/>
  <c r="W28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J28" i="22"/>
  <c r="I28" i="22"/>
  <c r="H28" i="22"/>
  <c r="G28" i="22"/>
  <c r="F28" i="22"/>
  <c r="E28" i="22"/>
  <c r="D28" i="22"/>
  <c r="C28" i="22"/>
  <c r="B28" i="22"/>
  <c r="A28" i="22"/>
  <c r="W27" i="22"/>
  <c r="V27" i="22"/>
  <c r="U27" i="22"/>
  <c r="T27" i="22"/>
  <c r="S27" i="22"/>
  <c r="R27" i="22"/>
  <c r="Q27" i="22"/>
  <c r="P27" i="22"/>
  <c r="O27" i="22"/>
  <c r="N27" i="22"/>
  <c r="M27" i="22"/>
  <c r="L27" i="22"/>
  <c r="K27" i="22"/>
  <c r="J27" i="22"/>
  <c r="I27" i="22"/>
  <c r="H27" i="22"/>
  <c r="G27" i="22"/>
  <c r="F27" i="22"/>
  <c r="E27" i="22"/>
  <c r="D27" i="22"/>
  <c r="C27" i="22"/>
  <c r="B27" i="22"/>
  <c r="A27" i="22"/>
  <c r="W26" i="22"/>
  <c r="V26" i="22"/>
  <c r="U26" i="22"/>
  <c r="T26" i="22"/>
  <c r="S26" i="22"/>
  <c r="R26" i="22"/>
  <c r="Q26" i="22"/>
  <c r="P26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A26" i="22"/>
  <c r="W25" i="22"/>
  <c r="V25" i="22"/>
  <c r="U25" i="22"/>
  <c r="T25" i="22"/>
  <c r="S25" i="22"/>
  <c r="R25" i="22"/>
  <c r="Q25" i="22"/>
  <c r="P25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A25" i="22"/>
  <c r="W24" i="22"/>
  <c r="V24" i="22"/>
  <c r="U24" i="22"/>
  <c r="T24" i="22"/>
  <c r="S24" i="22"/>
  <c r="R24" i="22"/>
  <c r="Q24" i="22"/>
  <c r="P24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A24" i="22"/>
  <c r="W23" i="22"/>
  <c r="V23" i="22"/>
  <c r="U23" i="22"/>
  <c r="T23" i="22"/>
  <c r="S23" i="22"/>
  <c r="R23" i="22"/>
  <c r="Q23" i="22"/>
  <c r="P23" i="22"/>
  <c r="O23" i="22"/>
  <c r="N23" i="22"/>
  <c r="M23" i="22"/>
  <c r="L23" i="22"/>
  <c r="K23" i="22"/>
  <c r="J23" i="22"/>
  <c r="I23" i="22"/>
  <c r="H23" i="22"/>
  <c r="G23" i="22"/>
  <c r="F23" i="22"/>
  <c r="E23" i="22"/>
  <c r="D23" i="22"/>
  <c r="C23" i="22"/>
  <c r="B23" i="22"/>
  <c r="A23" i="22"/>
  <c r="W22" i="22"/>
  <c r="V22" i="22"/>
  <c r="U22" i="22"/>
  <c r="T22" i="22"/>
  <c r="S22" i="22"/>
  <c r="R22" i="22"/>
  <c r="Q22" i="22"/>
  <c r="P22" i="22"/>
  <c r="O22" i="22"/>
  <c r="N22" i="22"/>
  <c r="M22" i="22"/>
  <c r="L22" i="22"/>
  <c r="K22" i="22"/>
  <c r="J22" i="22"/>
  <c r="I22" i="22"/>
  <c r="H22" i="22"/>
  <c r="G22" i="22"/>
  <c r="F22" i="22"/>
  <c r="E22" i="22"/>
  <c r="D22" i="22"/>
  <c r="C22" i="22"/>
  <c r="B22" i="22"/>
  <c r="A22" i="22"/>
  <c r="W21" i="22"/>
  <c r="V21" i="22"/>
  <c r="U21" i="22"/>
  <c r="T21" i="22"/>
  <c r="S21" i="22"/>
  <c r="R21" i="22"/>
  <c r="Q21" i="22"/>
  <c r="P21" i="22"/>
  <c r="O21" i="22"/>
  <c r="N21" i="22"/>
  <c r="M21" i="22"/>
  <c r="L21" i="22"/>
  <c r="K21" i="22"/>
  <c r="J21" i="22"/>
  <c r="I21" i="22"/>
  <c r="H21" i="22"/>
  <c r="G21" i="22"/>
  <c r="F21" i="22"/>
  <c r="E21" i="22"/>
  <c r="D21" i="22"/>
  <c r="C21" i="22"/>
  <c r="B21" i="22"/>
  <c r="A21" i="22"/>
  <c r="W20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E20" i="22"/>
  <c r="D20" i="22"/>
  <c r="C20" i="22"/>
  <c r="B20" i="22"/>
  <c r="A20" i="22"/>
  <c r="W19" i="22"/>
  <c r="V19" i="22"/>
  <c r="U19" i="22"/>
  <c r="T19" i="22"/>
  <c r="S19" i="22"/>
  <c r="R19" i="22"/>
  <c r="Q19" i="22"/>
  <c r="P19" i="22"/>
  <c r="O19" i="22"/>
  <c r="N19" i="22"/>
  <c r="M19" i="22"/>
  <c r="L19" i="22"/>
  <c r="K19" i="22"/>
  <c r="J19" i="22"/>
  <c r="I19" i="22"/>
  <c r="H19" i="22"/>
  <c r="G19" i="22"/>
  <c r="F19" i="22"/>
  <c r="E19" i="22"/>
  <c r="D19" i="22"/>
  <c r="C19" i="22"/>
  <c r="B19" i="22"/>
  <c r="A19" i="22"/>
  <c r="W18" i="22"/>
  <c r="V18" i="22"/>
  <c r="U18" i="22"/>
  <c r="T18" i="22"/>
  <c r="S18" i="22"/>
  <c r="R18" i="22"/>
  <c r="Q18" i="22"/>
  <c r="P18" i="22"/>
  <c r="O18" i="22"/>
  <c r="N18" i="22"/>
  <c r="M18" i="22"/>
  <c r="L18" i="22"/>
  <c r="K18" i="22"/>
  <c r="J18" i="22"/>
  <c r="I18" i="22"/>
  <c r="H18" i="22"/>
  <c r="G18" i="22"/>
  <c r="F18" i="22"/>
  <c r="E18" i="22"/>
  <c r="D18" i="22"/>
  <c r="C18" i="22"/>
  <c r="B18" i="22"/>
  <c r="A18" i="22"/>
  <c r="W17" i="22"/>
  <c r="V17" i="22"/>
  <c r="U17" i="22"/>
  <c r="T17" i="22"/>
  <c r="S17" i="22"/>
  <c r="R17" i="22"/>
  <c r="Q17" i="22"/>
  <c r="P17" i="22"/>
  <c r="O17" i="22"/>
  <c r="N17" i="22"/>
  <c r="M17" i="22"/>
  <c r="L17" i="22"/>
  <c r="K17" i="22"/>
  <c r="J17" i="22"/>
  <c r="I17" i="22"/>
  <c r="H17" i="22"/>
  <c r="G17" i="22"/>
  <c r="F17" i="22"/>
  <c r="E17" i="22"/>
  <c r="D17" i="22"/>
  <c r="C17" i="22"/>
  <c r="B17" i="22"/>
  <c r="A17" i="22"/>
  <c r="W16" i="22"/>
  <c r="V16" i="22"/>
  <c r="U16" i="22"/>
  <c r="T16" i="22"/>
  <c r="S16" i="22"/>
  <c r="R16" i="22"/>
  <c r="Q16" i="22"/>
  <c r="P16" i="22"/>
  <c r="O16" i="22"/>
  <c r="N16" i="22"/>
  <c r="M16" i="22"/>
  <c r="L16" i="22"/>
  <c r="K16" i="22"/>
  <c r="J16" i="22"/>
  <c r="I16" i="22"/>
  <c r="H16" i="22"/>
  <c r="G16" i="22"/>
  <c r="F16" i="22"/>
  <c r="E16" i="22"/>
  <c r="D16" i="22"/>
  <c r="C16" i="22"/>
  <c r="B16" i="22"/>
  <c r="A16" i="22"/>
  <c r="W15" i="22"/>
  <c r="V15" i="22"/>
  <c r="U15" i="22"/>
  <c r="T15" i="22"/>
  <c r="S15" i="22"/>
  <c r="R15" i="22"/>
  <c r="Q15" i="22"/>
  <c r="P15" i="22"/>
  <c r="O15" i="22"/>
  <c r="N15" i="22"/>
  <c r="M15" i="22"/>
  <c r="L15" i="22"/>
  <c r="K15" i="22"/>
  <c r="J15" i="22"/>
  <c r="I15" i="22"/>
  <c r="H15" i="22"/>
  <c r="G15" i="22"/>
  <c r="F15" i="22"/>
  <c r="E15" i="22"/>
  <c r="D15" i="22"/>
  <c r="C15" i="22"/>
  <c r="B15" i="22"/>
  <c r="A15" i="22"/>
  <c r="W14" i="22"/>
  <c r="V14" i="22"/>
  <c r="U14" i="22"/>
  <c r="T14" i="22"/>
  <c r="S14" i="22"/>
  <c r="R14" i="22"/>
  <c r="Q14" i="22"/>
  <c r="P14" i="22"/>
  <c r="O14" i="22"/>
  <c r="N14" i="22"/>
  <c r="M14" i="22"/>
  <c r="L14" i="22"/>
  <c r="K14" i="22"/>
  <c r="J14" i="22"/>
  <c r="I14" i="22"/>
  <c r="H14" i="22"/>
  <c r="G14" i="22"/>
  <c r="F14" i="22"/>
  <c r="E14" i="22"/>
  <c r="D14" i="22"/>
  <c r="C14" i="22"/>
  <c r="B14" i="22"/>
  <c r="A14" i="22"/>
  <c r="W13" i="22"/>
  <c r="V13" i="22"/>
  <c r="U13" i="22"/>
  <c r="T13" i="22"/>
  <c r="S13" i="22"/>
  <c r="R13" i="22"/>
  <c r="Q13" i="22"/>
  <c r="P13" i="22"/>
  <c r="O13" i="22"/>
  <c r="N13" i="22"/>
  <c r="M13" i="22"/>
  <c r="L13" i="22"/>
  <c r="K13" i="22"/>
  <c r="J13" i="22"/>
  <c r="I13" i="22"/>
  <c r="H13" i="22"/>
  <c r="G13" i="22"/>
  <c r="F13" i="22"/>
  <c r="E13" i="22"/>
  <c r="D13" i="22"/>
  <c r="C13" i="22"/>
  <c r="B13" i="22"/>
  <c r="A13" i="22"/>
  <c r="W12" i="22"/>
  <c r="V12" i="22"/>
  <c r="U12" i="22"/>
  <c r="T12" i="22"/>
  <c r="S12" i="22"/>
  <c r="R12" i="22"/>
  <c r="Q12" i="22"/>
  <c r="P12" i="22"/>
  <c r="O12" i="22"/>
  <c r="N12" i="22"/>
  <c r="M12" i="22"/>
  <c r="L12" i="22"/>
  <c r="K12" i="22"/>
  <c r="J12" i="22"/>
  <c r="I12" i="22"/>
  <c r="H12" i="22"/>
  <c r="G12" i="22"/>
  <c r="F12" i="22"/>
  <c r="E12" i="22"/>
  <c r="D12" i="22"/>
  <c r="C12" i="22"/>
  <c r="B12" i="22"/>
  <c r="A12" i="22"/>
  <c r="W11" i="22"/>
  <c r="V11" i="22"/>
  <c r="U11" i="22"/>
  <c r="T11" i="22"/>
  <c r="S11" i="22"/>
  <c r="R11" i="22"/>
  <c r="Q11" i="22"/>
  <c r="P11" i="22"/>
  <c r="O11" i="22"/>
  <c r="N11" i="22"/>
  <c r="M11" i="22"/>
  <c r="L11" i="22"/>
  <c r="K11" i="22"/>
  <c r="J11" i="22"/>
  <c r="I11" i="22"/>
  <c r="H11" i="22"/>
  <c r="G11" i="22"/>
  <c r="F11" i="22"/>
  <c r="E11" i="22"/>
  <c r="D11" i="22"/>
  <c r="C11" i="22"/>
  <c r="B11" i="22"/>
  <c r="A11" i="22"/>
  <c r="W10" i="22"/>
  <c r="V10" i="22"/>
  <c r="U10" i="22"/>
  <c r="T10" i="22"/>
  <c r="S10" i="22"/>
  <c r="R10" i="22"/>
  <c r="Q10" i="22"/>
  <c r="P10" i="22"/>
  <c r="O10" i="22"/>
  <c r="N10" i="22"/>
  <c r="M10" i="22"/>
  <c r="L10" i="22"/>
  <c r="K10" i="22"/>
  <c r="J10" i="22"/>
  <c r="I10" i="22"/>
  <c r="H10" i="22"/>
  <c r="G10" i="22"/>
  <c r="F10" i="22"/>
  <c r="E10" i="22"/>
  <c r="D10" i="22"/>
  <c r="C10" i="22"/>
  <c r="B10" i="22"/>
  <c r="A10" i="22"/>
  <c r="W9" i="22"/>
  <c r="V9" i="22"/>
  <c r="U9" i="22"/>
  <c r="T9" i="22"/>
  <c r="S9" i="22"/>
  <c r="R9" i="22"/>
  <c r="Q9" i="22"/>
  <c r="P9" i="22"/>
  <c r="O9" i="22"/>
  <c r="N9" i="22"/>
  <c r="M9" i="22"/>
  <c r="L9" i="22"/>
  <c r="K9" i="22"/>
  <c r="J9" i="22"/>
  <c r="I9" i="22"/>
  <c r="H9" i="22"/>
  <c r="G9" i="22"/>
  <c r="F9" i="22"/>
  <c r="E9" i="22"/>
  <c r="D9" i="22"/>
  <c r="C9" i="22"/>
  <c r="B9" i="22"/>
  <c r="A9" i="22"/>
  <c r="W8" i="22"/>
  <c r="V8" i="22"/>
  <c r="U8" i="22"/>
  <c r="T8" i="22"/>
  <c r="S8" i="22"/>
  <c r="R8" i="22"/>
  <c r="Q8" i="22"/>
  <c r="P8" i="22"/>
  <c r="O8" i="22"/>
  <c r="N8" i="22"/>
  <c r="M8" i="22"/>
  <c r="L8" i="22"/>
  <c r="K8" i="22"/>
  <c r="J8" i="22"/>
  <c r="I8" i="22"/>
  <c r="H8" i="22"/>
  <c r="G8" i="22"/>
  <c r="F8" i="22"/>
  <c r="E8" i="22"/>
  <c r="D8" i="22"/>
  <c r="C8" i="22"/>
  <c r="B8" i="22"/>
  <c r="A8" i="22"/>
  <c r="W7" i="22"/>
  <c r="V7" i="22"/>
  <c r="U7" i="22"/>
  <c r="T7" i="22"/>
  <c r="S7" i="22"/>
  <c r="R7" i="22"/>
  <c r="Q7" i="22"/>
  <c r="P7" i="22"/>
  <c r="O7" i="22"/>
  <c r="N7" i="22"/>
  <c r="M7" i="22"/>
  <c r="L7" i="22"/>
  <c r="K7" i="22"/>
  <c r="J7" i="22"/>
  <c r="I7" i="22"/>
  <c r="H7" i="22"/>
  <c r="G7" i="22"/>
  <c r="F7" i="22"/>
  <c r="E7" i="22"/>
  <c r="D7" i="22"/>
  <c r="C7" i="22"/>
  <c r="B7" i="22"/>
  <c r="A7" i="22"/>
  <c r="W6" i="22"/>
  <c r="V6" i="22"/>
  <c r="U6" i="22"/>
  <c r="T6" i="22"/>
  <c r="S6" i="22"/>
  <c r="R6" i="22"/>
  <c r="Q6" i="22"/>
  <c r="P6" i="22"/>
  <c r="O6" i="22"/>
  <c r="N6" i="22"/>
  <c r="M6" i="22"/>
  <c r="L6" i="22"/>
  <c r="K6" i="22"/>
  <c r="J6" i="22"/>
  <c r="I6" i="22"/>
  <c r="H6" i="22"/>
  <c r="G6" i="22"/>
  <c r="F6" i="22"/>
  <c r="E6" i="22"/>
  <c r="D6" i="22"/>
  <c r="C6" i="22"/>
  <c r="B6" i="22"/>
  <c r="A6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5" i="22"/>
  <c r="F5" i="22"/>
  <c r="E5" i="22"/>
  <c r="D5" i="22"/>
  <c r="C5" i="22"/>
  <c r="B5" i="22"/>
  <c r="A5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E4" i="22"/>
  <c r="D4" i="22"/>
  <c r="C4" i="22"/>
  <c r="B4" i="22"/>
  <c r="A4" i="22"/>
  <c r="W3" i="22"/>
  <c r="V3" i="22"/>
  <c r="U3" i="22"/>
  <c r="T3" i="22"/>
  <c r="S3" i="22"/>
  <c r="R3" i="22"/>
  <c r="Q3" i="22"/>
  <c r="P3" i="22"/>
  <c r="O3" i="22"/>
  <c r="N3" i="22"/>
  <c r="M3" i="22"/>
  <c r="L3" i="22"/>
  <c r="K3" i="22"/>
  <c r="J3" i="22"/>
  <c r="I3" i="22"/>
  <c r="H3" i="22"/>
  <c r="G3" i="22"/>
  <c r="F3" i="22"/>
  <c r="E3" i="22"/>
  <c r="D3" i="22"/>
  <c r="C3" i="22"/>
  <c r="B3" i="22"/>
  <c r="A3" i="22"/>
  <c r="W2" i="22"/>
  <c r="V2" i="22"/>
  <c r="U2" i="22"/>
  <c r="T2" i="22"/>
  <c r="S2" i="22"/>
  <c r="R2" i="22"/>
  <c r="Q2" i="22"/>
  <c r="P2" i="22"/>
  <c r="O2" i="22"/>
  <c r="N2" i="22"/>
  <c r="M2" i="22"/>
  <c r="L2" i="22"/>
  <c r="K2" i="22"/>
  <c r="J2" i="22"/>
  <c r="I2" i="22"/>
  <c r="H2" i="22"/>
  <c r="G2" i="22"/>
  <c r="F2" i="22"/>
  <c r="E2" i="22"/>
  <c r="D2" i="22"/>
  <c r="C2" i="22"/>
  <c r="B2" i="22"/>
  <c r="A2" i="22"/>
  <c r="D165" i="20"/>
  <c r="D164" i="20"/>
  <c r="D163" i="20"/>
  <c r="D162" i="20"/>
  <c r="D161" i="20"/>
  <c r="D160" i="20"/>
  <c r="D159" i="20"/>
  <c r="D158" i="20"/>
  <c r="D157" i="20"/>
  <c r="D156" i="20"/>
  <c r="F152" i="20"/>
  <c r="F151" i="20"/>
  <c r="F150" i="20"/>
  <c r="F149" i="20"/>
  <c r="F148" i="20"/>
  <c r="F147" i="20"/>
  <c r="F146" i="20"/>
  <c r="F145" i="20"/>
  <c r="F144" i="20"/>
  <c r="F138" i="20"/>
  <c r="F137" i="20"/>
  <c r="F136" i="20"/>
  <c r="F135" i="20"/>
  <c r="F134" i="20"/>
  <c r="F133" i="20"/>
  <c r="F132" i="20"/>
  <c r="F131" i="20"/>
  <c r="G91" i="20"/>
  <c r="E91" i="20"/>
  <c r="C91" i="20"/>
  <c r="B91" i="20"/>
  <c r="G90" i="20"/>
  <c r="E90" i="20"/>
  <c r="C90" i="20"/>
  <c r="B90" i="20"/>
  <c r="G89" i="20"/>
  <c r="E89" i="20"/>
  <c r="C89" i="20"/>
  <c r="B89" i="20"/>
  <c r="G88" i="20"/>
  <c r="E88" i="20"/>
  <c r="C88" i="20"/>
  <c r="B88" i="20"/>
  <c r="G87" i="20"/>
  <c r="E87" i="20"/>
  <c r="C87" i="20"/>
  <c r="B87" i="20"/>
  <c r="G86" i="20"/>
  <c r="E86" i="20"/>
  <c r="C86" i="20"/>
  <c r="B86" i="20"/>
  <c r="G85" i="20"/>
  <c r="E85" i="20"/>
  <c r="C85" i="20"/>
  <c r="B85" i="20"/>
  <c r="G84" i="20"/>
  <c r="E84" i="20"/>
  <c r="C84" i="20"/>
  <c r="B84" i="20"/>
  <c r="G83" i="20"/>
  <c r="E83" i="20"/>
  <c r="C83" i="20"/>
  <c r="B83" i="20"/>
  <c r="G82" i="20"/>
  <c r="E82" i="20"/>
  <c r="C82" i="20"/>
  <c r="B82" i="20"/>
  <c r="G81" i="20"/>
  <c r="E81" i="20"/>
  <c r="C81" i="20"/>
  <c r="B81" i="20"/>
  <c r="G80" i="20"/>
  <c r="E80" i="20"/>
  <c r="C80" i="20"/>
  <c r="B80" i="20"/>
  <c r="G79" i="20"/>
  <c r="E79" i="20"/>
  <c r="C79" i="20"/>
  <c r="B79" i="20"/>
  <c r="G78" i="20"/>
  <c r="E78" i="20"/>
  <c r="C78" i="20"/>
  <c r="B78" i="20"/>
  <c r="G77" i="20"/>
  <c r="E77" i="20"/>
  <c r="C77" i="20"/>
  <c r="B77" i="20"/>
  <c r="G76" i="20"/>
  <c r="C76" i="20"/>
  <c r="B76" i="20"/>
  <c r="G75" i="20"/>
  <c r="C75" i="20"/>
  <c r="B75" i="20"/>
  <c r="G74" i="20"/>
  <c r="C74" i="20"/>
  <c r="B74" i="20"/>
  <c r="G73" i="20"/>
  <c r="C73" i="20"/>
  <c r="B73" i="20"/>
  <c r="G72" i="20"/>
  <c r="C72" i="20"/>
  <c r="B72" i="20"/>
  <c r="G68" i="20"/>
  <c r="E68" i="20"/>
  <c r="C68" i="20"/>
  <c r="B68" i="20"/>
  <c r="G67" i="20"/>
  <c r="E67" i="20"/>
  <c r="C67" i="20"/>
  <c r="B67" i="20"/>
  <c r="G66" i="20"/>
  <c r="E66" i="20"/>
  <c r="C66" i="20"/>
  <c r="B66" i="20"/>
  <c r="G65" i="20"/>
  <c r="E65" i="20"/>
  <c r="C65" i="20"/>
  <c r="B65" i="20"/>
  <c r="G64" i="20"/>
  <c r="E64" i="20"/>
  <c r="C64" i="20"/>
  <c r="B64" i="20"/>
  <c r="G63" i="20"/>
  <c r="E63" i="20"/>
  <c r="C63" i="20"/>
  <c r="B63" i="20"/>
  <c r="G62" i="20"/>
  <c r="E62" i="20"/>
  <c r="C62" i="20"/>
  <c r="B62" i="20"/>
  <c r="G61" i="20"/>
  <c r="E61" i="20"/>
  <c r="C61" i="20"/>
  <c r="B61" i="20"/>
  <c r="G60" i="20"/>
  <c r="E60" i="20"/>
  <c r="C60" i="20"/>
  <c r="B60" i="20"/>
  <c r="G59" i="20"/>
  <c r="E59" i="20"/>
  <c r="C59" i="20"/>
  <c r="B59" i="20"/>
  <c r="G58" i="20"/>
  <c r="E58" i="20"/>
  <c r="C58" i="20"/>
  <c r="B58" i="20"/>
  <c r="G57" i="20"/>
  <c r="E57" i="20"/>
  <c r="C57" i="20"/>
  <c r="B57" i="20"/>
  <c r="G56" i="20"/>
  <c r="E56" i="20"/>
  <c r="C56" i="20"/>
  <c r="B56" i="20"/>
  <c r="G55" i="20"/>
  <c r="E55" i="20"/>
  <c r="C55" i="20"/>
  <c r="B55" i="20"/>
  <c r="G54" i="20"/>
  <c r="E54" i="20"/>
  <c r="C54" i="20"/>
  <c r="B54" i="20"/>
  <c r="G53" i="20"/>
  <c r="C53" i="20"/>
  <c r="B53" i="20"/>
  <c r="G52" i="20"/>
  <c r="C52" i="20"/>
  <c r="B52" i="20"/>
  <c r="G51" i="20"/>
  <c r="C51" i="20"/>
  <c r="B51" i="20"/>
  <c r="G50" i="20"/>
  <c r="C50" i="20"/>
  <c r="B50" i="20"/>
  <c r="G49" i="20"/>
  <c r="C49" i="20"/>
  <c r="B49" i="20"/>
  <c r="H45" i="20"/>
  <c r="H68" i="20" s="1"/>
  <c r="H91" i="20" s="1"/>
  <c r="G45" i="20"/>
  <c r="E45" i="20"/>
  <c r="C45" i="20"/>
  <c r="B45" i="20"/>
  <c r="H44" i="20"/>
  <c r="H67" i="20" s="1"/>
  <c r="H90" i="20" s="1"/>
  <c r="G44" i="20"/>
  <c r="E44" i="20"/>
  <c r="C44" i="20"/>
  <c r="B44" i="20"/>
  <c r="H43" i="20"/>
  <c r="H66" i="20" s="1"/>
  <c r="H89" i="20" s="1"/>
  <c r="G43" i="20"/>
  <c r="E43" i="20"/>
  <c r="C43" i="20"/>
  <c r="B43" i="20"/>
  <c r="H42" i="20"/>
  <c r="H65" i="20" s="1"/>
  <c r="H88" i="20" s="1"/>
  <c r="G42" i="20"/>
  <c r="E42" i="20"/>
  <c r="C42" i="20"/>
  <c r="B42" i="20"/>
  <c r="H41" i="20"/>
  <c r="H64" i="20" s="1"/>
  <c r="H87" i="20" s="1"/>
  <c r="G41" i="20"/>
  <c r="E41" i="20"/>
  <c r="C41" i="20"/>
  <c r="B41" i="20"/>
  <c r="H40" i="20"/>
  <c r="H63" i="20" s="1"/>
  <c r="H86" i="20" s="1"/>
  <c r="G40" i="20"/>
  <c r="E40" i="20"/>
  <c r="C40" i="20"/>
  <c r="B40" i="20"/>
  <c r="H39" i="20"/>
  <c r="H62" i="20" s="1"/>
  <c r="H85" i="20" s="1"/>
  <c r="G39" i="20"/>
  <c r="E39" i="20"/>
  <c r="C39" i="20"/>
  <c r="B39" i="20"/>
  <c r="H38" i="20"/>
  <c r="H61" i="20" s="1"/>
  <c r="H84" i="20" s="1"/>
  <c r="G38" i="20"/>
  <c r="E38" i="20"/>
  <c r="C38" i="20"/>
  <c r="B38" i="20"/>
  <c r="H37" i="20"/>
  <c r="H60" i="20" s="1"/>
  <c r="H83" i="20" s="1"/>
  <c r="G37" i="20"/>
  <c r="E37" i="20"/>
  <c r="C37" i="20"/>
  <c r="B37" i="20"/>
  <c r="H36" i="20"/>
  <c r="H59" i="20" s="1"/>
  <c r="H82" i="20" s="1"/>
  <c r="G36" i="20"/>
  <c r="E36" i="20"/>
  <c r="C36" i="20"/>
  <c r="B36" i="20"/>
  <c r="H35" i="20"/>
  <c r="H58" i="20" s="1"/>
  <c r="H81" i="20" s="1"/>
  <c r="G35" i="20"/>
  <c r="E35" i="20"/>
  <c r="C35" i="20"/>
  <c r="B35" i="20"/>
  <c r="H34" i="20"/>
  <c r="H57" i="20" s="1"/>
  <c r="H80" i="20" s="1"/>
  <c r="G34" i="20"/>
  <c r="E34" i="20"/>
  <c r="C34" i="20"/>
  <c r="B34" i="20"/>
  <c r="H33" i="20"/>
  <c r="H56" i="20" s="1"/>
  <c r="H79" i="20" s="1"/>
  <c r="G33" i="20"/>
  <c r="E33" i="20"/>
  <c r="C33" i="20"/>
  <c r="B33" i="20"/>
  <c r="H32" i="20"/>
  <c r="H55" i="20" s="1"/>
  <c r="H78" i="20" s="1"/>
  <c r="G32" i="20"/>
  <c r="E32" i="20"/>
  <c r="C32" i="20"/>
  <c r="B32" i="20"/>
  <c r="H31" i="20"/>
  <c r="H54" i="20" s="1"/>
  <c r="H77" i="20" s="1"/>
  <c r="G31" i="20"/>
  <c r="E31" i="20"/>
  <c r="C31" i="20"/>
  <c r="B31" i="20"/>
  <c r="H30" i="20"/>
  <c r="H53" i="20" s="1"/>
  <c r="H76" i="20" s="1"/>
  <c r="G30" i="20"/>
  <c r="C30" i="20"/>
  <c r="B30" i="20"/>
  <c r="H29" i="20"/>
  <c r="H52" i="20" s="1"/>
  <c r="H75" i="20" s="1"/>
  <c r="G29" i="20"/>
  <c r="C29" i="20"/>
  <c r="B29" i="20"/>
  <c r="H28" i="20"/>
  <c r="H51" i="20" s="1"/>
  <c r="H74" i="20" s="1"/>
  <c r="G28" i="20"/>
  <c r="C28" i="20"/>
  <c r="B28" i="20"/>
  <c r="P27" i="20"/>
  <c r="O27" i="20"/>
  <c r="N27" i="20"/>
  <c r="H27" i="20"/>
  <c r="H50" i="20" s="1"/>
  <c r="H73" i="20" s="1"/>
  <c r="G27" i="20"/>
  <c r="C27" i="20"/>
  <c r="B27" i="20"/>
  <c r="H26" i="20"/>
  <c r="H49" i="20" s="1"/>
  <c r="H72" i="20" s="1"/>
  <c r="G26" i="20"/>
  <c r="C26" i="20"/>
  <c r="B26" i="20"/>
  <c r="G22" i="20"/>
  <c r="E22" i="20"/>
  <c r="C22" i="20"/>
  <c r="G21" i="20"/>
  <c r="E21" i="20"/>
  <c r="C21" i="20"/>
  <c r="G20" i="20"/>
  <c r="E20" i="20"/>
  <c r="C20" i="20"/>
  <c r="G19" i="20"/>
  <c r="E19" i="20"/>
  <c r="C19" i="20"/>
  <c r="G18" i="20"/>
  <c r="E18" i="20"/>
  <c r="C18" i="20"/>
  <c r="G17" i="20"/>
  <c r="E17" i="20"/>
  <c r="C17" i="20"/>
  <c r="G16" i="20"/>
  <c r="E16" i="20"/>
  <c r="C16" i="20"/>
  <c r="G15" i="20"/>
  <c r="E15" i="20"/>
  <c r="C15" i="20"/>
  <c r="G14" i="20"/>
  <c r="E14" i="20"/>
  <c r="C14" i="20"/>
  <c r="G13" i="20"/>
  <c r="E13" i="20"/>
  <c r="C13" i="20"/>
  <c r="G12" i="20"/>
  <c r="E12" i="20"/>
  <c r="C12" i="20"/>
  <c r="G11" i="20"/>
  <c r="E11" i="20"/>
  <c r="C11" i="20"/>
  <c r="G10" i="20"/>
  <c r="E10" i="20"/>
  <c r="C10" i="20"/>
  <c r="G9" i="20"/>
  <c r="E9" i="20"/>
  <c r="C9" i="20"/>
  <c r="G8" i="20"/>
  <c r="E8" i="20"/>
  <c r="C8" i="20"/>
  <c r="G7" i="20"/>
  <c r="C7" i="20"/>
  <c r="G6" i="20"/>
  <c r="C6" i="20"/>
  <c r="G5" i="20"/>
  <c r="C5" i="20"/>
  <c r="O4" i="20"/>
  <c r="G4" i="20"/>
  <c r="B1" i="20"/>
  <c r="J535" i="21"/>
  <c r="E535" i="21"/>
  <c r="J534" i="21"/>
  <c r="E534" i="21"/>
  <c r="J533" i="21"/>
  <c r="E533" i="21"/>
  <c r="J532" i="21"/>
  <c r="E532" i="21"/>
  <c r="J531" i="21"/>
  <c r="E531" i="21"/>
  <c r="J530" i="21"/>
  <c r="E530" i="21"/>
  <c r="J529" i="21"/>
  <c r="E529" i="21"/>
  <c r="J528" i="21"/>
  <c r="E528" i="21"/>
  <c r="J527" i="21"/>
  <c r="E527" i="21"/>
  <c r="J526" i="21"/>
  <c r="E526" i="21"/>
  <c r="J525" i="21"/>
  <c r="E525" i="21"/>
  <c r="J524" i="21"/>
  <c r="E524" i="21"/>
  <c r="J523" i="21"/>
  <c r="E523" i="21"/>
  <c r="J522" i="21"/>
  <c r="E522" i="21"/>
  <c r="J521" i="21"/>
  <c r="E521" i="21"/>
  <c r="J520" i="21"/>
  <c r="E520" i="21"/>
  <c r="J519" i="21"/>
  <c r="E519" i="21"/>
  <c r="J518" i="21"/>
  <c r="E518" i="21"/>
  <c r="J517" i="21"/>
  <c r="E517" i="21"/>
  <c r="J516" i="21"/>
  <c r="E516" i="21"/>
  <c r="J515" i="21"/>
  <c r="E515" i="21"/>
  <c r="J514" i="21"/>
  <c r="E514" i="21"/>
  <c r="J513" i="21"/>
  <c r="E513" i="21"/>
  <c r="J512" i="21"/>
  <c r="E512" i="21"/>
  <c r="J511" i="21"/>
  <c r="E511" i="21"/>
  <c r="J510" i="21"/>
  <c r="E510" i="21"/>
  <c r="J509" i="21"/>
  <c r="E509" i="21"/>
  <c r="J508" i="21"/>
  <c r="E508" i="21"/>
  <c r="J507" i="21"/>
  <c r="E507" i="21"/>
  <c r="J506" i="21"/>
  <c r="E506" i="21"/>
  <c r="J505" i="21"/>
  <c r="E505" i="21"/>
  <c r="J504" i="21"/>
  <c r="E504" i="21"/>
  <c r="J503" i="21"/>
  <c r="E503" i="21"/>
  <c r="J502" i="21"/>
  <c r="E502" i="21"/>
  <c r="J501" i="21"/>
  <c r="E501" i="21"/>
  <c r="J500" i="21"/>
  <c r="E500" i="21"/>
  <c r="J499" i="21"/>
  <c r="E499" i="21"/>
  <c r="J498" i="21"/>
  <c r="E498" i="21"/>
  <c r="J497" i="21"/>
  <c r="E497" i="21"/>
  <c r="J496" i="21"/>
  <c r="E496" i="21"/>
  <c r="J495" i="21"/>
  <c r="E495" i="21"/>
  <c r="J494" i="21"/>
  <c r="E494" i="21"/>
  <c r="J493" i="21"/>
  <c r="E493" i="21"/>
  <c r="J492" i="21"/>
  <c r="E492" i="21"/>
  <c r="J491" i="21"/>
  <c r="E491" i="21"/>
  <c r="J490" i="21"/>
  <c r="E490" i="21"/>
  <c r="J489" i="21"/>
  <c r="E489" i="21"/>
  <c r="J488" i="21"/>
  <c r="E488" i="21"/>
  <c r="J487" i="21"/>
  <c r="E487" i="21"/>
  <c r="J486" i="21"/>
  <c r="E486" i="21"/>
  <c r="J485" i="21"/>
  <c r="E485" i="21"/>
  <c r="J484" i="21"/>
  <c r="E484" i="21"/>
  <c r="J483" i="21"/>
  <c r="E483" i="21"/>
  <c r="J482" i="21"/>
  <c r="E482" i="21"/>
  <c r="J481" i="21"/>
  <c r="E481" i="21"/>
  <c r="J480" i="21"/>
  <c r="E480" i="21"/>
  <c r="J479" i="21"/>
  <c r="E479" i="21"/>
  <c r="J478" i="21"/>
  <c r="E478" i="21"/>
  <c r="J477" i="21"/>
  <c r="E477" i="21"/>
  <c r="J476" i="21"/>
  <c r="E476" i="21"/>
  <c r="J475" i="21"/>
  <c r="E475" i="21"/>
  <c r="J474" i="21"/>
  <c r="E474" i="21"/>
  <c r="J473" i="21"/>
  <c r="E473" i="21"/>
  <c r="J472" i="21"/>
  <c r="E472" i="21"/>
  <c r="J471" i="21"/>
  <c r="E471" i="21"/>
  <c r="J470" i="21"/>
  <c r="E470" i="21"/>
  <c r="J469" i="21"/>
  <c r="E469" i="21"/>
  <c r="J468" i="21"/>
  <c r="E468" i="21"/>
  <c r="J467" i="21"/>
  <c r="E467" i="21"/>
  <c r="J466" i="21"/>
  <c r="E466" i="21"/>
  <c r="J465" i="21"/>
  <c r="E465" i="21"/>
  <c r="J464" i="21"/>
  <c r="E464" i="21"/>
  <c r="J463" i="21"/>
  <c r="E463" i="21"/>
  <c r="J462" i="21"/>
  <c r="E462" i="21"/>
  <c r="J461" i="21"/>
  <c r="E461" i="21"/>
  <c r="J460" i="21"/>
  <c r="E460" i="21"/>
  <c r="J459" i="21"/>
  <c r="E459" i="21"/>
  <c r="J458" i="21"/>
  <c r="E458" i="21"/>
  <c r="J457" i="21"/>
  <c r="E457" i="21"/>
  <c r="J456" i="21"/>
  <c r="E456" i="21"/>
  <c r="J455" i="21"/>
  <c r="E455" i="21"/>
  <c r="J454" i="21"/>
  <c r="E454" i="21"/>
  <c r="J453" i="21"/>
  <c r="E453" i="21"/>
  <c r="J452" i="21"/>
  <c r="E452" i="21"/>
  <c r="J451" i="21"/>
  <c r="E451" i="21"/>
  <c r="J450" i="21"/>
  <c r="E450" i="21"/>
  <c r="J449" i="21"/>
  <c r="E449" i="21"/>
  <c r="J448" i="21"/>
  <c r="E448" i="21"/>
  <c r="J447" i="21"/>
  <c r="E447" i="21"/>
  <c r="J446" i="21"/>
  <c r="E446" i="21"/>
  <c r="J445" i="21"/>
  <c r="E445" i="21"/>
  <c r="J444" i="21"/>
  <c r="E444" i="21"/>
  <c r="J443" i="21"/>
  <c r="E443" i="21"/>
  <c r="J442" i="21"/>
  <c r="E442" i="21"/>
  <c r="J441" i="21"/>
  <c r="E441" i="21"/>
  <c r="J440" i="21"/>
  <c r="E440" i="21"/>
  <c r="J439" i="21"/>
  <c r="E439" i="21"/>
  <c r="J438" i="21"/>
  <c r="E438" i="21"/>
  <c r="J437" i="21"/>
  <c r="E437" i="21"/>
  <c r="J436" i="21"/>
  <c r="E436" i="21"/>
  <c r="J435" i="21"/>
  <c r="E435" i="21"/>
  <c r="J434" i="21"/>
  <c r="E434" i="21"/>
  <c r="J433" i="21"/>
  <c r="E433" i="21"/>
  <c r="J432" i="21"/>
  <c r="E432" i="21"/>
  <c r="J431" i="21"/>
  <c r="E431" i="21"/>
  <c r="J430" i="21"/>
  <c r="E430" i="21"/>
  <c r="J429" i="21"/>
  <c r="E429" i="21"/>
  <c r="J428" i="21"/>
  <c r="E428" i="21"/>
  <c r="J427" i="21"/>
  <c r="E427" i="21"/>
  <c r="J426" i="21"/>
  <c r="E426" i="21"/>
  <c r="J425" i="21"/>
  <c r="E425" i="21"/>
  <c r="J424" i="21"/>
  <c r="E424" i="21"/>
  <c r="J423" i="21"/>
  <c r="E423" i="21"/>
  <c r="J422" i="21"/>
  <c r="E422" i="21"/>
  <c r="J421" i="21"/>
  <c r="E421" i="21"/>
  <c r="J420" i="21"/>
  <c r="E420" i="21"/>
  <c r="J419" i="21"/>
  <c r="E419" i="21"/>
  <c r="J418" i="21"/>
  <c r="E418" i="21"/>
  <c r="J417" i="21"/>
  <c r="E417" i="21"/>
  <c r="J416" i="21"/>
  <c r="E416" i="21"/>
  <c r="J415" i="21"/>
  <c r="E415" i="21"/>
  <c r="J414" i="21"/>
  <c r="E414" i="21"/>
  <c r="J413" i="21"/>
  <c r="E413" i="21"/>
  <c r="J412" i="21"/>
  <c r="E412" i="21"/>
  <c r="J411" i="21"/>
  <c r="E411" i="21"/>
  <c r="J410" i="21"/>
  <c r="E410" i="21"/>
  <c r="J409" i="21"/>
  <c r="E409" i="21"/>
  <c r="J408" i="21"/>
  <c r="E408" i="21"/>
  <c r="J407" i="21"/>
  <c r="E407" i="21"/>
  <c r="J406" i="21"/>
  <c r="E406" i="21"/>
  <c r="J405" i="21"/>
  <c r="E405" i="21"/>
  <c r="J404" i="21"/>
  <c r="E404" i="21"/>
  <c r="J403" i="21"/>
  <c r="E403" i="21"/>
  <c r="J402" i="21"/>
  <c r="E402" i="21"/>
  <c r="J401" i="21"/>
  <c r="E401" i="21"/>
  <c r="J400" i="21"/>
  <c r="E400" i="21"/>
  <c r="J399" i="21"/>
  <c r="E399" i="21"/>
  <c r="J398" i="21"/>
  <c r="E398" i="21"/>
  <c r="J397" i="21"/>
  <c r="E397" i="21"/>
  <c r="J396" i="21"/>
  <c r="E396" i="21"/>
  <c r="J395" i="21"/>
  <c r="E395" i="21"/>
  <c r="J394" i="21"/>
  <c r="E394" i="21"/>
  <c r="J393" i="21"/>
  <c r="E393" i="21"/>
  <c r="J392" i="21"/>
  <c r="E392" i="21"/>
  <c r="J391" i="21"/>
  <c r="E391" i="21"/>
  <c r="J390" i="21"/>
  <c r="E390" i="21"/>
  <c r="J389" i="21"/>
  <c r="E389" i="21"/>
  <c r="J388" i="21"/>
  <c r="E388" i="21"/>
  <c r="J387" i="21"/>
  <c r="E387" i="21"/>
  <c r="J386" i="21"/>
  <c r="E386" i="21"/>
  <c r="J385" i="21"/>
  <c r="E385" i="21"/>
  <c r="J384" i="21"/>
  <c r="E384" i="21"/>
  <c r="J383" i="21"/>
  <c r="E383" i="21"/>
  <c r="J382" i="21"/>
  <c r="E382" i="21"/>
  <c r="J381" i="21"/>
  <c r="E381" i="21"/>
  <c r="J380" i="21"/>
  <c r="E380" i="21"/>
  <c r="J379" i="21"/>
  <c r="E379" i="21"/>
  <c r="J378" i="21"/>
  <c r="E378" i="21"/>
  <c r="J377" i="21"/>
  <c r="E377" i="21"/>
  <c r="J376" i="21"/>
  <c r="E376" i="21"/>
  <c r="J375" i="21"/>
  <c r="E375" i="21"/>
  <c r="J374" i="21"/>
  <c r="E374" i="21"/>
  <c r="J373" i="21"/>
  <c r="E373" i="21"/>
  <c r="J372" i="21"/>
  <c r="E372" i="21"/>
  <c r="J371" i="21"/>
  <c r="E371" i="21"/>
  <c r="J370" i="21"/>
  <c r="E370" i="21"/>
  <c r="J369" i="21"/>
  <c r="E369" i="21"/>
  <c r="J368" i="21"/>
  <c r="E368" i="21"/>
  <c r="J367" i="21"/>
  <c r="E367" i="21"/>
  <c r="J366" i="21"/>
  <c r="E366" i="21"/>
  <c r="J365" i="21"/>
  <c r="E365" i="21"/>
  <c r="J364" i="21"/>
  <c r="E364" i="21"/>
  <c r="J363" i="21"/>
  <c r="E363" i="21"/>
  <c r="W362" i="21"/>
  <c r="V362" i="21"/>
  <c r="S362" i="21"/>
  <c r="J362" i="21"/>
  <c r="E362" i="21"/>
  <c r="W361" i="21"/>
  <c r="V361" i="21"/>
  <c r="S361" i="21"/>
  <c r="J361" i="21"/>
  <c r="E361" i="21"/>
  <c r="W360" i="21"/>
  <c r="V360" i="21"/>
  <c r="S360" i="21"/>
  <c r="J360" i="21"/>
  <c r="E360" i="21"/>
  <c r="W359" i="21"/>
  <c r="V359" i="21"/>
  <c r="S359" i="21"/>
  <c r="J359" i="21"/>
  <c r="E359" i="21"/>
  <c r="W358" i="21"/>
  <c r="V358" i="21"/>
  <c r="S358" i="21"/>
  <c r="J358" i="21"/>
  <c r="E358" i="21"/>
  <c r="W357" i="21"/>
  <c r="V357" i="21"/>
  <c r="S357" i="21"/>
  <c r="J357" i="21"/>
  <c r="E357" i="21"/>
  <c r="W356" i="21"/>
  <c r="V356" i="21"/>
  <c r="S356" i="21"/>
  <c r="J356" i="21"/>
  <c r="E356" i="21"/>
  <c r="W355" i="21"/>
  <c r="V355" i="21"/>
  <c r="S355" i="21"/>
  <c r="J355" i="21"/>
  <c r="E355" i="21"/>
  <c r="W354" i="21"/>
  <c r="V354" i="21"/>
  <c r="S354" i="21"/>
  <c r="J354" i="21"/>
  <c r="E354" i="21"/>
  <c r="W353" i="21"/>
  <c r="V353" i="21"/>
  <c r="S353" i="21"/>
  <c r="J353" i="21"/>
  <c r="E353" i="21"/>
  <c r="W352" i="21"/>
  <c r="V352" i="21"/>
  <c r="S352" i="21"/>
  <c r="J352" i="21"/>
  <c r="E352" i="21"/>
  <c r="W351" i="21"/>
  <c r="V351" i="21"/>
  <c r="S351" i="21"/>
  <c r="J351" i="21"/>
  <c r="E351" i="21"/>
  <c r="W350" i="21"/>
  <c r="V350" i="21"/>
  <c r="S350" i="21"/>
  <c r="J350" i="21"/>
  <c r="E350" i="21"/>
  <c r="W349" i="21"/>
  <c r="V349" i="21"/>
  <c r="S349" i="21"/>
  <c r="J349" i="21"/>
  <c r="E349" i="21"/>
  <c r="W348" i="21"/>
  <c r="V348" i="21"/>
  <c r="S348" i="21"/>
  <c r="J348" i="21"/>
  <c r="E348" i="21"/>
  <c r="W347" i="21"/>
  <c r="V347" i="21"/>
  <c r="S347" i="21"/>
  <c r="J347" i="21"/>
  <c r="E347" i="21"/>
  <c r="W346" i="21"/>
  <c r="V346" i="21"/>
  <c r="S346" i="21"/>
  <c r="J346" i="21"/>
  <c r="E346" i="21"/>
  <c r="W345" i="21"/>
  <c r="V345" i="21"/>
  <c r="S345" i="21"/>
  <c r="W344" i="21"/>
  <c r="V344" i="21"/>
  <c r="S344" i="21"/>
  <c r="W343" i="21"/>
  <c r="V343" i="21"/>
  <c r="S343" i="21"/>
  <c r="W342" i="21"/>
  <c r="V342" i="21"/>
  <c r="S342" i="21"/>
  <c r="W341" i="21"/>
  <c r="V341" i="21"/>
  <c r="S341" i="21"/>
  <c r="W340" i="21"/>
  <c r="V340" i="21"/>
  <c r="S340" i="21"/>
  <c r="W339" i="21"/>
  <c r="V339" i="21"/>
  <c r="S339" i="21"/>
  <c r="W338" i="21"/>
  <c r="V338" i="21"/>
  <c r="S338" i="21"/>
  <c r="W337" i="21"/>
  <c r="V337" i="21"/>
  <c r="S337" i="21"/>
  <c r="W336" i="21"/>
  <c r="V336" i="21"/>
  <c r="S336" i="21"/>
  <c r="W335" i="21"/>
  <c r="V335" i="21"/>
  <c r="S335" i="21"/>
  <c r="W334" i="21"/>
  <c r="V334" i="21"/>
  <c r="S334" i="21"/>
  <c r="W333" i="21"/>
  <c r="V333" i="21"/>
  <c r="S333" i="21"/>
  <c r="W332" i="21"/>
  <c r="V332" i="21"/>
  <c r="S332" i="21"/>
  <c r="W331" i="21"/>
  <c r="V331" i="21"/>
  <c r="S331" i="21"/>
  <c r="W330" i="21"/>
  <c r="V330" i="21"/>
  <c r="S330" i="21"/>
  <c r="W329" i="21"/>
  <c r="V329" i="21"/>
  <c r="S329" i="21"/>
  <c r="W328" i="21"/>
  <c r="V328" i="21"/>
  <c r="S328" i="21"/>
  <c r="W327" i="21"/>
  <c r="V327" i="21"/>
  <c r="S327" i="21"/>
  <c r="W326" i="21"/>
  <c r="V326" i="21"/>
  <c r="S326" i="21"/>
  <c r="W325" i="21"/>
  <c r="V325" i="21"/>
  <c r="S325" i="21"/>
  <c r="W324" i="21"/>
  <c r="V324" i="21"/>
  <c r="S324" i="21"/>
  <c r="W323" i="21"/>
  <c r="V323" i="21"/>
  <c r="S323" i="21"/>
  <c r="W322" i="21"/>
  <c r="V322" i="21"/>
  <c r="S322" i="21"/>
  <c r="W321" i="21"/>
  <c r="V321" i="21"/>
  <c r="S321" i="21"/>
  <c r="W320" i="21"/>
  <c r="V320" i="21"/>
  <c r="S320" i="21"/>
  <c r="W319" i="21"/>
  <c r="V319" i="21"/>
  <c r="S319" i="21"/>
  <c r="W318" i="21"/>
  <c r="V318" i="21"/>
  <c r="S318" i="21"/>
  <c r="W317" i="21"/>
  <c r="V317" i="21"/>
  <c r="S317" i="21"/>
  <c r="W316" i="21"/>
  <c r="V316" i="21"/>
  <c r="S316" i="21"/>
  <c r="W315" i="21"/>
  <c r="V315" i="21"/>
  <c r="S315" i="21"/>
  <c r="W314" i="21"/>
  <c r="V314" i="21"/>
  <c r="S314" i="21"/>
  <c r="W313" i="21"/>
  <c r="V313" i="21"/>
  <c r="S313" i="21"/>
  <c r="W312" i="21"/>
  <c r="V312" i="21"/>
  <c r="S312" i="21"/>
  <c r="W311" i="21"/>
  <c r="V311" i="21"/>
  <c r="S311" i="21"/>
  <c r="W310" i="21"/>
  <c r="V310" i="21"/>
  <c r="S310" i="21"/>
  <c r="W309" i="21"/>
  <c r="V309" i="21"/>
  <c r="S309" i="21"/>
  <c r="W308" i="21"/>
  <c r="V308" i="21"/>
  <c r="S308" i="21"/>
  <c r="W307" i="21"/>
  <c r="V307" i="21"/>
  <c r="S307" i="21"/>
  <c r="W306" i="21"/>
  <c r="V306" i="21"/>
  <c r="S306" i="21"/>
  <c r="W305" i="21"/>
  <c r="V305" i="21"/>
  <c r="S305" i="21"/>
  <c r="W304" i="21"/>
  <c r="V304" i="21"/>
  <c r="S304" i="21"/>
  <c r="W303" i="21"/>
  <c r="V303" i="21"/>
  <c r="S303" i="21"/>
  <c r="W302" i="21"/>
  <c r="V302" i="21"/>
  <c r="S302" i="21"/>
  <c r="W301" i="21"/>
  <c r="V301" i="21"/>
  <c r="S301" i="21"/>
  <c r="W300" i="21"/>
  <c r="V300" i="21"/>
  <c r="S300" i="21"/>
  <c r="W299" i="21"/>
  <c r="V299" i="21"/>
  <c r="S299" i="21"/>
  <c r="W298" i="21"/>
  <c r="V298" i="21"/>
  <c r="S298" i="21"/>
  <c r="W297" i="21"/>
  <c r="V297" i="21"/>
  <c r="S297" i="21"/>
  <c r="W296" i="21"/>
  <c r="V296" i="21"/>
  <c r="S296" i="21"/>
  <c r="W295" i="21"/>
  <c r="V295" i="21"/>
  <c r="S295" i="21"/>
  <c r="W294" i="21"/>
  <c r="V294" i="21"/>
  <c r="S294" i="21"/>
  <c r="W293" i="21"/>
  <c r="V293" i="21"/>
  <c r="S293" i="21"/>
  <c r="W292" i="21"/>
  <c r="V292" i="21"/>
  <c r="S292" i="21"/>
  <c r="W291" i="21"/>
  <c r="V291" i="21"/>
  <c r="S291" i="21"/>
  <c r="W290" i="21"/>
  <c r="V290" i="21"/>
  <c r="S290" i="21"/>
  <c r="W289" i="21"/>
  <c r="V289" i="21"/>
  <c r="S289" i="21"/>
  <c r="W288" i="21"/>
  <c r="V288" i="21"/>
  <c r="S288" i="21"/>
  <c r="W287" i="21"/>
  <c r="V287" i="21"/>
  <c r="S287" i="21"/>
  <c r="W286" i="21"/>
  <c r="V286" i="21"/>
  <c r="S286" i="21"/>
  <c r="W285" i="21"/>
  <c r="V285" i="21"/>
  <c r="S285" i="21"/>
  <c r="W284" i="21"/>
  <c r="V284" i="21"/>
  <c r="S284" i="21"/>
  <c r="W283" i="21"/>
  <c r="V283" i="21"/>
  <c r="S283" i="21"/>
  <c r="W282" i="21"/>
  <c r="V282" i="21"/>
  <c r="S282" i="21"/>
  <c r="W281" i="21"/>
  <c r="V281" i="21"/>
  <c r="S281" i="21"/>
  <c r="W280" i="21"/>
  <c r="V280" i="21"/>
  <c r="S280" i="21"/>
  <c r="W279" i="21"/>
  <c r="V279" i="21"/>
  <c r="S279" i="21"/>
  <c r="W278" i="21"/>
  <c r="V278" i="21"/>
  <c r="S278" i="21"/>
  <c r="W277" i="21"/>
  <c r="V277" i="21"/>
  <c r="S277" i="21"/>
  <c r="W276" i="21"/>
  <c r="V276" i="21"/>
  <c r="S276" i="21"/>
  <c r="W275" i="21"/>
  <c r="V275" i="21"/>
  <c r="S275" i="21"/>
  <c r="W274" i="21"/>
  <c r="V274" i="21"/>
  <c r="S274" i="21"/>
  <c r="W273" i="21"/>
  <c r="V273" i="21"/>
  <c r="S273" i="21"/>
  <c r="W272" i="21"/>
  <c r="V272" i="21"/>
  <c r="S272" i="21"/>
  <c r="W271" i="21"/>
  <c r="V271" i="21"/>
  <c r="S271" i="21"/>
  <c r="W270" i="21"/>
  <c r="V270" i="21"/>
  <c r="S270" i="21"/>
  <c r="W269" i="21"/>
  <c r="V269" i="21"/>
  <c r="S269" i="21"/>
  <c r="W268" i="21"/>
  <c r="V268" i="21"/>
  <c r="S268" i="21"/>
  <c r="W267" i="21"/>
  <c r="V267" i="21"/>
  <c r="S267" i="21"/>
  <c r="W266" i="21"/>
  <c r="V266" i="21"/>
  <c r="S266" i="21"/>
  <c r="W265" i="21"/>
  <c r="V265" i="21"/>
  <c r="S265" i="21"/>
  <c r="W264" i="21"/>
  <c r="V264" i="21"/>
  <c r="S264" i="21"/>
  <c r="W263" i="21"/>
  <c r="V263" i="21"/>
  <c r="S263" i="21"/>
  <c r="W262" i="21"/>
  <c r="V262" i="21"/>
  <c r="S262" i="21"/>
  <c r="W261" i="21"/>
  <c r="V261" i="21"/>
  <c r="S261" i="21"/>
  <c r="W260" i="21"/>
  <c r="V260" i="21"/>
  <c r="S260" i="21"/>
  <c r="W259" i="21"/>
  <c r="V259" i="21"/>
  <c r="S259" i="21"/>
  <c r="W258" i="21"/>
  <c r="V258" i="21"/>
  <c r="S258" i="21"/>
  <c r="W257" i="21"/>
  <c r="V257" i="21"/>
  <c r="S257" i="21"/>
  <c r="W256" i="21"/>
  <c r="V256" i="21"/>
  <c r="S256" i="21"/>
  <c r="W255" i="21"/>
  <c r="V255" i="21"/>
  <c r="S255" i="21"/>
  <c r="W254" i="21"/>
  <c r="V254" i="21"/>
  <c r="S254" i="21"/>
  <c r="W253" i="21"/>
  <c r="V253" i="21"/>
  <c r="S253" i="21"/>
  <c r="W252" i="21"/>
  <c r="V252" i="21"/>
  <c r="S252" i="21"/>
  <c r="W251" i="21"/>
  <c r="V251" i="21"/>
  <c r="S251" i="21"/>
  <c r="W250" i="21"/>
  <c r="V250" i="21"/>
  <c r="S250" i="21"/>
  <c r="W249" i="21"/>
  <c r="V249" i="21"/>
  <c r="S249" i="21"/>
  <c r="W248" i="21"/>
  <c r="V248" i="21"/>
  <c r="S248" i="21"/>
  <c r="W247" i="21"/>
  <c r="V247" i="21"/>
  <c r="S247" i="21"/>
  <c r="W246" i="21"/>
  <c r="V246" i="21"/>
  <c r="S246" i="21"/>
  <c r="W245" i="21"/>
  <c r="V245" i="21"/>
  <c r="S245" i="21"/>
  <c r="W244" i="21"/>
  <c r="V244" i="21"/>
  <c r="S244" i="21"/>
  <c r="W243" i="21"/>
  <c r="V243" i="21"/>
  <c r="S243" i="21"/>
  <c r="W242" i="21"/>
  <c r="V242" i="21"/>
  <c r="S242" i="21"/>
  <c r="W241" i="21"/>
  <c r="V241" i="21"/>
  <c r="S241" i="21"/>
  <c r="W240" i="21"/>
  <c r="V240" i="21"/>
  <c r="S240" i="21"/>
  <c r="W239" i="21"/>
  <c r="V239" i="21"/>
  <c r="S239" i="21"/>
  <c r="W238" i="21"/>
  <c r="V238" i="21"/>
  <c r="S238" i="21"/>
  <c r="W237" i="21"/>
  <c r="V237" i="21"/>
  <c r="S237" i="21"/>
  <c r="W236" i="21"/>
  <c r="V236" i="21"/>
  <c r="S236" i="21"/>
  <c r="W235" i="21"/>
  <c r="V235" i="21"/>
  <c r="S235" i="21"/>
  <c r="W234" i="21"/>
  <c r="V234" i="21"/>
  <c r="S234" i="21"/>
  <c r="W233" i="21"/>
  <c r="V233" i="21"/>
  <c r="S233" i="21"/>
  <c r="W232" i="21"/>
  <c r="V232" i="21"/>
  <c r="S232" i="21"/>
  <c r="W231" i="21"/>
  <c r="V231" i="21"/>
  <c r="S231" i="21"/>
  <c r="W230" i="21"/>
  <c r="V230" i="21"/>
  <c r="S230" i="21"/>
  <c r="W229" i="21"/>
  <c r="V229" i="21"/>
  <c r="S229" i="21"/>
  <c r="W228" i="21"/>
  <c r="V228" i="21"/>
  <c r="S228" i="21"/>
  <c r="W227" i="21"/>
  <c r="V227" i="21"/>
  <c r="S227" i="21"/>
  <c r="W226" i="21"/>
  <c r="V226" i="21"/>
  <c r="S226" i="21"/>
  <c r="W225" i="21"/>
  <c r="V225" i="21"/>
  <c r="S225" i="21"/>
  <c r="W224" i="21"/>
  <c r="V224" i="21"/>
  <c r="S224" i="21"/>
  <c r="W223" i="21"/>
  <c r="V223" i="21"/>
  <c r="S223" i="21"/>
  <c r="W222" i="21"/>
  <c r="V222" i="21"/>
  <c r="S222" i="21"/>
  <c r="W221" i="21"/>
  <c r="V221" i="21"/>
  <c r="S221" i="21"/>
  <c r="W220" i="21"/>
  <c r="V220" i="21"/>
  <c r="S220" i="21"/>
  <c r="W219" i="21"/>
  <c r="V219" i="21"/>
  <c r="S219" i="21"/>
  <c r="W218" i="21"/>
  <c r="V218" i="21"/>
  <c r="S218" i="21"/>
  <c r="W217" i="21"/>
  <c r="V217" i="21"/>
  <c r="S217" i="21"/>
  <c r="W216" i="21"/>
  <c r="V216" i="21"/>
  <c r="S216" i="21"/>
  <c r="W215" i="21"/>
  <c r="V215" i="21"/>
  <c r="S215" i="21"/>
  <c r="W214" i="21"/>
  <c r="V214" i="21"/>
  <c r="S214" i="21"/>
  <c r="W213" i="21"/>
  <c r="V213" i="21"/>
  <c r="S213" i="21"/>
  <c r="W212" i="21"/>
  <c r="V212" i="21"/>
  <c r="S212" i="21"/>
  <c r="W211" i="21"/>
  <c r="V211" i="21"/>
  <c r="S211" i="21"/>
  <c r="W210" i="21"/>
  <c r="V210" i="21"/>
  <c r="S210" i="21"/>
  <c r="W209" i="21"/>
  <c r="V209" i="21"/>
  <c r="S209" i="21"/>
  <c r="W208" i="21"/>
  <c r="V208" i="21"/>
  <c r="S208" i="21"/>
  <c r="W207" i="21"/>
  <c r="V207" i="21"/>
  <c r="S207" i="21"/>
  <c r="W206" i="21"/>
  <c r="V206" i="21"/>
  <c r="S206" i="21"/>
  <c r="W205" i="21"/>
  <c r="V205" i="21"/>
  <c r="S205" i="21"/>
  <c r="W204" i="21"/>
  <c r="V204" i="21"/>
  <c r="S204" i="21"/>
  <c r="W203" i="21"/>
  <c r="V203" i="21"/>
  <c r="S203" i="21"/>
  <c r="W202" i="21"/>
  <c r="V202" i="21"/>
  <c r="S202" i="21"/>
  <c r="W201" i="21"/>
  <c r="V201" i="21"/>
  <c r="S201" i="21"/>
  <c r="W200" i="21"/>
  <c r="V200" i="21"/>
  <c r="S200" i="21"/>
  <c r="W199" i="21"/>
  <c r="V199" i="21"/>
  <c r="S199" i="21"/>
  <c r="W198" i="21"/>
  <c r="V198" i="21"/>
  <c r="S198" i="21"/>
  <c r="W197" i="21"/>
  <c r="V197" i="21"/>
  <c r="S197" i="21"/>
  <c r="W196" i="21"/>
  <c r="V196" i="21"/>
  <c r="S196" i="21"/>
  <c r="W195" i="21"/>
  <c r="V195" i="21"/>
  <c r="S195" i="21"/>
  <c r="W194" i="21"/>
  <c r="V194" i="21"/>
  <c r="S194" i="21"/>
  <c r="W193" i="21"/>
  <c r="V193" i="21"/>
  <c r="S193" i="21"/>
  <c r="W192" i="21"/>
  <c r="V192" i="21"/>
  <c r="S192" i="21"/>
  <c r="M192" i="21"/>
  <c r="L192" i="21"/>
  <c r="J192" i="21"/>
  <c r="I192" i="21"/>
  <c r="H192" i="21"/>
  <c r="A192" i="21"/>
  <c r="W191" i="21"/>
  <c r="V191" i="21"/>
  <c r="S191" i="21"/>
  <c r="M191" i="21"/>
  <c r="L191" i="21"/>
  <c r="J191" i="21"/>
  <c r="I191" i="21"/>
  <c r="H191" i="21"/>
  <c r="A191" i="21"/>
  <c r="W190" i="21"/>
  <c r="V190" i="21"/>
  <c r="S190" i="21"/>
  <c r="M190" i="21"/>
  <c r="L190" i="21"/>
  <c r="J190" i="21"/>
  <c r="I190" i="21"/>
  <c r="H190" i="21"/>
  <c r="A190" i="21"/>
  <c r="W189" i="21"/>
  <c r="V189" i="21"/>
  <c r="S189" i="21"/>
  <c r="M189" i="21"/>
  <c r="L189" i="21"/>
  <c r="J189" i="21"/>
  <c r="I189" i="21"/>
  <c r="H189" i="21"/>
  <c r="A189" i="21"/>
  <c r="W188" i="21"/>
  <c r="V188" i="21"/>
  <c r="S188" i="21"/>
  <c r="M188" i="21"/>
  <c r="L188" i="21"/>
  <c r="J188" i="21"/>
  <c r="I188" i="21"/>
  <c r="H188" i="21"/>
  <c r="A188" i="21"/>
  <c r="W187" i="21"/>
  <c r="V187" i="21"/>
  <c r="S187" i="21"/>
  <c r="M187" i="21"/>
  <c r="L187" i="21"/>
  <c r="J187" i="21"/>
  <c r="I187" i="21"/>
  <c r="H187" i="21"/>
  <c r="A187" i="21"/>
  <c r="W186" i="21"/>
  <c r="V186" i="21"/>
  <c r="S186" i="21"/>
  <c r="M186" i="21"/>
  <c r="L186" i="21"/>
  <c r="J186" i="21"/>
  <c r="I186" i="21"/>
  <c r="H186" i="21"/>
  <c r="A186" i="21"/>
  <c r="W185" i="21"/>
  <c r="V185" i="21"/>
  <c r="S185" i="21"/>
  <c r="M185" i="21"/>
  <c r="L185" i="21"/>
  <c r="J185" i="21"/>
  <c r="I185" i="21"/>
  <c r="H185" i="21"/>
  <c r="A185" i="21"/>
  <c r="W184" i="21"/>
  <c r="V184" i="21"/>
  <c r="S184" i="21"/>
  <c r="M184" i="21"/>
  <c r="L184" i="21"/>
  <c r="J184" i="21"/>
  <c r="I184" i="21"/>
  <c r="H184" i="21"/>
  <c r="A184" i="21"/>
  <c r="W183" i="21"/>
  <c r="V183" i="21"/>
  <c r="S183" i="21"/>
  <c r="M183" i="21"/>
  <c r="L183" i="21"/>
  <c r="J183" i="21"/>
  <c r="I183" i="21"/>
  <c r="H183" i="21"/>
  <c r="A183" i="21"/>
  <c r="W182" i="21"/>
  <c r="V182" i="21"/>
  <c r="S182" i="21"/>
  <c r="M182" i="21"/>
  <c r="L182" i="21"/>
  <c r="J182" i="21"/>
  <c r="I182" i="21"/>
  <c r="H182" i="21"/>
  <c r="A182" i="21"/>
  <c r="W181" i="21"/>
  <c r="V181" i="21"/>
  <c r="S181" i="21"/>
  <c r="M181" i="21"/>
  <c r="L181" i="21"/>
  <c r="J181" i="21"/>
  <c r="I181" i="21"/>
  <c r="H181" i="21"/>
  <c r="A181" i="21"/>
  <c r="W180" i="21"/>
  <c r="V180" i="21"/>
  <c r="S180" i="21"/>
  <c r="M180" i="21"/>
  <c r="L180" i="21"/>
  <c r="J180" i="21"/>
  <c r="I180" i="21"/>
  <c r="H180" i="21"/>
  <c r="A180" i="21"/>
  <c r="W179" i="21"/>
  <c r="V179" i="21"/>
  <c r="S179" i="21"/>
  <c r="M179" i="21"/>
  <c r="L179" i="21"/>
  <c r="J179" i="21"/>
  <c r="I179" i="21"/>
  <c r="H179" i="21"/>
  <c r="A179" i="21"/>
  <c r="W178" i="21"/>
  <c r="V178" i="21"/>
  <c r="S178" i="21"/>
  <c r="M178" i="21"/>
  <c r="L178" i="21"/>
  <c r="J178" i="21"/>
  <c r="I178" i="21"/>
  <c r="H178" i="21"/>
  <c r="A178" i="21"/>
  <c r="W177" i="21"/>
  <c r="V177" i="21"/>
  <c r="S177" i="21"/>
  <c r="M177" i="21"/>
  <c r="L177" i="21"/>
  <c r="J177" i="21"/>
  <c r="I177" i="21"/>
  <c r="H177" i="21"/>
  <c r="A177" i="21"/>
  <c r="W176" i="21"/>
  <c r="V176" i="21"/>
  <c r="S176" i="21"/>
  <c r="M176" i="21"/>
  <c r="L176" i="21"/>
  <c r="J176" i="21"/>
  <c r="I176" i="21"/>
  <c r="H176" i="21"/>
  <c r="A176" i="21"/>
  <c r="W175" i="21"/>
  <c r="V175" i="21"/>
  <c r="S175" i="21"/>
  <c r="M175" i="21"/>
  <c r="L175" i="21"/>
  <c r="J175" i="21"/>
  <c r="I175" i="21"/>
  <c r="H175" i="21"/>
  <c r="A175" i="21"/>
  <c r="W174" i="21"/>
  <c r="V174" i="21"/>
  <c r="S174" i="21"/>
  <c r="M174" i="21"/>
  <c r="L174" i="21"/>
  <c r="J174" i="21"/>
  <c r="I174" i="21"/>
  <c r="H174" i="21"/>
  <c r="A174" i="21"/>
  <c r="W173" i="21"/>
  <c r="V173" i="21"/>
  <c r="S173" i="21"/>
  <c r="M173" i="21"/>
  <c r="L173" i="21"/>
  <c r="J173" i="21"/>
  <c r="I173" i="21"/>
  <c r="H173" i="21"/>
  <c r="A173" i="21"/>
  <c r="M172" i="21"/>
  <c r="L172" i="21"/>
  <c r="J172" i="21"/>
  <c r="I172" i="21"/>
  <c r="H172" i="21"/>
  <c r="A172" i="21"/>
  <c r="M171" i="21"/>
  <c r="L171" i="21"/>
  <c r="J171" i="21"/>
  <c r="I171" i="21"/>
  <c r="H171" i="21"/>
  <c r="A171" i="21"/>
  <c r="M170" i="21"/>
  <c r="L170" i="21"/>
  <c r="J170" i="21"/>
  <c r="I170" i="21"/>
  <c r="H170" i="21"/>
  <c r="A170" i="21"/>
  <c r="M169" i="21"/>
  <c r="L169" i="21"/>
  <c r="J169" i="21"/>
  <c r="I169" i="21"/>
  <c r="H169" i="21"/>
  <c r="A169" i="21"/>
  <c r="M168" i="21"/>
  <c r="L168" i="21"/>
  <c r="J168" i="21"/>
  <c r="I168" i="21"/>
  <c r="H168" i="21"/>
  <c r="A168" i="21"/>
  <c r="M167" i="21"/>
  <c r="L167" i="21"/>
  <c r="J167" i="21"/>
  <c r="I167" i="21"/>
  <c r="H167" i="21"/>
  <c r="A167" i="21"/>
  <c r="M166" i="21"/>
  <c r="L166" i="21"/>
  <c r="J166" i="21"/>
  <c r="I166" i="21"/>
  <c r="H166" i="21"/>
  <c r="A166" i="21"/>
  <c r="M165" i="21"/>
  <c r="L165" i="21"/>
  <c r="J165" i="21"/>
  <c r="I165" i="21"/>
  <c r="H165" i="21"/>
  <c r="A165" i="21"/>
  <c r="M164" i="21"/>
  <c r="L164" i="21"/>
  <c r="J164" i="21"/>
  <c r="I164" i="21"/>
  <c r="H164" i="21"/>
  <c r="A164" i="21"/>
  <c r="M163" i="21"/>
  <c r="L163" i="21"/>
  <c r="J163" i="21"/>
  <c r="I163" i="21"/>
  <c r="H163" i="21"/>
  <c r="A163" i="21"/>
  <c r="M162" i="21"/>
  <c r="L162" i="21"/>
  <c r="J162" i="21"/>
  <c r="I162" i="21"/>
  <c r="H162" i="21"/>
  <c r="A162" i="21"/>
  <c r="M161" i="21"/>
  <c r="L161" i="21"/>
  <c r="J161" i="21"/>
  <c r="I161" i="21"/>
  <c r="H161" i="21"/>
  <c r="A161" i="21"/>
  <c r="M160" i="21"/>
  <c r="L160" i="21"/>
  <c r="J160" i="21"/>
  <c r="I160" i="21"/>
  <c r="H160" i="21"/>
  <c r="A160" i="21"/>
  <c r="M159" i="21"/>
  <c r="L159" i="21"/>
  <c r="J159" i="21"/>
  <c r="I159" i="21"/>
  <c r="H159" i="21"/>
  <c r="A159" i="21"/>
  <c r="M158" i="21"/>
  <c r="L158" i="21"/>
  <c r="J158" i="21"/>
  <c r="I158" i="21"/>
  <c r="H158" i="21"/>
  <c r="A158" i="21"/>
  <c r="M157" i="21"/>
  <c r="L157" i="21"/>
  <c r="J157" i="21"/>
  <c r="I157" i="21"/>
  <c r="H157" i="21"/>
  <c r="A157" i="21"/>
  <c r="M156" i="21"/>
  <c r="L156" i="21"/>
  <c r="J156" i="21"/>
  <c r="I156" i="21"/>
  <c r="H156" i="21"/>
  <c r="A156" i="21"/>
  <c r="M155" i="21"/>
  <c r="L155" i="21"/>
  <c r="J155" i="21"/>
  <c r="I155" i="21"/>
  <c r="H155" i="21"/>
  <c r="A155" i="21"/>
  <c r="M154" i="21"/>
  <c r="L154" i="21"/>
  <c r="J154" i="21"/>
  <c r="I154" i="21"/>
  <c r="H154" i="21"/>
  <c r="A154" i="21"/>
  <c r="M153" i="21"/>
  <c r="L153" i="21"/>
  <c r="J153" i="21"/>
  <c r="I153" i="21"/>
  <c r="H153" i="21"/>
  <c r="A153" i="21"/>
  <c r="M152" i="21"/>
  <c r="L152" i="21"/>
  <c r="J152" i="21"/>
  <c r="I152" i="21"/>
  <c r="H152" i="21"/>
  <c r="A152" i="21"/>
  <c r="M151" i="21"/>
  <c r="L151" i="21"/>
  <c r="J151" i="21"/>
  <c r="I151" i="21"/>
  <c r="H151" i="21"/>
  <c r="A151" i="21"/>
  <c r="M150" i="21"/>
  <c r="L150" i="21"/>
  <c r="J150" i="21"/>
  <c r="I150" i="21"/>
  <c r="H150" i="21"/>
  <c r="A150" i="21"/>
  <c r="M149" i="21"/>
  <c r="L149" i="21"/>
  <c r="J149" i="21"/>
  <c r="I149" i="21"/>
  <c r="H149" i="21"/>
  <c r="A149" i="21"/>
  <c r="M148" i="21"/>
  <c r="L148" i="21"/>
  <c r="J148" i="21"/>
  <c r="I148" i="21"/>
  <c r="H148" i="21"/>
  <c r="A148" i="21"/>
  <c r="M147" i="21"/>
  <c r="L147" i="21"/>
  <c r="J147" i="21"/>
  <c r="I147" i="21"/>
  <c r="H147" i="21"/>
  <c r="A147" i="21"/>
  <c r="M146" i="21"/>
  <c r="L146" i="21"/>
  <c r="J146" i="21"/>
  <c r="I146" i="21"/>
  <c r="H146" i="21"/>
  <c r="A146" i="21"/>
  <c r="M145" i="21"/>
  <c r="L145" i="21"/>
  <c r="J145" i="21"/>
  <c r="I145" i="21"/>
  <c r="H145" i="21"/>
  <c r="A145" i="21"/>
  <c r="M144" i="21"/>
  <c r="L144" i="21"/>
  <c r="J144" i="21"/>
  <c r="I144" i="21"/>
  <c r="H144" i="21"/>
  <c r="A144" i="21"/>
  <c r="M143" i="21"/>
  <c r="L143" i="21"/>
  <c r="J143" i="21"/>
  <c r="I143" i="21"/>
  <c r="H143" i="21"/>
  <c r="A143" i="21"/>
  <c r="M142" i="21"/>
  <c r="L142" i="21"/>
  <c r="J142" i="21"/>
  <c r="I142" i="21"/>
  <c r="H142" i="21"/>
  <c r="A142" i="21"/>
  <c r="M141" i="21"/>
  <c r="L141" i="21"/>
  <c r="J141" i="21"/>
  <c r="I141" i="21"/>
  <c r="H141" i="21"/>
  <c r="A141" i="21"/>
  <c r="M140" i="21"/>
  <c r="L140" i="21"/>
  <c r="J140" i="21"/>
  <c r="I140" i="21"/>
  <c r="H140" i="21"/>
  <c r="A140" i="21"/>
  <c r="M139" i="21"/>
  <c r="L139" i="21"/>
  <c r="J139" i="21"/>
  <c r="I139" i="21"/>
  <c r="H139" i="21"/>
  <c r="A139" i="21"/>
  <c r="M138" i="21"/>
  <c r="L138" i="21"/>
  <c r="J138" i="21"/>
  <c r="I138" i="21"/>
  <c r="H138" i="21"/>
  <c r="A138" i="21"/>
  <c r="M137" i="21"/>
  <c r="L137" i="21"/>
  <c r="J137" i="21"/>
  <c r="I137" i="21"/>
  <c r="H137" i="21"/>
  <c r="A137" i="21"/>
  <c r="M136" i="21"/>
  <c r="L136" i="21"/>
  <c r="J136" i="21"/>
  <c r="I136" i="21"/>
  <c r="H136" i="21"/>
  <c r="A136" i="21"/>
  <c r="M135" i="21"/>
  <c r="L135" i="21"/>
  <c r="J135" i="21"/>
  <c r="I135" i="21"/>
  <c r="H135" i="21"/>
  <c r="A135" i="21"/>
  <c r="M134" i="21"/>
  <c r="L134" i="21"/>
  <c r="J134" i="21"/>
  <c r="I134" i="21"/>
  <c r="H134" i="21"/>
  <c r="A134" i="21"/>
  <c r="M133" i="21"/>
  <c r="L133" i="21"/>
  <c r="J133" i="21"/>
  <c r="I133" i="21"/>
  <c r="H133" i="21"/>
  <c r="A133" i="21"/>
  <c r="M132" i="21"/>
  <c r="L132" i="21"/>
  <c r="J132" i="21"/>
  <c r="I132" i="21"/>
  <c r="H132" i="21"/>
  <c r="A132" i="21"/>
  <c r="M131" i="21"/>
  <c r="L131" i="21"/>
  <c r="J131" i="21"/>
  <c r="I131" i="21"/>
  <c r="H131" i="21"/>
  <c r="A131" i="21"/>
  <c r="M130" i="21"/>
  <c r="L130" i="21"/>
  <c r="J130" i="21"/>
  <c r="I130" i="21"/>
  <c r="H130" i="21"/>
  <c r="A130" i="21"/>
  <c r="M129" i="21"/>
  <c r="L129" i="21"/>
  <c r="J129" i="21"/>
  <c r="I129" i="21"/>
  <c r="H129" i="21"/>
  <c r="A129" i="21"/>
  <c r="M128" i="21"/>
  <c r="L128" i="21"/>
  <c r="J128" i="21"/>
  <c r="I128" i="21"/>
  <c r="H128" i="21"/>
  <c r="A128" i="21"/>
  <c r="M127" i="21"/>
  <c r="L127" i="21"/>
  <c r="J127" i="21"/>
  <c r="I127" i="21"/>
  <c r="H127" i="21"/>
  <c r="A127" i="21"/>
  <c r="M126" i="21"/>
  <c r="L126" i="21"/>
  <c r="J126" i="21"/>
  <c r="I126" i="21"/>
  <c r="H126" i="21"/>
  <c r="A126" i="21"/>
  <c r="M125" i="21"/>
  <c r="L125" i="21"/>
  <c r="J125" i="21"/>
  <c r="I125" i="21"/>
  <c r="H125" i="21"/>
  <c r="A125" i="21"/>
  <c r="M124" i="21"/>
  <c r="L124" i="21"/>
  <c r="J124" i="21"/>
  <c r="I124" i="21"/>
  <c r="H124" i="21"/>
  <c r="A124" i="21"/>
  <c r="M123" i="21"/>
  <c r="L123" i="21"/>
  <c r="J123" i="21"/>
  <c r="I123" i="21"/>
  <c r="H123" i="21"/>
  <c r="A123" i="21"/>
  <c r="M122" i="21"/>
  <c r="L122" i="21"/>
  <c r="J122" i="21"/>
  <c r="I122" i="21"/>
  <c r="H122" i="21"/>
  <c r="A122" i="21"/>
  <c r="M121" i="21"/>
  <c r="L121" i="21"/>
  <c r="J121" i="21"/>
  <c r="I121" i="21"/>
  <c r="H121" i="21"/>
  <c r="A121" i="21"/>
  <c r="M120" i="21"/>
  <c r="L120" i="21"/>
  <c r="J120" i="21"/>
  <c r="I120" i="21"/>
  <c r="H120" i="21"/>
  <c r="A120" i="21"/>
  <c r="M119" i="21"/>
  <c r="L119" i="21"/>
  <c r="J119" i="21"/>
  <c r="I119" i="21"/>
  <c r="H119" i="21"/>
  <c r="A119" i="21"/>
  <c r="M118" i="21"/>
  <c r="L118" i="21"/>
  <c r="J118" i="21"/>
  <c r="I118" i="21"/>
  <c r="H118" i="21"/>
  <c r="A118" i="21"/>
  <c r="M117" i="21"/>
  <c r="L117" i="21"/>
  <c r="J117" i="21"/>
  <c r="I117" i="21"/>
  <c r="H117" i="21"/>
  <c r="A117" i="21"/>
  <c r="M116" i="21"/>
  <c r="L116" i="21"/>
  <c r="J116" i="21"/>
  <c r="I116" i="21"/>
  <c r="H116" i="21"/>
  <c r="A116" i="21"/>
  <c r="M115" i="21"/>
  <c r="L115" i="21"/>
  <c r="J115" i="21"/>
  <c r="I115" i="21"/>
  <c r="H115" i="21"/>
  <c r="A115" i="21"/>
  <c r="M114" i="21"/>
  <c r="L114" i="21"/>
  <c r="J114" i="21"/>
  <c r="I114" i="21"/>
  <c r="H114" i="21"/>
  <c r="A114" i="21"/>
  <c r="M113" i="21"/>
  <c r="L113" i="21"/>
  <c r="J113" i="21"/>
  <c r="I113" i="21"/>
  <c r="H113" i="21"/>
  <c r="A113" i="21"/>
  <c r="M112" i="21"/>
  <c r="L112" i="21"/>
  <c r="J112" i="21"/>
  <c r="I112" i="21"/>
  <c r="H112" i="21"/>
  <c r="A112" i="21"/>
  <c r="M111" i="21"/>
  <c r="L111" i="21"/>
  <c r="J111" i="21"/>
  <c r="I111" i="21"/>
  <c r="H111" i="21"/>
  <c r="A111" i="21"/>
  <c r="M110" i="21"/>
  <c r="L110" i="21"/>
  <c r="J110" i="21"/>
  <c r="I110" i="21"/>
  <c r="H110" i="21"/>
  <c r="A110" i="21"/>
  <c r="M109" i="21"/>
  <c r="L109" i="21"/>
  <c r="J109" i="21"/>
  <c r="I109" i="21"/>
  <c r="H109" i="21"/>
  <c r="A109" i="21"/>
  <c r="M108" i="21"/>
  <c r="L108" i="21"/>
  <c r="J108" i="21"/>
  <c r="I108" i="21"/>
  <c r="H108" i="21"/>
  <c r="A108" i="21"/>
  <c r="M107" i="21"/>
  <c r="L107" i="21"/>
  <c r="J107" i="21"/>
  <c r="I107" i="21"/>
  <c r="H107" i="21"/>
  <c r="A107" i="21"/>
  <c r="M106" i="21"/>
  <c r="L106" i="21"/>
  <c r="J106" i="21"/>
  <c r="I106" i="21"/>
  <c r="H106" i="21"/>
  <c r="A106" i="21"/>
  <c r="M105" i="21"/>
  <c r="L105" i="21"/>
  <c r="J105" i="21"/>
  <c r="I105" i="21"/>
  <c r="H105" i="21"/>
  <c r="A105" i="21"/>
  <c r="M104" i="21"/>
  <c r="L104" i="21"/>
  <c r="J104" i="21"/>
  <c r="I104" i="21"/>
  <c r="H104" i="21"/>
  <c r="A104" i="21"/>
  <c r="M103" i="21"/>
  <c r="L103" i="21"/>
  <c r="J103" i="21"/>
  <c r="I103" i="21"/>
  <c r="H103" i="21"/>
  <c r="A103" i="21"/>
  <c r="M102" i="21"/>
  <c r="L102" i="21"/>
  <c r="J102" i="21"/>
  <c r="I102" i="21"/>
  <c r="H102" i="21"/>
  <c r="A102" i="21"/>
  <c r="M101" i="21"/>
  <c r="L101" i="21"/>
  <c r="J101" i="21"/>
  <c r="I101" i="21"/>
  <c r="H101" i="21"/>
  <c r="A101" i="21"/>
  <c r="M100" i="21"/>
  <c r="L100" i="21"/>
  <c r="J100" i="21"/>
  <c r="I100" i="21"/>
  <c r="H100" i="21"/>
  <c r="A100" i="21"/>
  <c r="M99" i="21"/>
  <c r="L99" i="21"/>
  <c r="J99" i="21"/>
  <c r="I99" i="21"/>
  <c r="H99" i="21"/>
  <c r="A99" i="21"/>
  <c r="M98" i="21"/>
  <c r="L98" i="21"/>
  <c r="J98" i="21"/>
  <c r="I98" i="21"/>
  <c r="H98" i="21"/>
  <c r="A98" i="21"/>
  <c r="M97" i="21"/>
  <c r="L97" i="21"/>
  <c r="J97" i="21"/>
  <c r="I97" i="21"/>
  <c r="H97" i="21"/>
  <c r="A97" i="21"/>
  <c r="M96" i="21"/>
  <c r="L96" i="21"/>
  <c r="J96" i="21"/>
  <c r="I96" i="21"/>
  <c r="H96" i="21"/>
  <c r="A96" i="21"/>
  <c r="M95" i="21"/>
  <c r="L95" i="21"/>
  <c r="J95" i="21"/>
  <c r="I95" i="21"/>
  <c r="H95" i="21"/>
  <c r="A95" i="21"/>
  <c r="M94" i="21"/>
  <c r="L94" i="21"/>
  <c r="J94" i="21"/>
  <c r="I94" i="21"/>
  <c r="H94" i="21"/>
  <c r="A94" i="21"/>
  <c r="M93" i="21"/>
  <c r="L93" i="21"/>
  <c r="J93" i="21"/>
  <c r="I93" i="21"/>
  <c r="H93" i="21"/>
  <c r="A93" i="21"/>
  <c r="M92" i="21"/>
  <c r="L92" i="21"/>
  <c r="J92" i="21"/>
  <c r="I92" i="21"/>
  <c r="H92" i="21"/>
  <c r="A92" i="21"/>
  <c r="M91" i="21"/>
  <c r="L91" i="21"/>
  <c r="J91" i="21"/>
  <c r="I91" i="21"/>
  <c r="H91" i="21"/>
  <c r="A91" i="21"/>
  <c r="M90" i="21"/>
  <c r="L90" i="21"/>
  <c r="J90" i="21"/>
  <c r="I90" i="21"/>
  <c r="H90" i="21"/>
  <c r="A90" i="21"/>
  <c r="M89" i="21"/>
  <c r="L89" i="21"/>
  <c r="J89" i="21"/>
  <c r="I89" i="21"/>
  <c r="H89" i="21"/>
  <c r="A89" i="21"/>
  <c r="M88" i="21"/>
  <c r="L88" i="21"/>
  <c r="J88" i="21"/>
  <c r="I88" i="21"/>
  <c r="H88" i="21"/>
  <c r="A88" i="21"/>
  <c r="M87" i="21"/>
  <c r="L87" i="21"/>
  <c r="J87" i="21"/>
  <c r="I87" i="21"/>
  <c r="H87" i="21"/>
  <c r="A87" i="21"/>
  <c r="M86" i="21"/>
  <c r="L86" i="21"/>
  <c r="J86" i="21"/>
  <c r="I86" i="21"/>
  <c r="H86" i="21"/>
  <c r="A86" i="21"/>
  <c r="M85" i="21"/>
  <c r="L85" i="21"/>
  <c r="J85" i="21"/>
  <c r="I85" i="21"/>
  <c r="H85" i="21"/>
  <c r="A85" i="21"/>
  <c r="M84" i="21"/>
  <c r="L84" i="21"/>
  <c r="J84" i="21"/>
  <c r="I84" i="21"/>
  <c r="H84" i="21"/>
  <c r="A84" i="21"/>
  <c r="M83" i="21"/>
  <c r="L83" i="21"/>
  <c r="J83" i="21"/>
  <c r="I83" i="21"/>
  <c r="H83" i="21"/>
  <c r="A83" i="21"/>
  <c r="M82" i="21"/>
  <c r="L82" i="21"/>
  <c r="J82" i="21"/>
  <c r="I82" i="21"/>
  <c r="H82" i="21"/>
  <c r="A82" i="21"/>
  <c r="M81" i="21"/>
  <c r="L81" i="21"/>
  <c r="J81" i="21"/>
  <c r="I81" i="21"/>
  <c r="H81" i="21"/>
  <c r="A81" i="21"/>
  <c r="M80" i="21"/>
  <c r="L80" i="21"/>
  <c r="J80" i="21"/>
  <c r="I80" i="21"/>
  <c r="H80" i="21"/>
  <c r="A80" i="21"/>
  <c r="M79" i="21"/>
  <c r="L79" i="21"/>
  <c r="J79" i="21"/>
  <c r="I79" i="21"/>
  <c r="H79" i="21"/>
  <c r="A79" i="21"/>
  <c r="M78" i="21"/>
  <c r="L78" i="21"/>
  <c r="J78" i="21"/>
  <c r="I78" i="21"/>
  <c r="H78" i="21"/>
  <c r="A78" i="21"/>
  <c r="M77" i="21"/>
  <c r="L77" i="21"/>
  <c r="J77" i="21"/>
  <c r="I77" i="21"/>
  <c r="H77" i="21"/>
  <c r="A77" i="21"/>
  <c r="M76" i="21"/>
  <c r="L76" i="21"/>
  <c r="J76" i="21"/>
  <c r="I76" i="21"/>
  <c r="H76" i="21"/>
  <c r="A76" i="21"/>
  <c r="M75" i="21"/>
  <c r="L75" i="21"/>
  <c r="J75" i="21"/>
  <c r="I75" i="21"/>
  <c r="H75" i="21"/>
  <c r="A75" i="21"/>
  <c r="M74" i="21"/>
  <c r="L74" i="21"/>
  <c r="J74" i="21"/>
  <c r="I74" i="21"/>
  <c r="H74" i="21"/>
  <c r="A74" i="21"/>
  <c r="M73" i="21"/>
  <c r="L73" i="21"/>
  <c r="J73" i="21"/>
  <c r="I73" i="21"/>
  <c r="H73" i="21"/>
  <c r="A73" i="21"/>
  <c r="M72" i="21"/>
  <c r="L72" i="21"/>
  <c r="J72" i="21"/>
  <c r="I72" i="21"/>
  <c r="H72" i="21"/>
  <c r="A72" i="21"/>
  <c r="M71" i="21"/>
  <c r="L71" i="21"/>
  <c r="J71" i="21"/>
  <c r="I71" i="21"/>
  <c r="H71" i="21"/>
  <c r="A71" i="21"/>
  <c r="M70" i="21"/>
  <c r="L70" i="21"/>
  <c r="J70" i="21"/>
  <c r="I70" i="21"/>
  <c r="H70" i="21"/>
  <c r="A70" i="21"/>
  <c r="M69" i="21"/>
  <c r="L69" i="21"/>
  <c r="J69" i="21"/>
  <c r="I69" i="21"/>
  <c r="H69" i="21"/>
  <c r="A69" i="21"/>
  <c r="M68" i="21"/>
  <c r="L68" i="21"/>
  <c r="J68" i="21"/>
  <c r="I68" i="21"/>
  <c r="H68" i="21"/>
  <c r="A68" i="21"/>
  <c r="M67" i="21"/>
  <c r="L67" i="21"/>
  <c r="J67" i="21"/>
  <c r="I67" i="21"/>
  <c r="H67" i="21"/>
  <c r="A67" i="21"/>
  <c r="M66" i="21"/>
  <c r="L66" i="21"/>
  <c r="J66" i="21"/>
  <c r="I66" i="21"/>
  <c r="H66" i="21"/>
  <c r="A66" i="21"/>
  <c r="M65" i="21"/>
  <c r="L65" i="21"/>
  <c r="J65" i="21"/>
  <c r="I65" i="21"/>
  <c r="H65" i="21"/>
  <c r="A65" i="21"/>
  <c r="M64" i="21"/>
  <c r="L64" i="21"/>
  <c r="J64" i="21"/>
  <c r="I64" i="21"/>
  <c r="H64" i="21"/>
  <c r="A64" i="21"/>
  <c r="M63" i="21"/>
  <c r="L63" i="21"/>
  <c r="J63" i="21"/>
  <c r="I63" i="21"/>
  <c r="H63" i="21"/>
  <c r="A63" i="21"/>
  <c r="M62" i="21"/>
  <c r="L62" i="21"/>
  <c r="J62" i="21"/>
  <c r="I62" i="21"/>
  <c r="H62" i="21"/>
  <c r="A62" i="21"/>
  <c r="M61" i="21"/>
  <c r="L61" i="21"/>
  <c r="J61" i="21"/>
  <c r="I61" i="21"/>
  <c r="H61" i="21"/>
  <c r="A61" i="21"/>
  <c r="M60" i="21"/>
  <c r="L60" i="21"/>
  <c r="J60" i="21"/>
  <c r="I60" i="21"/>
  <c r="H60" i="21"/>
  <c r="A60" i="21"/>
  <c r="M59" i="21"/>
  <c r="L59" i="21"/>
  <c r="J59" i="21"/>
  <c r="I59" i="21"/>
  <c r="H59" i="21"/>
  <c r="A59" i="21"/>
  <c r="M58" i="21"/>
  <c r="L58" i="21"/>
  <c r="J58" i="21"/>
  <c r="I58" i="21"/>
  <c r="H58" i="21"/>
  <c r="A58" i="21"/>
  <c r="M57" i="21"/>
  <c r="L57" i="21"/>
  <c r="J57" i="21"/>
  <c r="I57" i="21"/>
  <c r="H57" i="21"/>
  <c r="A57" i="21"/>
  <c r="M56" i="21"/>
  <c r="L56" i="21"/>
  <c r="J56" i="21"/>
  <c r="I56" i="21"/>
  <c r="H56" i="21"/>
  <c r="A56" i="21"/>
  <c r="M55" i="21"/>
  <c r="L55" i="21"/>
  <c r="J55" i="21"/>
  <c r="I55" i="21"/>
  <c r="H55" i="21"/>
  <c r="A55" i="21"/>
  <c r="M54" i="21"/>
  <c r="L54" i="21"/>
  <c r="J54" i="21"/>
  <c r="I54" i="21"/>
  <c r="H54" i="21"/>
  <c r="A54" i="21"/>
  <c r="M53" i="21"/>
  <c r="L53" i="21"/>
  <c r="J53" i="21"/>
  <c r="I53" i="21"/>
  <c r="H53" i="21"/>
  <c r="A53" i="21"/>
  <c r="M52" i="21"/>
  <c r="L52" i="21"/>
  <c r="J52" i="21"/>
  <c r="I52" i="21"/>
  <c r="H52" i="21"/>
  <c r="A52" i="21"/>
  <c r="M51" i="21"/>
  <c r="L51" i="21"/>
  <c r="J51" i="21"/>
  <c r="I51" i="21"/>
  <c r="H51" i="21"/>
  <c r="A51" i="21"/>
  <c r="M50" i="21"/>
  <c r="L50" i="21"/>
  <c r="J50" i="21"/>
  <c r="I50" i="21"/>
  <c r="H50" i="21"/>
  <c r="A50" i="21"/>
  <c r="M49" i="21"/>
  <c r="L49" i="21"/>
  <c r="J49" i="21"/>
  <c r="I49" i="21"/>
  <c r="H49" i="21"/>
  <c r="A49" i="21"/>
  <c r="M48" i="21"/>
  <c r="L48" i="21"/>
  <c r="J48" i="21"/>
  <c r="I48" i="21"/>
  <c r="H48" i="21"/>
  <c r="A48" i="21"/>
  <c r="M47" i="21"/>
  <c r="L47" i="21"/>
  <c r="J47" i="21"/>
  <c r="I47" i="21"/>
  <c r="H47" i="21"/>
  <c r="A47" i="21"/>
  <c r="M46" i="21"/>
  <c r="L46" i="21"/>
  <c r="J46" i="21"/>
  <c r="I46" i="21"/>
  <c r="H46" i="21"/>
  <c r="A46" i="21"/>
  <c r="M45" i="21"/>
  <c r="L45" i="21"/>
  <c r="J45" i="21"/>
  <c r="I45" i="21"/>
  <c r="H45" i="21"/>
  <c r="A45" i="21"/>
  <c r="M44" i="21"/>
  <c r="L44" i="21"/>
  <c r="J44" i="21"/>
  <c r="I44" i="21"/>
  <c r="H44" i="21"/>
  <c r="A44" i="21"/>
  <c r="M43" i="21"/>
  <c r="L43" i="21"/>
  <c r="J43" i="21"/>
  <c r="I43" i="21"/>
  <c r="H43" i="21"/>
  <c r="A43" i="21"/>
  <c r="M42" i="21"/>
  <c r="L42" i="21"/>
  <c r="J42" i="21"/>
  <c r="I42" i="21"/>
  <c r="H42" i="21"/>
  <c r="A42" i="21"/>
  <c r="M41" i="21"/>
  <c r="L41" i="21"/>
  <c r="J41" i="21"/>
  <c r="I41" i="21"/>
  <c r="H41" i="21"/>
  <c r="A41" i="21"/>
  <c r="M40" i="21"/>
  <c r="L40" i="21"/>
  <c r="J40" i="21"/>
  <c r="I40" i="21"/>
  <c r="H40" i="21"/>
  <c r="A40" i="21"/>
  <c r="M39" i="21"/>
  <c r="L39" i="21"/>
  <c r="J39" i="21"/>
  <c r="I39" i="21"/>
  <c r="H39" i="21"/>
  <c r="A39" i="21"/>
  <c r="M38" i="21"/>
  <c r="L38" i="21"/>
  <c r="J38" i="21"/>
  <c r="I38" i="21"/>
  <c r="H38" i="21"/>
  <c r="A38" i="21"/>
  <c r="M37" i="21"/>
  <c r="L37" i="21"/>
  <c r="J37" i="21"/>
  <c r="I37" i="21"/>
  <c r="H37" i="21"/>
  <c r="A37" i="21"/>
  <c r="M36" i="21"/>
  <c r="L36" i="21"/>
  <c r="J36" i="21"/>
  <c r="I36" i="21"/>
  <c r="H36" i="21"/>
  <c r="A36" i="21"/>
  <c r="M35" i="21"/>
  <c r="L35" i="21"/>
  <c r="J35" i="21"/>
  <c r="I35" i="21"/>
  <c r="H35" i="21"/>
  <c r="A35" i="21"/>
  <c r="M34" i="21"/>
  <c r="L34" i="21"/>
  <c r="J34" i="21"/>
  <c r="I34" i="21"/>
  <c r="H34" i="21"/>
  <c r="A34" i="21"/>
  <c r="M33" i="21"/>
  <c r="L33" i="21"/>
  <c r="J33" i="21"/>
  <c r="I33" i="21"/>
  <c r="H33" i="21"/>
  <c r="A33" i="21"/>
  <c r="M32" i="21"/>
  <c r="L32" i="21"/>
  <c r="J32" i="21"/>
  <c r="I32" i="21"/>
  <c r="H32" i="21"/>
  <c r="A32" i="21"/>
  <c r="M31" i="21"/>
  <c r="L31" i="21"/>
  <c r="J31" i="21"/>
  <c r="I31" i="21"/>
  <c r="H31" i="21"/>
  <c r="A31" i="21"/>
  <c r="M30" i="21"/>
  <c r="L30" i="21"/>
  <c r="J30" i="21"/>
  <c r="I30" i="21"/>
  <c r="H30" i="21"/>
  <c r="A30" i="21"/>
  <c r="M29" i="21"/>
  <c r="L29" i="21"/>
  <c r="J29" i="21"/>
  <c r="I29" i="21"/>
  <c r="H29" i="21"/>
  <c r="A29" i="21"/>
  <c r="M28" i="21"/>
  <c r="L28" i="21"/>
  <c r="J28" i="21"/>
  <c r="I28" i="21"/>
  <c r="H28" i="21"/>
  <c r="A28" i="21"/>
  <c r="M27" i="21"/>
  <c r="L27" i="21"/>
  <c r="J27" i="21"/>
  <c r="I27" i="21"/>
  <c r="H27" i="21"/>
  <c r="A27" i="21"/>
  <c r="M26" i="21"/>
  <c r="L26" i="21"/>
  <c r="J26" i="21"/>
  <c r="I26" i="21"/>
  <c r="H26" i="21"/>
  <c r="A26" i="21"/>
  <c r="M25" i="21"/>
  <c r="L25" i="21"/>
  <c r="J25" i="21"/>
  <c r="I25" i="21"/>
  <c r="H25" i="21"/>
  <c r="A25" i="21"/>
  <c r="M24" i="21"/>
  <c r="L24" i="21"/>
  <c r="J24" i="21"/>
  <c r="I24" i="21"/>
  <c r="H24" i="21"/>
  <c r="A24" i="21"/>
  <c r="M23" i="21"/>
  <c r="L23" i="21"/>
  <c r="J23" i="21"/>
  <c r="I23" i="21"/>
  <c r="H23" i="21"/>
  <c r="A23" i="21"/>
  <c r="M22" i="21"/>
  <c r="L22" i="21"/>
  <c r="J22" i="21"/>
  <c r="I22" i="21"/>
  <c r="H22" i="21"/>
  <c r="A22" i="21"/>
  <c r="M21" i="21"/>
  <c r="L21" i="21"/>
  <c r="J21" i="21"/>
  <c r="I21" i="21"/>
  <c r="H21" i="21"/>
  <c r="A21" i="21"/>
  <c r="M20" i="21"/>
  <c r="L20" i="21"/>
  <c r="J20" i="21"/>
  <c r="I20" i="21"/>
  <c r="H20" i="21"/>
  <c r="A20" i="21"/>
  <c r="M19" i="21"/>
  <c r="L19" i="21"/>
  <c r="J19" i="21"/>
  <c r="I19" i="21"/>
  <c r="H19" i="21"/>
  <c r="A19" i="21"/>
  <c r="M18" i="21"/>
  <c r="L18" i="21"/>
  <c r="J18" i="21"/>
  <c r="I18" i="21"/>
  <c r="H18" i="21"/>
  <c r="A18" i="21"/>
  <c r="M17" i="21"/>
  <c r="L17" i="21"/>
  <c r="J17" i="21"/>
  <c r="I17" i="21"/>
  <c r="H17" i="21"/>
  <c r="A17" i="21"/>
  <c r="M16" i="21"/>
  <c r="L16" i="21"/>
  <c r="J16" i="21"/>
  <c r="I16" i="21"/>
  <c r="H16" i="21"/>
  <c r="A16" i="21"/>
  <c r="M15" i="21"/>
  <c r="L15" i="21"/>
  <c r="J15" i="21"/>
  <c r="I15" i="21"/>
  <c r="H15" i="21"/>
  <c r="A15" i="21"/>
  <c r="M14" i="21"/>
  <c r="L14" i="21"/>
  <c r="J14" i="21"/>
  <c r="I14" i="21"/>
  <c r="H14" i="21"/>
  <c r="A14" i="21"/>
  <c r="M13" i="21"/>
  <c r="L13" i="21"/>
  <c r="J13" i="21"/>
  <c r="I13" i="21"/>
  <c r="H13" i="21"/>
  <c r="A13" i="21"/>
  <c r="W12" i="21"/>
  <c r="M12" i="21"/>
  <c r="L12" i="21"/>
  <c r="J12" i="21"/>
  <c r="I12" i="21"/>
  <c r="H12" i="21"/>
  <c r="A12" i="21"/>
  <c r="W11" i="21"/>
  <c r="V11" i="21"/>
  <c r="M11" i="21"/>
  <c r="L11" i="21"/>
  <c r="J11" i="21"/>
  <c r="I11" i="21"/>
  <c r="H11" i="21"/>
  <c r="A11" i="21"/>
  <c r="W10" i="21"/>
  <c r="V10" i="21"/>
  <c r="M10" i="21"/>
  <c r="L10" i="21"/>
  <c r="J10" i="21"/>
  <c r="I10" i="21"/>
  <c r="H10" i="21"/>
  <c r="A10" i="21"/>
  <c r="W9" i="21"/>
  <c r="V9" i="21"/>
  <c r="N9" i="21"/>
  <c r="M9" i="21"/>
  <c r="L9" i="21"/>
  <c r="J9" i="21"/>
  <c r="I9" i="21"/>
  <c r="H9" i="21"/>
  <c r="A9" i="21"/>
  <c r="W8" i="21"/>
  <c r="V8" i="21"/>
  <c r="M8" i="21"/>
  <c r="L8" i="21"/>
  <c r="J8" i="21"/>
  <c r="I8" i="21"/>
  <c r="H8" i="21"/>
  <c r="A8" i="21"/>
  <c r="W7" i="21"/>
  <c r="V7" i="21"/>
  <c r="N7" i="21"/>
  <c r="M7" i="21"/>
  <c r="L7" i="21"/>
  <c r="J7" i="21"/>
  <c r="I7" i="21"/>
  <c r="H7" i="21"/>
  <c r="A7" i="21"/>
  <c r="W6" i="21"/>
  <c r="V6" i="21"/>
  <c r="M6" i="21"/>
  <c r="L6" i="21"/>
  <c r="J6" i="21"/>
  <c r="I6" i="21"/>
  <c r="H6" i="21"/>
  <c r="A6" i="21"/>
  <c r="W5" i="21"/>
  <c r="V5" i="21"/>
  <c r="O5" i="21"/>
  <c r="N5" i="21"/>
  <c r="M5" i="21"/>
  <c r="L5" i="21"/>
  <c r="J5" i="21"/>
  <c r="I5" i="21"/>
  <c r="H5" i="21"/>
  <c r="A5" i="21"/>
  <c r="O4" i="21"/>
  <c r="M4" i="21"/>
  <c r="L4" i="21"/>
  <c r="J4" i="21"/>
  <c r="I4" i="21"/>
  <c r="H4" i="21"/>
  <c r="A4" i="21"/>
  <c r="O3" i="21"/>
  <c r="N3" i="21"/>
  <c r="M3" i="21"/>
  <c r="L3" i="21"/>
  <c r="J3" i="21"/>
  <c r="I3" i="21"/>
  <c r="H3" i="21"/>
  <c r="A3" i="21"/>
  <c r="O2" i="21"/>
  <c r="L192" i="27"/>
  <c r="L191" i="27"/>
  <c r="L190" i="27"/>
  <c r="L189" i="27"/>
  <c r="L188" i="27"/>
  <c r="L187" i="27"/>
  <c r="L186" i="27"/>
  <c r="L185" i="27"/>
  <c r="L184" i="27"/>
  <c r="L183" i="27"/>
  <c r="L182" i="27"/>
  <c r="L181" i="27"/>
  <c r="L180" i="27"/>
  <c r="L179" i="27"/>
  <c r="L178" i="27"/>
  <c r="L177" i="27"/>
  <c r="L176" i="27"/>
  <c r="L175" i="27"/>
  <c r="L174" i="27"/>
  <c r="L173" i="27"/>
  <c r="L172" i="27"/>
  <c r="L171" i="27"/>
  <c r="L170" i="27"/>
  <c r="L169" i="27"/>
  <c r="L168" i="27"/>
  <c r="L167" i="27"/>
  <c r="L166" i="27"/>
  <c r="L165" i="27"/>
  <c r="L164" i="27"/>
  <c r="L163" i="27"/>
  <c r="L162" i="27"/>
  <c r="L161" i="27"/>
  <c r="L160" i="27"/>
  <c r="L159" i="27"/>
  <c r="L158" i="27"/>
  <c r="L157" i="27"/>
  <c r="L156" i="27"/>
  <c r="L155" i="27"/>
  <c r="L154" i="27"/>
  <c r="L153" i="27"/>
  <c r="L152" i="27"/>
  <c r="L151" i="27"/>
  <c r="L150" i="27"/>
  <c r="L149" i="27"/>
  <c r="L148" i="27"/>
  <c r="L147" i="27"/>
  <c r="L146" i="27"/>
  <c r="L145" i="27"/>
  <c r="L144" i="27"/>
  <c r="L143" i="27"/>
  <c r="L142" i="27"/>
  <c r="L141" i="27"/>
  <c r="L140" i="27"/>
  <c r="L139" i="27"/>
  <c r="L138" i="27"/>
  <c r="L137" i="27"/>
  <c r="L136" i="27"/>
  <c r="L135" i="27"/>
  <c r="L134" i="27"/>
  <c r="L133" i="27"/>
  <c r="L132" i="27"/>
  <c r="L131" i="27"/>
  <c r="L130" i="27"/>
  <c r="L129" i="27"/>
  <c r="L128" i="27"/>
  <c r="L127" i="27"/>
  <c r="L126" i="27"/>
  <c r="L125" i="27"/>
  <c r="L124" i="27"/>
  <c r="L123" i="27"/>
  <c r="L122" i="27"/>
  <c r="L121" i="27"/>
  <c r="L120" i="27"/>
  <c r="L119" i="27"/>
  <c r="L118" i="27"/>
  <c r="L117" i="27"/>
  <c r="L116" i="27"/>
  <c r="L115" i="27"/>
  <c r="L114" i="27"/>
  <c r="L113" i="27"/>
  <c r="L112" i="27"/>
  <c r="L111" i="27"/>
  <c r="L110" i="27"/>
  <c r="L109" i="27"/>
  <c r="L108" i="27"/>
  <c r="L107" i="27"/>
  <c r="L106" i="27"/>
  <c r="L105" i="27"/>
  <c r="L104" i="27"/>
  <c r="L103" i="27"/>
  <c r="L102" i="27"/>
  <c r="L101" i="27"/>
  <c r="L100" i="27"/>
  <c r="L99" i="27"/>
  <c r="L98" i="27"/>
  <c r="L97" i="27"/>
  <c r="L96" i="27"/>
  <c r="L95" i="27"/>
  <c r="L94" i="27"/>
  <c r="L93" i="27"/>
  <c r="L92" i="27"/>
  <c r="L91" i="27"/>
  <c r="L90" i="27"/>
  <c r="L89" i="27"/>
  <c r="L88" i="27"/>
  <c r="L87" i="27"/>
  <c r="L86" i="27"/>
  <c r="L85" i="27"/>
  <c r="L84" i="27"/>
  <c r="L83" i="27"/>
  <c r="L82" i="27"/>
  <c r="L81" i="27"/>
  <c r="L80" i="27"/>
  <c r="L79" i="27"/>
  <c r="L78" i="27"/>
  <c r="L77" i="27"/>
  <c r="L76" i="27"/>
  <c r="L75" i="27"/>
  <c r="L74" i="27"/>
  <c r="L73" i="27"/>
  <c r="L72" i="27"/>
  <c r="L71" i="27"/>
  <c r="L70" i="27"/>
  <c r="L69" i="27"/>
  <c r="L68" i="27"/>
  <c r="L67" i="27"/>
  <c r="L66" i="27"/>
  <c r="L65" i="27"/>
  <c r="L64" i="27"/>
  <c r="L63" i="27"/>
  <c r="L62" i="27"/>
  <c r="L61" i="27"/>
  <c r="L60" i="27"/>
  <c r="L59" i="27"/>
  <c r="L58" i="27"/>
  <c r="L57" i="27"/>
  <c r="L56" i="27"/>
  <c r="L55" i="27"/>
  <c r="L54" i="27"/>
  <c r="L53" i="27"/>
  <c r="L52" i="27"/>
  <c r="L51" i="27"/>
  <c r="L50" i="27"/>
  <c r="L49" i="27"/>
  <c r="L48" i="27"/>
  <c r="L47" i="27"/>
  <c r="L46" i="27"/>
  <c r="L45" i="27"/>
  <c r="L44" i="27"/>
  <c r="L43" i="27"/>
  <c r="L42" i="27"/>
  <c r="L41" i="27"/>
  <c r="L40" i="27"/>
  <c r="L39" i="27"/>
  <c r="L38" i="27"/>
  <c r="L37" i="27"/>
  <c r="L36" i="27"/>
  <c r="L35" i="27"/>
  <c r="L34" i="27"/>
  <c r="L33" i="27"/>
  <c r="L32" i="27"/>
  <c r="L31" i="27"/>
  <c r="L30" i="27"/>
  <c r="L29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L12" i="27"/>
  <c r="L11" i="27"/>
  <c r="L10" i="27"/>
  <c r="L9" i="27"/>
  <c r="L8" i="27"/>
  <c r="L7" i="27"/>
  <c r="L6" i="27"/>
  <c r="L5" i="27"/>
  <c r="L4" i="27"/>
  <c r="L3" i="27"/>
  <c r="O101" i="26"/>
  <c r="N101" i="26"/>
  <c r="K101" i="26"/>
  <c r="J101" i="26"/>
  <c r="O100" i="26"/>
  <c r="N100" i="26"/>
  <c r="K100" i="26"/>
  <c r="J100" i="26"/>
  <c r="O99" i="26"/>
  <c r="N99" i="26"/>
  <c r="K99" i="26"/>
  <c r="J99" i="26"/>
  <c r="O98" i="26"/>
  <c r="N98" i="26"/>
  <c r="K98" i="26"/>
  <c r="J98" i="26"/>
  <c r="O97" i="26"/>
  <c r="N97" i="26"/>
  <c r="K97" i="26"/>
  <c r="J97" i="26"/>
  <c r="O96" i="26"/>
  <c r="N96" i="26"/>
  <c r="K96" i="26"/>
  <c r="J96" i="26"/>
  <c r="O95" i="26"/>
  <c r="N95" i="26"/>
  <c r="K95" i="26"/>
  <c r="J95" i="26"/>
  <c r="O94" i="26"/>
  <c r="N94" i="26"/>
  <c r="K94" i="26"/>
  <c r="J94" i="26"/>
  <c r="O93" i="26"/>
  <c r="N93" i="26"/>
  <c r="K93" i="26"/>
  <c r="J93" i="26"/>
  <c r="O92" i="26"/>
  <c r="N92" i="26"/>
  <c r="K92" i="26"/>
  <c r="J92" i="26"/>
  <c r="O91" i="26"/>
  <c r="N91" i="26"/>
  <c r="K91" i="26"/>
  <c r="J91" i="26"/>
  <c r="O90" i="26"/>
  <c r="N90" i="26"/>
  <c r="K90" i="26"/>
  <c r="J90" i="26"/>
  <c r="O89" i="26"/>
  <c r="N89" i="26"/>
  <c r="K89" i="26"/>
  <c r="J89" i="26"/>
  <c r="O88" i="26"/>
  <c r="N88" i="26"/>
  <c r="K88" i="26"/>
  <c r="J88" i="26"/>
  <c r="O87" i="26"/>
  <c r="N87" i="26"/>
  <c r="K87" i="26"/>
  <c r="J87" i="26"/>
  <c r="O86" i="26"/>
  <c r="N86" i="26"/>
  <c r="K86" i="26"/>
  <c r="J86" i="26"/>
  <c r="O85" i="26"/>
  <c r="N85" i="26"/>
  <c r="K85" i="26"/>
  <c r="J85" i="26"/>
  <c r="O84" i="26"/>
  <c r="N84" i="26"/>
  <c r="K84" i="26"/>
  <c r="J84" i="26"/>
  <c r="O83" i="26"/>
  <c r="N83" i="26"/>
  <c r="K83" i="26"/>
  <c r="J83" i="26"/>
  <c r="O82" i="26"/>
  <c r="N82" i="26"/>
  <c r="K82" i="26"/>
  <c r="J82" i="26"/>
  <c r="O81" i="26"/>
  <c r="N81" i="26"/>
  <c r="K81" i="26"/>
  <c r="J81" i="26"/>
  <c r="O80" i="26"/>
  <c r="N80" i="26"/>
  <c r="K80" i="26"/>
  <c r="J80" i="26"/>
  <c r="O79" i="26"/>
  <c r="N79" i="26"/>
  <c r="K79" i="26"/>
  <c r="J79" i="26"/>
  <c r="O78" i="26"/>
  <c r="N78" i="26"/>
  <c r="K78" i="26"/>
  <c r="J78" i="26"/>
  <c r="O77" i="26"/>
  <c r="N77" i="26"/>
  <c r="K77" i="26"/>
  <c r="J77" i="26"/>
  <c r="O76" i="26"/>
  <c r="N76" i="26"/>
  <c r="K76" i="26"/>
  <c r="J76" i="26"/>
  <c r="O75" i="26"/>
  <c r="N75" i="26"/>
  <c r="K75" i="26"/>
  <c r="J75" i="26"/>
  <c r="O74" i="26"/>
  <c r="N74" i="26"/>
  <c r="K74" i="26"/>
  <c r="J74" i="26"/>
  <c r="O73" i="26"/>
  <c r="N73" i="26"/>
  <c r="K73" i="26"/>
  <c r="J73" i="26"/>
  <c r="O72" i="26"/>
  <c r="N72" i="26"/>
  <c r="K72" i="26"/>
  <c r="J72" i="26"/>
  <c r="O71" i="26"/>
  <c r="N71" i="26"/>
  <c r="K71" i="26"/>
  <c r="J71" i="26"/>
  <c r="O70" i="26"/>
  <c r="N70" i="26"/>
  <c r="K70" i="26"/>
  <c r="J70" i="26"/>
  <c r="O69" i="26"/>
  <c r="N69" i="26"/>
  <c r="K69" i="26"/>
  <c r="J69" i="26"/>
  <c r="O68" i="26"/>
  <c r="N68" i="26"/>
  <c r="K68" i="26"/>
  <c r="J68" i="26"/>
  <c r="O67" i="26"/>
  <c r="N67" i="26"/>
  <c r="K67" i="26"/>
  <c r="J67" i="26"/>
  <c r="O66" i="26"/>
  <c r="N66" i="26"/>
  <c r="K66" i="26"/>
  <c r="J66" i="26"/>
  <c r="O65" i="26"/>
  <c r="N65" i="26"/>
  <c r="K65" i="26"/>
  <c r="J65" i="26"/>
  <c r="O64" i="26"/>
  <c r="N64" i="26"/>
  <c r="K64" i="26"/>
  <c r="J64" i="26"/>
  <c r="O63" i="26"/>
  <c r="N63" i="26"/>
  <c r="K63" i="26"/>
  <c r="J63" i="26"/>
  <c r="O62" i="26"/>
  <c r="N62" i="26"/>
  <c r="K62" i="26"/>
  <c r="J62" i="26"/>
  <c r="O61" i="26"/>
  <c r="N61" i="26"/>
  <c r="K61" i="26"/>
  <c r="J61" i="26"/>
  <c r="O60" i="26"/>
  <c r="N60" i="26"/>
  <c r="K60" i="26"/>
  <c r="J60" i="26"/>
  <c r="O59" i="26"/>
  <c r="N59" i="26"/>
  <c r="K59" i="26"/>
  <c r="J59" i="26"/>
  <c r="O58" i="26"/>
  <c r="N58" i="26"/>
  <c r="K58" i="26"/>
  <c r="J58" i="26"/>
  <c r="O57" i="26"/>
  <c r="N57" i="26"/>
  <c r="K57" i="26"/>
  <c r="J57" i="26"/>
  <c r="O56" i="26"/>
  <c r="N56" i="26"/>
  <c r="K56" i="26"/>
  <c r="J56" i="26"/>
  <c r="O55" i="26"/>
  <c r="N55" i="26"/>
  <c r="K55" i="26"/>
  <c r="J55" i="26"/>
  <c r="O54" i="26"/>
  <c r="N54" i="26"/>
  <c r="K54" i="26"/>
  <c r="J54" i="26"/>
  <c r="O53" i="26"/>
  <c r="N53" i="26"/>
  <c r="K53" i="26"/>
  <c r="J53" i="26"/>
  <c r="O52" i="26"/>
  <c r="N52" i="26"/>
  <c r="K52" i="26"/>
  <c r="J52" i="26"/>
  <c r="O51" i="26"/>
  <c r="N51" i="26"/>
  <c r="K51" i="26"/>
  <c r="J51" i="26"/>
  <c r="O50" i="26"/>
  <c r="N50" i="26"/>
  <c r="K50" i="26"/>
  <c r="J50" i="26"/>
  <c r="O49" i="26"/>
  <c r="N49" i="26"/>
  <c r="K49" i="26"/>
  <c r="J49" i="26"/>
  <c r="O48" i="26"/>
  <c r="N48" i="26"/>
  <c r="K48" i="26"/>
  <c r="J48" i="26"/>
  <c r="O47" i="26"/>
  <c r="N47" i="26"/>
  <c r="K47" i="26"/>
  <c r="J47" i="26"/>
  <c r="O46" i="26"/>
  <c r="N46" i="26"/>
  <c r="K46" i="26"/>
  <c r="J46" i="26"/>
  <c r="O45" i="26"/>
  <c r="N45" i="26"/>
  <c r="K45" i="26"/>
  <c r="J45" i="26"/>
  <c r="O44" i="26"/>
  <c r="N44" i="26"/>
  <c r="K44" i="26"/>
  <c r="J44" i="26"/>
  <c r="O43" i="26"/>
  <c r="N43" i="26"/>
  <c r="K43" i="26"/>
  <c r="J43" i="26"/>
  <c r="O42" i="26"/>
  <c r="N42" i="26"/>
  <c r="K42" i="26"/>
  <c r="J42" i="26"/>
  <c r="O41" i="26"/>
  <c r="N41" i="26"/>
  <c r="K41" i="26"/>
  <c r="J41" i="26"/>
  <c r="O40" i="26"/>
  <c r="N40" i="26"/>
  <c r="K40" i="26"/>
  <c r="J40" i="26"/>
  <c r="O39" i="26"/>
  <c r="N39" i="26"/>
  <c r="K39" i="26"/>
  <c r="J39" i="26"/>
  <c r="O38" i="26"/>
  <c r="N38" i="26"/>
  <c r="K38" i="26"/>
  <c r="J38" i="26"/>
  <c r="O37" i="26"/>
  <c r="N37" i="26"/>
  <c r="K37" i="26"/>
  <c r="J37" i="26"/>
  <c r="O36" i="26"/>
  <c r="N36" i="26"/>
  <c r="K36" i="26"/>
  <c r="J36" i="26"/>
  <c r="O35" i="26"/>
  <c r="N35" i="26"/>
  <c r="K35" i="26"/>
  <c r="J35" i="26"/>
  <c r="O34" i="26"/>
  <c r="N34" i="26"/>
  <c r="K34" i="26"/>
  <c r="J34" i="26"/>
  <c r="O33" i="26"/>
  <c r="N33" i="26"/>
  <c r="K33" i="26"/>
  <c r="J33" i="26"/>
  <c r="O32" i="26"/>
  <c r="N32" i="26"/>
  <c r="K32" i="26"/>
  <c r="J32" i="26"/>
  <c r="O31" i="26"/>
  <c r="N31" i="26"/>
  <c r="K31" i="26"/>
  <c r="J31" i="26"/>
  <c r="O30" i="26"/>
  <c r="N30" i="26"/>
  <c r="K30" i="26"/>
  <c r="J30" i="26"/>
  <c r="O29" i="26"/>
  <c r="N29" i="26"/>
  <c r="K29" i="26"/>
  <c r="J29" i="26"/>
  <c r="O28" i="26"/>
  <c r="N28" i="26"/>
  <c r="K28" i="26"/>
  <c r="J28" i="26"/>
  <c r="O27" i="26"/>
  <c r="N27" i="26"/>
  <c r="K27" i="26"/>
  <c r="J27" i="26"/>
  <c r="O26" i="26"/>
  <c r="N26" i="26"/>
  <c r="K26" i="26"/>
  <c r="J26" i="26"/>
  <c r="O25" i="26"/>
  <c r="N25" i="26"/>
  <c r="K25" i="26"/>
  <c r="J25" i="26"/>
  <c r="O24" i="26"/>
  <c r="N24" i="26"/>
  <c r="K24" i="26"/>
  <c r="J24" i="26"/>
  <c r="Q23" i="26"/>
  <c r="O23" i="26"/>
  <c r="N23" i="26"/>
  <c r="K23" i="26"/>
  <c r="J23" i="26"/>
  <c r="Q22" i="26"/>
  <c r="O22" i="26"/>
  <c r="N22" i="26"/>
  <c r="K22" i="26"/>
  <c r="J22" i="26"/>
  <c r="Q21" i="26"/>
  <c r="O21" i="26"/>
  <c r="N21" i="26"/>
  <c r="K21" i="26"/>
  <c r="J21" i="26"/>
  <c r="Q20" i="26"/>
  <c r="O20" i="26"/>
  <c r="N20" i="26"/>
  <c r="K20" i="26"/>
  <c r="J20" i="26"/>
  <c r="Q19" i="26"/>
  <c r="O19" i="26"/>
  <c r="N19" i="26"/>
  <c r="K19" i="26"/>
  <c r="J19" i="26"/>
  <c r="Q18" i="26"/>
  <c r="O18" i="26"/>
  <c r="N18" i="26"/>
  <c r="K18" i="26"/>
  <c r="J18" i="26"/>
  <c r="Q17" i="26"/>
  <c r="O17" i="26"/>
  <c r="N17" i="26"/>
  <c r="K17" i="26"/>
  <c r="J17" i="26"/>
  <c r="Q16" i="26"/>
  <c r="O16" i="26"/>
  <c r="N16" i="26"/>
  <c r="K16" i="26"/>
  <c r="J16" i="26"/>
  <c r="Q15" i="26"/>
  <c r="O15" i="26"/>
  <c r="N15" i="26"/>
  <c r="K15" i="26"/>
  <c r="J15" i="26"/>
  <c r="Q14" i="26"/>
  <c r="O14" i="26"/>
  <c r="N14" i="26"/>
  <c r="K14" i="26"/>
  <c r="J14" i="26"/>
  <c r="Q13" i="26"/>
  <c r="O13" i="26"/>
  <c r="N13" i="26"/>
  <c r="K13" i="26"/>
  <c r="J13" i="26"/>
  <c r="Q12" i="26"/>
  <c r="O12" i="26"/>
  <c r="N12" i="26"/>
  <c r="K12" i="26"/>
  <c r="J12" i="26"/>
  <c r="Q11" i="26"/>
  <c r="O11" i="26"/>
  <c r="N11" i="26"/>
  <c r="K11" i="26"/>
  <c r="J11" i="26"/>
  <c r="Q10" i="26"/>
  <c r="O10" i="26"/>
  <c r="N10" i="26"/>
  <c r="K10" i="26"/>
  <c r="J10" i="26"/>
  <c r="Q9" i="26"/>
  <c r="O9" i="26"/>
  <c r="N9" i="26"/>
  <c r="K9" i="26"/>
  <c r="J9" i="26"/>
  <c r="Q8" i="26"/>
  <c r="O8" i="26"/>
  <c r="N8" i="26"/>
  <c r="K8" i="26"/>
  <c r="J8" i="26"/>
  <c r="Q7" i="26"/>
  <c r="O7" i="26"/>
  <c r="N7" i="26"/>
  <c r="K7" i="26"/>
  <c r="J7" i="26"/>
  <c r="Q6" i="26"/>
  <c r="O6" i="26"/>
  <c r="N6" i="26"/>
  <c r="K6" i="26"/>
  <c r="J6" i="26"/>
  <c r="Q5" i="26"/>
  <c r="O5" i="26"/>
  <c r="N5" i="26"/>
  <c r="K5" i="26"/>
  <c r="J5" i="26"/>
  <c r="R4" i="26"/>
  <c r="O4" i="26"/>
  <c r="N4" i="26"/>
  <c r="K4" i="26"/>
  <c r="J4" i="26"/>
  <c r="O3" i="26"/>
  <c r="K3" i="26"/>
  <c r="J3" i="26"/>
  <c r="F120" i="25"/>
  <c r="E120" i="25"/>
  <c r="B120" i="25"/>
  <c r="F119" i="25"/>
  <c r="E119" i="25"/>
  <c r="B119" i="25"/>
  <c r="F118" i="25"/>
  <c r="E118" i="25"/>
  <c r="B118" i="25"/>
  <c r="F117" i="25"/>
  <c r="E117" i="25"/>
  <c r="B117" i="25"/>
  <c r="F116" i="25"/>
  <c r="E116" i="25"/>
  <c r="B116" i="25"/>
  <c r="F115" i="25"/>
  <c r="E115" i="25"/>
  <c r="B115" i="25"/>
  <c r="F114" i="25"/>
  <c r="E114" i="25"/>
  <c r="B114" i="25"/>
  <c r="F113" i="25"/>
  <c r="E113" i="25"/>
  <c r="B113" i="25"/>
  <c r="F112" i="25"/>
  <c r="E112" i="25"/>
  <c r="B112" i="25"/>
  <c r="F111" i="25"/>
  <c r="E111" i="25"/>
  <c r="B111" i="25"/>
  <c r="F110" i="25"/>
  <c r="E110" i="25"/>
  <c r="B110" i="25"/>
  <c r="F109" i="25"/>
  <c r="E109" i="25"/>
  <c r="B109" i="25"/>
  <c r="F108" i="25"/>
  <c r="E108" i="25"/>
  <c r="B108" i="25"/>
  <c r="F107" i="25"/>
  <c r="E107" i="25"/>
  <c r="B107" i="25"/>
  <c r="F106" i="25"/>
  <c r="E106" i="25"/>
  <c r="B106" i="25"/>
  <c r="F105" i="25"/>
  <c r="E105" i="25"/>
  <c r="B105" i="25"/>
  <c r="F104" i="25"/>
  <c r="E104" i="25"/>
  <c r="B104" i="25"/>
  <c r="F103" i="25"/>
  <c r="E103" i="25"/>
  <c r="B103" i="25"/>
  <c r="F102" i="25"/>
  <c r="E102" i="25"/>
  <c r="B102" i="25"/>
  <c r="F101" i="25"/>
  <c r="E101" i="25"/>
  <c r="B101" i="25"/>
  <c r="F100" i="25"/>
  <c r="E100" i="25"/>
  <c r="B100" i="25"/>
  <c r="F99" i="25"/>
  <c r="E99" i="25"/>
  <c r="B99" i="25"/>
  <c r="F98" i="25"/>
  <c r="E98" i="25"/>
  <c r="B98" i="25"/>
  <c r="F97" i="25"/>
  <c r="E97" i="25"/>
  <c r="B97" i="25"/>
  <c r="F96" i="25"/>
  <c r="E96" i="25"/>
  <c r="B96" i="25"/>
  <c r="F95" i="25"/>
  <c r="E95" i="25"/>
  <c r="B95" i="25"/>
  <c r="F94" i="25"/>
  <c r="E94" i="25"/>
  <c r="B94" i="25"/>
  <c r="F93" i="25"/>
  <c r="E93" i="25"/>
  <c r="B93" i="25"/>
  <c r="F92" i="25"/>
  <c r="E92" i="25"/>
  <c r="B92" i="25"/>
  <c r="F91" i="25"/>
  <c r="E91" i="25"/>
  <c r="B91" i="25"/>
  <c r="F90" i="25"/>
  <c r="E90" i="25"/>
  <c r="B90" i="25"/>
  <c r="F89" i="25"/>
  <c r="E89" i="25"/>
  <c r="B89" i="25"/>
  <c r="F88" i="25"/>
  <c r="E88" i="25"/>
  <c r="B88" i="25"/>
  <c r="F87" i="25"/>
  <c r="E87" i="25"/>
  <c r="B87" i="25"/>
  <c r="F86" i="25"/>
  <c r="E86" i="25"/>
  <c r="B86" i="25"/>
  <c r="F85" i="25"/>
  <c r="E85" i="25"/>
  <c r="B85" i="25"/>
  <c r="F84" i="25"/>
  <c r="E84" i="25"/>
  <c r="B84" i="25"/>
  <c r="F83" i="25"/>
  <c r="E83" i="25"/>
  <c r="B83" i="25"/>
  <c r="F82" i="25"/>
  <c r="E82" i="25"/>
  <c r="B82" i="25"/>
  <c r="F81" i="25"/>
  <c r="E81" i="25"/>
  <c r="B81" i="25"/>
  <c r="F80" i="25"/>
  <c r="E80" i="25"/>
  <c r="B80" i="25"/>
  <c r="F79" i="25"/>
  <c r="E79" i="25"/>
  <c r="B79" i="25"/>
  <c r="F78" i="25"/>
  <c r="E78" i="25"/>
  <c r="B78" i="25"/>
  <c r="F77" i="25"/>
  <c r="E77" i="25"/>
  <c r="B77" i="25"/>
  <c r="F76" i="25"/>
  <c r="E76" i="25"/>
  <c r="B76" i="25"/>
  <c r="F75" i="25"/>
  <c r="E75" i="25"/>
  <c r="B75" i="25"/>
  <c r="F74" i="25"/>
  <c r="E74" i="25"/>
  <c r="B74" i="25"/>
  <c r="F73" i="25"/>
  <c r="E73" i="25"/>
  <c r="B73" i="25"/>
  <c r="F72" i="25"/>
  <c r="E72" i="25"/>
  <c r="B72" i="25"/>
  <c r="F71" i="25"/>
  <c r="E71" i="25"/>
  <c r="B71" i="25"/>
  <c r="F70" i="25"/>
  <c r="E70" i="25"/>
  <c r="B70" i="25"/>
  <c r="F69" i="25"/>
  <c r="E69" i="25"/>
  <c r="B69" i="25"/>
  <c r="F68" i="25"/>
  <c r="E68" i="25"/>
  <c r="B68" i="25"/>
  <c r="F67" i="25"/>
  <c r="E67" i="25"/>
  <c r="B67" i="25"/>
  <c r="F66" i="25"/>
  <c r="E66" i="25"/>
  <c r="B66" i="25"/>
  <c r="F65" i="25"/>
  <c r="E65" i="25"/>
  <c r="B65" i="25"/>
  <c r="F64" i="25"/>
  <c r="E64" i="25"/>
  <c r="B64" i="25"/>
  <c r="F63" i="25"/>
  <c r="E63" i="25"/>
  <c r="B63" i="25"/>
  <c r="F62" i="25"/>
  <c r="E62" i="25"/>
  <c r="B62" i="25"/>
  <c r="F61" i="25"/>
  <c r="E61" i="25"/>
  <c r="B61" i="25"/>
  <c r="F60" i="25"/>
  <c r="E60" i="25"/>
  <c r="B60" i="25"/>
  <c r="F59" i="25"/>
  <c r="E59" i="25"/>
  <c r="B59" i="25"/>
  <c r="F58" i="25"/>
  <c r="E58" i="25"/>
  <c r="B58" i="25"/>
  <c r="F57" i="25"/>
  <c r="E57" i="25"/>
  <c r="B57" i="25"/>
  <c r="F56" i="25"/>
  <c r="E56" i="25"/>
  <c r="B56" i="25"/>
  <c r="F55" i="25"/>
  <c r="E55" i="25"/>
  <c r="B55" i="25"/>
  <c r="F54" i="25"/>
  <c r="E54" i="25"/>
  <c r="B54" i="25"/>
  <c r="F53" i="25"/>
  <c r="E53" i="25"/>
  <c r="B53" i="25"/>
  <c r="F52" i="25"/>
  <c r="E52" i="25"/>
  <c r="B52" i="25"/>
  <c r="F51" i="25"/>
  <c r="E51" i="25"/>
  <c r="B51" i="25"/>
  <c r="F50" i="25"/>
  <c r="E50" i="25"/>
  <c r="B50" i="25"/>
  <c r="F49" i="25"/>
  <c r="E49" i="25"/>
  <c r="B49" i="25"/>
  <c r="F48" i="25"/>
  <c r="E48" i="25"/>
  <c r="B48" i="25"/>
  <c r="F47" i="25"/>
  <c r="E47" i="25"/>
  <c r="B47" i="25"/>
  <c r="F46" i="25"/>
  <c r="E46" i="25"/>
  <c r="B46" i="25"/>
  <c r="F45" i="25"/>
  <c r="E45" i="25"/>
  <c r="B45" i="25"/>
  <c r="F44" i="25"/>
  <c r="E44" i="25"/>
  <c r="B44" i="25"/>
  <c r="F43" i="25"/>
  <c r="E43" i="25"/>
  <c r="B43" i="25"/>
  <c r="F42" i="25"/>
  <c r="E42" i="25"/>
  <c r="B42" i="25"/>
  <c r="F41" i="25"/>
  <c r="E41" i="25"/>
  <c r="B41" i="25"/>
  <c r="F40" i="25"/>
  <c r="E40" i="25"/>
  <c r="B40" i="25"/>
  <c r="F39" i="25"/>
  <c r="E39" i="25"/>
  <c r="B39" i="25"/>
  <c r="F38" i="25"/>
  <c r="E38" i="25"/>
  <c r="B38" i="25"/>
  <c r="F37" i="25"/>
  <c r="E37" i="25"/>
  <c r="B37" i="25"/>
  <c r="F36" i="25"/>
  <c r="E36" i="25"/>
  <c r="B36" i="25"/>
  <c r="F35" i="25"/>
  <c r="E35" i="25"/>
  <c r="B35" i="25"/>
  <c r="F34" i="25"/>
  <c r="E34" i="25"/>
  <c r="B34" i="25"/>
  <c r="F33" i="25"/>
  <c r="E33" i="25"/>
  <c r="B33" i="25"/>
  <c r="F32" i="25"/>
  <c r="E32" i="25"/>
  <c r="B32" i="25"/>
  <c r="F31" i="25"/>
  <c r="E31" i="25"/>
  <c r="B31" i="25"/>
  <c r="F30" i="25"/>
  <c r="E30" i="25"/>
  <c r="B30" i="25"/>
  <c r="F29" i="25"/>
  <c r="E29" i="25"/>
  <c r="B29" i="25"/>
  <c r="F28" i="25"/>
  <c r="E28" i="25"/>
  <c r="B28" i="25"/>
  <c r="F27" i="25"/>
  <c r="E27" i="25"/>
  <c r="B27" i="25"/>
  <c r="F26" i="25"/>
  <c r="E26" i="25"/>
  <c r="B26" i="25"/>
  <c r="F25" i="25"/>
  <c r="E25" i="25"/>
  <c r="B25" i="25"/>
  <c r="F24" i="25"/>
  <c r="E24" i="25"/>
  <c r="B24" i="25"/>
  <c r="F23" i="25"/>
  <c r="E23" i="25"/>
  <c r="B23" i="25"/>
  <c r="F22" i="25"/>
  <c r="E22" i="25"/>
  <c r="B22" i="25"/>
  <c r="E21" i="25"/>
  <c r="M15" i="25"/>
  <c r="B15" i="25"/>
  <c r="M14" i="25"/>
  <c r="B14" i="25"/>
  <c r="M13" i="25"/>
  <c r="B13" i="25"/>
  <c r="M12" i="25"/>
  <c r="B12" i="25"/>
  <c r="M11" i="25"/>
  <c r="B11" i="25"/>
  <c r="M10" i="25"/>
  <c r="B10" i="25"/>
  <c r="M9" i="25"/>
  <c r="B9" i="25"/>
  <c r="M8" i="25"/>
  <c r="B8" i="25"/>
  <c r="M7" i="25"/>
  <c r="B7" i="25"/>
  <c r="M6" i="25"/>
  <c r="B6" i="25"/>
  <c r="M5" i="25"/>
  <c r="B5" i="25"/>
  <c r="B4" i="25"/>
  <c r="AC175" i="19"/>
  <c r="Z175" i="19"/>
  <c r="X175" i="19"/>
  <c r="Y175" i="19" s="1"/>
  <c r="F175" i="19" s="1"/>
  <c r="V175" i="19"/>
  <c r="U175" i="19"/>
  <c r="T175" i="19"/>
  <c r="S175" i="19"/>
  <c r="R175" i="19"/>
  <c r="Q175" i="19"/>
  <c r="P175" i="19"/>
  <c r="O175" i="19"/>
  <c r="N175" i="19"/>
  <c r="M175" i="19"/>
  <c r="L175" i="19"/>
  <c r="K175" i="19"/>
  <c r="J175" i="19"/>
  <c r="A175" i="19"/>
  <c r="AC174" i="19"/>
  <c r="Z174" i="19"/>
  <c r="X174" i="19"/>
  <c r="V174" i="19"/>
  <c r="U174" i="19"/>
  <c r="T174" i="19"/>
  <c r="S174" i="19"/>
  <c r="R174" i="19"/>
  <c r="Q174" i="19"/>
  <c r="P174" i="19"/>
  <c r="O174" i="19"/>
  <c r="N174" i="19"/>
  <c r="M174" i="19"/>
  <c r="L174" i="19"/>
  <c r="K174" i="19"/>
  <c r="J174" i="19"/>
  <c r="A174" i="19"/>
  <c r="AC173" i="19"/>
  <c r="Z173" i="19"/>
  <c r="X173" i="19"/>
  <c r="AB173" i="19" s="1"/>
  <c r="V173" i="19"/>
  <c r="U173" i="19"/>
  <c r="T173" i="19"/>
  <c r="S173" i="19"/>
  <c r="R173" i="19"/>
  <c r="Q173" i="19"/>
  <c r="P173" i="19"/>
  <c r="O173" i="19"/>
  <c r="N173" i="19"/>
  <c r="M173" i="19"/>
  <c r="L173" i="19"/>
  <c r="K173" i="19"/>
  <c r="J173" i="19"/>
  <c r="A173" i="19"/>
  <c r="AC172" i="19"/>
  <c r="Z172" i="19"/>
  <c r="X172" i="19"/>
  <c r="AB172" i="19" s="1"/>
  <c r="V172" i="19"/>
  <c r="U172" i="19"/>
  <c r="T172" i="19"/>
  <c r="S172" i="19"/>
  <c r="R172" i="19"/>
  <c r="Q172" i="19"/>
  <c r="P172" i="19"/>
  <c r="O172" i="19"/>
  <c r="N172" i="19"/>
  <c r="M172" i="19"/>
  <c r="L172" i="19"/>
  <c r="K172" i="19"/>
  <c r="J172" i="19"/>
  <c r="A172" i="19"/>
  <c r="AC171" i="19"/>
  <c r="Z171" i="19"/>
  <c r="X171" i="19"/>
  <c r="Y171" i="19" s="1"/>
  <c r="V171" i="19"/>
  <c r="U171" i="19"/>
  <c r="T171" i="19"/>
  <c r="S171" i="19"/>
  <c r="R171" i="19"/>
  <c r="Q171" i="19"/>
  <c r="P171" i="19"/>
  <c r="O171" i="19"/>
  <c r="N171" i="19"/>
  <c r="M171" i="19"/>
  <c r="L171" i="19"/>
  <c r="K171" i="19"/>
  <c r="J171" i="19"/>
  <c r="A171" i="19"/>
  <c r="AC170" i="19"/>
  <c r="Z170" i="19"/>
  <c r="X170" i="19"/>
  <c r="AB170" i="19" s="1"/>
  <c r="V170" i="19"/>
  <c r="U170" i="19"/>
  <c r="T170" i="19"/>
  <c r="S170" i="19"/>
  <c r="R170" i="19"/>
  <c r="Q170" i="19"/>
  <c r="P170" i="19"/>
  <c r="O170" i="19"/>
  <c r="N170" i="19"/>
  <c r="M170" i="19"/>
  <c r="L170" i="19"/>
  <c r="K170" i="19"/>
  <c r="J170" i="19"/>
  <c r="A170" i="19"/>
  <c r="AC169" i="19"/>
  <c r="Z169" i="19"/>
  <c r="X169" i="19"/>
  <c r="V169" i="19"/>
  <c r="U169" i="19"/>
  <c r="T169" i="19"/>
  <c r="S169" i="19"/>
  <c r="R169" i="19"/>
  <c r="Q169" i="19"/>
  <c r="P169" i="19"/>
  <c r="O169" i="19"/>
  <c r="N169" i="19"/>
  <c r="M169" i="19"/>
  <c r="L169" i="19"/>
  <c r="K169" i="19"/>
  <c r="J169" i="19"/>
  <c r="A169" i="19"/>
  <c r="AC168" i="19"/>
  <c r="Z168" i="19"/>
  <c r="X168" i="19"/>
  <c r="AB168" i="19" s="1"/>
  <c r="V168" i="19"/>
  <c r="U168" i="19"/>
  <c r="T168" i="19"/>
  <c r="S168" i="19"/>
  <c r="R168" i="19"/>
  <c r="Q168" i="19"/>
  <c r="P168" i="19"/>
  <c r="O168" i="19"/>
  <c r="N168" i="19"/>
  <c r="M168" i="19"/>
  <c r="L168" i="19"/>
  <c r="K168" i="19"/>
  <c r="J168" i="19"/>
  <c r="A168" i="19"/>
  <c r="AC167" i="19"/>
  <c r="Z167" i="19"/>
  <c r="X167" i="19"/>
  <c r="Y167" i="19" s="1"/>
  <c r="V167" i="19"/>
  <c r="U167" i="19"/>
  <c r="T167" i="19"/>
  <c r="S167" i="19"/>
  <c r="R167" i="19"/>
  <c r="Q167" i="19"/>
  <c r="P167" i="19"/>
  <c r="O167" i="19"/>
  <c r="N167" i="19"/>
  <c r="M167" i="19"/>
  <c r="L167" i="19"/>
  <c r="K167" i="19"/>
  <c r="J167" i="19"/>
  <c r="A167" i="19"/>
  <c r="AC166" i="19"/>
  <c r="Z166" i="19"/>
  <c r="X166" i="19"/>
  <c r="AB166" i="19" s="1"/>
  <c r="V166" i="19"/>
  <c r="U166" i="19"/>
  <c r="T166" i="19"/>
  <c r="S166" i="19"/>
  <c r="R166" i="19"/>
  <c r="Q166" i="19"/>
  <c r="P166" i="19"/>
  <c r="O166" i="19"/>
  <c r="N166" i="19"/>
  <c r="M166" i="19"/>
  <c r="L166" i="19"/>
  <c r="K166" i="19"/>
  <c r="J166" i="19"/>
  <c r="A166" i="19"/>
  <c r="AC165" i="19"/>
  <c r="Z165" i="19"/>
  <c r="X165" i="19"/>
  <c r="Y165" i="19" s="1"/>
  <c r="V165" i="19"/>
  <c r="U165" i="19"/>
  <c r="T165" i="19"/>
  <c r="S165" i="19"/>
  <c r="R165" i="19"/>
  <c r="Q165" i="19"/>
  <c r="P165" i="19"/>
  <c r="O165" i="19"/>
  <c r="N165" i="19"/>
  <c r="M165" i="19"/>
  <c r="L165" i="19"/>
  <c r="K165" i="19"/>
  <c r="J165" i="19"/>
  <c r="A165" i="19"/>
  <c r="AC164" i="19"/>
  <c r="Z164" i="19"/>
  <c r="X164" i="19"/>
  <c r="AB164" i="19" s="1"/>
  <c r="V164" i="19"/>
  <c r="U164" i="19"/>
  <c r="T164" i="19"/>
  <c r="S164" i="19"/>
  <c r="R164" i="19"/>
  <c r="Q164" i="19"/>
  <c r="P164" i="19"/>
  <c r="O164" i="19"/>
  <c r="N164" i="19"/>
  <c r="M164" i="19"/>
  <c r="L164" i="19"/>
  <c r="K164" i="19"/>
  <c r="J164" i="19"/>
  <c r="A164" i="19"/>
  <c r="AC163" i="19"/>
  <c r="Z163" i="19"/>
  <c r="X163" i="19"/>
  <c r="Y163" i="19" s="1"/>
  <c r="F163" i="19" s="1"/>
  <c r="V163" i="19"/>
  <c r="U163" i="19"/>
  <c r="T163" i="19"/>
  <c r="S163" i="19"/>
  <c r="R163" i="19"/>
  <c r="Q163" i="19"/>
  <c r="P163" i="19"/>
  <c r="O163" i="19"/>
  <c r="N163" i="19"/>
  <c r="M163" i="19"/>
  <c r="L163" i="19"/>
  <c r="K163" i="19"/>
  <c r="J163" i="19"/>
  <c r="A163" i="19"/>
  <c r="AC162" i="19"/>
  <c r="Z162" i="19"/>
  <c r="X162" i="19"/>
  <c r="AB162" i="19" s="1"/>
  <c r="V162" i="19"/>
  <c r="U162" i="19"/>
  <c r="T162" i="19"/>
  <c r="S162" i="19"/>
  <c r="R162" i="19"/>
  <c r="Q162" i="19"/>
  <c r="P162" i="19"/>
  <c r="O162" i="19"/>
  <c r="N162" i="19"/>
  <c r="M162" i="19"/>
  <c r="L162" i="19"/>
  <c r="K162" i="19"/>
  <c r="J162" i="19"/>
  <c r="A162" i="19"/>
  <c r="AC161" i="19"/>
  <c r="Z161" i="19"/>
  <c r="X161" i="19"/>
  <c r="AB161" i="19" s="1"/>
  <c r="V161" i="19"/>
  <c r="U161" i="19"/>
  <c r="T161" i="19"/>
  <c r="S161" i="19"/>
  <c r="R161" i="19"/>
  <c r="Q161" i="19"/>
  <c r="P161" i="19"/>
  <c r="O161" i="19"/>
  <c r="N161" i="19"/>
  <c r="M161" i="19"/>
  <c r="L161" i="19"/>
  <c r="K161" i="19"/>
  <c r="J161" i="19"/>
  <c r="A161" i="19"/>
  <c r="AC160" i="19"/>
  <c r="Z160" i="19"/>
  <c r="X160" i="19"/>
  <c r="AB160" i="19" s="1"/>
  <c r="V160" i="19"/>
  <c r="U160" i="19"/>
  <c r="T160" i="19"/>
  <c r="S160" i="19"/>
  <c r="R160" i="19"/>
  <c r="Q160" i="19"/>
  <c r="P160" i="19"/>
  <c r="O160" i="19"/>
  <c r="N160" i="19"/>
  <c r="M160" i="19"/>
  <c r="L160" i="19"/>
  <c r="K160" i="19"/>
  <c r="J160" i="19"/>
  <c r="A160" i="19"/>
  <c r="AC159" i="19"/>
  <c r="Z159" i="19"/>
  <c r="X159" i="19"/>
  <c r="Y159" i="19" s="1"/>
  <c r="F159" i="19" s="1"/>
  <c r="V159" i="19"/>
  <c r="U159" i="19"/>
  <c r="T159" i="19"/>
  <c r="S159" i="19"/>
  <c r="R159" i="19"/>
  <c r="Q159" i="19"/>
  <c r="P159" i="19"/>
  <c r="O159" i="19"/>
  <c r="N159" i="19"/>
  <c r="M159" i="19"/>
  <c r="L159" i="19"/>
  <c r="K159" i="19"/>
  <c r="J159" i="19"/>
  <c r="A159" i="19"/>
  <c r="AC158" i="19"/>
  <c r="Z158" i="19"/>
  <c r="X158" i="19"/>
  <c r="V158" i="19"/>
  <c r="U158" i="19"/>
  <c r="T158" i="19"/>
  <c r="S158" i="19"/>
  <c r="R158" i="19"/>
  <c r="Q158" i="19"/>
  <c r="P158" i="19"/>
  <c r="O158" i="19"/>
  <c r="N158" i="19"/>
  <c r="M158" i="19"/>
  <c r="L158" i="19"/>
  <c r="K158" i="19"/>
  <c r="J158" i="19"/>
  <c r="A158" i="19"/>
  <c r="AC157" i="19"/>
  <c r="Z157" i="19"/>
  <c r="X157" i="19"/>
  <c r="AB157" i="19" s="1"/>
  <c r="V157" i="19"/>
  <c r="U157" i="19"/>
  <c r="T157" i="19"/>
  <c r="S157" i="19"/>
  <c r="R157" i="19"/>
  <c r="Q157" i="19"/>
  <c r="P157" i="19"/>
  <c r="O157" i="19"/>
  <c r="N157" i="19"/>
  <c r="M157" i="19"/>
  <c r="L157" i="19"/>
  <c r="K157" i="19"/>
  <c r="J157" i="19"/>
  <c r="A157" i="19"/>
  <c r="AC156" i="19"/>
  <c r="Z156" i="19"/>
  <c r="X156" i="19"/>
  <c r="AB156" i="19" s="1"/>
  <c r="V156" i="19"/>
  <c r="U156" i="19"/>
  <c r="T156" i="19"/>
  <c r="S156" i="19"/>
  <c r="R156" i="19"/>
  <c r="Q156" i="19"/>
  <c r="P156" i="19"/>
  <c r="O156" i="19"/>
  <c r="N156" i="19"/>
  <c r="M156" i="19"/>
  <c r="L156" i="19"/>
  <c r="K156" i="19"/>
  <c r="J156" i="19"/>
  <c r="A156" i="19"/>
  <c r="AC155" i="19"/>
  <c r="Z155" i="19"/>
  <c r="X155" i="19"/>
  <c r="Y155" i="19" s="1"/>
  <c r="V155" i="19"/>
  <c r="U155" i="19"/>
  <c r="T155" i="19"/>
  <c r="S155" i="19"/>
  <c r="R155" i="19"/>
  <c r="Q155" i="19"/>
  <c r="P155" i="19"/>
  <c r="O155" i="19"/>
  <c r="N155" i="19"/>
  <c r="M155" i="19"/>
  <c r="L155" i="19"/>
  <c r="K155" i="19"/>
  <c r="J155" i="19"/>
  <c r="A155" i="19"/>
  <c r="AC154" i="19"/>
  <c r="Z154" i="19"/>
  <c r="X154" i="19"/>
  <c r="AB154" i="19" s="1"/>
  <c r="V154" i="19"/>
  <c r="U154" i="19"/>
  <c r="T154" i="19"/>
  <c r="S154" i="19"/>
  <c r="R154" i="19"/>
  <c r="Q154" i="19"/>
  <c r="P154" i="19"/>
  <c r="O154" i="19"/>
  <c r="N154" i="19"/>
  <c r="M154" i="19"/>
  <c r="L154" i="19"/>
  <c r="K154" i="19"/>
  <c r="J154" i="19"/>
  <c r="A154" i="19"/>
  <c r="AC153" i="19"/>
  <c r="Z153" i="19"/>
  <c r="X153" i="19"/>
  <c r="V153" i="19"/>
  <c r="U153" i="19"/>
  <c r="T153" i="19"/>
  <c r="S153" i="19"/>
  <c r="R153" i="19"/>
  <c r="Q153" i="19"/>
  <c r="P153" i="19"/>
  <c r="O153" i="19"/>
  <c r="N153" i="19"/>
  <c r="M153" i="19"/>
  <c r="L153" i="19"/>
  <c r="K153" i="19"/>
  <c r="J153" i="19"/>
  <c r="A153" i="19"/>
  <c r="AC152" i="19"/>
  <c r="Z152" i="19"/>
  <c r="X152" i="19"/>
  <c r="AB152" i="19" s="1"/>
  <c r="V152" i="19"/>
  <c r="U152" i="19"/>
  <c r="T152" i="19"/>
  <c r="S152" i="19"/>
  <c r="R152" i="19"/>
  <c r="Q152" i="19"/>
  <c r="P152" i="19"/>
  <c r="O152" i="19"/>
  <c r="N152" i="19"/>
  <c r="M152" i="19"/>
  <c r="L152" i="19"/>
  <c r="K152" i="19"/>
  <c r="J152" i="19"/>
  <c r="A152" i="19"/>
  <c r="AC151" i="19"/>
  <c r="Z151" i="19"/>
  <c r="X151" i="19"/>
  <c r="Y151" i="19" s="1"/>
  <c r="V151" i="19"/>
  <c r="U151" i="19"/>
  <c r="T151" i="19"/>
  <c r="S151" i="19"/>
  <c r="R151" i="19"/>
  <c r="Q151" i="19"/>
  <c r="P151" i="19"/>
  <c r="O151" i="19"/>
  <c r="N151" i="19"/>
  <c r="M151" i="19"/>
  <c r="L151" i="19"/>
  <c r="K151" i="19"/>
  <c r="J151" i="19"/>
  <c r="A151" i="19"/>
  <c r="AC150" i="19"/>
  <c r="Z150" i="19"/>
  <c r="X150" i="19"/>
  <c r="AB150" i="19" s="1"/>
  <c r="V150" i="19"/>
  <c r="U150" i="19"/>
  <c r="T150" i="19"/>
  <c r="S150" i="19"/>
  <c r="R150" i="19"/>
  <c r="Q150" i="19"/>
  <c r="P150" i="19"/>
  <c r="O150" i="19"/>
  <c r="N150" i="19"/>
  <c r="M150" i="19"/>
  <c r="L150" i="19"/>
  <c r="K150" i="19"/>
  <c r="J150" i="19"/>
  <c r="A150" i="19"/>
  <c r="AC149" i="19"/>
  <c r="Z149" i="19"/>
  <c r="X149" i="19"/>
  <c r="Y149" i="19" s="1"/>
  <c r="V149" i="19"/>
  <c r="U149" i="19"/>
  <c r="T149" i="19"/>
  <c r="S149" i="19"/>
  <c r="R149" i="19"/>
  <c r="Q149" i="19"/>
  <c r="P149" i="19"/>
  <c r="O149" i="19"/>
  <c r="N149" i="19"/>
  <c r="M149" i="19"/>
  <c r="L149" i="19"/>
  <c r="K149" i="19"/>
  <c r="J149" i="19"/>
  <c r="A149" i="19"/>
  <c r="AC148" i="19"/>
  <c r="Z148" i="19"/>
  <c r="X148" i="19"/>
  <c r="AB148" i="19" s="1"/>
  <c r="V148" i="19"/>
  <c r="U148" i="19"/>
  <c r="T148" i="19"/>
  <c r="S148" i="19"/>
  <c r="R148" i="19"/>
  <c r="Q148" i="19"/>
  <c r="P148" i="19"/>
  <c r="O148" i="19"/>
  <c r="N148" i="19"/>
  <c r="M148" i="19"/>
  <c r="L148" i="19"/>
  <c r="K148" i="19"/>
  <c r="J148" i="19"/>
  <c r="A148" i="19"/>
  <c r="AC147" i="19"/>
  <c r="AB147" i="19"/>
  <c r="AA147" i="19"/>
  <c r="Z147" i="19"/>
  <c r="X147" i="19"/>
  <c r="Y147" i="19" s="1"/>
  <c r="F147" i="19" s="1"/>
  <c r="V147" i="19"/>
  <c r="U147" i="19"/>
  <c r="T147" i="19"/>
  <c r="S147" i="19"/>
  <c r="R147" i="19"/>
  <c r="Q147" i="19"/>
  <c r="P147" i="19"/>
  <c r="O147" i="19"/>
  <c r="N147" i="19"/>
  <c r="M147" i="19"/>
  <c r="L147" i="19"/>
  <c r="K147" i="19"/>
  <c r="J147" i="19"/>
  <c r="A147" i="19"/>
  <c r="AC146" i="19"/>
  <c r="AB146" i="19"/>
  <c r="AA146" i="19"/>
  <c r="Z146" i="19"/>
  <c r="X146" i="19"/>
  <c r="V146" i="19"/>
  <c r="U146" i="19"/>
  <c r="T146" i="19"/>
  <c r="S146" i="19"/>
  <c r="R146" i="19"/>
  <c r="Q146" i="19"/>
  <c r="P146" i="19"/>
  <c r="O146" i="19"/>
  <c r="N146" i="19"/>
  <c r="M146" i="19"/>
  <c r="L146" i="19"/>
  <c r="K146" i="19"/>
  <c r="J146" i="19"/>
  <c r="A146" i="19"/>
  <c r="AC145" i="19"/>
  <c r="AB145" i="19"/>
  <c r="AA145" i="19"/>
  <c r="Z145" i="19"/>
  <c r="X145" i="19"/>
  <c r="V145" i="19"/>
  <c r="U145" i="19"/>
  <c r="T145" i="19"/>
  <c r="S145" i="19"/>
  <c r="R145" i="19"/>
  <c r="Q145" i="19"/>
  <c r="P145" i="19"/>
  <c r="O145" i="19"/>
  <c r="N145" i="19"/>
  <c r="M145" i="19"/>
  <c r="L145" i="19"/>
  <c r="K145" i="19"/>
  <c r="J145" i="19"/>
  <c r="A145" i="19"/>
  <c r="AC144" i="19"/>
  <c r="AB144" i="19"/>
  <c r="AA144" i="19"/>
  <c r="Z144" i="19"/>
  <c r="X144" i="19"/>
  <c r="Y144" i="19" s="1"/>
  <c r="F144" i="19" s="1"/>
  <c r="V144" i="19"/>
  <c r="U144" i="19"/>
  <c r="T144" i="19"/>
  <c r="S144" i="19"/>
  <c r="R144" i="19"/>
  <c r="Q144" i="19"/>
  <c r="P144" i="19"/>
  <c r="O144" i="19"/>
  <c r="N144" i="19"/>
  <c r="M144" i="19"/>
  <c r="L144" i="19"/>
  <c r="K144" i="19"/>
  <c r="J144" i="19"/>
  <c r="A144" i="19"/>
  <c r="AC143" i="19"/>
  <c r="AB143" i="19"/>
  <c r="AA143" i="19"/>
  <c r="Z143" i="19"/>
  <c r="X143" i="19"/>
  <c r="Y143" i="19" s="1"/>
  <c r="F143" i="19" s="1"/>
  <c r="V143" i="19"/>
  <c r="U143" i="19"/>
  <c r="T143" i="19"/>
  <c r="S143" i="19"/>
  <c r="R143" i="19"/>
  <c r="Q143" i="19"/>
  <c r="P143" i="19"/>
  <c r="O143" i="19"/>
  <c r="N143" i="19"/>
  <c r="M143" i="19"/>
  <c r="L143" i="19"/>
  <c r="K143" i="19"/>
  <c r="J143" i="19"/>
  <c r="A143" i="19"/>
  <c r="AC142" i="19"/>
  <c r="AB142" i="19"/>
  <c r="AA142" i="19"/>
  <c r="Z142" i="19"/>
  <c r="X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A142" i="19"/>
  <c r="AC141" i="19"/>
  <c r="AB141" i="19"/>
  <c r="AA141" i="19"/>
  <c r="Z141" i="19"/>
  <c r="X141" i="19"/>
  <c r="V141" i="19"/>
  <c r="U141" i="19"/>
  <c r="T141" i="19"/>
  <c r="S141" i="19"/>
  <c r="R141" i="19"/>
  <c r="Q141" i="19"/>
  <c r="P141" i="19"/>
  <c r="O141" i="19"/>
  <c r="N141" i="19"/>
  <c r="M141" i="19"/>
  <c r="L141" i="19"/>
  <c r="K141" i="19"/>
  <c r="J141" i="19"/>
  <c r="A141" i="19"/>
  <c r="AC140" i="19"/>
  <c r="AB140" i="19"/>
  <c r="AA140" i="19"/>
  <c r="Z140" i="19"/>
  <c r="X140" i="19"/>
  <c r="Y140" i="19" s="1"/>
  <c r="F140" i="19" s="1"/>
  <c r="V140" i="19"/>
  <c r="U140" i="19"/>
  <c r="T140" i="19"/>
  <c r="S140" i="19"/>
  <c r="R140" i="19"/>
  <c r="Q140" i="19"/>
  <c r="P140" i="19"/>
  <c r="O140" i="19"/>
  <c r="N140" i="19"/>
  <c r="M140" i="19"/>
  <c r="L140" i="19"/>
  <c r="K140" i="19"/>
  <c r="J140" i="19"/>
  <c r="A140" i="19"/>
  <c r="AC139" i="19"/>
  <c r="AB139" i="19"/>
  <c r="AA139" i="19"/>
  <c r="Z139" i="19"/>
  <c r="X139" i="19"/>
  <c r="Y139" i="19" s="1"/>
  <c r="F139" i="19" s="1"/>
  <c r="V139" i="19"/>
  <c r="U139" i="19"/>
  <c r="T139" i="19"/>
  <c r="S139" i="19"/>
  <c r="R139" i="19"/>
  <c r="Q139" i="19"/>
  <c r="P139" i="19"/>
  <c r="O139" i="19"/>
  <c r="N139" i="19"/>
  <c r="M139" i="19"/>
  <c r="L139" i="19"/>
  <c r="K139" i="19"/>
  <c r="J139" i="19"/>
  <c r="A139" i="19"/>
  <c r="AC138" i="19"/>
  <c r="AB138" i="19"/>
  <c r="AA138" i="19"/>
  <c r="Z138" i="19"/>
  <c r="X138" i="19"/>
  <c r="V138" i="19"/>
  <c r="U138" i="19"/>
  <c r="T138" i="19"/>
  <c r="S138" i="19"/>
  <c r="R138" i="19"/>
  <c r="Q138" i="19"/>
  <c r="P138" i="19"/>
  <c r="O138" i="19"/>
  <c r="N138" i="19"/>
  <c r="M138" i="19"/>
  <c r="L138" i="19"/>
  <c r="K138" i="19"/>
  <c r="J138" i="19"/>
  <c r="A138" i="19"/>
  <c r="AC137" i="19"/>
  <c r="AB137" i="19"/>
  <c r="AA137" i="19"/>
  <c r="Z137" i="19"/>
  <c r="X137" i="19"/>
  <c r="V137" i="19"/>
  <c r="U137" i="19"/>
  <c r="T137" i="19"/>
  <c r="S137" i="19"/>
  <c r="R137" i="19"/>
  <c r="Q137" i="19"/>
  <c r="P137" i="19"/>
  <c r="O137" i="19"/>
  <c r="N137" i="19"/>
  <c r="M137" i="19"/>
  <c r="L137" i="19"/>
  <c r="K137" i="19"/>
  <c r="J137" i="19"/>
  <c r="A137" i="19"/>
  <c r="AC136" i="19"/>
  <c r="AB136" i="19"/>
  <c r="AA136" i="19"/>
  <c r="Z136" i="19"/>
  <c r="X136" i="19"/>
  <c r="Y136" i="19" s="1"/>
  <c r="F136" i="19" s="1"/>
  <c r="V136" i="19"/>
  <c r="U136" i="19"/>
  <c r="T136" i="19"/>
  <c r="S136" i="19"/>
  <c r="R136" i="19"/>
  <c r="Q136" i="19"/>
  <c r="P136" i="19"/>
  <c r="O136" i="19"/>
  <c r="N136" i="19"/>
  <c r="M136" i="19"/>
  <c r="L136" i="19"/>
  <c r="K136" i="19"/>
  <c r="J136" i="19"/>
  <c r="A136" i="19"/>
  <c r="AC135" i="19"/>
  <c r="AB135" i="19"/>
  <c r="AA135" i="19"/>
  <c r="Z135" i="19"/>
  <c r="X135" i="19"/>
  <c r="Y135" i="19" s="1"/>
  <c r="F135" i="19" s="1"/>
  <c r="V135" i="19"/>
  <c r="U135" i="19"/>
  <c r="T135" i="19"/>
  <c r="S135" i="19"/>
  <c r="R135" i="19"/>
  <c r="Q135" i="19"/>
  <c r="P135" i="19"/>
  <c r="O135" i="19"/>
  <c r="N135" i="19"/>
  <c r="M135" i="19"/>
  <c r="L135" i="19"/>
  <c r="K135" i="19"/>
  <c r="J135" i="19"/>
  <c r="A135" i="19"/>
  <c r="AC134" i="19"/>
  <c r="AB134" i="19"/>
  <c r="AA134" i="19"/>
  <c r="Z134" i="19"/>
  <c r="X134" i="19"/>
  <c r="V134" i="19"/>
  <c r="U134" i="19"/>
  <c r="T134" i="19"/>
  <c r="S134" i="19"/>
  <c r="R134" i="19"/>
  <c r="Q134" i="19"/>
  <c r="P134" i="19"/>
  <c r="O134" i="19"/>
  <c r="N134" i="19"/>
  <c r="M134" i="19"/>
  <c r="L134" i="19"/>
  <c r="K134" i="19"/>
  <c r="J134" i="19"/>
  <c r="A134" i="19"/>
  <c r="AC133" i="19"/>
  <c r="AB133" i="19"/>
  <c r="AA133" i="19"/>
  <c r="Z133" i="19"/>
  <c r="X133" i="19"/>
  <c r="V133" i="19"/>
  <c r="U133" i="19"/>
  <c r="T133" i="19"/>
  <c r="S133" i="19"/>
  <c r="R133" i="19"/>
  <c r="Q133" i="19"/>
  <c r="P133" i="19"/>
  <c r="O133" i="19"/>
  <c r="N133" i="19"/>
  <c r="M133" i="19"/>
  <c r="L133" i="19"/>
  <c r="K133" i="19"/>
  <c r="J133" i="19"/>
  <c r="A133" i="19"/>
  <c r="AC132" i="19"/>
  <c r="AB132" i="19"/>
  <c r="AA132" i="19"/>
  <c r="Z132" i="19"/>
  <c r="X132" i="19"/>
  <c r="Y132" i="19" s="1"/>
  <c r="F132" i="19" s="1"/>
  <c r="V132" i="19"/>
  <c r="U132" i="19"/>
  <c r="T132" i="19"/>
  <c r="S132" i="19"/>
  <c r="R132" i="19"/>
  <c r="Q132" i="19"/>
  <c r="P132" i="19"/>
  <c r="O132" i="19"/>
  <c r="N132" i="19"/>
  <c r="M132" i="19"/>
  <c r="L132" i="19"/>
  <c r="K132" i="19"/>
  <c r="J132" i="19"/>
  <c r="A132" i="19"/>
  <c r="AC131" i="19"/>
  <c r="AB131" i="19"/>
  <c r="AA131" i="19"/>
  <c r="Z131" i="19"/>
  <c r="X131" i="19"/>
  <c r="Y131" i="19" s="1"/>
  <c r="F131" i="19" s="1"/>
  <c r="V131" i="19"/>
  <c r="U131" i="19"/>
  <c r="T131" i="19"/>
  <c r="S131" i="19"/>
  <c r="R131" i="19"/>
  <c r="Q131" i="19"/>
  <c r="P131" i="19"/>
  <c r="O131" i="19"/>
  <c r="N131" i="19"/>
  <c r="M131" i="19"/>
  <c r="L131" i="19"/>
  <c r="K131" i="19"/>
  <c r="J131" i="19"/>
  <c r="A131" i="19"/>
  <c r="AC130" i="19"/>
  <c r="AB130" i="19"/>
  <c r="AA130" i="19"/>
  <c r="Z130" i="19"/>
  <c r="X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A130" i="19"/>
  <c r="AC129" i="19"/>
  <c r="AB129" i="19"/>
  <c r="AA129" i="19"/>
  <c r="Z129" i="19"/>
  <c r="X129" i="19"/>
  <c r="V129" i="19"/>
  <c r="U129" i="19"/>
  <c r="T129" i="19"/>
  <c r="S129" i="19"/>
  <c r="R129" i="19"/>
  <c r="Q129" i="19"/>
  <c r="P129" i="19"/>
  <c r="O129" i="19"/>
  <c r="N129" i="19"/>
  <c r="M129" i="19"/>
  <c r="L129" i="19"/>
  <c r="K129" i="19"/>
  <c r="J129" i="19"/>
  <c r="A129" i="19"/>
  <c r="AC128" i="19"/>
  <c r="AB128" i="19"/>
  <c r="AA128" i="19"/>
  <c r="Z128" i="19"/>
  <c r="X128" i="19"/>
  <c r="Y128" i="19" s="1"/>
  <c r="F128" i="19" s="1"/>
  <c r="V128" i="19"/>
  <c r="U128" i="19"/>
  <c r="T128" i="19"/>
  <c r="S128" i="19"/>
  <c r="R128" i="19"/>
  <c r="Q128" i="19"/>
  <c r="P128" i="19"/>
  <c r="O128" i="19"/>
  <c r="N128" i="19"/>
  <c r="M128" i="19"/>
  <c r="L128" i="19"/>
  <c r="K128" i="19"/>
  <c r="J128" i="19"/>
  <c r="A128" i="19"/>
  <c r="AC127" i="19"/>
  <c r="AB127" i="19"/>
  <c r="AA127" i="19"/>
  <c r="Z127" i="19"/>
  <c r="X127" i="19"/>
  <c r="Y127" i="19" s="1"/>
  <c r="F127" i="19" s="1"/>
  <c r="V127" i="19"/>
  <c r="U127" i="19"/>
  <c r="T127" i="19"/>
  <c r="S127" i="19"/>
  <c r="R127" i="19"/>
  <c r="Q127" i="19"/>
  <c r="P127" i="19"/>
  <c r="O127" i="19"/>
  <c r="N127" i="19"/>
  <c r="M127" i="19"/>
  <c r="L127" i="19"/>
  <c r="K127" i="19"/>
  <c r="J127" i="19"/>
  <c r="A127" i="19"/>
  <c r="AC126" i="19"/>
  <c r="AB126" i="19"/>
  <c r="AA126" i="19"/>
  <c r="Z126" i="19"/>
  <c r="X126" i="19"/>
  <c r="V126" i="19"/>
  <c r="U126" i="19"/>
  <c r="T126" i="19"/>
  <c r="S126" i="19"/>
  <c r="R126" i="19"/>
  <c r="Q126" i="19"/>
  <c r="P126" i="19"/>
  <c r="O126" i="19"/>
  <c r="N126" i="19"/>
  <c r="M126" i="19"/>
  <c r="L126" i="19"/>
  <c r="K126" i="19"/>
  <c r="J126" i="19"/>
  <c r="A126" i="19"/>
  <c r="AC125" i="19"/>
  <c r="AB125" i="19"/>
  <c r="AA125" i="19"/>
  <c r="Z125" i="19"/>
  <c r="X125" i="19"/>
  <c r="V125" i="19"/>
  <c r="U125" i="19"/>
  <c r="T125" i="19"/>
  <c r="S125" i="19"/>
  <c r="R125" i="19"/>
  <c r="Q125" i="19"/>
  <c r="P125" i="19"/>
  <c r="O125" i="19"/>
  <c r="N125" i="19"/>
  <c r="M125" i="19"/>
  <c r="L125" i="19"/>
  <c r="K125" i="19"/>
  <c r="J125" i="19"/>
  <c r="A125" i="19"/>
  <c r="AC124" i="19"/>
  <c r="AB124" i="19"/>
  <c r="AA124" i="19"/>
  <c r="Z124" i="19"/>
  <c r="X124" i="19"/>
  <c r="Y124" i="19" s="1"/>
  <c r="F124" i="19" s="1"/>
  <c r="V124" i="19"/>
  <c r="U124" i="19"/>
  <c r="T124" i="19"/>
  <c r="S124" i="19"/>
  <c r="R124" i="19"/>
  <c r="Q124" i="19"/>
  <c r="P124" i="19"/>
  <c r="O124" i="19"/>
  <c r="N124" i="19"/>
  <c r="M124" i="19"/>
  <c r="L124" i="19"/>
  <c r="K124" i="19"/>
  <c r="J124" i="19"/>
  <c r="A124" i="19"/>
  <c r="AC123" i="19"/>
  <c r="AB123" i="19"/>
  <c r="AA123" i="19"/>
  <c r="Z123" i="19"/>
  <c r="X123" i="19"/>
  <c r="Y123" i="19" s="1"/>
  <c r="F123" i="19" s="1"/>
  <c r="V123" i="19"/>
  <c r="U123" i="19"/>
  <c r="T123" i="19"/>
  <c r="S123" i="19"/>
  <c r="R123" i="19"/>
  <c r="Q123" i="19"/>
  <c r="P123" i="19"/>
  <c r="O123" i="19"/>
  <c r="N123" i="19"/>
  <c r="M123" i="19"/>
  <c r="L123" i="19"/>
  <c r="K123" i="19"/>
  <c r="J123" i="19"/>
  <c r="A123" i="19"/>
  <c r="AC122" i="19"/>
  <c r="AB122" i="19"/>
  <c r="AA122" i="19"/>
  <c r="Z122" i="19"/>
  <c r="X122" i="19"/>
  <c r="V122" i="19"/>
  <c r="U122" i="19"/>
  <c r="T122" i="19"/>
  <c r="S122" i="19"/>
  <c r="R122" i="19"/>
  <c r="Q122" i="19"/>
  <c r="P122" i="19"/>
  <c r="O122" i="19"/>
  <c r="N122" i="19"/>
  <c r="M122" i="19"/>
  <c r="L122" i="19"/>
  <c r="K122" i="19"/>
  <c r="J122" i="19"/>
  <c r="A122" i="19"/>
  <c r="AC121" i="19"/>
  <c r="AB121" i="19"/>
  <c r="AA121" i="19"/>
  <c r="Z121" i="19"/>
  <c r="X121" i="19"/>
  <c r="V121" i="19"/>
  <c r="U121" i="19"/>
  <c r="T121" i="19"/>
  <c r="S121" i="19"/>
  <c r="R121" i="19"/>
  <c r="Q121" i="19"/>
  <c r="P121" i="19"/>
  <c r="O121" i="19"/>
  <c r="N121" i="19"/>
  <c r="M121" i="19"/>
  <c r="L121" i="19"/>
  <c r="K121" i="19"/>
  <c r="J121" i="19"/>
  <c r="A121" i="19"/>
  <c r="AC120" i="19"/>
  <c r="AB120" i="19"/>
  <c r="AA120" i="19"/>
  <c r="Z120" i="19"/>
  <c r="X120" i="19"/>
  <c r="Y120" i="19" s="1"/>
  <c r="F120" i="19" s="1"/>
  <c r="V120" i="19"/>
  <c r="U120" i="19"/>
  <c r="T120" i="19"/>
  <c r="S120" i="19"/>
  <c r="R120" i="19"/>
  <c r="Q120" i="19"/>
  <c r="P120" i="19"/>
  <c r="O120" i="19"/>
  <c r="N120" i="19"/>
  <c r="M120" i="19"/>
  <c r="L120" i="19"/>
  <c r="K120" i="19"/>
  <c r="J120" i="19"/>
  <c r="A120" i="19"/>
  <c r="AC119" i="19"/>
  <c r="AB119" i="19"/>
  <c r="AA119" i="19"/>
  <c r="Z119" i="19"/>
  <c r="X119" i="19"/>
  <c r="Y119" i="19" s="1"/>
  <c r="F119" i="19" s="1"/>
  <c r="V119" i="19"/>
  <c r="U119" i="19"/>
  <c r="T119" i="19"/>
  <c r="S119" i="19"/>
  <c r="R119" i="19"/>
  <c r="Q119" i="19"/>
  <c r="P119" i="19"/>
  <c r="O119" i="19"/>
  <c r="N119" i="19"/>
  <c r="M119" i="19"/>
  <c r="L119" i="19"/>
  <c r="K119" i="19"/>
  <c r="J119" i="19"/>
  <c r="A119" i="19"/>
  <c r="AC118" i="19"/>
  <c r="AB118" i="19"/>
  <c r="AA118" i="19"/>
  <c r="Z118" i="19"/>
  <c r="X118" i="19"/>
  <c r="V118" i="19"/>
  <c r="U118" i="19"/>
  <c r="T118" i="19"/>
  <c r="S118" i="19"/>
  <c r="R118" i="19"/>
  <c r="Q118" i="19"/>
  <c r="P118" i="19"/>
  <c r="O118" i="19"/>
  <c r="N118" i="19"/>
  <c r="M118" i="19"/>
  <c r="L118" i="19"/>
  <c r="K118" i="19"/>
  <c r="J118" i="19"/>
  <c r="A118" i="19"/>
  <c r="AC117" i="19"/>
  <c r="AB117" i="19"/>
  <c r="AA117" i="19"/>
  <c r="Z117" i="19"/>
  <c r="X117" i="19"/>
  <c r="V117" i="19"/>
  <c r="U117" i="19"/>
  <c r="T117" i="19"/>
  <c r="S117" i="19"/>
  <c r="R117" i="19"/>
  <c r="Q117" i="19"/>
  <c r="P117" i="19"/>
  <c r="O117" i="19"/>
  <c r="N117" i="19"/>
  <c r="M117" i="19"/>
  <c r="L117" i="19"/>
  <c r="K117" i="19"/>
  <c r="J117" i="19"/>
  <c r="A117" i="19"/>
  <c r="AC116" i="19"/>
  <c r="AB116" i="19"/>
  <c r="AA116" i="19"/>
  <c r="Z116" i="19"/>
  <c r="X116" i="19"/>
  <c r="Y116" i="19" s="1"/>
  <c r="F116" i="19" s="1"/>
  <c r="V116" i="19"/>
  <c r="U116" i="19"/>
  <c r="T116" i="19"/>
  <c r="S116" i="19"/>
  <c r="R116" i="19"/>
  <c r="Q116" i="19"/>
  <c r="P116" i="19"/>
  <c r="O116" i="19"/>
  <c r="N116" i="19"/>
  <c r="M116" i="19"/>
  <c r="L116" i="19"/>
  <c r="K116" i="19"/>
  <c r="J116" i="19"/>
  <c r="A116" i="19"/>
  <c r="AC115" i="19"/>
  <c r="AB115" i="19"/>
  <c r="AA115" i="19"/>
  <c r="Z115" i="19"/>
  <c r="X115" i="19"/>
  <c r="Y115" i="19" s="1"/>
  <c r="F115" i="19" s="1"/>
  <c r="V115" i="19"/>
  <c r="U115" i="19"/>
  <c r="T115" i="19"/>
  <c r="S115" i="19"/>
  <c r="R115" i="19"/>
  <c r="Q115" i="19"/>
  <c r="P115" i="19"/>
  <c r="O115" i="19"/>
  <c r="N115" i="19"/>
  <c r="M115" i="19"/>
  <c r="L115" i="19"/>
  <c r="K115" i="19"/>
  <c r="J115" i="19"/>
  <c r="A115" i="19"/>
  <c r="AC114" i="19"/>
  <c r="AB114" i="19"/>
  <c r="AA114" i="19"/>
  <c r="Z114" i="19"/>
  <c r="X114" i="19"/>
  <c r="V114" i="19"/>
  <c r="U114" i="19"/>
  <c r="T114" i="19"/>
  <c r="S114" i="19"/>
  <c r="R114" i="19"/>
  <c r="Q114" i="19"/>
  <c r="P114" i="19"/>
  <c r="O114" i="19"/>
  <c r="N114" i="19"/>
  <c r="M114" i="19"/>
  <c r="L114" i="19"/>
  <c r="K114" i="19"/>
  <c r="J114" i="19"/>
  <c r="A114" i="19"/>
  <c r="AC113" i="19"/>
  <c r="AB113" i="19"/>
  <c r="AA113" i="19"/>
  <c r="Z113" i="19"/>
  <c r="X113" i="19"/>
  <c r="V113" i="19"/>
  <c r="U113" i="19"/>
  <c r="T113" i="19"/>
  <c r="S113" i="19"/>
  <c r="R113" i="19"/>
  <c r="Q113" i="19"/>
  <c r="P113" i="19"/>
  <c r="O113" i="19"/>
  <c r="N113" i="19"/>
  <c r="M113" i="19"/>
  <c r="L113" i="19"/>
  <c r="K113" i="19"/>
  <c r="J113" i="19"/>
  <c r="A113" i="19"/>
  <c r="AC112" i="19"/>
  <c r="AB112" i="19"/>
  <c r="AA112" i="19"/>
  <c r="Z112" i="19"/>
  <c r="X112" i="19"/>
  <c r="Y112" i="19" s="1"/>
  <c r="F112" i="19" s="1"/>
  <c r="V112" i="19"/>
  <c r="U112" i="19"/>
  <c r="T112" i="19"/>
  <c r="S112" i="19"/>
  <c r="R112" i="19"/>
  <c r="Q112" i="19"/>
  <c r="P112" i="19"/>
  <c r="O112" i="19"/>
  <c r="N112" i="19"/>
  <c r="M112" i="19"/>
  <c r="L112" i="19"/>
  <c r="K112" i="19"/>
  <c r="J112" i="19"/>
  <c r="A112" i="19"/>
  <c r="AC111" i="19"/>
  <c r="AB111" i="19"/>
  <c r="AA111" i="19"/>
  <c r="Z111" i="19"/>
  <c r="X111" i="19"/>
  <c r="Y111" i="19" s="1"/>
  <c r="F111" i="19" s="1"/>
  <c r="V111" i="19"/>
  <c r="U111" i="19"/>
  <c r="T111" i="19"/>
  <c r="S111" i="19"/>
  <c r="R111" i="19"/>
  <c r="Q111" i="19"/>
  <c r="P111" i="19"/>
  <c r="O111" i="19"/>
  <c r="N111" i="19"/>
  <c r="M111" i="19"/>
  <c r="L111" i="19"/>
  <c r="K111" i="19"/>
  <c r="J111" i="19"/>
  <c r="A111" i="19"/>
  <c r="AC110" i="19"/>
  <c r="AB110" i="19"/>
  <c r="AA110" i="19"/>
  <c r="Z110" i="19"/>
  <c r="X110" i="19"/>
  <c r="V110" i="19"/>
  <c r="U110" i="19"/>
  <c r="T110" i="19"/>
  <c r="S110" i="19"/>
  <c r="R110" i="19"/>
  <c r="Q110" i="19"/>
  <c r="P110" i="19"/>
  <c r="O110" i="19"/>
  <c r="N110" i="19"/>
  <c r="M110" i="19"/>
  <c r="L110" i="19"/>
  <c r="K110" i="19"/>
  <c r="J110" i="19"/>
  <c r="A110" i="19"/>
  <c r="AC109" i="19"/>
  <c r="AB109" i="19"/>
  <c r="AA109" i="19"/>
  <c r="Z109" i="19"/>
  <c r="X109" i="19"/>
  <c r="V109" i="19"/>
  <c r="U109" i="19"/>
  <c r="T109" i="19"/>
  <c r="S109" i="19"/>
  <c r="R109" i="19"/>
  <c r="Q109" i="19"/>
  <c r="P109" i="19"/>
  <c r="O109" i="19"/>
  <c r="N109" i="19"/>
  <c r="M109" i="19"/>
  <c r="L109" i="19"/>
  <c r="K109" i="19"/>
  <c r="J109" i="19"/>
  <c r="A109" i="19"/>
  <c r="AC108" i="19"/>
  <c r="AB108" i="19"/>
  <c r="AA108" i="19"/>
  <c r="Z108" i="19"/>
  <c r="X108" i="19"/>
  <c r="Y108" i="19" s="1"/>
  <c r="F108" i="19" s="1"/>
  <c r="V108" i="19"/>
  <c r="U108" i="19"/>
  <c r="T108" i="19"/>
  <c r="S108" i="19"/>
  <c r="R108" i="19"/>
  <c r="Q108" i="19"/>
  <c r="P108" i="19"/>
  <c r="O108" i="19"/>
  <c r="N108" i="19"/>
  <c r="M108" i="19"/>
  <c r="L108" i="19"/>
  <c r="K108" i="19"/>
  <c r="J108" i="19"/>
  <c r="A108" i="19"/>
  <c r="AC107" i="19"/>
  <c r="AB107" i="19"/>
  <c r="AA107" i="19"/>
  <c r="Z107" i="19"/>
  <c r="X107" i="19"/>
  <c r="Y107" i="19" s="1"/>
  <c r="F107" i="19" s="1"/>
  <c r="V107" i="19"/>
  <c r="U107" i="19"/>
  <c r="T107" i="19"/>
  <c r="S107" i="19"/>
  <c r="R107" i="19"/>
  <c r="Q107" i="19"/>
  <c r="P107" i="19"/>
  <c r="O107" i="19"/>
  <c r="N107" i="19"/>
  <c r="M107" i="19"/>
  <c r="L107" i="19"/>
  <c r="K107" i="19"/>
  <c r="J107" i="19"/>
  <c r="A107" i="19"/>
  <c r="AC106" i="19"/>
  <c r="AB106" i="19"/>
  <c r="AA106" i="19"/>
  <c r="Z106" i="19"/>
  <c r="X106" i="19"/>
  <c r="V106" i="19"/>
  <c r="U106" i="19"/>
  <c r="T106" i="19"/>
  <c r="S106" i="19"/>
  <c r="R106" i="19"/>
  <c r="Q106" i="19"/>
  <c r="P106" i="19"/>
  <c r="O106" i="19"/>
  <c r="N106" i="19"/>
  <c r="M106" i="19"/>
  <c r="L106" i="19"/>
  <c r="K106" i="19"/>
  <c r="J106" i="19"/>
  <c r="A106" i="19"/>
  <c r="AC105" i="19"/>
  <c r="AB105" i="19"/>
  <c r="AA105" i="19"/>
  <c r="Z105" i="19"/>
  <c r="X105" i="19"/>
  <c r="V105" i="19"/>
  <c r="U105" i="19"/>
  <c r="T105" i="19"/>
  <c r="S105" i="19"/>
  <c r="R105" i="19"/>
  <c r="Q105" i="19"/>
  <c r="P105" i="19"/>
  <c r="O105" i="19"/>
  <c r="N105" i="19"/>
  <c r="M105" i="19"/>
  <c r="L105" i="19"/>
  <c r="K105" i="19"/>
  <c r="J105" i="19"/>
  <c r="A105" i="19"/>
  <c r="AC104" i="19"/>
  <c r="AB104" i="19"/>
  <c r="AA104" i="19"/>
  <c r="Z104" i="19"/>
  <c r="X104" i="19"/>
  <c r="Y104" i="19" s="1"/>
  <c r="F104" i="19" s="1"/>
  <c r="V104" i="19"/>
  <c r="U104" i="19"/>
  <c r="T104" i="19"/>
  <c r="S104" i="19"/>
  <c r="R104" i="19"/>
  <c r="Q104" i="19"/>
  <c r="P104" i="19"/>
  <c r="O104" i="19"/>
  <c r="N104" i="19"/>
  <c r="M104" i="19"/>
  <c r="L104" i="19"/>
  <c r="K104" i="19"/>
  <c r="J104" i="19"/>
  <c r="A104" i="19"/>
  <c r="AC103" i="19"/>
  <c r="AB103" i="19"/>
  <c r="AA103" i="19"/>
  <c r="Z103" i="19"/>
  <c r="X103" i="19"/>
  <c r="Y103" i="19" s="1"/>
  <c r="F103" i="19" s="1"/>
  <c r="V103" i="19"/>
  <c r="U103" i="19"/>
  <c r="T103" i="19"/>
  <c r="S103" i="19"/>
  <c r="R103" i="19"/>
  <c r="Q103" i="19"/>
  <c r="P103" i="19"/>
  <c r="O103" i="19"/>
  <c r="N103" i="19"/>
  <c r="M103" i="19"/>
  <c r="L103" i="19"/>
  <c r="K103" i="19"/>
  <c r="J103" i="19"/>
  <c r="A103" i="19"/>
  <c r="AC102" i="19"/>
  <c r="AB102" i="19"/>
  <c r="AA102" i="19"/>
  <c r="Z102" i="19"/>
  <c r="X102" i="19"/>
  <c r="V102" i="19"/>
  <c r="U102" i="19"/>
  <c r="T102" i="19"/>
  <c r="S102" i="19"/>
  <c r="R102" i="19"/>
  <c r="Q102" i="19"/>
  <c r="P102" i="19"/>
  <c r="O102" i="19"/>
  <c r="N102" i="19"/>
  <c r="M102" i="19"/>
  <c r="L102" i="19"/>
  <c r="K102" i="19"/>
  <c r="J102" i="19"/>
  <c r="A102" i="19"/>
  <c r="AC101" i="19"/>
  <c r="AB101" i="19"/>
  <c r="AA101" i="19"/>
  <c r="Z101" i="19"/>
  <c r="X101" i="19"/>
  <c r="V101" i="19"/>
  <c r="U101" i="19"/>
  <c r="T101" i="19"/>
  <c r="S101" i="19"/>
  <c r="R101" i="19"/>
  <c r="Q101" i="19"/>
  <c r="P101" i="19"/>
  <c r="O101" i="19"/>
  <c r="N101" i="19"/>
  <c r="M101" i="19"/>
  <c r="L101" i="19"/>
  <c r="K101" i="19"/>
  <c r="J101" i="19"/>
  <c r="A101" i="19"/>
  <c r="AC100" i="19"/>
  <c r="AB100" i="19"/>
  <c r="AA100" i="19"/>
  <c r="Z100" i="19"/>
  <c r="X100" i="19"/>
  <c r="Y100" i="19" s="1"/>
  <c r="F100" i="19" s="1"/>
  <c r="V100" i="19"/>
  <c r="U100" i="19"/>
  <c r="T100" i="19"/>
  <c r="S100" i="19"/>
  <c r="R100" i="19"/>
  <c r="Q100" i="19"/>
  <c r="P100" i="19"/>
  <c r="O100" i="19"/>
  <c r="N100" i="19"/>
  <c r="M100" i="19"/>
  <c r="L100" i="19"/>
  <c r="K100" i="19"/>
  <c r="J100" i="19"/>
  <c r="A100" i="19"/>
  <c r="AC99" i="19"/>
  <c r="AB99" i="19"/>
  <c r="AA99" i="19"/>
  <c r="Z99" i="19"/>
  <c r="X99" i="19"/>
  <c r="Y99" i="19" s="1"/>
  <c r="F99" i="19" s="1"/>
  <c r="V99" i="19"/>
  <c r="U99" i="19"/>
  <c r="T99" i="19"/>
  <c r="S99" i="19"/>
  <c r="R99" i="19"/>
  <c r="Q99" i="19"/>
  <c r="P99" i="19"/>
  <c r="O99" i="19"/>
  <c r="N99" i="19"/>
  <c r="M99" i="19"/>
  <c r="L99" i="19"/>
  <c r="K99" i="19"/>
  <c r="J99" i="19"/>
  <c r="A99" i="19"/>
  <c r="AC98" i="19"/>
  <c r="AB98" i="19"/>
  <c r="AA98" i="19"/>
  <c r="Z98" i="19"/>
  <c r="X98" i="19"/>
  <c r="V98" i="19"/>
  <c r="U98" i="19"/>
  <c r="T98" i="19"/>
  <c r="S98" i="19"/>
  <c r="R98" i="19"/>
  <c r="Q98" i="19"/>
  <c r="P98" i="19"/>
  <c r="O98" i="19"/>
  <c r="N98" i="19"/>
  <c r="M98" i="19"/>
  <c r="L98" i="19"/>
  <c r="K98" i="19"/>
  <c r="J98" i="19"/>
  <c r="A98" i="19"/>
  <c r="AC97" i="19"/>
  <c r="AB97" i="19"/>
  <c r="AA97" i="19"/>
  <c r="Z97" i="19"/>
  <c r="X97" i="19"/>
  <c r="V97" i="19"/>
  <c r="U97" i="19"/>
  <c r="T97" i="19"/>
  <c r="S97" i="19"/>
  <c r="R97" i="19"/>
  <c r="Q97" i="19"/>
  <c r="P97" i="19"/>
  <c r="O97" i="19"/>
  <c r="N97" i="19"/>
  <c r="M97" i="19"/>
  <c r="L97" i="19"/>
  <c r="K97" i="19"/>
  <c r="J97" i="19"/>
  <c r="A97" i="19"/>
  <c r="AC96" i="19"/>
  <c r="AB96" i="19"/>
  <c r="AA96" i="19"/>
  <c r="Z96" i="19"/>
  <c r="X96" i="19"/>
  <c r="Y96" i="19" s="1"/>
  <c r="F96" i="19" s="1"/>
  <c r="V96" i="19"/>
  <c r="U96" i="19"/>
  <c r="T96" i="19"/>
  <c r="S96" i="19"/>
  <c r="R96" i="19"/>
  <c r="Q96" i="19"/>
  <c r="P96" i="19"/>
  <c r="O96" i="19"/>
  <c r="N96" i="19"/>
  <c r="M96" i="19"/>
  <c r="L96" i="19"/>
  <c r="K96" i="19"/>
  <c r="J96" i="19"/>
  <c r="A96" i="19"/>
  <c r="AC95" i="19"/>
  <c r="AB95" i="19"/>
  <c r="AA95" i="19"/>
  <c r="Z95" i="19"/>
  <c r="X95" i="19"/>
  <c r="Y95" i="19" s="1"/>
  <c r="F95" i="19" s="1"/>
  <c r="V95" i="19"/>
  <c r="U95" i="19"/>
  <c r="T95" i="19"/>
  <c r="S95" i="19"/>
  <c r="R95" i="19"/>
  <c r="Q95" i="19"/>
  <c r="P95" i="19"/>
  <c r="O95" i="19"/>
  <c r="N95" i="19"/>
  <c r="M95" i="19"/>
  <c r="L95" i="19"/>
  <c r="K95" i="19"/>
  <c r="J95" i="19"/>
  <c r="A95" i="19"/>
  <c r="AC94" i="19"/>
  <c r="AB94" i="19"/>
  <c r="AA94" i="19"/>
  <c r="Z94" i="19"/>
  <c r="X94" i="19"/>
  <c r="V94" i="19"/>
  <c r="U94" i="19"/>
  <c r="T94" i="19"/>
  <c r="S94" i="19"/>
  <c r="R94" i="19"/>
  <c r="Q94" i="19"/>
  <c r="P94" i="19"/>
  <c r="O94" i="19"/>
  <c r="N94" i="19"/>
  <c r="M94" i="19"/>
  <c r="L94" i="19"/>
  <c r="K94" i="19"/>
  <c r="J94" i="19"/>
  <c r="A94" i="19"/>
  <c r="AC93" i="19"/>
  <c r="AB93" i="19"/>
  <c r="AA93" i="19"/>
  <c r="Z93" i="19"/>
  <c r="X93" i="19"/>
  <c r="V93" i="19"/>
  <c r="U93" i="19"/>
  <c r="T93" i="19"/>
  <c r="S93" i="19"/>
  <c r="R93" i="19"/>
  <c r="Q93" i="19"/>
  <c r="P93" i="19"/>
  <c r="O93" i="19"/>
  <c r="N93" i="19"/>
  <c r="M93" i="19"/>
  <c r="L93" i="19"/>
  <c r="K93" i="19"/>
  <c r="J93" i="19"/>
  <c r="A93" i="19"/>
  <c r="AC92" i="19"/>
  <c r="AB92" i="19"/>
  <c r="AA92" i="19"/>
  <c r="Z92" i="19"/>
  <c r="X92" i="19"/>
  <c r="Y92" i="19" s="1"/>
  <c r="F92" i="19" s="1"/>
  <c r="V92" i="19"/>
  <c r="U92" i="19"/>
  <c r="T92" i="19"/>
  <c r="S92" i="19"/>
  <c r="R92" i="19"/>
  <c r="Q92" i="19"/>
  <c r="P92" i="19"/>
  <c r="O92" i="19"/>
  <c r="N92" i="19"/>
  <c r="M92" i="19"/>
  <c r="L92" i="19"/>
  <c r="K92" i="19"/>
  <c r="J92" i="19"/>
  <c r="A92" i="19"/>
  <c r="AC91" i="19"/>
  <c r="AB91" i="19"/>
  <c r="AA91" i="19"/>
  <c r="Z91" i="19"/>
  <c r="X91" i="19"/>
  <c r="Y91" i="19" s="1"/>
  <c r="F91" i="19" s="1"/>
  <c r="V91" i="19"/>
  <c r="U91" i="19"/>
  <c r="T91" i="19"/>
  <c r="S91" i="19"/>
  <c r="R91" i="19"/>
  <c r="Q91" i="19"/>
  <c r="P91" i="19"/>
  <c r="O91" i="19"/>
  <c r="N91" i="19"/>
  <c r="M91" i="19"/>
  <c r="L91" i="19"/>
  <c r="K91" i="19"/>
  <c r="J91" i="19"/>
  <c r="A91" i="19"/>
  <c r="AC90" i="19"/>
  <c r="AB90" i="19"/>
  <c r="AA90" i="19"/>
  <c r="Z90" i="19"/>
  <c r="X90" i="19"/>
  <c r="V90" i="19"/>
  <c r="U90" i="19"/>
  <c r="T90" i="19"/>
  <c r="S90" i="19"/>
  <c r="R90" i="19"/>
  <c r="Q90" i="19"/>
  <c r="P90" i="19"/>
  <c r="O90" i="19"/>
  <c r="N90" i="19"/>
  <c r="M90" i="19"/>
  <c r="L90" i="19"/>
  <c r="K90" i="19"/>
  <c r="J90" i="19"/>
  <c r="A90" i="19"/>
  <c r="AC89" i="19"/>
  <c r="AB89" i="19"/>
  <c r="AA89" i="19"/>
  <c r="Z89" i="19"/>
  <c r="X89" i="19"/>
  <c r="V89" i="19"/>
  <c r="U89" i="19"/>
  <c r="T89" i="19"/>
  <c r="S89" i="19"/>
  <c r="R89" i="19"/>
  <c r="Q89" i="19"/>
  <c r="P89" i="19"/>
  <c r="O89" i="19"/>
  <c r="N89" i="19"/>
  <c r="M89" i="19"/>
  <c r="L89" i="19"/>
  <c r="K89" i="19"/>
  <c r="J89" i="19"/>
  <c r="A89" i="19"/>
  <c r="AC88" i="19"/>
  <c r="AB88" i="19"/>
  <c r="AA88" i="19"/>
  <c r="Z88" i="19"/>
  <c r="X88" i="19"/>
  <c r="Y88" i="19" s="1"/>
  <c r="F88" i="19" s="1"/>
  <c r="V88" i="19"/>
  <c r="U88" i="19"/>
  <c r="T88" i="19"/>
  <c r="S88" i="19"/>
  <c r="R88" i="19"/>
  <c r="Q88" i="19"/>
  <c r="P88" i="19"/>
  <c r="O88" i="19"/>
  <c r="N88" i="19"/>
  <c r="M88" i="19"/>
  <c r="L88" i="19"/>
  <c r="K88" i="19"/>
  <c r="J88" i="19"/>
  <c r="A88" i="19"/>
  <c r="AC87" i="19"/>
  <c r="AB87" i="19"/>
  <c r="AA87" i="19"/>
  <c r="Z87" i="19"/>
  <c r="X87" i="19"/>
  <c r="Y87" i="19" s="1"/>
  <c r="F87" i="19" s="1"/>
  <c r="V87" i="19"/>
  <c r="U87" i="19"/>
  <c r="T87" i="19"/>
  <c r="S87" i="19"/>
  <c r="R87" i="19"/>
  <c r="Q87" i="19"/>
  <c r="P87" i="19"/>
  <c r="O87" i="19"/>
  <c r="N87" i="19"/>
  <c r="M87" i="19"/>
  <c r="L87" i="19"/>
  <c r="K87" i="19"/>
  <c r="J87" i="19"/>
  <c r="A87" i="19"/>
  <c r="AC86" i="19"/>
  <c r="AB86" i="19"/>
  <c r="AA86" i="19"/>
  <c r="Z86" i="19"/>
  <c r="X86" i="19"/>
  <c r="V86" i="19"/>
  <c r="U86" i="19"/>
  <c r="T86" i="19"/>
  <c r="S86" i="19"/>
  <c r="R86" i="19"/>
  <c r="Q86" i="19"/>
  <c r="P86" i="19"/>
  <c r="O86" i="19"/>
  <c r="N86" i="19"/>
  <c r="M86" i="19"/>
  <c r="L86" i="19"/>
  <c r="K86" i="19"/>
  <c r="J86" i="19"/>
  <c r="A86" i="19"/>
  <c r="AC85" i="19"/>
  <c r="AB85" i="19"/>
  <c r="AA85" i="19"/>
  <c r="Z85" i="19"/>
  <c r="X85" i="19"/>
  <c r="V85" i="19"/>
  <c r="U85" i="19"/>
  <c r="T85" i="19"/>
  <c r="S85" i="19"/>
  <c r="R85" i="19"/>
  <c r="Q85" i="19"/>
  <c r="P85" i="19"/>
  <c r="O85" i="19"/>
  <c r="N85" i="19"/>
  <c r="M85" i="19"/>
  <c r="L85" i="19"/>
  <c r="K85" i="19"/>
  <c r="J85" i="19"/>
  <c r="A85" i="19"/>
  <c r="AC84" i="19"/>
  <c r="AB84" i="19"/>
  <c r="AA84" i="19"/>
  <c r="Z84" i="19"/>
  <c r="X84" i="19"/>
  <c r="Y84" i="19" s="1"/>
  <c r="F84" i="19" s="1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A84" i="19"/>
  <c r="AC83" i="19"/>
  <c r="AB83" i="19"/>
  <c r="AA83" i="19"/>
  <c r="Z83" i="19"/>
  <c r="X83" i="19"/>
  <c r="Y83" i="19" s="1"/>
  <c r="F83" i="19" s="1"/>
  <c r="V83" i="19"/>
  <c r="U83" i="19"/>
  <c r="T83" i="19"/>
  <c r="S83" i="19"/>
  <c r="R83" i="19"/>
  <c r="Q83" i="19"/>
  <c r="P83" i="19"/>
  <c r="O83" i="19"/>
  <c r="N83" i="19"/>
  <c r="M83" i="19"/>
  <c r="L83" i="19"/>
  <c r="K83" i="19"/>
  <c r="J83" i="19"/>
  <c r="A83" i="19"/>
  <c r="AC82" i="19"/>
  <c r="AB82" i="19"/>
  <c r="AA82" i="19"/>
  <c r="Z82" i="19"/>
  <c r="X82" i="19"/>
  <c r="V82" i="19"/>
  <c r="U82" i="19"/>
  <c r="T82" i="19"/>
  <c r="S82" i="19"/>
  <c r="R82" i="19"/>
  <c r="Q82" i="19"/>
  <c r="P82" i="19"/>
  <c r="O82" i="19"/>
  <c r="N82" i="19"/>
  <c r="M82" i="19"/>
  <c r="L82" i="19"/>
  <c r="K82" i="19"/>
  <c r="J82" i="19"/>
  <c r="A82" i="19"/>
  <c r="AC81" i="19"/>
  <c r="AB81" i="19"/>
  <c r="AA81" i="19"/>
  <c r="Z81" i="19"/>
  <c r="X81" i="19"/>
  <c r="V81" i="19"/>
  <c r="U81" i="19"/>
  <c r="T81" i="19"/>
  <c r="S81" i="19"/>
  <c r="R81" i="19"/>
  <c r="Q81" i="19"/>
  <c r="P81" i="19"/>
  <c r="O81" i="19"/>
  <c r="N81" i="19"/>
  <c r="M81" i="19"/>
  <c r="L81" i="19"/>
  <c r="K81" i="19"/>
  <c r="J81" i="19"/>
  <c r="A81" i="19"/>
  <c r="AC80" i="19"/>
  <c r="AB80" i="19"/>
  <c r="AA80" i="19"/>
  <c r="Z80" i="19"/>
  <c r="X80" i="19"/>
  <c r="Y80" i="19" s="1"/>
  <c r="F80" i="19" s="1"/>
  <c r="V80" i="19"/>
  <c r="U80" i="19"/>
  <c r="T80" i="19"/>
  <c r="S80" i="19"/>
  <c r="R80" i="19"/>
  <c r="Q80" i="19"/>
  <c r="P80" i="19"/>
  <c r="O80" i="19"/>
  <c r="N80" i="19"/>
  <c r="M80" i="19"/>
  <c r="L80" i="19"/>
  <c r="K80" i="19"/>
  <c r="J80" i="19"/>
  <c r="A80" i="19"/>
  <c r="AC79" i="19"/>
  <c r="AB79" i="19"/>
  <c r="AA79" i="19"/>
  <c r="Z79" i="19"/>
  <c r="X79" i="19"/>
  <c r="Y79" i="19" s="1"/>
  <c r="F79" i="19" s="1"/>
  <c r="V79" i="19"/>
  <c r="U79" i="19"/>
  <c r="T79" i="19"/>
  <c r="S79" i="19"/>
  <c r="R79" i="19"/>
  <c r="Q79" i="19"/>
  <c r="P79" i="19"/>
  <c r="O79" i="19"/>
  <c r="N79" i="19"/>
  <c r="M79" i="19"/>
  <c r="L79" i="19"/>
  <c r="K79" i="19"/>
  <c r="J79" i="19"/>
  <c r="A79" i="19"/>
  <c r="AC78" i="19"/>
  <c r="AB78" i="19"/>
  <c r="AA78" i="19"/>
  <c r="Z78" i="19"/>
  <c r="X78" i="19"/>
  <c r="V78" i="19"/>
  <c r="U78" i="19"/>
  <c r="T78" i="19"/>
  <c r="S78" i="19"/>
  <c r="R78" i="19"/>
  <c r="Q78" i="19"/>
  <c r="P78" i="19"/>
  <c r="O78" i="19"/>
  <c r="N78" i="19"/>
  <c r="M78" i="19"/>
  <c r="L78" i="19"/>
  <c r="K78" i="19"/>
  <c r="J78" i="19"/>
  <c r="A78" i="19"/>
  <c r="AC77" i="19"/>
  <c r="AB77" i="19"/>
  <c r="AA77" i="19"/>
  <c r="Z77" i="19"/>
  <c r="X77" i="19"/>
  <c r="V77" i="19"/>
  <c r="U77" i="19"/>
  <c r="T77" i="19"/>
  <c r="S77" i="19"/>
  <c r="R77" i="19"/>
  <c r="Q77" i="19"/>
  <c r="P77" i="19"/>
  <c r="O77" i="19"/>
  <c r="N77" i="19"/>
  <c r="M77" i="19"/>
  <c r="L77" i="19"/>
  <c r="K77" i="19"/>
  <c r="J77" i="19"/>
  <c r="A77" i="19"/>
  <c r="AC76" i="19"/>
  <c r="AB76" i="19"/>
  <c r="AA76" i="19"/>
  <c r="Z76" i="19"/>
  <c r="X76" i="19"/>
  <c r="Y76" i="19" s="1"/>
  <c r="F76" i="19" s="1"/>
  <c r="V76" i="19"/>
  <c r="U76" i="19"/>
  <c r="T76" i="19"/>
  <c r="S76" i="19"/>
  <c r="R76" i="19"/>
  <c r="Q76" i="19"/>
  <c r="P76" i="19"/>
  <c r="O76" i="19"/>
  <c r="N76" i="19"/>
  <c r="M76" i="19"/>
  <c r="L76" i="19"/>
  <c r="K76" i="19"/>
  <c r="J76" i="19"/>
  <c r="A76" i="19"/>
  <c r="AC75" i="19"/>
  <c r="AB75" i="19"/>
  <c r="AA75" i="19"/>
  <c r="Z75" i="19"/>
  <c r="X75" i="19"/>
  <c r="Y75" i="19" s="1"/>
  <c r="F75" i="19" s="1"/>
  <c r="V75" i="19"/>
  <c r="U75" i="19"/>
  <c r="T75" i="19"/>
  <c r="S75" i="19"/>
  <c r="R75" i="19"/>
  <c r="Q75" i="19"/>
  <c r="P75" i="19"/>
  <c r="O75" i="19"/>
  <c r="N75" i="19"/>
  <c r="M75" i="19"/>
  <c r="L75" i="19"/>
  <c r="K75" i="19"/>
  <c r="J75" i="19"/>
  <c r="A75" i="19"/>
  <c r="AC74" i="19"/>
  <c r="AB74" i="19"/>
  <c r="AA74" i="19"/>
  <c r="Z74" i="19"/>
  <c r="X74" i="19"/>
  <c r="V74" i="19"/>
  <c r="U74" i="19"/>
  <c r="T74" i="19"/>
  <c r="S74" i="19"/>
  <c r="R74" i="19"/>
  <c r="Q74" i="19"/>
  <c r="P74" i="19"/>
  <c r="O74" i="19"/>
  <c r="N74" i="19"/>
  <c r="M74" i="19"/>
  <c r="L74" i="19"/>
  <c r="K74" i="19"/>
  <c r="J74" i="19"/>
  <c r="A74" i="19"/>
  <c r="AC73" i="19"/>
  <c r="AB73" i="19"/>
  <c r="AA73" i="19"/>
  <c r="Z73" i="19"/>
  <c r="X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A73" i="19"/>
  <c r="AC72" i="19"/>
  <c r="AB72" i="19"/>
  <c r="AA72" i="19"/>
  <c r="Z72" i="19"/>
  <c r="X72" i="19"/>
  <c r="Y72" i="19" s="1"/>
  <c r="F72" i="19" s="1"/>
  <c r="V72" i="19"/>
  <c r="U72" i="19"/>
  <c r="T72" i="19"/>
  <c r="S72" i="19"/>
  <c r="R72" i="19"/>
  <c r="Q72" i="19"/>
  <c r="P72" i="19"/>
  <c r="O72" i="19"/>
  <c r="N72" i="19"/>
  <c r="M72" i="19"/>
  <c r="L72" i="19"/>
  <c r="K72" i="19"/>
  <c r="J72" i="19"/>
  <c r="A72" i="19"/>
  <c r="AC71" i="19"/>
  <c r="AB71" i="19"/>
  <c r="AA71" i="19"/>
  <c r="Z71" i="19"/>
  <c r="X71" i="19"/>
  <c r="Y71" i="19" s="1"/>
  <c r="F71" i="19" s="1"/>
  <c r="V71" i="19"/>
  <c r="U71" i="19"/>
  <c r="T71" i="19"/>
  <c r="S71" i="19"/>
  <c r="R71" i="19"/>
  <c r="Q71" i="19"/>
  <c r="P71" i="19"/>
  <c r="O71" i="19"/>
  <c r="N71" i="19"/>
  <c r="M71" i="19"/>
  <c r="L71" i="19"/>
  <c r="K71" i="19"/>
  <c r="J71" i="19"/>
  <c r="A71" i="19"/>
  <c r="AC70" i="19"/>
  <c r="AB70" i="19"/>
  <c r="AA70" i="19"/>
  <c r="Z70" i="19"/>
  <c r="X70" i="19"/>
  <c r="V70" i="19"/>
  <c r="U70" i="19"/>
  <c r="T70" i="19"/>
  <c r="S70" i="19"/>
  <c r="R70" i="19"/>
  <c r="Q70" i="19"/>
  <c r="P70" i="19"/>
  <c r="O70" i="19"/>
  <c r="N70" i="19"/>
  <c r="M70" i="19"/>
  <c r="L70" i="19"/>
  <c r="K70" i="19"/>
  <c r="J70" i="19"/>
  <c r="A70" i="19"/>
  <c r="AC69" i="19"/>
  <c r="AB69" i="19"/>
  <c r="AA69" i="19"/>
  <c r="Z69" i="19"/>
  <c r="X69" i="19"/>
  <c r="V69" i="19"/>
  <c r="U69" i="19"/>
  <c r="T69" i="19"/>
  <c r="S69" i="19"/>
  <c r="R69" i="19"/>
  <c r="Q69" i="19"/>
  <c r="P69" i="19"/>
  <c r="O69" i="19"/>
  <c r="N69" i="19"/>
  <c r="M69" i="19"/>
  <c r="L69" i="19"/>
  <c r="K69" i="19"/>
  <c r="J69" i="19"/>
  <c r="A69" i="19"/>
  <c r="AC68" i="19"/>
  <c r="AB68" i="19"/>
  <c r="AA68" i="19"/>
  <c r="Z68" i="19"/>
  <c r="X68" i="19"/>
  <c r="V68" i="19"/>
  <c r="U68" i="19"/>
  <c r="T68" i="19"/>
  <c r="S68" i="19"/>
  <c r="R68" i="19"/>
  <c r="Q68" i="19"/>
  <c r="P68" i="19"/>
  <c r="O68" i="19"/>
  <c r="N68" i="19"/>
  <c r="M68" i="19"/>
  <c r="L68" i="19"/>
  <c r="K68" i="19"/>
  <c r="J68" i="19"/>
  <c r="A68" i="19"/>
  <c r="AC67" i="19"/>
  <c r="AB67" i="19"/>
  <c r="AA67" i="19"/>
  <c r="Z67" i="19"/>
  <c r="X67" i="19"/>
  <c r="Y67" i="19" s="1"/>
  <c r="V67" i="19"/>
  <c r="U67" i="19"/>
  <c r="T67" i="19"/>
  <c r="S67" i="19"/>
  <c r="R67" i="19"/>
  <c r="Q67" i="19"/>
  <c r="P67" i="19"/>
  <c r="O67" i="19"/>
  <c r="N67" i="19"/>
  <c r="M67" i="19"/>
  <c r="L67" i="19"/>
  <c r="K67" i="19"/>
  <c r="J67" i="19"/>
  <c r="A67" i="19"/>
  <c r="AC66" i="19"/>
  <c r="AB66" i="19"/>
  <c r="AA66" i="19"/>
  <c r="Z66" i="19"/>
  <c r="X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A66" i="19"/>
  <c r="AC65" i="19"/>
  <c r="AB65" i="19"/>
  <c r="AA65" i="19"/>
  <c r="Z65" i="19"/>
  <c r="X65" i="19"/>
  <c r="V65" i="19"/>
  <c r="U65" i="19"/>
  <c r="T65" i="19"/>
  <c r="S65" i="19"/>
  <c r="R65" i="19"/>
  <c r="Q65" i="19"/>
  <c r="P65" i="19"/>
  <c r="O65" i="19"/>
  <c r="N65" i="19"/>
  <c r="M65" i="19"/>
  <c r="L65" i="19"/>
  <c r="K65" i="19"/>
  <c r="J65" i="19"/>
  <c r="A65" i="19"/>
  <c r="AC64" i="19"/>
  <c r="AB64" i="19"/>
  <c r="AA64" i="19"/>
  <c r="Z64" i="19"/>
  <c r="X64" i="19"/>
  <c r="Y64" i="19" s="1"/>
  <c r="F64" i="19" s="1"/>
  <c r="V64" i="19"/>
  <c r="U64" i="19"/>
  <c r="T64" i="19"/>
  <c r="S64" i="19"/>
  <c r="R64" i="19"/>
  <c r="Q64" i="19"/>
  <c r="P64" i="19"/>
  <c r="O64" i="19"/>
  <c r="N64" i="19"/>
  <c r="M64" i="19"/>
  <c r="L64" i="19"/>
  <c r="K64" i="19"/>
  <c r="J64" i="19"/>
  <c r="A64" i="19"/>
  <c r="AC63" i="19"/>
  <c r="AB63" i="19"/>
  <c r="AA63" i="19"/>
  <c r="Z63" i="19"/>
  <c r="X63" i="19"/>
  <c r="Y63" i="19" s="1"/>
  <c r="V63" i="19"/>
  <c r="U63" i="19"/>
  <c r="T63" i="19"/>
  <c r="S63" i="19"/>
  <c r="R63" i="19"/>
  <c r="Q63" i="19"/>
  <c r="P63" i="19"/>
  <c r="O63" i="19"/>
  <c r="N63" i="19"/>
  <c r="M63" i="19"/>
  <c r="L63" i="19"/>
  <c r="K63" i="19"/>
  <c r="J63" i="19"/>
  <c r="A63" i="19"/>
  <c r="AC62" i="19"/>
  <c r="AB62" i="19"/>
  <c r="AA62" i="19"/>
  <c r="Z62" i="19"/>
  <c r="X62" i="19"/>
  <c r="V62" i="19"/>
  <c r="U62" i="19"/>
  <c r="T62" i="19"/>
  <c r="S62" i="19"/>
  <c r="R62" i="19"/>
  <c r="Q62" i="19"/>
  <c r="P62" i="19"/>
  <c r="O62" i="19"/>
  <c r="N62" i="19"/>
  <c r="M62" i="19"/>
  <c r="L62" i="19"/>
  <c r="K62" i="19"/>
  <c r="J62" i="19"/>
  <c r="A62" i="19"/>
  <c r="AC61" i="19"/>
  <c r="AB61" i="19"/>
  <c r="AA61" i="19"/>
  <c r="Z61" i="19"/>
  <c r="X61" i="19"/>
  <c r="V61" i="19"/>
  <c r="U61" i="19"/>
  <c r="T61" i="19"/>
  <c r="S61" i="19"/>
  <c r="R61" i="19"/>
  <c r="Q61" i="19"/>
  <c r="P61" i="19"/>
  <c r="O61" i="19"/>
  <c r="N61" i="19"/>
  <c r="M61" i="19"/>
  <c r="L61" i="19"/>
  <c r="K61" i="19"/>
  <c r="J61" i="19"/>
  <c r="A61" i="19"/>
  <c r="AC60" i="19"/>
  <c r="AB60" i="19"/>
  <c r="AA60" i="19"/>
  <c r="Z60" i="19"/>
  <c r="X60" i="19"/>
  <c r="Y60" i="19" s="1"/>
  <c r="F60" i="19" s="1"/>
  <c r="V60" i="19"/>
  <c r="U60" i="19"/>
  <c r="T60" i="19"/>
  <c r="S60" i="19"/>
  <c r="R60" i="19"/>
  <c r="Q60" i="19"/>
  <c r="P60" i="19"/>
  <c r="O60" i="19"/>
  <c r="N60" i="19"/>
  <c r="M60" i="19"/>
  <c r="L60" i="19"/>
  <c r="K60" i="19"/>
  <c r="J60" i="19"/>
  <c r="A60" i="19"/>
  <c r="AC59" i="19"/>
  <c r="AB59" i="19"/>
  <c r="AA59" i="19"/>
  <c r="Z59" i="19"/>
  <c r="X59" i="19"/>
  <c r="Y59" i="19" s="1"/>
  <c r="F59" i="19" s="1"/>
  <c r="V59" i="19"/>
  <c r="U59" i="19"/>
  <c r="T59" i="19"/>
  <c r="S59" i="19"/>
  <c r="R59" i="19"/>
  <c r="Q59" i="19"/>
  <c r="P59" i="19"/>
  <c r="O59" i="19"/>
  <c r="N59" i="19"/>
  <c r="M59" i="19"/>
  <c r="L59" i="19"/>
  <c r="K59" i="19"/>
  <c r="J59" i="19"/>
  <c r="A59" i="19"/>
  <c r="AC58" i="19"/>
  <c r="AB58" i="19"/>
  <c r="AA58" i="19"/>
  <c r="Z58" i="19"/>
  <c r="X58" i="19"/>
  <c r="V58" i="19"/>
  <c r="U58" i="19"/>
  <c r="T58" i="19"/>
  <c r="S58" i="19"/>
  <c r="R58" i="19"/>
  <c r="Q58" i="19"/>
  <c r="P58" i="19"/>
  <c r="O58" i="19"/>
  <c r="N58" i="19"/>
  <c r="M58" i="19"/>
  <c r="L58" i="19"/>
  <c r="K58" i="19"/>
  <c r="J58" i="19"/>
  <c r="A58" i="19"/>
  <c r="AC57" i="19"/>
  <c r="AB57" i="19"/>
  <c r="AA57" i="19"/>
  <c r="Z57" i="19"/>
  <c r="X57" i="19"/>
  <c r="V57" i="19"/>
  <c r="U57" i="19"/>
  <c r="T57" i="19"/>
  <c r="S57" i="19"/>
  <c r="R57" i="19"/>
  <c r="Q57" i="19"/>
  <c r="P57" i="19"/>
  <c r="O57" i="19"/>
  <c r="N57" i="19"/>
  <c r="M57" i="19"/>
  <c r="L57" i="19"/>
  <c r="K57" i="19"/>
  <c r="J57" i="19"/>
  <c r="A57" i="19"/>
  <c r="AC56" i="19"/>
  <c r="AB56" i="19"/>
  <c r="AA56" i="19"/>
  <c r="Z56" i="19"/>
  <c r="X56" i="19"/>
  <c r="V56" i="19"/>
  <c r="U56" i="19"/>
  <c r="T56" i="19"/>
  <c r="S56" i="19"/>
  <c r="R56" i="19"/>
  <c r="Q56" i="19"/>
  <c r="P56" i="19"/>
  <c r="O56" i="19"/>
  <c r="N56" i="19"/>
  <c r="M56" i="19"/>
  <c r="L56" i="19"/>
  <c r="K56" i="19"/>
  <c r="J56" i="19"/>
  <c r="A56" i="19"/>
  <c r="AC55" i="19"/>
  <c r="AB55" i="19"/>
  <c r="AA55" i="19"/>
  <c r="Z55" i="19"/>
  <c r="X55" i="19"/>
  <c r="Y55" i="19" s="1"/>
  <c r="F55" i="19" s="1"/>
  <c r="V55" i="19"/>
  <c r="U55" i="19"/>
  <c r="T55" i="19"/>
  <c r="S55" i="19"/>
  <c r="R55" i="19"/>
  <c r="Q55" i="19"/>
  <c r="P55" i="19"/>
  <c r="O55" i="19"/>
  <c r="N55" i="19"/>
  <c r="M55" i="19"/>
  <c r="L55" i="19"/>
  <c r="K55" i="19"/>
  <c r="J55" i="19"/>
  <c r="A55" i="19"/>
  <c r="AC54" i="19"/>
  <c r="AB54" i="19"/>
  <c r="AA54" i="19"/>
  <c r="Z54" i="19"/>
  <c r="X54" i="19"/>
  <c r="V54" i="19"/>
  <c r="U54" i="19"/>
  <c r="T54" i="19"/>
  <c r="S54" i="19"/>
  <c r="R54" i="19"/>
  <c r="Q54" i="19"/>
  <c r="P54" i="19"/>
  <c r="O54" i="19"/>
  <c r="N54" i="19"/>
  <c r="M54" i="19"/>
  <c r="L54" i="19"/>
  <c r="K54" i="19"/>
  <c r="J54" i="19"/>
  <c r="A54" i="19"/>
  <c r="AC53" i="19"/>
  <c r="AB53" i="19"/>
  <c r="AA53" i="19"/>
  <c r="Z53" i="19"/>
  <c r="X53" i="19"/>
  <c r="V53" i="19"/>
  <c r="U53" i="19"/>
  <c r="T53" i="19"/>
  <c r="S53" i="19"/>
  <c r="R53" i="19"/>
  <c r="Q53" i="19"/>
  <c r="P53" i="19"/>
  <c r="O53" i="19"/>
  <c r="N53" i="19"/>
  <c r="M53" i="19"/>
  <c r="L53" i="19"/>
  <c r="K53" i="19"/>
  <c r="J53" i="19"/>
  <c r="A53" i="19"/>
  <c r="AC52" i="19"/>
  <c r="AB52" i="19"/>
  <c r="AA52" i="19"/>
  <c r="Z52" i="19"/>
  <c r="X52" i="19"/>
  <c r="Y52" i="19" s="1"/>
  <c r="F52" i="19" s="1"/>
  <c r="V52" i="19"/>
  <c r="U52" i="19"/>
  <c r="T52" i="19"/>
  <c r="S52" i="19"/>
  <c r="R52" i="19"/>
  <c r="Q52" i="19"/>
  <c r="P52" i="19"/>
  <c r="O52" i="19"/>
  <c r="N52" i="19"/>
  <c r="M52" i="19"/>
  <c r="L52" i="19"/>
  <c r="K52" i="19"/>
  <c r="J52" i="19"/>
  <c r="A52" i="19"/>
  <c r="AC51" i="19"/>
  <c r="AB51" i="19"/>
  <c r="AA51" i="19"/>
  <c r="Z51" i="19"/>
  <c r="X51" i="19"/>
  <c r="Y51" i="19" s="1"/>
  <c r="V51" i="19"/>
  <c r="U51" i="19"/>
  <c r="T51" i="19"/>
  <c r="S51" i="19"/>
  <c r="R51" i="19"/>
  <c r="Q51" i="19"/>
  <c r="P51" i="19"/>
  <c r="O51" i="19"/>
  <c r="N51" i="19"/>
  <c r="M51" i="19"/>
  <c r="L51" i="19"/>
  <c r="K51" i="19"/>
  <c r="J51" i="19"/>
  <c r="A51" i="19"/>
  <c r="AC50" i="19"/>
  <c r="AB50" i="19"/>
  <c r="AA50" i="19"/>
  <c r="Z50" i="19"/>
  <c r="X50" i="19"/>
  <c r="V50" i="19"/>
  <c r="U50" i="19"/>
  <c r="T50" i="19"/>
  <c r="S50" i="19"/>
  <c r="R50" i="19"/>
  <c r="Q50" i="19"/>
  <c r="P50" i="19"/>
  <c r="O50" i="19"/>
  <c r="N50" i="19"/>
  <c r="M50" i="19"/>
  <c r="L50" i="19"/>
  <c r="K50" i="19"/>
  <c r="J50" i="19"/>
  <c r="A50" i="19"/>
  <c r="AC49" i="19"/>
  <c r="AB49" i="19"/>
  <c r="AA49" i="19"/>
  <c r="Z49" i="19"/>
  <c r="X49" i="19"/>
  <c r="V49" i="19"/>
  <c r="U49" i="19"/>
  <c r="T49" i="19"/>
  <c r="S49" i="19"/>
  <c r="R49" i="19"/>
  <c r="Q49" i="19"/>
  <c r="P49" i="19"/>
  <c r="O49" i="19"/>
  <c r="N49" i="19"/>
  <c r="M49" i="19"/>
  <c r="L49" i="19"/>
  <c r="K49" i="19"/>
  <c r="J49" i="19"/>
  <c r="A49" i="19"/>
  <c r="AC48" i="19"/>
  <c r="AB48" i="19"/>
  <c r="AA48" i="19"/>
  <c r="Z48" i="19"/>
  <c r="X48" i="19"/>
  <c r="V48" i="19"/>
  <c r="U48" i="19"/>
  <c r="T48" i="19"/>
  <c r="S48" i="19"/>
  <c r="R48" i="19"/>
  <c r="Q48" i="19"/>
  <c r="P48" i="19"/>
  <c r="O48" i="19"/>
  <c r="N48" i="19"/>
  <c r="M48" i="19"/>
  <c r="L48" i="19"/>
  <c r="K48" i="19"/>
  <c r="J48" i="19"/>
  <c r="A48" i="19"/>
  <c r="AC47" i="19"/>
  <c r="AB47" i="19"/>
  <c r="AA47" i="19"/>
  <c r="Z47" i="19"/>
  <c r="X47" i="19"/>
  <c r="Y47" i="19" s="1"/>
  <c r="F47" i="19" s="1"/>
  <c r="V47" i="19"/>
  <c r="U47" i="19"/>
  <c r="T47" i="19"/>
  <c r="S47" i="19"/>
  <c r="R47" i="19"/>
  <c r="Q47" i="19"/>
  <c r="P47" i="19"/>
  <c r="O47" i="19"/>
  <c r="N47" i="19"/>
  <c r="M47" i="19"/>
  <c r="L47" i="19"/>
  <c r="K47" i="19"/>
  <c r="J47" i="19"/>
  <c r="A47" i="19"/>
  <c r="AC46" i="19"/>
  <c r="AB46" i="19"/>
  <c r="AA46" i="19"/>
  <c r="Z46" i="19"/>
  <c r="X46" i="19"/>
  <c r="V46" i="19"/>
  <c r="U46" i="19"/>
  <c r="T46" i="19"/>
  <c r="S46" i="19"/>
  <c r="R46" i="19"/>
  <c r="Q46" i="19"/>
  <c r="P46" i="19"/>
  <c r="O46" i="19"/>
  <c r="N46" i="19"/>
  <c r="M46" i="19"/>
  <c r="L46" i="19"/>
  <c r="K46" i="19"/>
  <c r="J46" i="19"/>
  <c r="A46" i="19"/>
  <c r="AC45" i="19"/>
  <c r="AB45" i="19"/>
  <c r="AA45" i="19"/>
  <c r="Z45" i="19"/>
  <c r="X45" i="19"/>
  <c r="Y45" i="19" s="1"/>
  <c r="V45" i="19"/>
  <c r="U45" i="19"/>
  <c r="T45" i="19"/>
  <c r="S45" i="19"/>
  <c r="R45" i="19"/>
  <c r="Q45" i="19"/>
  <c r="P45" i="19"/>
  <c r="O45" i="19"/>
  <c r="N45" i="19"/>
  <c r="M45" i="19"/>
  <c r="L45" i="19"/>
  <c r="K45" i="19"/>
  <c r="J45" i="19"/>
  <c r="A45" i="19"/>
  <c r="AC44" i="19"/>
  <c r="AB44" i="19"/>
  <c r="AA44" i="19"/>
  <c r="Z44" i="19"/>
  <c r="X44" i="19"/>
  <c r="Y44" i="19" s="1"/>
  <c r="F44" i="19" s="1"/>
  <c r="V44" i="19"/>
  <c r="U44" i="19"/>
  <c r="T44" i="19"/>
  <c r="S44" i="19"/>
  <c r="R44" i="19"/>
  <c r="Q44" i="19"/>
  <c r="P44" i="19"/>
  <c r="O44" i="19"/>
  <c r="N44" i="19"/>
  <c r="M44" i="19"/>
  <c r="L44" i="19"/>
  <c r="K44" i="19"/>
  <c r="J44" i="19"/>
  <c r="A44" i="19"/>
  <c r="AC43" i="19"/>
  <c r="AB43" i="19"/>
  <c r="AA43" i="19"/>
  <c r="Z43" i="19"/>
  <c r="X43" i="19"/>
  <c r="Y43" i="19" s="1"/>
  <c r="F43" i="19" s="1"/>
  <c r="V43" i="19"/>
  <c r="U43" i="19"/>
  <c r="T43" i="19"/>
  <c r="S43" i="19"/>
  <c r="R43" i="19"/>
  <c r="Q43" i="19"/>
  <c r="P43" i="19"/>
  <c r="O43" i="19"/>
  <c r="N43" i="19"/>
  <c r="M43" i="19"/>
  <c r="L43" i="19"/>
  <c r="K43" i="19"/>
  <c r="J43" i="19"/>
  <c r="A43" i="19"/>
  <c r="AC42" i="19"/>
  <c r="AB42" i="19"/>
  <c r="AA42" i="19"/>
  <c r="Z42" i="19"/>
  <c r="X42" i="19"/>
  <c r="V42" i="19"/>
  <c r="U42" i="19"/>
  <c r="T42" i="19"/>
  <c r="S42" i="19"/>
  <c r="R42" i="19"/>
  <c r="Q42" i="19"/>
  <c r="P42" i="19"/>
  <c r="O42" i="19"/>
  <c r="N42" i="19"/>
  <c r="M42" i="19"/>
  <c r="L42" i="19"/>
  <c r="K42" i="19"/>
  <c r="J42" i="19"/>
  <c r="A42" i="19"/>
  <c r="AC41" i="19"/>
  <c r="AB41" i="19"/>
  <c r="AA41" i="19"/>
  <c r="Z41" i="19"/>
  <c r="X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A41" i="19"/>
  <c r="AC40" i="19"/>
  <c r="Z40" i="19"/>
  <c r="X40" i="19"/>
  <c r="AB40" i="19" s="1"/>
  <c r="V40" i="19"/>
  <c r="U40" i="19"/>
  <c r="T40" i="19"/>
  <c r="S40" i="19"/>
  <c r="R40" i="19"/>
  <c r="Q40" i="19"/>
  <c r="P40" i="19"/>
  <c r="O40" i="19"/>
  <c r="N40" i="19"/>
  <c r="M40" i="19"/>
  <c r="L40" i="19"/>
  <c r="K40" i="19"/>
  <c r="J40" i="19"/>
  <c r="A40" i="19"/>
  <c r="AC39" i="19"/>
  <c r="Z39" i="19"/>
  <c r="X39" i="19"/>
  <c r="AB39" i="19" s="1"/>
  <c r="V39" i="19"/>
  <c r="U39" i="19"/>
  <c r="T39" i="19"/>
  <c r="S39" i="19"/>
  <c r="R39" i="19"/>
  <c r="Q39" i="19"/>
  <c r="P39" i="19"/>
  <c r="O39" i="19"/>
  <c r="N39" i="19"/>
  <c r="M39" i="19"/>
  <c r="L39" i="19"/>
  <c r="K39" i="19"/>
  <c r="J39" i="19"/>
  <c r="A39" i="19"/>
  <c r="AC38" i="19"/>
  <c r="Z38" i="19"/>
  <c r="X38" i="19"/>
  <c r="AA38" i="19" s="1"/>
  <c r="V38" i="19"/>
  <c r="U38" i="19"/>
  <c r="T38" i="19"/>
  <c r="S38" i="19"/>
  <c r="R38" i="19"/>
  <c r="Q38" i="19"/>
  <c r="P38" i="19"/>
  <c r="O38" i="19"/>
  <c r="N38" i="19"/>
  <c r="M38" i="19"/>
  <c r="L38" i="19"/>
  <c r="K38" i="19"/>
  <c r="J38" i="19"/>
  <c r="A38" i="19"/>
  <c r="AC37" i="19"/>
  <c r="Z37" i="19"/>
  <c r="X37" i="19"/>
  <c r="AB37" i="19" s="1"/>
  <c r="V37" i="19"/>
  <c r="U37" i="19"/>
  <c r="T37" i="19"/>
  <c r="S37" i="19"/>
  <c r="R37" i="19"/>
  <c r="Q37" i="19"/>
  <c r="P37" i="19"/>
  <c r="O37" i="19"/>
  <c r="N37" i="19"/>
  <c r="M37" i="19"/>
  <c r="L37" i="19"/>
  <c r="K37" i="19"/>
  <c r="J37" i="19"/>
  <c r="A37" i="19"/>
  <c r="AC36" i="19"/>
  <c r="Z36" i="19"/>
  <c r="X36" i="19"/>
  <c r="AB36" i="19" s="1"/>
  <c r="V36" i="19"/>
  <c r="U36" i="19"/>
  <c r="T36" i="19"/>
  <c r="S36" i="19"/>
  <c r="R36" i="19"/>
  <c r="Q36" i="19"/>
  <c r="P36" i="19"/>
  <c r="O36" i="19"/>
  <c r="N36" i="19"/>
  <c r="M36" i="19"/>
  <c r="L36" i="19"/>
  <c r="K36" i="19"/>
  <c r="J36" i="19"/>
  <c r="A36" i="19"/>
  <c r="AC35" i="19"/>
  <c r="Z35" i="19"/>
  <c r="X35" i="19"/>
  <c r="AB35" i="19" s="1"/>
  <c r="V35" i="19"/>
  <c r="U35" i="19"/>
  <c r="T35" i="19"/>
  <c r="S35" i="19"/>
  <c r="R35" i="19"/>
  <c r="Q35" i="19"/>
  <c r="P35" i="19"/>
  <c r="O35" i="19"/>
  <c r="N35" i="19"/>
  <c r="M35" i="19"/>
  <c r="L35" i="19"/>
  <c r="K35" i="19"/>
  <c r="J35" i="19"/>
  <c r="A35" i="19"/>
  <c r="AC34" i="19"/>
  <c r="AB34" i="19"/>
  <c r="AA34" i="19"/>
  <c r="Z34" i="19"/>
  <c r="X34" i="19"/>
  <c r="V34" i="19"/>
  <c r="U34" i="19"/>
  <c r="T34" i="19"/>
  <c r="S34" i="19"/>
  <c r="R34" i="19"/>
  <c r="Q34" i="19"/>
  <c r="P34" i="19"/>
  <c r="O34" i="19"/>
  <c r="N34" i="19"/>
  <c r="M34" i="19"/>
  <c r="L34" i="19"/>
  <c r="K34" i="19"/>
  <c r="J34" i="19"/>
  <c r="A34" i="19"/>
  <c r="AC33" i="19"/>
  <c r="AB33" i="19"/>
  <c r="AA33" i="19"/>
  <c r="Z33" i="19"/>
  <c r="X33" i="19"/>
  <c r="Y33" i="19" s="1"/>
  <c r="V33" i="19"/>
  <c r="U33" i="19"/>
  <c r="T33" i="19"/>
  <c r="S33" i="19"/>
  <c r="R33" i="19"/>
  <c r="Q33" i="19"/>
  <c r="P33" i="19"/>
  <c r="O33" i="19"/>
  <c r="N33" i="19"/>
  <c r="M33" i="19"/>
  <c r="L33" i="19"/>
  <c r="K33" i="19"/>
  <c r="J33" i="19"/>
  <c r="A33" i="19"/>
  <c r="AC32" i="19"/>
  <c r="AB32" i="19"/>
  <c r="AA32" i="19"/>
  <c r="Z32" i="19"/>
  <c r="X32" i="19"/>
  <c r="Y32" i="19" s="1"/>
  <c r="F32" i="19" s="1"/>
  <c r="V32" i="19"/>
  <c r="U32" i="19"/>
  <c r="T32" i="19"/>
  <c r="S32" i="19"/>
  <c r="R32" i="19"/>
  <c r="Q32" i="19"/>
  <c r="P32" i="19"/>
  <c r="O32" i="19"/>
  <c r="N32" i="19"/>
  <c r="M32" i="19"/>
  <c r="L32" i="19"/>
  <c r="K32" i="19"/>
  <c r="J32" i="19"/>
  <c r="A32" i="19"/>
  <c r="AC31" i="19"/>
  <c r="AB31" i="19"/>
  <c r="AA31" i="19"/>
  <c r="Z31" i="19"/>
  <c r="X31" i="19"/>
  <c r="Y31" i="19" s="1"/>
  <c r="F31" i="19" s="1"/>
  <c r="V31" i="19"/>
  <c r="U31" i="19"/>
  <c r="T31" i="19"/>
  <c r="S31" i="19"/>
  <c r="R31" i="19"/>
  <c r="Q31" i="19"/>
  <c r="P31" i="19"/>
  <c r="O31" i="19"/>
  <c r="N31" i="19"/>
  <c r="M31" i="19"/>
  <c r="L31" i="19"/>
  <c r="K31" i="19"/>
  <c r="J31" i="19"/>
  <c r="A31" i="19"/>
  <c r="AC30" i="19"/>
  <c r="AB30" i="19"/>
  <c r="AA30" i="19"/>
  <c r="Z30" i="19"/>
  <c r="X30" i="19"/>
  <c r="Y30" i="19" s="1"/>
  <c r="V30" i="19"/>
  <c r="U30" i="19"/>
  <c r="T30" i="19"/>
  <c r="S30" i="19"/>
  <c r="R30" i="19"/>
  <c r="Q30" i="19"/>
  <c r="P30" i="19"/>
  <c r="O30" i="19"/>
  <c r="N30" i="19"/>
  <c r="M30" i="19"/>
  <c r="L30" i="19"/>
  <c r="K30" i="19"/>
  <c r="J30" i="19"/>
  <c r="A30" i="19"/>
  <c r="AC29" i="19"/>
  <c r="AB29" i="19"/>
  <c r="AA29" i="19"/>
  <c r="Z29" i="19"/>
  <c r="X29" i="19"/>
  <c r="Y29" i="19" s="1"/>
  <c r="V29" i="19"/>
  <c r="U29" i="19"/>
  <c r="T29" i="19"/>
  <c r="S29" i="19"/>
  <c r="R29" i="19"/>
  <c r="Q29" i="19"/>
  <c r="P29" i="19"/>
  <c r="O29" i="19"/>
  <c r="N29" i="19"/>
  <c r="M29" i="19"/>
  <c r="L29" i="19"/>
  <c r="K29" i="19"/>
  <c r="J29" i="19"/>
  <c r="A29" i="19"/>
  <c r="AC28" i="19"/>
  <c r="AB28" i="19"/>
  <c r="AA28" i="19"/>
  <c r="Z28" i="19"/>
  <c r="X28" i="19"/>
  <c r="Y28" i="19" s="1"/>
  <c r="V28" i="19"/>
  <c r="U28" i="19"/>
  <c r="T28" i="19"/>
  <c r="S28" i="19"/>
  <c r="R28" i="19"/>
  <c r="Q28" i="19"/>
  <c r="P28" i="19"/>
  <c r="O28" i="19"/>
  <c r="N28" i="19"/>
  <c r="M28" i="19"/>
  <c r="L28" i="19"/>
  <c r="K28" i="19"/>
  <c r="J28" i="19"/>
  <c r="A28" i="19"/>
  <c r="AC27" i="19"/>
  <c r="AB27" i="19"/>
  <c r="AA27" i="19"/>
  <c r="Z27" i="19"/>
  <c r="X27" i="19"/>
  <c r="Y27" i="19" s="1"/>
  <c r="F27" i="19" s="1"/>
  <c r="V27" i="19"/>
  <c r="U27" i="19"/>
  <c r="T27" i="19"/>
  <c r="S27" i="19"/>
  <c r="R27" i="19"/>
  <c r="Q27" i="19"/>
  <c r="P27" i="19"/>
  <c r="O27" i="19"/>
  <c r="N27" i="19"/>
  <c r="M27" i="19"/>
  <c r="L27" i="19"/>
  <c r="K27" i="19"/>
  <c r="J27" i="19"/>
  <c r="A27" i="19"/>
  <c r="AC26" i="19"/>
  <c r="AB26" i="19"/>
  <c r="AA26" i="19"/>
  <c r="Z26" i="19"/>
  <c r="X26" i="19"/>
  <c r="V26" i="19"/>
  <c r="U26" i="19"/>
  <c r="T26" i="19"/>
  <c r="S26" i="19"/>
  <c r="R26" i="19"/>
  <c r="Q26" i="19"/>
  <c r="P26" i="19"/>
  <c r="O26" i="19"/>
  <c r="N26" i="19"/>
  <c r="M26" i="19"/>
  <c r="L26" i="19"/>
  <c r="K26" i="19"/>
  <c r="J26" i="19"/>
  <c r="A26" i="19"/>
  <c r="AC25" i="19"/>
  <c r="AB25" i="19"/>
  <c r="AA25" i="19"/>
  <c r="Z25" i="19"/>
  <c r="X25" i="19"/>
  <c r="Y25" i="19" s="1"/>
  <c r="V25" i="19"/>
  <c r="U25" i="19"/>
  <c r="T25" i="19"/>
  <c r="S25" i="19"/>
  <c r="R25" i="19"/>
  <c r="Q25" i="19"/>
  <c r="P25" i="19"/>
  <c r="O25" i="19"/>
  <c r="N25" i="19"/>
  <c r="M25" i="19"/>
  <c r="L25" i="19"/>
  <c r="K25" i="19"/>
  <c r="J25" i="19"/>
  <c r="A25" i="19"/>
  <c r="AC24" i="19"/>
  <c r="AB24" i="19"/>
  <c r="AA24" i="19"/>
  <c r="Z24" i="19"/>
  <c r="X24" i="19"/>
  <c r="V24" i="19"/>
  <c r="U24" i="19"/>
  <c r="T24" i="19"/>
  <c r="S24" i="19"/>
  <c r="R24" i="19"/>
  <c r="Q24" i="19"/>
  <c r="P24" i="19"/>
  <c r="O24" i="19"/>
  <c r="N24" i="19"/>
  <c r="M24" i="19"/>
  <c r="L24" i="19"/>
  <c r="K24" i="19"/>
  <c r="J24" i="19"/>
  <c r="A24" i="19"/>
  <c r="AC23" i="19"/>
  <c r="AB23" i="19"/>
  <c r="AA23" i="19"/>
  <c r="Z23" i="19"/>
  <c r="X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A23" i="19"/>
  <c r="AC22" i="19"/>
  <c r="AB22" i="19"/>
  <c r="AA22" i="19"/>
  <c r="Z22" i="19"/>
  <c r="X22" i="19"/>
  <c r="Y22" i="19" s="1"/>
  <c r="F22" i="19" s="1"/>
  <c r="V22" i="19"/>
  <c r="U22" i="19"/>
  <c r="T22" i="19"/>
  <c r="S22" i="19"/>
  <c r="R22" i="19"/>
  <c r="Q22" i="19"/>
  <c r="P22" i="19"/>
  <c r="O22" i="19"/>
  <c r="N22" i="19"/>
  <c r="M22" i="19"/>
  <c r="L22" i="19"/>
  <c r="K22" i="19"/>
  <c r="J22" i="19"/>
  <c r="A22" i="19"/>
  <c r="AC21" i="19"/>
  <c r="AB21" i="19"/>
  <c r="AA21" i="19"/>
  <c r="Z21" i="19"/>
  <c r="X21" i="19"/>
  <c r="Y21" i="19" s="1"/>
  <c r="V21" i="19"/>
  <c r="U21" i="19"/>
  <c r="T21" i="19"/>
  <c r="S21" i="19"/>
  <c r="R21" i="19"/>
  <c r="Q21" i="19"/>
  <c r="P21" i="19"/>
  <c r="O21" i="19"/>
  <c r="N21" i="19"/>
  <c r="M21" i="19"/>
  <c r="L21" i="19"/>
  <c r="K21" i="19"/>
  <c r="J21" i="19"/>
  <c r="A21" i="19"/>
  <c r="AC20" i="19"/>
  <c r="AB20" i="19"/>
  <c r="AA20" i="19"/>
  <c r="Z20" i="19"/>
  <c r="X20" i="19"/>
  <c r="Y20" i="19" s="1"/>
  <c r="V20" i="19"/>
  <c r="U20" i="19"/>
  <c r="T20" i="19"/>
  <c r="S20" i="19"/>
  <c r="R20" i="19"/>
  <c r="Q20" i="19"/>
  <c r="P20" i="19"/>
  <c r="O20" i="19"/>
  <c r="N20" i="19"/>
  <c r="M20" i="19"/>
  <c r="L20" i="19"/>
  <c r="K20" i="19"/>
  <c r="J20" i="19"/>
  <c r="A20" i="19"/>
  <c r="AC19" i="19"/>
  <c r="AB19" i="19"/>
  <c r="AA19" i="19"/>
  <c r="Z19" i="19"/>
  <c r="X19" i="19"/>
  <c r="Y19" i="19" s="1"/>
  <c r="F19" i="19" s="1"/>
  <c r="V19" i="19"/>
  <c r="U19" i="19"/>
  <c r="T19" i="19"/>
  <c r="S19" i="19"/>
  <c r="R19" i="19"/>
  <c r="Q19" i="19"/>
  <c r="P19" i="19"/>
  <c r="O19" i="19"/>
  <c r="N19" i="19"/>
  <c r="M19" i="19"/>
  <c r="L19" i="19"/>
  <c r="K19" i="19"/>
  <c r="J19" i="19"/>
  <c r="A19" i="19"/>
  <c r="AC18" i="19"/>
  <c r="AB18" i="19"/>
  <c r="AA18" i="19"/>
  <c r="Z18" i="19"/>
  <c r="X18" i="19"/>
  <c r="Y18" i="19" s="1"/>
  <c r="F18" i="19" s="1"/>
  <c r="V18" i="19"/>
  <c r="U18" i="19"/>
  <c r="T18" i="19"/>
  <c r="S18" i="19"/>
  <c r="R18" i="19"/>
  <c r="Q18" i="19"/>
  <c r="P18" i="19"/>
  <c r="O18" i="19"/>
  <c r="N18" i="19"/>
  <c r="M18" i="19"/>
  <c r="L18" i="19"/>
  <c r="K18" i="19"/>
  <c r="J18" i="19"/>
  <c r="A18" i="19"/>
  <c r="AC17" i="19"/>
  <c r="AB17" i="19"/>
  <c r="AA17" i="19"/>
  <c r="Z17" i="19"/>
  <c r="X17" i="19"/>
  <c r="Y17" i="19" s="1"/>
  <c r="V17" i="19"/>
  <c r="U17" i="19"/>
  <c r="T17" i="19"/>
  <c r="S17" i="19"/>
  <c r="R17" i="19"/>
  <c r="Q17" i="19"/>
  <c r="P17" i="19"/>
  <c r="O17" i="19"/>
  <c r="N17" i="19"/>
  <c r="M17" i="19"/>
  <c r="L17" i="19"/>
  <c r="K17" i="19"/>
  <c r="J17" i="19"/>
  <c r="A17" i="19"/>
  <c r="AC16" i="19"/>
  <c r="AB16" i="19"/>
  <c r="AA16" i="19"/>
  <c r="Z16" i="19"/>
  <c r="X16" i="19"/>
  <c r="V16" i="19"/>
  <c r="U16" i="19"/>
  <c r="T16" i="19"/>
  <c r="S16" i="19"/>
  <c r="R16" i="19"/>
  <c r="Q16" i="19"/>
  <c r="P16" i="19"/>
  <c r="O16" i="19"/>
  <c r="N16" i="19"/>
  <c r="M16" i="19"/>
  <c r="L16" i="19"/>
  <c r="K16" i="19"/>
  <c r="J16" i="19"/>
  <c r="A16" i="19"/>
  <c r="AC15" i="19"/>
  <c r="AB15" i="19"/>
  <c r="AA15" i="19"/>
  <c r="Z15" i="19"/>
  <c r="X15" i="19"/>
  <c r="V15" i="19"/>
  <c r="U15" i="19"/>
  <c r="T15" i="19"/>
  <c r="S15" i="19"/>
  <c r="R15" i="19"/>
  <c r="Q15" i="19"/>
  <c r="P15" i="19"/>
  <c r="O15" i="19"/>
  <c r="N15" i="19"/>
  <c r="M15" i="19"/>
  <c r="L15" i="19"/>
  <c r="K15" i="19"/>
  <c r="J15" i="19"/>
  <c r="A15" i="19"/>
  <c r="AC14" i="19"/>
  <c r="AB14" i="19"/>
  <c r="AA14" i="19"/>
  <c r="Z14" i="19"/>
  <c r="X14" i="19"/>
  <c r="Y14" i="19" s="1"/>
  <c r="F14" i="19" s="1"/>
  <c r="V14" i="19"/>
  <c r="U14" i="19"/>
  <c r="T14" i="19"/>
  <c r="S14" i="19"/>
  <c r="R14" i="19"/>
  <c r="Q14" i="19"/>
  <c r="P14" i="19"/>
  <c r="O14" i="19"/>
  <c r="N14" i="19"/>
  <c r="M14" i="19"/>
  <c r="L14" i="19"/>
  <c r="K14" i="19"/>
  <c r="J14" i="19"/>
  <c r="A14" i="19"/>
  <c r="AC13" i="19"/>
  <c r="AB13" i="19"/>
  <c r="AA13" i="19"/>
  <c r="Z13" i="19"/>
  <c r="X13" i="19"/>
  <c r="Y13" i="19" s="1"/>
  <c r="V13" i="19"/>
  <c r="U13" i="19"/>
  <c r="T13" i="19"/>
  <c r="S13" i="19"/>
  <c r="R13" i="19"/>
  <c r="Q13" i="19"/>
  <c r="P13" i="19"/>
  <c r="O13" i="19"/>
  <c r="N13" i="19"/>
  <c r="M13" i="19"/>
  <c r="L13" i="19"/>
  <c r="K13" i="19"/>
  <c r="J13" i="19"/>
  <c r="A13" i="19"/>
  <c r="AC12" i="19"/>
  <c r="AB12" i="19"/>
  <c r="AA12" i="19"/>
  <c r="Z12" i="19"/>
  <c r="X12" i="19"/>
  <c r="Y12" i="19" s="1"/>
  <c r="V12" i="19"/>
  <c r="U12" i="19"/>
  <c r="T12" i="19"/>
  <c r="S12" i="19"/>
  <c r="R12" i="19"/>
  <c r="Q12" i="19"/>
  <c r="P12" i="19"/>
  <c r="O12" i="19"/>
  <c r="N12" i="19"/>
  <c r="M12" i="19"/>
  <c r="L12" i="19"/>
  <c r="K12" i="19"/>
  <c r="J12" i="19"/>
  <c r="A12" i="19"/>
  <c r="AC11" i="19"/>
  <c r="AB11" i="19"/>
  <c r="AA11" i="19"/>
  <c r="Z11" i="19"/>
  <c r="X11" i="19"/>
  <c r="V11" i="19"/>
  <c r="U11" i="19"/>
  <c r="T11" i="19"/>
  <c r="S11" i="19"/>
  <c r="R11" i="19"/>
  <c r="Q11" i="19"/>
  <c r="P11" i="19"/>
  <c r="O11" i="19"/>
  <c r="N11" i="19"/>
  <c r="M11" i="19"/>
  <c r="L11" i="19"/>
  <c r="K11" i="19"/>
  <c r="J11" i="19"/>
  <c r="A11" i="19"/>
  <c r="AC10" i="19"/>
  <c r="AB10" i="19"/>
  <c r="AA10" i="19"/>
  <c r="Z10" i="19"/>
  <c r="X10" i="19"/>
  <c r="Y10" i="19" s="1"/>
  <c r="F10" i="19" s="1"/>
  <c r="V10" i="19"/>
  <c r="U10" i="19"/>
  <c r="T10" i="19"/>
  <c r="S10" i="19"/>
  <c r="R10" i="19"/>
  <c r="Q10" i="19"/>
  <c r="P10" i="19"/>
  <c r="O10" i="19"/>
  <c r="N10" i="19"/>
  <c r="M10" i="19"/>
  <c r="L10" i="19"/>
  <c r="K10" i="19"/>
  <c r="J10" i="19"/>
  <c r="A10" i="19"/>
  <c r="AC9" i="19"/>
  <c r="AB9" i="19"/>
  <c r="AA9" i="19"/>
  <c r="Z9" i="19"/>
  <c r="X9" i="19"/>
  <c r="Y9" i="19" s="1"/>
  <c r="V9" i="19"/>
  <c r="U9" i="19"/>
  <c r="T9" i="19"/>
  <c r="S9" i="19"/>
  <c r="R9" i="19"/>
  <c r="Q9" i="19"/>
  <c r="P9" i="19"/>
  <c r="O9" i="19"/>
  <c r="N9" i="19"/>
  <c r="M9" i="19"/>
  <c r="L9" i="19"/>
  <c r="K9" i="19"/>
  <c r="J9" i="19"/>
  <c r="A9" i="19"/>
  <c r="AC8" i="19"/>
  <c r="AB8" i="19"/>
  <c r="AA8" i="19"/>
  <c r="Z8" i="19"/>
  <c r="X8" i="19"/>
  <c r="V8" i="19"/>
  <c r="U8" i="19"/>
  <c r="T8" i="19"/>
  <c r="S8" i="19"/>
  <c r="R8" i="19"/>
  <c r="Q8" i="19"/>
  <c r="P8" i="19"/>
  <c r="O8" i="19"/>
  <c r="N8" i="19"/>
  <c r="M8" i="19"/>
  <c r="L8" i="19"/>
  <c r="K8" i="19"/>
  <c r="J8" i="19"/>
  <c r="A8" i="19"/>
  <c r="AC7" i="19"/>
  <c r="AB7" i="19"/>
  <c r="AA7" i="19"/>
  <c r="Z7" i="19"/>
  <c r="X7" i="19"/>
  <c r="V7" i="19"/>
  <c r="U7" i="19"/>
  <c r="T7" i="19"/>
  <c r="S7" i="19"/>
  <c r="R7" i="19"/>
  <c r="Q7" i="19"/>
  <c r="P7" i="19"/>
  <c r="O7" i="19"/>
  <c r="N7" i="19"/>
  <c r="M7" i="19"/>
  <c r="L7" i="19"/>
  <c r="K7" i="19"/>
  <c r="J7" i="19"/>
  <c r="A7" i="19"/>
  <c r="AC6" i="19"/>
  <c r="AB6" i="19"/>
  <c r="AA6" i="19"/>
  <c r="Z6" i="19"/>
  <c r="X6" i="19"/>
  <c r="Y6" i="19" s="1"/>
  <c r="F6" i="19" s="1"/>
  <c r="V6" i="19"/>
  <c r="U6" i="19"/>
  <c r="T6" i="19"/>
  <c r="S6" i="19"/>
  <c r="R6" i="19"/>
  <c r="Q6" i="19"/>
  <c r="P6" i="19"/>
  <c r="O6" i="19"/>
  <c r="N6" i="19"/>
  <c r="M6" i="19"/>
  <c r="L6" i="19"/>
  <c r="K6" i="19"/>
  <c r="J6" i="19"/>
  <c r="A6" i="19"/>
  <c r="AC5" i="19"/>
  <c r="AB5" i="19"/>
  <c r="AA5" i="19"/>
  <c r="Z5" i="19"/>
  <c r="X5" i="19"/>
  <c r="V5" i="19"/>
  <c r="U5" i="19"/>
  <c r="T5" i="19"/>
  <c r="S5" i="19"/>
  <c r="R5" i="19"/>
  <c r="Q5" i="19"/>
  <c r="P5" i="19"/>
  <c r="O5" i="19"/>
  <c r="N5" i="19"/>
  <c r="M5" i="19"/>
  <c r="L5" i="19"/>
  <c r="K5" i="19"/>
  <c r="J5" i="19"/>
  <c r="A5" i="19"/>
  <c r="AC4" i="19"/>
  <c r="AB4" i="19"/>
  <c r="AA4" i="19"/>
  <c r="Z4" i="19"/>
  <c r="X4" i="19"/>
  <c r="Y4" i="19" s="1"/>
  <c r="V4" i="19"/>
  <c r="U4" i="19"/>
  <c r="T4" i="19"/>
  <c r="S4" i="19"/>
  <c r="R4" i="19"/>
  <c r="Q4" i="19"/>
  <c r="P4" i="19"/>
  <c r="O4" i="19"/>
  <c r="N4" i="19"/>
  <c r="M4" i="19"/>
  <c r="L4" i="19"/>
  <c r="K4" i="19"/>
  <c r="J4" i="19"/>
  <c r="A4" i="19"/>
  <c r="AC3" i="19"/>
  <c r="AB3" i="19"/>
  <c r="AA3" i="19"/>
  <c r="Z3" i="19"/>
  <c r="X3" i="19"/>
  <c r="V3" i="19"/>
  <c r="U3" i="19"/>
  <c r="T3" i="19"/>
  <c r="S3" i="19"/>
  <c r="R3" i="19"/>
  <c r="Q3" i="19"/>
  <c r="P3" i="19"/>
  <c r="O3" i="19"/>
  <c r="N3" i="19"/>
  <c r="M3" i="19"/>
  <c r="L3" i="19"/>
  <c r="K3" i="19"/>
  <c r="J3" i="19"/>
  <c r="A3" i="19"/>
  <c r="E1" i="19"/>
  <c r="U23" i="28"/>
  <c r="T23" i="28"/>
  <c r="S23" i="28"/>
  <c r="R23" i="28"/>
  <c r="Q23" i="28"/>
  <c r="P23" i="28"/>
  <c r="O23" i="28"/>
  <c r="N23" i="28"/>
  <c r="M23" i="28"/>
  <c r="L23" i="28"/>
  <c r="K23" i="28"/>
  <c r="J23" i="28"/>
  <c r="I23" i="28"/>
  <c r="H23" i="28"/>
  <c r="D23" i="28"/>
  <c r="U22" i="28"/>
  <c r="T22" i="28"/>
  <c r="S22" i="28"/>
  <c r="R22" i="28"/>
  <c r="Q22" i="28"/>
  <c r="P22" i="28"/>
  <c r="O22" i="28"/>
  <c r="N22" i="28"/>
  <c r="M22" i="28"/>
  <c r="L22" i="28"/>
  <c r="K22" i="28"/>
  <c r="J22" i="28"/>
  <c r="I22" i="28"/>
  <c r="H22" i="28"/>
  <c r="D22" i="28"/>
  <c r="U21" i="28"/>
  <c r="T21" i="28"/>
  <c r="S21" i="28"/>
  <c r="R21" i="28"/>
  <c r="Q21" i="28"/>
  <c r="P21" i="28"/>
  <c r="O21" i="28"/>
  <c r="N21" i="28"/>
  <c r="M21" i="28"/>
  <c r="L21" i="28"/>
  <c r="K21" i="28"/>
  <c r="J21" i="28"/>
  <c r="I21" i="28"/>
  <c r="H21" i="28"/>
  <c r="D21" i="28"/>
  <c r="U20" i="28"/>
  <c r="T20" i="28"/>
  <c r="S20" i="28"/>
  <c r="R20" i="28"/>
  <c r="Q20" i="28"/>
  <c r="P20" i="28"/>
  <c r="O20" i="28"/>
  <c r="N20" i="28"/>
  <c r="M20" i="28"/>
  <c r="L20" i="28"/>
  <c r="K20" i="28"/>
  <c r="J20" i="28"/>
  <c r="I20" i="28"/>
  <c r="H20" i="28"/>
  <c r="D20" i="28"/>
  <c r="U19" i="28"/>
  <c r="T19" i="28"/>
  <c r="S19" i="28"/>
  <c r="R19" i="28"/>
  <c r="Q19" i="28"/>
  <c r="P19" i="28"/>
  <c r="O19" i="28"/>
  <c r="N19" i="28"/>
  <c r="M19" i="28"/>
  <c r="L19" i="28"/>
  <c r="K19" i="28"/>
  <c r="J19" i="28"/>
  <c r="I19" i="28"/>
  <c r="H19" i="28"/>
  <c r="D19" i="28"/>
  <c r="U18" i="28"/>
  <c r="T18" i="28"/>
  <c r="S18" i="28"/>
  <c r="R18" i="28"/>
  <c r="Q18" i="28"/>
  <c r="P18" i="28"/>
  <c r="O18" i="28"/>
  <c r="N18" i="28"/>
  <c r="M18" i="28"/>
  <c r="L18" i="28"/>
  <c r="K18" i="28"/>
  <c r="J18" i="28"/>
  <c r="I18" i="28"/>
  <c r="H18" i="28"/>
  <c r="D18" i="28"/>
  <c r="U17" i="28"/>
  <c r="T17" i="28"/>
  <c r="S17" i="28"/>
  <c r="R17" i="28"/>
  <c r="Q17" i="28"/>
  <c r="P17" i="28"/>
  <c r="O17" i="28"/>
  <c r="N17" i="28"/>
  <c r="M17" i="28"/>
  <c r="L17" i="28"/>
  <c r="K17" i="28"/>
  <c r="J17" i="28"/>
  <c r="I17" i="28"/>
  <c r="H17" i="28"/>
  <c r="D17" i="28"/>
  <c r="U16" i="28"/>
  <c r="T16" i="28"/>
  <c r="S16" i="28"/>
  <c r="R16" i="28"/>
  <c r="Q16" i="28"/>
  <c r="P16" i="28"/>
  <c r="O16" i="28"/>
  <c r="N16" i="28"/>
  <c r="M16" i="28"/>
  <c r="L16" i="28"/>
  <c r="K16" i="28"/>
  <c r="J16" i="28"/>
  <c r="I16" i="28"/>
  <c r="H16" i="28"/>
  <c r="D16" i="28"/>
  <c r="U15" i="28"/>
  <c r="T15" i="28"/>
  <c r="S15" i="28"/>
  <c r="R15" i="28"/>
  <c r="Q15" i="28"/>
  <c r="P15" i="28"/>
  <c r="O15" i="28"/>
  <c r="N15" i="28"/>
  <c r="M15" i="28"/>
  <c r="L15" i="28"/>
  <c r="K15" i="28"/>
  <c r="J15" i="28"/>
  <c r="I15" i="28"/>
  <c r="H15" i="28"/>
  <c r="D15" i="28"/>
  <c r="U14" i="28"/>
  <c r="T14" i="28"/>
  <c r="S14" i="28"/>
  <c r="R14" i="28"/>
  <c r="Q14" i="28"/>
  <c r="P14" i="28"/>
  <c r="O14" i="28"/>
  <c r="N14" i="28"/>
  <c r="M14" i="28"/>
  <c r="L14" i="28"/>
  <c r="K14" i="28"/>
  <c r="J14" i="28"/>
  <c r="I14" i="28"/>
  <c r="H14" i="28"/>
  <c r="D14" i="28"/>
  <c r="U13" i="28"/>
  <c r="T13" i="28"/>
  <c r="S13" i="28"/>
  <c r="R13" i="28"/>
  <c r="Q13" i="28"/>
  <c r="P13" i="28"/>
  <c r="O13" i="28"/>
  <c r="N13" i="28"/>
  <c r="M13" i="28"/>
  <c r="L13" i="28"/>
  <c r="K13" i="28"/>
  <c r="J13" i="28"/>
  <c r="I13" i="28"/>
  <c r="H13" i="28"/>
  <c r="D13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D12" i="28"/>
  <c r="U11" i="28"/>
  <c r="T11" i="28"/>
  <c r="S11" i="28"/>
  <c r="R11" i="28"/>
  <c r="Q11" i="28"/>
  <c r="P11" i="28"/>
  <c r="O11" i="28"/>
  <c r="N11" i="28"/>
  <c r="M11" i="28"/>
  <c r="L11" i="28"/>
  <c r="K11" i="28"/>
  <c r="J11" i="28"/>
  <c r="I11" i="28"/>
  <c r="H11" i="28"/>
  <c r="D11" i="28"/>
  <c r="U10" i="28"/>
  <c r="T10" i="28"/>
  <c r="S10" i="28"/>
  <c r="R10" i="28"/>
  <c r="Q10" i="28"/>
  <c r="P10" i="28"/>
  <c r="O10" i="28"/>
  <c r="N10" i="28"/>
  <c r="M10" i="28"/>
  <c r="L10" i="28"/>
  <c r="K10" i="28"/>
  <c r="J10" i="28"/>
  <c r="I10" i="28"/>
  <c r="H10" i="28"/>
  <c r="D10" i="28"/>
  <c r="U9" i="28"/>
  <c r="T9" i="28"/>
  <c r="S9" i="28"/>
  <c r="R9" i="28"/>
  <c r="Q9" i="28"/>
  <c r="P9" i="28"/>
  <c r="O9" i="28"/>
  <c r="N9" i="28"/>
  <c r="M9" i="28"/>
  <c r="L9" i="28"/>
  <c r="K9" i="28"/>
  <c r="J9" i="28"/>
  <c r="I9" i="28"/>
  <c r="U8" i="28"/>
  <c r="T8" i="28"/>
  <c r="S8" i="28"/>
  <c r="R8" i="28"/>
  <c r="Q8" i="28"/>
  <c r="P8" i="28"/>
  <c r="O8" i="28"/>
  <c r="N8" i="28"/>
  <c r="M8" i="28"/>
  <c r="L8" i="28"/>
  <c r="K8" i="28"/>
  <c r="J8" i="28"/>
  <c r="I8" i="28"/>
  <c r="U7" i="28"/>
  <c r="T7" i="28"/>
  <c r="S7" i="28"/>
  <c r="R7" i="28"/>
  <c r="Q7" i="28"/>
  <c r="P7" i="28"/>
  <c r="O7" i="28"/>
  <c r="N7" i="28"/>
  <c r="M7" i="28"/>
  <c r="L7" i="28"/>
  <c r="K7" i="28"/>
  <c r="J7" i="28"/>
  <c r="I7" i="28"/>
  <c r="U6" i="28"/>
  <c r="T6" i="28"/>
  <c r="S6" i="28"/>
  <c r="R6" i="28"/>
  <c r="Q6" i="28"/>
  <c r="P6" i="28"/>
  <c r="O6" i="28"/>
  <c r="N6" i="28"/>
  <c r="M6" i="28"/>
  <c r="L6" i="28"/>
  <c r="K6" i="28"/>
  <c r="J6" i="28"/>
  <c r="I6" i="28"/>
  <c r="U5" i="28"/>
  <c r="T5" i="28"/>
  <c r="S5" i="28"/>
  <c r="R5" i="28"/>
  <c r="Q5" i="28"/>
  <c r="P5" i="28"/>
  <c r="O5" i="28"/>
  <c r="N5" i="28"/>
  <c r="M5" i="28"/>
  <c r="L5" i="28"/>
  <c r="K5" i="28"/>
  <c r="J5" i="28"/>
  <c r="I5" i="28"/>
  <c r="U4" i="28"/>
  <c r="T4" i="28"/>
  <c r="S4" i="28"/>
  <c r="R4" i="28"/>
  <c r="Q4" i="28"/>
  <c r="P4" i="28"/>
  <c r="O4" i="28"/>
  <c r="N4" i="28"/>
  <c r="M4" i="28"/>
  <c r="L4" i="28"/>
  <c r="K4" i="28"/>
  <c r="J4" i="28"/>
  <c r="I4" i="28"/>
  <c r="U3" i="28"/>
  <c r="T3" i="28"/>
  <c r="S3" i="28"/>
  <c r="R3" i="28"/>
  <c r="Q3" i="28"/>
  <c r="P3" i="28"/>
  <c r="O3" i="28"/>
  <c r="N3" i="28"/>
  <c r="M3" i="28"/>
  <c r="L3" i="28"/>
  <c r="K3" i="28"/>
  <c r="J3" i="28"/>
  <c r="I3" i="28"/>
  <c r="H62" i="15"/>
  <c r="G62" i="15"/>
  <c r="H61" i="15"/>
  <c r="G61" i="15"/>
  <c r="H60" i="15"/>
  <c r="G60" i="15"/>
  <c r="H59" i="15"/>
  <c r="H58" i="15"/>
  <c r="G58" i="15"/>
  <c r="H57" i="15"/>
  <c r="G57" i="15"/>
  <c r="H56" i="15"/>
  <c r="G56" i="15"/>
  <c r="H55" i="15"/>
  <c r="H54" i="15"/>
  <c r="G54" i="15"/>
  <c r="H53" i="15"/>
  <c r="G53" i="15"/>
  <c r="H52" i="15"/>
  <c r="G52" i="15"/>
  <c r="H51" i="15"/>
  <c r="H50" i="15"/>
  <c r="G50" i="15"/>
  <c r="H49" i="15"/>
  <c r="G49" i="15"/>
  <c r="H48" i="15"/>
  <c r="G48" i="15"/>
  <c r="H47" i="15"/>
  <c r="H46" i="15"/>
  <c r="G46" i="15"/>
  <c r="H45" i="15"/>
  <c r="G45" i="15"/>
  <c r="H44" i="15"/>
  <c r="G44" i="15"/>
  <c r="H43" i="15"/>
  <c r="H42" i="15"/>
  <c r="G42" i="15"/>
  <c r="H41" i="15"/>
  <c r="G41" i="15"/>
  <c r="H40" i="15"/>
  <c r="G40" i="15"/>
  <c r="H39" i="15"/>
  <c r="H38" i="15"/>
  <c r="G38" i="15"/>
  <c r="H37" i="15"/>
  <c r="G37" i="15"/>
  <c r="H36" i="15"/>
  <c r="G36" i="15"/>
  <c r="H35" i="15"/>
  <c r="G35" i="15"/>
  <c r="H34" i="15"/>
  <c r="G34" i="15"/>
  <c r="H33" i="15"/>
  <c r="G33" i="15"/>
  <c r="H32" i="15"/>
  <c r="G32" i="15"/>
  <c r="H31" i="15"/>
  <c r="G31" i="15"/>
  <c r="H30" i="15"/>
  <c r="G30" i="15"/>
  <c r="H29" i="15"/>
  <c r="G29" i="15"/>
  <c r="H28" i="15"/>
  <c r="G28" i="15"/>
  <c r="H27" i="15"/>
  <c r="G27" i="15"/>
  <c r="H26" i="15"/>
  <c r="G26" i="15"/>
  <c r="H25" i="15"/>
  <c r="G25" i="15"/>
  <c r="H24" i="15"/>
  <c r="G24" i="15"/>
  <c r="H23" i="15"/>
  <c r="G23" i="15"/>
  <c r="H22" i="15"/>
  <c r="G22" i="15"/>
  <c r="H21" i="15"/>
  <c r="G21" i="15"/>
  <c r="O14" i="15"/>
  <c r="N14" i="15"/>
  <c r="L14" i="15"/>
  <c r="J14" i="15"/>
  <c r="H14" i="15"/>
  <c r="F14" i="15"/>
  <c r="D14" i="15"/>
  <c r="O13" i="15"/>
  <c r="N13" i="15"/>
  <c r="L13" i="15"/>
  <c r="J13" i="15"/>
  <c r="H13" i="15"/>
  <c r="F13" i="15"/>
  <c r="D13" i="15"/>
  <c r="O12" i="15"/>
  <c r="N12" i="15"/>
  <c r="L12" i="15"/>
  <c r="J12" i="15"/>
  <c r="H12" i="15"/>
  <c r="F12" i="15"/>
  <c r="D12" i="15"/>
  <c r="N11" i="15"/>
  <c r="L11" i="15"/>
  <c r="J11" i="15"/>
  <c r="H11" i="15"/>
  <c r="O5" i="15"/>
  <c r="O4" i="15"/>
  <c r="N4" i="15"/>
  <c r="L4" i="15"/>
  <c r="J4" i="15"/>
  <c r="H4" i="15"/>
  <c r="F4" i="15"/>
  <c r="D4" i="15"/>
  <c r="O3" i="15"/>
  <c r="N3" i="15"/>
  <c r="L3" i="15"/>
  <c r="J3" i="15"/>
  <c r="H3" i="15"/>
  <c r="F3" i="15"/>
  <c r="D3" i="15"/>
  <c r="F282" i="10"/>
  <c r="B282" i="10"/>
  <c r="F281" i="10"/>
  <c r="B281" i="10"/>
  <c r="F280" i="10"/>
  <c r="B280" i="10"/>
  <c r="F279" i="10"/>
  <c r="B279" i="10"/>
  <c r="F278" i="10"/>
  <c r="B278" i="10"/>
  <c r="F277" i="10"/>
  <c r="B277" i="10"/>
  <c r="F276" i="10"/>
  <c r="B276" i="10"/>
  <c r="F275" i="10"/>
  <c r="B275" i="10"/>
  <c r="F274" i="10"/>
  <c r="B274" i="10"/>
  <c r="F273" i="10"/>
  <c r="B273" i="10"/>
  <c r="F272" i="10"/>
  <c r="B272" i="10"/>
  <c r="F271" i="10"/>
  <c r="B271" i="10"/>
  <c r="F270" i="10"/>
  <c r="B270" i="10"/>
  <c r="F269" i="10"/>
  <c r="B269" i="10"/>
  <c r="F268" i="10"/>
  <c r="B268" i="10"/>
  <c r="F267" i="10"/>
  <c r="B267" i="10"/>
  <c r="F266" i="10"/>
  <c r="B266" i="10"/>
  <c r="F265" i="10"/>
  <c r="B265" i="10"/>
  <c r="F264" i="10"/>
  <c r="B264" i="10"/>
  <c r="F263" i="10"/>
  <c r="B263" i="10"/>
  <c r="F262" i="10"/>
  <c r="B262" i="10"/>
  <c r="F261" i="10"/>
  <c r="B261" i="10"/>
  <c r="F260" i="10"/>
  <c r="B260" i="10"/>
  <c r="F259" i="10"/>
  <c r="B259" i="10"/>
  <c r="F258" i="10"/>
  <c r="B258" i="10"/>
  <c r="F257" i="10"/>
  <c r="B257" i="10"/>
  <c r="F256" i="10"/>
  <c r="B256" i="10"/>
  <c r="F255" i="10"/>
  <c r="B255" i="10"/>
  <c r="F254" i="10"/>
  <c r="B254" i="10"/>
  <c r="F253" i="10"/>
  <c r="B253" i="10"/>
  <c r="F252" i="10"/>
  <c r="B252" i="10"/>
  <c r="F251" i="10"/>
  <c r="B251" i="10"/>
  <c r="F250" i="10"/>
  <c r="B250" i="10"/>
  <c r="F249" i="10"/>
  <c r="B249" i="10"/>
  <c r="F248" i="10"/>
  <c r="B248" i="10"/>
  <c r="F247" i="10"/>
  <c r="B247" i="10"/>
  <c r="F246" i="10"/>
  <c r="B246" i="10"/>
  <c r="F245" i="10"/>
  <c r="B245" i="10"/>
  <c r="F244" i="10"/>
  <c r="B244" i="10"/>
  <c r="F243" i="10"/>
  <c r="B243" i="10"/>
  <c r="F242" i="10"/>
  <c r="B242" i="10"/>
  <c r="F241" i="10"/>
  <c r="B241" i="10"/>
  <c r="F240" i="10"/>
  <c r="B240" i="10"/>
  <c r="F239" i="10"/>
  <c r="B239" i="10"/>
  <c r="F238" i="10"/>
  <c r="B238" i="10"/>
  <c r="F237" i="10"/>
  <c r="B237" i="10"/>
  <c r="F236" i="10"/>
  <c r="B236" i="10"/>
  <c r="F235" i="10"/>
  <c r="B235" i="10"/>
  <c r="F234" i="10"/>
  <c r="B234" i="10"/>
  <c r="F233" i="10"/>
  <c r="B233" i="10"/>
  <c r="F232" i="10"/>
  <c r="B232" i="10"/>
  <c r="F231" i="10"/>
  <c r="B231" i="10"/>
  <c r="F230" i="10"/>
  <c r="B230" i="10"/>
  <c r="F229" i="10"/>
  <c r="B229" i="10"/>
  <c r="F228" i="10"/>
  <c r="B228" i="10"/>
  <c r="F227" i="10"/>
  <c r="B227" i="10"/>
  <c r="F226" i="10"/>
  <c r="B226" i="10"/>
  <c r="F225" i="10"/>
  <c r="B225" i="10"/>
  <c r="F224" i="10"/>
  <c r="B224" i="10"/>
  <c r="F223" i="10"/>
  <c r="B223" i="10"/>
  <c r="F222" i="10"/>
  <c r="B222" i="10"/>
  <c r="F221" i="10"/>
  <c r="B221" i="10"/>
  <c r="F220" i="10"/>
  <c r="B220" i="10"/>
  <c r="F219" i="10"/>
  <c r="B219" i="10"/>
  <c r="F218" i="10"/>
  <c r="B218" i="10"/>
  <c r="F217" i="10"/>
  <c r="B217" i="10"/>
  <c r="F216" i="10"/>
  <c r="B216" i="10"/>
  <c r="F215" i="10"/>
  <c r="B215" i="10"/>
  <c r="F214" i="10"/>
  <c r="B214" i="10"/>
  <c r="F213" i="10"/>
  <c r="B213" i="10"/>
  <c r="F212" i="10"/>
  <c r="B212" i="10"/>
  <c r="F211" i="10"/>
  <c r="B211" i="10"/>
  <c r="F210" i="10"/>
  <c r="B210" i="10"/>
  <c r="F209" i="10"/>
  <c r="B209" i="10"/>
  <c r="F208" i="10"/>
  <c r="B208" i="10"/>
  <c r="F207" i="10"/>
  <c r="B207" i="10"/>
  <c r="F206" i="10"/>
  <c r="B206" i="10"/>
  <c r="F205" i="10"/>
  <c r="B205" i="10"/>
  <c r="F204" i="10"/>
  <c r="B204" i="10"/>
  <c r="F203" i="10"/>
  <c r="B203" i="10"/>
  <c r="F202" i="10"/>
  <c r="B202" i="10"/>
  <c r="F201" i="10"/>
  <c r="B201" i="10"/>
  <c r="F200" i="10"/>
  <c r="B200" i="10"/>
  <c r="F199" i="10"/>
  <c r="B199" i="10"/>
  <c r="F198" i="10"/>
  <c r="B198" i="10"/>
  <c r="F197" i="10"/>
  <c r="B197" i="10"/>
  <c r="F196" i="10"/>
  <c r="B196" i="10"/>
  <c r="F195" i="10"/>
  <c r="B195" i="10"/>
  <c r="F194" i="10"/>
  <c r="B194" i="10"/>
  <c r="F193" i="10"/>
  <c r="B193" i="10"/>
  <c r="F192" i="10"/>
  <c r="B192" i="10"/>
  <c r="F191" i="10"/>
  <c r="B191" i="10"/>
  <c r="F190" i="10"/>
  <c r="B190" i="10"/>
  <c r="F189" i="10"/>
  <c r="B189" i="10"/>
  <c r="F188" i="10"/>
  <c r="B188" i="10"/>
  <c r="F187" i="10"/>
  <c r="B187" i="10"/>
  <c r="F186" i="10"/>
  <c r="B186" i="10"/>
  <c r="F185" i="10"/>
  <c r="B185" i="10"/>
  <c r="F184" i="10"/>
  <c r="B184" i="10"/>
  <c r="F183" i="10"/>
  <c r="B183" i="10"/>
  <c r="F182" i="10"/>
  <c r="B182" i="10"/>
  <c r="F181" i="10"/>
  <c r="B181" i="10"/>
  <c r="F180" i="10"/>
  <c r="B180" i="10"/>
  <c r="F179" i="10"/>
  <c r="B179" i="10"/>
  <c r="F178" i="10"/>
  <c r="B178" i="10"/>
  <c r="F177" i="10"/>
  <c r="B177" i="10"/>
  <c r="F176" i="10"/>
  <c r="B176" i="10"/>
  <c r="F175" i="10"/>
  <c r="B175" i="10"/>
  <c r="F174" i="10"/>
  <c r="B174" i="10"/>
  <c r="F173" i="10"/>
  <c r="B173" i="10"/>
  <c r="F172" i="10"/>
  <c r="B172" i="10"/>
  <c r="F171" i="10"/>
  <c r="B171" i="10"/>
  <c r="F170" i="10"/>
  <c r="B170" i="10"/>
  <c r="F169" i="10"/>
  <c r="B169" i="10"/>
  <c r="F168" i="10"/>
  <c r="B168" i="10"/>
  <c r="F167" i="10"/>
  <c r="B167" i="10"/>
  <c r="F166" i="10"/>
  <c r="B166" i="10"/>
  <c r="F165" i="10"/>
  <c r="B165" i="10"/>
  <c r="F164" i="10"/>
  <c r="B164" i="10"/>
  <c r="F163" i="10"/>
  <c r="B163" i="10"/>
  <c r="F162" i="10"/>
  <c r="B162" i="10"/>
  <c r="F161" i="10"/>
  <c r="B161" i="10"/>
  <c r="F160" i="10"/>
  <c r="B160" i="10"/>
  <c r="F159" i="10"/>
  <c r="B159" i="10"/>
  <c r="F158" i="10"/>
  <c r="B158" i="10"/>
  <c r="F157" i="10"/>
  <c r="B157" i="10"/>
  <c r="F156" i="10"/>
  <c r="B156" i="10"/>
  <c r="F155" i="10"/>
  <c r="B155" i="10"/>
  <c r="F154" i="10"/>
  <c r="B154" i="10"/>
  <c r="F153" i="10"/>
  <c r="B153" i="10"/>
  <c r="F152" i="10"/>
  <c r="B152" i="10"/>
  <c r="F151" i="10"/>
  <c r="B151" i="10"/>
  <c r="F150" i="10"/>
  <c r="B150" i="10"/>
  <c r="F149" i="10"/>
  <c r="B149" i="10"/>
  <c r="F148" i="10"/>
  <c r="B148" i="10"/>
  <c r="F147" i="10"/>
  <c r="B147" i="10"/>
  <c r="F146" i="10"/>
  <c r="B146" i="10"/>
  <c r="F145" i="10"/>
  <c r="B145" i="10"/>
  <c r="F144" i="10"/>
  <c r="B144" i="10"/>
  <c r="F143" i="10"/>
  <c r="B143" i="10"/>
  <c r="F142" i="10"/>
  <c r="B142" i="10"/>
  <c r="F141" i="10"/>
  <c r="F140" i="10"/>
  <c r="B140" i="10"/>
  <c r="F139" i="10"/>
  <c r="F138" i="10"/>
  <c r="B138" i="10"/>
  <c r="F137" i="10"/>
  <c r="F136" i="10"/>
  <c r="B136" i="10"/>
  <c r="F135" i="10"/>
  <c r="F134" i="10"/>
  <c r="B134" i="10"/>
  <c r="F133" i="10"/>
  <c r="F132" i="10"/>
  <c r="B132" i="10"/>
  <c r="F131" i="10"/>
  <c r="F130" i="10"/>
  <c r="B130" i="10"/>
  <c r="F129" i="10"/>
  <c r="F128" i="10"/>
  <c r="B128" i="10"/>
  <c r="F127" i="10"/>
  <c r="F126" i="10"/>
  <c r="B126" i="10"/>
  <c r="F125" i="10"/>
  <c r="F124" i="10"/>
  <c r="B124" i="10"/>
  <c r="F123" i="10"/>
  <c r="F122" i="10"/>
  <c r="B122" i="10"/>
  <c r="F121" i="10"/>
  <c r="F120" i="10"/>
  <c r="B120" i="10"/>
  <c r="F119" i="10"/>
  <c r="F118" i="10"/>
  <c r="B118" i="10"/>
  <c r="F117" i="10"/>
  <c r="F116" i="10"/>
  <c r="B116" i="10"/>
  <c r="F115" i="10"/>
  <c r="F114" i="10"/>
  <c r="B114" i="10"/>
  <c r="F113" i="10"/>
  <c r="F112" i="10"/>
  <c r="B112" i="10"/>
  <c r="F111" i="10"/>
  <c r="F110" i="10"/>
  <c r="B110" i="10"/>
  <c r="F109" i="10"/>
  <c r="F108" i="10"/>
  <c r="B108" i="10"/>
  <c r="F107" i="10"/>
  <c r="F106" i="10"/>
  <c r="B106" i="10"/>
  <c r="F105" i="10"/>
  <c r="F104" i="10"/>
  <c r="B104" i="10"/>
  <c r="F103" i="10"/>
  <c r="F102" i="10"/>
  <c r="B102" i="10"/>
  <c r="F101" i="10"/>
  <c r="F100" i="10"/>
  <c r="B100" i="10"/>
  <c r="F99" i="10"/>
  <c r="F98" i="10"/>
  <c r="B98" i="10"/>
  <c r="F97" i="10"/>
  <c r="F96" i="10"/>
  <c r="B96" i="10"/>
  <c r="F95" i="10"/>
  <c r="F94" i="10"/>
  <c r="B94" i="10"/>
  <c r="F93" i="10"/>
  <c r="F92" i="10"/>
  <c r="B92" i="10"/>
  <c r="F91" i="10"/>
  <c r="F90" i="10"/>
  <c r="B90" i="10"/>
  <c r="F89" i="10"/>
  <c r="F88" i="10"/>
  <c r="B88" i="10"/>
  <c r="F87" i="10"/>
  <c r="F86" i="10"/>
  <c r="B86" i="10"/>
  <c r="F85" i="10"/>
  <c r="F84" i="10"/>
  <c r="B84" i="10"/>
  <c r="F83" i="10"/>
  <c r="F82" i="10"/>
  <c r="B82" i="10"/>
  <c r="F81" i="10"/>
  <c r="F80" i="10"/>
  <c r="B80" i="10"/>
  <c r="F79" i="10"/>
  <c r="F78" i="10"/>
  <c r="B78" i="10"/>
  <c r="F77" i="10"/>
  <c r="F76" i="10"/>
  <c r="B76" i="10"/>
  <c r="F75" i="10"/>
  <c r="F74" i="10"/>
  <c r="B74" i="10"/>
  <c r="F73" i="10"/>
  <c r="F72" i="10"/>
  <c r="B72" i="10"/>
  <c r="F71" i="10"/>
  <c r="F70" i="10"/>
  <c r="B70" i="10"/>
  <c r="F69" i="10"/>
  <c r="F68" i="10"/>
  <c r="B68" i="10"/>
  <c r="F67" i="10"/>
  <c r="F66" i="10"/>
  <c r="B66" i="10"/>
  <c r="F65" i="10"/>
  <c r="F64" i="10"/>
  <c r="B64" i="10"/>
  <c r="F63" i="10"/>
  <c r="F62" i="10"/>
  <c r="B62" i="10"/>
  <c r="F61" i="10"/>
  <c r="F60" i="10"/>
  <c r="B60" i="10"/>
  <c r="F59" i="10"/>
  <c r="F58" i="10"/>
  <c r="B58" i="10"/>
  <c r="F57" i="10"/>
  <c r="F56" i="10"/>
  <c r="B56" i="10"/>
  <c r="F55" i="10"/>
  <c r="F54" i="10"/>
  <c r="B54" i="10"/>
  <c r="F53" i="10"/>
  <c r="L52" i="10"/>
  <c r="F52" i="10"/>
  <c r="B52" i="10"/>
  <c r="L51" i="10"/>
  <c r="F51" i="10"/>
  <c r="L50" i="10"/>
  <c r="F50" i="10"/>
  <c r="B50" i="10"/>
  <c r="L49" i="10"/>
  <c r="F49" i="10"/>
  <c r="L48" i="10"/>
  <c r="F48" i="10"/>
  <c r="B48" i="10"/>
  <c r="L47" i="10"/>
  <c r="F47" i="10"/>
  <c r="L46" i="10"/>
  <c r="F46" i="10"/>
  <c r="B46" i="10"/>
  <c r="L45" i="10"/>
  <c r="F45" i="10"/>
  <c r="L44" i="10"/>
  <c r="F44" i="10"/>
  <c r="B44" i="10"/>
  <c r="L43" i="10"/>
  <c r="F43" i="10"/>
  <c r="L42" i="10"/>
  <c r="F42" i="10"/>
  <c r="B42" i="10"/>
  <c r="L41" i="10"/>
  <c r="F41" i="10"/>
  <c r="L40" i="10"/>
  <c r="F40" i="10"/>
  <c r="B40" i="10"/>
  <c r="L39" i="10"/>
  <c r="F39" i="10"/>
  <c r="L38" i="10"/>
  <c r="F38" i="10"/>
  <c r="B38" i="10"/>
  <c r="L37" i="10"/>
  <c r="F37" i="10"/>
  <c r="L36" i="10"/>
  <c r="F36" i="10"/>
  <c r="B36" i="10"/>
  <c r="L35" i="10"/>
  <c r="F35" i="10"/>
  <c r="L34" i="10"/>
  <c r="F34" i="10"/>
  <c r="B34" i="10"/>
  <c r="L33" i="10"/>
  <c r="F33" i="10"/>
  <c r="L32" i="10"/>
  <c r="F32" i="10"/>
  <c r="B32" i="10"/>
  <c r="L31" i="10"/>
  <c r="F31" i="10"/>
  <c r="L30" i="10"/>
  <c r="F30" i="10"/>
  <c r="B30" i="10"/>
  <c r="L29" i="10"/>
  <c r="F29" i="10"/>
  <c r="L28" i="10"/>
  <c r="F28" i="10"/>
  <c r="B28" i="10"/>
  <c r="L27" i="10"/>
  <c r="F27" i="10"/>
  <c r="L26" i="10"/>
  <c r="F26" i="10"/>
  <c r="B26" i="10"/>
  <c r="L25" i="10"/>
  <c r="F25" i="10"/>
  <c r="L24" i="10"/>
  <c r="F24" i="10"/>
  <c r="B24" i="10"/>
  <c r="L23" i="10"/>
  <c r="F23" i="10"/>
  <c r="F22" i="10"/>
  <c r="B22" i="10"/>
  <c r="F21" i="10"/>
  <c r="F20" i="10"/>
  <c r="B20" i="10"/>
  <c r="F19" i="10"/>
  <c r="F18" i="10"/>
  <c r="B18" i="10"/>
  <c r="F17" i="10"/>
  <c r="F16" i="10"/>
  <c r="B16" i="10"/>
  <c r="F15" i="10"/>
  <c r="F14" i="10"/>
  <c r="B14" i="10"/>
  <c r="F13" i="10"/>
  <c r="F12" i="10"/>
  <c r="B12" i="10"/>
  <c r="F11" i="10"/>
  <c r="F10" i="10"/>
  <c r="B10" i="10"/>
  <c r="F9" i="10"/>
  <c r="F8" i="10"/>
  <c r="B8" i="10"/>
  <c r="F7" i="10"/>
  <c r="F6" i="10"/>
  <c r="B6" i="10"/>
  <c r="F5" i="10"/>
  <c r="F4" i="10"/>
  <c r="B4" i="10"/>
  <c r="F3" i="10"/>
  <c r="I162" i="9"/>
  <c r="G162" i="9"/>
  <c r="F162" i="9"/>
  <c r="E162" i="9"/>
  <c r="C162" i="9"/>
  <c r="I161" i="9"/>
  <c r="G161" i="9"/>
  <c r="F161" i="9"/>
  <c r="E161" i="9"/>
  <c r="C161" i="9"/>
  <c r="I160" i="9"/>
  <c r="G160" i="9"/>
  <c r="F160" i="9"/>
  <c r="E160" i="9"/>
  <c r="C160" i="9"/>
  <c r="I159" i="9"/>
  <c r="G159" i="9"/>
  <c r="F159" i="9"/>
  <c r="E159" i="9"/>
  <c r="C159" i="9"/>
  <c r="I158" i="9"/>
  <c r="G158" i="9"/>
  <c r="F158" i="9"/>
  <c r="E158" i="9"/>
  <c r="C158" i="9"/>
  <c r="I157" i="9"/>
  <c r="G157" i="9"/>
  <c r="F157" i="9"/>
  <c r="E157" i="9"/>
  <c r="C157" i="9"/>
  <c r="I156" i="9"/>
  <c r="G156" i="9"/>
  <c r="F156" i="9"/>
  <c r="E156" i="9"/>
  <c r="C156" i="9"/>
  <c r="I155" i="9"/>
  <c r="G155" i="9"/>
  <c r="F155" i="9"/>
  <c r="E155" i="9"/>
  <c r="C155" i="9"/>
  <c r="I154" i="9"/>
  <c r="G154" i="9"/>
  <c r="F154" i="9"/>
  <c r="E154" i="9"/>
  <c r="C154" i="9"/>
  <c r="I153" i="9"/>
  <c r="G153" i="9"/>
  <c r="F153" i="9"/>
  <c r="E153" i="9"/>
  <c r="C153" i="9"/>
  <c r="I152" i="9"/>
  <c r="G152" i="9"/>
  <c r="F152" i="9"/>
  <c r="E152" i="9"/>
  <c r="C152" i="9"/>
  <c r="I151" i="9"/>
  <c r="G151" i="9"/>
  <c r="F151" i="9"/>
  <c r="E151" i="9"/>
  <c r="C151" i="9"/>
  <c r="I150" i="9"/>
  <c r="G150" i="9"/>
  <c r="F150" i="9"/>
  <c r="E150" i="9"/>
  <c r="C150" i="9"/>
  <c r="I149" i="9"/>
  <c r="G149" i="9"/>
  <c r="F149" i="9"/>
  <c r="E149" i="9"/>
  <c r="C149" i="9"/>
  <c r="I148" i="9"/>
  <c r="G148" i="9"/>
  <c r="F148" i="9"/>
  <c r="E148" i="9"/>
  <c r="C148" i="9"/>
  <c r="I147" i="9"/>
  <c r="G147" i="9"/>
  <c r="F147" i="9"/>
  <c r="E147" i="9"/>
  <c r="C147" i="9"/>
  <c r="I146" i="9"/>
  <c r="G146" i="9"/>
  <c r="F146" i="9"/>
  <c r="E146" i="9"/>
  <c r="C146" i="9"/>
  <c r="I145" i="9"/>
  <c r="G145" i="9"/>
  <c r="F145" i="9"/>
  <c r="E145" i="9"/>
  <c r="C145" i="9"/>
  <c r="I144" i="9"/>
  <c r="G144" i="9"/>
  <c r="F144" i="9"/>
  <c r="E144" i="9"/>
  <c r="C144" i="9"/>
  <c r="I143" i="9"/>
  <c r="G143" i="9"/>
  <c r="F143" i="9"/>
  <c r="E143" i="9"/>
  <c r="C143" i="9"/>
  <c r="I142" i="9"/>
  <c r="G142" i="9"/>
  <c r="F142" i="9"/>
  <c r="E142" i="9"/>
  <c r="C142" i="9"/>
  <c r="I141" i="9"/>
  <c r="G141" i="9"/>
  <c r="F141" i="9"/>
  <c r="E141" i="9"/>
  <c r="C141" i="9"/>
  <c r="I140" i="9"/>
  <c r="G140" i="9"/>
  <c r="F140" i="9"/>
  <c r="E140" i="9"/>
  <c r="C140" i="9"/>
  <c r="I139" i="9"/>
  <c r="G139" i="9"/>
  <c r="F139" i="9"/>
  <c r="E139" i="9"/>
  <c r="C139" i="9"/>
  <c r="I138" i="9"/>
  <c r="G138" i="9"/>
  <c r="F138" i="9"/>
  <c r="E138" i="9"/>
  <c r="C138" i="9"/>
  <c r="I137" i="9"/>
  <c r="G137" i="9"/>
  <c r="F137" i="9"/>
  <c r="E137" i="9"/>
  <c r="C137" i="9"/>
  <c r="I136" i="9"/>
  <c r="G136" i="9"/>
  <c r="F136" i="9"/>
  <c r="E136" i="9"/>
  <c r="C136" i="9"/>
  <c r="I135" i="9"/>
  <c r="G135" i="9"/>
  <c r="F135" i="9"/>
  <c r="E135" i="9"/>
  <c r="C135" i="9"/>
  <c r="I134" i="9"/>
  <c r="G134" i="9"/>
  <c r="F134" i="9"/>
  <c r="E134" i="9"/>
  <c r="C134" i="9"/>
  <c r="I133" i="9"/>
  <c r="G133" i="9"/>
  <c r="F133" i="9"/>
  <c r="E133" i="9"/>
  <c r="C133" i="9"/>
  <c r="I132" i="9"/>
  <c r="G132" i="9"/>
  <c r="F132" i="9"/>
  <c r="E132" i="9"/>
  <c r="C132" i="9"/>
  <c r="I131" i="9"/>
  <c r="G131" i="9"/>
  <c r="F131" i="9"/>
  <c r="E131" i="9"/>
  <c r="C131" i="9"/>
  <c r="I130" i="9"/>
  <c r="G130" i="9"/>
  <c r="F130" i="9"/>
  <c r="E130" i="9"/>
  <c r="C130" i="9"/>
  <c r="I129" i="9"/>
  <c r="G129" i="9"/>
  <c r="F129" i="9"/>
  <c r="E129" i="9"/>
  <c r="C129" i="9"/>
  <c r="I128" i="9"/>
  <c r="G128" i="9"/>
  <c r="F128" i="9"/>
  <c r="E128" i="9"/>
  <c r="C128" i="9"/>
  <c r="I127" i="9"/>
  <c r="G127" i="9"/>
  <c r="F127" i="9"/>
  <c r="E127" i="9"/>
  <c r="C127" i="9"/>
  <c r="I126" i="9"/>
  <c r="G126" i="9"/>
  <c r="F126" i="9"/>
  <c r="E126" i="9"/>
  <c r="C126" i="9"/>
  <c r="I125" i="9"/>
  <c r="G125" i="9"/>
  <c r="F125" i="9"/>
  <c r="E125" i="9"/>
  <c r="C125" i="9"/>
  <c r="I124" i="9"/>
  <c r="G124" i="9"/>
  <c r="F124" i="9"/>
  <c r="E124" i="9"/>
  <c r="C124" i="9"/>
  <c r="I123" i="9"/>
  <c r="G123" i="9"/>
  <c r="F123" i="9"/>
  <c r="E123" i="9"/>
  <c r="C123" i="9"/>
  <c r="I122" i="9"/>
  <c r="G122" i="9"/>
  <c r="F122" i="9"/>
  <c r="E122" i="9"/>
  <c r="C122" i="9"/>
  <c r="I121" i="9"/>
  <c r="G121" i="9"/>
  <c r="F121" i="9"/>
  <c r="E121" i="9"/>
  <c r="C121" i="9"/>
  <c r="I120" i="9"/>
  <c r="G120" i="9"/>
  <c r="F120" i="9"/>
  <c r="E120" i="9"/>
  <c r="C120" i="9"/>
  <c r="I119" i="9"/>
  <c r="G119" i="9"/>
  <c r="F119" i="9"/>
  <c r="E119" i="9"/>
  <c r="C119" i="9"/>
  <c r="I118" i="9"/>
  <c r="G118" i="9"/>
  <c r="F118" i="9"/>
  <c r="E118" i="9"/>
  <c r="C118" i="9"/>
  <c r="I117" i="9"/>
  <c r="G117" i="9"/>
  <c r="F117" i="9"/>
  <c r="E117" i="9"/>
  <c r="C117" i="9"/>
  <c r="I116" i="9"/>
  <c r="G116" i="9"/>
  <c r="F116" i="9"/>
  <c r="E116" i="9"/>
  <c r="C116" i="9"/>
  <c r="I115" i="9"/>
  <c r="G115" i="9"/>
  <c r="F115" i="9"/>
  <c r="E115" i="9"/>
  <c r="C115" i="9"/>
  <c r="I114" i="9"/>
  <c r="G114" i="9"/>
  <c r="F114" i="9"/>
  <c r="E114" i="9"/>
  <c r="C114" i="9"/>
  <c r="I113" i="9"/>
  <c r="G113" i="9"/>
  <c r="F113" i="9"/>
  <c r="E113" i="9"/>
  <c r="C113" i="9"/>
  <c r="I112" i="9"/>
  <c r="G112" i="9"/>
  <c r="F112" i="9"/>
  <c r="E112" i="9"/>
  <c r="C112" i="9"/>
  <c r="I111" i="9"/>
  <c r="G111" i="9"/>
  <c r="F111" i="9"/>
  <c r="E111" i="9"/>
  <c r="C111" i="9"/>
  <c r="I110" i="9"/>
  <c r="G110" i="9"/>
  <c r="F110" i="9"/>
  <c r="E110" i="9"/>
  <c r="C110" i="9"/>
  <c r="I109" i="9"/>
  <c r="G109" i="9"/>
  <c r="F109" i="9"/>
  <c r="E109" i="9"/>
  <c r="C109" i="9"/>
  <c r="I108" i="9"/>
  <c r="G108" i="9"/>
  <c r="F108" i="9"/>
  <c r="E108" i="9"/>
  <c r="C108" i="9"/>
  <c r="I107" i="9"/>
  <c r="G107" i="9"/>
  <c r="F107" i="9"/>
  <c r="E107" i="9"/>
  <c r="C107" i="9"/>
  <c r="I106" i="9"/>
  <c r="G106" i="9"/>
  <c r="F106" i="9"/>
  <c r="E106" i="9"/>
  <c r="C106" i="9"/>
  <c r="I105" i="9"/>
  <c r="G105" i="9"/>
  <c r="F105" i="9"/>
  <c r="E105" i="9"/>
  <c r="C105" i="9"/>
  <c r="I104" i="9"/>
  <c r="G104" i="9"/>
  <c r="F104" i="9"/>
  <c r="E104" i="9"/>
  <c r="C104" i="9"/>
  <c r="I103" i="9"/>
  <c r="G103" i="9"/>
  <c r="F103" i="9"/>
  <c r="E103" i="9"/>
  <c r="C103" i="9"/>
  <c r="I102" i="9"/>
  <c r="G102" i="9"/>
  <c r="F102" i="9"/>
  <c r="E102" i="9"/>
  <c r="C102" i="9"/>
  <c r="I101" i="9"/>
  <c r="G101" i="9"/>
  <c r="F101" i="9"/>
  <c r="E101" i="9"/>
  <c r="C101" i="9"/>
  <c r="I100" i="9"/>
  <c r="G100" i="9"/>
  <c r="F100" i="9"/>
  <c r="E100" i="9"/>
  <c r="C100" i="9"/>
  <c r="I99" i="9"/>
  <c r="G99" i="9"/>
  <c r="F99" i="9"/>
  <c r="E99" i="9"/>
  <c r="C99" i="9"/>
  <c r="I98" i="9"/>
  <c r="G98" i="9"/>
  <c r="F98" i="9"/>
  <c r="E98" i="9"/>
  <c r="C98" i="9"/>
  <c r="I97" i="9"/>
  <c r="G97" i="9"/>
  <c r="F97" i="9"/>
  <c r="E97" i="9"/>
  <c r="C97" i="9"/>
  <c r="I96" i="9"/>
  <c r="G96" i="9"/>
  <c r="F96" i="9"/>
  <c r="E96" i="9"/>
  <c r="C96" i="9"/>
  <c r="I95" i="9"/>
  <c r="G95" i="9"/>
  <c r="F95" i="9"/>
  <c r="E95" i="9"/>
  <c r="C95" i="9"/>
  <c r="I94" i="9"/>
  <c r="G94" i="9"/>
  <c r="F94" i="9"/>
  <c r="E94" i="9"/>
  <c r="C94" i="9"/>
  <c r="I93" i="9"/>
  <c r="G93" i="9"/>
  <c r="F93" i="9"/>
  <c r="E93" i="9"/>
  <c r="C93" i="9"/>
  <c r="I92" i="9"/>
  <c r="G92" i="9"/>
  <c r="F92" i="9"/>
  <c r="E92" i="9"/>
  <c r="C92" i="9"/>
  <c r="I91" i="9"/>
  <c r="G91" i="9"/>
  <c r="F91" i="9"/>
  <c r="E91" i="9"/>
  <c r="C91" i="9"/>
  <c r="I90" i="9"/>
  <c r="G90" i="9"/>
  <c r="F90" i="9"/>
  <c r="E90" i="9"/>
  <c r="C90" i="9"/>
  <c r="I89" i="9"/>
  <c r="G89" i="9"/>
  <c r="F89" i="9"/>
  <c r="E89" i="9"/>
  <c r="C89" i="9"/>
  <c r="I88" i="9"/>
  <c r="G88" i="9"/>
  <c r="F88" i="9"/>
  <c r="E88" i="9"/>
  <c r="C88" i="9"/>
  <c r="I87" i="9"/>
  <c r="G87" i="9"/>
  <c r="F87" i="9"/>
  <c r="E87" i="9"/>
  <c r="C87" i="9"/>
  <c r="I86" i="9"/>
  <c r="G86" i="9"/>
  <c r="F86" i="9"/>
  <c r="E86" i="9"/>
  <c r="C86" i="9"/>
  <c r="I85" i="9"/>
  <c r="G85" i="9"/>
  <c r="F85" i="9"/>
  <c r="E85" i="9"/>
  <c r="C85" i="9"/>
  <c r="I84" i="9"/>
  <c r="G84" i="9"/>
  <c r="F84" i="9"/>
  <c r="E84" i="9"/>
  <c r="C84" i="9"/>
  <c r="I83" i="9"/>
  <c r="G83" i="9"/>
  <c r="F83" i="9"/>
  <c r="E83" i="9"/>
  <c r="C83" i="9"/>
  <c r="I82" i="9"/>
  <c r="G82" i="9"/>
  <c r="F82" i="9"/>
  <c r="E82" i="9"/>
  <c r="C82" i="9"/>
  <c r="I81" i="9"/>
  <c r="G81" i="9"/>
  <c r="F81" i="9"/>
  <c r="E81" i="9"/>
  <c r="C81" i="9"/>
  <c r="I80" i="9"/>
  <c r="G80" i="9"/>
  <c r="F80" i="9"/>
  <c r="E80" i="9"/>
  <c r="C80" i="9"/>
  <c r="I79" i="9"/>
  <c r="G79" i="9"/>
  <c r="F79" i="9"/>
  <c r="E79" i="9"/>
  <c r="C79" i="9"/>
  <c r="I78" i="9"/>
  <c r="G78" i="9"/>
  <c r="F78" i="9"/>
  <c r="E78" i="9"/>
  <c r="C78" i="9"/>
  <c r="I77" i="9"/>
  <c r="G77" i="9"/>
  <c r="F77" i="9"/>
  <c r="E77" i="9"/>
  <c r="C77" i="9"/>
  <c r="I76" i="9"/>
  <c r="G76" i="9"/>
  <c r="F76" i="9"/>
  <c r="E76" i="9"/>
  <c r="C76" i="9"/>
  <c r="I75" i="9"/>
  <c r="G75" i="9"/>
  <c r="F75" i="9"/>
  <c r="E75" i="9"/>
  <c r="C75" i="9"/>
  <c r="I74" i="9"/>
  <c r="G74" i="9"/>
  <c r="F74" i="9"/>
  <c r="E74" i="9"/>
  <c r="C74" i="9"/>
  <c r="I73" i="9"/>
  <c r="G73" i="9"/>
  <c r="F73" i="9"/>
  <c r="E73" i="9"/>
  <c r="C73" i="9"/>
  <c r="I72" i="9"/>
  <c r="G72" i="9"/>
  <c r="F72" i="9"/>
  <c r="E72" i="9"/>
  <c r="C72" i="9"/>
  <c r="I71" i="9"/>
  <c r="G71" i="9"/>
  <c r="F71" i="9"/>
  <c r="E71" i="9"/>
  <c r="C71" i="9"/>
  <c r="I70" i="9"/>
  <c r="G70" i="9"/>
  <c r="F70" i="9"/>
  <c r="E70" i="9"/>
  <c r="C70" i="9"/>
  <c r="I69" i="9"/>
  <c r="G69" i="9"/>
  <c r="F69" i="9"/>
  <c r="E69" i="9"/>
  <c r="C69" i="9"/>
  <c r="I68" i="9"/>
  <c r="G68" i="9"/>
  <c r="F68" i="9"/>
  <c r="E68" i="9"/>
  <c r="C68" i="9"/>
  <c r="I67" i="9"/>
  <c r="G67" i="9"/>
  <c r="F67" i="9"/>
  <c r="E67" i="9"/>
  <c r="C67" i="9"/>
  <c r="I66" i="9"/>
  <c r="G66" i="9"/>
  <c r="F66" i="9"/>
  <c r="E66" i="9"/>
  <c r="C66" i="9"/>
  <c r="I65" i="9"/>
  <c r="G65" i="9"/>
  <c r="F65" i="9"/>
  <c r="E65" i="9"/>
  <c r="C65" i="9"/>
  <c r="I64" i="9"/>
  <c r="G64" i="9"/>
  <c r="F64" i="9"/>
  <c r="E64" i="9"/>
  <c r="C64" i="9"/>
  <c r="I63" i="9"/>
  <c r="G63" i="9"/>
  <c r="F63" i="9"/>
  <c r="E63" i="9"/>
  <c r="C63" i="9"/>
  <c r="I62" i="9"/>
  <c r="G62" i="9"/>
  <c r="F62" i="9"/>
  <c r="E62" i="9"/>
  <c r="C62" i="9"/>
  <c r="I61" i="9"/>
  <c r="G61" i="9"/>
  <c r="F61" i="9"/>
  <c r="E61" i="9"/>
  <c r="C61" i="9"/>
  <c r="I60" i="9"/>
  <c r="G60" i="9"/>
  <c r="F60" i="9"/>
  <c r="E60" i="9"/>
  <c r="C60" i="9"/>
  <c r="I59" i="9"/>
  <c r="G59" i="9"/>
  <c r="F59" i="9"/>
  <c r="E59" i="9"/>
  <c r="C59" i="9"/>
  <c r="I58" i="9"/>
  <c r="G58" i="9"/>
  <c r="F58" i="9"/>
  <c r="E58" i="9"/>
  <c r="C58" i="9"/>
  <c r="I57" i="9"/>
  <c r="G57" i="9"/>
  <c r="F57" i="9"/>
  <c r="E57" i="9"/>
  <c r="C57" i="9"/>
  <c r="I56" i="9"/>
  <c r="G56" i="9"/>
  <c r="F56" i="9"/>
  <c r="E56" i="9"/>
  <c r="C56" i="9"/>
  <c r="I55" i="9"/>
  <c r="G55" i="9"/>
  <c r="F55" i="9"/>
  <c r="E55" i="9"/>
  <c r="C55" i="9"/>
  <c r="I54" i="9"/>
  <c r="G54" i="9"/>
  <c r="F54" i="9"/>
  <c r="E54" i="9"/>
  <c r="C54" i="9"/>
  <c r="I53" i="9"/>
  <c r="G53" i="9"/>
  <c r="F53" i="9"/>
  <c r="E53" i="9"/>
  <c r="C53" i="9"/>
  <c r="I52" i="9"/>
  <c r="G52" i="9"/>
  <c r="F52" i="9"/>
  <c r="E52" i="9"/>
  <c r="C52" i="9"/>
  <c r="I51" i="9"/>
  <c r="G51" i="9"/>
  <c r="F51" i="9"/>
  <c r="E51" i="9"/>
  <c r="C51" i="9"/>
  <c r="I50" i="9"/>
  <c r="G50" i="9"/>
  <c r="F50" i="9"/>
  <c r="E50" i="9"/>
  <c r="C50" i="9"/>
  <c r="I49" i="9"/>
  <c r="G49" i="9"/>
  <c r="F49" i="9"/>
  <c r="E49" i="9"/>
  <c r="C49" i="9"/>
  <c r="I48" i="9"/>
  <c r="G48" i="9"/>
  <c r="F48" i="9"/>
  <c r="E48" i="9"/>
  <c r="C48" i="9"/>
  <c r="I47" i="9"/>
  <c r="G47" i="9"/>
  <c r="F47" i="9"/>
  <c r="E47" i="9"/>
  <c r="C47" i="9"/>
  <c r="I46" i="9"/>
  <c r="G46" i="9"/>
  <c r="F46" i="9"/>
  <c r="E46" i="9"/>
  <c r="C46" i="9"/>
  <c r="I45" i="9"/>
  <c r="G45" i="9"/>
  <c r="F45" i="9"/>
  <c r="E45" i="9"/>
  <c r="C45" i="9"/>
  <c r="I44" i="9"/>
  <c r="G44" i="9"/>
  <c r="F44" i="9"/>
  <c r="E44" i="9"/>
  <c r="C44" i="9"/>
  <c r="I43" i="9"/>
  <c r="G43" i="9"/>
  <c r="F43" i="9"/>
  <c r="E43" i="9"/>
  <c r="C43" i="9"/>
  <c r="I42" i="9"/>
  <c r="G42" i="9"/>
  <c r="F42" i="9"/>
  <c r="E42" i="9"/>
  <c r="C42" i="9"/>
  <c r="I41" i="9"/>
  <c r="G41" i="9"/>
  <c r="F41" i="9"/>
  <c r="E41" i="9"/>
  <c r="C41" i="9"/>
  <c r="I40" i="9"/>
  <c r="G40" i="9"/>
  <c r="F40" i="9"/>
  <c r="E40" i="9"/>
  <c r="C40" i="9"/>
  <c r="I39" i="9"/>
  <c r="G39" i="9"/>
  <c r="F39" i="9"/>
  <c r="E39" i="9"/>
  <c r="C39" i="9"/>
  <c r="I38" i="9"/>
  <c r="G38" i="9"/>
  <c r="F38" i="9"/>
  <c r="E38" i="9"/>
  <c r="C38" i="9"/>
  <c r="I37" i="9"/>
  <c r="G37" i="9"/>
  <c r="F37" i="9"/>
  <c r="E37" i="9"/>
  <c r="C37" i="9"/>
  <c r="I36" i="9"/>
  <c r="G36" i="9"/>
  <c r="F36" i="9"/>
  <c r="E36" i="9"/>
  <c r="C36" i="9"/>
  <c r="I35" i="9"/>
  <c r="G35" i="9"/>
  <c r="F35" i="9"/>
  <c r="E35" i="9"/>
  <c r="C35" i="9"/>
  <c r="I34" i="9"/>
  <c r="G34" i="9"/>
  <c r="F34" i="9"/>
  <c r="E34" i="9"/>
  <c r="C34" i="9"/>
  <c r="I33" i="9"/>
  <c r="G33" i="9"/>
  <c r="F33" i="9"/>
  <c r="E33" i="9"/>
  <c r="C33" i="9"/>
  <c r="I32" i="9"/>
  <c r="G32" i="9"/>
  <c r="F32" i="9"/>
  <c r="E32" i="9"/>
  <c r="C32" i="9"/>
  <c r="I31" i="9"/>
  <c r="G31" i="9"/>
  <c r="F31" i="9"/>
  <c r="E31" i="9"/>
  <c r="C31" i="9"/>
  <c r="I30" i="9"/>
  <c r="G30" i="9"/>
  <c r="F30" i="9"/>
  <c r="E30" i="9"/>
  <c r="C30" i="9"/>
  <c r="I29" i="9"/>
  <c r="G29" i="9"/>
  <c r="F29" i="9"/>
  <c r="E29" i="9"/>
  <c r="C29" i="9"/>
  <c r="I28" i="9"/>
  <c r="G28" i="9"/>
  <c r="F28" i="9"/>
  <c r="E28" i="9"/>
  <c r="C28" i="9"/>
  <c r="I27" i="9"/>
  <c r="G27" i="9"/>
  <c r="F27" i="9"/>
  <c r="E27" i="9"/>
  <c r="C27" i="9"/>
  <c r="I26" i="9"/>
  <c r="G26" i="9"/>
  <c r="F26" i="9"/>
  <c r="E26" i="9"/>
  <c r="C26" i="9"/>
  <c r="I25" i="9"/>
  <c r="G25" i="9"/>
  <c r="F25" i="9"/>
  <c r="E25" i="9"/>
  <c r="C25" i="9"/>
  <c r="I24" i="9"/>
  <c r="G24" i="9"/>
  <c r="F24" i="9"/>
  <c r="E24" i="9"/>
  <c r="C24" i="9"/>
  <c r="I23" i="9"/>
  <c r="G23" i="9"/>
  <c r="F23" i="9"/>
  <c r="E23" i="9"/>
  <c r="C23" i="9"/>
  <c r="I22" i="9"/>
  <c r="G22" i="9"/>
  <c r="C22" i="9"/>
  <c r="I21" i="9"/>
  <c r="G21" i="9"/>
  <c r="C21" i="9"/>
  <c r="I20" i="9"/>
  <c r="G20" i="9"/>
  <c r="C20" i="9"/>
  <c r="I19" i="9"/>
  <c r="G19" i="9"/>
  <c r="C19" i="9"/>
  <c r="I18" i="9"/>
  <c r="G18" i="9"/>
  <c r="C18" i="9"/>
  <c r="I17" i="9"/>
  <c r="G17" i="9"/>
  <c r="C17" i="9"/>
  <c r="I16" i="9"/>
  <c r="G16" i="9"/>
  <c r="C16" i="9"/>
  <c r="I15" i="9"/>
  <c r="G15" i="9"/>
  <c r="C15" i="9"/>
  <c r="I14" i="9"/>
  <c r="G14" i="9"/>
  <c r="C14" i="9"/>
  <c r="I13" i="9"/>
  <c r="G13" i="9"/>
  <c r="C13" i="9"/>
  <c r="I12" i="9"/>
  <c r="G12" i="9"/>
  <c r="C12" i="9"/>
  <c r="I11" i="9"/>
  <c r="G11" i="9"/>
  <c r="C11" i="9"/>
  <c r="I10" i="9"/>
  <c r="G10" i="9"/>
  <c r="C10" i="9"/>
  <c r="I9" i="9"/>
  <c r="G9" i="9"/>
  <c r="C9" i="9"/>
  <c r="I8" i="9"/>
  <c r="G8" i="9"/>
  <c r="C8" i="9"/>
  <c r="I7" i="9"/>
  <c r="G7" i="9"/>
  <c r="C7" i="9"/>
  <c r="I6" i="9"/>
  <c r="G6" i="9"/>
  <c r="C6" i="9"/>
  <c r="I5" i="9"/>
  <c r="G5" i="9"/>
  <c r="C5" i="9"/>
  <c r="I4" i="9"/>
  <c r="G4" i="9"/>
  <c r="C4" i="9"/>
  <c r="I3" i="9"/>
  <c r="G3" i="9"/>
  <c r="I162" i="8"/>
  <c r="G162" i="8"/>
  <c r="F162" i="8"/>
  <c r="E162" i="8"/>
  <c r="C162" i="8"/>
  <c r="I161" i="8"/>
  <c r="G161" i="8"/>
  <c r="F161" i="8"/>
  <c r="E161" i="8"/>
  <c r="C161" i="8"/>
  <c r="I160" i="8"/>
  <c r="G160" i="8"/>
  <c r="F160" i="8"/>
  <c r="E160" i="8"/>
  <c r="C160" i="8"/>
  <c r="I159" i="8"/>
  <c r="G159" i="8"/>
  <c r="F159" i="8"/>
  <c r="E159" i="8"/>
  <c r="C159" i="8"/>
  <c r="I158" i="8"/>
  <c r="G158" i="8"/>
  <c r="F158" i="8"/>
  <c r="E158" i="8"/>
  <c r="C158" i="8"/>
  <c r="I157" i="8"/>
  <c r="G157" i="8"/>
  <c r="F157" i="8"/>
  <c r="E157" i="8"/>
  <c r="C157" i="8"/>
  <c r="I156" i="8"/>
  <c r="G156" i="8"/>
  <c r="F156" i="8"/>
  <c r="E156" i="8"/>
  <c r="C156" i="8"/>
  <c r="I155" i="8"/>
  <c r="G155" i="8"/>
  <c r="F155" i="8"/>
  <c r="E155" i="8"/>
  <c r="C155" i="8"/>
  <c r="I154" i="8"/>
  <c r="G154" i="8"/>
  <c r="F154" i="8"/>
  <c r="E154" i="8"/>
  <c r="C154" i="8"/>
  <c r="I153" i="8"/>
  <c r="G153" i="8"/>
  <c r="F153" i="8"/>
  <c r="E153" i="8"/>
  <c r="C153" i="8"/>
  <c r="I152" i="8"/>
  <c r="G152" i="8"/>
  <c r="F152" i="8"/>
  <c r="E152" i="8"/>
  <c r="C152" i="8"/>
  <c r="I151" i="8"/>
  <c r="G151" i="8"/>
  <c r="F151" i="8"/>
  <c r="E151" i="8"/>
  <c r="C151" i="8"/>
  <c r="I150" i="8"/>
  <c r="G150" i="8"/>
  <c r="F150" i="8"/>
  <c r="E150" i="8"/>
  <c r="C150" i="8"/>
  <c r="I149" i="8"/>
  <c r="G149" i="8"/>
  <c r="F149" i="8"/>
  <c r="E149" i="8"/>
  <c r="C149" i="8"/>
  <c r="I148" i="8"/>
  <c r="G148" i="8"/>
  <c r="F148" i="8"/>
  <c r="E148" i="8"/>
  <c r="C148" i="8"/>
  <c r="I147" i="8"/>
  <c r="G147" i="8"/>
  <c r="F147" i="8"/>
  <c r="E147" i="8"/>
  <c r="C147" i="8"/>
  <c r="I146" i="8"/>
  <c r="G146" i="8"/>
  <c r="F146" i="8"/>
  <c r="E146" i="8"/>
  <c r="C146" i="8"/>
  <c r="I145" i="8"/>
  <c r="G145" i="8"/>
  <c r="F145" i="8"/>
  <c r="E145" i="8"/>
  <c r="C145" i="8"/>
  <c r="I144" i="8"/>
  <c r="G144" i="8"/>
  <c r="F144" i="8"/>
  <c r="E144" i="8"/>
  <c r="C144" i="8"/>
  <c r="I143" i="8"/>
  <c r="G143" i="8"/>
  <c r="F143" i="8"/>
  <c r="E143" i="8"/>
  <c r="C143" i="8"/>
  <c r="I142" i="8"/>
  <c r="G142" i="8"/>
  <c r="F142" i="8"/>
  <c r="E142" i="8"/>
  <c r="C142" i="8"/>
  <c r="I141" i="8"/>
  <c r="G141" i="8"/>
  <c r="F141" i="8"/>
  <c r="E141" i="8"/>
  <c r="C141" i="8"/>
  <c r="I140" i="8"/>
  <c r="G140" i="8"/>
  <c r="F140" i="8"/>
  <c r="E140" i="8"/>
  <c r="C140" i="8"/>
  <c r="I139" i="8"/>
  <c r="G139" i="8"/>
  <c r="F139" i="8"/>
  <c r="E139" i="8"/>
  <c r="C139" i="8"/>
  <c r="I138" i="8"/>
  <c r="G138" i="8"/>
  <c r="F138" i="8"/>
  <c r="E138" i="8"/>
  <c r="C138" i="8"/>
  <c r="I137" i="8"/>
  <c r="G137" i="8"/>
  <c r="F137" i="8"/>
  <c r="E137" i="8"/>
  <c r="C137" i="8"/>
  <c r="I136" i="8"/>
  <c r="G136" i="8"/>
  <c r="F136" i="8"/>
  <c r="E136" i="8"/>
  <c r="C136" i="8"/>
  <c r="I135" i="8"/>
  <c r="G135" i="8"/>
  <c r="F135" i="8"/>
  <c r="E135" i="8"/>
  <c r="C135" i="8"/>
  <c r="I134" i="8"/>
  <c r="G134" i="8"/>
  <c r="F134" i="8"/>
  <c r="E134" i="8"/>
  <c r="C134" i="8"/>
  <c r="I133" i="8"/>
  <c r="G133" i="8"/>
  <c r="F133" i="8"/>
  <c r="E133" i="8"/>
  <c r="C133" i="8"/>
  <c r="I132" i="8"/>
  <c r="G132" i="8"/>
  <c r="F132" i="8"/>
  <c r="E132" i="8"/>
  <c r="C132" i="8"/>
  <c r="I131" i="8"/>
  <c r="G131" i="8"/>
  <c r="F131" i="8"/>
  <c r="E131" i="8"/>
  <c r="C131" i="8"/>
  <c r="I130" i="8"/>
  <c r="G130" i="8"/>
  <c r="F130" i="8"/>
  <c r="E130" i="8"/>
  <c r="C130" i="8"/>
  <c r="I129" i="8"/>
  <c r="G129" i="8"/>
  <c r="F129" i="8"/>
  <c r="E129" i="8"/>
  <c r="C129" i="8"/>
  <c r="I128" i="8"/>
  <c r="G128" i="8"/>
  <c r="F128" i="8"/>
  <c r="E128" i="8"/>
  <c r="C128" i="8"/>
  <c r="I127" i="8"/>
  <c r="G127" i="8"/>
  <c r="F127" i="8"/>
  <c r="E127" i="8"/>
  <c r="C127" i="8"/>
  <c r="I126" i="8"/>
  <c r="G126" i="8"/>
  <c r="F126" i="8"/>
  <c r="E126" i="8"/>
  <c r="C126" i="8"/>
  <c r="I125" i="8"/>
  <c r="G125" i="8"/>
  <c r="F125" i="8"/>
  <c r="E125" i="8"/>
  <c r="C125" i="8"/>
  <c r="I124" i="8"/>
  <c r="G124" i="8"/>
  <c r="F124" i="8"/>
  <c r="E124" i="8"/>
  <c r="C124" i="8"/>
  <c r="I123" i="8"/>
  <c r="G123" i="8"/>
  <c r="F123" i="8"/>
  <c r="E123" i="8"/>
  <c r="C123" i="8"/>
  <c r="I122" i="8"/>
  <c r="G122" i="8"/>
  <c r="F122" i="8"/>
  <c r="E122" i="8"/>
  <c r="C122" i="8"/>
  <c r="I121" i="8"/>
  <c r="G121" i="8"/>
  <c r="F121" i="8"/>
  <c r="E121" i="8"/>
  <c r="C121" i="8"/>
  <c r="I120" i="8"/>
  <c r="G120" i="8"/>
  <c r="F120" i="8"/>
  <c r="E120" i="8"/>
  <c r="C120" i="8"/>
  <c r="I119" i="8"/>
  <c r="G119" i="8"/>
  <c r="F119" i="8"/>
  <c r="E119" i="8"/>
  <c r="C119" i="8"/>
  <c r="I118" i="8"/>
  <c r="G118" i="8"/>
  <c r="F118" i="8"/>
  <c r="E118" i="8"/>
  <c r="C118" i="8"/>
  <c r="I117" i="8"/>
  <c r="G117" i="8"/>
  <c r="F117" i="8"/>
  <c r="E117" i="8"/>
  <c r="C117" i="8"/>
  <c r="I116" i="8"/>
  <c r="G116" i="8"/>
  <c r="F116" i="8"/>
  <c r="E116" i="8"/>
  <c r="C116" i="8"/>
  <c r="I115" i="8"/>
  <c r="G115" i="8"/>
  <c r="F115" i="8"/>
  <c r="E115" i="8"/>
  <c r="C115" i="8"/>
  <c r="I114" i="8"/>
  <c r="G114" i="8"/>
  <c r="F114" i="8"/>
  <c r="E114" i="8"/>
  <c r="C114" i="8"/>
  <c r="I113" i="8"/>
  <c r="G113" i="8"/>
  <c r="F113" i="8"/>
  <c r="E113" i="8"/>
  <c r="C113" i="8"/>
  <c r="I112" i="8"/>
  <c r="G112" i="8"/>
  <c r="F112" i="8"/>
  <c r="E112" i="8"/>
  <c r="C112" i="8"/>
  <c r="I111" i="8"/>
  <c r="G111" i="8"/>
  <c r="F111" i="8"/>
  <c r="E111" i="8"/>
  <c r="C111" i="8"/>
  <c r="I110" i="8"/>
  <c r="G110" i="8"/>
  <c r="F110" i="8"/>
  <c r="E110" i="8"/>
  <c r="C110" i="8"/>
  <c r="I109" i="8"/>
  <c r="G109" i="8"/>
  <c r="F109" i="8"/>
  <c r="E109" i="8"/>
  <c r="C109" i="8"/>
  <c r="I108" i="8"/>
  <c r="G108" i="8"/>
  <c r="F108" i="8"/>
  <c r="E108" i="8"/>
  <c r="C108" i="8"/>
  <c r="I107" i="8"/>
  <c r="G107" i="8"/>
  <c r="F107" i="8"/>
  <c r="E107" i="8"/>
  <c r="C107" i="8"/>
  <c r="I106" i="8"/>
  <c r="G106" i="8"/>
  <c r="F106" i="8"/>
  <c r="E106" i="8"/>
  <c r="C106" i="8"/>
  <c r="I105" i="8"/>
  <c r="G105" i="8"/>
  <c r="F105" i="8"/>
  <c r="E105" i="8"/>
  <c r="C105" i="8"/>
  <c r="I104" i="8"/>
  <c r="G104" i="8"/>
  <c r="F104" i="8"/>
  <c r="E104" i="8"/>
  <c r="C104" i="8"/>
  <c r="I103" i="8"/>
  <c r="G103" i="8"/>
  <c r="F103" i="8"/>
  <c r="E103" i="8"/>
  <c r="C103" i="8"/>
  <c r="I102" i="8"/>
  <c r="G102" i="8"/>
  <c r="F102" i="8"/>
  <c r="E102" i="8"/>
  <c r="C102" i="8"/>
  <c r="I101" i="8"/>
  <c r="G101" i="8"/>
  <c r="F101" i="8"/>
  <c r="E101" i="8"/>
  <c r="C101" i="8"/>
  <c r="I100" i="8"/>
  <c r="G100" i="8"/>
  <c r="F100" i="8"/>
  <c r="E100" i="8"/>
  <c r="C100" i="8"/>
  <c r="I99" i="8"/>
  <c r="G99" i="8"/>
  <c r="F99" i="8"/>
  <c r="E99" i="8"/>
  <c r="C99" i="8"/>
  <c r="I98" i="8"/>
  <c r="G98" i="8"/>
  <c r="F98" i="8"/>
  <c r="E98" i="8"/>
  <c r="C98" i="8"/>
  <c r="I97" i="8"/>
  <c r="G97" i="8"/>
  <c r="F97" i="8"/>
  <c r="E97" i="8"/>
  <c r="C97" i="8"/>
  <c r="I96" i="8"/>
  <c r="G96" i="8"/>
  <c r="F96" i="8"/>
  <c r="E96" i="8"/>
  <c r="C96" i="8"/>
  <c r="I95" i="8"/>
  <c r="G95" i="8"/>
  <c r="F95" i="8"/>
  <c r="E95" i="8"/>
  <c r="C95" i="8"/>
  <c r="I94" i="8"/>
  <c r="G94" i="8"/>
  <c r="F94" i="8"/>
  <c r="E94" i="8"/>
  <c r="C94" i="8"/>
  <c r="I93" i="8"/>
  <c r="G93" i="8"/>
  <c r="F93" i="8"/>
  <c r="E93" i="8"/>
  <c r="C93" i="8"/>
  <c r="I92" i="8"/>
  <c r="G92" i="8"/>
  <c r="F92" i="8"/>
  <c r="E92" i="8"/>
  <c r="C92" i="8"/>
  <c r="I91" i="8"/>
  <c r="G91" i="8"/>
  <c r="F91" i="8"/>
  <c r="E91" i="8"/>
  <c r="C91" i="8"/>
  <c r="I90" i="8"/>
  <c r="G90" i="8"/>
  <c r="F90" i="8"/>
  <c r="E90" i="8"/>
  <c r="C90" i="8"/>
  <c r="I89" i="8"/>
  <c r="G89" i="8"/>
  <c r="F89" i="8"/>
  <c r="E89" i="8"/>
  <c r="C89" i="8"/>
  <c r="I88" i="8"/>
  <c r="G88" i="8"/>
  <c r="F88" i="8"/>
  <c r="E88" i="8"/>
  <c r="C88" i="8"/>
  <c r="I87" i="8"/>
  <c r="G87" i="8"/>
  <c r="F87" i="8"/>
  <c r="E87" i="8"/>
  <c r="C87" i="8"/>
  <c r="I86" i="8"/>
  <c r="G86" i="8"/>
  <c r="F86" i="8"/>
  <c r="E86" i="8"/>
  <c r="C86" i="8"/>
  <c r="I85" i="8"/>
  <c r="G85" i="8"/>
  <c r="F85" i="8"/>
  <c r="E85" i="8"/>
  <c r="C85" i="8"/>
  <c r="I84" i="8"/>
  <c r="G84" i="8"/>
  <c r="F84" i="8"/>
  <c r="E84" i="8"/>
  <c r="C84" i="8"/>
  <c r="I83" i="8"/>
  <c r="G83" i="8"/>
  <c r="F83" i="8"/>
  <c r="E83" i="8"/>
  <c r="C83" i="8"/>
  <c r="I82" i="8"/>
  <c r="G82" i="8"/>
  <c r="F82" i="8"/>
  <c r="E82" i="8"/>
  <c r="C82" i="8"/>
  <c r="I81" i="8"/>
  <c r="G81" i="8"/>
  <c r="F81" i="8"/>
  <c r="E81" i="8"/>
  <c r="C81" i="8"/>
  <c r="I80" i="8"/>
  <c r="G80" i="8"/>
  <c r="F80" i="8"/>
  <c r="E80" i="8"/>
  <c r="C80" i="8"/>
  <c r="I79" i="8"/>
  <c r="G79" i="8"/>
  <c r="F79" i="8"/>
  <c r="E79" i="8"/>
  <c r="C79" i="8"/>
  <c r="I78" i="8"/>
  <c r="G78" i="8"/>
  <c r="F78" i="8"/>
  <c r="E78" i="8"/>
  <c r="C78" i="8"/>
  <c r="I77" i="8"/>
  <c r="G77" i="8"/>
  <c r="F77" i="8"/>
  <c r="E77" i="8"/>
  <c r="C77" i="8"/>
  <c r="I76" i="8"/>
  <c r="G76" i="8"/>
  <c r="F76" i="8"/>
  <c r="E76" i="8"/>
  <c r="C76" i="8"/>
  <c r="I75" i="8"/>
  <c r="G75" i="8"/>
  <c r="F75" i="8"/>
  <c r="E75" i="8"/>
  <c r="C75" i="8"/>
  <c r="I74" i="8"/>
  <c r="G74" i="8"/>
  <c r="F74" i="8"/>
  <c r="E74" i="8"/>
  <c r="C74" i="8"/>
  <c r="I73" i="8"/>
  <c r="G73" i="8"/>
  <c r="F73" i="8"/>
  <c r="E73" i="8"/>
  <c r="C73" i="8"/>
  <c r="I72" i="8"/>
  <c r="G72" i="8"/>
  <c r="F72" i="8"/>
  <c r="E72" i="8"/>
  <c r="C72" i="8"/>
  <c r="I71" i="8"/>
  <c r="G71" i="8"/>
  <c r="F71" i="8"/>
  <c r="E71" i="8"/>
  <c r="C71" i="8"/>
  <c r="I70" i="8"/>
  <c r="G70" i="8"/>
  <c r="F70" i="8"/>
  <c r="E70" i="8"/>
  <c r="C70" i="8"/>
  <c r="I69" i="8"/>
  <c r="G69" i="8"/>
  <c r="F69" i="8"/>
  <c r="E69" i="8"/>
  <c r="C69" i="8"/>
  <c r="I68" i="8"/>
  <c r="G68" i="8"/>
  <c r="F68" i="8"/>
  <c r="E68" i="8"/>
  <c r="C68" i="8"/>
  <c r="I67" i="8"/>
  <c r="G67" i="8"/>
  <c r="F67" i="8"/>
  <c r="E67" i="8"/>
  <c r="C67" i="8"/>
  <c r="I66" i="8"/>
  <c r="G66" i="8"/>
  <c r="F66" i="8"/>
  <c r="E66" i="8"/>
  <c r="C66" i="8"/>
  <c r="I65" i="8"/>
  <c r="G65" i="8"/>
  <c r="F65" i="8"/>
  <c r="E65" i="8"/>
  <c r="C65" i="8"/>
  <c r="I64" i="8"/>
  <c r="G64" i="8"/>
  <c r="F64" i="8"/>
  <c r="E64" i="8"/>
  <c r="C64" i="8"/>
  <c r="I63" i="8"/>
  <c r="G63" i="8"/>
  <c r="F63" i="8"/>
  <c r="E63" i="8"/>
  <c r="C63" i="8"/>
  <c r="I62" i="8"/>
  <c r="G62" i="8"/>
  <c r="F62" i="8"/>
  <c r="E62" i="8"/>
  <c r="C62" i="8"/>
  <c r="I61" i="8"/>
  <c r="G61" i="8"/>
  <c r="F61" i="8"/>
  <c r="E61" i="8"/>
  <c r="C61" i="8"/>
  <c r="I60" i="8"/>
  <c r="G60" i="8"/>
  <c r="F60" i="8"/>
  <c r="E60" i="8"/>
  <c r="C60" i="8"/>
  <c r="I59" i="8"/>
  <c r="G59" i="8"/>
  <c r="F59" i="8"/>
  <c r="E59" i="8"/>
  <c r="C59" i="8"/>
  <c r="I58" i="8"/>
  <c r="G58" i="8"/>
  <c r="F58" i="8"/>
  <c r="E58" i="8"/>
  <c r="C58" i="8"/>
  <c r="I57" i="8"/>
  <c r="G57" i="8"/>
  <c r="F57" i="8"/>
  <c r="E57" i="8"/>
  <c r="C57" i="8"/>
  <c r="I56" i="8"/>
  <c r="G56" i="8"/>
  <c r="F56" i="8"/>
  <c r="E56" i="8"/>
  <c r="C56" i="8"/>
  <c r="I55" i="8"/>
  <c r="G55" i="8"/>
  <c r="F55" i="8"/>
  <c r="E55" i="8"/>
  <c r="C55" i="8"/>
  <c r="I54" i="8"/>
  <c r="G54" i="8"/>
  <c r="F54" i="8"/>
  <c r="E54" i="8"/>
  <c r="C54" i="8"/>
  <c r="I53" i="8"/>
  <c r="G53" i="8"/>
  <c r="F53" i="8"/>
  <c r="E53" i="8"/>
  <c r="C53" i="8"/>
  <c r="I52" i="8"/>
  <c r="G52" i="8"/>
  <c r="F52" i="8"/>
  <c r="E52" i="8"/>
  <c r="C52" i="8"/>
  <c r="I51" i="8"/>
  <c r="G51" i="8"/>
  <c r="F51" i="8"/>
  <c r="E51" i="8"/>
  <c r="C51" i="8"/>
  <c r="I50" i="8"/>
  <c r="G50" i="8"/>
  <c r="F50" i="8"/>
  <c r="E50" i="8"/>
  <c r="C50" i="8"/>
  <c r="I49" i="8"/>
  <c r="G49" i="8"/>
  <c r="F49" i="8"/>
  <c r="E49" i="8"/>
  <c r="C49" i="8"/>
  <c r="I48" i="8"/>
  <c r="G48" i="8"/>
  <c r="F48" i="8"/>
  <c r="E48" i="8"/>
  <c r="C48" i="8"/>
  <c r="I47" i="8"/>
  <c r="G47" i="8"/>
  <c r="F47" i="8"/>
  <c r="E47" i="8"/>
  <c r="C47" i="8"/>
  <c r="I46" i="8"/>
  <c r="G46" i="8"/>
  <c r="F46" i="8"/>
  <c r="E46" i="8"/>
  <c r="C46" i="8"/>
  <c r="I45" i="8"/>
  <c r="G45" i="8"/>
  <c r="F45" i="8"/>
  <c r="E45" i="8"/>
  <c r="C45" i="8"/>
  <c r="I44" i="8"/>
  <c r="G44" i="8"/>
  <c r="F44" i="8"/>
  <c r="E44" i="8"/>
  <c r="C44" i="8"/>
  <c r="I43" i="8"/>
  <c r="G43" i="8"/>
  <c r="F43" i="8"/>
  <c r="E43" i="8"/>
  <c r="C43" i="8"/>
  <c r="I42" i="8"/>
  <c r="G42" i="8"/>
  <c r="F42" i="8"/>
  <c r="E42" i="8"/>
  <c r="C42" i="8"/>
  <c r="I41" i="8"/>
  <c r="G41" i="8"/>
  <c r="F41" i="8"/>
  <c r="E41" i="8"/>
  <c r="C41" i="8"/>
  <c r="I40" i="8"/>
  <c r="G40" i="8"/>
  <c r="F40" i="8"/>
  <c r="E40" i="8"/>
  <c r="C40" i="8"/>
  <c r="I39" i="8"/>
  <c r="G39" i="8"/>
  <c r="F39" i="8"/>
  <c r="E39" i="8"/>
  <c r="C39" i="8"/>
  <c r="I38" i="8"/>
  <c r="G38" i="8"/>
  <c r="F38" i="8"/>
  <c r="E38" i="8"/>
  <c r="C38" i="8"/>
  <c r="I37" i="8"/>
  <c r="G37" i="8"/>
  <c r="F37" i="8"/>
  <c r="E37" i="8"/>
  <c r="C37" i="8"/>
  <c r="I36" i="8"/>
  <c r="G36" i="8"/>
  <c r="F36" i="8"/>
  <c r="E36" i="8"/>
  <c r="C36" i="8"/>
  <c r="I35" i="8"/>
  <c r="G35" i="8"/>
  <c r="F35" i="8"/>
  <c r="E35" i="8"/>
  <c r="C35" i="8"/>
  <c r="I34" i="8"/>
  <c r="G34" i="8"/>
  <c r="F34" i="8"/>
  <c r="E34" i="8"/>
  <c r="C34" i="8"/>
  <c r="I33" i="8"/>
  <c r="G33" i="8"/>
  <c r="F33" i="8"/>
  <c r="E33" i="8"/>
  <c r="C33" i="8"/>
  <c r="I32" i="8"/>
  <c r="G32" i="8"/>
  <c r="F32" i="8"/>
  <c r="E32" i="8"/>
  <c r="C32" i="8"/>
  <c r="I31" i="8"/>
  <c r="G31" i="8"/>
  <c r="F31" i="8"/>
  <c r="E31" i="8"/>
  <c r="C31" i="8"/>
  <c r="I30" i="8"/>
  <c r="G30" i="8"/>
  <c r="F30" i="8"/>
  <c r="E30" i="8"/>
  <c r="C30" i="8"/>
  <c r="I29" i="8"/>
  <c r="G29" i="8"/>
  <c r="F29" i="8"/>
  <c r="E29" i="8"/>
  <c r="C29" i="8"/>
  <c r="I28" i="8"/>
  <c r="G28" i="8"/>
  <c r="F28" i="8"/>
  <c r="E28" i="8"/>
  <c r="C28" i="8"/>
  <c r="I27" i="8"/>
  <c r="G27" i="8"/>
  <c r="F27" i="8"/>
  <c r="E27" i="8"/>
  <c r="C27" i="8"/>
  <c r="I26" i="8"/>
  <c r="G26" i="8"/>
  <c r="F26" i="8"/>
  <c r="E26" i="8"/>
  <c r="C26" i="8"/>
  <c r="I25" i="8"/>
  <c r="G25" i="8"/>
  <c r="F25" i="8"/>
  <c r="E25" i="8"/>
  <c r="C25" i="8"/>
  <c r="I24" i="8"/>
  <c r="G24" i="8"/>
  <c r="F24" i="8"/>
  <c r="E24" i="8"/>
  <c r="C24" i="8"/>
  <c r="I23" i="8"/>
  <c r="G23" i="8"/>
  <c r="F23" i="8"/>
  <c r="E23" i="8"/>
  <c r="C23" i="8"/>
  <c r="I22" i="8"/>
  <c r="G22" i="8"/>
  <c r="C22" i="8"/>
  <c r="I21" i="8"/>
  <c r="G21" i="8"/>
  <c r="C21" i="8"/>
  <c r="I20" i="8"/>
  <c r="G20" i="8"/>
  <c r="C20" i="8"/>
  <c r="I19" i="8"/>
  <c r="G19" i="8"/>
  <c r="C19" i="8"/>
  <c r="I18" i="8"/>
  <c r="G18" i="8"/>
  <c r="C18" i="8"/>
  <c r="I17" i="8"/>
  <c r="G17" i="8"/>
  <c r="C17" i="8"/>
  <c r="I16" i="8"/>
  <c r="G16" i="8"/>
  <c r="C16" i="8"/>
  <c r="P15" i="8"/>
  <c r="I15" i="8"/>
  <c r="G15" i="8"/>
  <c r="C15" i="8"/>
  <c r="P14" i="8"/>
  <c r="I14" i="8"/>
  <c r="G14" i="8"/>
  <c r="C14" i="8"/>
  <c r="P13" i="8"/>
  <c r="I13" i="8"/>
  <c r="G13" i="8"/>
  <c r="C13" i="8"/>
  <c r="P12" i="8"/>
  <c r="I12" i="8"/>
  <c r="G12" i="8"/>
  <c r="C12" i="8"/>
  <c r="P11" i="8"/>
  <c r="I11" i="8"/>
  <c r="G11" i="8"/>
  <c r="C11" i="8"/>
  <c r="P10" i="8"/>
  <c r="I10" i="8"/>
  <c r="G10" i="8"/>
  <c r="C10" i="8"/>
  <c r="P9" i="8"/>
  <c r="I9" i="8"/>
  <c r="G9" i="8"/>
  <c r="C9" i="8"/>
  <c r="P8" i="8"/>
  <c r="I8" i="8"/>
  <c r="G8" i="8"/>
  <c r="C8" i="8"/>
  <c r="P7" i="8"/>
  <c r="I7" i="8"/>
  <c r="G7" i="8"/>
  <c r="C7" i="8"/>
  <c r="P6" i="8"/>
  <c r="I6" i="8"/>
  <c r="G6" i="8"/>
  <c r="C6" i="8"/>
  <c r="P5" i="8"/>
  <c r="I5" i="8"/>
  <c r="G5" i="8"/>
  <c r="E5" i="8"/>
  <c r="C5" i="8"/>
  <c r="P4" i="8"/>
  <c r="I4" i="8"/>
  <c r="G4" i="8"/>
  <c r="C4" i="8"/>
  <c r="P3" i="8"/>
  <c r="I3" i="8"/>
  <c r="G3" i="8"/>
  <c r="H553" i="7"/>
  <c r="F553" i="7"/>
  <c r="E553" i="7"/>
  <c r="D553" i="7"/>
  <c r="H552" i="7"/>
  <c r="F552" i="7"/>
  <c r="E552" i="7"/>
  <c r="D552" i="7"/>
  <c r="H551" i="7"/>
  <c r="F551" i="7"/>
  <c r="E551" i="7"/>
  <c r="D551" i="7"/>
  <c r="H550" i="7"/>
  <c r="F550" i="7"/>
  <c r="E550" i="7"/>
  <c r="D550" i="7"/>
  <c r="H549" i="7"/>
  <c r="F549" i="7"/>
  <c r="E549" i="7"/>
  <c r="D549" i="7"/>
  <c r="H548" i="7"/>
  <c r="F548" i="7"/>
  <c r="E548" i="7"/>
  <c r="D548" i="7"/>
  <c r="H547" i="7"/>
  <c r="F547" i="7"/>
  <c r="E547" i="7"/>
  <c r="D547" i="7"/>
  <c r="H546" i="7"/>
  <c r="F546" i="7"/>
  <c r="E546" i="7"/>
  <c r="D546" i="7"/>
  <c r="H545" i="7"/>
  <c r="F545" i="7"/>
  <c r="E545" i="7"/>
  <c r="D545" i="7"/>
  <c r="H544" i="7"/>
  <c r="F544" i="7"/>
  <c r="E544" i="7"/>
  <c r="D544" i="7"/>
  <c r="H543" i="7"/>
  <c r="F543" i="7"/>
  <c r="E543" i="7"/>
  <c r="D543" i="7"/>
  <c r="H542" i="7"/>
  <c r="F542" i="7"/>
  <c r="E542" i="7"/>
  <c r="D542" i="7"/>
  <c r="H541" i="7"/>
  <c r="F541" i="7"/>
  <c r="E541" i="7"/>
  <c r="D541" i="7"/>
  <c r="H540" i="7"/>
  <c r="F540" i="7"/>
  <c r="E540" i="7"/>
  <c r="D540" i="7"/>
  <c r="H539" i="7"/>
  <c r="F539" i="7"/>
  <c r="E539" i="7"/>
  <c r="D539" i="7"/>
  <c r="H538" i="7"/>
  <c r="F538" i="7"/>
  <c r="E538" i="7"/>
  <c r="D538" i="7"/>
  <c r="H537" i="7"/>
  <c r="F537" i="7"/>
  <c r="E537" i="7"/>
  <c r="D537" i="7"/>
  <c r="H536" i="7"/>
  <c r="F536" i="7"/>
  <c r="E536" i="7"/>
  <c r="D536" i="7"/>
  <c r="H535" i="7"/>
  <c r="F535" i="7"/>
  <c r="E535" i="7"/>
  <c r="D535" i="7"/>
  <c r="H534" i="7"/>
  <c r="F534" i="7"/>
  <c r="E534" i="7"/>
  <c r="D534" i="7"/>
  <c r="H533" i="7"/>
  <c r="F533" i="7"/>
  <c r="E533" i="7"/>
  <c r="D533" i="7"/>
  <c r="H532" i="7"/>
  <c r="F532" i="7"/>
  <c r="E532" i="7"/>
  <c r="D532" i="7"/>
  <c r="H531" i="7"/>
  <c r="F531" i="7"/>
  <c r="E531" i="7"/>
  <c r="D531" i="7"/>
  <c r="H530" i="7"/>
  <c r="F530" i="7"/>
  <c r="E530" i="7"/>
  <c r="D530" i="7"/>
  <c r="H529" i="7"/>
  <c r="F529" i="7"/>
  <c r="E529" i="7"/>
  <c r="D529" i="7"/>
  <c r="H528" i="7"/>
  <c r="F528" i="7"/>
  <c r="E528" i="7"/>
  <c r="D528" i="7"/>
  <c r="H527" i="7"/>
  <c r="F527" i="7"/>
  <c r="E527" i="7"/>
  <c r="D527" i="7"/>
  <c r="H526" i="7"/>
  <c r="F526" i="7"/>
  <c r="E526" i="7"/>
  <c r="D526" i="7"/>
  <c r="H525" i="7"/>
  <c r="F525" i="7"/>
  <c r="E525" i="7"/>
  <c r="D525" i="7"/>
  <c r="H524" i="7"/>
  <c r="F524" i="7"/>
  <c r="E524" i="7"/>
  <c r="D524" i="7"/>
  <c r="H523" i="7"/>
  <c r="F523" i="7"/>
  <c r="E523" i="7"/>
  <c r="D523" i="7"/>
  <c r="H522" i="7"/>
  <c r="F522" i="7"/>
  <c r="E522" i="7"/>
  <c r="D522" i="7"/>
  <c r="H521" i="7"/>
  <c r="F521" i="7"/>
  <c r="E521" i="7"/>
  <c r="D521" i="7"/>
  <c r="H520" i="7"/>
  <c r="F520" i="7"/>
  <c r="E520" i="7"/>
  <c r="D520" i="7"/>
  <c r="H519" i="7"/>
  <c r="F519" i="7"/>
  <c r="E519" i="7"/>
  <c r="D519" i="7"/>
  <c r="H518" i="7"/>
  <c r="F518" i="7"/>
  <c r="E518" i="7"/>
  <c r="D518" i="7"/>
  <c r="H517" i="7"/>
  <c r="F517" i="7"/>
  <c r="E517" i="7"/>
  <c r="D517" i="7"/>
  <c r="H516" i="7"/>
  <c r="F516" i="7"/>
  <c r="E516" i="7"/>
  <c r="D516" i="7"/>
  <c r="H515" i="7"/>
  <c r="F515" i="7"/>
  <c r="E515" i="7"/>
  <c r="D515" i="7"/>
  <c r="H514" i="7"/>
  <c r="F514" i="7"/>
  <c r="E514" i="7"/>
  <c r="D514" i="7"/>
  <c r="H513" i="7"/>
  <c r="F513" i="7"/>
  <c r="E513" i="7"/>
  <c r="D513" i="7"/>
  <c r="H512" i="7"/>
  <c r="F512" i="7"/>
  <c r="E512" i="7"/>
  <c r="D512" i="7"/>
  <c r="H511" i="7"/>
  <c r="F511" i="7"/>
  <c r="E511" i="7"/>
  <c r="D511" i="7"/>
  <c r="H510" i="7"/>
  <c r="F510" i="7"/>
  <c r="E510" i="7"/>
  <c r="D510" i="7"/>
  <c r="H509" i="7"/>
  <c r="F509" i="7"/>
  <c r="E509" i="7"/>
  <c r="D509" i="7"/>
  <c r="H508" i="7"/>
  <c r="F508" i="7"/>
  <c r="E508" i="7"/>
  <c r="D508" i="7"/>
  <c r="H507" i="7"/>
  <c r="F507" i="7"/>
  <c r="E507" i="7"/>
  <c r="D507" i="7"/>
  <c r="H506" i="7"/>
  <c r="F506" i="7"/>
  <c r="E506" i="7"/>
  <c r="D506" i="7"/>
  <c r="H505" i="7"/>
  <c r="F505" i="7"/>
  <c r="E505" i="7"/>
  <c r="D505" i="7"/>
  <c r="H504" i="7"/>
  <c r="F504" i="7"/>
  <c r="E504" i="7"/>
  <c r="D504" i="7"/>
  <c r="H503" i="7"/>
  <c r="F503" i="7"/>
  <c r="E503" i="7"/>
  <c r="D503" i="7"/>
  <c r="H502" i="7"/>
  <c r="F502" i="7"/>
  <c r="E502" i="7"/>
  <c r="D502" i="7"/>
  <c r="H501" i="7"/>
  <c r="F501" i="7"/>
  <c r="E501" i="7"/>
  <c r="D501" i="7"/>
  <c r="H500" i="7"/>
  <c r="F500" i="7"/>
  <c r="E500" i="7"/>
  <c r="D500" i="7"/>
  <c r="H499" i="7"/>
  <c r="F499" i="7"/>
  <c r="E499" i="7"/>
  <c r="D499" i="7"/>
  <c r="H498" i="7"/>
  <c r="F498" i="7"/>
  <c r="E498" i="7"/>
  <c r="D498" i="7"/>
  <c r="H497" i="7"/>
  <c r="F497" i="7"/>
  <c r="E497" i="7"/>
  <c r="D497" i="7"/>
  <c r="H496" i="7"/>
  <c r="F496" i="7"/>
  <c r="E496" i="7"/>
  <c r="D496" i="7"/>
  <c r="H495" i="7"/>
  <c r="F495" i="7"/>
  <c r="E495" i="7"/>
  <c r="D495" i="7"/>
  <c r="H494" i="7"/>
  <c r="F494" i="7"/>
  <c r="E494" i="7"/>
  <c r="D494" i="7"/>
  <c r="H493" i="7"/>
  <c r="F493" i="7"/>
  <c r="E493" i="7"/>
  <c r="D493" i="7"/>
  <c r="H492" i="7"/>
  <c r="F492" i="7"/>
  <c r="E492" i="7"/>
  <c r="D492" i="7"/>
  <c r="H491" i="7"/>
  <c r="F491" i="7"/>
  <c r="E491" i="7"/>
  <c r="D491" i="7"/>
  <c r="H490" i="7"/>
  <c r="F490" i="7"/>
  <c r="E490" i="7"/>
  <c r="D490" i="7"/>
  <c r="H489" i="7"/>
  <c r="F489" i="7"/>
  <c r="E489" i="7"/>
  <c r="D489" i="7"/>
  <c r="H488" i="7"/>
  <c r="F488" i="7"/>
  <c r="E488" i="7"/>
  <c r="D488" i="7"/>
  <c r="H487" i="7"/>
  <c r="F487" i="7"/>
  <c r="E487" i="7"/>
  <c r="D487" i="7"/>
  <c r="H486" i="7"/>
  <c r="F486" i="7"/>
  <c r="E486" i="7"/>
  <c r="D486" i="7"/>
  <c r="H485" i="7"/>
  <c r="F485" i="7"/>
  <c r="E485" i="7"/>
  <c r="D485" i="7"/>
  <c r="H484" i="7"/>
  <c r="F484" i="7"/>
  <c r="E484" i="7"/>
  <c r="D484" i="7"/>
  <c r="H483" i="7"/>
  <c r="F483" i="7"/>
  <c r="E483" i="7"/>
  <c r="D483" i="7"/>
  <c r="H482" i="7"/>
  <c r="F482" i="7"/>
  <c r="E482" i="7"/>
  <c r="D482" i="7"/>
  <c r="H481" i="7"/>
  <c r="F481" i="7"/>
  <c r="E481" i="7"/>
  <c r="D481" i="7"/>
  <c r="H480" i="7"/>
  <c r="F480" i="7"/>
  <c r="E480" i="7"/>
  <c r="D480" i="7"/>
  <c r="H479" i="7"/>
  <c r="F479" i="7"/>
  <c r="E479" i="7"/>
  <c r="D479" i="7"/>
  <c r="H478" i="7"/>
  <c r="F478" i="7"/>
  <c r="E478" i="7"/>
  <c r="D478" i="7"/>
  <c r="H477" i="7"/>
  <c r="F477" i="7"/>
  <c r="E477" i="7"/>
  <c r="D477" i="7"/>
  <c r="H476" i="7"/>
  <c r="F476" i="7"/>
  <c r="E476" i="7"/>
  <c r="D476" i="7"/>
  <c r="H475" i="7"/>
  <c r="F475" i="7"/>
  <c r="E475" i="7"/>
  <c r="D475" i="7"/>
  <c r="H474" i="7"/>
  <c r="F474" i="7"/>
  <c r="E474" i="7"/>
  <c r="D474" i="7"/>
  <c r="H473" i="7"/>
  <c r="F473" i="7"/>
  <c r="E473" i="7"/>
  <c r="D473" i="7"/>
  <c r="H472" i="7"/>
  <c r="F472" i="7"/>
  <c r="E472" i="7"/>
  <c r="D472" i="7"/>
  <c r="H471" i="7"/>
  <c r="F471" i="7"/>
  <c r="E471" i="7"/>
  <c r="D471" i="7"/>
  <c r="H470" i="7"/>
  <c r="F470" i="7"/>
  <c r="E470" i="7"/>
  <c r="D470" i="7"/>
  <c r="H469" i="7"/>
  <c r="F469" i="7"/>
  <c r="E469" i="7"/>
  <c r="D469" i="7"/>
  <c r="H468" i="7"/>
  <c r="F468" i="7"/>
  <c r="E468" i="7"/>
  <c r="D468" i="7"/>
  <c r="H467" i="7"/>
  <c r="F467" i="7"/>
  <c r="E467" i="7"/>
  <c r="D467" i="7"/>
  <c r="H466" i="7"/>
  <c r="F466" i="7"/>
  <c r="E466" i="7"/>
  <c r="D466" i="7"/>
  <c r="H465" i="7"/>
  <c r="F465" i="7"/>
  <c r="E465" i="7"/>
  <c r="D465" i="7"/>
  <c r="H464" i="7"/>
  <c r="F464" i="7"/>
  <c r="E464" i="7"/>
  <c r="D464" i="7"/>
  <c r="H463" i="7"/>
  <c r="F463" i="7"/>
  <c r="E463" i="7"/>
  <c r="D463" i="7"/>
  <c r="H462" i="7"/>
  <c r="F462" i="7"/>
  <c r="E462" i="7"/>
  <c r="D462" i="7"/>
  <c r="H461" i="7"/>
  <c r="F461" i="7"/>
  <c r="E461" i="7"/>
  <c r="D461" i="7"/>
  <c r="H460" i="7"/>
  <c r="F460" i="7"/>
  <c r="E460" i="7"/>
  <c r="D460" i="7"/>
  <c r="H459" i="7"/>
  <c r="F459" i="7"/>
  <c r="E459" i="7"/>
  <c r="D459" i="7"/>
  <c r="H458" i="7"/>
  <c r="F458" i="7"/>
  <c r="E458" i="7"/>
  <c r="D458" i="7"/>
  <c r="H457" i="7"/>
  <c r="F457" i="7"/>
  <c r="E457" i="7"/>
  <c r="D457" i="7"/>
  <c r="H456" i="7"/>
  <c r="F456" i="7"/>
  <c r="E456" i="7"/>
  <c r="D456" i="7"/>
  <c r="H455" i="7"/>
  <c r="F455" i="7"/>
  <c r="E455" i="7"/>
  <c r="D455" i="7"/>
  <c r="H454" i="7"/>
  <c r="F454" i="7"/>
  <c r="E454" i="7"/>
  <c r="D454" i="7"/>
  <c r="H453" i="7"/>
  <c r="F453" i="7"/>
  <c r="E453" i="7"/>
  <c r="D453" i="7"/>
  <c r="H452" i="7"/>
  <c r="F452" i="7"/>
  <c r="E452" i="7"/>
  <c r="D452" i="7"/>
  <c r="H451" i="7"/>
  <c r="F451" i="7"/>
  <c r="E451" i="7"/>
  <c r="D451" i="7"/>
  <c r="H450" i="7"/>
  <c r="F450" i="7"/>
  <c r="E450" i="7"/>
  <c r="D450" i="7"/>
  <c r="H449" i="7"/>
  <c r="F449" i="7"/>
  <c r="E449" i="7"/>
  <c r="D449" i="7"/>
  <c r="H448" i="7"/>
  <c r="F448" i="7"/>
  <c r="E448" i="7"/>
  <c r="D448" i="7"/>
  <c r="H447" i="7"/>
  <c r="F447" i="7"/>
  <c r="E447" i="7"/>
  <c r="D447" i="7"/>
  <c r="H446" i="7"/>
  <c r="F446" i="7"/>
  <c r="E446" i="7"/>
  <c r="D446" i="7"/>
  <c r="H445" i="7"/>
  <c r="F445" i="7"/>
  <c r="E445" i="7"/>
  <c r="D445" i="7"/>
  <c r="H444" i="7"/>
  <c r="F444" i="7"/>
  <c r="E444" i="7"/>
  <c r="D444" i="7"/>
  <c r="H443" i="7"/>
  <c r="F443" i="7"/>
  <c r="E443" i="7"/>
  <c r="D443" i="7"/>
  <c r="H442" i="7"/>
  <c r="F442" i="7"/>
  <c r="E442" i="7"/>
  <c r="D442" i="7"/>
  <c r="H441" i="7"/>
  <c r="F441" i="7"/>
  <c r="E441" i="7"/>
  <c r="D441" i="7"/>
  <c r="H440" i="7"/>
  <c r="F440" i="7"/>
  <c r="E440" i="7"/>
  <c r="D440" i="7"/>
  <c r="H439" i="7"/>
  <c r="F439" i="7"/>
  <c r="E439" i="7"/>
  <c r="D439" i="7"/>
  <c r="H438" i="7"/>
  <c r="F438" i="7"/>
  <c r="E438" i="7"/>
  <c r="D438" i="7"/>
  <c r="H437" i="7"/>
  <c r="F437" i="7"/>
  <c r="E437" i="7"/>
  <c r="D437" i="7"/>
  <c r="H436" i="7"/>
  <c r="F436" i="7"/>
  <c r="E436" i="7"/>
  <c r="D436" i="7"/>
  <c r="H435" i="7"/>
  <c r="F435" i="7"/>
  <c r="E435" i="7"/>
  <c r="D435" i="7"/>
  <c r="H434" i="7"/>
  <c r="F434" i="7"/>
  <c r="E434" i="7"/>
  <c r="D434" i="7"/>
  <c r="H433" i="7"/>
  <c r="F433" i="7"/>
  <c r="E433" i="7"/>
  <c r="D433" i="7"/>
  <c r="H432" i="7"/>
  <c r="F432" i="7"/>
  <c r="E432" i="7"/>
  <c r="D432" i="7"/>
  <c r="H431" i="7"/>
  <c r="F431" i="7"/>
  <c r="E431" i="7"/>
  <c r="D431" i="7"/>
  <c r="H430" i="7"/>
  <c r="F430" i="7"/>
  <c r="E430" i="7"/>
  <c r="D430" i="7"/>
  <c r="H429" i="7"/>
  <c r="F429" i="7"/>
  <c r="E429" i="7"/>
  <c r="D429" i="7"/>
  <c r="H428" i="7"/>
  <c r="F428" i="7"/>
  <c r="E428" i="7"/>
  <c r="D428" i="7"/>
  <c r="H427" i="7"/>
  <c r="F427" i="7"/>
  <c r="E427" i="7"/>
  <c r="D427" i="7"/>
  <c r="H426" i="7"/>
  <c r="F426" i="7"/>
  <c r="E426" i="7"/>
  <c r="D426" i="7"/>
  <c r="H425" i="7"/>
  <c r="F425" i="7"/>
  <c r="E425" i="7"/>
  <c r="D425" i="7"/>
  <c r="H424" i="7"/>
  <c r="F424" i="7"/>
  <c r="E424" i="7"/>
  <c r="D424" i="7"/>
  <c r="H423" i="7"/>
  <c r="F423" i="7"/>
  <c r="E423" i="7"/>
  <c r="D423" i="7"/>
  <c r="H422" i="7"/>
  <c r="F422" i="7"/>
  <c r="E422" i="7"/>
  <c r="D422" i="7"/>
  <c r="H421" i="7"/>
  <c r="F421" i="7"/>
  <c r="E421" i="7"/>
  <c r="D421" i="7"/>
  <c r="H420" i="7"/>
  <c r="F420" i="7"/>
  <c r="E420" i="7"/>
  <c r="D420" i="7"/>
  <c r="H419" i="7"/>
  <c r="F419" i="7"/>
  <c r="E419" i="7"/>
  <c r="D419" i="7"/>
  <c r="H418" i="7"/>
  <c r="F418" i="7"/>
  <c r="E418" i="7"/>
  <c r="D418" i="7"/>
  <c r="H417" i="7"/>
  <c r="F417" i="7"/>
  <c r="E417" i="7"/>
  <c r="D417" i="7"/>
  <c r="H416" i="7"/>
  <c r="F416" i="7"/>
  <c r="E416" i="7"/>
  <c r="D416" i="7"/>
  <c r="H415" i="7"/>
  <c r="F415" i="7"/>
  <c r="E415" i="7"/>
  <c r="D415" i="7"/>
  <c r="H414" i="7"/>
  <c r="F414" i="7"/>
  <c r="E414" i="7"/>
  <c r="D414" i="7"/>
  <c r="H413" i="7"/>
  <c r="F413" i="7"/>
  <c r="E413" i="7"/>
  <c r="D413" i="7"/>
  <c r="H412" i="7"/>
  <c r="F412" i="7"/>
  <c r="E412" i="7"/>
  <c r="D412" i="7"/>
  <c r="H411" i="7"/>
  <c r="F411" i="7"/>
  <c r="E411" i="7"/>
  <c r="D411" i="7"/>
  <c r="H410" i="7"/>
  <c r="F410" i="7"/>
  <c r="E410" i="7"/>
  <c r="D410" i="7"/>
  <c r="H409" i="7"/>
  <c r="F409" i="7"/>
  <c r="E409" i="7"/>
  <c r="D409" i="7"/>
  <c r="H408" i="7"/>
  <c r="F408" i="7"/>
  <c r="E408" i="7"/>
  <c r="D408" i="7"/>
  <c r="H407" i="7"/>
  <c r="F407" i="7"/>
  <c r="E407" i="7"/>
  <c r="D407" i="7"/>
  <c r="H406" i="7"/>
  <c r="F406" i="7"/>
  <c r="E406" i="7"/>
  <c r="D406" i="7"/>
  <c r="H405" i="7"/>
  <c r="F405" i="7"/>
  <c r="E405" i="7"/>
  <c r="D405" i="7"/>
  <c r="H404" i="7"/>
  <c r="F404" i="7"/>
  <c r="E404" i="7"/>
  <c r="D404" i="7"/>
  <c r="H403" i="7"/>
  <c r="F403" i="7"/>
  <c r="E403" i="7"/>
  <c r="D403" i="7"/>
  <c r="H402" i="7"/>
  <c r="F402" i="7"/>
  <c r="E402" i="7"/>
  <c r="D402" i="7"/>
  <c r="H401" i="7"/>
  <c r="F401" i="7"/>
  <c r="E401" i="7"/>
  <c r="D401" i="7"/>
  <c r="H400" i="7"/>
  <c r="F400" i="7"/>
  <c r="E400" i="7"/>
  <c r="D400" i="7"/>
  <c r="H399" i="7"/>
  <c r="F399" i="7"/>
  <c r="E399" i="7"/>
  <c r="D399" i="7"/>
  <c r="H398" i="7"/>
  <c r="F398" i="7"/>
  <c r="E398" i="7"/>
  <c r="D398" i="7"/>
  <c r="H397" i="7"/>
  <c r="F397" i="7"/>
  <c r="E397" i="7"/>
  <c r="D397" i="7"/>
  <c r="H396" i="7"/>
  <c r="F396" i="7"/>
  <c r="E396" i="7"/>
  <c r="D396" i="7"/>
  <c r="H395" i="7"/>
  <c r="F395" i="7"/>
  <c r="E395" i="7"/>
  <c r="D395" i="7"/>
  <c r="H394" i="7"/>
  <c r="F394" i="7"/>
  <c r="E394" i="7"/>
  <c r="D394" i="7"/>
  <c r="H393" i="7"/>
  <c r="F393" i="7"/>
  <c r="E393" i="7"/>
  <c r="D393" i="7"/>
  <c r="H392" i="7"/>
  <c r="F392" i="7"/>
  <c r="E392" i="7"/>
  <c r="D392" i="7"/>
  <c r="H391" i="7"/>
  <c r="F391" i="7"/>
  <c r="E391" i="7"/>
  <c r="D391" i="7"/>
  <c r="H390" i="7"/>
  <c r="F390" i="7"/>
  <c r="E390" i="7"/>
  <c r="D390" i="7"/>
  <c r="H389" i="7"/>
  <c r="F389" i="7"/>
  <c r="E389" i="7"/>
  <c r="D389" i="7"/>
  <c r="H388" i="7"/>
  <c r="F388" i="7"/>
  <c r="E388" i="7"/>
  <c r="D388" i="7"/>
  <c r="H387" i="7"/>
  <c r="F387" i="7"/>
  <c r="E387" i="7"/>
  <c r="D387" i="7"/>
  <c r="H386" i="7"/>
  <c r="F386" i="7"/>
  <c r="E386" i="7"/>
  <c r="D386" i="7"/>
  <c r="H385" i="7"/>
  <c r="F385" i="7"/>
  <c r="E385" i="7"/>
  <c r="D385" i="7"/>
  <c r="H384" i="7"/>
  <c r="F384" i="7"/>
  <c r="E384" i="7"/>
  <c r="D384" i="7"/>
  <c r="H383" i="7"/>
  <c r="F383" i="7"/>
  <c r="E383" i="7"/>
  <c r="D383" i="7"/>
  <c r="H382" i="7"/>
  <c r="F382" i="7"/>
  <c r="E382" i="7"/>
  <c r="D382" i="7"/>
  <c r="H381" i="7"/>
  <c r="F381" i="7"/>
  <c r="E381" i="7"/>
  <c r="D381" i="7"/>
  <c r="H380" i="7"/>
  <c r="F380" i="7"/>
  <c r="E380" i="7"/>
  <c r="D380" i="7"/>
  <c r="H379" i="7"/>
  <c r="F379" i="7"/>
  <c r="E379" i="7"/>
  <c r="D379" i="7"/>
  <c r="H378" i="7"/>
  <c r="F378" i="7"/>
  <c r="E378" i="7"/>
  <c r="D378" i="7"/>
  <c r="H377" i="7"/>
  <c r="F377" i="7"/>
  <c r="E377" i="7"/>
  <c r="D377" i="7"/>
  <c r="H376" i="7"/>
  <c r="F376" i="7"/>
  <c r="E376" i="7"/>
  <c r="D376" i="7"/>
  <c r="H375" i="7"/>
  <c r="F375" i="7"/>
  <c r="E375" i="7"/>
  <c r="D375" i="7"/>
  <c r="H374" i="7"/>
  <c r="F374" i="7"/>
  <c r="E374" i="7"/>
  <c r="D374" i="7"/>
  <c r="H373" i="7"/>
  <c r="F373" i="7"/>
  <c r="E373" i="7"/>
  <c r="D373" i="7"/>
  <c r="H372" i="7"/>
  <c r="F372" i="7"/>
  <c r="E372" i="7"/>
  <c r="D372" i="7"/>
  <c r="H371" i="7"/>
  <c r="F371" i="7"/>
  <c r="E371" i="7"/>
  <c r="D371" i="7"/>
  <c r="H370" i="7"/>
  <c r="F370" i="7"/>
  <c r="E370" i="7"/>
  <c r="D370" i="7"/>
  <c r="H369" i="7"/>
  <c r="F369" i="7"/>
  <c r="E369" i="7"/>
  <c r="D369" i="7"/>
  <c r="H368" i="7"/>
  <c r="F368" i="7"/>
  <c r="E368" i="7"/>
  <c r="D368" i="7"/>
  <c r="H367" i="7"/>
  <c r="F367" i="7"/>
  <c r="E367" i="7"/>
  <c r="D367" i="7"/>
  <c r="H366" i="7"/>
  <c r="F366" i="7"/>
  <c r="E366" i="7"/>
  <c r="D366" i="7"/>
  <c r="H365" i="7"/>
  <c r="F365" i="7"/>
  <c r="E365" i="7"/>
  <c r="D365" i="7"/>
  <c r="H364" i="7"/>
  <c r="F364" i="7"/>
  <c r="E364" i="7"/>
  <c r="D364" i="7"/>
  <c r="H363" i="7"/>
  <c r="F363" i="7"/>
  <c r="E363" i="7"/>
  <c r="D363" i="7"/>
  <c r="H362" i="7"/>
  <c r="F362" i="7"/>
  <c r="E362" i="7"/>
  <c r="D362" i="7"/>
  <c r="H361" i="7"/>
  <c r="F361" i="7"/>
  <c r="E361" i="7"/>
  <c r="D361" i="7"/>
  <c r="H360" i="7"/>
  <c r="F360" i="7"/>
  <c r="E360" i="7"/>
  <c r="D360" i="7"/>
  <c r="H359" i="7"/>
  <c r="F359" i="7"/>
  <c r="E359" i="7"/>
  <c r="D359" i="7"/>
  <c r="H358" i="7"/>
  <c r="F358" i="7"/>
  <c r="E358" i="7"/>
  <c r="D358" i="7"/>
  <c r="H357" i="7"/>
  <c r="F357" i="7"/>
  <c r="E357" i="7"/>
  <c r="D357" i="7"/>
  <c r="H356" i="7"/>
  <c r="F356" i="7"/>
  <c r="E356" i="7"/>
  <c r="D356" i="7"/>
  <c r="H355" i="7"/>
  <c r="F355" i="7"/>
  <c r="E355" i="7"/>
  <c r="D355" i="7"/>
  <c r="H354" i="7"/>
  <c r="F354" i="7"/>
  <c r="E354" i="7"/>
  <c r="D354" i="7"/>
  <c r="H353" i="7"/>
  <c r="F353" i="7"/>
  <c r="E353" i="7"/>
  <c r="D353" i="7"/>
  <c r="H352" i="7"/>
  <c r="F352" i="7"/>
  <c r="E352" i="7"/>
  <c r="D352" i="7"/>
  <c r="H351" i="7"/>
  <c r="F351" i="7"/>
  <c r="E351" i="7"/>
  <c r="D351" i="7"/>
  <c r="H350" i="7"/>
  <c r="F350" i="7"/>
  <c r="E350" i="7"/>
  <c r="D350" i="7"/>
  <c r="H349" i="7"/>
  <c r="F349" i="7"/>
  <c r="E349" i="7"/>
  <c r="D349" i="7"/>
  <c r="H348" i="7"/>
  <c r="F348" i="7"/>
  <c r="E348" i="7"/>
  <c r="D348" i="7"/>
  <c r="H347" i="7"/>
  <c r="F347" i="7"/>
  <c r="E347" i="7"/>
  <c r="D347" i="7"/>
  <c r="H346" i="7"/>
  <c r="F346" i="7"/>
  <c r="E346" i="7"/>
  <c r="D346" i="7"/>
  <c r="H345" i="7"/>
  <c r="F345" i="7"/>
  <c r="E345" i="7"/>
  <c r="D345" i="7"/>
  <c r="H344" i="7"/>
  <c r="F344" i="7"/>
  <c r="E344" i="7"/>
  <c r="D344" i="7"/>
  <c r="H343" i="7"/>
  <c r="F343" i="7"/>
  <c r="E343" i="7"/>
  <c r="D343" i="7"/>
  <c r="H342" i="7"/>
  <c r="F342" i="7"/>
  <c r="E342" i="7"/>
  <c r="D342" i="7"/>
  <c r="H341" i="7"/>
  <c r="F341" i="7"/>
  <c r="E341" i="7"/>
  <c r="D341" i="7"/>
  <c r="H340" i="7"/>
  <c r="F340" i="7"/>
  <c r="E340" i="7"/>
  <c r="D340" i="7"/>
  <c r="H339" i="7"/>
  <c r="F339" i="7"/>
  <c r="E339" i="7"/>
  <c r="D339" i="7"/>
  <c r="H338" i="7"/>
  <c r="F338" i="7"/>
  <c r="E338" i="7"/>
  <c r="D338" i="7"/>
  <c r="H337" i="7"/>
  <c r="F337" i="7"/>
  <c r="E337" i="7"/>
  <c r="D337" i="7"/>
  <c r="H336" i="7"/>
  <c r="F336" i="7"/>
  <c r="E336" i="7"/>
  <c r="D336" i="7"/>
  <c r="H335" i="7"/>
  <c r="F335" i="7"/>
  <c r="E335" i="7"/>
  <c r="D335" i="7"/>
  <c r="H334" i="7"/>
  <c r="F334" i="7"/>
  <c r="E334" i="7"/>
  <c r="D334" i="7"/>
  <c r="H333" i="7"/>
  <c r="F333" i="7"/>
  <c r="E333" i="7"/>
  <c r="D333" i="7"/>
  <c r="H332" i="7"/>
  <c r="F332" i="7"/>
  <c r="E332" i="7"/>
  <c r="D332" i="7"/>
  <c r="H331" i="7"/>
  <c r="F331" i="7"/>
  <c r="E331" i="7"/>
  <c r="D331" i="7"/>
  <c r="H330" i="7"/>
  <c r="F330" i="7"/>
  <c r="E330" i="7"/>
  <c r="D330" i="7"/>
  <c r="H329" i="7"/>
  <c r="F329" i="7"/>
  <c r="E329" i="7"/>
  <c r="D329" i="7"/>
  <c r="H328" i="7"/>
  <c r="F328" i="7"/>
  <c r="E328" i="7"/>
  <c r="D328" i="7"/>
  <c r="H327" i="7"/>
  <c r="F327" i="7"/>
  <c r="E327" i="7"/>
  <c r="D327" i="7"/>
  <c r="H326" i="7"/>
  <c r="F326" i="7"/>
  <c r="E326" i="7"/>
  <c r="D326" i="7"/>
  <c r="H325" i="7"/>
  <c r="F325" i="7"/>
  <c r="E325" i="7"/>
  <c r="D325" i="7"/>
  <c r="H324" i="7"/>
  <c r="F324" i="7"/>
  <c r="E324" i="7"/>
  <c r="D324" i="7"/>
  <c r="H323" i="7"/>
  <c r="F323" i="7"/>
  <c r="E323" i="7"/>
  <c r="D323" i="7"/>
  <c r="H322" i="7"/>
  <c r="F322" i="7"/>
  <c r="E322" i="7"/>
  <c r="D322" i="7"/>
  <c r="H321" i="7"/>
  <c r="F321" i="7"/>
  <c r="E321" i="7"/>
  <c r="D321" i="7"/>
  <c r="H320" i="7"/>
  <c r="F320" i="7"/>
  <c r="E320" i="7"/>
  <c r="D320" i="7"/>
  <c r="H319" i="7"/>
  <c r="F319" i="7"/>
  <c r="E319" i="7"/>
  <c r="D319" i="7"/>
  <c r="H318" i="7"/>
  <c r="F318" i="7"/>
  <c r="E318" i="7"/>
  <c r="D318" i="7"/>
  <c r="H317" i="7"/>
  <c r="F317" i="7"/>
  <c r="E317" i="7"/>
  <c r="D317" i="7"/>
  <c r="H316" i="7"/>
  <c r="F316" i="7"/>
  <c r="E316" i="7"/>
  <c r="D316" i="7"/>
  <c r="H315" i="7"/>
  <c r="F315" i="7"/>
  <c r="E315" i="7"/>
  <c r="D315" i="7"/>
  <c r="H314" i="7"/>
  <c r="F314" i="7"/>
  <c r="E314" i="7"/>
  <c r="D314" i="7"/>
  <c r="H313" i="7"/>
  <c r="F313" i="7"/>
  <c r="E313" i="7"/>
  <c r="D313" i="7"/>
  <c r="H312" i="7"/>
  <c r="F312" i="7"/>
  <c r="E312" i="7"/>
  <c r="D312" i="7"/>
  <c r="H311" i="7"/>
  <c r="F311" i="7"/>
  <c r="E311" i="7"/>
  <c r="D311" i="7"/>
  <c r="H310" i="7"/>
  <c r="F310" i="7"/>
  <c r="E310" i="7"/>
  <c r="D310" i="7"/>
  <c r="H309" i="7"/>
  <c r="F309" i="7"/>
  <c r="E309" i="7"/>
  <c r="D309" i="7"/>
  <c r="H308" i="7"/>
  <c r="F308" i="7"/>
  <c r="E308" i="7"/>
  <c r="D308" i="7"/>
  <c r="H307" i="7"/>
  <c r="F307" i="7"/>
  <c r="E307" i="7"/>
  <c r="D307" i="7"/>
  <c r="H306" i="7"/>
  <c r="F306" i="7"/>
  <c r="E306" i="7"/>
  <c r="D306" i="7"/>
  <c r="H305" i="7"/>
  <c r="F305" i="7"/>
  <c r="E305" i="7"/>
  <c r="D305" i="7"/>
  <c r="H304" i="7"/>
  <c r="F304" i="7"/>
  <c r="E304" i="7"/>
  <c r="D304" i="7"/>
  <c r="H303" i="7"/>
  <c r="F303" i="7"/>
  <c r="E303" i="7"/>
  <c r="D303" i="7"/>
  <c r="H302" i="7"/>
  <c r="F302" i="7"/>
  <c r="E302" i="7"/>
  <c r="D302" i="7"/>
  <c r="H301" i="7"/>
  <c r="F301" i="7"/>
  <c r="E301" i="7"/>
  <c r="D301" i="7"/>
  <c r="H300" i="7"/>
  <c r="F300" i="7"/>
  <c r="E300" i="7"/>
  <c r="D300" i="7"/>
  <c r="H299" i="7"/>
  <c r="F299" i="7"/>
  <c r="E299" i="7"/>
  <c r="D299" i="7"/>
  <c r="H298" i="7"/>
  <c r="F298" i="7"/>
  <c r="E298" i="7"/>
  <c r="D298" i="7"/>
  <c r="H297" i="7"/>
  <c r="F297" i="7"/>
  <c r="E297" i="7"/>
  <c r="D297" i="7"/>
  <c r="H296" i="7"/>
  <c r="F296" i="7"/>
  <c r="E296" i="7"/>
  <c r="D296" i="7"/>
  <c r="H295" i="7"/>
  <c r="F295" i="7"/>
  <c r="E295" i="7"/>
  <c r="D295" i="7"/>
  <c r="H294" i="7"/>
  <c r="F294" i="7"/>
  <c r="E294" i="7"/>
  <c r="D294" i="7"/>
  <c r="H293" i="7"/>
  <c r="F293" i="7"/>
  <c r="E293" i="7"/>
  <c r="D293" i="7"/>
  <c r="H292" i="7"/>
  <c r="F292" i="7"/>
  <c r="E292" i="7"/>
  <c r="D292" i="7"/>
  <c r="H291" i="7"/>
  <c r="F291" i="7"/>
  <c r="E291" i="7"/>
  <c r="D291" i="7"/>
  <c r="H290" i="7"/>
  <c r="F290" i="7"/>
  <c r="E290" i="7"/>
  <c r="D290" i="7"/>
  <c r="H289" i="7"/>
  <c r="F289" i="7"/>
  <c r="E289" i="7"/>
  <c r="D289" i="7"/>
  <c r="H288" i="7"/>
  <c r="F288" i="7"/>
  <c r="E288" i="7"/>
  <c r="D288" i="7"/>
  <c r="H287" i="7"/>
  <c r="F287" i="7"/>
  <c r="E287" i="7"/>
  <c r="D287" i="7"/>
  <c r="H286" i="7"/>
  <c r="F286" i="7"/>
  <c r="E286" i="7"/>
  <c r="D286" i="7"/>
  <c r="H285" i="7"/>
  <c r="F285" i="7"/>
  <c r="E285" i="7"/>
  <c r="D285" i="7"/>
  <c r="H284" i="7"/>
  <c r="F284" i="7"/>
  <c r="E284" i="7"/>
  <c r="D284" i="7"/>
  <c r="H283" i="7"/>
  <c r="F283" i="7"/>
  <c r="E283" i="7"/>
  <c r="D283" i="7"/>
  <c r="H282" i="7"/>
  <c r="F282" i="7"/>
  <c r="E282" i="7"/>
  <c r="D282" i="7"/>
  <c r="H281" i="7"/>
  <c r="F281" i="7"/>
  <c r="E281" i="7"/>
  <c r="D281" i="7"/>
  <c r="H280" i="7"/>
  <c r="F280" i="7"/>
  <c r="E280" i="7"/>
  <c r="D280" i="7"/>
  <c r="H279" i="7"/>
  <c r="F279" i="7"/>
  <c r="E279" i="7"/>
  <c r="D279" i="7"/>
  <c r="H278" i="7"/>
  <c r="F278" i="7"/>
  <c r="E278" i="7"/>
  <c r="D278" i="7"/>
  <c r="H277" i="7"/>
  <c r="F277" i="7"/>
  <c r="E277" i="7"/>
  <c r="D277" i="7"/>
  <c r="H276" i="7"/>
  <c r="F276" i="7"/>
  <c r="E276" i="7"/>
  <c r="D276" i="7"/>
  <c r="H275" i="7"/>
  <c r="F275" i="7"/>
  <c r="E275" i="7"/>
  <c r="D275" i="7"/>
  <c r="H274" i="7"/>
  <c r="F274" i="7"/>
  <c r="E274" i="7"/>
  <c r="D274" i="7"/>
  <c r="H273" i="7"/>
  <c r="F273" i="7"/>
  <c r="E273" i="7"/>
  <c r="D273" i="7"/>
  <c r="H272" i="7"/>
  <c r="F272" i="7"/>
  <c r="E272" i="7"/>
  <c r="D272" i="7"/>
  <c r="H271" i="7"/>
  <c r="F271" i="7"/>
  <c r="E271" i="7"/>
  <c r="D271" i="7"/>
  <c r="H270" i="7"/>
  <c r="F270" i="7"/>
  <c r="E270" i="7"/>
  <c r="D270" i="7"/>
  <c r="H269" i="7"/>
  <c r="F269" i="7"/>
  <c r="E269" i="7"/>
  <c r="D269" i="7"/>
  <c r="H268" i="7"/>
  <c r="F268" i="7"/>
  <c r="E268" i="7"/>
  <c r="D268" i="7"/>
  <c r="H267" i="7"/>
  <c r="F267" i="7"/>
  <c r="E267" i="7"/>
  <c r="D267" i="7"/>
  <c r="H266" i="7"/>
  <c r="F266" i="7"/>
  <c r="E266" i="7"/>
  <c r="D266" i="7"/>
  <c r="H265" i="7"/>
  <c r="F265" i="7"/>
  <c r="E265" i="7"/>
  <c r="D265" i="7"/>
  <c r="H264" i="7"/>
  <c r="F264" i="7"/>
  <c r="E264" i="7"/>
  <c r="D264" i="7"/>
  <c r="H263" i="7"/>
  <c r="F263" i="7"/>
  <c r="E263" i="7"/>
  <c r="D263" i="7"/>
  <c r="H262" i="7"/>
  <c r="F262" i="7"/>
  <c r="E262" i="7"/>
  <c r="D262" i="7"/>
  <c r="H261" i="7"/>
  <c r="F261" i="7"/>
  <c r="E261" i="7"/>
  <c r="D261" i="7"/>
  <c r="H260" i="7"/>
  <c r="F260" i="7"/>
  <c r="E260" i="7"/>
  <c r="D260" i="7"/>
  <c r="H259" i="7"/>
  <c r="F259" i="7"/>
  <c r="E259" i="7"/>
  <c r="D259" i="7"/>
  <c r="H258" i="7"/>
  <c r="F258" i="7"/>
  <c r="E258" i="7"/>
  <c r="D258" i="7"/>
  <c r="H257" i="7"/>
  <c r="F257" i="7"/>
  <c r="E257" i="7"/>
  <c r="D257" i="7"/>
  <c r="H256" i="7"/>
  <c r="F256" i="7"/>
  <c r="E256" i="7"/>
  <c r="D256" i="7"/>
  <c r="H255" i="7"/>
  <c r="F255" i="7"/>
  <c r="E255" i="7"/>
  <c r="D255" i="7"/>
  <c r="H254" i="7"/>
  <c r="F254" i="7"/>
  <c r="E254" i="7"/>
  <c r="D254" i="7"/>
  <c r="H253" i="7"/>
  <c r="F253" i="7"/>
  <c r="E253" i="7"/>
  <c r="D253" i="7"/>
  <c r="H252" i="7"/>
  <c r="F252" i="7"/>
  <c r="E252" i="7"/>
  <c r="D252" i="7"/>
  <c r="H251" i="7"/>
  <c r="F251" i="7"/>
  <c r="E251" i="7"/>
  <c r="D251" i="7"/>
  <c r="H250" i="7"/>
  <c r="F250" i="7"/>
  <c r="E250" i="7"/>
  <c r="D250" i="7"/>
  <c r="H249" i="7"/>
  <c r="F249" i="7"/>
  <c r="E249" i="7"/>
  <c r="D249" i="7"/>
  <c r="H248" i="7"/>
  <c r="F248" i="7"/>
  <c r="E248" i="7"/>
  <c r="D248" i="7"/>
  <c r="H247" i="7"/>
  <c r="F247" i="7"/>
  <c r="E247" i="7"/>
  <c r="D247" i="7"/>
  <c r="H246" i="7"/>
  <c r="F246" i="7"/>
  <c r="E246" i="7"/>
  <c r="D246" i="7"/>
  <c r="H245" i="7"/>
  <c r="F245" i="7"/>
  <c r="E245" i="7"/>
  <c r="D245" i="7"/>
  <c r="H244" i="7"/>
  <c r="F244" i="7"/>
  <c r="E244" i="7"/>
  <c r="D244" i="7"/>
  <c r="H243" i="7"/>
  <c r="F243" i="7"/>
  <c r="E243" i="7"/>
  <c r="D243" i="7"/>
  <c r="H242" i="7"/>
  <c r="F242" i="7"/>
  <c r="E242" i="7"/>
  <c r="D242" i="7"/>
  <c r="H241" i="7"/>
  <c r="F241" i="7"/>
  <c r="E241" i="7"/>
  <c r="D241" i="7"/>
  <c r="H240" i="7"/>
  <c r="F240" i="7"/>
  <c r="E240" i="7"/>
  <c r="D240" i="7"/>
  <c r="H239" i="7"/>
  <c r="F239" i="7"/>
  <c r="E239" i="7"/>
  <c r="D239" i="7"/>
  <c r="H238" i="7"/>
  <c r="F238" i="7"/>
  <c r="E238" i="7"/>
  <c r="D238" i="7"/>
  <c r="H237" i="7"/>
  <c r="F237" i="7"/>
  <c r="E237" i="7"/>
  <c r="D237" i="7"/>
  <c r="H236" i="7"/>
  <c r="F236" i="7"/>
  <c r="E236" i="7"/>
  <c r="D236" i="7"/>
  <c r="H235" i="7"/>
  <c r="F235" i="7"/>
  <c r="E235" i="7"/>
  <c r="D235" i="7"/>
  <c r="H234" i="7"/>
  <c r="F234" i="7"/>
  <c r="E234" i="7"/>
  <c r="D234" i="7"/>
  <c r="H233" i="7"/>
  <c r="F233" i="7"/>
  <c r="E233" i="7"/>
  <c r="D233" i="7"/>
  <c r="H232" i="7"/>
  <c r="F232" i="7"/>
  <c r="E232" i="7"/>
  <c r="D232" i="7"/>
  <c r="H231" i="7"/>
  <c r="F231" i="7"/>
  <c r="E231" i="7"/>
  <c r="D231" i="7"/>
  <c r="H230" i="7"/>
  <c r="F230" i="7"/>
  <c r="E230" i="7"/>
  <c r="D230" i="7"/>
  <c r="H229" i="7"/>
  <c r="F229" i="7"/>
  <c r="E229" i="7"/>
  <c r="D229" i="7"/>
  <c r="H228" i="7"/>
  <c r="F228" i="7"/>
  <c r="E228" i="7"/>
  <c r="D228" i="7"/>
  <c r="H227" i="7"/>
  <c r="F227" i="7"/>
  <c r="E227" i="7"/>
  <c r="D227" i="7"/>
  <c r="H226" i="7"/>
  <c r="F226" i="7"/>
  <c r="E226" i="7"/>
  <c r="D226" i="7"/>
  <c r="H225" i="7"/>
  <c r="F225" i="7"/>
  <c r="E225" i="7"/>
  <c r="D225" i="7"/>
  <c r="H224" i="7"/>
  <c r="F224" i="7"/>
  <c r="E224" i="7"/>
  <c r="D224" i="7"/>
  <c r="H223" i="7"/>
  <c r="F223" i="7"/>
  <c r="E223" i="7"/>
  <c r="D223" i="7"/>
  <c r="H222" i="7"/>
  <c r="F222" i="7"/>
  <c r="E222" i="7"/>
  <c r="D222" i="7"/>
  <c r="H221" i="7"/>
  <c r="F221" i="7"/>
  <c r="E221" i="7"/>
  <c r="D221" i="7"/>
  <c r="H220" i="7"/>
  <c r="F220" i="7"/>
  <c r="E220" i="7"/>
  <c r="D220" i="7"/>
  <c r="H219" i="7"/>
  <c r="F219" i="7"/>
  <c r="E219" i="7"/>
  <c r="D219" i="7"/>
  <c r="H218" i="7"/>
  <c r="F218" i="7"/>
  <c r="E218" i="7"/>
  <c r="D218" i="7"/>
  <c r="H217" i="7"/>
  <c r="F217" i="7"/>
  <c r="E217" i="7"/>
  <c r="D217" i="7"/>
  <c r="H216" i="7"/>
  <c r="F216" i="7"/>
  <c r="E216" i="7"/>
  <c r="D216" i="7"/>
  <c r="H215" i="7"/>
  <c r="F215" i="7"/>
  <c r="E215" i="7"/>
  <c r="D215" i="7"/>
  <c r="H214" i="7"/>
  <c r="F214" i="7"/>
  <c r="E214" i="7"/>
  <c r="D214" i="7"/>
  <c r="H213" i="7"/>
  <c r="F213" i="7"/>
  <c r="E213" i="7"/>
  <c r="D213" i="7"/>
  <c r="H212" i="7"/>
  <c r="F212" i="7"/>
  <c r="E212" i="7"/>
  <c r="D212" i="7"/>
  <c r="H211" i="7"/>
  <c r="F211" i="7"/>
  <c r="E211" i="7"/>
  <c r="D211" i="7"/>
  <c r="H210" i="7"/>
  <c r="F210" i="7"/>
  <c r="E210" i="7"/>
  <c r="D210" i="7"/>
  <c r="H209" i="7"/>
  <c r="F209" i="7"/>
  <c r="E209" i="7"/>
  <c r="D209" i="7"/>
  <c r="H208" i="7"/>
  <c r="F208" i="7"/>
  <c r="E208" i="7"/>
  <c r="D208" i="7"/>
  <c r="H207" i="7"/>
  <c r="F207" i="7"/>
  <c r="E207" i="7"/>
  <c r="D207" i="7"/>
  <c r="H206" i="7"/>
  <c r="F206" i="7"/>
  <c r="E206" i="7"/>
  <c r="D206" i="7"/>
  <c r="H205" i="7"/>
  <c r="F205" i="7"/>
  <c r="E205" i="7"/>
  <c r="D205" i="7"/>
  <c r="H204" i="7"/>
  <c r="F204" i="7"/>
  <c r="E204" i="7"/>
  <c r="D204" i="7"/>
  <c r="H203" i="7"/>
  <c r="F203" i="7"/>
  <c r="E203" i="7"/>
  <c r="D203" i="7"/>
  <c r="H202" i="7"/>
  <c r="F202" i="7"/>
  <c r="E202" i="7"/>
  <c r="D202" i="7"/>
  <c r="H201" i="7"/>
  <c r="F201" i="7"/>
  <c r="E201" i="7"/>
  <c r="D201" i="7"/>
  <c r="H200" i="7"/>
  <c r="F200" i="7"/>
  <c r="E200" i="7"/>
  <c r="D200" i="7"/>
  <c r="H199" i="7"/>
  <c r="F199" i="7"/>
  <c r="E199" i="7"/>
  <c r="D199" i="7"/>
  <c r="H198" i="7"/>
  <c r="F198" i="7"/>
  <c r="E198" i="7"/>
  <c r="D198" i="7"/>
  <c r="H197" i="7"/>
  <c r="F197" i="7"/>
  <c r="E197" i="7"/>
  <c r="D197" i="7"/>
  <c r="H196" i="7"/>
  <c r="F196" i="7"/>
  <c r="E196" i="7"/>
  <c r="D196" i="7"/>
  <c r="H195" i="7"/>
  <c r="F195" i="7"/>
  <c r="E195" i="7"/>
  <c r="D195" i="7"/>
  <c r="H194" i="7"/>
  <c r="F194" i="7"/>
  <c r="E194" i="7"/>
  <c r="D194" i="7"/>
  <c r="H193" i="7"/>
  <c r="F193" i="7"/>
  <c r="E193" i="7"/>
  <c r="D193" i="7"/>
  <c r="H192" i="7"/>
  <c r="F192" i="7"/>
  <c r="E192" i="7"/>
  <c r="D192" i="7"/>
  <c r="H191" i="7"/>
  <c r="F191" i="7"/>
  <c r="E191" i="7"/>
  <c r="D191" i="7"/>
  <c r="H190" i="7"/>
  <c r="F190" i="7"/>
  <c r="E190" i="7"/>
  <c r="D190" i="7"/>
  <c r="H189" i="7"/>
  <c r="F189" i="7"/>
  <c r="E189" i="7"/>
  <c r="D189" i="7"/>
  <c r="H188" i="7"/>
  <c r="F188" i="7"/>
  <c r="E188" i="7"/>
  <c r="D188" i="7"/>
  <c r="H187" i="7"/>
  <c r="F187" i="7"/>
  <c r="E187" i="7"/>
  <c r="D187" i="7"/>
  <c r="H186" i="7"/>
  <c r="F186" i="7"/>
  <c r="E186" i="7"/>
  <c r="D186" i="7"/>
  <c r="H185" i="7"/>
  <c r="F185" i="7"/>
  <c r="E185" i="7"/>
  <c r="D185" i="7"/>
  <c r="H184" i="7"/>
  <c r="F184" i="7"/>
  <c r="E184" i="7"/>
  <c r="D184" i="7"/>
  <c r="H183" i="7"/>
  <c r="F183" i="7"/>
  <c r="E183" i="7"/>
  <c r="D183" i="7"/>
  <c r="H182" i="7"/>
  <c r="F182" i="7"/>
  <c r="E182" i="7"/>
  <c r="D182" i="7"/>
  <c r="H181" i="7"/>
  <c r="F181" i="7"/>
  <c r="E181" i="7"/>
  <c r="D181" i="7"/>
  <c r="H180" i="7"/>
  <c r="F180" i="7"/>
  <c r="E180" i="7"/>
  <c r="D180" i="7"/>
  <c r="H179" i="7"/>
  <c r="F179" i="7"/>
  <c r="E179" i="7"/>
  <c r="D179" i="7"/>
  <c r="H178" i="7"/>
  <c r="F178" i="7"/>
  <c r="E178" i="7"/>
  <c r="D178" i="7"/>
  <c r="H177" i="7"/>
  <c r="F177" i="7"/>
  <c r="E177" i="7"/>
  <c r="D177" i="7"/>
  <c r="H176" i="7"/>
  <c r="F176" i="7"/>
  <c r="E176" i="7"/>
  <c r="D176" i="7"/>
  <c r="H175" i="7"/>
  <c r="F175" i="7"/>
  <c r="E175" i="7"/>
  <c r="D175" i="7"/>
  <c r="H174" i="7"/>
  <c r="F174" i="7"/>
  <c r="E174" i="7"/>
  <c r="D174" i="7"/>
  <c r="H173" i="7"/>
  <c r="F173" i="7"/>
  <c r="E173" i="7"/>
  <c r="D173" i="7"/>
  <c r="H172" i="7"/>
  <c r="F172" i="7"/>
  <c r="E172" i="7"/>
  <c r="D172" i="7"/>
  <c r="H171" i="7"/>
  <c r="F171" i="7"/>
  <c r="E171" i="7"/>
  <c r="D171" i="7"/>
  <c r="H170" i="7"/>
  <c r="F170" i="7"/>
  <c r="E170" i="7"/>
  <c r="D170" i="7"/>
  <c r="H169" i="7"/>
  <c r="F169" i="7"/>
  <c r="E169" i="7"/>
  <c r="D169" i="7"/>
  <c r="H168" i="7"/>
  <c r="F168" i="7"/>
  <c r="E168" i="7"/>
  <c r="D168" i="7"/>
  <c r="H167" i="7"/>
  <c r="F167" i="7"/>
  <c r="E167" i="7"/>
  <c r="D167" i="7"/>
  <c r="H166" i="7"/>
  <c r="F166" i="7"/>
  <c r="E166" i="7"/>
  <c r="D166" i="7"/>
  <c r="H165" i="7"/>
  <c r="F165" i="7"/>
  <c r="E165" i="7"/>
  <c r="D165" i="7"/>
  <c r="H164" i="7"/>
  <c r="F164" i="7"/>
  <c r="E164" i="7"/>
  <c r="D164" i="7"/>
  <c r="H163" i="7"/>
  <c r="F163" i="7"/>
  <c r="E163" i="7"/>
  <c r="D163" i="7"/>
  <c r="H162" i="7"/>
  <c r="F162" i="7"/>
  <c r="E162" i="7"/>
  <c r="D162" i="7"/>
  <c r="H161" i="7"/>
  <c r="F161" i="7"/>
  <c r="E161" i="7"/>
  <c r="D161" i="7"/>
  <c r="H160" i="7"/>
  <c r="F160" i="7"/>
  <c r="E160" i="7"/>
  <c r="D160" i="7"/>
  <c r="H159" i="7"/>
  <c r="F159" i="7"/>
  <c r="E159" i="7"/>
  <c r="D159" i="7"/>
  <c r="H158" i="7"/>
  <c r="F158" i="7"/>
  <c r="E158" i="7"/>
  <c r="D158" i="7"/>
  <c r="H157" i="7"/>
  <c r="F157" i="7"/>
  <c r="E157" i="7"/>
  <c r="D157" i="7"/>
  <c r="H156" i="7"/>
  <c r="F156" i="7"/>
  <c r="E156" i="7"/>
  <c r="D156" i="7"/>
  <c r="H155" i="7"/>
  <c r="F155" i="7"/>
  <c r="E155" i="7"/>
  <c r="D155" i="7"/>
  <c r="H154" i="7"/>
  <c r="F154" i="7"/>
  <c r="E154" i="7"/>
  <c r="D154" i="7"/>
  <c r="H153" i="7"/>
  <c r="F153" i="7"/>
  <c r="E153" i="7"/>
  <c r="D153" i="7"/>
  <c r="H152" i="7"/>
  <c r="F152" i="7"/>
  <c r="E152" i="7"/>
  <c r="D152" i="7"/>
  <c r="H151" i="7"/>
  <c r="F151" i="7"/>
  <c r="E151" i="7"/>
  <c r="D151" i="7"/>
  <c r="H150" i="7"/>
  <c r="F150" i="7"/>
  <c r="E150" i="7"/>
  <c r="D150" i="7"/>
  <c r="H149" i="7"/>
  <c r="F149" i="7"/>
  <c r="E149" i="7"/>
  <c r="D149" i="7"/>
  <c r="H148" i="7"/>
  <c r="F148" i="7"/>
  <c r="E148" i="7"/>
  <c r="D148" i="7"/>
  <c r="H147" i="7"/>
  <c r="F147" i="7"/>
  <c r="E147" i="7"/>
  <c r="D147" i="7"/>
  <c r="H146" i="7"/>
  <c r="F146" i="7"/>
  <c r="E146" i="7"/>
  <c r="D146" i="7"/>
  <c r="H145" i="7"/>
  <c r="F145" i="7"/>
  <c r="E145" i="7"/>
  <c r="D145" i="7"/>
  <c r="H144" i="7"/>
  <c r="F144" i="7"/>
  <c r="E144" i="7"/>
  <c r="D144" i="7"/>
  <c r="H143" i="7"/>
  <c r="F143" i="7"/>
  <c r="E143" i="7"/>
  <c r="D143" i="7"/>
  <c r="H142" i="7"/>
  <c r="F142" i="7"/>
  <c r="E142" i="7"/>
  <c r="D142" i="7"/>
  <c r="H141" i="7"/>
  <c r="F141" i="7"/>
  <c r="E141" i="7"/>
  <c r="D141" i="7"/>
  <c r="H140" i="7"/>
  <c r="F140" i="7"/>
  <c r="E140" i="7"/>
  <c r="D140" i="7"/>
  <c r="H139" i="7"/>
  <c r="F139" i="7"/>
  <c r="E139" i="7"/>
  <c r="D139" i="7"/>
  <c r="H138" i="7"/>
  <c r="F138" i="7"/>
  <c r="E138" i="7"/>
  <c r="D138" i="7"/>
  <c r="H137" i="7"/>
  <c r="F137" i="7"/>
  <c r="E137" i="7"/>
  <c r="D137" i="7"/>
  <c r="H136" i="7"/>
  <c r="F136" i="7"/>
  <c r="E136" i="7"/>
  <c r="D136" i="7"/>
  <c r="H135" i="7"/>
  <c r="F135" i="7"/>
  <c r="E135" i="7"/>
  <c r="D135" i="7"/>
  <c r="H134" i="7"/>
  <c r="F134" i="7"/>
  <c r="E134" i="7"/>
  <c r="D134" i="7"/>
  <c r="H133" i="7"/>
  <c r="F133" i="7"/>
  <c r="E133" i="7"/>
  <c r="D133" i="7"/>
  <c r="H132" i="7"/>
  <c r="F132" i="7"/>
  <c r="E132" i="7"/>
  <c r="D132" i="7"/>
  <c r="H131" i="7"/>
  <c r="F131" i="7"/>
  <c r="E131" i="7"/>
  <c r="D131" i="7"/>
  <c r="H130" i="7"/>
  <c r="F130" i="7"/>
  <c r="E130" i="7"/>
  <c r="D130" i="7"/>
  <c r="H129" i="7"/>
  <c r="F129" i="7"/>
  <c r="E129" i="7"/>
  <c r="D129" i="7"/>
  <c r="H128" i="7"/>
  <c r="F128" i="7"/>
  <c r="E128" i="7"/>
  <c r="D128" i="7"/>
  <c r="H127" i="7"/>
  <c r="F127" i="7"/>
  <c r="E127" i="7"/>
  <c r="D127" i="7"/>
  <c r="H126" i="7"/>
  <c r="F126" i="7"/>
  <c r="E126" i="7"/>
  <c r="D126" i="7"/>
  <c r="H125" i="7"/>
  <c r="F125" i="7"/>
  <c r="E125" i="7"/>
  <c r="D125" i="7"/>
  <c r="H124" i="7"/>
  <c r="F124" i="7"/>
  <c r="E124" i="7"/>
  <c r="D124" i="7"/>
  <c r="H123" i="7"/>
  <c r="F123" i="7"/>
  <c r="E123" i="7"/>
  <c r="D123" i="7"/>
  <c r="H122" i="7"/>
  <c r="F122" i="7"/>
  <c r="E122" i="7"/>
  <c r="D122" i="7"/>
  <c r="H121" i="7"/>
  <c r="F121" i="7"/>
  <c r="E121" i="7"/>
  <c r="D121" i="7"/>
  <c r="H120" i="7"/>
  <c r="F120" i="7"/>
  <c r="E120" i="7"/>
  <c r="D120" i="7"/>
  <c r="H119" i="7"/>
  <c r="F119" i="7"/>
  <c r="E119" i="7"/>
  <c r="D119" i="7"/>
  <c r="H118" i="7"/>
  <c r="F118" i="7"/>
  <c r="E118" i="7"/>
  <c r="D118" i="7"/>
  <c r="H117" i="7"/>
  <c r="F117" i="7"/>
  <c r="E117" i="7"/>
  <c r="D117" i="7"/>
  <c r="H116" i="7"/>
  <c r="F116" i="7"/>
  <c r="E116" i="7"/>
  <c r="D116" i="7"/>
  <c r="H115" i="7"/>
  <c r="F115" i="7"/>
  <c r="E115" i="7"/>
  <c r="D115" i="7"/>
  <c r="H114" i="7"/>
  <c r="F114" i="7"/>
  <c r="E114" i="7"/>
  <c r="D114" i="7"/>
  <c r="H113" i="7"/>
  <c r="F113" i="7"/>
  <c r="E113" i="7"/>
  <c r="D113" i="7"/>
  <c r="H112" i="7"/>
  <c r="F112" i="7"/>
  <c r="E112" i="7"/>
  <c r="D112" i="7"/>
  <c r="H111" i="7"/>
  <c r="F111" i="7"/>
  <c r="E111" i="7"/>
  <c r="D111" i="7"/>
  <c r="H110" i="7"/>
  <c r="F110" i="7"/>
  <c r="E110" i="7"/>
  <c r="D110" i="7"/>
  <c r="H109" i="7"/>
  <c r="F109" i="7"/>
  <c r="E109" i="7"/>
  <c r="D109" i="7"/>
  <c r="H108" i="7"/>
  <c r="F108" i="7"/>
  <c r="E108" i="7"/>
  <c r="D108" i="7"/>
  <c r="H107" i="7"/>
  <c r="F107" i="7"/>
  <c r="E107" i="7"/>
  <c r="D107" i="7"/>
  <c r="H106" i="7"/>
  <c r="F106" i="7"/>
  <c r="E106" i="7"/>
  <c r="D106" i="7"/>
  <c r="H105" i="7"/>
  <c r="F105" i="7"/>
  <c r="E105" i="7"/>
  <c r="D105" i="7"/>
  <c r="H104" i="7"/>
  <c r="F104" i="7"/>
  <c r="E104" i="7"/>
  <c r="D104" i="7"/>
  <c r="H103" i="7"/>
  <c r="F103" i="7"/>
  <c r="E103" i="7"/>
  <c r="D103" i="7"/>
  <c r="H102" i="7"/>
  <c r="F102" i="7"/>
  <c r="E102" i="7"/>
  <c r="D102" i="7"/>
  <c r="H101" i="7"/>
  <c r="F101" i="7"/>
  <c r="E101" i="7"/>
  <c r="D101" i="7"/>
  <c r="H100" i="7"/>
  <c r="F100" i="7"/>
  <c r="E100" i="7"/>
  <c r="D100" i="7"/>
  <c r="H99" i="7"/>
  <c r="F99" i="7"/>
  <c r="E99" i="7"/>
  <c r="D99" i="7"/>
  <c r="H98" i="7"/>
  <c r="F98" i="7"/>
  <c r="E98" i="7"/>
  <c r="D98" i="7"/>
  <c r="H97" i="7"/>
  <c r="F97" i="7"/>
  <c r="E97" i="7"/>
  <c r="D97" i="7"/>
  <c r="H96" i="7"/>
  <c r="F96" i="7"/>
  <c r="E96" i="7"/>
  <c r="D96" i="7"/>
  <c r="H95" i="7"/>
  <c r="F95" i="7"/>
  <c r="E95" i="7"/>
  <c r="D95" i="7"/>
  <c r="H94" i="7"/>
  <c r="F94" i="7"/>
  <c r="E94" i="7"/>
  <c r="D94" i="7"/>
  <c r="H93" i="7"/>
  <c r="F93" i="7"/>
  <c r="E93" i="7"/>
  <c r="D93" i="7"/>
  <c r="H92" i="7"/>
  <c r="F92" i="7"/>
  <c r="E92" i="7"/>
  <c r="D92" i="7"/>
  <c r="H91" i="7"/>
  <c r="F91" i="7"/>
  <c r="E91" i="7"/>
  <c r="D91" i="7"/>
  <c r="H90" i="7"/>
  <c r="F90" i="7"/>
  <c r="E90" i="7"/>
  <c r="D90" i="7"/>
  <c r="H89" i="7"/>
  <c r="F89" i="7"/>
  <c r="E89" i="7"/>
  <c r="D89" i="7"/>
  <c r="H88" i="7"/>
  <c r="F88" i="7"/>
  <c r="E88" i="7"/>
  <c r="D88" i="7"/>
  <c r="H87" i="7"/>
  <c r="F87" i="7"/>
  <c r="E87" i="7"/>
  <c r="D87" i="7"/>
  <c r="H86" i="7"/>
  <c r="F86" i="7"/>
  <c r="E86" i="7"/>
  <c r="D86" i="7"/>
  <c r="H85" i="7"/>
  <c r="F85" i="7"/>
  <c r="E85" i="7"/>
  <c r="D85" i="7"/>
  <c r="H84" i="7"/>
  <c r="F84" i="7"/>
  <c r="E84" i="7"/>
  <c r="D84" i="7"/>
  <c r="H83" i="7"/>
  <c r="F83" i="7"/>
  <c r="E83" i="7"/>
  <c r="D83" i="7"/>
  <c r="H82" i="7"/>
  <c r="F82" i="7"/>
  <c r="E82" i="7"/>
  <c r="D82" i="7"/>
  <c r="H81" i="7"/>
  <c r="F81" i="7"/>
  <c r="E81" i="7"/>
  <c r="D81" i="7"/>
  <c r="H80" i="7"/>
  <c r="F80" i="7"/>
  <c r="E80" i="7"/>
  <c r="D80" i="7"/>
  <c r="H79" i="7"/>
  <c r="F79" i="7"/>
  <c r="E79" i="7"/>
  <c r="D79" i="7"/>
  <c r="H78" i="7"/>
  <c r="F78" i="7"/>
  <c r="E78" i="7"/>
  <c r="D78" i="7"/>
  <c r="H77" i="7"/>
  <c r="F77" i="7"/>
  <c r="E77" i="7"/>
  <c r="D77" i="7"/>
  <c r="H76" i="7"/>
  <c r="F76" i="7"/>
  <c r="E76" i="7"/>
  <c r="D76" i="7"/>
  <c r="H75" i="7"/>
  <c r="F75" i="7"/>
  <c r="E75" i="7"/>
  <c r="D75" i="7"/>
  <c r="H74" i="7"/>
  <c r="F74" i="7"/>
  <c r="E74" i="7"/>
  <c r="D74" i="7"/>
  <c r="H73" i="7"/>
  <c r="F73" i="7"/>
  <c r="E73" i="7"/>
  <c r="D73" i="7"/>
  <c r="H72" i="7"/>
  <c r="F72" i="7"/>
  <c r="E72" i="7"/>
  <c r="D72" i="7"/>
  <c r="H71" i="7"/>
  <c r="F71" i="7"/>
  <c r="E71" i="7"/>
  <c r="D71" i="7"/>
  <c r="H70" i="7"/>
  <c r="F70" i="7"/>
  <c r="E70" i="7"/>
  <c r="D70" i="7"/>
  <c r="H69" i="7"/>
  <c r="F69" i="7"/>
  <c r="E69" i="7"/>
  <c r="D69" i="7"/>
  <c r="H68" i="7"/>
  <c r="F68" i="7"/>
  <c r="E68" i="7"/>
  <c r="D68" i="7"/>
  <c r="H67" i="7"/>
  <c r="F67" i="7"/>
  <c r="E67" i="7"/>
  <c r="D67" i="7"/>
  <c r="H66" i="7"/>
  <c r="F66" i="7"/>
  <c r="E66" i="7"/>
  <c r="D66" i="7"/>
  <c r="H65" i="7"/>
  <c r="F65" i="7"/>
  <c r="E65" i="7"/>
  <c r="D65" i="7"/>
  <c r="H64" i="7"/>
  <c r="F64" i="7"/>
  <c r="E64" i="7"/>
  <c r="D64" i="7"/>
  <c r="H63" i="7"/>
  <c r="F63" i="7"/>
  <c r="E63" i="7"/>
  <c r="D63" i="7"/>
  <c r="H62" i="7"/>
  <c r="F62" i="7"/>
  <c r="E62" i="7"/>
  <c r="D62" i="7"/>
  <c r="H61" i="7"/>
  <c r="F61" i="7"/>
  <c r="E61" i="7"/>
  <c r="D61" i="7"/>
  <c r="H60" i="7"/>
  <c r="F60" i="7"/>
  <c r="E60" i="7"/>
  <c r="D60" i="7"/>
  <c r="H59" i="7"/>
  <c r="F59" i="7"/>
  <c r="E59" i="7"/>
  <c r="D59" i="7"/>
  <c r="H58" i="7"/>
  <c r="F58" i="7"/>
  <c r="E58" i="7"/>
  <c r="D58" i="7"/>
  <c r="H57" i="7"/>
  <c r="F57" i="7"/>
  <c r="E57" i="7"/>
  <c r="D57" i="7"/>
  <c r="H56" i="7"/>
  <c r="F56" i="7"/>
  <c r="E56" i="7"/>
  <c r="D56" i="7"/>
  <c r="H55" i="7"/>
  <c r="F55" i="7"/>
  <c r="E55" i="7"/>
  <c r="D55" i="7"/>
  <c r="H54" i="7"/>
  <c r="F54" i="7"/>
  <c r="E54" i="7"/>
  <c r="D54" i="7"/>
  <c r="H53" i="7"/>
  <c r="F53" i="7"/>
  <c r="E53" i="7"/>
  <c r="D53" i="7"/>
  <c r="H52" i="7"/>
  <c r="F52" i="7"/>
  <c r="E52" i="7"/>
  <c r="D52" i="7"/>
  <c r="H51" i="7"/>
  <c r="F51" i="7"/>
  <c r="E51" i="7"/>
  <c r="D51" i="7"/>
  <c r="H50" i="7"/>
  <c r="F50" i="7"/>
  <c r="E50" i="7"/>
  <c r="D50" i="7"/>
  <c r="H49" i="7"/>
  <c r="F49" i="7"/>
  <c r="E49" i="7"/>
  <c r="D49" i="7"/>
  <c r="H48" i="7"/>
  <c r="F48" i="7"/>
  <c r="E48" i="7"/>
  <c r="D48" i="7"/>
  <c r="H47" i="7"/>
  <c r="F47" i="7"/>
  <c r="E47" i="7"/>
  <c r="D47" i="7"/>
  <c r="H46" i="7"/>
  <c r="F46" i="7"/>
  <c r="H45" i="7"/>
  <c r="F45" i="7"/>
  <c r="H44" i="7"/>
  <c r="F44" i="7"/>
  <c r="H43" i="7"/>
  <c r="F43" i="7"/>
  <c r="H42" i="7"/>
  <c r="F42" i="7"/>
  <c r="H41" i="7"/>
  <c r="F41" i="7"/>
  <c r="H40" i="7"/>
  <c r="F40" i="7"/>
  <c r="H39" i="7"/>
  <c r="F39" i="7"/>
  <c r="H38" i="7"/>
  <c r="F38" i="7"/>
  <c r="H37" i="7"/>
  <c r="F37" i="7"/>
  <c r="H36" i="7"/>
  <c r="F36" i="7"/>
  <c r="H35" i="7"/>
  <c r="F35" i="7"/>
  <c r="H34" i="7"/>
  <c r="F34" i="7"/>
  <c r="H33" i="7"/>
  <c r="F33" i="7"/>
  <c r="H32" i="7"/>
  <c r="F32" i="7"/>
  <c r="H31" i="7"/>
  <c r="F31" i="7"/>
  <c r="H30" i="7"/>
  <c r="F30" i="7"/>
  <c r="H29" i="7"/>
  <c r="F29" i="7"/>
  <c r="H28" i="7"/>
  <c r="F28" i="7"/>
  <c r="H27" i="7"/>
  <c r="F27" i="7"/>
  <c r="H26" i="7"/>
  <c r="F26" i="7"/>
  <c r="H25" i="7"/>
  <c r="F25" i="7"/>
  <c r="H24" i="7"/>
  <c r="F24" i="7"/>
  <c r="H23" i="7"/>
  <c r="F23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H14" i="7"/>
  <c r="F14" i="7"/>
  <c r="H13" i="7"/>
  <c r="F13" i="7"/>
  <c r="N12" i="7"/>
  <c r="H12" i="7"/>
  <c r="F12" i="7"/>
  <c r="N11" i="7"/>
  <c r="M11" i="7"/>
  <c r="H11" i="7"/>
  <c r="F11" i="7"/>
  <c r="N10" i="7"/>
  <c r="M10" i="7"/>
  <c r="H10" i="7"/>
  <c r="F10" i="7"/>
  <c r="N9" i="7"/>
  <c r="M9" i="7"/>
  <c r="H9" i="7"/>
  <c r="F9" i="7"/>
  <c r="N8" i="7"/>
  <c r="M8" i="7"/>
  <c r="H8" i="7"/>
  <c r="F8" i="7"/>
  <c r="N7" i="7"/>
  <c r="M7" i="7"/>
  <c r="H7" i="7"/>
  <c r="F7" i="7"/>
  <c r="L75" i="4"/>
  <c r="K75" i="4"/>
  <c r="J75" i="4"/>
  <c r="I75" i="4"/>
  <c r="H75" i="4"/>
  <c r="G75" i="4"/>
  <c r="F75" i="4"/>
  <c r="L74" i="4"/>
  <c r="K74" i="4"/>
  <c r="J74" i="4"/>
  <c r="I74" i="4"/>
  <c r="H74" i="4"/>
  <c r="G74" i="4"/>
  <c r="F74" i="4"/>
  <c r="L73" i="4"/>
  <c r="K73" i="4"/>
  <c r="J73" i="4"/>
  <c r="I73" i="4"/>
  <c r="H73" i="4"/>
  <c r="G73" i="4"/>
  <c r="F73" i="4"/>
  <c r="L72" i="4"/>
  <c r="K72" i="4"/>
  <c r="J72" i="4"/>
  <c r="I72" i="4"/>
  <c r="H72" i="4"/>
  <c r="G72" i="4"/>
  <c r="F72" i="4"/>
  <c r="L71" i="4"/>
  <c r="K71" i="4"/>
  <c r="J71" i="4"/>
  <c r="I71" i="4"/>
  <c r="H71" i="4"/>
  <c r="G71" i="4"/>
  <c r="F71" i="4"/>
  <c r="L70" i="4"/>
  <c r="K70" i="4"/>
  <c r="J70" i="4"/>
  <c r="I70" i="4"/>
  <c r="H70" i="4"/>
  <c r="G70" i="4"/>
  <c r="F70" i="4"/>
  <c r="L69" i="4"/>
  <c r="K69" i="4"/>
  <c r="J69" i="4"/>
  <c r="I69" i="4"/>
  <c r="H69" i="4"/>
  <c r="G69" i="4"/>
  <c r="F69" i="4"/>
  <c r="L68" i="4"/>
  <c r="K68" i="4"/>
  <c r="J68" i="4"/>
  <c r="I68" i="4"/>
  <c r="H68" i="4"/>
  <c r="G68" i="4"/>
  <c r="F68" i="4"/>
  <c r="L67" i="4"/>
  <c r="K67" i="4"/>
  <c r="J67" i="4"/>
  <c r="I67" i="4"/>
  <c r="H67" i="4"/>
  <c r="G67" i="4"/>
  <c r="F67" i="4"/>
  <c r="L66" i="4"/>
  <c r="K66" i="4"/>
  <c r="J66" i="4"/>
  <c r="I66" i="4"/>
  <c r="H66" i="4"/>
  <c r="G66" i="4"/>
  <c r="F66" i="4"/>
  <c r="L65" i="4"/>
  <c r="K65" i="4"/>
  <c r="J65" i="4"/>
  <c r="I65" i="4"/>
  <c r="H65" i="4"/>
  <c r="G65" i="4"/>
  <c r="F65" i="4"/>
  <c r="L64" i="4"/>
  <c r="K64" i="4"/>
  <c r="J64" i="4"/>
  <c r="I64" i="4"/>
  <c r="H64" i="4"/>
  <c r="G64" i="4"/>
  <c r="F64" i="4"/>
  <c r="L63" i="4"/>
  <c r="K63" i="4"/>
  <c r="J63" i="4"/>
  <c r="I63" i="4"/>
  <c r="H63" i="4"/>
  <c r="G63" i="4"/>
  <c r="F63" i="4"/>
  <c r="L62" i="4"/>
  <c r="K62" i="4"/>
  <c r="J62" i="4"/>
  <c r="I62" i="4"/>
  <c r="H62" i="4"/>
  <c r="G62" i="4"/>
  <c r="F62" i="4"/>
  <c r="L61" i="4"/>
  <c r="K61" i="4"/>
  <c r="J61" i="4"/>
  <c r="I61" i="4"/>
  <c r="H61" i="4"/>
  <c r="G61" i="4"/>
  <c r="F61" i="4"/>
  <c r="T60" i="4"/>
  <c r="L60" i="4"/>
  <c r="K60" i="4"/>
  <c r="J60" i="4"/>
  <c r="I60" i="4"/>
  <c r="H60" i="4"/>
  <c r="G60" i="4"/>
  <c r="F60" i="4"/>
  <c r="T59" i="4"/>
  <c r="L59" i="4"/>
  <c r="K59" i="4"/>
  <c r="J59" i="4"/>
  <c r="I59" i="4"/>
  <c r="H59" i="4"/>
  <c r="G59" i="4"/>
  <c r="F59" i="4"/>
  <c r="L58" i="4"/>
  <c r="K58" i="4"/>
  <c r="J58" i="4"/>
  <c r="I58" i="4"/>
  <c r="H58" i="4"/>
  <c r="G58" i="4"/>
  <c r="F58" i="4"/>
  <c r="L57" i="4"/>
  <c r="K57" i="4"/>
  <c r="J57" i="4"/>
  <c r="I57" i="4"/>
  <c r="H57" i="4"/>
  <c r="G57" i="4"/>
  <c r="F57" i="4"/>
  <c r="L56" i="4"/>
  <c r="K56" i="4"/>
  <c r="J56" i="4"/>
  <c r="I56" i="4"/>
  <c r="H56" i="4"/>
  <c r="G56" i="4"/>
  <c r="F56" i="4"/>
  <c r="R28" i="4"/>
  <c r="Q28" i="4"/>
  <c r="P28" i="4"/>
  <c r="O28" i="4"/>
  <c r="N28" i="4"/>
  <c r="M28" i="4"/>
  <c r="R27" i="4"/>
  <c r="Q27" i="4"/>
  <c r="P27" i="4"/>
  <c r="O27" i="4"/>
  <c r="N27" i="4"/>
  <c r="M27" i="4"/>
  <c r="R26" i="4"/>
  <c r="Q26" i="4"/>
  <c r="P26" i="4"/>
  <c r="O26" i="4"/>
  <c r="N26" i="4"/>
  <c r="M26" i="4"/>
  <c r="R25" i="4"/>
  <c r="Q25" i="4"/>
  <c r="P25" i="4"/>
  <c r="O25" i="4"/>
  <c r="N25" i="4"/>
  <c r="M25" i="4"/>
  <c r="R24" i="4"/>
  <c r="Q24" i="4"/>
  <c r="P24" i="4"/>
  <c r="O24" i="4"/>
  <c r="N24" i="4"/>
  <c r="M24" i="4"/>
  <c r="R23" i="4"/>
  <c r="Q23" i="4"/>
  <c r="P23" i="4"/>
  <c r="O23" i="4"/>
  <c r="N23" i="4"/>
  <c r="M23" i="4"/>
  <c r="R22" i="4"/>
  <c r="Q22" i="4"/>
  <c r="P22" i="4"/>
  <c r="O22" i="4"/>
  <c r="N22" i="4"/>
  <c r="M22" i="4"/>
  <c r="R21" i="4"/>
  <c r="Q21" i="4"/>
  <c r="P21" i="4"/>
  <c r="O21" i="4"/>
  <c r="N21" i="4"/>
  <c r="M21" i="4"/>
  <c r="R20" i="4"/>
  <c r="Q20" i="4"/>
  <c r="P20" i="4"/>
  <c r="O20" i="4"/>
  <c r="N20" i="4"/>
  <c r="M20" i="4"/>
  <c r="L8" i="3"/>
  <c r="L7" i="3"/>
  <c r="L6" i="3"/>
  <c r="L5" i="3"/>
  <c r="L4" i="3"/>
  <c r="L3" i="3"/>
  <c r="J91" i="2"/>
  <c r="I91" i="2"/>
  <c r="H91" i="2"/>
  <c r="G91" i="2"/>
  <c r="F91" i="2"/>
  <c r="E91" i="2"/>
  <c r="D91" i="2"/>
  <c r="C91" i="2"/>
  <c r="J90" i="2"/>
  <c r="I90" i="2"/>
  <c r="H90" i="2"/>
  <c r="G90" i="2"/>
  <c r="F90" i="2"/>
  <c r="E90" i="2"/>
  <c r="D90" i="2"/>
  <c r="C90" i="2"/>
  <c r="J89" i="2"/>
  <c r="I89" i="2"/>
  <c r="H89" i="2"/>
  <c r="G89" i="2"/>
  <c r="F89" i="2"/>
  <c r="E89" i="2"/>
  <c r="D89" i="2"/>
  <c r="C89" i="2"/>
  <c r="J88" i="2"/>
  <c r="I88" i="2"/>
  <c r="H88" i="2"/>
  <c r="G88" i="2"/>
  <c r="F88" i="2"/>
  <c r="E88" i="2"/>
  <c r="D88" i="2"/>
  <c r="C88" i="2"/>
  <c r="J87" i="2"/>
  <c r="I87" i="2"/>
  <c r="H87" i="2"/>
  <c r="G87" i="2"/>
  <c r="F87" i="2"/>
  <c r="E87" i="2"/>
  <c r="D87" i="2"/>
  <c r="C87" i="2"/>
  <c r="J86" i="2"/>
  <c r="I86" i="2"/>
  <c r="H86" i="2"/>
  <c r="G86" i="2"/>
  <c r="F86" i="2"/>
  <c r="E86" i="2"/>
  <c r="D86" i="2"/>
  <c r="C86" i="2"/>
  <c r="J85" i="2"/>
  <c r="I85" i="2"/>
  <c r="H85" i="2"/>
  <c r="G85" i="2"/>
  <c r="F85" i="2"/>
  <c r="E85" i="2"/>
  <c r="D85" i="2"/>
  <c r="C85" i="2"/>
  <c r="J84" i="2"/>
  <c r="I84" i="2"/>
  <c r="H84" i="2"/>
  <c r="G84" i="2"/>
  <c r="F84" i="2"/>
  <c r="E84" i="2"/>
  <c r="D84" i="2"/>
  <c r="C84" i="2"/>
  <c r="J83" i="2"/>
  <c r="I83" i="2"/>
  <c r="H83" i="2"/>
  <c r="G83" i="2"/>
  <c r="F83" i="2"/>
  <c r="E83" i="2"/>
  <c r="D83" i="2"/>
  <c r="C83" i="2"/>
  <c r="J82" i="2"/>
  <c r="I82" i="2"/>
  <c r="H82" i="2"/>
  <c r="G82" i="2"/>
  <c r="F82" i="2"/>
  <c r="E82" i="2"/>
  <c r="D82" i="2"/>
  <c r="C82" i="2"/>
  <c r="J81" i="2"/>
  <c r="I81" i="2"/>
  <c r="H81" i="2"/>
  <c r="G81" i="2"/>
  <c r="F81" i="2"/>
  <c r="E81" i="2"/>
  <c r="D81" i="2"/>
  <c r="C81" i="2"/>
  <c r="J80" i="2"/>
  <c r="I80" i="2"/>
  <c r="H80" i="2"/>
  <c r="G80" i="2"/>
  <c r="F80" i="2"/>
  <c r="E80" i="2"/>
  <c r="D80" i="2"/>
  <c r="C80" i="2"/>
  <c r="J79" i="2"/>
  <c r="I79" i="2"/>
  <c r="H79" i="2"/>
  <c r="G79" i="2"/>
  <c r="F79" i="2"/>
  <c r="E79" i="2"/>
  <c r="D79" i="2"/>
  <c r="C79" i="2"/>
  <c r="J78" i="2"/>
  <c r="I78" i="2"/>
  <c r="H78" i="2"/>
  <c r="G78" i="2"/>
  <c r="F78" i="2"/>
  <c r="E78" i="2"/>
  <c r="D78" i="2"/>
  <c r="C78" i="2"/>
  <c r="J77" i="2"/>
  <c r="I77" i="2"/>
  <c r="H77" i="2"/>
  <c r="G77" i="2"/>
  <c r="F77" i="2"/>
  <c r="E77" i="2"/>
  <c r="D77" i="2"/>
  <c r="C77" i="2"/>
  <c r="J76" i="2"/>
  <c r="I76" i="2"/>
  <c r="H76" i="2"/>
  <c r="G76" i="2"/>
  <c r="F76" i="2"/>
  <c r="E76" i="2"/>
  <c r="D76" i="2"/>
  <c r="C76" i="2"/>
  <c r="J75" i="2"/>
  <c r="I75" i="2"/>
  <c r="H75" i="2"/>
  <c r="G75" i="2"/>
  <c r="F75" i="2"/>
  <c r="E75" i="2"/>
  <c r="D75" i="2"/>
  <c r="C75" i="2"/>
  <c r="J74" i="2"/>
  <c r="I74" i="2"/>
  <c r="H74" i="2"/>
  <c r="G74" i="2"/>
  <c r="F74" i="2"/>
  <c r="E74" i="2"/>
  <c r="D74" i="2"/>
  <c r="C74" i="2"/>
  <c r="J73" i="2"/>
  <c r="I73" i="2"/>
  <c r="H73" i="2"/>
  <c r="G73" i="2"/>
  <c r="F73" i="2"/>
  <c r="E73" i="2"/>
  <c r="D73" i="2"/>
  <c r="C73" i="2"/>
  <c r="J72" i="2"/>
  <c r="I72" i="2"/>
  <c r="H72" i="2"/>
  <c r="G72" i="2"/>
  <c r="F72" i="2"/>
  <c r="E72" i="2"/>
  <c r="D72" i="2"/>
  <c r="C72" i="2"/>
  <c r="J68" i="2"/>
  <c r="I68" i="2"/>
  <c r="H68" i="2"/>
  <c r="G68" i="2"/>
  <c r="F68" i="2"/>
  <c r="E68" i="2"/>
  <c r="D68" i="2"/>
  <c r="C68" i="2"/>
  <c r="J67" i="2"/>
  <c r="I67" i="2"/>
  <c r="H67" i="2"/>
  <c r="G67" i="2"/>
  <c r="F67" i="2"/>
  <c r="E67" i="2"/>
  <c r="D67" i="2"/>
  <c r="C67" i="2"/>
  <c r="J66" i="2"/>
  <c r="I66" i="2"/>
  <c r="H66" i="2"/>
  <c r="G66" i="2"/>
  <c r="F66" i="2"/>
  <c r="E66" i="2"/>
  <c r="D66" i="2"/>
  <c r="C66" i="2"/>
  <c r="J65" i="2"/>
  <c r="I65" i="2"/>
  <c r="H65" i="2"/>
  <c r="G65" i="2"/>
  <c r="F65" i="2"/>
  <c r="E65" i="2"/>
  <c r="D65" i="2"/>
  <c r="C65" i="2"/>
  <c r="J64" i="2"/>
  <c r="I64" i="2"/>
  <c r="H64" i="2"/>
  <c r="G64" i="2"/>
  <c r="F64" i="2"/>
  <c r="E64" i="2"/>
  <c r="D64" i="2"/>
  <c r="C64" i="2"/>
  <c r="J63" i="2"/>
  <c r="I63" i="2"/>
  <c r="H63" i="2"/>
  <c r="G63" i="2"/>
  <c r="F63" i="2"/>
  <c r="E63" i="2"/>
  <c r="D63" i="2"/>
  <c r="C63" i="2"/>
  <c r="J62" i="2"/>
  <c r="I62" i="2"/>
  <c r="H62" i="2"/>
  <c r="G62" i="2"/>
  <c r="F62" i="2"/>
  <c r="E62" i="2"/>
  <c r="D62" i="2"/>
  <c r="C62" i="2"/>
  <c r="J61" i="2"/>
  <c r="I61" i="2"/>
  <c r="H61" i="2"/>
  <c r="G61" i="2"/>
  <c r="F61" i="2"/>
  <c r="E61" i="2"/>
  <c r="D61" i="2"/>
  <c r="C61" i="2"/>
  <c r="J60" i="2"/>
  <c r="I60" i="2"/>
  <c r="H60" i="2"/>
  <c r="G60" i="2"/>
  <c r="F60" i="2"/>
  <c r="E60" i="2"/>
  <c r="D60" i="2"/>
  <c r="C60" i="2"/>
  <c r="J59" i="2"/>
  <c r="I59" i="2"/>
  <c r="H59" i="2"/>
  <c r="G59" i="2"/>
  <c r="F59" i="2"/>
  <c r="E59" i="2"/>
  <c r="D59" i="2"/>
  <c r="C59" i="2"/>
  <c r="J58" i="2"/>
  <c r="I58" i="2"/>
  <c r="H58" i="2"/>
  <c r="G58" i="2"/>
  <c r="F58" i="2"/>
  <c r="E58" i="2"/>
  <c r="D58" i="2"/>
  <c r="C58" i="2"/>
  <c r="J57" i="2"/>
  <c r="I57" i="2"/>
  <c r="H57" i="2"/>
  <c r="G57" i="2"/>
  <c r="F57" i="2"/>
  <c r="E57" i="2"/>
  <c r="D57" i="2"/>
  <c r="C57" i="2"/>
  <c r="J56" i="2"/>
  <c r="I56" i="2"/>
  <c r="H56" i="2"/>
  <c r="G56" i="2"/>
  <c r="F56" i="2"/>
  <c r="E56" i="2"/>
  <c r="D56" i="2"/>
  <c r="C56" i="2"/>
  <c r="J55" i="2"/>
  <c r="I55" i="2"/>
  <c r="H55" i="2"/>
  <c r="G55" i="2"/>
  <c r="F55" i="2"/>
  <c r="E55" i="2"/>
  <c r="D55" i="2"/>
  <c r="C55" i="2"/>
  <c r="J54" i="2"/>
  <c r="I54" i="2"/>
  <c r="H54" i="2"/>
  <c r="G54" i="2"/>
  <c r="F54" i="2"/>
  <c r="E54" i="2"/>
  <c r="D54" i="2"/>
  <c r="C54" i="2"/>
  <c r="J53" i="2"/>
  <c r="I53" i="2"/>
  <c r="H53" i="2"/>
  <c r="G53" i="2"/>
  <c r="F53" i="2"/>
  <c r="E53" i="2"/>
  <c r="D53" i="2"/>
  <c r="C53" i="2"/>
  <c r="J52" i="2"/>
  <c r="I52" i="2"/>
  <c r="H52" i="2"/>
  <c r="G52" i="2"/>
  <c r="F52" i="2"/>
  <c r="E52" i="2"/>
  <c r="D52" i="2"/>
  <c r="C52" i="2"/>
  <c r="J51" i="2"/>
  <c r="I51" i="2"/>
  <c r="H51" i="2"/>
  <c r="G51" i="2"/>
  <c r="F51" i="2"/>
  <c r="E51" i="2"/>
  <c r="D51" i="2"/>
  <c r="C51" i="2"/>
  <c r="J50" i="2"/>
  <c r="I50" i="2"/>
  <c r="H50" i="2"/>
  <c r="G50" i="2"/>
  <c r="F50" i="2"/>
  <c r="E50" i="2"/>
  <c r="D50" i="2"/>
  <c r="C50" i="2"/>
  <c r="J49" i="2"/>
  <c r="I49" i="2"/>
  <c r="H49" i="2"/>
  <c r="G49" i="2"/>
  <c r="F49" i="2"/>
  <c r="E49" i="2"/>
  <c r="D49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L30" i="2"/>
  <c r="K30" i="2"/>
  <c r="J30" i="2"/>
  <c r="I30" i="2"/>
  <c r="H30" i="2"/>
  <c r="G30" i="2"/>
  <c r="F30" i="2"/>
  <c r="E30" i="2"/>
  <c r="D30" i="2"/>
  <c r="C30" i="2"/>
  <c r="L29" i="2"/>
  <c r="K29" i="2"/>
  <c r="J29" i="2"/>
  <c r="I29" i="2"/>
  <c r="H29" i="2"/>
  <c r="G29" i="2"/>
  <c r="F29" i="2"/>
  <c r="E29" i="2"/>
  <c r="D29" i="2"/>
  <c r="C29" i="2"/>
  <c r="L28" i="2"/>
  <c r="K28" i="2"/>
  <c r="J28" i="2"/>
  <c r="I28" i="2"/>
  <c r="H28" i="2"/>
  <c r="G28" i="2"/>
  <c r="F28" i="2"/>
  <c r="E28" i="2"/>
  <c r="D28" i="2"/>
  <c r="C28" i="2"/>
  <c r="L23" i="2"/>
  <c r="K23" i="2"/>
  <c r="J23" i="2"/>
  <c r="I23" i="2"/>
  <c r="H23" i="2"/>
  <c r="G23" i="2"/>
  <c r="F23" i="2"/>
  <c r="E23" i="2"/>
  <c r="D23" i="2"/>
  <c r="C23" i="2"/>
  <c r="L22" i="2"/>
  <c r="K22" i="2"/>
  <c r="J22" i="2"/>
  <c r="I22" i="2"/>
  <c r="H22" i="2"/>
  <c r="F22" i="2"/>
  <c r="E22" i="2"/>
  <c r="D22" i="2"/>
  <c r="C22" i="2"/>
  <c r="L21" i="2"/>
  <c r="K21" i="2"/>
  <c r="J21" i="2"/>
  <c r="I21" i="2"/>
  <c r="H21" i="2"/>
  <c r="G21" i="2"/>
  <c r="F21" i="2"/>
  <c r="E21" i="2"/>
  <c r="D21" i="2"/>
  <c r="C21" i="2"/>
  <c r="L20" i="2"/>
  <c r="K20" i="2"/>
  <c r="J20" i="2"/>
  <c r="I20" i="2"/>
  <c r="H20" i="2"/>
  <c r="G20" i="2"/>
  <c r="F20" i="2"/>
  <c r="E20" i="2"/>
  <c r="D20" i="2"/>
  <c r="C20" i="2"/>
  <c r="L19" i="2"/>
  <c r="K19" i="2"/>
  <c r="J19" i="2"/>
  <c r="I19" i="2"/>
  <c r="H19" i="2"/>
  <c r="G19" i="2"/>
  <c r="F19" i="2"/>
  <c r="E19" i="2"/>
  <c r="D19" i="2"/>
  <c r="C19" i="2"/>
  <c r="L18" i="2"/>
  <c r="K18" i="2"/>
  <c r="J18" i="2"/>
  <c r="I18" i="2"/>
  <c r="H18" i="2"/>
  <c r="G18" i="2"/>
  <c r="F18" i="2"/>
  <c r="E18" i="2"/>
  <c r="D18" i="2"/>
  <c r="C18" i="2"/>
  <c r="L17" i="2"/>
  <c r="K17" i="2"/>
  <c r="J17" i="2"/>
  <c r="I17" i="2"/>
  <c r="H17" i="2"/>
  <c r="F17" i="2"/>
  <c r="E17" i="2"/>
  <c r="D17" i="2"/>
  <c r="C17" i="2"/>
  <c r="L13" i="2"/>
  <c r="K13" i="2"/>
  <c r="J13" i="2"/>
  <c r="L12" i="2"/>
  <c r="K12" i="2"/>
  <c r="J12" i="2"/>
  <c r="L11" i="2"/>
  <c r="K11" i="2"/>
  <c r="J11" i="2"/>
  <c r="L10" i="2"/>
  <c r="K10" i="2"/>
  <c r="J10" i="2"/>
  <c r="L9" i="2"/>
  <c r="K9" i="2"/>
  <c r="J9" i="2"/>
  <c r="L8" i="2"/>
  <c r="K8" i="2"/>
  <c r="J8" i="2"/>
  <c r="L7" i="2"/>
  <c r="K7" i="2"/>
  <c r="J7" i="2"/>
  <c r="L6" i="2"/>
  <c r="K6" i="2"/>
  <c r="J6" i="2"/>
  <c r="L5" i="2"/>
  <c r="K5" i="2"/>
  <c r="J5" i="2"/>
  <c r="L4" i="2"/>
  <c r="K4" i="2"/>
  <c r="J4" i="2"/>
  <c r="AR102" i="18"/>
  <c r="AQ102" i="18"/>
  <c r="AP102" i="18"/>
  <c r="AO102" i="18"/>
  <c r="AN102" i="18"/>
  <c r="AM102" i="18"/>
  <c r="AL102" i="18"/>
  <c r="AK102" i="18"/>
  <c r="AJ102" i="18"/>
  <c r="AI102" i="18"/>
  <c r="AH102" i="18"/>
  <c r="AF102" i="18"/>
  <c r="AE102" i="18"/>
  <c r="AD102" i="18"/>
  <c r="AC102" i="18"/>
  <c r="AB102" i="18"/>
  <c r="AA102" i="18"/>
  <c r="Z102" i="18"/>
  <c r="V102" i="18"/>
  <c r="U102" i="18"/>
  <c r="T102" i="18"/>
  <c r="S102" i="18"/>
  <c r="R102" i="18"/>
  <c r="Q102" i="18"/>
  <c r="P102" i="18"/>
  <c r="O102" i="18"/>
  <c r="N102" i="18"/>
  <c r="M102" i="18"/>
  <c r="K102" i="18"/>
  <c r="I102" i="18"/>
  <c r="H102" i="18"/>
  <c r="G102" i="18"/>
  <c r="F102" i="18"/>
  <c r="E102" i="18"/>
  <c r="C102" i="18"/>
  <c r="B102" i="18"/>
  <c r="A102" i="18"/>
  <c r="AR101" i="18"/>
  <c r="AQ101" i="18"/>
  <c r="AP101" i="18"/>
  <c r="AO101" i="18"/>
  <c r="AN101" i="18"/>
  <c r="AM101" i="18"/>
  <c r="AL101" i="18"/>
  <c r="AK101" i="18"/>
  <c r="AJ101" i="18"/>
  <c r="AI101" i="18"/>
  <c r="AH101" i="18"/>
  <c r="AF101" i="18"/>
  <c r="AE101" i="18"/>
  <c r="AD101" i="18"/>
  <c r="AC101" i="18"/>
  <c r="AB101" i="18"/>
  <c r="AA101" i="18"/>
  <c r="Z101" i="18"/>
  <c r="V101" i="18"/>
  <c r="U101" i="18"/>
  <c r="T101" i="18"/>
  <c r="S101" i="18"/>
  <c r="R101" i="18"/>
  <c r="Q101" i="18"/>
  <c r="P101" i="18"/>
  <c r="O101" i="18"/>
  <c r="N101" i="18"/>
  <c r="M101" i="18"/>
  <c r="K101" i="18"/>
  <c r="I101" i="18"/>
  <c r="H101" i="18"/>
  <c r="G101" i="18"/>
  <c r="F101" i="18"/>
  <c r="E101" i="18"/>
  <c r="C101" i="18"/>
  <c r="B101" i="18"/>
  <c r="A101" i="18"/>
  <c r="AR100" i="18"/>
  <c r="AQ100" i="18"/>
  <c r="AP100" i="18"/>
  <c r="AO100" i="18"/>
  <c r="AN100" i="18"/>
  <c r="AM100" i="18"/>
  <c r="AL100" i="18"/>
  <c r="AK100" i="18"/>
  <c r="AJ100" i="18"/>
  <c r="AI100" i="18"/>
  <c r="AH100" i="18"/>
  <c r="AF100" i="18"/>
  <c r="AE100" i="18"/>
  <c r="AD100" i="18"/>
  <c r="AC100" i="18"/>
  <c r="AB100" i="18"/>
  <c r="AA100" i="18"/>
  <c r="Z100" i="18"/>
  <c r="V100" i="18"/>
  <c r="U100" i="18"/>
  <c r="T100" i="18"/>
  <c r="S100" i="18"/>
  <c r="R100" i="18"/>
  <c r="Q100" i="18"/>
  <c r="P100" i="18"/>
  <c r="O100" i="18"/>
  <c r="N100" i="18"/>
  <c r="M100" i="18"/>
  <c r="K100" i="18"/>
  <c r="I100" i="18"/>
  <c r="H100" i="18"/>
  <c r="G100" i="18"/>
  <c r="F100" i="18"/>
  <c r="E100" i="18"/>
  <c r="C100" i="18"/>
  <c r="B100" i="18"/>
  <c r="A100" i="18"/>
  <c r="AR99" i="18"/>
  <c r="AQ99" i="18"/>
  <c r="AP99" i="18"/>
  <c r="AO99" i="18"/>
  <c r="AN99" i="18"/>
  <c r="AM99" i="18"/>
  <c r="AL99" i="18"/>
  <c r="AK99" i="18"/>
  <c r="AJ99" i="18"/>
  <c r="AI99" i="18"/>
  <c r="AH99" i="18"/>
  <c r="AF99" i="18"/>
  <c r="AE99" i="18"/>
  <c r="AD99" i="18"/>
  <c r="AC99" i="18"/>
  <c r="AB99" i="18"/>
  <c r="AA99" i="18"/>
  <c r="Z99" i="18"/>
  <c r="V99" i="18"/>
  <c r="U99" i="18"/>
  <c r="T99" i="18"/>
  <c r="S99" i="18"/>
  <c r="R99" i="18"/>
  <c r="Q99" i="18"/>
  <c r="P99" i="18"/>
  <c r="O99" i="18"/>
  <c r="N99" i="18"/>
  <c r="M99" i="18"/>
  <c r="K99" i="18"/>
  <c r="I99" i="18"/>
  <c r="H99" i="18"/>
  <c r="G99" i="18"/>
  <c r="F99" i="18"/>
  <c r="E99" i="18"/>
  <c r="C99" i="18"/>
  <c r="B99" i="18"/>
  <c r="A99" i="18"/>
  <c r="AR98" i="18"/>
  <c r="AQ98" i="18"/>
  <c r="AP98" i="18"/>
  <c r="AO98" i="18"/>
  <c r="AN98" i="18"/>
  <c r="AM98" i="18"/>
  <c r="AL98" i="18"/>
  <c r="AK98" i="18"/>
  <c r="AJ98" i="18"/>
  <c r="AI98" i="18"/>
  <c r="AH98" i="18"/>
  <c r="AF98" i="18"/>
  <c r="AE98" i="18"/>
  <c r="AD98" i="18"/>
  <c r="AC98" i="18"/>
  <c r="AB98" i="18"/>
  <c r="AA98" i="18"/>
  <c r="Z98" i="18"/>
  <c r="V98" i="18"/>
  <c r="U98" i="18"/>
  <c r="T98" i="18"/>
  <c r="S98" i="18"/>
  <c r="R98" i="18"/>
  <c r="Q98" i="18"/>
  <c r="P98" i="18"/>
  <c r="O98" i="18"/>
  <c r="N98" i="18"/>
  <c r="M98" i="18"/>
  <c r="K98" i="18"/>
  <c r="I98" i="18"/>
  <c r="H98" i="18"/>
  <c r="G98" i="18"/>
  <c r="F98" i="18"/>
  <c r="E98" i="18"/>
  <c r="C98" i="18"/>
  <c r="B98" i="18"/>
  <c r="A98" i="18"/>
  <c r="AR97" i="18"/>
  <c r="AQ97" i="18"/>
  <c r="AP97" i="18"/>
  <c r="AO97" i="18"/>
  <c r="AN97" i="18"/>
  <c r="AM97" i="18"/>
  <c r="AL97" i="18"/>
  <c r="AK97" i="18"/>
  <c r="AJ97" i="18"/>
  <c r="AI97" i="18"/>
  <c r="AH97" i="18"/>
  <c r="AF97" i="18"/>
  <c r="AE97" i="18"/>
  <c r="AD97" i="18"/>
  <c r="AC97" i="18"/>
  <c r="AB97" i="18"/>
  <c r="AA97" i="18"/>
  <c r="Z97" i="18"/>
  <c r="V97" i="18"/>
  <c r="U97" i="18"/>
  <c r="T97" i="18"/>
  <c r="S97" i="18"/>
  <c r="R97" i="18"/>
  <c r="Q97" i="18"/>
  <c r="P97" i="18"/>
  <c r="O97" i="18"/>
  <c r="N97" i="18"/>
  <c r="M97" i="18"/>
  <c r="K97" i="18"/>
  <c r="I97" i="18"/>
  <c r="H97" i="18"/>
  <c r="G97" i="18"/>
  <c r="F97" i="18"/>
  <c r="E97" i="18"/>
  <c r="C97" i="18"/>
  <c r="B97" i="18"/>
  <c r="A97" i="18"/>
  <c r="AR96" i="18"/>
  <c r="AQ96" i="18"/>
  <c r="AP96" i="18"/>
  <c r="AO96" i="18"/>
  <c r="AN96" i="18"/>
  <c r="AM96" i="18"/>
  <c r="AL96" i="18"/>
  <c r="AK96" i="18"/>
  <c r="AJ96" i="18"/>
  <c r="AI96" i="18"/>
  <c r="AH96" i="18"/>
  <c r="AF96" i="18"/>
  <c r="AE96" i="18"/>
  <c r="AD96" i="18"/>
  <c r="AC96" i="18"/>
  <c r="AB96" i="18"/>
  <c r="AA96" i="18"/>
  <c r="Z96" i="18"/>
  <c r="V96" i="18"/>
  <c r="U96" i="18"/>
  <c r="T96" i="18"/>
  <c r="S96" i="18"/>
  <c r="R96" i="18"/>
  <c r="Q96" i="18"/>
  <c r="P96" i="18"/>
  <c r="O96" i="18"/>
  <c r="N96" i="18"/>
  <c r="M96" i="18"/>
  <c r="K96" i="18"/>
  <c r="I96" i="18"/>
  <c r="H96" i="18"/>
  <c r="G96" i="18"/>
  <c r="F96" i="18"/>
  <c r="E96" i="18"/>
  <c r="C96" i="18"/>
  <c r="B96" i="18"/>
  <c r="A96" i="18"/>
  <c r="AR95" i="18"/>
  <c r="AQ95" i="18"/>
  <c r="AP95" i="18"/>
  <c r="AO95" i="18"/>
  <c r="AN95" i="18"/>
  <c r="AM95" i="18"/>
  <c r="AL95" i="18"/>
  <c r="AK95" i="18"/>
  <c r="AJ95" i="18"/>
  <c r="AI95" i="18"/>
  <c r="AH95" i="18"/>
  <c r="AF95" i="18"/>
  <c r="AE95" i="18"/>
  <c r="AD95" i="18"/>
  <c r="AC95" i="18"/>
  <c r="AB95" i="18"/>
  <c r="AA95" i="18"/>
  <c r="Z95" i="18"/>
  <c r="V95" i="18"/>
  <c r="U95" i="18"/>
  <c r="T95" i="18"/>
  <c r="S95" i="18"/>
  <c r="R95" i="18"/>
  <c r="Q95" i="18"/>
  <c r="P95" i="18"/>
  <c r="O95" i="18"/>
  <c r="N95" i="18"/>
  <c r="M95" i="18"/>
  <c r="K95" i="18"/>
  <c r="I95" i="18"/>
  <c r="H95" i="18"/>
  <c r="G95" i="18"/>
  <c r="F95" i="18"/>
  <c r="E95" i="18"/>
  <c r="C95" i="18"/>
  <c r="B95" i="18"/>
  <c r="A95" i="18"/>
  <c r="AR94" i="18"/>
  <c r="AQ94" i="18"/>
  <c r="AP94" i="18"/>
  <c r="AO94" i="18"/>
  <c r="AN94" i="18"/>
  <c r="AM94" i="18"/>
  <c r="AL94" i="18"/>
  <c r="AK94" i="18"/>
  <c r="AJ94" i="18"/>
  <c r="AI94" i="18"/>
  <c r="AH94" i="18"/>
  <c r="AF94" i="18"/>
  <c r="AE94" i="18"/>
  <c r="AD94" i="18"/>
  <c r="AC94" i="18"/>
  <c r="AB94" i="18"/>
  <c r="AA94" i="18"/>
  <c r="Z94" i="18"/>
  <c r="V94" i="18"/>
  <c r="U94" i="18"/>
  <c r="T94" i="18"/>
  <c r="S94" i="18"/>
  <c r="R94" i="18"/>
  <c r="Q94" i="18"/>
  <c r="P94" i="18"/>
  <c r="O94" i="18"/>
  <c r="N94" i="18"/>
  <c r="M94" i="18"/>
  <c r="K94" i="18"/>
  <c r="I94" i="18"/>
  <c r="H94" i="18"/>
  <c r="G94" i="18"/>
  <c r="F94" i="18"/>
  <c r="E94" i="18"/>
  <c r="C94" i="18"/>
  <c r="B94" i="18"/>
  <c r="A94" i="18"/>
  <c r="AR93" i="18"/>
  <c r="AQ93" i="18"/>
  <c r="AP93" i="18"/>
  <c r="AO93" i="18"/>
  <c r="AN93" i="18"/>
  <c r="AM93" i="18"/>
  <c r="AL93" i="18"/>
  <c r="AK93" i="18"/>
  <c r="AJ93" i="18"/>
  <c r="AI93" i="18"/>
  <c r="AH93" i="18"/>
  <c r="AF93" i="18"/>
  <c r="AE93" i="18"/>
  <c r="AD93" i="18"/>
  <c r="AC93" i="18"/>
  <c r="AB93" i="18"/>
  <c r="AA93" i="18"/>
  <c r="Z93" i="18"/>
  <c r="V93" i="18"/>
  <c r="U93" i="18"/>
  <c r="T93" i="18"/>
  <c r="S93" i="18"/>
  <c r="R93" i="18"/>
  <c r="Q93" i="18"/>
  <c r="P93" i="18"/>
  <c r="O93" i="18"/>
  <c r="N93" i="18"/>
  <c r="M93" i="18"/>
  <c r="K93" i="18"/>
  <c r="I93" i="18"/>
  <c r="H93" i="18"/>
  <c r="G93" i="18"/>
  <c r="F93" i="18"/>
  <c r="E93" i="18"/>
  <c r="C93" i="18"/>
  <c r="B93" i="18"/>
  <c r="A93" i="18"/>
  <c r="AR92" i="18"/>
  <c r="AQ92" i="18"/>
  <c r="AP92" i="18"/>
  <c r="AO92" i="18"/>
  <c r="AN92" i="18"/>
  <c r="AM92" i="18"/>
  <c r="AL92" i="18"/>
  <c r="AK92" i="18"/>
  <c r="AJ92" i="18"/>
  <c r="AI92" i="18"/>
  <c r="AH92" i="18"/>
  <c r="AF92" i="18"/>
  <c r="AE92" i="18"/>
  <c r="AD92" i="18"/>
  <c r="AC92" i="18"/>
  <c r="AB92" i="18"/>
  <c r="AA92" i="18"/>
  <c r="Z92" i="18"/>
  <c r="V92" i="18"/>
  <c r="U92" i="18"/>
  <c r="T92" i="18"/>
  <c r="S92" i="18"/>
  <c r="R92" i="18"/>
  <c r="Q92" i="18"/>
  <c r="P92" i="18"/>
  <c r="O92" i="18"/>
  <c r="N92" i="18"/>
  <c r="M92" i="18"/>
  <c r="K92" i="18"/>
  <c r="I92" i="18"/>
  <c r="H92" i="18"/>
  <c r="G92" i="18"/>
  <c r="F92" i="18"/>
  <c r="E92" i="18"/>
  <c r="C92" i="18"/>
  <c r="B92" i="18"/>
  <c r="A92" i="18"/>
  <c r="AR91" i="18"/>
  <c r="AQ91" i="18"/>
  <c r="AP91" i="18"/>
  <c r="AO91" i="18"/>
  <c r="AN91" i="18"/>
  <c r="AM91" i="18"/>
  <c r="AL91" i="18"/>
  <c r="AK91" i="18"/>
  <c r="AJ91" i="18"/>
  <c r="AI91" i="18"/>
  <c r="AH91" i="18"/>
  <c r="AF91" i="18"/>
  <c r="AE91" i="18"/>
  <c r="AD91" i="18"/>
  <c r="AC91" i="18"/>
  <c r="AB91" i="18"/>
  <c r="AA91" i="18"/>
  <c r="Z91" i="18"/>
  <c r="V91" i="18"/>
  <c r="U91" i="18"/>
  <c r="T91" i="18"/>
  <c r="S91" i="18"/>
  <c r="R91" i="18"/>
  <c r="Q91" i="18"/>
  <c r="P91" i="18"/>
  <c r="O91" i="18"/>
  <c r="N91" i="18"/>
  <c r="M91" i="18"/>
  <c r="K91" i="18"/>
  <c r="I91" i="18"/>
  <c r="H91" i="18"/>
  <c r="G91" i="18"/>
  <c r="F91" i="18"/>
  <c r="E91" i="18"/>
  <c r="C91" i="18"/>
  <c r="B91" i="18"/>
  <c r="A91" i="18"/>
  <c r="AR90" i="18"/>
  <c r="AQ90" i="18"/>
  <c r="AP90" i="18"/>
  <c r="AO90" i="18"/>
  <c r="AN90" i="18"/>
  <c r="AM90" i="18"/>
  <c r="AL90" i="18"/>
  <c r="AK90" i="18"/>
  <c r="AJ90" i="18"/>
  <c r="AI90" i="18"/>
  <c r="AH90" i="18"/>
  <c r="AF90" i="18"/>
  <c r="AE90" i="18"/>
  <c r="AD90" i="18"/>
  <c r="AC90" i="18"/>
  <c r="AB90" i="18"/>
  <c r="AA90" i="18"/>
  <c r="Z90" i="18"/>
  <c r="V90" i="18"/>
  <c r="U90" i="18"/>
  <c r="T90" i="18"/>
  <c r="S90" i="18"/>
  <c r="R90" i="18"/>
  <c r="Q90" i="18"/>
  <c r="P90" i="18"/>
  <c r="O90" i="18"/>
  <c r="N90" i="18"/>
  <c r="M90" i="18"/>
  <c r="K90" i="18"/>
  <c r="I90" i="18"/>
  <c r="H90" i="18"/>
  <c r="G90" i="18"/>
  <c r="F90" i="18"/>
  <c r="E90" i="18"/>
  <c r="C90" i="18"/>
  <c r="B90" i="18"/>
  <c r="A90" i="18"/>
  <c r="AR89" i="18"/>
  <c r="AQ89" i="18"/>
  <c r="AP89" i="18"/>
  <c r="AO89" i="18"/>
  <c r="AN89" i="18"/>
  <c r="AM89" i="18"/>
  <c r="AL89" i="18"/>
  <c r="AK89" i="18"/>
  <c r="AJ89" i="18"/>
  <c r="AI89" i="18"/>
  <c r="AH89" i="18"/>
  <c r="AF89" i="18"/>
  <c r="AE89" i="18"/>
  <c r="AD89" i="18"/>
  <c r="AC89" i="18"/>
  <c r="AB89" i="18"/>
  <c r="AA89" i="18"/>
  <c r="Z89" i="18"/>
  <c r="V89" i="18"/>
  <c r="U89" i="18"/>
  <c r="T89" i="18"/>
  <c r="S89" i="18"/>
  <c r="R89" i="18"/>
  <c r="Q89" i="18"/>
  <c r="P89" i="18"/>
  <c r="O89" i="18"/>
  <c r="N89" i="18"/>
  <c r="M89" i="18"/>
  <c r="K89" i="18"/>
  <c r="I89" i="18"/>
  <c r="H89" i="18"/>
  <c r="G89" i="18"/>
  <c r="F89" i="18"/>
  <c r="E89" i="18"/>
  <c r="C89" i="18"/>
  <c r="B89" i="18"/>
  <c r="A89" i="18"/>
  <c r="AR88" i="18"/>
  <c r="AQ88" i="18"/>
  <c r="AP88" i="18"/>
  <c r="AO88" i="18"/>
  <c r="AN88" i="18"/>
  <c r="AM88" i="18"/>
  <c r="AL88" i="18"/>
  <c r="AK88" i="18"/>
  <c r="AJ88" i="18"/>
  <c r="AI88" i="18"/>
  <c r="AH88" i="18"/>
  <c r="AF88" i="18"/>
  <c r="AE88" i="18"/>
  <c r="AD88" i="18"/>
  <c r="AC88" i="18"/>
  <c r="AB88" i="18"/>
  <c r="AA88" i="18"/>
  <c r="Z88" i="18"/>
  <c r="V88" i="18"/>
  <c r="U88" i="18"/>
  <c r="T88" i="18"/>
  <c r="S88" i="18"/>
  <c r="R88" i="18"/>
  <c r="Q88" i="18"/>
  <c r="P88" i="18"/>
  <c r="O88" i="18"/>
  <c r="N88" i="18"/>
  <c r="M88" i="18"/>
  <c r="K88" i="18"/>
  <c r="I88" i="18"/>
  <c r="H88" i="18"/>
  <c r="G88" i="18"/>
  <c r="F88" i="18"/>
  <c r="E88" i="18"/>
  <c r="C88" i="18"/>
  <c r="B88" i="18"/>
  <c r="A88" i="18"/>
  <c r="AR87" i="18"/>
  <c r="AQ87" i="18"/>
  <c r="AP87" i="18"/>
  <c r="AO87" i="18"/>
  <c r="AN87" i="18"/>
  <c r="AM87" i="18"/>
  <c r="AL87" i="18"/>
  <c r="AK87" i="18"/>
  <c r="AJ87" i="18"/>
  <c r="AI87" i="18"/>
  <c r="AH87" i="18"/>
  <c r="AF87" i="18"/>
  <c r="AE87" i="18"/>
  <c r="AD87" i="18"/>
  <c r="AC87" i="18"/>
  <c r="AB87" i="18"/>
  <c r="AA87" i="18"/>
  <c r="Z87" i="18"/>
  <c r="V87" i="18"/>
  <c r="U87" i="18"/>
  <c r="T87" i="18"/>
  <c r="S87" i="18"/>
  <c r="R87" i="18"/>
  <c r="Q87" i="18"/>
  <c r="P87" i="18"/>
  <c r="O87" i="18"/>
  <c r="N87" i="18"/>
  <c r="M87" i="18"/>
  <c r="K87" i="18"/>
  <c r="I87" i="18"/>
  <c r="H87" i="18"/>
  <c r="G87" i="18"/>
  <c r="F87" i="18"/>
  <c r="E87" i="18"/>
  <c r="C87" i="18"/>
  <c r="B87" i="18"/>
  <c r="A87" i="18"/>
  <c r="AR86" i="18"/>
  <c r="AQ86" i="18"/>
  <c r="AP86" i="18"/>
  <c r="AO86" i="18"/>
  <c r="AN86" i="18"/>
  <c r="AM86" i="18"/>
  <c r="AL86" i="18"/>
  <c r="AK86" i="18"/>
  <c r="AJ86" i="18"/>
  <c r="AI86" i="18"/>
  <c r="AH86" i="18"/>
  <c r="AF86" i="18"/>
  <c r="AE86" i="18"/>
  <c r="AD86" i="18"/>
  <c r="AC86" i="18"/>
  <c r="AB86" i="18"/>
  <c r="AA86" i="18"/>
  <c r="Z86" i="18"/>
  <c r="V86" i="18"/>
  <c r="U86" i="18"/>
  <c r="T86" i="18"/>
  <c r="S86" i="18"/>
  <c r="R86" i="18"/>
  <c r="Q86" i="18"/>
  <c r="P86" i="18"/>
  <c r="O86" i="18"/>
  <c r="N86" i="18"/>
  <c r="M86" i="18"/>
  <c r="K86" i="18"/>
  <c r="I86" i="18"/>
  <c r="H86" i="18"/>
  <c r="G86" i="18"/>
  <c r="F86" i="18"/>
  <c r="E86" i="18"/>
  <c r="C86" i="18"/>
  <c r="B86" i="18"/>
  <c r="A86" i="18"/>
  <c r="AR85" i="18"/>
  <c r="AQ85" i="18"/>
  <c r="AP85" i="18"/>
  <c r="AO85" i="18"/>
  <c r="AN85" i="18"/>
  <c r="AM85" i="18"/>
  <c r="AL85" i="18"/>
  <c r="AK85" i="18"/>
  <c r="AJ85" i="18"/>
  <c r="AI85" i="18"/>
  <c r="AH85" i="18"/>
  <c r="AF85" i="18"/>
  <c r="AE85" i="18"/>
  <c r="AD85" i="18"/>
  <c r="AC85" i="18"/>
  <c r="AB85" i="18"/>
  <c r="AA85" i="18"/>
  <c r="Z85" i="18"/>
  <c r="V85" i="18"/>
  <c r="U85" i="18"/>
  <c r="T85" i="18"/>
  <c r="S85" i="18"/>
  <c r="R85" i="18"/>
  <c r="Q85" i="18"/>
  <c r="P85" i="18"/>
  <c r="O85" i="18"/>
  <c r="N85" i="18"/>
  <c r="M85" i="18"/>
  <c r="K85" i="18"/>
  <c r="I85" i="18"/>
  <c r="H85" i="18"/>
  <c r="G85" i="18"/>
  <c r="F85" i="18"/>
  <c r="E85" i="18"/>
  <c r="C85" i="18"/>
  <c r="B85" i="18"/>
  <c r="A85" i="18"/>
  <c r="AR84" i="18"/>
  <c r="AQ84" i="18"/>
  <c r="AP84" i="18"/>
  <c r="AO84" i="18"/>
  <c r="AN84" i="18"/>
  <c r="AM84" i="18"/>
  <c r="AL84" i="18"/>
  <c r="AK84" i="18"/>
  <c r="AJ84" i="18"/>
  <c r="AI84" i="18"/>
  <c r="AH84" i="18"/>
  <c r="AF84" i="18"/>
  <c r="AE84" i="18"/>
  <c r="AD84" i="18"/>
  <c r="AC84" i="18"/>
  <c r="AB84" i="18"/>
  <c r="AA84" i="18"/>
  <c r="Z84" i="18"/>
  <c r="V84" i="18"/>
  <c r="U84" i="18"/>
  <c r="T84" i="18"/>
  <c r="S84" i="18"/>
  <c r="R84" i="18"/>
  <c r="Q84" i="18"/>
  <c r="P84" i="18"/>
  <c r="O84" i="18"/>
  <c r="N84" i="18"/>
  <c r="M84" i="18"/>
  <c r="K84" i="18"/>
  <c r="I84" i="18"/>
  <c r="H84" i="18"/>
  <c r="G84" i="18"/>
  <c r="F84" i="18"/>
  <c r="E84" i="18"/>
  <c r="C84" i="18"/>
  <c r="B84" i="18"/>
  <c r="A84" i="18"/>
  <c r="AR83" i="18"/>
  <c r="AQ83" i="18"/>
  <c r="AP83" i="18"/>
  <c r="AO83" i="18"/>
  <c r="AN83" i="18"/>
  <c r="AM83" i="18"/>
  <c r="AL83" i="18"/>
  <c r="AK83" i="18"/>
  <c r="AJ83" i="18"/>
  <c r="AI83" i="18"/>
  <c r="AH83" i="18"/>
  <c r="AF83" i="18"/>
  <c r="AE83" i="18"/>
  <c r="AD83" i="18"/>
  <c r="AC83" i="18"/>
  <c r="AB83" i="18"/>
  <c r="AA83" i="18"/>
  <c r="Z83" i="18"/>
  <c r="V83" i="18"/>
  <c r="U83" i="18"/>
  <c r="T83" i="18"/>
  <c r="S83" i="18"/>
  <c r="R83" i="18"/>
  <c r="Q83" i="18"/>
  <c r="P83" i="18"/>
  <c r="O83" i="18"/>
  <c r="N83" i="18"/>
  <c r="M83" i="18"/>
  <c r="K83" i="18"/>
  <c r="I83" i="18"/>
  <c r="H83" i="18"/>
  <c r="G83" i="18"/>
  <c r="F83" i="18"/>
  <c r="E83" i="18"/>
  <c r="C83" i="18"/>
  <c r="B83" i="18"/>
  <c r="A83" i="18"/>
  <c r="AR82" i="18"/>
  <c r="AQ82" i="18"/>
  <c r="AP82" i="18"/>
  <c r="AO82" i="18"/>
  <c r="AN82" i="18"/>
  <c r="AM82" i="18"/>
  <c r="AL82" i="18"/>
  <c r="AK82" i="18"/>
  <c r="AJ82" i="18"/>
  <c r="AI82" i="18"/>
  <c r="AH82" i="18"/>
  <c r="AF82" i="18"/>
  <c r="AE82" i="18"/>
  <c r="AD82" i="18"/>
  <c r="AC82" i="18"/>
  <c r="AB82" i="18"/>
  <c r="AA82" i="18"/>
  <c r="Z82" i="18"/>
  <c r="V82" i="18"/>
  <c r="U82" i="18"/>
  <c r="T82" i="18"/>
  <c r="S82" i="18"/>
  <c r="R82" i="18"/>
  <c r="Q82" i="18"/>
  <c r="P82" i="18"/>
  <c r="O82" i="18"/>
  <c r="N82" i="18"/>
  <c r="M82" i="18"/>
  <c r="K82" i="18"/>
  <c r="I82" i="18"/>
  <c r="H82" i="18"/>
  <c r="G82" i="18"/>
  <c r="F82" i="18"/>
  <c r="E82" i="18"/>
  <c r="C82" i="18"/>
  <c r="B82" i="18"/>
  <c r="A82" i="18"/>
  <c r="AR81" i="18"/>
  <c r="AQ81" i="18"/>
  <c r="AP81" i="18"/>
  <c r="AO81" i="18"/>
  <c r="AN81" i="18"/>
  <c r="AM81" i="18"/>
  <c r="AL81" i="18"/>
  <c r="AK81" i="18"/>
  <c r="AJ81" i="18"/>
  <c r="AI81" i="18"/>
  <c r="AH81" i="18"/>
  <c r="AF81" i="18"/>
  <c r="AE81" i="18"/>
  <c r="AD81" i="18"/>
  <c r="AC81" i="18"/>
  <c r="AB81" i="18"/>
  <c r="AA81" i="18"/>
  <c r="Z81" i="18"/>
  <c r="V81" i="18"/>
  <c r="U81" i="18"/>
  <c r="T81" i="18"/>
  <c r="S81" i="18"/>
  <c r="R81" i="18"/>
  <c r="Q81" i="18"/>
  <c r="P81" i="18"/>
  <c r="O81" i="18"/>
  <c r="N81" i="18"/>
  <c r="M81" i="18"/>
  <c r="K81" i="18"/>
  <c r="I81" i="18"/>
  <c r="H81" i="18"/>
  <c r="G81" i="18"/>
  <c r="F81" i="18"/>
  <c r="E81" i="18"/>
  <c r="C81" i="18"/>
  <c r="B81" i="18"/>
  <c r="A81" i="18"/>
  <c r="AR80" i="18"/>
  <c r="AQ80" i="18"/>
  <c r="AP80" i="18"/>
  <c r="AO80" i="18"/>
  <c r="AN80" i="18"/>
  <c r="AM80" i="18"/>
  <c r="AL80" i="18"/>
  <c r="AK80" i="18"/>
  <c r="AJ80" i="18"/>
  <c r="AI80" i="18"/>
  <c r="AH80" i="18"/>
  <c r="AF80" i="18"/>
  <c r="AE80" i="18"/>
  <c r="AD80" i="18"/>
  <c r="AC80" i="18"/>
  <c r="AB80" i="18"/>
  <c r="AA80" i="18"/>
  <c r="Z80" i="18"/>
  <c r="V80" i="18"/>
  <c r="U80" i="18"/>
  <c r="T80" i="18"/>
  <c r="S80" i="18"/>
  <c r="R80" i="18"/>
  <c r="Q80" i="18"/>
  <c r="P80" i="18"/>
  <c r="O80" i="18"/>
  <c r="N80" i="18"/>
  <c r="M80" i="18"/>
  <c r="K80" i="18"/>
  <c r="I80" i="18"/>
  <c r="H80" i="18"/>
  <c r="G80" i="18"/>
  <c r="F80" i="18"/>
  <c r="E80" i="18"/>
  <c r="C80" i="18"/>
  <c r="B80" i="18"/>
  <c r="A80" i="18"/>
  <c r="AR79" i="18"/>
  <c r="AQ79" i="18"/>
  <c r="AP79" i="18"/>
  <c r="AO79" i="18"/>
  <c r="AN79" i="18"/>
  <c r="AM79" i="18"/>
  <c r="AL79" i="18"/>
  <c r="AK79" i="18"/>
  <c r="AJ79" i="18"/>
  <c r="AI79" i="18"/>
  <c r="AH79" i="18"/>
  <c r="AF79" i="18"/>
  <c r="AE79" i="18"/>
  <c r="AD79" i="18"/>
  <c r="AC79" i="18"/>
  <c r="AB79" i="18"/>
  <c r="AA79" i="18"/>
  <c r="Z79" i="18"/>
  <c r="V79" i="18"/>
  <c r="U79" i="18"/>
  <c r="T79" i="18"/>
  <c r="S79" i="18"/>
  <c r="R79" i="18"/>
  <c r="Q79" i="18"/>
  <c r="P79" i="18"/>
  <c r="O79" i="18"/>
  <c r="N79" i="18"/>
  <c r="M79" i="18"/>
  <c r="K79" i="18"/>
  <c r="I79" i="18"/>
  <c r="H79" i="18"/>
  <c r="G79" i="18"/>
  <c r="F79" i="18"/>
  <c r="E79" i="18"/>
  <c r="C79" i="18"/>
  <c r="B79" i="18"/>
  <c r="A79" i="18"/>
  <c r="AR78" i="18"/>
  <c r="AQ78" i="18"/>
  <c r="AP78" i="18"/>
  <c r="AO78" i="18"/>
  <c r="AN78" i="18"/>
  <c r="AM78" i="18"/>
  <c r="AL78" i="18"/>
  <c r="AK78" i="18"/>
  <c r="AJ78" i="18"/>
  <c r="AI78" i="18"/>
  <c r="AH78" i="18"/>
  <c r="AF78" i="18"/>
  <c r="AE78" i="18"/>
  <c r="AD78" i="18"/>
  <c r="AC78" i="18"/>
  <c r="AB78" i="18"/>
  <c r="AA78" i="18"/>
  <c r="Z78" i="18"/>
  <c r="V78" i="18"/>
  <c r="U78" i="18"/>
  <c r="T78" i="18"/>
  <c r="S78" i="18"/>
  <c r="R78" i="18"/>
  <c r="Q78" i="18"/>
  <c r="P78" i="18"/>
  <c r="O78" i="18"/>
  <c r="N78" i="18"/>
  <c r="M78" i="18"/>
  <c r="K78" i="18"/>
  <c r="I78" i="18"/>
  <c r="H78" i="18"/>
  <c r="G78" i="18"/>
  <c r="F78" i="18"/>
  <c r="E78" i="18"/>
  <c r="C78" i="18"/>
  <c r="B78" i="18"/>
  <c r="A78" i="18"/>
  <c r="AR77" i="18"/>
  <c r="AQ77" i="18"/>
  <c r="AP77" i="18"/>
  <c r="AO77" i="18"/>
  <c r="AN77" i="18"/>
  <c r="AM77" i="18"/>
  <c r="AL77" i="18"/>
  <c r="AK77" i="18"/>
  <c r="AJ77" i="18"/>
  <c r="AI77" i="18"/>
  <c r="AH77" i="18"/>
  <c r="AF77" i="18"/>
  <c r="AE77" i="18"/>
  <c r="AD77" i="18"/>
  <c r="AC77" i="18"/>
  <c r="AB77" i="18"/>
  <c r="AA77" i="18"/>
  <c r="Z77" i="18"/>
  <c r="V77" i="18"/>
  <c r="U77" i="18"/>
  <c r="T77" i="18"/>
  <c r="S77" i="18"/>
  <c r="R77" i="18"/>
  <c r="Q77" i="18"/>
  <c r="P77" i="18"/>
  <c r="O77" i="18"/>
  <c r="N77" i="18"/>
  <c r="M77" i="18"/>
  <c r="K77" i="18"/>
  <c r="I77" i="18"/>
  <c r="H77" i="18"/>
  <c r="G77" i="18"/>
  <c r="F77" i="18"/>
  <c r="E77" i="18"/>
  <c r="C77" i="18"/>
  <c r="B77" i="18"/>
  <c r="A77" i="18"/>
  <c r="AR76" i="18"/>
  <c r="AQ76" i="18"/>
  <c r="AP76" i="18"/>
  <c r="AO76" i="18"/>
  <c r="AN76" i="18"/>
  <c r="AM76" i="18"/>
  <c r="AL76" i="18"/>
  <c r="AK76" i="18"/>
  <c r="AJ76" i="18"/>
  <c r="AI76" i="18"/>
  <c r="AH76" i="18"/>
  <c r="AF76" i="18"/>
  <c r="AE76" i="18"/>
  <c r="AD76" i="18"/>
  <c r="AC76" i="18"/>
  <c r="AB76" i="18"/>
  <c r="AA76" i="18"/>
  <c r="Z76" i="18"/>
  <c r="V76" i="18"/>
  <c r="U76" i="18"/>
  <c r="T76" i="18"/>
  <c r="S76" i="18"/>
  <c r="R76" i="18"/>
  <c r="Q76" i="18"/>
  <c r="P76" i="18"/>
  <c r="O76" i="18"/>
  <c r="N76" i="18"/>
  <c r="M76" i="18"/>
  <c r="K76" i="18"/>
  <c r="I76" i="18"/>
  <c r="H76" i="18"/>
  <c r="G76" i="18"/>
  <c r="F76" i="18"/>
  <c r="E76" i="18"/>
  <c r="C76" i="18"/>
  <c r="B76" i="18"/>
  <c r="A76" i="18"/>
  <c r="AR75" i="18"/>
  <c r="AQ75" i="18"/>
  <c r="AP75" i="18"/>
  <c r="AO75" i="18"/>
  <c r="AN75" i="18"/>
  <c r="AM75" i="18"/>
  <c r="AL75" i="18"/>
  <c r="AK75" i="18"/>
  <c r="AJ75" i="18"/>
  <c r="AI75" i="18"/>
  <c r="AH75" i="18"/>
  <c r="AF75" i="18"/>
  <c r="AE75" i="18"/>
  <c r="AD75" i="18"/>
  <c r="AC75" i="18"/>
  <c r="AB75" i="18"/>
  <c r="AA75" i="18"/>
  <c r="Z75" i="18"/>
  <c r="V75" i="18"/>
  <c r="U75" i="18"/>
  <c r="T75" i="18"/>
  <c r="S75" i="18"/>
  <c r="R75" i="18"/>
  <c r="Q75" i="18"/>
  <c r="P75" i="18"/>
  <c r="O75" i="18"/>
  <c r="N75" i="18"/>
  <c r="M75" i="18"/>
  <c r="K75" i="18"/>
  <c r="I75" i="18"/>
  <c r="H75" i="18"/>
  <c r="G75" i="18"/>
  <c r="F75" i="18"/>
  <c r="E75" i="18"/>
  <c r="C75" i="18"/>
  <c r="B75" i="18"/>
  <c r="A75" i="18"/>
  <c r="AR74" i="18"/>
  <c r="AQ74" i="18"/>
  <c r="AP74" i="18"/>
  <c r="AO74" i="18"/>
  <c r="AN74" i="18"/>
  <c r="AM74" i="18"/>
  <c r="AL74" i="18"/>
  <c r="AK74" i="18"/>
  <c r="AJ74" i="18"/>
  <c r="AI74" i="18"/>
  <c r="AH74" i="18"/>
  <c r="AF74" i="18"/>
  <c r="AE74" i="18"/>
  <c r="AD74" i="18"/>
  <c r="AC74" i="18"/>
  <c r="AB74" i="18"/>
  <c r="AA74" i="18"/>
  <c r="Z74" i="18"/>
  <c r="V74" i="18"/>
  <c r="U74" i="18"/>
  <c r="T74" i="18"/>
  <c r="S74" i="18"/>
  <c r="R74" i="18"/>
  <c r="Q74" i="18"/>
  <c r="P74" i="18"/>
  <c r="O74" i="18"/>
  <c r="N74" i="18"/>
  <c r="M74" i="18"/>
  <c r="K74" i="18"/>
  <c r="I74" i="18"/>
  <c r="H74" i="18"/>
  <c r="G74" i="18"/>
  <c r="F74" i="18"/>
  <c r="E74" i="18"/>
  <c r="C74" i="18"/>
  <c r="B74" i="18"/>
  <c r="A74" i="18"/>
  <c r="AR73" i="18"/>
  <c r="AQ73" i="18"/>
  <c r="AP73" i="18"/>
  <c r="AO73" i="18"/>
  <c r="AN73" i="18"/>
  <c r="AM73" i="18"/>
  <c r="AL73" i="18"/>
  <c r="AK73" i="18"/>
  <c r="AJ73" i="18"/>
  <c r="AI73" i="18"/>
  <c r="AH73" i="18"/>
  <c r="AF73" i="18"/>
  <c r="AE73" i="18"/>
  <c r="AD73" i="18"/>
  <c r="AC73" i="18"/>
  <c r="AB73" i="18"/>
  <c r="AA73" i="18"/>
  <c r="Z73" i="18"/>
  <c r="V73" i="18"/>
  <c r="U73" i="18"/>
  <c r="T73" i="18"/>
  <c r="S73" i="18"/>
  <c r="R73" i="18"/>
  <c r="Q73" i="18"/>
  <c r="P73" i="18"/>
  <c r="O73" i="18"/>
  <c r="N73" i="18"/>
  <c r="M73" i="18"/>
  <c r="K73" i="18"/>
  <c r="I73" i="18"/>
  <c r="H73" i="18"/>
  <c r="G73" i="18"/>
  <c r="F73" i="18"/>
  <c r="E73" i="18"/>
  <c r="C73" i="18"/>
  <c r="B73" i="18"/>
  <c r="A73" i="18"/>
  <c r="AR72" i="18"/>
  <c r="AQ72" i="18"/>
  <c r="AP72" i="18"/>
  <c r="AO72" i="18"/>
  <c r="AN72" i="18"/>
  <c r="AM72" i="18"/>
  <c r="AL72" i="18"/>
  <c r="AK72" i="18"/>
  <c r="AJ72" i="18"/>
  <c r="AI72" i="18"/>
  <c r="AH72" i="18"/>
  <c r="AF72" i="18"/>
  <c r="AE72" i="18"/>
  <c r="AD72" i="18"/>
  <c r="AC72" i="18"/>
  <c r="AB72" i="18"/>
  <c r="AA72" i="18"/>
  <c r="Z72" i="18"/>
  <c r="V72" i="18"/>
  <c r="U72" i="18"/>
  <c r="T72" i="18"/>
  <c r="S72" i="18"/>
  <c r="R72" i="18"/>
  <c r="Q72" i="18"/>
  <c r="P72" i="18"/>
  <c r="O72" i="18"/>
  <c r="N72" i="18"/>
  <c r="M72" i="18"/>
  <c r="K72" i="18"/>
  <c r="I72" i="18"/>
  <c r="H72" i="18"/>
  <c r="G72" i="18"/>
  <c r="F72" i="18"/>
  <c r="E72" i="18"/>
  <c r="C72" i="18"/>
  <c r="B72" i="18"/>
  <c r="A72" i="18"/>
  <c r="AR71" i="18"/>
  <c r="AQ71" i="18"/>
  <c r="AP71" i="18"/>
  <c r="AO71" i="18"/>
  <c r="AN71" i="18"/>
  <c r="AM71" i="18"/>
  <c r="AL71" i="18"/>
  <c r="AK71" i="18"/>
  <c r="AJ71" i="18"/>
  <c r="AI71" i="18"/>
  <c r="AH71" i="18"/>
  <c r="AF71" i="18"/>
  <c r="AE71" i="18"/>
  <c r="AD71" i="18"/>
  <c r="AC71" i="18"/>
  <c r="AB71" i="18"/>
  <c r="AA71" i="18"/>
  <c r="Z71" i="18"/>
  <c r="V71" i="18"/>
  <c r="U71" i="18"/>
  <c r="T71" i="18"/>
  <c r="S71" i="18"/>
  <c r="R71" i="18"/>
  <c r="Q71" i="18"/>
  <c r="P71" i="18"/>
  <c r="O71" i="18"/>
  <c r="N71" i="18"/>
  <c r="M71" i="18"/>
  <c r="K71" i="18"/>
  <c r="I71" i="18"/>
  <c r="H71" i="18"/>
  <c r="G71" i="18"/>
  <c r="F71" i="18"/>
  <c r="E71" i="18"/>
  <c r="C71" i="18"/>
  <c r="B71" i="18"/>
  <c r="A71" i="18"/>
  <c r="AR70" i="18"/>
  <c r="AQ70" i="18"/>
  <c r="AP70" i="18"/>
  <c r="AO70" i="18"/>
  <c r="AN70" i="18"/>
  <c r="AM70" i="18"/>
  <c r="AL70" i="18"/>
  <c r="AK70" i="18"/>
  <c r="AJ70" i="18"/>
  <c r="AI70" i="18"/>
  <c r="AH70" i="18"/>
  <c r="AF70" i="18"/>
  <c r="AE70" i="18"/>
  <c r="AD70" i="18"/>
  <c r="AC70" i="18"/>
  <c r="AB70" i="18"/>
  <c r="AA70" i="18"/>
  <c r="Z70" i="18"/>
  <c r="V70" i="18"/>
  <c r="U70" i="18"/>
  <c r="T70" i="18"/>
  <c r="S70" i="18"/>
  <c r="R70" i="18"/>
  <c r="Q70" i="18"/>
  <c r="P70" i="18"/>
  <c r="O70" i="18"/>
  <c r="N70" i="18"/>
  <c r="M70" i="18"/>
  <c r="K70" i="18"/>
  <c r="I70" i="18"/>
  <c r="H70" i="18"/>
  <c r="G70" i="18"/>
  <c r="F70" i="18"/>
  <c r="E70" i="18"/>
  <c r="C70" i="18"/>
  <c r="B70" i="18"/>
  <c r="A70" i="18"/>
  <c r="AR69" i="18"/>
  <c r="AQ69" i="18"/>
  <c r="AP69" i="18"/>
  <c r="AO69" i="18"/>
  <c r="AN69" i="18"/>
  <c r="AM69" i="18"/>
  <c r="AL69" i="18"/>
  <c r="AK69" i="18"/>
  <c r="AJ69" i="18"/>
  <c r="AI69" i="18"/>
  <c r="AH69" i="18"/>
  <c r="AF69" i="18"/>
  <c r="AE69" i="18"/>
  <c r="AD69" i="18"/>
  <c r="AC69" i="18"/>
  <c r="AB69" i="18"/>
  <c r="AA69" i="18"/>
  <c r="Z69" i="18"/>
  <c r="V69" i="18"/>
  <c r="U69" i="18"/>
  <c r="T69" i="18"/>
  <c r="S69" i="18"/>
  <c r="R69" i="18"/>
  <c r="Q69" i="18"/>
  <c r="P69" i="18"/>
  <c r="O69" i="18"/>
  <c r="N69" i="18"/>
  <c r="M69" i="18"/>
  <c r="K69" i="18"/>
  <c r="I69" i="18"/>
  <c r="H69" i="18"/>
  <c r="G69" i="18"/>
  <c r="F69" i="18"/>
  <c r="E69" i="18"/>
  <c r="C69" i="18"/>
  <c r="B69" i="18"/>
  <c r="A69" i="18"/>
  <c r="AR68" i="18"/>
  <c r="AQ68" i="18"/>
  <c r="AP68" i="18"/>
  <c r="AO68" i="18"/>
  <c r="AN68" i="18"/>
  <c r="AM68" i="18"/>
  <c r="AL68" i="18"/>
  <c r="AK68" i="18"/>
  <c r="AJ68" i="18"/>
  <c r="AI68" i="18"/>
  <c r="AH68" i="18"/>
  <c r="AF68" i="18"/>
  <c r="AE68" i="18"/>
  <c r="AD68" i="18"/>
  <c r="AC68" i="18"/>
  <c r="AB68" i="18"/>
  <c r="AA68" i="18"/>
  <c r="Z68" i="18"/>
  <c r="V68" i="18"/>
  <c r="U68" i="18"/>
  <c r="T68" i="18"/>
  <c r="S68" i="18"/>
  <c r="R68" i="18"/>
  <c r="Q68" i="18"/>
  <c r="P68" i="18"/>
  <c r="O68" i="18"/>
  <c r="N68" i="18"/>
  <c r="M68" i="18"/>
  <c r="K68" i="18"/>
  <c r="I68" i="18"/>
  <c r="H68" i="18"/>
  <c r="G68" i="18"/>
  <c r="F68" i="18"/>
  <c r="E68" i="18"/>
  <c r="C68" i="18"/>
  <c r="B68" i="18"/>
  <c r="A68" i="18"/>
  <c r="AR67" i="18"/>
  <c r="AQ67" i="18"/>
  <c r="AP67" i="18"/>
  <c r="AO67" i="18"/>
  <c r="AN67" i="18"/>
  <c r="AM67" i="18"/>
  <c r="AL67" i="18"/>
  <c r="AK67" i="18"/>
  <c r="AJ67" i="18"/>
  <c r="AI67" i="18"/>
  <c r="AH67" i="18"/>
  <c r="AF67" i="18"/>
  <c r="AE67" i="18"/>
  <c r="AD67" i="18"/>
  <c r="AC67" i="18"/>
  <c r="AB67" i="18"/>
  <c r="AA67" i="18"/>
  <c r="Z67" i="18"/>
  <c r="V67" i="18"/>
  <c r="U67" i="18"/>
  <c r="T67" i="18"/>
  <c r="S67" i="18"/>
  <c r="R67" i="18"/>
  <c r="Q67" i="18"/>
  <c r="P67" i="18"/>
  <c r="O67" i="18"/>
  <c r="N67" i="18"/>
  <c r="M67" i="18"/>
  <c r="K67" i="18"/>
  <c r="I67" i="18"/>
  <c r="H67" i="18"/>
  <c r="G67" i="18"/>
  <c r="F67" i="18"/>
  <c r="E67" i="18"/>
  <c r="C67" i="18"/>
  <c r="B67" i="18"/>
  <c r="A67" i="18"/>
  <c r="AR66" i="18"/>
  <c r="AQ66" i="18"/>
  <c r="AP66" i="18"/>
  <c r="AO66" i="18"/>
  <c r="AN66" i="18"/>
  <c r="AM66" i="18"/>
  <c r="AL66" i="18"/>
  <c r="AK66" i="18"/>
  <c r="AJ66" i="18"/>
  <c r="AI66" i="18"/>
  <c r="AH66" i="18"/>
  <c r="AF66" i="18"/>
  <c r="AE66" i="18"/>
  <c r="AD66" i="18"/>
  <c r="AC66" i="18"/>
  <c r="AB66" i="18"/>
  <c r="AA66" i="18"/>
  <c r="Z66" i="18"/>
  <c r="V66" i="18"/>
  <c r="U66" i="18"/>
  <c r="T66" i="18"/>
  <c r="S66" i="18"/>
  <c r="R66" i="18"/>
  <c r="Q66" i="18"/>
  <c r="P66" i="18"/>
  <c r="O66" i="18"/>
  <c r="N66" i="18"/>
  <c r="M66" i="18"/>
  <c r="K66" i="18"/>
  <c r="I66" i="18"/>
  <c r="H66" i="18"/>
  <c r="G66" i="18"/>
  <c r="F66" i="18"/>
  <c r="E66" i="18"/>
  <c r="C66" i="18"/>
  <c r="B66" i="18"/>
  <c r="A66" i="18"/>
  <c r="AR65" i="18"/>
  <c r="AQ65" i="18"/>
  <c r="AP65" i="18"/>
  <c r="AO65" i="18"/>
  <c r="AN65" i="18"/>
  <c r="AM65" i="18"/>
  <c r="AL65" i="18"/>
  <c r="AK65" i="18"/>
  <c r="AJ65" i="18"/>
  <c r="AI65" i="18"/>
  <c r="AH65" i="18"/>
  <c r="AF65" i="18"/>
  <c r="AE65" i="18"/>
  <c r="AD65" i="18"/>
  <c r="AC65" i="18"/>
  <c r="AB65" i="18"/>
  <c r="AA65" i="18"/>
  <c r="Z65" i="18"/>
  <c r="V65" i="18"/>
  <c r="U65" i="18"/>
  <c r="T65" i="18"/>
  <c r="S65" i="18"/>
  <c r="R65" i="18"/>
  <c r="Q65" i="18"/>
  <c r="P65" i="18"/>
  <c r="O65" i="18"/>
  <c r="N65" i="18"/>
  <c r="M65" i="18"/>
  <c r="K65" i="18"/>
  <c r="I65" i="18"/>
  <c r="H65" i="18"/>
  <c r="G65" i="18"/>
  <c r="F65" i="18"/>
  <c r="E65" i="18"/>
  <c r="C65" i="18"/>
  <c r="B65" i="18"/>
  <c r="A65" i="18"/>
  <c r="AR64" i="18"/>
  <c r="AQ64" i="18"/>
  <c r="AP64" i="18"/>
  <c r="AO64" i="18"/>
  <c r="AN64" i="18"/>
  <c r="AM64" i="18"/>
  <c r="AL64" i="18"/>
  <c r="AK64" i="18"/>
  <c r="AJ64" i="18"/>
  <c r="AI64" i="18"/>
  <c r="AH64" i="18"/>
  <c r="AF64" i="18"/>
  <c r="AE64" i="18"/>
  <c r="AD64" i="18"/>
  <c r="AC64" i="18"/>
  <c r="AB64" i="18"/>
  <c r="AA64" i="18"/>
  <c r="Z64" i="18"/>
  <c r="V64" i="18"/>
  <c r="U64" i="18"/>
  <c r="T64" i="18"/>
  <c r="S64" i="18"/>
  <c r="R64" i="18"/>
  <c r="Q64" i="18"/>
  <c r="P64" i="18"/>
  <c r="O64" i="18"/>
  <c r="N64" i="18"/>
  <c r="M64" i="18"/>
  <c r="K64" i="18"/>
  <c r="I64" i="18"/>
  <c r="H64" i="18"/>
  <c r="G64" i="18"/>
  <c r="F64" i="18"/>
  <c r="E64" i="18"/>
  <c r="C64" i="18"/>
  <c r="B64" i="18"/>
  <c r="A64" i="18"/>
  <c r="AR63" i="18"/>
  <c r="AQ63" i="18"/>
  <c r="AP63" i="18"/>
  <c r="AO63" i="18"/>
  <c r="AN63" i="18"/>
  <c r="AM63" i="18"/>
  <c r="AL63" i="18"/>
  <c r="AK63" i="18"/>
  <c r="AJ63" i="18"/>
  <c r="AI63" i="18"/>
  <c r="AH63" i="18"/>
  <c r="AF63" i="18"/>
  <c r="AE63" i="18"/>
  <c r="AD63" i="18"/>
  <c r="AC63" i="18"/>
  <c r="AB63" i="18"/>
  <c r="AA63" i="18"/>
  <c r="Z63" i="18"/>
  <c r="V63" i="18"/>
  <c r="U63" i="18"/>
  <c r="T63" i="18"/>
  <c r="S63" i="18"/>
  <c r="R63" i="18"/>
  <c r="Q63" i="18"/>
  <c r="P63" i="18"/>
  <c r="O63" i="18"/>
  <c r="N63" i="18"/>
  <c r="M63" i="18"/>
  <c r="K63" i="18"/>
  <c r="I63" i="18"/>
  <c r="H63" i="18"/>
  <c r="G63" i="18"/>
  <c r="F63" i="18"/>
  <c r="E63" i="18"/>
  <c r="C63" i="18"/>
  <c r="B63" i="18"/>
  <c r="A63" i="18"/>
  <c r="AR62" i="18"/>
  <c r="AQ62" i="18"/>
  <c r="AP62" i="18"/>
  <c r="AO62" i="18"/>
  <c r="AN62" i="18"/>
  <c r="AM62" i="18"/>
  <c r="AL62" i="18"/>
  <c r="AK62" i="18"/>
  <c r="AJ62" i="18"/>
  <c r="AI62" i="18"/>
  <c r="AH62" i="18"/>
  <c r="AF62" i="18"/>
  <c r="AE62" i="18"/>
  <c r="AD62" i="18"/>
  <c r="AC62" i="18"/>
  <c r="AB62" i="18"/>
  <c r="AA62" i="18"/>
  <c r="Z62" i="18"/>
  <c r="V62" i="18"/>
  <c r="U62" i="18"/>
  <c r="T62" i="18"/>
  <c r="S62" i="18"/>
  <c r="R62" i="18"/>
  <c r="Q62" i="18"/>
  <c r="P62" i="18"/>
  <c r="O62" i="18"/>
  <c r="N62" i="18"/>
  <c r="M62" i="18"/>
  <c r="K62" i="18"/>
  <c r="I62" i="18"/>
  <c r="H62" i="18"/>
  <c r="G62" i="18"/>
  <c r="F62" i="18"/>
  <c r="E62" i="18"/>
  <c r="C62" i="18"/>
  <c r="B62" i="18"/>
  <c r="A62" i="18"/>
  <c r="AR61" i="18"/>
  <c r="AQ61" i="18"/>
  <c r="AP61" i="18"/>
  <c r="AO61" i="18"/>
  <c r="AN61" i="18"/>
  <c r="AM61" i="18"/>
  <c r="AL61" i="18"/>
  <c r="AK61" i="18"/>
  <c r="AJ61" i="18"/>
  <c r="AI61" i="18"/>
  <c r="AH61" i="18"/>
  <c r="AF61" i="18"/>
  <c r="AE61" i="18"/>
  <c r="AD61" i="18"/>
  <c r="AC61" i="18"/>
  <c r="AB61" i="18"/>
  <c r="AA61" i="18"/>
  <c r="Z61" i="18"/>
  <c r="V61" i="18"/>
  <c r="U61" i="18"/>
  <c r="T61" i="18"/>
  <c r="S61" i="18"/>
  <c r="R61" i="18"/>
  <c r="Q61" i="18"/>
  <c r="P61" i="18"/>
  <c r="O61" i="18"/>
  <c r="N61" i="18"/>
  <c r="M61" i="18"/>
  <c r="K61" i="18"/>
  <c r="I61" i="18"/>
  <c r="H61" i="18"/>
  <c r="G61" i="18"/>
  <c r="F61" i="18"/>
  <c r="E61" i="18"/>
  <c r="C61" i="18"/>
  <c r="B61" i="18"/>
  <c r="A61" i="18"/>
  <c r="AR60" i="18"/>
  <c r="AQ60" i="18"/>
  <c r="AP60" i="18"/>
  <c r="AO60" i="18"/>
  <c r="AN60" i="18"/>
  <c r="AM60" i="18"/>
  <c r="AL60" i="18"/>
  <c r="AK60" i="18"/>
  <c r="AJ60" i="18"/>
  <c r="AI60" i="18"/>
  <c r="AH60" i="18"/>
  <c r="AF60" i="18"/>
  <c r="AE60" i="18"/>
  <c r="AD60" i="18"/>
  <c r="AC60" i="18"/>
  <c r="AB60" i="18"/>
  <c r="AA60" i="18"/>
  <c r="Z60" i="18"/>
  <c r="V60" i="18"/>
  <c r="U60" i="18"/>
  <c r="T60" i="18"/>
  <c r="S60" i="18"/>
  <c r="R60" i="18"/>
  <c r="Q60" i="18"/>
  <c r="P60" i="18"/>
  <c r="O60" i="18"/>
  <c r="N60" i="18"/>
  <c r="M60" i="18"/>
  <c r="K60" i="18"/>
  <c r="I60" i="18"/>
  <c r="H60" i="18"/>
  <c r="G60" i="18"/>
  <c r="F60" i="18"/>
  <c r="E60" i="18"/>
  <c r="C60" i="18"/>
  <c r="B60" i="18"/>
  <c r="A60" i="18"/>
  <c r="AR59" i="18"/>
  <c r="AQ59" i="18"/>
  <c r="AP59" i="18"/>
  <c r="AO59" i="18"/>
  <c r="AN59" i="18"/>
  <c r="AM59" i="18"/>
  <c r="AL59" i="18"/>
  <c r="AK59" i="18"/>
  <c r="AJ59" i="18"/>
  <c r="AI59" i="18"/>
  <c r="AH59" i="18"/>
  <c r="AF59" i="18"/>
  <c r="AE59" i="18"/>
  <c r="AD59" i="18"/>
  <c r="AC59" i="18"/>
  <c r="AB59" i="18"/>
  <c r="AA59" i="18"/>
  <c r="Z59" i="18"/>
  <c r="V59" i="18"/>
  <c r="U59" i="18"/>
  <c r="T59" i="18"/>
  <c r="S59" i="18"/>
  <c r="R59" i="18"/>
  <c r="Q59" i="18"/>
  <c r="P59" i="18"/>
  <c r="O59" i="18"/>
  <c r="N59" i="18"/>
  <c r="M59" i="18"/>
  <c r="K59" i="18"/>
  <c r="I59" i="18"/>
  <c r="H59" i="18"/>
  <c r="G59" i="18"/>
  <c r="F59" i="18"/>
  <c r="E59" i="18"/>
  <c r="C59" i="18"/>
  <c r="B59" i="18"/>
  <c r="A59" i="18"/>
  <c r="AR58" i="18"/>
  <c r="AQ58" i="18"/>
  <c r="AP58" i="18"/>
  <c r="AO58" i="18"/>
  <c r="AN58" i="18"/>
  <c r="AM58" i="18"/>
  <c r="AL58" i="18"/>
  <c r="AK58" i="18"/>
  <c r="AJ58" i="18"/>
  <c r="AI58" i="18"/>
  <c r="AH58" i="18"/>
  <c r="AF58" i="18"/>
  <c r="AE58" i="18"/>
  <c r="AD58" i="18"/>
  <c r="AC58" i="18"/>
  <c r="AB58" i="18"/>
  <c r="AA58" i="18"/>
  <c r="Z58" i="18"/>
  <c r="V58" i="18"/>
  <c r="U58" i="18"/>
  <c r="T58" i="18"/>
  <c r="S58" i="18"/>
  <c r="R58" i="18"/>
  <c r="Q58" i="18"/>
  <c r="P58" i="18"/>
  <c r="O58" i="18"/>
  <c r="N58" i="18"/>
  <c r="M58" i="18"/>
  <c r="K58" i="18"/>
  <c r="I58" i="18"/>
  <c r="H58" i="18"/>
  <c r="G58" i="18"/>
  <c r="F58" i="18"/>
  <c r="E58" i="18"/>
  <c r="C58" i="18"/>
  <c r="B58" i="18"/>
  <c r="A58" i="18"/>
  <c r="AR57" i="18"/>
  <c r="AQ57" i="18"/>
  <c r="AP57" i="18"/>
  <c r="AO57" i="18"/>
  <c r="AN57" i="18"/>
  <c r="AM57" i="18"/>
  <c r="AL57" i="18"/>
  <c r="AK57" i="18"/>
  <c r="AJ57" i="18"/>
  <c r="AI57" i="18"/>
  <c r="AH57" i="18"/>
  <c r="AF57" i="18"/>
  <c r="AE57" i="18"/>
  <c r="AD57" i="18"/>
  <c r="AC57" i="18"/>
  <c r="AB57" i="18"/>
  <c r="AA57" i="18"/>
  <c r="Z57" i="18"/>
  <c r="V57" i="18"/>
  <c r="U57" i="18"/>
  <c r="T57" i="18"/>
  <c r="S57" i="18"/>
  <c r="R57" i="18"/>
  <c r="Q57" i="18"/>
  <c r="P57" i="18"/>
  <c r="O57" i="18"/>
  <c r="N57" i="18"/>
  <c r="M57" i="18"/>
  <c r="K57" i="18"/>
  <c r="I57" i="18"/>
  <c r="H57" i="18"/>
  <c r="G57" i="18"/>
  <c r="F57" i="18"/>
  <c r="E57" i="18"/>
  <c r="C57" i="18"/>
  <c r="B57" i="18"/>
  <c r="A57" i="18"/>
  <c r="AR56" i="18"/>
  <c r="AQ56" i="18"/>
  <c r="AP56" i="18"/>
  <c r="AO56" i="18"/>
  <c r="AN56" i="18"/>
  <c r="AM56" i="18"/>
  <c r="AL56" i="18"/>
  <c r="AK56" i="18"/>
  <c r="AJ56" i="18"/>
  <c r="AI56" i="18"/>
  <c r="AH56" i="18"/>
  <c r="AF56" i="18"/>
  <c r="AE56" i="18"/>
  <c r="AD56" i="18"/>
  <c r="AC56" i="18"/>
  <c r="AB56" i="18"/>
  <c r="AA56" i="18"/>
  <c r="Z56" i="18"/>
  <c r="V56" i="18"/>
  <c r="U56" i="18"/>
  <c r="T56" i="18"/>
  <c r="S56" i="18"/>
  <c r="R56" i="18"/>
  <c r="Q56" i="18"/>
  <c r="P56" i="18"/>
  <c r="O56" i="18"/>
  <c r="N56" i="18"/>
  <c r="M56" i="18"/>
  <c r="K56" i="18"/>
  <c r="I56" i="18"/>
  <c r="H56" i="18"/>
  <c r="G56" i="18"/>
  <c r="F56" i="18"/>
  <c r="E56" i="18"/>
  <c r="C56" i="18"/>
  <c r="B56" i="18"/>
  <c r="A56" i="18"/>
  <c r="AR55" i="18"/>
  <c r="AQ55" i="18"/>
  <c r="AP55" i="18"/>
  <c r="AO55" i="18"/>
  <c r="AN55" i="18"/>
  <c r="AM55" i="18"/>
  <c r="AL55" i="18"/>
  <c r="AK55" i="18"/>
  <c r="AJ55" i="18"/>
  <c r="AI55" i="18"/>
  <c r="AH55" i="18"/>
  <c r="AF55" i="18"/>
  <c r="AE55" i="18"/>
  <c r="AD55" i="18"/>
  <c r="AC55" i="18"/>
  <c r="AB55" i="18"/>
  <c r="AA55" i="18"/>
  <c r="Z55" i="18"/>
  <c r="V55" i="18"/>
  <c r="U55" i="18"/>
  <c r="T55" i="18"/>
  <c r="S55" i="18"/>
  <c r="R55" i="18"/>
  <c r="Q55" i="18"/>
  <c r="P55" i="18"/>
  <c r="O55" i="18"/>
  <c r="N55" i="18"/>
  <c r="M55" i="18"/>
  <c r="K55" i="18"/>
  <c r="I55" i="18"/>
  <c r="H55" i="18"/>
  <c r="G55" i="18"/>
  <c r="F55" i="18"/>
  <c r="E55" i="18"/>
  <c r="C55" i="18"/>
  <c r="B55" i="18"/>
  <c r="A55" i="18"/>
  <c r="AR54" i="18"/>
  <c r="AQ54" i="18"/>
  <c r="AP54" i="18"/>
  <c r="AO54" i="18"/>
  <c r="AN54" i="18"/>
  <c r="AM54" i="18"/>
  <c r="AL54" i="18"/>
  <c r="AK54" i="18"/>
  <c r="AJ54" i="18"/>
  <c r="AI54" i="18"/>
  <c r="AH54" i="18"/>
  <c r="AF54" i="18"/>
  <c r="AE54" i="18"/>
  <c r="AD54" i="18"/>
  <c r="AC54" i="18"/>
  <c r="AB54" i="18"/>
  <c r="AA54" i="18"/>
  <c r="Z54" i="18"/>
  <c r="V54" i="18"/>
  <c r="U54" i="18"/>
  <c r="T54" i="18"/>
  <c r="S54" i="18"/>
  <c r="R54" i="18"/>
  <c r="Q54" i="18"/>
  <c r="P54" i="18"/>
  <c r="O54" i="18"/>
  <c r="N54" i="18"/>
  <c r="M54" i="18"/>
  <c r="K54" i="18"/>
  <c r="I54" i="18"/>
  <c r="H54" i="18"/>
  <c r="G54" i="18"/>
  <c r="F54" i="18"/>
  <c r="E54" i="18"/>
  <c r="C54" i="18"/>
  <c r="B54" i="18"/>
  <c r="A54" i="18"/>
  <c r="AR53" i="18"/>
  <c r="AQ53" i="18"/>
  <c r="AP53" i="18"/>
  <c r="AO53" i="18"/>
  <c r="AN53" i="18"/>
  <c r="AM53" i="18"/>
  <c r="AL53" i="18"/>
  <c r="AK53" i="18"/>
  <c r="AJ53" i="18"/>
  <c r="AI53" i="18"/>
  <c r="AH53" i="18"/>
  <c r="AF53" i="18"/>
  <c r="AE53" i="18"/>
  <c r="AD53" i="18"/>
  <c r="AC53" i="18"/>
  <c r="AB53" i="18"/>
  <c r="AA53" i="18"/>
  <c r="Z53" i="18"/>
  <c r="V53" i="18"/>
  <c r="U53" i="18"/>
  <c r="T53" i="18"/>
  <c r="S53" i="18"/>
  <c r="R53" i="18"/>
  <c r="Q53" i="18"/>
  <c r="P53" i="18"/>
  <c r="O53" i="18"/>
  <c r="N53" i="18"/>
  <c r="M53" i="18"/>
  <c r="K53" i="18"/>
  <c r="I53" i="18"/>
  <c r="H53" i="18"/>
  <c r="G53" i="18"/>
  <c r="F53" i="18"/>
  <c r="E53" i="18"/>
  <c r="C53" i="18"/>
  <c r="B53" i="18"/>
  <c r="A53" i="18"/>
  <c r="AR52" i="18"/>
  <c r="AQ52" i="18"/>
  <c r="AP52" i="18"/>
  <c r="AO52" i="18"/>
  <c r="AN52" i="18"/>
  <c r="AM52" i="18"/>
  <c r="AL52" i="18"/>
  <c r="AK52" i="18"/>
  <c r="AJ52" i="18"/>
  <c r="AI52" i="18"/>
  <c r="AH52" i="18"/>
  <c r="AF52" i="18"/>
  <c r="AE52" i="18"/>
  <c r="AD52" i="18"/>
  <c r="AC52" i="18"/>
  <c r="AB52" i="18"/>
  <c r="AA52" i="18"/>
  <c r="Z52" i="18"/>
  <c r="V52" i="18"/>
  <c r="U52" i="18"/>
  <c r="T52" i="18"/>
  <c r="S52" i="18"/>
  <c r="R52" i="18"/>
  <c r="Q52" i="18"/>
  <c r="P52" i="18"/>
  <c r="O52" i="18"/>
  <c r="N52" i="18"/>
  <c r="M52" i="18"/>
  <c r="K52" i="18"/>
  <c r="I52" i="18"/>
  <c r="H52" i="18"/>
  <c r="G52" i="18"/>
  <c r="F52" i="18"/>
  <c r="E52" i="18"/>
  <c r="C52" i="18"/>
  <c r="B52" i="18"/>
  <c r="A52" i="18"/>
  <c r="AR51" i="18"/>
  <c r="AQ51" i="18"/>
  <c r="AP51" i="18"/>
  <c r="AO51" i="18"/>
  <c r="AN51" i="18"/>
  <c r="AM51" i="18"/>
  <c r="AL51" i="18"/>
  <c r="AK51" i="18"/>
  <c r="AJ51" i="18"/>
  <c r="AI51" i="18"/>
  <c r="AH51" i="18"/>
  <c r="AF51" i="18"/>
  <c r="AE51" i="18"/>
  <c r="AD51" i="18"/>
  <c r="AC51" i="18"/>
  <c r="AB51" i="18"/>
  <c r="AA51" i="18"/>
  <c r="Z51" i="18"/>
  <c r="V51" i="18"/>
  <c r="U51" i="18"/>
  <c r="T51" i="18"/>
  <c r="S51" i="18"/>
  <c r="R51" i="18"/>
  <c r="Q51" i="18"/>
  <c r="P51" i="18"/>
  <c r="O51" i="18"/>
  <c r="N51" i="18"/>
  <c r="M51" i="18"/>
  <c r="K51" i="18"/>
  <c r="I51" i="18"/>
  <c r="H51" i="18"/>
  <c r="G51" i="18"/>
  <c r="F51" i="18"/>
  <c r="E51" i="18"/>
  <c r="C51" i="18"/>
  <c r="B51" i="18"/>
  <c r="A51" i="18"/>
  <c r="AR50" i="18"/>
  <c r="AQ50" i="18"/>
  <c r="AP50" i="18"/>
  <c r="AO50" i="18"/>
  <c r="AN50" i="18"/>
  <c r="AM50" i="18"/>
  <c r="AL50" i="18"/>
  <c r="AK50" i="18"/>
  <c r="AJ50" i="18"/>
  <c r="AI50" i="18"/>
  <c r="AH50" i="18"/>
  <c r="AF50" i="18"/>
  <c r="AE50" i="18"/>
  <c r="AD50" i="18"/>
  <c r="AC50" i="18"/>
  <c r="AB50" i="18"/>
  <c r="AA50" i="18"/>
  <c r="Z50" i="18"/>
  <c r="V50" i="18"/>
  <c r="U50" i="18"/>
  <c r="T50" i="18"/>
  <c r="S50" i="18"/>
  <c r="R50" i="18"/>
  <c r="Q50" i="18"/>
  <c r="P50" i="18"/>
  <c r="O50" i="18"/>
  <c r="N50" i="18"/>
  <c r="M50" i="18"/>
  <c r="K50" i="18"/>
  <c r="I50" i="18"/>
  <c r="H50" i="18"/>
  <c r="G50" i="18"/>
  <c r="F50" i="18"/>
  <c r="E50" i="18"/>
  <c r="C50" i="18"/>
  <c r="B50" i="18"/>
  <c r="A50" i="18"/>
  <c r="AR49" i="18"/>
  <c r="AQ49" i="18"/>
  <c r="AP49" i="18"/>
  <c r="AO49" i="18"/>
  <c r="AN49" i="18"/>
  <c r="AM49" i="18"/>
  <c r="AL49" i="18"/>
  <c r="AK49" i="18"/>
  <c r="AJ49" i="18"/>
  <c r="AI49" i="18"/>
  <c r="AH49" i="18"/>
  <c r="AF49" i="18"/>
  <c r="AE49" i="18"/>
  <c r="AD49" i="18"/>
  <c r="AC49" i="18"/>
  <c r="AB49" i="18"/>
  <c r="AA49" i="18"/>
  <c r="Z49" i="18"/>
  <c r="V49" i="18"/>
  <c r="U49" i="18"/>
  <c r="T49" i="18"/>
  <c r="S49" i="18"/>
  <c r="R49" i="18"/>
  <c r="Q49" i="18"/>
  <c r="P49" i="18"/>
  <c r="O49" i="18"/>
  <c r="N49" i="18"/>
  <c r="M49" i="18"/>
  <c r="K49" i="18"/>
  <c r="I49" i="18"/>
  <c r="H49" i="18"/>
  <c r="G49" i="18"/>
  <c r="F49" i="18"/>
  <c r="E49" i="18"/>
  <c r="C49" i="18"/>
  <c r="B49" i="18"/>
  <c r="A49" i="18"/>
  <c r="AR48" i="18"/>
  <c r="AQ48" i="18"/>
  <c r="AP48" i="18"/>
  <c r="AO48" i="18"/>
  <c r="AN48" i="18"/>
  <c r="AM48" i="18"/>
  <c r="AL48" i="18"/>
  <c r="AK48" i="18"/>
  <c r="AJ48" i="18"/>
  <c r="AI48" i="18"/>
  <c r="AH48" i="18"/>
  <c r="AF48" i="18"/>
  <c r="AE48" i="18"/>
  <c r="AD48" i="18"/>
  <c r="AC48" i="18"/>
  <c r="AB48" i="18"/>
  <c r="AA48" i="18"/>
  <c r="Z48" i="18"/>
  <c r="V48" i="18"/>
  <c r="U48" i="18"/>
  <c r="T48" i="18"/>
  <c r="S48" i="18"/>
  <c r="R48" i="18"/>
  <c r="Q48" i="18"/>
  <c r="P48" i="18"/>
  <c r="O48" i="18"/>
  <c r="N48" i="18"/>
  <c r="M48" i="18"/>
  <c r="K48" i="18"/>
  <c r="I48" i="18"/>
  <c r="H48" i="18"/>
  <c r="G48" i="18"/>
  <c r="F48" i="18"/>
  <c r="E48" i="18"/>
  <c r="C48" i="18"/>
  <c r="B48" i="18"/>
  <c r="A48" i="18"/>
  <c r="AR47" i="18"/>
  <c r="AQ47" i="18"/>
  <c r="AP47" i="18"/>
  <c r="AO47" i="18"/>
  <c r="AN47" i="18"/>
  <c r="AM47" i="18"/>
  <c r="AL47" i="18"/>
  <c r="AK47" i="18"/>
  <c r="AJ47" i="18"/>
  <c r="AI47" i="18"/>
  <c r="AH47" i="18"/>
  <c r="AF47" i="18"/>
  <c r="AE47" i="18"/>
  <c r="AD47" i="18"/>
  <c r="AC47" i="18"/>
  <c r="AB47" i="18"/>
  <c r="AA47" i="18"/>
  <c r="Z47" i="18"/>
  <c r="V47" i="18"/>
  <c r="U47" i="18"/>
  <c r="T47" i="18"/>
  <c r="S47" i="18"/>
  <c r="R47" i="18"/>
  <c r="Q47" i="18"/>
  <c r="P47" i="18"/>
  <c r="O47" i="18"/>
  <c r="N47" i="18"/>
  <c r="M47" i="18"/>
  <c r="K47" i="18"/>
  <c r="I47" i="18"/>
  <c r="H47" i="18"/>
  <c r="G47" i="18"/>
  <c r="F47" i="18"/>
  <c r="E47" i="18"/>
  <c r="C47" i="18"/>
  <c r="B47" i="18"/>
  <c r="A47" i="18"/>
  <c r="AR46" i="18"/>
  <c r="AQ46" i="18"/>
  <c r="AP46" i="18"/>
  <c r="AO46" i="18"/>
  <c r="AN46" i="18"/>
  <c r="AM46" i="18"/>
  <c r="AL46" i="18"/>
  <c r="AK46" i="18"/>
  <c r="AJ46" i="18"/>
  <c r="AI46" i="18"/>
  <c r="AH46" i="18"/>
  <c r="AF46" i="18"/>
  <c r="AE46" i="18"/>
  <c r="AD46" i="18"/>
  <c r="AC46" i="18"/>
  <c r="AB46" i="18"/>
  <c r="AA46" i="18"/>
  <c r="Z46" i="18"/>
  <c r="V46" i="18"/>
  <c r="U46" i="18"/>
  <c r="T46" i="18"/>
  <c r="S46" i="18"/>
  <c r="R46" i="18"/>
  <c r="Q46" i="18"/>
  <c r="P46" i="18"/>
  <c r="O46" i="18"/>
  <c r="N46" i="18"/>
  <c r="M46" i="18"/>
  <c r="K46" i="18"/>
  <c r="I46" i="18"/>
  <c r="H46" i="18"/>
  <c r="G46" i="18"/>
  <c r="F46" i="18"/>
  <c r="E46" i="18"/>
  <c r="C46" i="18"/>
  <c r="B46" i="18"/>
  <c r="A46" i="18"/>
  <c r="AR45" i="18"/>
  <c r="AQ45" i="18"/>
  <c r="AP45" i="18"/>
  <c r="AO45" i="18"/>
  <c r="AN45" i="18"/>
  <c r="AM45" i="18"/>
  <c r="AL45" i="18"/>
  <c r="AK45" i="18"/>
  <c r="AJ45" i="18"/>
  <c r="AI45" i="18"/>
  <c r="AH45" i="18"/>
  <c r="AF45" i="18"/>
  <c r="AE45" i="18"/>
  <c r="AD45" i="18"/>
  <c r="AC45" i="18"/>
  <c r="AB45" i="18"/>
  <c r="AA45" i="18"/>
  <c r="Z45" i="18"/>
  <c r="V45" i="18"/>
  <c r="U45" i="18"/>
  <c r="T45" i="18"/>
  <c r="S45" i="18"/>
  <c r="R45" i="18"/>
  <c r="Q45" i="18"/>
  <c r="P45" i="18"/>
  <c r="O45" i="18"/>
  <c r="N45" i="18"/>
  <c r="M45" i="18"/>
  <c r="K45" i="18"/>
  <c r="I45" i="18"/>
  <c r="H45" i="18"/>
  <c r="G45" i="18"/>
  <c r="F45" i="18"/>
  <c r="E45" i="18"/>
  <c r="C45" i="18"/>
  <c r="B45" i="18"/>
  <c r="A45" i="18"/>
  <c r="AR44" i="18"/>
  <c r="AQ44" i="18"/>
  <c r="AP44" i="18"/>
  <c r="AO44" i="18"/>
  <c r="AN44" i="18"/>
  <c r="AM44" i="18"/>
  <c r="AL44" i="18"/>
  <c r="AK44" i="18"/>
  <c r="AJ44" i="18"/>
  <c r="AI44" i="18"/>
  <c r="AH44" i="18"/>
  <c r="AF44" i="18"/>
  <c r="AE44" i="18"/>
  <c r="AD44" i="18"/>
  <c r="AC44" i="18"/>
  <c r="AB44" i="18"/>
  <c r="AA44" i="18"/>
  <c r="Z44" i="18"/>
  <c r="V44" i="18"/>
  <c r="U44" i="18"/>
  <c r="T44" i="18"/>
  <c r="S44" i="18"/>
  <c r="R44" i="18"/>
  <c r="Q44" i="18"/>
  <c r="P44" i="18"/>
  <c r="O44" i="18"/>
  <c r="N44" i="18"/>
  <c r="M44" i="18"/>
  <c r="K44" i="18"/>
  <c r="I44" i="18"/>
  <c r="H44" i="18"/>
  <c r="G44" i="18"/>
  <c r="F44" i="18"/>
  <c r="E44" i="18"/>
  <c r="C44" i="18"/>
  <c r="B44" i="18"/>
  <c r="A44" i="18"/>
  <c r="AR43" i="18"/>
  <c r="AQ43" i="18"/>
  <c r="AP43" i="18"/>
  <c r="AO43" i="18"/>
  <c r="AN43" i="18"/>
  <c r="AM43" i="18"/>
  <c r="AL43" i="18"/>
  <c r="AK43" i="18"/>
  <c r="AJ43" i="18"/>
  <c r="AI43" i="18"/>
  <c r="AH43" i="18"/>
  <c r="AF43" i="18"/>
  <c r="AE43" i="18"/>
  <c r="AD43" i="18"/>
  <c r="AC43" i="18"/>
  <c r="AB43" i="18"/>
  <c r="AA43" i="18"/>
  <c r="Z43" i="18"/>
  <c r="V43" i="18"/>
  <c r="U43" i="18"/>
  <c r="T43" i="18"/>
  <c r="S43" i="18"/>
  <c r="R43" i="18"/>
  <c r="Q43" i="18"/>
  <c r="P43" i="18"/>
  <c r="O43" i="18"/>
  <c r="N43" i="18"/>
  <c r="M43" i="18"/>
  <c r="K43" i="18"/>
  <c r="I43" i="18"/>
  <c r="H43" i="18"/>
  <c r="G43" i="18"/>
  <c r="F43" i="18"/>
  <c r="E43" i="18"/>
  <c r="C43" i="18"/>
  <c r="B43" i="18"/>
  <c r="A43" i="18"/>
  <c r="AR42" i="18"/>
  <c r="AQ42" i="18"/>
  <c r="AP42" i="18"/>
  <c r="AO42" i="18"/>
  <c r="AN42" i="18"/>
  <c r="AM42" i="18"/>
  <c r="AL42" i="18"/>
  <c r="AK42" i="18"/>
  <c r="AJ42" i="18"/>
  <c r="AI42" i="18"/>
  <c r="AH42" i="18"/>
  <c r="AF42" i="18"/>
  <c r="AE42" i="18"/>
  <c r="AD42" i="18"/>
  <c r="AC42" i="18"/>
  <c r="AB42" i="18"/>
  <c r="AA42" i="18"/>
  <c r="Z42" i="18"/>
  <c r="V42" i="18"/>
  <c r="U42" i="18"/>
  <c r="T42" i="18"/>
  <c r="S42" i="18"/>
  <c r="R42" i="18"/>
  <c r="Q42" i="18"/>
  <c r="P42" i="18"/>
  <c r="O42" i="18"/>
  <c r="N42" i="18"/>
  <c r="M42" i="18"/>
  <c r="K42" i="18"/>
  <c r="I42" i="18"/>
  <c r="H42" i="18"/>
  <c r="G42" i="18"/>
  <c r="F42" i="18"/>
  <c r="E42" i="18"/>
  <c r="C42" i="18"/>
  <c r="B42" i="18"/>
  <c r="A42" i="18"/>
  <c r="AR41" i="18"/>
  <c r="AQ41" i="18"/>
  <c r="AP41" i="18"/>
  <c r="AO41" i="18"/>
  <c r="AN41" i="18"/>
  <c r="AM41" i="18"/>
  <c r="AL41" i="18"/>
  <c r="AK41" i="18"/>
  <c r="AJ41" i="18"/>
  <c r="AI41" i="18"/>
  <c r="AH41" i="18"/>
  <c r="AF41" i="18"/>
  <c r="AE41" i="18"/>
  <c r="AD41" i="18"/>
  <c r="AC41" i="18"/>
  <c r="AB41" i="18"/>
  <c r="AA41" i="18"/>
  <c r="Z41" i="18"/>
  <c r="V41" i="18"/>
  <c r="U41" i="18"/>
  <c r="T41" i="18"/>
  <c r="S41" i="18"/>
  <c r="R41" i="18"/>
  <c r="Q41" i="18"/>
  <c r="P41" i="18"/>
  <c r="O41" i="18"/>
  <c r="N41" i="18"/>
  <c r="M41" i="18"/>
  <c r="K41" i="18"/>
  <c r="I41" i="18"/>
  <c r="H41" i="18"/>
  <c r="G41" i="18"/>
  <c r="F41" i="18"/>
  <c r="E41" i="18"/>
  <c r="C41" i="18"/>
  <c r="B41" i="18"/>
  <c r="A41" i="18"/>
  <c r="AR40" i="18"/>
  <c r="AQ40" i="18"/>
  <c r="AP40" i="18"/>
  <c r="AO40" i="18"/>
  <c r="AN40" i="18"/>
  <c r="AM40" i="18"/>
  <c r="AL40" i="18"/>
  <c r="AK40" i="18"/>
  <c r="AJ40" i="18"/>
  <c r="AI40" i="18"/>
  <c r="AH40" i="18"/>
  <c r="AF40" i="18"/>
  <c r="AE40" i="18"/>
  <c r="AD40" i="18"/>
  <c r="AC40" i="18"/>
  <c r="AB40" i="18"/>
  <c r="AA40" i="18"/>
  <c r="Z40" i="18"/>
  <c r="V40" i="18"/>
  <c r="U40" i="18"/>
  <c r="T40" i="18"/>
  <c r="S40" i="18"/>
  <c r="R40" i="18"/>
  <c r="Q40" i="18"/>
  <c r="P40" i="18"/>
  <c r="O40" i="18"/>
  <c r="N40" i="18"/>
  <c r="M40" i="18"/>
  <c r="K40" i="18"/>
  <c r="I40" i="18"/>
  <c r="H40" i="18"/>
  <c r="G40" i="18"/>
  <c r="F40" i="18"/>
  <c r="E40" i="18"/>
  <c r="C40" i="18"/>
  <c r="B40" i="18"/>
  <c r="A40" i="18"/>
  <c r="AR39" i="18"/>
  <c r="AQ39" i="18"/>
  <c r="AP39" i="18"/>
  <c r="AO39" i="18"/>
  <c r="AN39" i="18"/>
  <c r="AM39" i="18"/>
  <c r="AL39" i="18"/>
  <c r="AK39" i="18"/>
  <c r="AJ39" i="18"/>
  <c r="AI39" i="18"/>
  <c r="AH39" i="18"/>
  <c r="AF39" i="18"/>
  <c r="AE39" i="18"/>
  <c r="AD39" i="18"/>
  <c r="AC39" i="18"/>
  <c r="AB39" i="18"/>
  <c r="AA39" i="18"/>
  <c r="Z39" i="18"/>
  <c r="V39" i="18"/>
  <c r="U39" i="18"/>
  <c r="T39" i="18"/>
  <c r="S39" i="18"/>
  <c r="R39" i="18"/>
  <c r="Q39" i="18"/>
  <c r="P39" i="18"/>
  <c r="O39" i="18"/>
  <c r="N39" i="18"/>
  <c r="M39" i="18"/>
  <c r="K39" i="18"/>
  <c r="I39" i="18"/>
  <c r="H39" i="18"/>
  <c r="G39" i="18"/>
  <c r="F39" i="18"/>
  <c r="E39" i="18"/>
  <c r="C39" i="18"/>
  <c r="B39" i="18"/>
  <c r="A39" i="18"/>
  <c r="AR38" i="18"/>
  <c r="AQ38" i="18"/>
  <c r="AP38" i="18"/>
  <c r="AO38" i="18"/>
  <c r="AN38" i="18"/>
  <c r="AM38" i="18"/>
  <c r="AL38" i="18"/>
  <c r="AK38" i="18"/>
  <c r="AJ38" i="18"/>
  <c r="AI38" i="18"/>
  <c r="AH38" i="18"/>
  <c r="AF38" i="18"/>
  <c r="AE38" i="18"/>
  <c r="AD38" i="18"/>
  <c r="AC38" i="18"/>
  <c r="AB38" i="18"/>
  <c r="AA38" i="18"/>
  <c r="Z38" i="18"/>
  <c r="V38" i="18"/>
  <c r="U38" i="18"/>
  <c r="T38" i="18"/>
  <c r="S38" i="18"/>
  <c r="R38" i="18"/>
  <c r="Q38" i="18"/>
  <c r="P38" i="18"/>
  <c r="O38" i="18"/>
  <c r="N38" i="18"/>
  <c r="M38" i="18"/>
  <c r="K38" i="18"/>
  <c r="I38" i="18"/>
  <c r="H38" i="18"/>
  <c r="G38" i="18"/>
  <c r="F38" i="18"/>
  <c r="E38" i="18"/>
  <c r="C38" i="18"/>
  <c r="B38" i="18"/>
  <c r="A38" i="18"/>
  <c r="AR37" i="18"/>
  <c r="AQ37" i="18"/>
  <c r="AP37" i="18"/>
  <c r="AO37" i="18"/>
  <c r="AN37" i="18"/>
  <c r="AM37" i="18"/>
  <c r="AL37" i="18"/>
  <c r="AK37" i="18"/>
  <c r="AJ37" i="18"/>
  <c r="AI37" i="18"/>
  <c r="AH37" i="18"/>
  <c r="AF37" i="18"/>
  <c r="AE37" i="18"/>
  <c r="AD37" i="18"/>
  <c r="AC37" i="18"/>
  <c r="AB37" i="18"/>
  <c r="AA37" i="18"/>
  <c r="Z37" i="18"/>
  <c r="V37" i="18"/>
  <c r="U37" i="18"/>
  <c r="T37" i="18"/>
  <c r="S37" i="18"/>
  <c r="R37" i="18"/>
  <c r="Q37" i="18"/>
  <c r="P37" i="18"/>
  <c r="O37" i="18"/>
  <c r="N37" i="18"/>
  <c r="M37" i="18"/>
  <c r="K37" i="18"/>
  <c r="I37" i="18"/>
  <c r="H37" i="18"/>
  <c r="G37" i="18"/>
  <c r="F37" i="18"/>
  <c r="E37" i="18"/>
  <c r="C37" i="18"/>
  <c r="B37" i="18"/>
  <c r="A37" i="18"/>
  <c r="AR36" i="18"/>
  <c r="AQ36" i="18"/>
  <c r="AP36" i="18"/>
  <c r="AO36" i="18"/>
  <c r="AN36" i="18"/>
  <c r="AM36" i="18"/>
  <c r="AL36" i="18"/>
  <c r="AK36" i="18"/>
  <c r="AJ36" i="18"/>
  <c r="AI36" i="18"/>
  <c r="AH36" i="18"/>
  <c r="AF36" i="18"/>
  <c r="AE36" i="18"/>
  <c r="AD36" i="18"/>
  <c r="AC36" i="18"/>
  <c r="AB36" i="18"/>
  <c r="AA36" i="18"/>
  <c r="Z36" i="18"/>
  <c r="V36" i="18"/>
  <c r="U36" i="18"/>
  <c r="T36" i="18"/>
  <c r="S36" i="18"/>
  <c r="R36" i="18"/>
  <c r="Q36" i="18"/>
  <c r="P36" i="18"/>
  <c r="O36" i="18"/>
  <c r="N36" i="18"/>
  <c r="M36" i="18"/>
  <c r="K36" i="18"/>
  <c r="I36" i="18"/>
  <c r="H36" i="18"/>
  <c r="G36" i="18"/>
  <c r="F36" i="18"/>
  <c r="E36" i="18"/>
  <c r="C36" i="18"/>
  <c r="B36" i="18"/>
  <c r="A36" i="18"/>
  <c r="AR35" i="18"/>
  <c r="AQ35" i="18"/>
  <c r="AP35" i="18"/>
  <c r="AO35" i="18"/>
  <c r="AN35" i="18"/>
  <c r="AM35" i="18"/>
  <c r="AL35" i="18"/>
  <c r="AK35" i="18"/>
  <c r="AJ35" i="18"/>
  <c r="AI35" i="18"/>
  <c r="AH35" i="18"/>
  <c r="AF35" i="18"/>
  <c r="AE35" i="18"/>
  <c r="AD35" i="18"/>
  <c r="AC35" i="18"/>
  <c r="AB35" i="18"/>
  <c r="AA35" i="18"/>
  <c r="Z35" i="18"/>
  <c r="V35" i="18"/>
  <c r="U35" i="18"/>
  <c r="T35" i="18"/>
  <c r="S35" i="18"/>
  <c r="R35" i="18"/>
  <c r="Q35" i="18"/>
  <c r="P35" i="18"/>
  <c r="O35" i="18"/>
  <c r="N35" i="18"/>
  <c r="M35" i="18"/>
  <c r="K35" i="18"/>
  <c r="I35" i="18"/>
  <c r="H35" i="18"/>
  <c r="G35" i="18"/>
  <c r="F35" i="18"/>
  <c r="E35" i="18"/>
  <c r="C35" i="18"/>
  <c r="B35" i="18"/>
  <c r="A35" i="18"/>
  <c r="AR34" i="18"/>
  <c r="AQ34" i="18"/>
  <c r="AP34" i="18"/>
  <c r="AO34" i="18"/>
  <c r="AN34" i="18"/>
  <c r="AM34" i="18"/>
  <c r="AL34" i="18"/>
  <c r="AK34" i="18"/>
  <c r="AJ34" i="18"/>
  <c r="AI34" i="18"/>
  <c r="AH34" i="18"/>
  <c r="AF34" i="18"/>
  <c r="AE34" i="18"/>
  <c r="AD34" i="18"/>
  <c r="AC34" i="18"/>
  <c r="AB34" i="18"/>
  <c r="AA34" i="18"/>
  <c r="Z34" i="18"/>
  <c r="V34" i="18"/>
  <c r="U34" i="18"/>
  <c r="T34" i="18"/>
  <c r="S34" i="18"/>
  <c r="R34" i="18"/>
  <c r="Q34" i="18"/>
  <c r="P34" i="18"/>
  <c r="O34" i="18"/>
  <c r="N34" i="18"/>
  <c r="M34" i="18"/>
  <c r="K34" i="18"/>
  <c r="I34" i="18"/>
  <c r="H34" i="18"/>
  <c r="G34" i="18"/>
  <c r="F34" i="18"/>
  <c r="E34" i="18"/>
  <c r="C34" i="18"/>
  <c r="B34" i="18"/>
  <c r="A34" i="18"/>
  <c r="AR33" i="18"/>
  <c r="AQ33" i="18"/>
  <c r="AP33" i="18"/>
  <c r="AO33" i="18"/>
  <c r="AN33" i="18"/>
  <c r="AM33" i="18"/>
  <c r="AL33" i="18"/>
  <c r="AK33" i="18"/>
  <c r="AJ33" i="18"/>
  <c r="AI33" i="18"/>
  <c r="AH33" i="18"/>
  <c r="AF33" i="18"/>
  <c r="AE33" i="18"/>
  <c r="AD33" i="18"/>
  <c r="AC33" i="18"/>
  <c r="AB33" i="18"/>
  <c r="AA33" i="18"/>
  <c r="Z33" i="18"/>
  <c r="V33" i="18"/>
  <c r="U33" i="18"/>
  <c r="T33" i="18"/>
  <c r="S33" i="18"/>
  <c r="R33" i="18"/>
  <c r="Q33" i="18"/>
  <c r="P33" i="18"/>
  <c r="O33" i="18"/>
  <c r="N33" i="18"/>
  <c r="M33" i="18"/>
  <c r="K33" i="18"/>
  <c r="I33" i="18"/>
  <c r="H33" i="18"/>
  <c r="G33" i="18"/>
  <c r="F33" i="18"/>
  <c r="E33" i="18"/>
  <c r="C33" i="18"/>
  <c r="B33" i="18"/>
  <c r="A33" i="18"/>
  <c r="AR32" i="18"/>
  <c r="AQ32" i="18"/>
  <c r="AP32" i="18"/>
  <c r="AO32" i="18"/>
  <c r="AN32" i="18"/>
  <c r="AM32" i="18"/>
  <c r="AL32" i="18"/>
  <c r="AK32" i="18"/>
  <c r="AJ32" i="18"/>
  <c r="AI32" i="18"/>
  <c r="AH32" i="18"/>
  <c r="AF32" i="18"/>
  <c r="AE32" i="18"/>
  <c r="AD32" i="18"/>
  <c r="AC32" i="18"/>
  <c r="AB32" i="18"/>
  <c r="AA32" i="18"/>
  <c r="Z32" i="18"/>
  <c r="V32" i="18"/>
  <c r="U32" i="18"/>
  <c r="T32" i="18"/>
  <c r="S32" i="18"/>
  <c r="R32" i="18"/>
  <c r="Q32" i="18"/>
  <c r="P32" i="18"/>
  <c r="O32" i="18"/>
  <c r="N32" i="18"/>
  <c r="M32" i="18"/>
  <c r="K32" i="18"/>
  <c r="I32" i="18"/>
  <c r="H32" i="18"/>
  <c r="G32" i="18"/>
  <c r="F32" i="18"/>
  <c r="E32" i="18"/>
  <c r="C32" i="18"/>
  <c r="B32" i="18"/>
  <c r="A32" i="18"/>
  <c r="AR31" i="18"/>
  <c r="AQ31" i="18"/>
  <c r="AP31" i="18"/>
  <c r="AO31" i="18"/>
  <c r="AN31" i="18"/>
  <c r="AM31" i="18"/>
  <c r="AL31" i="18"/>
  <c r="AK31" i="18"/>
  <c r="AJ31" i="18"/>
  <c r="AI31" i="18"/>
  <c r="AH31" i="18"/>
  <c r="AF31" i="18"/>
  <c r="AE31" i="18"/>
  <c r="AD31" i="18"/>
  <c r="AC31" i="18"/>
  <c r="AB31" i="18"/>
  <c r="AA31" i="18"/>
  <c r="Z31" i="18"/>
  <c r="V31" i="18"/>
  <c r="U31" i="18"/>
  <c r="T31" i="18"/>
  <c r="S31" i="18"/>
  <c r="R31" i="18"/>
  <c r="Q31" i="18"/>
  <c r="P31" i="18"/>
  <c r="O31" i="18"/>
  <c r="N31" i="18"/>
  <c r="M31" i="18"/>
  <c r="K31" i="18"/>
  <c r="I31" i="18"/>
  <c r="H31" i="18"/>
  <c r="G31" i="18"/>
  <c r="F31" i="18"/>
  <c r="E31" i="18"/>
  <c r="C31" i="18"/>
  <c r="B31" i="18"/>
  <c r="A31" i="18"/>
  <c r="AR30" i="18"/>
  <c r="AQ30" i="18"/>
  <c r="AP30" i="18"/>
  <c r="AO30" i="18"/>
  <c r="AN30" i="18"/>
  <c r="AM30" i="18"/>
  <c r="AL30" i="18"/>
  <c r="AK30" i="18"/>
  <c r="AJ30" i="18"/>
  <c r="AI30" i="18"/>
  <c r="AH30" i="18"/>
  <c r="AF30" i="18"/>
  <c r="AE30" i="18"/>
  <c r="AD30" i="18"/>
  <c r="AC30" i="18"/>
  <c r="AB30" i="18"/>
  <c r="AA30" i="18"/>
  <c r="Z30" i="18"/>
  <c r="V30" i="18"/>
  <c r="U30" i="18"/>
  <c r="T30" i="18"/>
  <c r="S30" i="18"/>
  <c r="R30" i="18"/>
  <c r="Q30" i="18"/>
  <c r="P30" i="18"/>
  <c r="O30" i="18"/>
  <c r="N30" i="18"/>
  <c r="M30" i="18"/>
  <c r="K30" i="18"/>
  <c r="I30" i="18"/>
  <c r="H30" i="18"/>
  <c r="G30" i="18"/>
  <c r="F30" i="18"/>
  <c r="E30" i="18"/>
  <c r="C30" i="18"/>
  <c r="B30" i="18"/>
  <c r="A30" i="18"/>
  <c r="AR29" i="18"/>
  <c r="AQ29" i="18"/>
  <c r="AP29" i="18"/>
  <c r="AO29" i="18"/>
  <c r="AN29" i="18"/>
  <c r="AM29" i="18"/>
  <c r="AL29" i="18"/>
  <c r="AK29" i="18"/>
  <c r="AJ29" i="18"/>
  <c r="AI29" i="18"/>
  <c r="AH29" i="18"/>
  <c r="AF29" i="18"/>
  <c r="AE29" i="18"/>
  <c r="AD29" i="18"/>
  <c r="AC29" i="18"/>
  <c r="AB29" i="18"/>
  <c r="AA29" i="18"/>
  <c r="Z29" i="18"/>
  <c r="V29" i="18"/>
  <c r="U29" i="18"/>
  <c r="T29" i="18"/>
  <c r="S29" i="18"/>
  <c r="R29" i="18"/>
  <c r="Q29" i="18"/>
  <c r="P29" i="18"/>
  <c r="O29" i="18"/>
  <c r="N29" i="18"/>
  <c r="M29" i="18"/>
  <c r="K29" i="18"/>
  <c r="I29" i="18"/>
  <c r="H29" i="18"/>
  <c r="G29" i="18"/>
  <c r="F29" i="18"/>
  <c r="E29" i="18"/>
  <c r="C29" i="18"/>
  <c r="B29" i="18"/>
  <c r="A29" i="18"/>
  <c r="AR28" i="18"/>
  <c r="AQ28" i="18"/>
  <c r="AP28" i="18"/>
  <c r="AO28" i="18"/>
  <c r="AN28" i="18"/>
  <c r="AM28" i="18"/>
  <c r="AL28" i="18"/>
  <c r="AK28" i="18"/>
  <c r="AJ28" i="18"/>
  <c r="AI28" i="18"/>
  <c r="AH28" i="18"/>
  <c r="AF28" i="18"/>
  <c r="AE28" i="18"/>
  <c r="AD28" i="18"/>
  <c r="AC28" i="18"/>
  <c r="AB28" i="18"/>
  <c r="AA28" i="18"/>
  <c r="Z28" i="18"/>
  <c r="V28" i="18"/>
  <c r="U28" i="18"/>
  <c r="T28" i="18"/>
  <c r="S28" i="18"/>
  <c r="R28" i="18"/>
  <c r="Q28" i="18"/>
  <c r="P28" i="18"/>
  <c r="O28" i="18"/>
  <c r="N28" i="18"/>
  <c r="M28" i="18"/>
  <c r="K28" i="18"/>
  <c r="I28" i="18"/>
  <c r="H28" i="18"/>
  <c r="G28" i="18"/>
  <c r="F28" i="18"/>
  <c r="E28" i="18"/>
  <c r="C28" i="18"/>
  <c r="B28" i="18"/>
  <c r="A28" i="18"/>
  <c r="AR27" i="18"/>
  <c r="AQ27" i="18"/>
  <c r="AP27" i="18"/>
  <c r="AO27" i="18"/>
  <c r="AN27" i="18"/>
  <c r="AM27" i="18"/>
  <c r="AL27" i="18"/>
  <c r="AK27" i="18"/>
  <c r="AJ27" i="18"/>
  <c r="AI27" i="18"/>
  <c r="AH27" i="18"/>
  <c r="AF27" i="18"/>
  <c r="AE27" i="18"/>
  <c r="AD27" i="18"/>
  <c r="AC27" i="18"/>
  <c r="AB27" i="18"/>
  <c r="AA27" i="18"/>
  <c r="Z27" i="18"/>
  <c r="V27" i="18"/>
  <c r="U27" i="18"/>
  <c r="T27" i="18"/>
  <c r="S27" i="18"/>
  <c r="R27" i="18"/>
  <c r="Q27" i="18"/>
  <c r="P27" i="18"/>
  <c r="O27" i="18"/>
  <c r="N27" i="18"/>
  <c r="M27" i="18"/>
  <c r="K27" i="18"/>
  <c r="I27" i="18"/>
  <c r="H27" i="18"/>
  <c r="G27" i="18"/>
  <c r="F27" i="18"/>
  <c r="E27" i="18"/>
  <c r="C27" i="18"/>
  <c r="B27" i="18"/>
  <c r="A27" i="18"/>
  <c r="AR26" i="18"/>
  <c r="AQ26" i="18"/>
  <c r="AP26" i="18"/>
  <c r="AO26" i="18"/>
  <c r="AN26" i="18"/>
  <c r="AM26" i="18"/>
  <c r="AL26" i="18"/>
  <c r="AK26" i="18"/>
  <c r="AJ26" i="18"/>
  <c r="AI26" i="18"/>
  <c r="AH26" i="18"/>
  <c r="AF26" i="18"/>
  <c r="AE26" i="18"/>
  <c r="AD26" i="18"/>
  <c r="AC26" i="18"/>
  <c r="AB26" i="18"/>
  <c r="AA26" i="18"/>
  <c r="Z26" i="18"/>
  <c r="V26" i="18"/>
  <c r="U26" i="18"/>
  <c r="T26" i="18"/>
  <c r="S26" i="18"/>
  <c r="R26" i="18"/>
  <c r="Q26" i="18"/>
  <c r="P26" i="18"/>
  <c r="O26" i="18"/>
  <c r="N26" i="18"/>
  <c r="M26" i="18"/>
  <c r="K26" i="18"/>
  <c r="I26" i="18"/>
  <c r="H26" i="18"/>
  <c r="G26" i="18"/>
  <c r="F26" i="18"/>
  <c r="E26" i="18"/>
  <c r="C26" i="18"/>
  <c r="B26" i="18"/>
  <c r="A26" i="18"/>
  <c r="AR25" i="18"/>
  <c r="AQ25" i="18"/>
  <c r="AP25" i="18"/>
  <c r="AO25" i="18"/>
  <c r="AN25" i="18"/>
  <c r="AM25" i="18"/>
  <c r="AL25" i="18"/>
  <c r="AK25" i="18"/>
  <c r="AJ25" i="18"/>
  <c r="AI25" i="18"/>
  <c r="AH25" i="18"/>
  <c r="AF25" i="18"/>
  <c r="AE25" i="18"/>
  <c r="AD25" i="18"/>
  <c r="AC25" i="18"/>
  <c r="AB25" i="18"/>
  <c r="AA25" i="18"/>
  <c r="Z25" i="18"/>
  <c r="V25" i="18"/>
  <c r="U25" i="18"/>
  <c r="T25" i="18"/>
  <c r="S25" i="18"/>
  <c r="R25" i="18"/>
  <c r="Q25" i="18"/>
  <c r="P25" i="18"/>
  <c r="O25" i="18"/>
  <c r="N25" i="18"/>
  <c r="M25" i="18"/>
  <c r="K25" i="18"/>
  <c r="I25" i="18"/>
  <c r="H25" i="18"/>
  <c r="G25" i="18"/>
  <c r="F25" i="18"/>
  <c r="E25" i="18"/>
  <c r="C25" i="18"/>
  <c r="B25" i="18"/>
  <c r="A25" i="18"/>
  <c r="AR24" i="18"/>
  <c r="AQ24" i="18"/>
  <c r="AP24" i="18"/>
  <c r="AO24" i="18"/>
  <c r="AN24" i="18"/>
  <c r="AM24" i="18"/>
  <c r="AL24" i="18"/>
  <c r="AK24" i="18"/>
  <c r="AJ24" i="18"/>
  <c r="AI24" i="18"/>
  <c r="AH24" i="18"/>
  <c r="AF24" i="18"/>
  <c r="AE24" i="18"/>
  <c r="AD24" i="18"/>
  <c r="AC24" i="18"/>
  <c r="AB24" i="18"/>
  <c r="AA24" i="18"/>
  <c r="Z24" i="18"/>
  <c r="V24" i="18"/>
  <c r="U24" i="18"/>
  <c r="T24" i="18"/>
  <c r="S24" i="18"/>
  <c r="R24" i="18"/>
  <c r="Q24" i="18"/>
  <c r="P24" i="18"/>
  <c r="O24" i="18"/>
  <c r="N24" i="18"/>
  <c r="M24" i="18"/>
  <c r="K24" i="18"/>
  <c r="I24" i="18"/>
  <c r="H24" i="18"/>
  <c r="G24" i="18"/>
  <c r="F24" i="18"/>
  <c r="E24" i="18"/>
  <c r="C24" i="18"/>
  <c r="B24" i="18"/>
  <c r="A24" i="18"/>
  <c r="AR23" i="18"/>
  <c r="AQ23" i="18"/>
  <c r="AP23" i="18"/>
  <c r="AO23" i="18"/>
  <c r="AN23" i="18"/>
  <c r="AM23" i="18"/>
  <c r="AL23" i="18"/>
  <c r="AK23" i="18"/>
  <c r="AJ23" i="18"/>
  <c r="AI23" i="18"/>
  <c r="AH23" i="18"/>
  <c r="AF23" i="18"/>
  <c r="AE23" i="18"/>
  <c r="AD23" i="18"/>
  <c r="AC23" i="18"/>
  <c r="AB23" i="18"/>
  <c r="AA23" i="18"/>
  <c r="Z23" i="18"/>
  <c r="V23" i="18"/>
  <c r="U23" i="18"/>
  <c r="T23" i="18"/>
  <c r="S23" i="18"/>
  <c r="R23" i="18"/>
  <c r="Q23" i="18"/>
  <c r="P23" i="18"/>
  <c r="O23" i="18"/>
  <c r="N23" i="18"/>
  <c r="M23" i="18"/>
  <c r="K23" i="18"/>
  <c r="I23" i="18"/>
  <c r="H23" i="18"/>
  <c r="G23" i="18"/>
  <c r="F23" i="18"/>
  <c r="E23" i="18"/>
  <c r="C23" i="18"/>
  <c r="B23" i="18"/>
  <c r="A23" i="18"/>
  <c r="AR22" i="18"/>
  <c r="AQ22" i="18"/>
  <c r="AP22" i="18"/>
  <c r="AO22" i="18"/>
  <c r="AN22" i="18"/>
  <c r="AM22" i="18"/>
  <c r="AL22" i="18"/>
  <c r="AK22" i="18"/>
  <c r="AJ22" i="18"/>
  <c r="AI22" i="18"/>
  <c r="AH22" i="18"/>
  <c r="AF22" i="18"/>
  <c r="AE22" i="18"/>
  <c r="AD22" i="18"/>
  <c r="AC22" i="18"/>
  <c r="AB22" i="18"/>
  <c r="AA22" i="18"/>
  <c r="Z22" i="18"/>
  <c r="V22" i="18"/>
  <c r="U22" i="18"/>
  <c r="T22" i="18"/>
  <c r="S22" i="18"/>
  <c r="R22" i="18"/>
  <c r="Q22" i="18"/>
  <c r="P22" i="18"/>
  <c r="O22" i="18"/>
  <c r="N22" i="18"/>
  <c r="M22" i="18"/>
  <c r="K22" i="18"/>
  <c r="I22" i="18"/>
  <c r="H22" i="18"/>
  <c r="G22" i="18"/>
  <c r="F22" i="18"/>
  <c r="E22" i="18"/>
  <c r="C22" i="18"/>
  <c r="B22" i="18"/>
  <c r="A22" i="18"/>
  <c r="AR21" i="18"/>
  <c r="AQ21" i="18"/>
  <c r="AP21" i="18"/>
  <c r="AO21" i="18"/>
  <c r="AN21" i="18"/>
  <c r="AM21" i="18"/>
  <c r="AL21" i="18"/>
  <c r="AK21" i="18"/>
  <c r="AJ21" i="18"/>
  <c r="AI21" i="18"/>
  <c r="AH21" i="18"/>
  <c r="AF21" i="18"/>
  <c r="AE21" i="18"/>
  <c r="AD21" i="18"/>
  <c r="AC21" i="18"/>
  <c r="AB21" i="18"/>
  <c r="AA21" i="18"/>
  <c r="Z21" i="18"/>
  <c r="V21" i="18"/>
  <c r="U21" i="18"/>
  <c r="T21" i="18"/>
  <c r="S21" i="18"/>
  <c r="R21" i="18"/>
  <c r="Q21" i="18"/>
  <c r="P21" i="18"/>
  <c r="O21" i="18"/>
  <c r="N21" i="18"/>
  <c r="M21" i="18"/>
  <c r="K21" i="18"/>
  <c r="I21" i="18"/>
  <c r="H21" i="18"/>
  <c r="G21" i="18"/>
  <c r="F21" i="18"/>
  <c r="E21" i="18"/>
  <c r="C21" i="18"/>
  <c r="B21" i="18"/>
  <c r="A21" i="18"/>
  <c r="AR20" i="18"/>
  <c r="AQ20" i="18"/>
  <c r="AP20" i="18"/>
  <c r="AO20" i="18"/>
  <c r="AN20" i="18"/>
  <c r="AM20" i="18"/>
  <c r="AL20" i="18"/>
  <c r="AK20" i="18"/>
  <c r="AJ20" i="18"/>
  <c r="AI20" i="18"/>
  <c r="AH20" i="18"/>
  <c r="AF20" i="18"/>
  <c r="AE20" i="18"/>
  <c r="AD20" i="18"/>
  <c r="AC20" i="18"/>
  <c r="AB20" i="18"/>
  <c r="AA20" i="18"/>
  <c r="Z20" i="18"/>
  <c r="V20" i="18"/>
  <c r="U20" i="18"/>
  <c r="T20" i="18"/>
  <c r="S20" i="18"/>
  <c r="R20" i="18"/>
  <c r="Q20" i="18"/>
  <c r="P20" i="18"/>
  <c r="O20" i="18"/>
  <c r="N20" i="18"/>
  <c r="M20" i="18"/>
  <c r="K20" i="18"/>
  <c r="I20" i="18"/>
  <c r="H20" i="18"/>
  <c r="G20" i="18"/>
  <c r="F20" i="18"/>
  <c r="E20" i="18"/>
  <c r="C20" i="18"/>
  <c r="B20" i="18"/>
  <c r="A20" i="18"/>
  <c r="AR19" i="18"/>
  <c r="AQ19" i="18"/>
  <c r="AP19" i="18"/>
  <c r="AO19" i="18"/>
  <c r="AN19" i="18"/>
  <c r="AM19" i="18"/>
  <c r="AL19" i="18"/>
  <c r="AK19" i="18"/>
  <c r="AJ19" i="18"/>
  <c r="AI19" i="18"/>
  <c r="AH19" i="18"/>
  <c r="AF19" i="18"/>
  <c r="AE19" i="18"/>
  <c r="AD19" i="18"/>
  <c r="AC19" i="18"/>
  <c r="AB19" i="18"/>
  <c r="AA19" i="18"/>
  <c r="Z19" i="18"/>
  <c r="V19" i="18"/>
  <c r="U19" i="18"/>
  <c r="T19" i="18"/>
  <c r="S19" i="18"/>
  <c r="R19" i="18"/>
  <c r="Q19" i="18"/>
  <c r="P19" i="18"/>
  <c r="O19" i="18"/>
  <c r="N19" i="18"/>
  <c r="M19" i="18"/>
  <c r="K19" i="18"/>
  <c r="I19" i="18"/>
  <c r="H19" i="18"/>
  <c r="G19" i="18"/>
  <c r="F19" i="18"/>
  <c r="E19" i="18"/>
  <c r="C19" i="18"/>
  <c r="B19" i="18"/>
  <c r="A19" i="18"/>
  <c r="AR18" i="18"/>
  <c r="AQ18" i="18"/>
  <c r="AP18" i="18"/>
  <c r="AO18" i="18"/>
  <c r="AN18" i="18"/>
  <c r="AM18" i="18"/>
  <c r="AL18" i="18"/>
  <c r="AK18" i="18"/>
  <c r="AJ18" i="18"/>
  <c r="AI18" i="18"/>
  <c r="AH18" i="18"/>
  <c r="AF18" i="18"/>
  <c r="AE18" i="18"/>
  <c r="AD18" i="18"/>
  <c r="AC18" i="18"/>
  <c r="AB18" i="18"/>
  <c r="AA18" i="18"/>
  <c r="Z18" i="18"/>
  <c r="V18" i="18"/>
  <c r="U18" i="18"/>
  <c r="T18" i="18"/>
  <c r="S18" i="18"/>
  <c r="R18" i="18"/>
  <c r="Q18" i="18"/>
  <c r="P18" i="18"/>
  <c r="O18" i="18"/>
  <c r="N18" i="18"/>
  <c r="M18" i="18"/>
  <c r="K18" i="18"/>
  <c r="I18" i="18"/>
  <c r="H18" i="18"/>
  <c r="G18" i="18"/>
  <c r="F18" i="18"/>
  <c r="E18" i="18"/>
  <c r="C18" i="18"/>
  <c r="B18" i="18"/>
  <c r="A18" i="18"/>
  <c r="AR17" i="18"/>
  <c r="AQ17" i="18"/>
  <c r="AP17" i="18"/>
  <c r="AO17" i="18"/>
  <c r="AN17" i="18"/>
  <c r="AM17" i="18"/>
  <c r="AL17" i="18"/>
  <c r="AK17" i="18"/>
  <c r="AJ17" i="18"/>
  <c r="AI17" i="18"/>
  <c r="AH17" i="18"/>
  <c r="AF17" i="18"/>
  <c r="AE17" i="18"/>
  <c r="AD17" i="18"/>
  <c r="AC17" i="18"/>
  <c r="AB17" i="18"/>
  <c r="AA17" i="18"/>
  <c r="Z17" i="18"/>
  <c r="V17" i="18"/>
  <c r="U17" i="18"/>
  <c r="T17" i="18"/>
  <c r="S17" i="18"/>
  <c r="R17" i="18"/>
  <c r="Q17" i="18"/>
  <c r="P17" i="18"/>
  <c r="O17" i="18"/>
  <c r="N17" i="18"/>
  <c r="M17" i="18"/>
  <c r="K17" i="18"/>
  <c r="I17" i="18"/>
  <c r="H17" i="18"/>
  <c r="G17" i="18"/>
  <c r="F17" i="18"/>
  <c r="E17" i="18"/>
  <c r="C17" i="18"/>
  <c r="B17" i="18"/>
  <c r="A17" i="18"/>
  <c r="AR16" i="18"/>
  <c r="AQ16" i="18"/>
  <c r="AP16" i="18"/>
  <c r="AO16" i="18"/>
  <c r="AN16" i="18"/>
  <c r="AM16" i="18"/>
  <c r="AL16" i="18"/>
  <c r="AK16" i="18"/>
  <c r="AJ16" i="18"/>
  <c r="AI16" i="18"/>
  <c r="AH16" i="18"/>
  <c r="AF16" i="18"/>
  <c r="AE16" i="18"/>
  <c r="AD16" i="18"/>
  <c r="AC16" i="18"/>
  <c r="AB16" i="18"/>
  <c r="AA16" i="18"/>
  <c r="Z16" i="18"/>
  <c r="V16" i="18"/>
  <c r="U16" i="18"/>
  <c r="T16" i="18"/>
  <c r="S16" i="18"/>
  <c r="R16" i="18"/>
  <c r="Q16" i="18"/>
  <c r="P16" i="18"/>
  <c r="O16" i="18"/>
  <c r="N16" i="18"/>
  <c r="M16" i="18"/>
  <c r="K16" i="18"/>
  <c r="I16" i="18"/>
  <c r="H16" i="18"/>
  <c r="G16" i="18"/>
  <c r="F16" i="18"/>
  <c r="E16" i="18"/>
  <c r="C16" i="18"/>
  <c r="B16" i="18"/>
  <c r="A16" i="18"/>
  <c r="AR15" i="18"/>
  <c r="AQ15" i="18"/>
  <c r="AP15" i="18"/>
  <c r="AO15" i="18"/>
  <c r="AN15" i="18"/>
  <c r="AM15" i="18"/>
  <c r="AL15" i="18"/>
  <c r="AK15" i="18"/>
  <c r="AJ15" i="18"/>
  <c r="AI15" i="18"/>
  <c r="AH15" i="18"/>
  <c r="AF15" i="18"/>
  <c r="AE15" i="18"/>
  <c r="AD15" i="18"/>
  <c r="AC15" i="18"/>
  <c r="AB15" i="18"/>
  <c r="AA15" i="18"/>
  <c r="Z15" i="18"/>
  <c r="V15" i="18"/>
  <c r="U15" i="18"/>
  <c r="T15" i="18"/>
  <c r="S15" i="18"/>
  <c r="R15" i="18"/>
  <c r="Q15" i="18"/>
  <c r="P15" i="18"/>
  <c r="O15" i="18"/>
  <c r="N15" i="18"/>
  <c r="M15" i="18"/>
  <c r="K15" i="18"/>
  <c r="I15" i="18"/>
  <c r="H15" i="18"/>
  <c r="G15" i="18"/>
  <c r="F15" i="18"/>
  <c r="E15" i="18"/>
  <c r="C15" i="18"/>
  <c r="B15" i="18"/>
  <c r="A15" i="18"/>
  <c r="AR14" i="18"/>
  <c r="AQ14" i="18"/>
  <c r="AP14" i="18"/>
  <c r="AO14" i="18"/>
  <c r="AN14" i="18"/>
  <c r="AM14" i="18"/>
  <c r="AL14" i="18"/>
  <c r="AK14" i="18"/>
  <c r="AJ14" i="18"/>
  <c r="AI14" i="18"/>
  <c r="AH14" i="18"/>
  <c r="AF14" i="18"/>
  <c r="AE14" i="18"/>
  <c r="AD14" i="18"/>
  <c r="AC14" i="18"/>
  <c r="AB14" i="18"/>
  <c r="AA14" i="18"/>
  <c r="Z14" i="18"/>
  <c r="V14" i="18"/>
  <c r="U14" i="18"/>
  <c r="T14" i="18"/>
  <c r="S14" i="18"/>
  <c r="R14" i="18"/>
  <c r="Q14" i="18"/>
  <c r="P14" i="18"/>
  <c r="O14" i="18"/>
  <c r="N14" i="18"/>
  <c r="M14" i="18"/>
  <c r="K14" i="18"/>
  <c r="I14" i="18"/>
  <c r="H14" i="18"/>
  <c r="G14" i="18"/>
  <c r="F14" i="18"/>
  <c r="E14" i="18"/>
  <c r="C14" i="18"/>
  <c r="B14" i="18"/>
  <c r="A14" i="18"/>
  <c r="AR13" i="18"/>
  <c r="AQ13" i="18"/>
  <c r="AP13" i="18"/>
  <c r="AO13" i="18"/>
  <c r="AN13" i="18"/>
  <c r="AM13" i="18"/>
  <c r="AL13" i="18"/>
  <c r="AK13" i="18"/>
  <c r="AJ13" i="18"/>
  <c r="AI13" i="18"/>
  <c r="AH13" i="18"/>
  <c r="AF13" i="18"/>
  <c r="AE13" i="18"/>
  <c r="AD13" i="18"/>
  <c r="AC13" i="18"/>
  <c r="AB13" i="18"/>
  <c r="AA13" i="18"/>
  <c r="Z13" i="18"/>
  <c r="V13" i="18"/>
  <c r="U13" i="18"/>
  <c r="T13" i="18"/>
  <c r="S13" i="18"/>
  <c r="R13" i="18"/>
  <c r="Q13" i="18"/>
  <c r="P13" i="18"/>
  <c r="O13" i="18"/>
  <c r="N13" i="18"/>
  <c r="M13" i="18"/>
  <c r="K13" i="18"/>
  <c r="I13" i="18"/>
  <c r="H13" i="18"/>
  <c r="G13" i="18"/>
  <c r="F13" i="18"/>
  <c r="E13" i="18"/>
  <c r="C13" i="18"/>
  <c r="B13" i="18"/>
  <c r="A13" i="18"/>
  <c r="AR12" i="18"/>
  <c r="AQ12" i="18"/>
  <c r="AP12" i="18"/>
  <c r="AO12" i="18"/>
  <c r="AN12" i="18"/>
  <c r="AM12" i="18"/>
  <c r="AL12" i="18"/>
  <c r="AK12" i="18"/>
  <c r="AJ12" i="18"/>
  <c r="AI12" i="18"/>
  <c r="AH12" i="18"/>
  <c r="AF12" i="18"/>
  <c r="AE12" i="18"/>
  <c r="AD12" i="18"/>
  <c r="AC12" i="18"/>
  <c r="AB12" i="18"/>
  <c r="AA12" i="18"/>
  <c r="Z12" i="18"/>
  <c r="V12" i="18"/>
  <c r="U12" i="18"/>
  <c r="T12" i="18"/>
  <c r="S12" i="18"/>
  <c r="R12" i="18"/>
  <c r="Q12" i="18"/>
  <c r="P12" i="18"/>
  <c r="O12" i="18"/>
  <c r="N12" i="18"/>
  <c r="M12" i="18"/>
  <c r="K12" i="18"/>
  <c r="I12" i="18"/>
  <c r="H12" i="18"/>
  <c r="G12" i="18"/>
  <c r="F12" i="18"/>
  <c r="E12" i="18"/>
  <c r="C12" i="18"/>
  <c r="B12" i="18"/>
  <c r="A12" i="18"/>
  <c r="AR11" i="18"/>
  <c r="AQ11" i="18"/>
  <c r="AP11" i="18"/>
  <c r="AO11" i="18"/>
  <c r="AN11" i="18"/>
  <c r="AM11" i="18"/>
  <c r="AL11" i="18"/>
  <c r="AK11" i="18"/>
  <c r="AJ11" i="18"/>
  <c r="AI11" i="18"/>
  <c r="AH11" i="18"/>
  <c r="AF11" i="18"/>
  <c r="AE11" i="18"/>
  <c r="AD11" i="18"/>
  <c r="AC11" i="18"/>
  <c r="AB11" i="18"/>
  <c r="AA11" i="18"/>
  <c r="Z11" i="18"/>
  <c r="V11" i="18"/>
  <c r="U11" i="18"/>
  <c r="T11" i="18"/>
  <c r="S11" i="18"/>
  <c r="R11" i="18"/>
  <c r="Q11" i="18"/>
  <c r="P11" i="18"/>
  <c r="O11" i="18"/>
  <c r="N11" i="18"/>
  <c r="M11" i="18"/>
  <c r="K11" i="18"/>
  <c r="I11" i="18"/>
  <c r="H11" i="18"/>
  <c r="G11" i="18"/>
  <c r="F11" i="18"/>
  <c r="E11" i="18"/>
  <c r="C11" i="18"/>
  <c r="B11" i="18"/>
  <c r="A11" i="18"/>
  <c r="AR10" i="18"/>
  <c r="AQ10" i="18"/>
  <c r="AP10" i="18"/>
  <c r="AO10" i="18"/>
  <c r="AN10" i="18"/>
  <c r="AM10" i="18"/>
  <c r="AL10" i="18"/>
  <c r="AK10" i="18"/>
  <c r="AJ10" i="18"/>
  <c r="AI10" i="18"/>
  <c r="AH10" i="18"/>
  <c r="AF10" i="18"/>
  <c r="AE10" i="18"/>
  <c r="AD10" i="18"/>
  <c r="AC10" i="18"/>
  <c r="AB10" i="18"/>
  <c r="AA10" i="18"/>
  <c r="Z10" i="18"/>
  <c r="V10" i="18"/>
  <c r="U10" i="18"/>
  <c r="T10" i="18"/>
  <c r="S10" i="18"/>
  <c r="R10" i="18"/>
  <c r="Q10" i="18"/>
  <c r="P10" i="18"/>
  <c r="O10" i="18"/>
  <c r="N10" i="18"/>
  <c r="M10" i="18"/>
  <c r="K10" i="18"/>
  <c r="I10" i="18"/>
  <c r="H10" i="18"/>
  <c r="G10" i="18"/>
  <c r="F10" i="18"/>
  <c r="E10" i="18"/>
  <c r="C10" i="18"/>
  <c r="B10" i="18"/>
  <c r="A10" i="18"/>
  <c r="AR9" i="18"/>
  <c r="AQ9" i="18"/>
  <c r="AP9" i="18"/>
  <c r="AO9" i="18"/>
  <c r="AN9" i="18"/>
  <c r="AM9" i="18"/>
  <c r="AL9" i="18"/>
  <c r="AK9" i="18"/>
  <c r="AJ9" i="18"/>
  <c r="AI9" i="18"/>
  <c r="AH9" i="18"/>
  <c r="AF9" i="18"/>
  <c r="AE9" i="18"/>
  <c r="AD9" i="18"/>
  <c r="AC9" i="18"/>
  <c r="AB9" i="18"/>
  <c r="AA9" i="18"/>
  <c r="Z9" i="18"/>
  <c r="V9" i="18"/>
  <c r="U9" i="18"/>
  <c r="T9" i="18"/>
  <c r="S9" i="18"/>
  <c r="R9" i="18"/>
  <c r="Q9" i="18"/>
  <c r="P9" i="18"/>
  <c r="O9" i="18"/>
  <c r="N9" i="18"/>
  <c r="M9" i="18"/>
  <c r="K9" i="18"/>
  <c r="I9" i="18"/>
  <c r="H9" i="18"/>
  <c r="G9" i="18"/>
  <c r="F9" i="18"/>
  <c r="E9" i="18"/>
  <c r="C9" i="18"/>
  <c r="B9" i="18"/>
  <c r="A9" i="18"/>
  <c r="AR8" i="18"/>
  <c r="AQ8" i="18"/>
  <c r="AP8" i="18"/>
  <c r="AO8" i="18"/>
  <c r="AN8" i="18"/>
  <c r="AM8" i="18"/>
  <c r="AL8" i="18"/>
  <c r="AK8" i="18"/>
  <c r="AJ8" i="18"/>
  <c r="AI8" i="18"/>
  <c r="AH8" i="18"/>
  <c r="AF8" i="18"/>
  <c r="AE8" i="18"/>
  <c r="AD8" i="18"/>
  <c r="AC8" i="18"/>
  <c r="AB8" i="18"/>
  <c r="AA8" i="18"/>
  <c r="Z8" i="18"/>
  <c r="V8" i="18"/>
  <c r="U8" i="18"/>
  <c r="T8" i="18"/>
  <c r="S8" i="18"/>
  <c r="R8" i="18"/>
  <c r="Q8" i="18"/>
  <c r="P8" i="18"/>
  <c r="O8" i="18"/>
  <c r="N8" i="18"/>
  <c r="M8" i="18"/>
  <c r="K8" i="18"/>
  <c r="I8" i="18"/>
  <c r="H8" i="18"/>
  <c r="G8" i="18"/>
  <c r="F8" i="18"/>
  <c r="E8" i="18"/>
  <c r="C8" i="18"/>
  <c r="B8" i="18"/>
  <c r="A8" i="18"/>
  <c r="AR7" i="18"/>
  <c r="AQ7" i="18"/>
  <c r="AP7" i="18"/>
  <c r="AO7" i="18"/>
  <c r="AN7" i="18"/>
  <c r="AM7" i="18"/>
  <c r="AL7" i="18"/>
  <c r="AK7" i="18"/>
  <c r="AJ7" i="18"/>
  <c r="AI7" i="18"/>
  <c r="AH7" i="18"/>
  <c r="AF7" i="18"/>
  <c r="AE7" i="18"/>
  <c r="AD7" i="18"/>
  <c r="AC7" i="18"/>
  <c r="AB7" i="18"/>
  <c r="AA7" i="18"/>
  <c r="Z7" i="18"/>
  <c r="V7" i="18"/>
  <c r="U7" i="18"/>
  <c r="T7" i="18"/>
  <c r="S7" i="18"/>
  <c r="R7" i="18"/>
  <c r="Q7" i="18"/>
  <c r="P7" i="18"/>
  <c r="O7" i="18"/>
  <c r="N7" i="18"/>
  <c r="M7" i="18"/>
  <c r="K7" i="18"/>
  <c r="I7" i="18"/>
  <c r="H7" i="18"/>
  <c r="G7" i="18"/>
  <c r="F7" i="18"/>
  <c r="E7" i="18"/>
  <c r="C7" i="18"/>
  <c r="B7" i="18"/>
  <c r="A7" i="18"/>
  <c r="AR6" i="18"/>
  <c r="AQ6" i="18"/>
  <c r="AP6" i="18"/>
  <c r="AO6" i="18"/>
  <c r="AN6" i="18"/>
  <c r="AM6" i="18"/>
  <c r="AL6" i="18"/>
  <c r="AK6" i="18"/>
  <c r="AJ6" i="18"/>
  <c r="AI6" i="18"/>
  <c r="AH6" i="18"/>
  <c r="AF6" i="18"/>
  <c r="AE6" i="18"/>
  <c r="AD6" i="18"/>
  <c r="AC6" i="18"/>
  <c r="AB6" i="18"/>
  <c r="AA6" i="18"/>
  <c r="Z6" i="18"/>
  <c r="V6" i="18"/>
  <c r="U6" i="18"/>
  <c r="T6" i="18"/>
  <c r="S6" i="18"/>
  <c r="R6" i="18"/>
  <c r="Q6" i="18"/>
  <c r="P6" i="18"/>
  <c r="O6" i="18"/>
  <c r="N6" i="18"/>
  <c r="M6" i="18"/>
  <c r="K6" i="18"/>
  <c r="I6" i="18"/>
  <c r="H6" i="18"/>
  <c r="G6" i="18"/>
  <c r="F6" i="18"/>
  <c r="E6" i="18"/>
  <c r="C6" i="18"/>
  <c r="B6" i="18"/>
  <c r="A6" i="18"/>
  <c r="AR5" i="18"/>
  <c r="AQ5" i="18"/>
  <c r="AP5" i="18"/>
  <c r="AO5" i="18"/>
  <c r="AN5" i="18"/>
  <c r="AM5" i="18"/>
  <c r="AL5" i="18"/>
  <c r="AK5" i="18"/>
  <c r="AJ5" i="18"/>
  <c r="AI5" i="18"/>
  <c r="AH5" i="18"/>
  <c r="AF5" i="18"/>
  <c r="AE5" i="18"/>
  <c r="AD5" i="18"/>
  <c r="AC5" i="18"/>
  <c r="AB5" i="18"/>
  <c r="AA5" i="18"/>
  <c r="Z5" i="18"/>
  <c r="V5" i="18"/>
  <c r="U5" i="18"/>
  <c r="T5" i="18"/>
  <c r="S5" i="18"/>
  <c r="R5" i="18"/>
  <c r="Q5" i="18"/>
  <c r="P5" i="18"/>
  <c r="O5" i="18"/>
  <c r="N5" i="18"/>
  <c r="M5" i="18"/>
  <c r="K5" i="18"/>
  <c r="I5" i="18"/>
  <c r="H5" i="18"/>
  <c r="G5" i="18"/>
  <c r="F5" i="18"/>
  <c r="E5" i="18"/>
  <c r="C5" i="18"/>
  <c r="B5" i="18"/>
  <c r="A5" i="18"/>
  <c r="AK4" i="18"/>
  <c r="AI4" i="18"/>
  <c r="AH4" i="18"/>
  <c r="AF4" i="18"/>
  <c r="V4" i="18"/>
  <c r="U4" i="18"/>
  <c r="T4" i="18"/>
  <c r="S4" i="18"/>
  <c r="R4" i="18"/>
  <c r="Q4" i="18"/>
  <c r="O4" i="18"/>
  <c r="N4" i="18"/>
  <c r="M4" i="18"/>
  <c r="K4" i="18"/>
  <c r="I4" i="18"/>
  <c r="H4" i="18"/>
  <c r="G4" i="18"/>
  <c r="F4" i="18"/>
  <c r="E4" i="18"/>
  <c r="C4" i="18"/>
  <c r="B4" i="18"/>
  <c r="A4" i="18"/>
  <c r="X1092" i="17"/>
  <c r="W1092" i="17"/>
  <c r="V1092" i="17"/>
  <c r="U1092" i="17"/>
  <c r="T1092" i="17"/>
  <c r="S1092" i="17"/>
  <c r="R1092" i="17"/>
  <c r="Q1092" i="17"/>
  <c r="P1092" i="17"/>
  <c r="O1092" i="17"/>
  <c r="M1092" i="17"/>
  <c r="L1092" i="17"/>
  <c r="K1092" i="17"/>
  <c r="J1092" i="17"/>
  <c r="I1092" i="17"/>
  <c r="H1092" i="17"/>
  <c r="G1092" i="17"/>
  <c r="E1092" i="17"/>
  <c r="C1092" i="17"/>
  <c r="B1092" i="17"/>
  <c r="X1091" i="17"/>
  <c r="W1091" i="17"/>
  <c r="V1091" i="17"/>
  <c r="U1091" i="17"/>
  <c r="T1091" i="17"/>
  <c r="S1091" i="17"/>
  <c r="R1091" i="17"/>
  <c r="Q1091" i="17"/>
  <c r="P1091" i="17"/>
  <c r="O1091" i="17"/>
  <c r="M1091" i="17"/>
  <c r="L1091" i="17"/>
  <c r="K1091" i="17"/>
  <c r="J1091" i="17"/>
  <c r="I1091" i="17"/>
  <c r="H1091" i="17"/>
  <c r="G1091" i="17"/>
  <c r="E1091" i="17"/>
  <c r="C1091" i="17"/>
  <c r="B1091" i="17"/>
  <c r="X1090" i="17"/>
  <c r="W1090" i="17"/>
  <c r="V1090" i="17"/>
  <c r="U1090" i="17"/>
  <c r="T1090" i="17"/>
  <c r="S1090" i="17"/>
  <c r="R1090" i="17"/>
  <c r="Q1090" i="17"/>
  <c r="P1090" i="17"/>
  <c r="O1090" i="17"/>
  <c r="M1090" i="17"/>
  <c r="L1090" i="17"/>
  <c r="K1090" i="17"/>
  <c r="J1090" i="17"/>
  <c r="I1090" i="17"/>
  <c r="H1090" i="17"/>
  <c r="G1090" i="17"/>
  <c r="E1090" i="17"/>
  <c r="C1090" i="17"/>
  <c r="B1090" i="17"/>
  <c r="X1089" i="17"/>
  <c r="W1089" i="17"/>
  <c r="V1089" i="17"/>
  <c r="U1089" i="17"/>
  <c r="T1089" i="17"/>
  <c r="S1089" i="17"/>
  <c r="R1089" i="17"/>
  <c r="Q1089" i="17"/>
  <c r="P1089" i="17"/>
  <c r="O1089" i="17"/>
  <c r="M1089" i="17"/>
  <c r="L1089" i="17"/>
  <c r="K1089" i="17"/>
  <c r="J1089" i="17"/>
  <c r="I1089" i="17"/>
  <c r="H1089" i="17"/>
  <c r="G1089" i="17"/>
  <c r="E1089" i="17"/>
  <c r="C1089" i="17"/>
  <c r="B1089" i="17"/>
  <c r="X1088" i="17"/>
  <c r="W1088" i="17"/>
  <c r="V1088" i="17"/>
  <c r="U1088" i="17"/>
  <c r="T1088" i="17"/>
  <c r="S1088" i="17"/>
  <c r="R1088" i="17"/>
  <c r="Q1088" i="17"/>
  <c r="P1088" i="17"/>
  <c r="O1088" i="17"/>
  <c r="M1088" i="17"/>
  <c r="L1088" i="17"/>
  <c r="K1088" i="17"/>
  <c r="J1088" i="17"/>
  <c r="I1088" i="17"/>
  <c r="H1088" i="17"/>
  <c r="G1088" i="17"/>
  <c r="E1088" i="17"/>
  <c r="C1088" i="17"/>
  <c r="B1088" i="17"/>
  <c r="X1087" i="17"/>
  <c r="W1087" i="17"/>
  <c r="V1087" i="17"/>
  <c r="U1087" i="17"/>
  <c r="T1087" i="17"/>
  <c r="S1087" i="17"/>
  <c r="R1087" i="17"/>
  <c r="Q1087" i="17"/>
  <c r="P1087" i="17"/>
  <c r="O1087" i="17"/>
  <c r="M1087" i="17"/>
  <c r="L1087" i="17"/>
  <c r="K1087" i="17"/>
  <c r="J1087" i="17"/>
  <c r="I1087" i="17"/>
  <c r="H1087" i="17"/>
  <c r="G1087" i="17"/>
  <c r="E1087" i="17"/>
  <c r="C1087" i="17"/>
  <c r="B1087" i="17"/>
  <c r="X1086" i="17"/>
  <c r="W1086" i="17"/>
  <c r="V1086" i="17"/>
  <c r="U1086" i="17"/>
  <c r="T1086" i="17"/>
  <c r="S1086" i="17"/>
  <c r="R1086" i="17"/>
  <c r="Q1086" i="17"/>
  <c r="P1086" i="17"/>
  <c r="O1086" i="17"/>
  <c r="M1086" i="17"/>
  <c r="L1086" i="17"/>
  <c r="K1086" i="17"/>
  <c r="J1086" i="17"/>
  <c r="I1086" i="17"/>
  <c r="H1086" i="17"/>
  <c r="G1086" i="17"/>
  <c r="E1086" i="17"/>
  <c r="C1086" i="17"/>
  <c r="B1086" i="17"/>
  <c r="X1085" i="17"/>
  <c r="W1085" i="17"/>
  <c r="V1085" i="17"/>
  <c r="U1085" i="17"/>
  <c r="T1085" i="17"/>
  <c r="S1085" i="17"/>
  <c r="R1085" i="17"/>
  <c r="Q1085" i="17"/>
  <c r="P1085" i="17"/>
  <c r="O1085" i="17"/>
  <c r="M1085" i="17"/>
  <c r="L1085" i="17"/>
  <c r="K1085" i="17"/>
  <c r="J1085" i="17"/>
  <c r="I1085" i="17"/>
  <c r="H1085" i="17"/>
  <c r="G1085" i="17"/>
  <c r="E1085" i="17"/>
  <c r="C1085" i="17"/>
  <c r="B1085" i="17"/>
  <c r="X1084" i="17"/>
  <c r="W1084" i="17"/>
  <c r="V1084" i="17"/>
  <c r="U1084" i="17"/>
  <c r="T1084" i="17"/>
  <c r="S1084" i="17"/>
  <c r="R1084" i="17"/>
  <c r="Q1084" i="17"/>
  <c r="P1084" i="17"/>
  <c r="O1084" i="17"/>
  <c r="M1084" i="17"/>
  <c r="L1084" i="17"/>
  <c r="K1084" i="17"/>
  <c r="J1084" i="17"/>
  <c r="I1084" i="17"/>
  <c r="H1084" i="17"/>
  <c r="G1084" i="17"/>
  <c r="E1084" i="17"/>
  <c r="C1084" i="17"/>
  <c r="B1084" i="17"/>
  <c r="X1083" i="17"/>
  <c r="W1083" i="17"/>
  <c r="V1083" i="17"/>
  <c r="U1083" i="17"/>
  <c r="T1083" i="17"/>
  <c r="S1083" i="17"/>
  <c r="R1083" i="17"/>
  <c r="Q1083" i="17"/>
  <c r="P1083" i="17"/>
  <c r="O1083" i="17"/>
  <c r="M1083" i="17"/>
  <c r="L1083" i="17"/>
  <c r="K1083" i="17"/>
  <c r="J1083" i="17"/>
  <c r="I1083" i="17"/>
  <c r="H1083" i="17"/>
  <c r="G1083" i="17"/>
  <c r="E1083" i="17"/>
  <c r="C1083" i="17"/>
  <c r="B1083" i="17"/>
  <c r="X1082" i="17"/>
  <c r="W1082" i="17"/>
  <c r="V1082" i="17"/>
  <c r="U1082" i="17"/>
  <c r="T1082" i="17"/>
  <c r="S1082" i="17"/>
  <c r="R1082" i="17"/>
  <c r="Q1082" i="17"/>
  <c r="P1082" i="17"/>
  <c r="O1082" i="17"/>
  <c r="M1082" i="17"/>
  <c r="L1082" i="17"/>
  <c r="K1082" i="17"/>
  <c r="J1082" i="17"/>
  <c r="I1082" i="17"/>
  <c r="H1082" i="17"/>
  <c r="G1082" i="17"/>
  <c r="E1082" i="17"/>
  <c r="C1082" i="17"/>
  <c r="B1082" i="17"/>
  <c r="X1081" i="17"/>
  <c r="W1081" i="17"/>
  <c r="V1081" i="17"/>
  <c r="U1081" i="17"/>
  <c r="T1081" i="17"/>
  <c r="S1081" i="17"/>
  <c r="R1081" i="17"/>
  <c r="Q1081" i="17"/>
  <c r="P1081" i="17"/>
  <c r="O1081" i="17"/>
  <c r="M1081" i="17"/>
  <c r="L1081" i="17"/>
  <c r="K1081" i="17"/>
  <c r="J1081" i="17"/>
  <c r="I1081" i="17"/>
  <c r="H1081" i="17"/>
  <c r="G1081" i="17"/>
  <c r="E1081" i="17"/>
  <c r="C1081" i="17"/>
  <c r="B1081" i="17"/>
  <c r="X1080" i="17"/>
  <c r="W1080" i="17"/>
  <c r="V1080" i="17"/>
  <c r="U1080" i="17"/>
  <c r="T1080" i="17"/>
  <c r="S1080" i="17"/>
  <c r="R1080" i="17"/>
  <c r="Q1080" i="17"/>
  <c r="P1080" i="17"/>
  <c r="O1080" i="17"/>
  <c r="M1080" i="17"/>
  <c r="L1080" i="17"/>
  <c r="K1080" i="17"/>
  <c r="J1080" i="17"/>
  <c r="I1080" i="17"/>
  <c r="H1080" i="17"/>
  <c r="G1080" i="17"/>
  <c r="E1080" i="17"/>
  <c r="C1080" i="17"/>
  <c r="B1080" i="17"/>
  <c r="X1079" i="17"/>
  <c r="W1079" i="17"/>
  <c r="V1079" i="17"/>
  <c r="U1079" i="17"/>
  <c r="T1079" i="17"/>
  <c r="S1079" i="17"/>
  <c r="R1079" i="17"/>
  <c r="Q1079" i="17"/>
  <c r="P1079" i="17"/>
  <c r="O1079" i="17"/>
  <c r="M1079" i="17"/>
  <c r="L1079" i="17"/>
  <c r="K1079" i="17"/>
  <c r="J1079" i="17"/>
  <c r="I1079" i="17"/>
  <c r="H1079" i="17"/>
  <c r="G1079" i="17"/>
  <c r="E1079" i="17"/>
  <c r="C1079" i="17"/>
  <c r="B1079" i="17"/>
  <c r="X1078" i="17"/>
  <c r="W1078" i="17"/>
  <c r="V1078" i="17"/>
  <c r="U1078" i="17"/>
  <c r="T1078" i="17"/>
  <c r="S1078" i="17"/>
  <c r="R1078" i="17"/>
  <c r="Q1078" i="17"/>
  <c r="P1078" i="17"/>
  <c r="O1078" i="17"/>
  <c r="M1078" i="17"/>
  <c r="L1078" i="17"/>
  <c r="K1078" i="17"/>
  <c r="J1078" i="17"/>
  <c r="I1078" i="17"/>
  <c r="H1078" i="17"/>
  <c r="G1078" i="17"/>
  <c r="E1078" i="17"/>
  <c r="C1078" i="17"/>
  <c r="B1078" i="17"/>
  <c r="X1077" i="17"/>
  <c r="W1077" i="17"/>
  <c r="V1077" i="17"/>
  <c r="U1077" i="17"/>
  <c r="T1077" i="17"/>
  <c r="S1077" i="17"/>
  <c r="R1077" i="17"/>
  <c r="Q1077" i="17"/>
  <c r="P1077" i="17"/>
  <c r="O1077" i="17"/>
  <c r="M1077" i="17"/>
  <c r="L1077" i="17"/>
  <c r="K1077" i="17"/>
  <c r="J1077" i="17"/>
  <c r="I1077" i="17"/>
  <c r="H1077" i="17"/>
  <c r="G1077" i="17"/>
  <c r="E1077" i="17"/>
  <c r="C1077" i="17"/>
  <c r="B1077" i="17"/>
  <c r="X1076" i="17"/>
  <c r="W1076" i="17"/>
  <c r="V1076" i="17"/>
  <c r="U1076" i="17"/>
  <c r="T1076" i="17"/>
  <c r="S1076" i="17"/>
  <c r="R1076" i="17"/>
  <c r="Q1076" i="17"/>
  <c r="P1076" i="17"/>
  <c r="O1076" i="17"/>
  <c r="M1076" i="17"/>
  <c r="L1076" i="17"/>
  <c r="K1076" i="17"/>
  <c r="J1076" i="17"/>
  <c r="I1076" i="17"/>
  <c r="H1076" i="17"/>
  <c r="G1076" i="17"/>
  <c r="E1076" i="17"/>
  <c r="C1076" i="17"/>
  <c r="B1076" i="17"/>
  <c r="X1075" i="17"/>
  <c r="W1075" i="17"/>
  <c r="V1075" i="17"/>
  <c r="U1075" i="17"/>
  <c r="T1075" i="17"/>
  <c r="S1075" i="17"/>
  <c r="R1075" i="17"/>
  <c r="Q1075" i="17"/>
  <c r="P1075" i="17"/>
  <c r="O1075" i="17"/>
  <c r="M1075" i="17"/>
  <c r="L1075" i="17"/>
  <c r="K1075" i="17"/>
  <c r="J1075" i="17"/>
  <c r="I1075" i="17"/>
  <c r="H1075" i="17"/>
  <c r="G1075" i="17"/>
  <c r="E1075" i="17"/>
  <c r="C1075" i="17"/>
  <c r="B1075" i="17"/>
  <c r="X1074" i="17"/>
  <c r="W1074" i="17"/>
  <c r="V1074" i="17"/>
  <c r="U1074" i="17"/>
  <c r="T1074" i="17"/>
  <c r="S1074" i="17"/>
  <c r="R1074" i="17"/>
  <c r="Q1074" i="17"/>
  <c r="P1074" i="17"/>
  <c r="O1074" i="17"/>
  <c r="M1074" i="17"/>
  <c r="L1074" i="17"/>
  <c r="K1074" i="17"/>
  <c r="J1074" i="17"/>
  <c r="I1074" i="17"/>
  <c r="H1074" i="17"/>
  <c r="G1074" i="17"/>
  <c r="E1074" i="17"/>
  <c r="C1074" i="17"/>
  <c r="B1074" i="17"/>
  <c r="X1073" i="17"/>
  <c r="W1073" i="17"/>
  <c r="V1073" i="17"/>
  <c r="U1073" i="17"/>
  <c r="T1073" i="17"/>
  <c r="S1073" i="17"/>
  <c r="R1073" i="17"/>
  <c r="Q1073" i="17"/>
  <c r="P1073" i="17"/>
  <c r="O1073" i="17"/>
  <c r="M1073" i="17"/>
  <c r="L1073" i="17"/>
  <c r="K1073" i="17"/>
  <c r="J1073" i="17"/>
  <c r="I1073" i="17"/>
  <c r="H1073" i="17"/>
  <c r="G1073" i="17"/>
  <c r="E1073" i="17"/>
  <c r="C1073" i="17"/>
  <c r="B1073" i="17"/>
  <c r="X1072" i="17"/>
  <c r="W1072" i="17"/>
  <c r="V1072" i="17"/>
  <c r="U1072" i="17"/>
  <c r="T1072" i="17"/>
  <c r="S1072" i="17"/>
  <c r="R1072" i="17"/>
  <c r="Q1072" i="17"/>
  <c r="P1072" i="17"/>
  <c r="O1072" i="17"/>
  <c r="M1072" i="17"/>
  <c r="L1072" i="17"/>
  <c r="K1072" i="17"/>
  <c r="J1072" i="17"/>
  <c r="I1072" i="17"/>
  <c r="H1072" i="17"/>
  <c r="G1072" i="17"/>
  <c r="E1072" i="17"/>
  <c r="C1072" i="17"/>
  <c r="B1072" i="17"/>
  <c r="X1071" i="17"/>
  <c r="W1071" i="17"/>
  <c r="V1071" i="17"/>
  <c r="U1071" i="17"/>
  <c r="T1071" i="17"/>
  <c r="S1071" i="17"/>
  <c r="R1071" i="17"/>
  <c r="Q1071" i="17"/>
  <c r="P1071" i="17"/>
  <c r="O1071" i="17"/>
  <c r="M1071" i="17"/>
  <c r="L1071" i="17"/>
  <c r="K1071" i="17"/>
  <c r="J1071" i="17"/>
  <c r="I1071" i="17"/>
  <c r="H1071" i="17"/>
  <c r="G1071" i="17"/>
  <c r="E1071" i="17"/>
  <c r="C1071" i="17"/>
  <c r="B1071" i="17"/>
  <c r="X1070" i="17"/>
  <c r="W1070" i="17"/>
  <c r="V1070" i="17"/>
  <c r="U1070" i="17"/>
  <c r="T1070" i="17"/>
  <c r="S1070" i="17"/>
  <c r="R1070" i="17"/>
  <c r="Q1070" i="17"/>
  <c r="P1070" i="17"/>
  <c r="O1070" i="17"/>
  <c r="M1070" i="17"/>
  <c r="L1070" i="17"/>
  <c r="K1070" i="17"/>
  <c r="J1070" i="17"/>
  <c r="I1070" i="17"/>
  <c r="H1070" i="17"/>
  <c r="G1070" i="17"/>
  <c r="E1070" i="17"/>
  <c r="C1070" i="17"/>
  <c r="B1070" i="17"/>
  <c r="X1069" i="17"/>
  <c r="W1069" i="17"/>
  <c r="V1069" i="17"/>
  <c r="U1069" i="17"/>
  <c r="T1069" i="17"/>
  <c r="S1069" i="17"/>
  <c r="R1069" i="17"/>
  <c r="Q1069" i="17"/>
  <c r="P1069" i="17"/>
  <c r="O1069" i="17"/>
  <c r="M1069" i="17"/>
  <c r="L1069" i="17"/>
  <c r="K1069" i="17"/>
  <c r="J1069" i="17"/>
  <c r="I1069" i="17"/>
  <c r="H1069" i="17"/>
  <c r="G1069" i="17"/>
  <c r="E1069" i="17"/>
  <c r="C1069" i="17"/>
  <c r="B1069" i="17"/>
  <c r="X1068" i="17"/>
  <c r="W1068" i="17"/>
  <c r="V1068" i="17"/>
  <c r="U1068" i="17"/>
  <c r="T1068" i="17"/>
  <c r="S1068" i="17"/>
  <c r="R1068" i="17"/>
  <c r="Q1068" i="17"/>
  <c r="P1068" i="17"/>
  <c r="O1068" i="17"/>
  <c r="M1068" i="17"/>
  <c r="L1068" i="17"/>
  <c r="K1068" i="17"/>
  <c r="J1068" i="17"/>
  <c r="I1068" i="17"/>
  <c r="H1068" i="17"/>
  <c r="G1068" i="17"/>
  <c r="E1068" i="17"/>
  <c r="C1068" i="17"/>
  <c r="B1068" i="17"/>
  <c r="X1067" i="17"/>
  <c r="W1067" i="17"/>
  <c r="V1067" i="17"/>
  <c r="U1067" i="17"/>
  <c r="T1067" i="17"/>
  <c r="S1067" i="17"/>
  <c r="R1067" i="17"/>
  <c r="Q1067" i="17"/>
  <c r="P1067" i="17"/>
  <c r="O1067" i="17"/>
  <c r="M1067" i="17"/>
  <c r="L1067" i="17"/>
  <c r="K1067" i="17"/>
  <c r="J1067" i="17"/>
  <c r="I1067" i="17"/>
  <c r="H1067" i="17"/>
  <c r="G1067" i="17"/>
  <c r="E1067" i="17"/>
  <c r="C1067" i="17"/>
  <c r="B1067" i="17"/>
  <c r="X1066" i="17"/>
  <c r="W1066" i="17"/>
  <c r="V1066" i="17"/>
  <c r="U1066" i="17"/>
  <c r="T1066" i="17"/>
  <c r="S1066" i="17"/>
  <c r="R1066" i="17"/>
  <c r="Q1066" i="17"/>
  <c r="P1066" i="17"/>
  <c r="O1066" i="17"/>
  <c r="M1066" i="17"/>
  <c r="L1066" i="17"/>
  <c r="K1066" i="17"/>
  <c r="J1066" i="17"/>
  <c r="I1066" i="17"/>
  <c r="H1066" i="17"/>
  <c r="G1066" i="17"/>
  <c r="E1066" i="17"/>
  <c r="C1066" i="17"/>
  <c r="B1066" i="17"/>
  <c r="X1065" i="17"/>
  <c r="W1065" i="17"/>
  <c r="V1065" i="17"/>
  <c r="U1065" i="17"/>
  <c r="T1065" i="17"/>
  <c r="S1065" i="17"/>
  <c r="R1065" i="17"/>
  <c r="Q1065" i="17"/>
  <c r="P1065" i="17"/>
  <c r="O1065" i="17"/>
  <c r="M1065" i="17"/>
  <c r="L1065" i="17"/>
  <c r="K1065" i="17"/>
  <c r="J1065" i="17"/>
  <c r="I1065" i="17"/>
  <c r="H1065" i="17"/>
  <c r="G1065" i="17"/>
  <c r="E1065" i="17"/>
  <c r="C1065" i="17"/>
  <c r="B1065" i="17"/>
  <c r="X1064" i="17"/>
  <c r="W1064" i="17"/>
  <c r="V1064" i="17"/>
  <c r="U1064" i="17"/>
  <c r="T1064" i="17"/>
  <c r="S1064" i="17"/>
  <c r="R1064" i="17"/>
  <c r="Q1064" i="17"/>
  <c r="P1064" i="17"/>
  <c r="O1064" i="17"/>
  <c r="M1064" i="17"/>
  <c r="L1064" i="17"/>
  <c r="K1064" i="17"/>
  <c r="J1064" i="17"/>
  <c r="I1064" i="17"/>
  <c r="H1064" i="17"/>
  <c r="G1064" i="17"/>
  <c r="E1064" i="17"/>
  <c r="C1064" i="17"/>
  <c r="B1064" i="17"/>
  <c r="X1063" i="17"/>
  <c r="W1063" i="17"/>
  <c r="V1063" i="17"/>
  <c r="U1063" i="17"/>
  <c r="T1063" i="17"/>
  <c r="S1063" i="17"/>
  <c r="R1063" i="17"/>
  <c r="Q1063" i="17"/>
  <c r="P1063" i="17"/>
  <c r="O1063" i="17"/>
  <c r="M1063" i="17"/>
  <c r="L1063" i="17"/>
  <c r="K1063" i="17"/>
  <c r="J1063" i="17"/>
  <c r="I1063" i="17"/>
  <c r="H1063" i="17"/>
  <c r="G1063" i="17"/>
  <c r="E1063" i="17"/>
  <c r="C1063" i="17"/>
  <c r="B1063" i="17"/>
  <c r="X1062" i="17"/>
  <c r="W1062" i="17"/>
  <c r="V1062" i="17"/>
  <c r="U1062" i="17"/>
  <c r="T1062" i="17"/>
  <c r="S1062" i="17"/>
  <c r="R1062" i="17"/>
  <c r="Q1062" i="17"/>
  <c r="P1062" i="17"/>
  <c r="O1062" i="17"/>
  <c r="M1062" i="17"/>
  <c r="L1062" i="17"/>
  <c r="K1062" i="17"/>
  <c r="J1062" i="17"/>
  <c r="I1062" i="17"/>
  <c r="H1062" i="17"/>
  <c r="G1062" i="17"/>
  <c r="E1062" i="17"/>
  <c r="C1062" i="17"/>
  <c r="B1062" i="17"/>
  <c r="X1061" i="17"/>
  <c r="W1061" i="17"/>
  <c r="V1061" i="17"/>
  <c r="U1061" i="17"/>
  <c r="T1061" i="17"/>
  <c r="S1061" i="17"/>
  <c r="R1061" i="17"/>
  <c r="Q1061" i="17"/>
  <c r="P1061" i="17"/>
  <c r="O1061" i="17"/>
  <c r="M1061" i="17"/>
  <c r="L1061" i="17"/>
  <c r="K1061" i="17"/>
  <c r="J1061" i="17"/>
  <c r="I1061" i="17"/>
  <c r="H1061" i="17"/>
  <c r="G1061" i="17"/>
  <c r="E1061" i="17"/>
  <c r="C1061" i="17"/>
  <c r="B1061" i="17"/>
  <c r="X1060" i="17"/>
  <c r="W1060" i="17"/>
  <c r="V1060" i="17"/>
  <c r="U1060" i="17"/>
  <c r="T1060" i="17"/>
  <c r="S1060" i="17"/>
  <c r="R1060" i="17"/>
  <c r="Q1060" i="17"/>
  <c r="P1060" i="17"/>
  <c r="O1060" i="17"/>
  <c r="M1060" i="17"/>
  <c r="L1060" i="17"/>
  <c r="K1060" i="17"/>
  <c r="J1060" i="17"/>
  <c r="I1060" i="17"/>
  <c r="H1060" i="17"/>
  <c r="G1060" i="17"/>
  <c r="E1060" i="17"/>
  <c r="C1060" i="17"/>
  <c r="B1060" i="17"/>
  <c r="X1059" i="17"/>
  <c r="W1059" i="17"/>
  <c r="V1059" i="17"/>
  <c r="U1059" i="17"/>
  <c r="T1059" i="17"/>
  <c r="S1059" i="17"/>
  <c r="R1059" i="17"/>
  <c r="Q1059" i="17"/>
  <c r="P1059" i="17"/>
  <c r="O1059" i="17"/>
  <c r="M1059" i="17"/>
  <c r="L1059" i="17"/>
  <c r="K1059" i="17"/>
  <c r="J1059" i="17"/>
  <c r="I1059" i="17"/>
  <c r="H1059" i="17"/>
  <c r="G1059" i="17"/>
  <c r="E1059" i="17"/>
  <c r="C1059" i="17"/>
  <c r="B1059" i="17"/>
  <c r="X1058" i="17"/>
  <c r="W1058" i="17"/>
  <c r="V1058" i="17"/>
  <c r="U1058" i="17"/>
  <c r="T1058" i="17"/>
  <c r="S1058" i="17"/>
  <c r="R1058" i="17"/>
  <c r="Q1058" i="17"/>
  <c r="P1058" i="17"/>
  <c r="O1058" i="17"/>
  <c r="M1058" i="17"/>
  <c r="L1058" i="17"/>
  <c r="K1058" i="17"/>
  <c r="J1058" i="17"/>
  <c r="I1058" i="17"/>
  <c r="H1058" i="17"/>
  <c r="G1058" i="17"/>
  <c r="E1058" i="17"/>
  <c r="C1058" i="17"/>
  <c r="B1058" i="17"/>
  <c r="X1057" i="17"/>
  <c r="W1057" i="17"/>
  <c r="V1057" i="17"/>
  <c r="U1057" i="17"/>
  <c r="T1057" i="17"/>
  <c r="S1057" i="17"/>
  <c r="R1057" i="17"/>
  <c r="Q1057" i="17"/>
  <c r="P1057" i="17"/>
  <c r="O1057" i="17"/>
  <c r="M1057" i="17"/>
  <c r="L1057" i="17"/>
  <c r="K1057" i="17"/>
  <c r="J1057" i="17"/>
  <c r="I1057" i="17"/>
  <c r="H1057" i="17"/>
  <c r="G1057" i="17"/>
  <c r="E1057" i="17"/>
  <c r="C1057" i="17"/>
  <c r="B1057" i="17"/>
  <c r="X1056" i="17"/>
  <c r="W1056" i="17"/>
  <c r="V1056" i="17"/>
  <c r="U1056" i="17"/>
  <c r="T1056" i="17"/>
  <c r="S1056" i="17"/>
  <c r="R1056" i="17"/>
  <c r="Q1056" i="17"/>
  <c r="P1056" i="17"/>
  <c r="O1056" i="17"/>
  <c r="M1056" i="17"/>
  <c r="L1056" i="17"/>
  <c r="K1056" i="17"/>
  <c r="J1056" i="17"/>
  <c r="I1056" i="17"/>
  <c r="H1056" i="17"/>
  <c r="G1056" i="17"/>
  <c r="E1056" i="17"/>
  <c r="C1056" i="17"/>
  <c r="B1056" i="17"/>
  <c r="X1055" i="17"/>
  <c r="W1055" i="17"/>
  <c r="V1055" i="17"/>
  <c r="U1055" i="17"/>
  <c r="T1055" i="17"/>
  <c r="S1055" i="17"/>
  <c r="R1055" i="17"/>
  <c r="Q1055" i="17"/>
  <c r="P1055" i="17"/>
  <c r="O1055" i="17"/>
  <c r="M1055" i="17"/>
  <c r="L1055" i="17"/>
  <c r="K1055" i="17"/>
  <c r="J1055" i="17"/>
  <c r="I1055" i="17"/>
  <c r="H1055" i="17"/>
  <c r="G1055" i="17"/>
  <c r="E1055" i="17"/>
  <c r="C1055" i="17"/>
  <c r="B1055" i="17"/>
  <c r="X1054" i="17"/>
  <c r="W1054" i="17"/>
  <c r="V1054" i="17"/>
  <c r="U1054" i="17"/>
  <c r="T1054" i="17"/>
  <c r="S1054" i="17"/>
  <c r="R1054" i="17"/>
  <c r="Q1054" i="17"/>
  <c r="P1054" i="17"/>
  <c r="O1054" i="17"/>
  <c r="M1054" i="17"/>
  <c r="L1054" i="17"/>
  <c r="K1054" i="17"/>
  <c r="J1054" i="17"/>
  <c r="I1054" i="17"/>
  <c r="H1054" i="17"/>
  <c r="G1054" i="17"/>
  <c r="E1054" i="17"/>
  <c r="C1054" i="17"/>
  <c r="B1054" i="17"/>
  <c r="X1053" i="17"/>
  <c r="W1053" i="17"/>
  <c r="V1053" i="17"/>
  <c r="U1053" i="17"/>
  <c r="T1053" i="17"/>
  <c r="S1053" i="17"/>
  <c r="R1053" i="17"/>
  <c r="Q1053" i="17"/>
  <c r="P1053" i="17"/>
  <c r="O1053" i="17"/>
  <c r="M1053" i="17"/>
  <c r="L1053" i="17"/>
  <c r="K1053" i="17"/>
  <c r="J1053" i="17"/>
  <c r="I1053" i="17"/>
  <c r="H1053" i="17"/>
  <c r="G1053" i="17"/>
  <c r="E1053" i="17"/>
  <c r="C1053" i="17"/>
  <c r="B1053" i="17"/>
  <c r="X1052" i="17"/>
  <c r="W1052" i="17"/>
  <c r="V1052" i="17"/>
  <c r="U1052" i="17"/>
  <c r="T1052" i="17"/>
  <c r="S1052" i="17"/>
  <c r="R1052" i="17"/>
  <c r="Q1052" i="17"/>
  <c r="P1052" i="17"/>
  <c r="O1052" i="17"/>
  <c r="M1052" i="17"/>
  <c r="L1052" i="17"/>
  <c r="K1052" i="17"/>
  <c r="J1052" i="17"/>
  <c r="I1052" i="17"/>
  <c r="H1052" i="17"/>
  <c r="G1052" i="17"/>
  <c r="E1052" i="17"/>
  <c r="C1052" i="17"/>
  <c r="B1052" i="17"/>
  <c r="X1051" i="17"/>
  <c r="W1051" i="17"/>
  <c r="V1051" i="17"/>
  <c r="U1051" i="17"/>
  <c r="T1051" i="17"/>
  <c r="S1051" i="17"/>
  <c r="R1051" i="17"/>
  <c r="Q1051" i="17"/>
  <c r="P1051" i="17"/>
  <c r="O1051" i="17"/>
  <c r="M1051" i="17"/>
  <c r="L1051" i="17"/>
  <c r="K1051" i="17"/>
  <c r="J1051" i="17"/>
  <c r="I1051" i="17"/>
  <c r="H1051" i="17"/>
  <c r="G1051" i="17"/>
  <c r="E1051" i="17"/>
  <c r="C1051" i="17"/>
  <c r="B1051" i="17"/>
  <c r="X1050" i="17"/>
  <c r="W1050" i="17"/>
  <c r="V1050" i="17"/>
  <c r="U1050" i="17"/>
  <c r="T1050" i="17"/>
  <c r="S1050" i="17"/>
  <c r="R1050" i="17"/>
  <c r="Q1050" i="17"/>
  <c r="P1050" i="17"/>
  <c r="O1050" i="17"/>
  <c r="M1050" i="17"/>
  <c r="L1050" i="17"/>
  <c r="K1050" i="17"/>
  <c r="J1050" i="17"/>
  <c r="I1050" i="17"/>
  <c r="H1050" i="17"/>
  <c r="G1050" i="17"/>
  <c r="E1050" i="17"/>
  <c r="C1050" i="17"/>
  <c r="B1050" i="17"/>
  <c r="X1049" i="17"/>
  <c r="W1049" i="17"/>
  <c r="V1049" i="17"/>
  <c r="U1049" i="17"/>
  <c r="T1049" i="17"/>
  <c r="S1049" i="17"/>
  <c r="R1049" i="17"/>
  <c r="Q1049" i="17"/>
  <c r="P1049" i="17"/>
  <c r="O1049" i="17"/>
  <c r="M1049" i="17"/>
  <c r="L1049" i="17"/>
  <c r="K1049" i="17"/>
  <c r="J1049" i="17"/>
  <c r="I1049" i="17"/>
  <c r="H1049" i="17"/>
  <c r="G1049" i="17"/>
  <c r="E1049" i="17"/>
  <c r="C1049" i="17"/>
  <c r="B1049" i="17"/>
  <c r="X1048" i="17"/>
  <c r="W1048" i="17"/>
  <c r="V1048" i="17"/>
  <c r="U1048" i="17"/>
  <c r="T1048" i="17"/>
  <c r="S1048" i="17"/>
  <c r="R1048" i="17"/>
  <c r="Q1048" i="17"/>
  <c r="P1048" i="17"/>
  <c r="O1048" i="17"/>
  <c r="M1048" i="17"/>
  <c r="L1048" i="17"/>
  <c r="K1048" i="17"/>
  <c r="J1048" i="17"/>
  <c r="I1048" i="17"/>
  <c r="H1048" i="17"/>
  <c r="G1048" i="17"/>
  <c r="E1048" i="17"/>
  <c r="C1048" i="17"/>
  <c r="B1048" i="17"/>
  <c r="X1047" i="17"/>
  <c r="W1047" i="17"/>
  <c r="V1047" i="17"/>
  <c r="U1047" i="17"/>
  <c r="T1047" i="17"/>
  <c r="S1047" i="17"/>
  <c r="R1047" i="17"/>
  <c r="Q1047" i="17"/>
  <c r="P1047" i="17"/>
  <c r="O1047" i="17"/>
  <c r="M1047" i="17"/>
  <c r="L1047" i="17"/>
  <c r="K1047" i="17"/>
  <c r="J1047" i="17"/>
  <c r="I1047" i="17"/>
  <c r="H1047" i="17"/>
  <c r="G1047" i="17"/>
  <c r="E1047" i="17"/>
  <c r="C1047" i="17"/>
  <c r="B1047" i="17"/>
  <c r="X1046" i="17"/>
  <c r="W1046" i="17"/>
  <c r="V1046" i="17"/>
  <c r="U1046" i="17"/>
  <c r="T1046" i="17"/>
  <c r="S1046" i="17"/>
  <c r="R1046" i="17"/>
  <c r="Q1046" i="17"/>
  <c r="P1046" i="17"/>
  <c r="O1046" i="17"/>
  <c r="M1046" i="17"/>
  <c r="L1046" i="17"/>
  <c r="K1046" i="17"/>
  <c r="J1046" i="17"/>
  <c r="I1046" i="17"/>
  <c r="H1046" i="17"/>
  <c r="G1046" i="17"/>
  <c r="E1046" i="17"/>
  <c r="C1046" i="17"/>
  <c r="B1046" i="17"/>
  <c r="X1045" i="17"/>
  <c r="W1045" i="17"/>
  <c r="V1045" i="17"/>
  <c r="U1045" i="17"/>
  <c r="T1045" i="17"/>
  <c r="S1045" i="17"/>
  <c r="R1045" i="17"/>
  <c r="Q1045" i="17"/>
  <c r="P1045" i="17"/>
  <c r="O1045" i="17"/>
  <c r="M1045" i="17"/>
  <c r="L1045" i="17"/>
  <c r="K1045" i="17"/>
  <c r="J1045" i="17"/>
  <c r="I1045" i="17"/>
  <c r="H1045" i="17"/>
  <c r="G1045" i="17"/>
  <c r="E1045" i="17"/>
  <c r="C1045" i="17"/>
  <c r="B1045" i="17"/>
  <c r="X1044" i="17"/>
  <c r="W1044" i="17"/>
  <c r="V1044" i="17"/>
  <c r="U1044" i="17"/>
  <c r="T1044" i="17"/>
  <c r="S1044" i="17"/>
  <c r="R1044" i="17"/>
  <c r="Q1044" i="17"/>
  <c r="P1044" i="17"/>
  <c r="O1044" i="17"/>
  <c r="M1044" i="17"/>
  <c r="L1044" i="17"/>
  <c r="K1044" i="17"/>
  <c r="J1044" i="17"/>
  <c r="I1044" i="17"/>
  <c r="H1044" i="17"/>
  <c r="G1044" i="17"/>
  <c r="E1044" i="17"/>
  <c r="C1044" i="17"/>
  <c r="B1044" i="17"/>
  <c r="X1043" i="17"/>
  <c r="W1043" i="17"/>
  <c r="V1043" i="17"/>
  <c r="U1043" i="17"/>
  <c r="T1043" i="17"/>
  <c r="S1043" i="17"/>
  <c r="R1043" i="17"/>
  <c r="Q1043" i="17"/>
  <c r="P1043" i="17"/>
  <c r="O1043" i="17"/>
  <c r="M1043" i="17"/>
  <c r="L1043" i="17"/>
  <c r="K1043" i="17"/>
  <c r="J1043" i="17"/>
  <c r="I1043" i="17"/>
  <c r="H1043" i="17"/>
  <c r="G1043" i="17"/>
  <c r="E1043" i="17"/>
  <c r="C1043" i="17"/>
  <c r="B1043" i="17"/>
  <c r="X1042" i="17"/>
  <c r="W1042" i="17"/>
  <c r="V1042" i="17"/>
  <c r="U1042" i="17"/>
  <c r="T1042" i="17"/>
  <c r="S1042" i="17"/>
  <c r="R1042" i="17"/>
  <c r="Q1042" i="17"/>
  <c r="P1042" i="17"/>
  <c r="O1042" i="17"/>
  <c r="M1042" i="17"/>
  <c r="L1042" i="17"/>
  <c r="K1042" i="17"/>
  <c r="J1042" i="17"/>
  <c r="I1042" i="17"/>
  <c r="H1042" i="17"/>
  <c r="G1042" i="17"/>
  <c r="E1042" i="17"/>
  <c r="C1042" i="17"/>
  <c r="B1042" i="17"/>
  <c r="X1041" i="17"/>
  <c r="W1041" i="17"/>
  <c r="V1041" i="17"/>
  <c r="U1041" i="17"/>
  <c r="T1041" i="17"/>
  <c r="S1041" i="17"/>
  <c r="R1041" i="17"/>
  <c r="Q1041" i="17"/>
  <c r="P1041" i="17"/>
  <c r="O1041" i="17"/>
  <c r="M1041" i="17"/>
  <c r="L1041" i="17"/>
  <c r="K1041" i="17"/>
  <c r="J1041" i="17"/>
  <c r="I1041" i="17"/>
  <c r="H1041" i="17"/>
  <c r="G1041" i="17"/>
  <c r="E1041" i="17"/>
  <c r="C1041" i="17"/>
  <c r="B1041" i="17"/>
  <c r="X1040" i="17"/>
  <c r="W1040" i="17"/>
  <c r="V1040" i="17"/>
  <c r="U1040" i="17"/>
  <c r="T1040" i="17"/>
  <c r="S1040" i="17"/>
  <c r="R1040" i="17"/>
  <c r="Q1040" i="17"/>
  <c r="P1040" i="17"/>
  <c r="O1040" i="17"/>
  <c r="M1040" i="17"/>
  <c r="L1040" i="17"/>
  <c r="K1040" i="17"/>
  <c r="J1040" i="17"/>
  <c r="I1040" i="17"/>
  <c r="H1040" i="17"/>
  <c r="G1040" i="17"/>
  <c r="E1040" i="17"/>
  <c r="C1040" i="17"/>
  <c r="B1040" i="17"/>
  <c r="X1039" i="17"/>
  <c r="W1039" i="17"/>
  <c r="V1039" i="17"/>
  <c r="U1039" i="17"/>
  <c r="T1039" i="17"/>
  <c r="S1039" i="17"/>
  <c r="R1039" i="17"/>
  <c r="Q1039" i="17"/>
  <c r="P1039" i="17"/>
  <c r="O1039" i="17"/>
  <c r="M1039" i="17"/>
  <c r="L1039" i="17"/>
  <c r="K1039" i="17"/>
  <c r="J1039" i="17"/>
  <c r="I1039" i="17"/>
  <c r="H1039" i="17"/>
  <c r="G1039" i="17"/>
  <c r="E1039" i="17"/>
  <c r="C1039" i="17"/>
  <c r="B1039" i="17"/>
  <c r="X1038" i="17"/>
  <c r="W1038" i="17"/>
  <c r="V1038" i="17"/>
  <c r="U1038" i="17"/>
  <c r="T1038" i="17"/>
  <c r="S1038" i="17"/>
  <c r="R1038" i="17"/>
  <c r="Q1038" i="17"/>
  <c r="P1038" i="17"/>
  <c r="O1038" i="17"/>
  <c r="M1038" i="17"/>
  <c r="L1038" i="17"/>
  <c r="K1038" i="17"/>
  <c r="J1038" i="17"/>
  <c r="I1038" i="17"/>
  <c r="H1038" i="17"/>
  <c r="G1038" i="17"/>
  <c r="E1038" i="17"/>
  <c r="C1038" i="17"/>
  <c r="B1038" i="17"/>
  <c r="X1037" i="17"/>
  <c r="W1037" i="17"/>
  <c r="V1037" i="17"/>
  <c r="U1037" i="17"/>
  <c r="T1037" i="17"/>
  <c r="S1037" i="17"/>
  <c r="R1037" i="17"/>
  <c r="Q1037" i="17"/>
  <c r="P1037" i="17"/>
  <c r="O1037" i="17"/>
  <c r="M1037" i="17"/>
  <c r="L1037" i="17"/>
  <c r="K1037" i="17"/>
  <c r="J1037" i="17"/>
  <c r="I1037" i="17"/>
  <c r="H1037" i="17"/>
  <c r="G1037" i="17"/>
  <c r="E1037" i="17"/>
  <c r="C1037" i="17"/>
  <c r="B1037" i="17"/>
  <c r="X1036" i="17"/>
  <c r="W1036" i="17"/>
  <c r="V1036" i="17"/>
  <c r="U1036" i="17"/>
  <c r="T1036" i="17"/>
  <c r="S1036" i="17"/>
  <c r="R1036" i="17"/>
  <c r="Q1036" i="17"/>
  <c r="P1036" i="17"/>
  <c r="O1036" i="17"/>
  <c r="M1036" i="17"/>
  <c r="L1036" i="17"/>
  <c r="K1036" i="17"/>
  <c r="J1036" i="17"/>
  <c r="I1036" i="17"/>
  <c r="H1036" i="17"/>
  <c r="G1036" i="17"/>
  <c r="E1036" i="17"/>
  <c r="C1036" i="17"/>
  <c r="B1036" i="17"/>
  <c r="X1035" i="17"/>
  <c r="W1035" i="17"/>
  <c r="V1035" i="17"/>
  <c r="U1035" i="17"/>
  <c r="T1035" i="17"/>
  <c r="S1035" i="17"/>
  <c r="R1035" i="17"/>
  <c r="Q1035" i="17"/>
  <c r="P1035" i="17"/>
  <c r="O1035" i="17"/>
  <c r="M1035" i="17"/>
  <c r="L1035" i="17"/>
  <c r="K1035" i="17"/>
  <c r="J1035" i="17"/>
  <c r="I1035" i="17"/>
  <c r="H1035" i="17"/>
  <c r="G1035" i="17"/>
  <c r="E1035" i="17"/>
  <c r="C1035" i="17"/>
  <c r="B1035" i="17"/>
  <c r="X1034" i="17"/>
  <c r="W1034" i="17"/>
  <c r="V1034" i="17"/>
  <c r="U1034" i="17"/>
  <c r="T1034" i="17"/>
  <c r="S1034" i="17"/>
  <c r="R1034" i="17"/>
  <c r="Q1034" i="17"/>
  <c r="P1034" i="17"/>
  <c r="O1034" i="17"/>
  <c r="M1034" i="17"/>
  <c r="L1034" i="17"/>
  <c r="K1034" i="17"/>
  <c r="J1034" i="17"/>
  <c r="I1034" i="17"/>
  <c r="H1034" i="17"/>
  <c r="G1034" i="17"/>
  <c r="E1034" i="17"/>
  <c r="C1034" i="17"/>
  <c r="B1034" i="17"/>
  <c r="X1033" i="17"/>
  <c r="W1033" i="17"/>
  <c r="V1033" i="17"/>
  <c r="U1033" i="17"/>
  <c r="T1033" i="17"/>
  <c r="S1033" i="17"/>
  <c r="R1033" i="17"/>
  <c r="Q1033" i="17"/>
  <c r="P1033" i="17"/>
  <c r="O1033" i="17"/>
  <c r="M1033" i="17"/>
  <c r="L1033" i="17"/>
  <c r="K1033" i="17"/>
  <c r="J1033" i="17"/>
  <c r="I1033" i="17"/>
  <c r="H1033" i="17"/>
  <c r="G1033" i="17"/>
  <c r="E1033" i="17"/>
  <c r="C1033" i="17"/>
  <c r="B1033" i="17"/>
  <c r="X1032" i="17"/>
  <c r="W1032" i="17"/>
  <c r="V1032" i="17"/>
  <c r="U1032" i="17"/>
  <c r="T1032" i="17"/>
  <c r="S1032" i="17"/>
  <c r="R1032" i="17"/>
  <c r="Q1032" i="17"/>
  <c r="P1032" i="17"/>
  <c r="O1032" i="17"/>
  <c r="M1032" i="17"/>
  <c r="L1032" i="17"/>
  <c r="K1032" i="17"/>
  <c r="J1032" i="17"/>
  <c r="I1032" i="17"/>
  <c r="H1032" i="17"/>
  <c r="G1032" i="17"/>
  <c r="E1032" i="17"/>
  <c r="C1032" i="17"/>
  <c r="B1032" i="17"/>
  <c r="X1031" i="17"/>
  <c r="W1031" i="17"/>
  <c r="V1031" i="17"/>
  <c r="U1031" i="17"/>
  <c r="T1031" i="17"/>
  <c r="S1031" i="17"/>
  <c r="R1031" i="17"/>
  <c r="Q1031" i="17"/>
  <c r="P1031" i="17"/>
  <c r="O1031" i="17"/>
  <c r="M1031" i="17"/>
  <c r="L1031" i="17"/>
  <c r="K1031" i="17"/>
  <c r="J1031" i="17"/>
  <c r="I1031" i="17"/>
  <c r="H1031" i="17"/>
  <c r="G1031" i="17"/>
  <c r="E1031" i="17"/>
  <c r="C1031" i="17"/>
  <c r="B1031" i="17"/>
  <c r="X1030" i="17"/>
  <c r="W1030" i="17"/>
  <c r="V1030" i="17"/>
  <c r="U1030" i="17"/>
  <c r="T1030" i="17"/>
  <c r="S1030" i="17"/>
  <c r="R1030" i="17"/>
  <c r="Q1030" i="17"/>
  <c r="P1030" i="17"/>
  <c r="O1030" i="17"/>
  <c r="M1030" i="17"/>
  <c r="L1030" i="17"/>
  <c r="K1030" i="17"/>
  <c r="J1030" i="17"/>
  <c r="I1030" i="17"/>
  <c r="H1030" i="17"/>
  <c r="G1030" i="17"/>
  <c r="E1030" i="17"/>
  <c r="C1030" i="17"/>
  <c r="B1030" i="17"/>
  <c r="X1029" i="17"/>
  <c r="W1029" i="17"/>
  <c r="V1029" i="17"/>
  <c r="U1029" i="17"/>
  <c r="T1029" i="17"/>
  <c r="S1029" i="17"/>
  <c r="R1029" i="17"/>
  <c r="Q1029" i="17"/>
  <c r="P1029" i="17"/>
  <c r="O1029" i="17"/>
  <c r="M1029" i="17"/>
  <c r="L1029" i="17"/>
  <c r="K1029" i="17"/>
  <c r="J1029" i="17"/>
  <c r="I1029" i="17"/>
  <c r="H1029" i="17"/>
  <c r="G1029" i="17"/>
  <c r="E1029" i="17"/>
  <c r="C1029" i="17"/>
  <c r="B1029" i="17"/>
  <c r="X1028" i="17"/>
  <c r="W1028" i="17"/>
  <c r="V1028" i="17"/>
  <c r="U1028" i="17"/>
  <c r="T1028" i="17"/>
  <c r="S1028" i="17"/>
  <c r="R1028" i="17"/>
  <c r="Q1028" i="17"/>
  <c r="P1028" i="17"/>
  <c r="O1028" i="17"/>
  <c r="M1028" i="17"/>
  <c r="L1028" i="17"/>
  <c r="K1028" i="17"/>
  <c r="J1028" i="17"/>
  <c r="I1028" i="17"/>
  <c r="H1028" i="17"/>
  <c r="G1028" i="17"/>
  <c r="E1028" i="17"/>
  <c r="C1028" i="17"/>
  <c r="B1028" i="17"/>
  <c r="X1027" i="17"/>
  <c r="W1027" i="17"/>
  <c r="V1027" i="17"/>
  <c r="U1027" i="17"/>
  <c r="T1027" i="17"/>
  <c r="S1027" i="17"/>
  <c r="R1027" i="17"/>
  <c r="Q1027" i="17"/>
  <c r="P1027" i="17"/>
  <c r="O1027" i="17"/>
  <c r="M1027" i="17"/>
  <c r="L1027" i="17"/>
  <c r="K1027" i="17"/>
  <c r="J1027" i="17"/>
  <c r="I1027" i="17"/>
  <c r="H1027" i="17"/>
  <c r="G1027" i="17"/>
  <c r="E1027" i="17"/>
  <c r="C1027" i="17"/>
  <c r="B1027" i="17"/>
  <c r="X1026" i="17"/>
  <c r="W1026" i="17"/>
  <c r="V1026" i="17"/>
  <c r="U1026" i="17"/>
  <c r="T1026" i="17"/>
  <c r="S1026" i="17"/>
  <c r="R1026" i="17"/>
  <c r="Q1026" i="17"/>
  <c r="P1026" i="17"/>
  <c r="O1026" i="17"/>
  <c r="M1026" i="17"/>
  <c r="L1026" i="17"/>
  <c r="K1026" i="17"/>
  <c r="J1026" i="17"/>
  <c r="I1026" i="17"/>
  <c r="H1026" i="17"/>
  <c r="G1026" i="17"/>
  <c r="E1026" i="17"/>
  <c r="C1026" i="17"/>
  <c r="B1026" i="17"/>
  <c r="X1025" i="17"/>
  <c r="W1025" i="17"/>
  <c r="V1025" i="17"/>
  <c r="U1025" i="17"/>
  <c r="T1025" i="17"/>
  <c r="S1025" i="17"/>
  <c r="R1025" i="17"/>
  <c r="Q1025" i="17"/>
  <c r="P1025" i="17"/>
  <c r="O1025" i="17"/>
  <c r="M1025" i="17"/>
  <c r="L1025" i="17"/>
  <c r="K1025" i="17"/>
  <c r="J1025" i="17"/>
  <c r="I1025" i="17"/>
  <c r="H1025" i="17"/>
  <c r="G1025" i="17"/>
  <c r="E1025" i="17"/>
  <c r="C1025" i="17"/>
  <c r="B1025" i="17"/>
  <c r="X1024" i="17"/>
  <c r="W1024" i="17"/>
  <c r="V1024" i="17"/>
  <c r="U1024" i="17"/>
  <c r="T1024" i="17"/>
  <c r="S1024" i="17"/>
  <c r="R1024" i="17"/>
  <c r="Q1024" i="17"/>
  <c r="P1024" i="17"/>
  <c r="O1024" i="17"/>
  <c r="M1024" i="17"/>
  <c r="L1024" i="17"/>
  <c r="K1024" i="17"/>
  <c r="J1024" i="17"/>
  <c r="I1024" i="17"/>
  <c r="H1024" i="17"/>
  <c r="G1024" i="17"/>
  <c r="E1024" i="17"/>
  <c r="C1024" i="17"/>
  <c r="B1024" i="17"/>
  <c r="X1023" i="17"/>
  <c r="W1023" i="17"/>
  <c r="V1023" i="17"/>
  <c r="U1023" i="17"/>
  <c r="T1023" i="17"/>
  <c r="S1023" i="17"/>
  <c r="R1023" i="17"/>
  <c r="Q1023" i="17"/>
  <c r="P1023" i="17"/>
  <c r="O1023" i="17"/>
  <c r="M1023" i="17"/>
  <c r="L1023" i="17"/>
  <c r="K1023" i="17"/>
  <c r="J1023" i="17"/>
  <c r="I1023" i="17"/>
  <c r="H1023" i="17"/>
  <c r="G1023" i="17"/>
  <c r="E1023" i="17"/>
  <c r="C1023" i="17"/>
  <c r="B1023" i="17"/>
  <c r="X1022" i="17"/>
  <c r="W1022" i="17"/>
  <c r="V1022" i="17"/>
  <c r="U1022" i="17"/>
  <c r="T1022" i="17"/>
  <c r="S1022" i="17"/>
  <c r="R1022" i="17"/>
  <c r="Q1022" i="17"/>
  <c r="P1022" i="17"/>
  <c r="O1022" i="17"/>
  <c r="M1022" i="17"/>
  <c r="L1022" i="17"/>
  <c r="K1022" i="17"/>
  <c r="J1022" i="17"/>
  <c r="I1022" i="17"/>
  <c r="H1022" i="17"/>
  <c r="G1022" i="17"/>
  <c r="E1022" i="17"/>
  <c r="C1022" i="17"/>
  <c r="B1022" i="17"/>
  <c r="X1021" i="17"/>
  <c r="W1021" i="17"/>
  <c r="V1021" i="17"/>
  <c r="U1021" i="17"/>
  <c r="T1021" i="17"/>
  <c r="S1021" i="17"/>
  <c r="R1021" i="17"/>
  <c r="Q1021" i="17"/>
  <c r="P1021" i="17"/>
  <c r="O1021" i="17"/>
  <c r="M1021" i="17"/>
  <c r="L1021" i="17"/>
  <c r="K1021" i="17"/>
  <c r="J1021" i="17"/>
  <c r="I1021" i="17"/>
  <c r="H1021" i="17"/>
  <c r="G1021" i="17"/>
  <c r="E1021" i="17"/>
  <c r="C1021" i="17"/>
  <c r="B1021" i="17"/>
  <c r="X1020" i="17"/>
  <c r="W1020" i="17"/>
  <c r="V1020" i="17"/>
  <c r="U1020" i="17"/>
  <c r="T1020" i="17"/>
  <c r="S1020" i="17"/>
  <c r="R1020" i="17"/>
  <c r="Q1020" i="17"/>
  <c r="P1020" i="17"/>
  <c r="O1020" i="17"/>
  <c r="M1020" i="17"/>
  <c r="L1020" i="17"/>
  <c r="K1020" i="17"/>
  <c r="J1020" i="17"/>
  <c r="I1020" i="17"/>
  <c r="H1020" i="17"/>
  <c r="G1020" i="17"/>
  <c r="E1020" i="17"/>
  <c r="C1020" i="17"/>
  <c r="B1020" i="17"/>
  <c r="X1019" i="17"/>
  <c r="W1019" i="17"/>
  <c r="V1019" i="17"/>
  <c r="U1019" i="17"/>
  <c r="T1019" i="17"/>
  <c r="S1019" i="17"/>
  <c r="R1019" i="17"/>
  <c r="Q1019" i="17"/>
  <c r="P1019" i="17"/>
  <c r="O1019" i="17"/>
  <c r="M1019" i="17"/>
  <c r="L1019" i="17"/>
  <c r="K1019" i="17"/>
  <c r="J1019" i="17"/>
  <c r="I1019" i="17"/>
  <c r="H1019" i="17"/>
  <c r="G1019" i="17"/>
  <c r="E1019" i="17"/>
  <c r="C1019" i="17"/>
  <c r="B1019" i="17"/>
  <c r="X1018" i="17"/>
  <c r="W1018" i="17"/>
  <c r="V1018" i="17"/>
  <c r="U1018" i="17"/>
  <c r="T1018" i="17"/>
  <c r="S1018" i="17"/>
  <c r="R1018" i="17"/>
  <c r="Q1018" i="17"/>
  <c r="P1018" i="17"/>
  <c r="O1018" i="17"/>
  <c r="M1018" i="17"/>
  <c r="L1018" i="17"/>
  <c r="K1018" i="17"/>
  <c r="J1018" i="17"/>
  <c r="I1018" i="17"/>
  <c r="H1018" i="17"/>
  <c r="G1018" i="17"/>
  <c r="E1018" i="17"/>
  <c r="C1018" i="17"/>
  <c r="B1018" i="17"/>
  <c r="X1017" i="17"/>
  <c r="W1017" i="17"/>
  <c r="V1017" i="17"/>
  <c r="U1017" i="17"/>
  <c r="T1017" i="17"/>
  <c r="S1017" i="17"/>
  <c r="R1017" i="17"/>
  <c r="Q1017" i="17"/>
  <c r="P1017" i="17"/>
  <c r="O1017" i="17"/>
  <c r="M1017" i="17"/>
  <c r="L1017" i="17"/>
  <c r="K1017" i="17"/>
  <c r="J1017" i="17"/>
  <c r="I1017" i="17"/>
  <c r="H1017" i="17"/>
  <c r="G1017" i="17"/>
  <c r="E1017" i="17"/>
  <c r="C1017" i="17"/>
  <c r="B1017" i="17"/>
  <c r="X1016" i="17"/>
  <c r="W1016" i="17"/>
  <c r="V1016" i="17"/>
  <c r="U1016" i="17"/>
  <c r="T1016" i="17"/>
  <c r="S1016" i="17"/>
  <c r="R1016" i="17"/>
  <c r="Q1016" i="17"/>
  <c r="P1016" i="17"/>
  <c r="O1016" i="17"/>
  <c r="M1016" i="17"/>
  <c r="L1016" i="17"/>
  <c r="K1016" i="17"/>
  <c r="J1016" i="17"/>
  <c r="I1016" i="17"/>
  <c r="H1016" i="17"/>
  <c r="G1016" i="17"/>
  <c r="E1016" i="17"/>
  <c r="C1016" i="17"/>
  <c r="B1016" i="17"/>
  <c r="X1015" i="17"/>
  <c r="W1015" i="17"/>
  <c r="V1015" i="17"/>
  <c r="U1015" i="17"/>
  <c r="T1015" i="17"/>
  <c r="S1015" i="17"/>
  <c r="R1015" i="17"/>
  <c r="Q1015" i="17"/>
  <c r="P1015" i="17"/>
  <c r="O1015" i="17"/>
  <c r="M1015" i="17"/>
  <c r="L1015" i="17"/>
  <c r="K1015" i="17"/>
  <c r="J1015" i="17"/>
  <c r="I1015" i="17"/>
  <c r="H1015" i="17"/>
  <c r="G1015" i="17"/>
  <c r="E1015" i="17"/>
  <c r="C1015" i="17"/>
  <c r="B1015" i="17"/>
  <c r="X1014" i="17"/>
  <c r="W1014" i="17"/>
  <c r="V1014" i="17"/>
  <c r="U1014" i="17"/>
  <c r="T1014" i="17"/>
  <c r="S1014" i="17"/>
  <c r="R1014" i="17"/>
  <c r="Q1014" i="17"/>
  <c r="P1014" i="17"/>
  <c r="O1014" i="17"/>
  <c r="M1014" i="17"/>
  <c r="L1014" i="17"/>
  <c r="K1014" i="17"/>
  <c r="J1014" i="17"/>
  <c r="I1014" i="17"/>
  <c r="H1014" i="17"/>
  <c r="G1014" i="17"/>
  <c r="E1014" i="17"/>
  <c r="C1014" i="17"/>
  <c r="B1014" i="17"/>
  <c r="X1013" i="17"/>
  <c r="W1013" i="17"/>
  <c r="V1013" i="17"/>
  <c r="U1013" i="17"/>
  <c r="T1013" i="17"/>
  <c r="S1013" i="17"/>
  <c r="R1013" i="17"/>
  <c r="Q1013" i="17"/>
  <c r="P1013" i="17"/>
  <c r="O1013" i="17"/>
  <c r="M1013" i="17"/>
  <c r="L1013" i="17"/>
  <c r="K1013" i="17"/>
  <c r="J1013" i="17"/>
  <c r="I1013" i="17"/>
  <c r="H1013" i="17"/>
  <c r="G1013" i="17"/>
  <c r="E1013" i="17"/>
  <c r="C1013" i="17"/>
  <c r="B1013" i="17"/>
  <c r="X1012" i="17"/>
  <c r="W1012" i="17"/>
  <c r="V1012" i="17"/>
  <c r="U1012" i="17"/>
  <c r="T1012" i="17"/>
  <c r="S1012" i="17"/>
  <c r="R1012" i="17"/>
  <c r="Q1012" i="17"/>
  <c r="P1012" i="17"/>
  <c r="O1012" i="17"/>
  <c r="M1012" i="17"/>
  <c r="L1012" i="17"/>
  <c r="K1012" i="17"/>
  <c r="J1012" i="17"/>
  <c r="I1012" i="17"/>
  <c r="H1012" i="17"/>
  <c r="G1012" i="17"/>
  <c r="E1012" i="17"/>
  <c r="C1012" i="17"/>
  <c r="B1012" i="17"/>
  <c r="X1011" i="17"/>
  <c r="W1011" i="17"/>
  <c r="V1011" i="17"/>
  <c r="U1011" i="17"/>
  <c r="T1011" i="17"/>
  <c r="S1011" i="17"/>
  <c r="R1011" i="17"/>
  <c r="Q1011" i="17"/>
  <c r="P1011" i="17"/>
  <c r="O1011" i="17"/>
  <c r="M1011" i="17"/>
  <c r="L1011" i="17"/>
  <c r="K1011" i="17"/>
  <c r="J1011" i="17"/>
  <c r="I1011" i="17"/>
  <c r="H1011" i="17"/>
  <c r="G1011" i="17"/>
  <c r="E1011" i="17"/>
  <c r="C1011" i="17"/>
  <c r="B1011" i="17"/>
  <c r="X1010" i="17"/>
  <c r="W1010" i="17"/>
  <c r="V1010" i="17"/>
  <c r="U1010" i="17"/>
  <c r="T1010" i="17"/>
  <c r="S1010" i="17"/>
  <c r="R1010" i="17"/>
  <c r="Q1010" i="17"/>
  <c r="P1010" i="17"/>
  <c r="O1010" i="17"/>
  <c r="M1010" i="17"/>
  <c r="L1010" i="17"/>
  <c r="K1010" i="17"/>
  <c r="J1010" i="17"/>
  <c r="I1010" i="17"/>
  <c r="H1010" i="17"/>
  <c r="G1010" i="17"/>
  <c r="E1010" i="17"/>
  <c r="C1010" i="17"/>
  <c r="B1010" i="17"/>
  <c r="X1009" i="17"/>
  <c r="W1009" i="17"/>
  <c r="V1009" i="17"/>
  <c r="U1009" i="17"/>
  <c r="T1009" i="17"/>
  <c r="S1009" i="17"/>
  <c r="R1009" i="17"/>
  <c r="Q1009" i="17"/>
  <c r="P1009" i="17"/>
  <c r="O1009" i="17"/>
  <c r="M1009" i="17"/>
  <c r="L1009" i="17"/>
  <c r="K1009" i="17"/>
  <c r="J1009" i="17"/>
  <c r="I1009" i="17"/>
  <c r="H1009" i="17"/>
  <c r="G1009" i="17"/>
  <c r="E1009" i="17"/>
  <c r="C1009" i="17"/>
  <c r="B1009" i="17"/>
  <c r="X1008" i="17"/>
  <c r="W1008" i="17"/>
  <c r="V1008" i="17"/>
  <c r="U1008" i="17"/>
  <c r="T1008" i="17"/>
  <c r="S1008" i="17"/>
  <c r="R1008" i="17"/>
  <c r="Q1008" i="17"/>
  <c r="P1008" i="17"/>
  <c r="O1008" i="17"/>
  <c r="M1008" i="17"/>
  <c r="L1008" i="17"/>
  <c r="K1008" i="17"/>
  <c r="J1008" i="17"/>
  <c r="I1008" i="17"/>
  <c r="H1008" i="17"/>
  <c r="G1008" i="17"/>
  <c r="E1008" i="17"/>
  <c r="C1008" i="17"/>
  <c r="B1008" i="17"/>
  <c r="X1007" i="17"/>
  <c r="W1007" i="17"/>
  <c r="V1007" i="17"/>
  <c r="U1007" i="17"/>
  <c r="T1007" i="17"/>
  <c r="S1007" i="17"/>
  <c r="R1007" i="17"/>
  <c r="Q1007" i="17"/>
  <c r="P1007" i="17"/>
  <c r="O1007" i="17"/>
  <c r="M1007" i="17"/>
  <c r="L1007" i="17"/>
  <c r="K1007" i="17"/>
  <c r="J1007" i="17"/>
  <c r="I1007" i="17"/>
  <c r="H1007" i="17"/>
  <c r="G1007" i="17"/>
  <c r="E1007" i="17"/>
  <c r="C1007" i="17"/>
  <c r="B1007" i="17"/>
  <c r="X1006" i="17"/>
  <c r="W1006" i="17"/>
  <c r="V1006" i="17"/>
  <c r="U1006" i="17"/>
  <c r="T1006" i="17"/>
  <c r="S1006" i="17"/>
  <c r="R1006" i="17"/>
  <c r="Q1006" i="17"/>
  <c r="P1006" i="17"/>
  <c r="O1006" i="17"/>
  <c r="M1006" i="17"/>
  <c r="L1006" i="17"/>
  <c r="K1006" i="17"/>
  <c r="J1006" i="17"/>
  <c r="I1006" i="17"/>
  <c r="H1006" i="17"/>
  <c r="G1006" i="17"/>
  <c r="E1006" i="17"/>
  <c r="C1006" i="17"/>
  <c r="B1006" i="17"/>
  <c r="X1005" i="17"/>
  <c r="W1005" i="17"/>
  <c r="V1005" i="17"/>
  <c r="U1005" i="17"/>
  <c r="T1005" i="17"/>
  <c r="S1005" i="17"/>
  <c r="R1005" i="17"/>
  <c r="Q1005" i="17"/>
  <c r="P1005" i="17"/>
  <c r="O1005" i="17"/>
  <c r="M1005" i="17"/>
  <c r="L1005" i="17"/>
  <c r="K1005" i="17"/>
  <c r="J1005" i="17"/>
  <c r="I1005" i="17"/>
  <c r="H1005" i="17"/>
  <c r="G1005" i="17"/>
  <c r="E1005" i="17"/>
  <c r="C1005" i="17"/>
  <c r="B1005" i="17"/>
  <c r="X1004" i="17"/>
  <c r="W1004" i="17"/>
  <c r="V1004" i="17"/>
  <c r="U1004" i="17"/>
  <c r="T1004" i="17"/>
  <c r="S1004" i="17"/>
  <c r="R1004" i="17"/>
  <c r="Q1004" i="17"/>
  <c r="P1004" i="17"/>
  <c r="O1004" i="17"/>
  <c r="M1004" i="17"/>
  <c r="L1004" i="17"/>
  <c r="K1004" i="17"/>
  <c r="J1004" i="17"/>
  <c r="I1004" i="17"/>
  <c r="H1004" i="17"/>
  <c r="G1004" i="17"/>
  <c r="E1004" i="17"/>
  <c r="C1004" i="17"/>
  <c r="B1004" i="17"/>
  <c r="X1003" i="17"/>
  <c r="W1003" i="17"/>
  <c r="V1003" i="17"/>
  <c r="U1003" i="17"/>
  <c r="T1003" i="17"/>
  <c r="S1003" i="17"/>
  <c r="R1003" i="17"/>
  <c r="Q1003" i="17"/>
  <c r="P1003" i="17"/>
  <c r="O1003" i="17"/>
  <c r="M1003" i="17"/>
  <c r="L1003" i="17"/>
  <c r="K1003" i="17"/>
  <c r="J1003" i="17"/>
  <c r="I1003" i="17"/>
  <c r="H1003" i="17"/>
  <c r="G1003" i="17"/>
  <c r="E1003" i="17"/>
  <c r="C1003" i="17"/>
  <c r="B1003" i="17"/>
  <c r="X1002" i="17"/>
  <c r="W1002" i="17"/>
  <c r="V1002" i="17"/>
  <c r="U1002" i="17"/>
  <c r="T1002" i="17"/>
  <c r="S1002" i="17"/>
  <c r="R1002" i="17"/>
  <c r="Q1002" i="17"/>
  <c r="P1002" i="17"/>
  <c r="O1002" i="17"/>
  <c r="M1002" i="17"/>
  <c r="L1002" i="17"/>
  <c r="K1002" i="17"/>
  <c r="J1002" i="17"/>
  <c r="I1002" i="17"/>
  <c r="H1002" i="17"/>
  <c r="G1002" i="17"/>
  <c r="E1002" i="17"/>
  <c r="C1002" i="17"/>
  <c r="B1002" i="17"/>
  <c r="X1001" i="17"/>
  <c r="W1001" i="17"/>
  <c r="V1001" i="17"/>
  <c r="U1001" i="17"/>
  <c r="T1001" i="17"/>
  <c r="S1001" i="17"/>
  <c r="R1001" i="17"/>
  <c r="Q1001" i="17"/>
  <c r="P1001" i="17"/>
  <c r="O1001" i="17"/>
  <c r="M1001" i="17"/>
  <c r="L1001" i="17"/>
  <c r="K1001" i="17"/>
  <c r="J1001" i="17"/>
  <c r="I1001" i="17"/>
  <c r="H1001" i="17"/>
  <c r="G1001" i="17"/>
  <c r="E1001" i="17"/>
  <c r="C1001" i="17"/>
  <c r="B1001" i="17"/>
  <c r="X1000" i="17"/>
  <c r="W1000" i="17"/>
  <c r="V1000" i="17"/>
  <c r="U1000" i="17"/>
  <c r="T1000" i="17"/>
  <c r="S1000" i="17"/>
  <c r="R1000" i="17"/>
  <c r="Q1000" i="17"/>
  <c r="P1000" i="17"/>
  <c r="O1000" i="17"/>
  <c r="M1000" i="17"/>
  <c r="L1000" i="17"/>
  <c r="K1000" i="17"/>
  <c r="J1000" i="17"/>
  <c r="I1000" i="17"/>
  <c r="H1000" i="17"/>
  <c r="G1000" i="17"/>
  <c r="E1000" i="17"/>
  <c r="C1000" i="17"/>
  <c r="B1000" i="17"/>
  <c r="X999" i="17"/>
  <c r="W999" i="17"/>
  <c r="V999" i="17"/>
  <c r="U999" i="17"/>
  <c r="T999" i="17"/>
  <c r="S999" i="17"/>
  <c r="R999" i="17"/>
  <c r="Q999" i="17"/>
  <c r="P999" i="17"/>
  <c r="O999" i="17"/>
  <c r="M999" i="17"/>
  <c r="L999" i="17"/>
  <c r="K999" i="17"/>
  <c r="J999" i="17"/>
  <c r="I999" i="17"/>
  <c r="H999" i="17"/>
  <c r="G999" i="17"/>
  <c r="E999" i="17"/>
  <c r="C999" i="17"/>
  <c r="B999" i="17"/>
  <c r="X998" i="17"/>
  <c r="W998" i="17"/>
  <c r="V998" i="17"/>
  <c r="U998" i="17"/>
  <c r="T998" i="17"/>
  <c r="S998" i="17"/>
  <c r="R998" i="17"/>
  <c r="Q998" i="17"/>
  <c r="P998" i="17"/>
  <c r="O998" i="17"/>
  <c r="M998" i="17"/>
  <c r="L998" i="17"/>
  <c r="K998" i="17"/>
  <c r="J998" i="17"/>
  <c r="I998" i="17"/>
  <c r="H998" i="17"/>
  <c r="G998" i="17"/>
  <c r="E998" i="17"/>
  <c r="C998" i="17"/>
  <c r="B998" i="17"/>
  <c r="X997" i="17"/>
  <c r="W997" i="17"/>
  <c r="V997" i="17"/>
  <c r="U997" i="17"/>
  <c r="T997" i="17"/>
  <c r="S997" i="17"/>
  <c r="R997" i="17"/>
  <c r="Q997" i="17"/>
  <c r="P997" i="17"/>
  <c r="O997" i="17"/>
  <c r="M997" i="17"/>
  <c r="L997" i="17"/>
  <c r="K997" i="17"/>
  <c r="J997" i="17"/>
  <c r="I997" i="17"/>
  <c r="H997" i="17"/>
  <c r="G997" i="17"/>
  <c r="E997" i="17"/>
  <c r="C997" i="17"/>
  <c r="B997" i="17"/>
  <c r="X996" i="17"/>
  <c r="W996" i="17"/>
  <c r="V996" i="17"/>
  <c r="U996" i="17"/>
  <c r="T996" i="17"/>
  <c r="S996" i="17"/>
  <c r="R996" i="17"/>
  <c r="Q996" i="17"/>
  <c r="P996" i="17"/>
  <c r="O996" i="17"/>
  <c r="M996" i="17"/>
  <c r="L996" i="17"/>
  <c r="K996" i="17"/>
  <c r="J996" i="17"/>
  <c r="I996" i="17"/>
  <c r="H996" i="17"/>
  <c r="G996" i="17"/>
  <c r="E996" i="17"/>
  <c r="C996" i="17"/>
  <c r="B996" i="17"/>
  <c r="X995" i="17"/>
  <c r="W995" i="17"/>
  <c r="V995" i="17"/>
  <c r="U995" i="17"/>
  <c r="T995" i="17"/>
  <c r="S995" i="17"/>
  <c r="R995" i="17"/>
  <c r="Q995" i="17"/>
  <c r="P995" i="17"/>
  <c r="O995" i="17"/>
  <c r="M995" i="17"/>
  <c r="L995" i="17"/>
  <c r="K995" i="17"/>
  <c r="J995" i="17"/>
  <c r="I995" i="17"/>
  <c r="H995" i="17"/>
  <c r="G995" i="17"/>
  <c r="E995" i="17"/>
  <c r="C995" i="17"/>
  <c r="B995" i="17"/>
  <c r="X994" i="17"/>
  <c r="W994" i="17"/>
  <c r="V994" i="17"/>
  <c r="U994" i="17"/>
  <c r="T994" i="17"/>
  <c r="S994" i="17"/>
  <c r="R994" i="17"/>
  <c r="Q994" i="17"/>
  <c r="P994" i="17"/>
  <c r="O994" i="17"/>
  <c r="M994" i="17"/>
  <c r="L994" i="17"/>
  <c r="K994" i="17"/>
  <c r="J994" i="17"/>
  <c r="I994" i="17"/>
  <c r="H994" i="17"/>
  <c r="G994" i="17"/>
  <c r="E994" i="17"/>
  <c r="C994" i="17"/>
  <c r="B994" i="17"/>
  <c r="X993" i="17"/>
  <c r="W993" i="17"/>
  <c r="V993" i="17"/>
  <c r="U993" i="17"/>
  <c r="T993" i="17"/>
  <c r="S993" i="17"/>
  <c r="R993" i="17"/>
  <c r="Q993" i="17"/>
  <c r="P993" i="17"/>
  <c r="O993" i="17"/>
  <c r="M993" i="17"/>
  <c r="L993" i="17"/>
  <c r="K993" i="17"/>
  <c r="J993" i="17"/>
  <c r="I993" i="17"/>
  <c r="H993" i="17"/>
  <c r="G993" i="17"/>
  <c r="E993" i="17"/>
  <c r="C993" i="17"/>
  <c r="B993" i="17"/>
  <c r="X992" i="17"/>
  <c r="W992" i="17"/>
  <c r="V992" i="17"/>
  <c r="U992" i="17"/>
  <c r="T992" i="17"/>
  <c r="S992" i="17"/>
  <c r="R992" i="17"/>
  <c r="Q992" i="17"/>
  <c r="P992" i="17"/>
  <c r="O992" i="17"/>
  <c r="M992" i="17"/>
  <c r="L992" i="17"/>
  <c r="K992" i="17"/>
  <c r="J992" i="17"/>
  <c r="I992" i="17"/>
  <c r="H992" i="17"/>
  <c r="G992" i="17"/>
  <c r="E992" i="17"/>
  <c r="C992" i="17"/>
  <c r="B992" i="17"/>
  <c r="X991" i="17"/>
  <c r="W991" i="17"/>
  <c r="V991" i="17"/>
  <c r="U991" i="17"/>
  <c r="T991" i="17"/>
  <c r="S991" i="17"/>
  <c r="R991" i="17"/>
  <c r="Q991" i="17"/>
  <c r="P991" i="17"/>
  <c r="O991" i="17"/>
  <c r="M991" i="17"/>
  <c r="L991" i="17"/>
  <c r="K991" i="17"/>
  <c r="J991" i="17"/>
  <c r="I991" i="17"/>
  <c r="H991" i="17"/>
  <c r="G991" i="17"/>
  <c r="E991" i="17"/>
  <c r="C991" i="17"/>
  <c r="B991" i="17"/>
  <c r="X990" i="17"/>
  <c r="W990" i="17"/>
  <c r="V990" i="17"/>
  <c r="U990" i="17"/>
  <c r="T990" i="17"/>
  <c r="S990" i="17"/>
  <c r="R990" i="17"/>
  <c r="Q990" i="17"/>
  <c r="P990" i="17"/>
  <c r="O990" i="17"/>
  <c r="M990" i="17"/>
  <c r="L990" i="17"/>
  <c r="K990" i="17"/>
  <c r="J990" i="17"/>
  <c r="I990" i="17"/>
  <c r="H990" i="17"/>
  <c r="G990" i="17"/>
  <c r="E990" i="17"/>
  <c r="C990" i="17"/>
  <c r="B990" i="17"/>
  <c r="X989" i="17"/>
  <c r="W989" i="17"/>
  <c r="V989" i="17"/>
  <c r="U989" i="17"/>
  <c r="T989" i="17"/>
  <c r="S989" i="17"/>
  <c r="R989" i="17"/>
  <c r="Q989" i="17"/>
  <c r="P989" i="17"/>
  <c r="O989" i="17"/>
  <c r="M989" i="17"/>
  <c r="L989" i="17"/>
  <c r="K989" i="17"/>
  <c r="J989" i="17"/>
  <c r="I989" i="17"/>
  <c r="H989" i="17"/>
  <c r="G989" i="17"/>
  <c r="E989" i="17"/>
  <c r="C989" i="17"/>
  <c r="B989" i="17"/>
  <c r="X988" i="17"/>
  <c r="W988" i="17"/>
  <c r="V988" i="17"/>
  <c r="U988" i="17"/>
  <c r="T988" i="17"/>
  <c r="S988" i="17"/>
  <c r="R988" i="17"/>
  <c r="Q988" i="17"/>
  <c r="P988" i="17"/>
  <c r="O988" i="17"/>
  <c r="M988" i="17"/>
  <c r="L988" i="17"/>
  <c r="K988" i="17"/>
  <c r="J988" i="17"/>
  <c r="I988" i="17"/>
  <c r="H988" i="17"/>
  <c r="G988" i="17"/>
  <c r="E988" i="17"/>
  <c r="C988" i="17"/>
  <c r="B988" i="17"/>
  <c r="X987" i="17"/>
  <c r="W987" i="17"/>
  <c r="V987" i="17"/>
  <c r="U987" i="17"/>
  <c r="T987" i="17"/>
  <c r="S987" i="17"/>
  <c r="R987" i="17"/>
  <c r="Q987" i="17"/>
  <c r="P987" i="17"/>
  <c r="O987" i="17"/>
  <c r="M987" i="17"/>
  <c r="L987" i="17"/>
  <c r="K987" i="17"/>
  <c r="J987" i="17"/>
  <c r="I987" i="17"/>
  <c r="H987" i="17"/>
  <c r="G987" i="17"/>
  <c r="E987" i="17"/>
  <c r="C987" i="17"/>
  <c r="B987" i="17"/>
  <c r="X986" i="17"/>
  <c r="W986" i="17"/>
  <c r="V986" i="17"/>
  <c r="U986" i="17"/>
  <c r="T986" i="17"/>
  <c r="S986" i="17"/>
  <c r="R986" i="17"/>
  <c r="Q986" i="17"/>
  <c r="P986" i="17"/>
  <c r="O986" i="17"/>
  <c r="M986" i="17"/>
  <c r="L986" i="17"/>
  <c r="K986" i="17"/>
  <c r="J986" i="17"/>
  <c r="I986" i="17"/>
  <c r="H986" i="17"/>
  <c r="G986" i="17"/>
  <c r="E986" i="17"/>
  <c r="C986" i="17"/>
  <c r="B986" i="17"/>
  <c r="X985" i="17"/>
  <c r="W985" i="17"/>
  <c r="V985" i="17"/>
  <c r="U985" i="17"/>
  <c r="T985" i="17"/>
  <c r="S985" i="17"/>
  <c r="R985" i="17"/>
  <c r="Q985" i="17"/>
  <c r="P985" i="17"/>
  <c r="O985" i="17"/>
  <c r="M985" i="17"/>
  <c r="L985" i="17"/>
  <c r="K985" i="17"/>
  <c r="J985" i="17"/>
  <c r="I985" i="17"/>
  <c r="H985" i="17"/>
  <c r="G985" i="17"/>
  <c r="E985" i="17"/>
  <c r="C985" i="17"/>
  <c r="B985" i="17"/>
  <c r="X984" i="17"/>
  <c r="W984" i="17"/>
  <c r="V984" i="17"/>
  <c r="U984" i="17"/>
  <c r="T984" i="17"/>
  <c r="S984" i="17"/>
  <c r="R984" i="17"/>
  <c r="Q984" i="17"/>
  <c r="P984" i="17"/>
  <c r="O984" i="17"/>
  <c r="M984" i="17"/>
  <c r="L984" i="17"/>
  <c r="K984" i="17"/>
  <c r="J984" i="17"/>
  <c r="I984" i="17"/>
  <c r="H984" i="17"/>
  <c r="G984" i="17"/>
  <c r="E984" i="17"/>
  <c r="C984" i="17"/>
  <c r="B984" i="17"/>
  <c r="X983" i="17"/>
  <c r="W983" i="17"/>
  <c r="V983" i="17"/>
  <c r="U983" i="17"/>
  <c r="T983" i="17"/>
  <c r="S983" i="17"/>
  <c r="R983" i="17"/>
  <c r="Q983" i="17"/>
  <c r="P983" i="17"/>
  <c r="O983" i="17"/>
  <c r="M983" i="17"/>
  <c r="L983" i="17"/>
  <c r="K983" i="17"/>
  <c r="J983" i="17"/>
  <c r="I983" i="17"/>
  <c r="H983" i="17"/>
  <c r="G983" i="17"/>
  <c r="E983" i="17"/>
  <c r="C983" i="17"/>
  <c r="B983" i="17"/>
  <c r="X982" i="17"/>
  <c r="W982" i="17"/>
  <c r="V982" i="17"/>
  <c r="U982" i="17"/>
  <c r="T982" i="17"/>
  <c r="S982" i="17"/>
  <c r="R982" i="17"/>
  <c r="Q982" i="17"/>
  <c r="P982" i="17"/>
  <c r="O982" i="17"/>
  <c r="M982" i="17"/>
  <c r="L982" i="17"/>
  <c r="K982" i="17"/>
  <c r="J982" i="17"/>
  <c r="I982" i="17"/>
  <c r="H982" i="17"/>
  <c r="G982" i="17"/>
  <c r="E982" i="17"/>
  <c r="C982" i="17"/>
  <c r="B982" i="17"/>
  <c r="X981" i="17"/>
  <c r="W981" i="17"/>
  <c r="V981" i="17"/>
  <c r="U981" i="17"/>
  <c r="T981" i="17"/>
  <c r="S981" i="17"/>
  <c r="R981" i="17"/>
  <c r="Q981" i="17"/>
  <c r="P981" i="17"/>
  <c r="O981" i="17"/>
  <c r="M981" i="17"/>
  <c r="L981" i="17"/>
  <c r="K981" i="17"/>
  <c r="J981" i="17"/>
  <c r="I981" i="17"/>
  <c r="H981" i="17"/>
  <c r="G981" i="17"/>
  <c r="E981" i="17"/>
  <c r="C981" i="17"/>
  <c r="B981" i="17"/>
  <c r="X980" i="17"/>
  <c r="W980" i="17"/>
  <c r="V980" i="17"/>
  <c r="U980" i="17"/>
  <c r="T980" i="17"/>
  <c r="S980" i="17"/>
  <c r="R980" i="17"/>
  <c r="Q980" i="17"/>
  <c r="P980" i="17"/>
  <c r="O980" i="17"/>
  <c r="M980" i="17"/>
  <c r="L980" i="17"/>
  <c r="K980" i="17"/>
  <c r="J980" i="17"/>
  <c r="I980" i="17"/>
  <c r="H980" i="17"/>
  <c r="G980" i="17"/>
  <c r="E980" i="17"/>
  <c r="C980" i="17"/>
  <c r="B980" i="17"/>
  <c r="X979" i="17"/>
  <c r="W979" i="17"/>
  <c r="V979" i="17"/>
  <c r="U979" i="17"/>
  <c r="T979" i="17"/>
  <c r="S979" i="17"/>
  <c r="R979" i="17"/>
  <c r="Q979" i="17"/>
  <c r="P979" i="17"/>
  <c r="O979" i="17"/>
  <c r="M979" i="17"/>
  <c r="L979" i="17"/>
  <c r="K979" i="17"/>
  <c r="J979" i="17"/>
  <c r="I979" i="17"/>
  <c r="H979" i="17"/>
  <c r="G979" i="17"/>
  <c r="E979" i="17"/>
  <c r="C979" i="17"/>
  <c r="B979" i="17"/>
  <c r="X978" i="17"/>
  <c r="W978" i="17"/>
  <c r="V978" i="17"/>
  <c r="U978" i="17"/>
  <c r="T978" i="17"/>
  <c r="S978" i="17"/>
  <c r="R978" i="17"/>
  <c r="Q978" i="17"/>
  <c r="P978" i="17"/>
  <c r="O978" i="17"/>
  <c r="M978" i="17"/>
  <c r="L978" i="17"/>
  <c r="K978" i="17"/>
  <c r="J978" i="17"/>
  <c r="I978" i="17"/>
  <c r="H978" i="17"/>
  <c r="G978" i="17"/>
  <c r="E978" i="17"/>
  <c r="C978" i="17"/>
  <c r="B978" i="17"/>
  <c r="X977" i="17"/>
  <c r="W977" i="17"/>
  <c r="V977" i="17"/>
  <c r="U977" i="17"/>
  <c r="T977" i="17"/>
  <c r="S977" i="17"/>
  <c r="R977" i="17"/>
  <c r="Q977" i="17"/>
  <c r="P977" i="17"/>
  <c r="O977" i="17"/>
  <c r="M977" i="17"/>
  <c r="L977" i="17"/>
  <c r="K977" i="17"/>
  <c r="J977" i="17"/>
  <c r="I977" i="17"/>
  <c r="H977" i="17"/>
  <c r="G977" i="17"/>
  <c r="E977" i="17"/>
  <c r="C977" i="17"/>
  <c r="B977" i="17"/>
  <c r="X976" i="17"/>
  <c r="W976" i="17"/>
  <c r="V976" i="17"/>
  <c r="U976" i="17"/>
  <c r="T976" i="17"/>
  <c r="S976" i="17"/>
  <c r="R976" i="17"/>
  <c r="Q976" i="17"/>
  <c r="P976" i="17"/>
  <c r="O976" i="17"/>
  <c r="M976" i="17"/>
  <c r="L976" i="17"/>
  <c r="K976" i="17"/>
  <c r="J976" i="17"/>
  <c r="I976" i="17"/>
  <c r="H976" i="17"/>
  <c r="G976" i="17"/>
  <c r="E976" i="17"/>
  <c r="C976" i="17"/>
  <c r="B976" i="17"/>
  <c r="X975" i="17"/>
  <c r="W975" i="17"/>
  <c r="V975" i="17"/>
  <c r="U975" i="17"/>
  <c r="T975" i="17"/>
  <c r="S975" i="17"/>
  <c r="R975" i="17"/>
  <c r="Q975" i="17"/>
  <c r="P975" i="17"/>
  <c r="O975" i="17"/>
  <c r="M975" i="17"/>
  <c r="L975" i="17"/>
  <c r="K975" i="17"/>
  <c r="J975" i="17"/>
  <c r="I975" i="17"/>
  <c r="H975" i="17"/>
  <c r="G975" i="17"/>
  <c r="E975" i="17"/>
  <c r="C975" i="17"/>
  <c r="B975" i="17"/>
  <c r="X974" i="17"/>
  <c r="W974" i="17"/>
  <c r="V974" i="17"/>
  <c r="U974" i="17"/>
  <c r="T974" i="17"/>
  <c r="S974" i="17"/>
  <c r="R974" i="17"/>
  <c r="Q974" i="17"/>
  <c r="P974" i="17"/>
  <c r="O974" i="17"/>
  <c r="M974" i="17"/>
  <c r="L974" i="17"/>
  <c r="K974" i="17"/>
  <c r="J974" i="17"/>
  <c r="I974" i="17"/>
  <c r="H974" i="17"/>
  <c r="G974" i="17"/>
  <c r="E974" i="17"/>
  <c r="C974" i="17"/>
  <c r="B974" i="17"/>
  <c r="X973" i="17"/>
  <c r="W973" i="17"/>
  <c r="V973" i="17"/>
  <c r="U973" i="17"/>
  <c r="T973" i="17"/>
  <c r="S973" i="17"/>
  <c r="R973" i="17"/>
  <c r="Q973" i="17"/>
  <c r="P973" i="17"/>
  <c r="O973" i="17"/>
  <c r="M973" i="17"/>
  <c r="L973" i="17"/>
  <c r="K973" i="17"/>
  <c r="J973" i="17"/>
  <c r="I973" i="17"/>
  <c r="H973" i="17"/>
  <c r="G973" i="17"/>
  <c r="E973" i="17"/>
  <c r="C973" i="17"/>
  <c r="B973" i="17"/>
  <c r="X972" i="17"/>
  <c r="W972" i="17"/>
  <c r="V972" i="17"/>
  <c r="U972" i="17"/>
  <c r="T972" i="17"/>
  <c r="S972" i="17"/>
  <c r="R972" i="17"/>
  <c r="Q972" i="17"/>
  <c r="P972" i="17"/>
  <c r="O972" i="17"/>
  <c r="M972" i="17"/>
  <c r="L972" i="17"/>
  <c r="K972" i="17"/>
  <c r="J972" i="17"/>
  <c r="I972" i="17"/>
  <c r="H972" i="17"/>
  <c r="G972" i="17"/>
  <c r="E972" i="17"/>
  <c r="C972" i="17"/>
  <c r="B972" i="17"/>
  <c r="X971" i="17"/>
  <c r="W971" i="17"/>
  <c r="V971" i="17"/>
  <c r="U971" i="17"/>
  <c r="T971" i="17"/>
  <c r="S971" i="17"/>
  <c r="R971" i="17"/>
  <c r="Q971" i="17"/>
  <c r="P971" i="17"/>
  <c r="O971" i="17"/>
  <c r="M971" i="17"/>
  <c r="L971" i="17"/>
  <c r="K971" i="17"/>
  <c r="J971" i="17"/>
  <c r="I971" i="17"/>
  <c r="H971" i="17"/>
  <c r="G971" i="17"/>
  <c r="E971" i="17"/>
  <c r="C971" i="17"/>
  <c r="B971" i="17"/>
  <c r="X970" i="17"/>
  <c r="W970" i="17"/>
  <c r="V970" i="17"/>
  <c r="U970" i="17"/>
  <c r="T970" i="17"/>
  <c r="S970" i="17"/>
  <c r="R970" i="17"/>
  <c r="Q970" i="17"/>
  <c r="P970" i="17"/>
  <c r="O970" i="17"/>
  <c r="M970" i="17"/>
  <c r="L970" i="17"/>
  <c r="K970" i="17"/>
  <c r="J970" i="17"/>
  <c r="I970" i="17"/>
  <c r="H970" i="17"/>
  <c r="G970" i="17"/>
  <c r="E970" i="17"/>
  <c r="C970" i="17"/>
  <c r="B970" i="17"/>
  <c r="X969" i="17"/>
  <c r="W969" i="17"/>
  <c r="V969" i="17"/>
  <c r="U969" i="17"/>
  <c r="T969" i="17"/>
  <c r="S969" i="17"/>
  <c r="R969" i="17"/>
  <c r="Q969" i="17"/>
  <c r="P969" i="17"/>
  <c r="O969" i="17"/>
  <c r="M969" i="17"/>
  <c r="L969" i="17"/>
  <c r="K969" i="17"/>
  <c r="J969" i="17"/>
  <c r="I969" i="17"/>
  <c r="H969" i="17"/>
  <c r="G969" i="17"/>
  <c r="E969" i="17"/>
  <c r="C969" i="17"/>
  <c r="B969" i="17"/>
  <c r="X968" i="17"/>
  <c r="W968" i="17"/>
  <c r="V968" i="17"/>
  <c r="U968" i="17"/>
  <c r="T968" i="17"/>
  <c r="S968" i="17"/>
  <c r="R968" i="17"/>
  <c r="Q968" i="17"/>
  <c r="P968" i="17"/>
  <c r="O968" i="17"/>
  <c r="M968" i="17"/>
  <c r="L968" i="17"/>
  <c r="K968" i="17"/>
  <c r="J968" i="17"/>
  <c r="I968" i="17"/>
  <c r="H968" i="17"/>
  <c r="G968" i="17"/>
  <c r="E968" i="17"/>
  <c r="C968" i="17"/>
  <c r="B968" i="17"/>
  <c r="X967" i="17"/>
  <c r="W967" i="17"/>
  <c r="V967" i="17"/>
  <c r="U967" i="17"/>
  <c r="T967" i="17"/>
  <c r="S967" i="17"/>
  <c r="R967" i="17"/>
  <c r="Q967" i="17"/>
  <c r="P967" i="17"/>
  <c r="O967" i="17"/>
  <c r="M967" i="17"/>
  <c r="L967" i="17"/>
  <c r="K967" i="17"/>
  <c r="J967" i="17"/>
  <c r="I967" i="17"/>
  <c r="H967" i="17"/>
  <c r="G967" i="17"/>
  <c r="E967" i="17"/>
  <c r="C967" i="17"/>
  <c r="B967" i="17"/>
  <c r="X966" i="17"/>
  <c r="W966" i="17"/>
  <c r="V966" i="17"/>
  <c r="U966" i="17"/>
  <c r="T966" i="17"/>
  <c r="S966" i="17"/>
  <c r="R966" i="17"/>
  <c r="Q966" i="17"/>
  <c r="P966" i="17"/>
  <c r="O966" i="17"/>
  <c r="M966" i="17"/>
  <c r="L966" i="17"/>
  <c r="K966" i="17"/>
  <c r="J966" i="17"/>
  <c r="I966" i="17"/>
  <c r="H966" i="17"/>
  <c r="G966" i="17"/>
  <c r="E966" i="17"/>
  <c r="C966" i="17"/>
  <c r="B966" i="17"/>
  <c r="X965" i="17"/>
  <c r="W965" i="17"/>
  <c r="V965" i="17"/>
  <c r="U965" i="17"/>
  <c r="T965" i="17"/>
  <c r="S965" i="17"/>
  <c r="R965" i="17"/>
  <c r="Q965" i="17"/>
  <c r="P965" i="17"/>
  <c r="O965" i="17"/>
  <c r="M965" i="17"/>
  <c r="L965" i="17"/>
  <c r="K965" i="17"/>
  <c r="J965" i="17"/>
  <c r="I965" i="17"/>
  <c r="H965" i="17"/>
  <c r="G965" i="17"/>
  <c r="E965" i="17"/>
  <c r="C965" i="17"/>
  <c r="B965" i="17"/>
  <c r="X964" i="17"/>
  <c r="W964" i="17"/>
  <c r="V964" i="17"/>
  <c r="U964" i="17"/>
  <c r="T964" i="17"/>
  <c r="S964" i="17"/>
  <c r="R964" i="17"/>
  <c r="Q964" i="17"/>
  <c r="P964" i="17"/>
  <c r="O964" i="17"/>
  <c r="M964" i="17"/>
  <c r="L964" i="17"/>
  <c r="K964" i="17"/>
  <c r="J964" i="17"/>
  <c r="I964" i="17"/>
  <c r="H964" i="17"/>
  <c r="G964" i="17"/>
  <c r="E964" i="17"/>
  <c r="C964" i="17"/>
  <c r="B964" i="17"/>
  <c r="X963" i="17"/>
  <c r="W963" i="17"/>
  <c r="V963" i="17"/>
  <c r="U963" i="17"/>
  <c r="T963" i="17"/>
  <c r="S963" i="17"/>
  <c r="R963" i="17"/>
  <c r="Q963" i="17"/>
  <c r="P963" i="17"/>
  <c r="O963" i="17"/>
  <c r="M963" i="17"/>
  <c r="L963" i="17"/>
  <c r="K963" i="17"/>
  <c r="J963" i="17"/>
  <c r="I963" i="17"/>
  <c r="H963" i="17"/>
  <c r="G963" i="17"/>
  <c r="E963" i="17"/>
  <c r="C963" i="17"/>
  <c r="B963" i="17"/>
  <c r="X962" i="17"/>
  <c r="W962" i="17"/>
  <c r="V962" i="17"/>
  <c r="U962" i="17"/>
  <c r="T962" i="17"/>
  <c r="S962" i="17"/>
  <c r="R962" i="17"/>
  <c r="Q962" i="17"/>
  <c r="P962" i="17"/>
  <c r="O962" i="17"/>
  <c r="M962" i="17"/>
  <c r="L962" i="17"/>
  <c r="K962" i="17"/>
  <c r="J962" i="17"/>
  <c r="I962" i="17"/>
  <c r="H962" i="17"/>
  <c r="G962" i="17"/>
  <c r="E962" i="17"/>
  <c r="C962" i="17"/>
  <c r="B962" i="17"/>
  <c r="X961" i="17"/>
  <c r="W961" i="17"/>
  <c r="V961" i="17"/>
  <c r="U961" i="17"/>
  <c r="T961" i="17"/>
  <c r="S961" i="17"/>
  <c r="R961" i="17"/>
  <c r="Q961" i="17"/>
  <c r="P961" i="17"/>
  <c r="O961" i="17"/>
  <c r="M961" i="17"/>
  <c r="L961" i="17"/>
  <c r="K961" i="17"/>
  <c r="J961" i="17"/>
  <c r="I961" i="17"/>
  <c r="H961" i="17"/>
  <c r="G961" i="17"/>
  <c r="E961" i="17"/>
  <c r="C961" i="17"/>
  <c r="B961" i="17"/>
  <c r="X960" i="17"/>
  <c r="W960" i="17"/>
  <c r="V960" i="17"/>
  <c r="U960" i="17"/>
  <c r="T960" i="17"/>
  <c r="S960" i="17"/>
  <c r="R960" i="17"/>
  <c r="Q960" i="17"/>
  <c r="P960" i="17"/>
  <c r="O960" i="17"/>
  <c r="M960" i="17"/>
  <c r="L960" i="17"/>
  <c r="K960" i="17"/>
  <c r="J960" i="17"/>
  <c r="I960" i="17"/>
  <c r="H960" i="17"/>
  <c r="G960" i="17"/>
  <c r="E960" i="17"/>
  <c r="C960" i="17"/>
  <c r="B960" i="17"/>
  <c r="X959" i="17"/>
  <c r="W959" i="17"/>
  <c r="V959" i="17"/>
  <c r="U959" i="17"/>
  <c r="T959" i="17"/>
  <c r="S959" i="17"/>
  <c r="R959" i="17"/>
  <c r="Q959" i="17"/>
  <c r="P959" i="17"/>
  <c r="O959" i="17"/>
  <c r="M959" i="17"/>
  <c r="L959" i="17"/>
  <c r="K959" i="17"/>
  <c r="J959" i="17"/>
  <c r="I959" i="17"/>
  <c r="H959" i="17"/>
  <c r="G959" i="17"/>
  <c r="E959" i="17"/>
  <c r="C959" i="17"/>
  <c r="B959" i="17"/>
  <c r="X958" i="17"/>
  <c r="W958" i="17"/>
  <c r="V958" i="17"/>
  <c r="U958" i="17"/>
  <c r="T958" i="17"/>
  <c r="S958" i="17"/>
  <c r="R958" i="17"/>
  <c r="Q958" i="17"/>
  <c r="P958" i="17"/>
  <c r="O958" i="17"/>
  <c r="M958" i="17"/>
  <c r="L958" i="17"/>
  <c r="K958" i="17"/>
  <c r="J958" i="17"/>
  <c r="I958" i="17"/>
  <c r="H958" i="17"/>
  <c r="G958" i="17"/>
  <c r="E958" i="17"/>
  <c r="C958" i="17"/>
  <c r="B958" i="17"/>
  <c r="X957" i="17"/>
  <c r="W957" i="17"/>
  <c r="V957" i="17"/>
  <c r="U957" i="17"/>
  <c r="T957" i="17"/>
  <c r="S957" i="17"/>
  <c r="R957" i="17"/>
  <c r="Q957" i="17"/>
  <c r="P957" i="17"/>
  <c r="O957" i="17"/>
  <c r="M957" i="17"/>
  <c r="L957" i="17"/>
  <c r="K957" i="17"/>
  <c r="J957" i="17"/>
  <c r="I957" i="17"/>
  <c r="H957" i="17"/>
  <c r="G957" i="17"/>
  <c r="E957" i="17"/>
  <c r="C957" i="17"/>
  <c r="B957" i="17"/>
  <c r="X956" i="17"/>
  <c r="W956" i="17"/>
  <c r="V956" i="17"/>
  <c r="U956" i="17"/>
  <c r="T956" i="17"/>
  <c r="S956" i="17"/>
  <c r="R956" i="17"/>
  <c r="Q956" i="17"/>
  <c r="P956" i="17"/>
  <c r="O956" i="17"/>
  <c r="M956" i="17"/>
  <c r="L956" i="17"/>
  <c r="K956" i="17"/>
  <c r="J956" i="17"/>
  <c r="I956" i="17"/>
  <c r="H956" i="17"/>
  <c r="G956" i="17"/>
  <c r="E956" i="17"/>
  <c r="C956" i="17"/>
  <c r="B956" i="17"/>
  <c r="X955" i="17"/>
  <c r="W955" i="17"/>
  <c r="V955" i="17"/>
  <c r="U955" i="17"/>
  <c r="T955" i="17"/>
  <c r="S955" i="17"/>
  <c r="R955" i="17"/>
  <c r="Q955" i="17"/>
  <c r="P955" i="17"/>
  <c r="O955" i="17"/>
  <c r="M955" i="17"/>
  <c r="L955" i="17"/>
  <c r="K955" i="17"/>
  <c r="J955" i="17"/>
  <c r="I955" i="17"/>
  <c r="H955" i="17"/>
  <c r="G955" i="17"/>
  <c r="E955" i="17"/>
  <c r="C955" i="17"/>
  <c r="B955" i="17"/>
  <c r="X954" i="17"/>
  <c r="W954" i="17"/>
  <c r="V954" i="17"/>
  <c r="U954" i="17"/>
  <c r="T954" i="17"/>
  <c r="S954" i="17"/>
  <c r="R954" i="17"/>
  <c r="Q954" i="17"/>
  <c r="P954" i="17"/>
  <c r="O954" i="17"/>
  <c r="M954" i="17"/>
  <c r="L954" i="17"/>
  <c r="K954" i="17"/>
  <c r="J954" i="17"/>
  <c r="I954" i="17"/>
  <c r="H954" i="17"/>
  <c r="G954" i="17"/>
  <c r="E954" i="17"/>
  <c r="C954" i="17"/>
  <c r="B954" i="17"/>
  <c r="X953" i="17"/>
  <c r="W953" i="17"/>
  <c r="V953" i="17"/>
  <c r="U953" i="17"/>
  <c r="T953" i="17"/>
  <c r="S953" i="17"/>
  <c r="R953" i="17"/>
  <c r="Q953" i="17"/>
  <c r="P953" i="17"/>
  <c r="O953" i="17"/>
  <c r="M953" i="17"/>
  <c r="L953" i="17"/>
  <c r="K953" i="17"/>
  <c r="J953" i="17"/>
  <c r="I953" i="17"/>
  <c r="H953" i="17"/>
  <c r="G953" i="17"/>
  <c r="E953" i="17"/>
  <c r="C953" i="17"/>
  <c r="B953" i="17"/>
  <c r="X952" i="17"/>
  <c r="W952" i="17"/>
  <c r="V952" i="17"/>
  <c r="U952" i="17"/>
  <c r="T952" i="17"/>
  <c r="S952" i="17"/>
  <c r="R952" i="17"/>
  <c r="Q952" i="17"/>
  <c r="P952" i="17"/>
  <c r="O952" i="17"/>
  <c r="M952" i="17"/>
  <c r="L952" i="17"/>
  <c r="K952" i="17"/>
  <c r="J952" i="17"/>
  <c r="I952" i="17"/>
  <c r="H952" i="17"/>
  <c r="G952" i="17"/>
  <c r="E952" i="17"/>
  <c r="C952" i="17"/>
  <c r="B952" i="17"/>
  <c r="X951" i="17"/>
  <c r="W951" i="17"/>
  <c r="V951" i="17"/>
  <c r="U951" i="17"/>
  <c r="T951" i="17"/>
  <c r="S951" i="17"/>
  <c r="R951" i="17"/>
  <c r="Q951" i="17"/>
  <c r="P951" i="17"/>
  <c r="O951" i="17"/>
  <c r="M951" i="17"/>
  <c r="L951" i="17"/>
  <c r="K951" i="17"/>
  <c r="J951" i="17"/>
  <c r="I951" i="17"/>
  <c r="H951" i="17"/>
  <c r="G951" i="17"/>
  <c r="E951" i="17"/>
  <c r="C951" i="17"/>
  <c r="B951" i="17"/>
  <c r="X950" i="17"/>
  <c r="W950" i="17"/>
  <c r="V950" i="17"/>
  <c r="U950" i="17"/>
  <c r="T950" i="17"/>
  <c r="S950" i="17"/>
  <c r="R950" i="17"/>
  <c r="Q950" i="17"/>
  <c r="P950" i="17"/>
  <c r="O950" i="17"/>
  <c r="M950" i="17"/>
  <c r="L950" i="17"/>
  <c r="K950" i="17"/>
  <c r="J950" i="17"/>
  <c r="I950" i="17"/>
  <c r="H950" i="17"/>
  <c r="G950" i="17"/>
  <c r="E950" i="17"/>
  <c r="C950" i="17"/>
  <c r="B950" i="17"/>
  <c r="X949" i="17"/>
  <c r="W949" i="17"/>
  <c r="V949" i="17"/>
  <c r="U949" i="17"/>
  <c r="T949" i="17"/>
  <c r="S949" i="17"/>
  <c r="R949" i="17"/>
  <c r="Q949" i="17"/>
  <c r="P949" i="17"/>
  <c r="O949" i="17"/>
  <c r="M949" i="17"/>
  <c r="L949" i="17"/>
  <c r="K949" i="17"/>
  <c r="J949" i="17"/>
  <c r="I949" i="17"/>
  <c r="H949" i="17"/>
  <c r="G949" i="17"/>
  <c r="E949" i="17"/>
  <c r="C949" i="17"/>
  <c r="B949" i="17"/>
  <c r="X948" i="17"/>
  <c r="W948" i="17"/>
  <c r="V948" i="17"/>
  <c r="U948" i="17"/>
  <c r="T948" i="17"/>
  <c r="S948" i="17"/>
  <c r="R948" i="17"/>
  <c r="Q948" i="17"/>
  <c r="P948" i="17"/>
  <c r="O948" i="17"/>
  <c r="M948" i="17"/>
  <c r="L948" i="17"/>
  <c r="K948" i="17"/>
  <c r="J948" i="17"/>
  <c r="I948" i="17"/>
  <c r="H948" i="17"/>
  <c r="G948" i="17"/>
  <c r="E948" i="17"/>
  <c r="C948" i="17"/>
  <c r="B948" i="17"/>
  <c r="X947" i="17"/>
  <c r="W947" i="17"/>
  <c r="V947" i="17"/>
  <c r="U947" i="17"/>
  <c r="T947" i="17"/>
  <c r="S947" i="17"/>
  <c r="R947" i="17"/>
  <c r="Q947" i="17"/>
  <c r="P947" i="17"/>
  <c r="O947" i="17"/>
  <c r="M947" i="17"/>
  <c r="L947" i="17"/>
  <c r="K947" i="17"/>
  <c r="J947" i="17"/>
  <c r="I947" i="17"/>
  <c r="H947" i="17"/>
  <c r="G947" i="17"/>
  <c r="E947" i="17"/>
  <c r="C947" i="17"/>
  <c r="B947" i="17"/>
  <c r="X946" i="17"/>
  <c r="W946" i="17"/>
  <c r="V946" i="17"/>
  <c r="U946" i="17"/>
  <c r="T946" i="17"/>
  <c r="S946" i="17"/>
  <c r="R946" i="17"/>
  <c r="Q946" i="17"/>
  <c r="P946" i="17"/>
  <c r="O946" i="17"/>
  <c r="M946" i="17"/>
  <c r="L946" i="17"/>
  <c r="K946" i="17"/>
  <c r="J946" i="17"/>
  <c r="I946" i="17"/>
  <c r="H946" i="17"/>
  <c r="G946" i="17"/>
  <c r="E946" i="17"/>
  <c r="C946" i="17"/>
  <c r="B946" i="17"/>
  <c r="X945" i="17"/>
  <c r="W945" i="17"/>
  <c r="V945" i="17"/>
  <c r="U945" i="17"/>
  <c r="T945" i="17"/>
  <c r="S945" i="17"/>
  <c r="R945" i="17"/>
  <c r="Q945" i="17"/>
  <c r="P945" i="17"/>
  <c r="O945" i="17"/>
  <c r="M945" i="17"/>
  <c r="L945" i="17"/>
  <c r="K945" i="17"/>
  <c r="J945" i="17"/>
  <c r="I945" i="17"/>
  <c r="H945" i="17"/>
  <c r="G945" i="17"/>
  <c r="E945" i="17"/>
  <c r="C945" i="17"/>
  <c r="B945" i="17"/>
  <c r="X944" i="17"/>
  <c r="W944" i="17"/>
  <c r="V944" i="17"/>
  <c r="U944" i="17"/>
  <c r="T944" i="17"/>
  <c r="S944" i="17"/>
  <c r="R944" i="17"/>
  <c r="Q944" i="17"/>
  <c r="P944" i="17"/>
  <c r="O944" i="17"/>
  <c r="M944" i="17"/>
  <c r="L944" i="17"/>
  <c r="K944" i="17"/>
  <c r="J944" i="17"/>
  <c r="I944" i="17"/>
  <c r="H944" i="17"/>
  <c r="G944" i="17"/>
  <c r="E944" i="17"/>
  <c r="C944" i="17"/>
  <c r="B944" i="17"/>
  <c r="X943" i="17"/>
  <c r="W943" i="17"/>
  <c r="V943" i="17"/>
  <c r="U943" i="17"/>
  <c r="T943" i="17"/>
  <c r="S943" i="17"/>
  <c r="R943" i="17"/>
  <c r="Q943" i="17"/>
  <c r="P943" i="17"/>
  <c r="O943" i="17"/>
  <c r="M943" i="17"/>
  <c r="L943" i="17"/>
  <c r="K943" i="17"/>
  <c r="J943" i="17"/>
  <c r="I943" i="17"/>
  <c r="H943" i="17"/>
  <c r="G943" i="17"/>
  <c r="E943" i="17"/>
  <c r="C943" i="17"/>
  <c r="B943" i="17"/>
  <c r="X942" i="17"/>
  <c r="W942" i="17"/>
  <c r="V942" i="17"/>
  <c r="U942" i="17"/>
  <c r="T942" i="17"/>
  <c r="S942" i="17"/>
  <c r="R942" i="17"/>
  <c r="Q942" i="17"/>
  <c r="P942" i="17"/>
  <c r="O942" i="17"/>
  <c r="M942" i="17"/>
  <c r="L942" i="17"/>
  <c r="K942" i="17"/>
  <c r="J942" i="17"/>
  <c r="I942" i="17"/>
  <c r="H942" i="17"/>
  <c r="G942" i="17"/>
  <c r="E942" i="17"/>
  <c r="C942" i="17"/>
  <c r="B942" i="17"/>
  <c r="X941" i="17"/>
  <c r="W941" i="17"/>
  <c r="V941" i="17"/>
  <c r="U941" i="17"/>
  <c r="T941" i="17"/>
  <c r="S941" i="17"/>
  <c r="R941" i="17"/>
  <c r="Q941" i="17"/>
  <c r="P941" i="17"/>
  <c r="O941" i="17"/>
  <c r="M941" i="17"/>
  <c r="L941" i="17"/>
  <c r="K941" i="17"/>
  <c r="J941" i="17"/>
  <c r="I941" i="17"/>
  <c r="H941" i="17"/>
  <c r="G941" i="17"/>
  <c r="E941" i="17"/>
  <c r="C941" i="17"/>
  <c r="B941" i="17"/>
  <c r="X940" i="17"/>
  <c r="W940" i="17"/>
  <c r="V940" i="17"/>
  <c r="U940" i="17"/>
  <c r="T940" i="17"/>
  <c r="S940" i="17"/>
  <c r="R940" i="17"/>
  <c r="Q940" i="17"/>
  <c r="P940" i="17"/>
  <c r="O940" i="17"/>
  <c r="M940" i="17"/>
  <c r="L940" i="17"/>
  <c r="K940" i="17"/>
  <c r="J940" i="17"/>
  <c r="I940" i="17"/>
  <c r="H940" i="17"/>
  <c r="G940" i="17"/>
  <c r="E940" i="17"/>
  <c r="C940" i="17"/>
  <c r="B940" i="17"/>
  <c r="X939" i="17"/>
  <c r="W939" i="17"/>
  <c r="V939" i="17"/>
  <c r="U939" i="17"/>
  <c r="T939" i="17"/>
  <c r="S939" i="17"/>
  <c r="R939" i="17"/>
  <c r="Q939" i="17"/>
  <c r="P939" i="17"/>
  <c r="O939" i="17"/>
  <c r="M939" i="17"/>
  <c r="L939" i="17"/>
  <c r="K939" i="17"/>
  <c r="J939" i="17"/>
  <c r="I939" i="17"/>
  <c r="H939" i="17"/>
  <c r="G939" i="17"/>
  <c r="E939" i="17"/>
  <c r="C939" i="17"/>
  <c r="B939" i="17"/>
  <c r="X938" i="17"/>
  <c r="W938" i="17"/>
  <c r="V938" i="17"/>
  <c r="U938" i="17"/>
  <c r="T938" i="17"/>
  <c r="S938" i="17"/>
  <c r="R938" i="17"/>
  <c r="Q938" i="17"/>
  <c r="P938" i="17"/>
  <c r="O938" i="17"/>
  <c r="M938" i="17"/>
  <c r="L938" i="17"/>
  <c r="K938" i="17"/>
  <c r="J938" i="17"/>
  <c r="I938" i="17"/>
  <c r="H938" i="17"/>
  <c r="G938" i="17"/>
  <c r="E938" i="17"/>
  <c r="C938" i="17"/>
  <c r="B938" i="17"/>
  <c r="X937" i="17"/>
  <c r="W937" i="17"/>
  <c r="V937" i="17"/>
  <c r="U937" i="17"/>
  <c r="T937" i="17"/>
  <c r="S937" i="17"/>
  <c r="R937" i="17"/>
  <c r="Q937" i="17"/>
  <c r="P937" i="17"/>
  <c r="O937" i="17"/>
  <c r="M937" i="17"/>
  <c r="L937" i="17"/>
  <c r="K937" i="17"/>
  <c r="J937" i="17"/>
  <c r="I937" i="17"/>
  <c r="H937" i="17"/>
  <c r="G937" i="17"/>
  <c r="E937" i="17"/>
  <c r="C937" i="17"/>
  <c r="B937" i="17"/>
  <c r="X936" i="17"/>
  <c r="W936" i="17"/>
  <c r="V936" i="17"/>
  <c r="U936" i="17"/>
  <c r="T936" i="17"/>
  <c r="S936" i="17"/>
  <c r="R936" i="17"/>
  <c r="Q936" i="17"/>
  <c r="P936" i="17"/>
  <c r="O936" i="17"/>
  <c r="M936" i="17"/>
  <c r="L936" i="17"/>
  <c r="K936" i="17"/>
  <c r="J936" i="17"/>
  <c r="I936" i="17"/>
  <c r="H936" i="17"/>
  <c r="G936" i="17"/>
  <c r="E936" i="17"/>
  <c r="C936" i="17"/>
  <c r="B936" i="17"/>
  <c r="X935" i="17"/>
  <c r="W935" i="17"/>
  <c r="V935" i="17"/>
  <c r="U935" i="17"/>
  <c r="T935" i="17"/>
  <c r="S935" i="17"/>
  <c r="R935" i="17"/>
  <c r="Q935" i="17"/>
  <c r="P935" i="17"/>
  <c r="O935" i="17"/>
  <c r="M935" i="17"/>
  <c r="L935" i="17"/>
  <c r="K935" i="17"/>
  <c r="J935" i="17"/>
  <c r="I935" i="17"/>
  <c r="H935" i="17"/>
  <c r="G935" i="17"/>
  <c r="E935" i="17"/>
  <c r="C935" i="17"/>
  <c r="B935" i="17"/>
  <c r="X934" i="17"/>
  <c r="W934" i="17"/>
  <c r="V934" i="17"/>
  <c r="U934" i="17"/>
  <c r="T934" i="17"/>
  <c r="S934" i="17"/>
  <c r="R934" i="17"/>
  <c r="Q934" i="17"/>
  <c r="P934" i="17"/>
  <c r="O934" i="17"/>
  <c r="M934" i="17"/>
  <c r="L934" i="17"/>
  <c r="K934" i="17"/>
  <c r="J934" i="17"/>
  <c r="I934" i="17"/>
  <c r="H934" i="17"/>
  <c r="G934" i="17"/>
  <c r="E934" i="17"/>
  <c r="C934" i="17"/>
  <c r="B934" i="17"/>
  <c r="X933" i="17"/>
  <c r="W933" i="17"/>
  <c r="V933" i="17"/>
  <c r="U933" i="17"/>
  <c r="T933" i="17"/>
  <c r="S933" i="17"/>
  <c r="R933" i="17"/>
  <c r="Q933" i="17"/>
  <c r="P933" i="17"/>
  <c r="O933" i="17"/>
  <c r="M933" i="17"/>
  <c r="L933" i="17"/>
  <c r="K933" i="17"/>
  <c r="J933" i="17"/>
  <c r="I933" i="17"/>
  <c r="H933" i="17"/>
  <c r="G933" i="17"/>
  <c r="E933" i="17"/>
  <c r="C933" i="17"/>
  <c r="B933" i="17"/>
  <c r="X932" i="17"/>
  <c r="W932" i="17"/>
  <c r="V932" i="17"/>
  <c r="U932" i="17"/>
  <c r="T932" i="17"/>
  <c r="S932" i="17"/>
  <c r="R932" i="17"/>
  <c r="Q932" i="17"/>
  <c r="P932" i="17"/>
  <c r="O932" i="17"/>
  <c r="M932" i="17"/>
  <c r="L932" i="17"/>
  <c r="K932" i="17"/>
  <c r="J932" i="17"/>
  <c r="I932" i="17"/>
  <c r="H932" i="17"/>
  <c r="G932" i="17"/>
  <c r="E932" i="17"/>
  <c r="C932" i="17"/>
  <c r="B932" i="17"/>
  <c r="X931" i="17"/>
  <c r="W931" i="17"/>
  <c r="V931" i="17"/>
  <c r="U931" i="17"/>
  <c r="T931" i="17"/>
  <c r="S931" i="17"/>
  <c r="R931" i="17"/>
  <c r="Q931" i="17"/>
  <c r="P931" i="17"/>
  <c r="O931" i="17"/>
  <c r="M931" i="17"/>
  <c r="L931" i="17"/>
  <c r="K931" i="17"/>
  <c r="J931" i="17"/>
  <c r="I931" i="17"/>
  <c r="H931" i="17"/>
  <c r="G931" i="17"/>
  <c r="E931" i="17"/>
  <c r="C931" i="17"/>
  <c r="B931" i="17"/>
  <c r="X930" i="17"/>
  <c r="W930" i="17"/>
  <c r="V930" i="17"/>
  <c r="U930" i="17"/>
  <c r="T930" i="17"/>
  <c r="S930" i="17"/>
  <c r="R930" i="17"/>
  <c r="Q930" i="17"/>
  <c r="P930" i="17"/>
  <c r="O930" i="17"/>
  <c r="M930" i="17"/>
  <c r="L930" i="17"/>
  <c r="K930" i="17"/>
  <c r="J930" i="17"/>
  <c r="I930" i="17"/>
  <c r="H930" i="17"/>
  <c r="G930" i="17"/>
  <c r="E930" i="17"/>
  <c r="C930" i="17"/>
  <c r="B930" i="17"/>
  <c r="X929" i="17"/>
  <c r="W929" i="17"/>
  <c r="V929" i="17"/>
  <c r="U929" i="17"/>
  <c r="T929" i="17"/>
  <c r="S929" i="17"/>
  <c r="R929" i="17"/>
  <c r="Q929" i="17"/>
  <c r="P929" i="17"/>
  <c r="O929" i="17"/>
  <c r="M929" i="17"/>
  <c r="L929" i="17"/>
  <c r="K929" i="17"/>
  <c r="J929" i="17"/>
  <c r="I929" i="17"/>
  <c r="H929" i="17"/>
  <c r="G929" i="17"/>
  <c r="E929" i="17"/>
  <c r="C929" i="17"/>
  <c r="B929" i="17"/>
  <c r="X928" i="17"/>
  <c r="W928" i="17"/>
  <c r="V928" i="17"/>
  <c r="U928" i="17"/>
  <c r="T928" i="17"/>
  <c r="S928" i="17"/>
  <c r="R928" i="17"/>
  <c r="Q928" i="17"/>
  <c r="P928" i="17"/>
  <c r="O928" i="17"/>
  <c r="M928" i="17"/>
  <c r="L928" i="17"/>
  <c r="K928" i="17"/>
  <c r="J928" i="17"/>
  <c r="I928" i="17"/>
  <c r="H928" i="17"/>
  <c r="G928" i="17"/>
  <c r="E928" i="17"/>
  <c r="C928" i="17"/>
  <c r="B928" i="17"/>
  <c r="X927" i="17"/>
  <c r="W927" i="17"/>
  <c r="V927" i="17"/>
  <c r="U927" i="17"/>
  <c r="T927" i="17"/>
  <c r="S927" i="17"/>
  <c r="R927" i="17"/>
  <c r="Q927" i="17"/>
  <c r="P927" i="17"/>
  <c r="O927" i="17"/>
  <c r="M927" i="17"/>
  <c r="L927" i="17"/>
  <c r="K927" i="17"/>
  <c r="J927" i="17"/>
  <c r="I927" i="17"/>
  <c r="H927" i="17"/>
  <c r="G927" i="17"/>
  <c r="E927" i="17"/>
  <c r="C927" i="17"/>
  <c r="B927" i="17"/>
  <c r="X926" i="17"/>
  <c r="W926" i="17"/>
  <c r="V926" i="17"/>
  <c r="U926" i="17"/>
  <c r="T926" i="17"/>
  <c r="S926" i="17"/>
  <c r="R926" i="17"/>
  <c r="Q926" i="17"/>
  <c r="P926" i="17"/>
  <c r="O926" i="17"/>
  <c r="M926" i="17"/>
  <c r="L926" i="17"/>
  <c r="K926" i="17"/>
  <c r="J926" i="17"/>
  <c r="I926" i="17"/>
  <c r="H926" i="17"/>
  <c r="G926" i="17"/>
  <c r="E926" i="17"/>
  <c r="C926" i="17"/>
  <c r="B926" i="17"/>
  <c r="X925" i="17"/>
  <c r="W925" i="17"/>
  <c r="V925" i="17"/>
  <c r="U925" i="17"/>
  <c r="T925" i="17"/>
  <c r="S925" i="17"/>
  <c r="R925" i="17"/>
  <c r="Q925" i="17"/>
  <c r="P925" i="17"/>
  <c r="O925" i="17"/>
  <c r="M925" i="17"/>
  <c r="L925" i="17"/>
  <c r="K925" i="17"/>
  <c r="J925" i="17"/>
  <c r="I925" i="17"/>
  <c r="H925" i="17"/>
  <c r="G925" i="17"/>
  <c r="E925" i="17"/>
  <c r="C925" i="17"/>
  <c r="B925" i="17"/>
  <c r="X924" i="17"/>
  <c r="W924" i="17"/>
  <c r="V924" i="17"/>
  <c r="U924" i="17"/>
  <c r="T924" i="17"/>
  <c r="S924" i="17"/>
  <c r="R924" i="17"/>
  <c r="Q924" i="17"/>
  <c r="P924" i="17"/>
  <c r="O924" i="17"/>
  <c r="M924" i="17"/>
  <c r="L924" i="17"/>
  <c r="K924" i="17"/>
  <c r="J924" i="17"/>
  <c r="I924" i="17"/>
  <c r="H924" i="17"/>
  <c r="G924" i="17"/>
  <c r="E924" i="17"/>
  <c r="C924" i="17"/>
  <c r="B924" i="17"/>
  <c r="X923" i="17"/>
  <c r="W923" i="17"/>
  <c r="V923" i="17"/>
  <c r="U923" i="17"/>
  <c r="T923" i="17"/>
  <c r="S923" i="17"/>
  <c r="R923" i="17"/>
  <c r="Q923" i="17"/>
  <c r="P923" i="17"/>
  <c r="O923" i="17"/>
  <c r="M923" i="17"/>
  <c r="L923" i="17"/>
  <c r="K923" i="17"/>
  <c r="J923" i="17"/>
  <c r="I923" i="17"/>
  <c r="H923" i="17"/>
  <c r="G923" i="17"/>
  <c r="E923" i="17"/>
  <c r="C923" i="17"/>
  <c r="B923" i="17"/>
  <c r="X922" i="17"/>
  <c r="W922" i="17"/>
  <c r="V922" i="17"/>
  <c r="U922" i="17"/>
  <c r="T922" i="17"/>
  <c r="S922" i="17"/>
  <c r="R922" i="17"/>
  <c r="Q922" i="17"/>
  <c r="P922" i="17"/>
  <c r="O922" i="17"/>
  <c r="M922" i="17"/>
  <c r="L922" i="17"/>
  <c r="K922" i="17"/>
  <c r="J922" i="17"/>
  <c r="I922" i="17"/>
  <c r="H922" i="17"/>
  <c r="G922" i="17"/>
  <c r="E922" i="17"/>
  <c r="C922" i="17"/>
  <c r="B922" i="17"/>
  <c r="X921" i="17"/>
  <c r="W921" i="17"/>
  <c r="V921" i="17"/>
  <c r="U921" i="17"/>
  <c r="T921" i="17"/>
  <c r="S921" i="17"/>
  <c r="R921" i="17"/>
  <c r="Q921" i="17"/>
  <c r="P921" i="17"/>
  <c r="O921" i="17"/>
  <c r="M921" i="17"/>
  <c r="L921" i="17"/>
  <c r="K921" i="17"/>
  <c r="J921" i="17"/>
  <c r="I921" i="17"/>
  <c r="H921" i="17"/>
  <c r="G921" i="17"/>
  <c r="E921" i="17"/>
  <c r="C921" i="17"/>
  <c r="B921" i="17"/>
  <c r="X920" i="17"/>
  <c r="W920" i="17"/>
  <c r="V920" i="17"/>
  <c r="U920" i="17"/>
  <c r="T920" i="17"/>
  <c r="S920" i="17"/>
  <c r="R920" i="17"/>
  <c r="Q920" i="17"/>
  <c r="P920" i="17"/>
  <c r="O920" i="17"/>
  <c r="M920" i="17"/>
  <c r="L920" i="17"/>
  <c r="K920" i="17"/>
  <c r="J920" i="17"/>
  <c r="I920" i="17"/>
  <c r="H920" i="17"/>
  <c r="G920" i="17"/>
  <c r="E920" i="17"/>
  <c r="C920" i="17"/>
  <c r="B920" i="17"/>
  <c r="X919" i="17"/>
  <c r="W919" i="17"/>
  <c r="V919" i="17"/>
  <c r="U919" i="17"/>
  <c r="T919" i="17"/>
  <c r="S919" i="17"/>
  <c r="R919" i="17"/>
  <c r="Q919" i="17"/>
  <c r="P919" i="17"/>
  <c r="O919" i="17"/>
  <c r="M919" i="17"/>
  <c r="L919" i="17"/>
  <c r="K919" i="17"/>
  <c r="J919" i="17"/>
  <c r="I919" i="17"/>
  <c r="H919" i="17"/>
  <c r="G919" i="17"/>
  <c r="E919" i="17"/>
  <c r="C919" i="17"/>
  <c r="B919" i="17"/>
  <c r="X918" i="17"/>
  <c r="W918" i="17"/>
  <c r="V918" i="17"/>
  <c r="U918" i="17"/>
  <c r="T918" i="17"/>
  <c r="S918" i="17"/>
  <c r="R918" i="17"/>
  <c r="Q918" i="17"/>
  <c r="P918" i="17"/>
  <c r="O918" i="17"/>
  <c r="M918" i="17"/>
  <c r="L918" i="17"/>
  <c r="K918" i="17"/>
  <c r="J918" i="17"/>
  <c r="I918" i="17"/>
  <c r="H918" i="17"/>
  <c r="G918" i="17"/>
  <c r="E918" i="17"/>
  <c r="C918" i="17"/>
  <c r="B918" i="17"/>
  <c r="X917" i="17"/>
  <c r="W917" i="17"/>
  <c r="V917" i="17"/>
  <c r="U917" i="17"/>
  <c r="T917" i="17"/>
  <c r="S917" i="17"/>
  <c r="R917" i="17"/>
  <c r="Q917" i="17"/>
  <c r="P917" i="17"/>
  <c r="O917" i="17"/>
  <c r="M917" i="17"/>
  <c r="L917" i="17"/>
  <c r="K917" i="17"/>
  <c r="J917" i="17"/>
  <c r="I917" i="17"/>
  <c r="H917" i="17"/>
  <c r="G917" i="17"/>
  <c r="E917" i="17"/>
  <c r="C917" i="17"/>
  <c r="B917" i="17"/>
  <c r="X916" i="17"/>
  <c r="W916" i="17"/>
  <c r="V916" i="17"/>
  <c r="U916" i="17"/>
  <c r="T916" i="17"/>
  <c r="S916" i="17"/>
  <c r="R916" i="17"/>
  <c r="Q916" i="17"/>
  <c r="P916" i="17"/>
  <c r="O916" i="17"/>
  <c r="M916" i="17"/>
  <c r="L916" i="17"/>
  <c r="K916" i="17"/>
  <c r="J916" i="17"/>
  <c r="I916" i="17"/>
  <c r="H916" i="17"/>
  <c r="G916" i="17"/>
  <c r="E916" i="17"/>
  <c r="C916" i="17"/>
  <c r="B916" i="17"/>
  <c r="X915" i="17"/>
  <c r="W915" i="17"/>
  <c r="V915" i="17"/>
  <c r="U915" i="17"/>
  <c r="T915" i="17"/>
  <c r="S915" i="17"/>
  <c r="R915" i="17"/>
  <c r="Q915" i="17"/>
  <c r="P915" i="17"/>
  <c r="O915" i="17"/>
  <c r="M915" i="17"/>
  <c r="L915" i="17"/>
  <c r="K915" i="17"/>
  <c r="J915" i="17"/>
  <c r="I915" i="17"/>
  <c r="H915" i="17"/>
  <c r="G915" i="17"/>
  <c r="E915" i="17"/>
  <c r="C915" i="17"/>
  <c r="B915" i="17"/>
  <c r="X914" i="17"/>
  <c r="W914" i="17"/>
  <c r="V914" i="17"/>
  <c r="U914" i="17"/>
  <c r="T914" i="17"/>
  <c r="S914" i="17"/>
  <c r="R914" i="17"/>
  <c r="Q914" i="17"/>
  <c r="P914" i="17"/>
  <c r="O914" i="17"/>
  <c r="M914" i="17"/>
  <c r="L914" i="17"/>
  <c r="K914" i="17"/>
  <c r="J914" i="17"/>
  <c r="I914" i="17"/>
  <c r="H914" i="17"/>
  <c r="G914" i="17"/>
  <c r="E914" i="17"/>
  <c r="C914" i="17"/>
  <c r="B914" i="17"/>
  <c r="X913" i="17"/>
  <c r="W913" i="17"/>
  <c r="V913" i="17"/>
  <c r="U913" i="17"/>
  <c r="T913" i="17"/>
  <c r="S913" i="17"/>
  <c r="R913" i="17"/>
  <c r="Q913" i="17"/>
  <c r="P913" i="17"/>
  <c r="O913" i="17"/>
  <c r="M913" i="17"/>
  <c r="L913" i="17"/>
  <c r="K913" i="17"/>
  <c r="J913" i="17"/>
  <c r="I913" i="17"/>
  <c r="H913" i="17"/>
  <c r="G913" i="17"/>
  <c r="E913" i="17"/>
  <c r="C913" i="17"/>
  <c r="B913" i="17"/>
  <c r="X912" i="17"/>
  <c r="W912" i="17"/>
  <c r="V912" i="17"/>
  <c r="U912" i="17"/>
  <c r="T912" i="17"/>
  <c r="S912" i="17"/>
  <c r="R912" i="17"/>
  <c r="Q912" i="17"/>
  <c r="P912" i="17"/>
  <c r="O912" i="17"/>
  <c r="M912" i="17"/>
  <c r="L912" i="17"/>
  <c r="K912" i="17"/>
  <c r="J912" i="17"/>
  <c r="I912" i="17"/>
  <c r="H912" i="17"/>
  <c r="G912" i="17"/>
  <c r="E912" i="17"/>
  <c r="C912" i="17"/>
  <c r="B912" i="17"/>
  <c r="X911" i="17"/>
  <c r="W911" i="17"/>
  <c r="V911" i="17"/>
  <c r="U911" i="17"/>
  <c r="T911" i="17"/>
  <c r="S911" i="17"/>
  <c r="R911" i="17"/>
  <c r="Q911" i="17"/>
  <c r="P911" i="17"/>
  <c r="O911" i="17"/>
  <c r="M911" i="17"/>
  <c r="L911" i="17"/>
  <c r="K911" i="17"/>
  <c r="J911" i="17"/>
  <c r="I911" i="17"/>
  <c r="H911" i="17"/>
  <c r="G911" i="17"/>
  <c r="E911" i="17"/>
  <c r="C911" i="17"/>
  <c r="B911" i="17"/>
  <c r="X910" i="17"/>
  <c r="W910" i="17"/>
  <c r="V910" i="17"/>
  <c r="U910" i="17"/>
  <c r="T910" i="17"/>
  <c r="S910" i="17"/>
  <c r="R910" i="17"/>
  <c r="Q910" i="17"/>
  <c r="P910" i="17"/>
  <c r="O910" i="17"/>
  <c r="M910" i="17"/>
  <c r="L910" i="17"/>
  <c r="K910" i="17"/>
  <c r="J910" i="17"/>
  <c r="I910" i="17"/>
  <c r="H910" i="17"/>
  <c r="G910" i="17"/>
  <c r="E910" i="17"/>
  <c r="C910" i="17"/>
  <c r="B910" i="17"/>
  <c r="X909" i="17"/>
  <c r="W909" i="17"/>
  <c r="V909" i="17"/>
  <c r="U909" i="17"/>
  <c r="T909" i="17"/>
  <c r="S909" i="17"/>
  <c r="R909" i="17"/>
  <c r="Q909" i="17"/>
  <c r="P909" i="17"/>
  <c r="O909" i="17"/>
  <c r="M909" i="17"/>
  <c r="L909" i="17"/>
  <c r="K909" i="17"/>
  <c r="J909" i="17"/>
  <c r="I909" i="17"/>
  <c r="H909" i="17"/>
  <c r="G909" i="17"/>
  <c r="E909" i="17"/>
  <c r="C909" i="17"/>
  <c r="B909" i="17"/>
  <c r="X908" i="17"/>
  <c r="W908" i="17"/>
  <c r="V908" i="17"/>
  <c r="U908" i="17"/>
  <c r="T908" i="17"/>
  <c r="S908" i="17"/>
  <c r="R908" i="17"/>
  <c r="Q908" i="17"/>
  <c r="P908" i="17"/>
  <c r="O908" i="17"/>
  <c r="M908" i="17"/>
  <c r="L908" i="17"/>
  <c r="K908" i="17"/>
  <c r="J908" i="17"/>
  <c r="I908" i="17"/>
  <c r="H908" i="17"/>
  <c r="G908" i="17"/>
  <c r="E908" i="17"/>
  <c r="C908" i="17"/>
  <c r="B908" i="17"/>
  <c r="X907" i="17"/>
  <c r="W907" i="17"/>
  <c r="V907" i="17"/>
  <c r="U907" i="17"/>
  <c r="T907" i="17"/>
  <c r="S907" i="17"/>
  <c r="R907" i="17"/>
  <c r="Q907" i="17"/>
  <c r="P907" i="17"/>
  <c r="O907" i="17"/>
  <c r="M907" i="17"/>
  <c r="L907" i="17"/>
  <c r="K907" i="17"/>
  <c r="J907" i="17"/>
  <c r="I907" i="17"/>
  <c r="H907" i="17"/>
  <c r="G907" i="17"/>
  <c r="E907" i="17"/>
  <c r="C907" i="17"/>
  <c r="B907" i="17"/>
  <c r="X906" i="17"/>
  <c r="W906" i="17"/>
  <c r="V906" i="17"/>
  <c r="U906" i="17"/>
  <c r="T906" i="17"/>
  <c r="S906" i="17"/>
  <c r="R906" i="17"/>
  <c r="Q906" i="17"/>
  <c r="P906" i="17"/>
  <c r="O906" i="17"/>
  <c r="M906" i="17"/>
  <c r="L906" i="17"/>
  <c r="K906" i="17"/>
  <c r="J906" i="17"/>
  <c r="I906" i="17"/>
  <c r="H906" i="17"/>
  <c r="G906" i="17"/>
  <c r="E906" i="17"/>
  <c r="C906" i="17"/>
  <c r="B906" i="17"/>
  <c r="X905" i="17"/>
  <c r="W905" i="17"/>
  <c r="V905" i="17"/>
  <c r="U905" i="17"/>
  <c r="T905" i="17"/>
  <c r="S905" i="17"/>
  <c r="R905" i="17"/>
  <c r="Q905" i="17"/>
  <c r="P905" i="17"/>
  <c r="O905" i="17"/>
  <c r="M905" i="17"/>
  <c r="L905" i="17"/>
  <c r="K905" i="17"/>
  <c r="J905" i="17"/>
  <c r="I905" i="17"/>
  <c r="H905" i="17"/>
  <c r="G905" i="17"/>
  <c r="E905" i="17"/>
  <c r="C905" i="17"/>
  <c r="B905" i="17"/>
  <c r="X904" i="17"/>
  <c r="W904" i="17"/>
  <c r="V904" i="17"/>
  <c r="U904" i="17"/>
  <c r="T904" i="17"/>
  <c r="S904" i="17"/>
  <c r="R904" i="17"/>
  <c r="Q904" i="17"/>
  <c r="P904" i="17"/>
  <c r="O904" i="17"/>
  <c r="M904" i="17"/>
  <c r="L904" i="17"/>
  <c r="K904" i="17"/>
  <c r="J904" i="17"/>
  <c r="I904" i="17"/>
  <c r="H904" i="17"/>
  <c r="G904" i="17"/>
  <c r="E904" i="17"/>
  <c r="C904" i="17"/>
  <c r="B904" i="17"/>
  <c r="X903" i="17"/>
  <c r="W903" i="17"/>
  <c r="V903" i="17"/>
  <c r="U903" i="17"/>
  <c r="T903" i="17"/>
  <c r="S903" i="17"/>
  <c r="R903" i="17"/>
  <c r="Q903" i="17"/>
  <c r="P903" i="17"/>
  <c r="O903" i="17"/>
  <c r="M903" i="17"/>
  <c r="L903" i="17"/>
  <c r="K903" i="17"/>
  <c r="J903" i="17"/>
  <c r="I903" i="17"/>
  <c r="H903" i="17"/>
  <c r="G903" i="17"/>
  <c r="E903" i="17"/>
  <c r="C903" i="17"/>
  <c r="B903" i="17"/>
  <c r="X902" i="17"/>
  <c r="W902" i="17"/>
  <c r="V902" i="17"/>
  <c r="U902" i="17"/>
  <c r="T902" i="17"/>
  <c r="S902" i="17"/>
  <c r="R902" i="17"/>
  <c r="Q902" i="17"/>
  <c r="P902" i="17"/>
  <c r="O902" i="17"/>
  <c r="M902" i="17"/>
  <c r="L902" i="17"/>
  <c r="K902" i="17"/>
  <c r="J902" i="17"/>
  <c r="I902" i="17"/>
  <c r="H902" i="17"/>
  <c r="G902" i="17"/>
  <c r="E902" i="17"/>
  <c r="C902" i="17"/>
  <c r="B902" i="17"/>
  <c r="X901" i="17"/>
  <c r="W901" i="17"/>
  <c r="V901" i="17"/>
  <c r="U901" i="17"/>
  <c r="T901" i="17"/>
  <c r="S901" i="17"/>
  <c r="R901" i="17"/>
  <c r="Q901" i="17"/>
  <c r="P901" i="17"/>
  <c r="O901" i="17"/>
  <c r="M901" i="17"/>
  <c r="L901" i="17"/>
  <c r="K901" i="17"/>
  <c r="J901" i="17"/>
  <c r="I901" i="17"/>
  <c r="H901" i="17"/>
  <c r="G901" i="17"/>
  <c r="E901" i="17"/>
  <c r="C901" i="17"/>
  <c r="B901" i="17"/>
  <c r="X900" i="17"/>
  <c r="W900" i="17"/>
  <c r="V900" i="17"/>
  <c r="U900" i="17"/>
  <c r="T900" i="17"/>
  <c r="S900" i="17"/>
  <c r="R900" i="17"/>
  <c r="Q900" i="17"/>
  <c r="P900" i="17"/>
  <c r="O900" i="17"/>
  <c r="M900" i="17"/>
  <c r="L900" i="17"/>
  <c r="K900" i="17"/>
  <c r="J900" i="17"/>
  <c r="I900" i="17"/>
  <c r="H900" i="17"/>
  <c r="G900" i="17"/>
  <c r="E900" i="17"/>
  <c r="C900" i="17"/>
  <c r="B900" i="17"/>
  <c r="X899" i="17"/>
  <c r="W899" i="17"/>
  <c r="V899" i="17"/>
  <c r="U899" i="17"/>
  <c r="T899" i="17"/>
  <c r="S899" i="17"/>
  <c r="R899" i="17"/>
  <c r="Q899" i="17"/>
  <c r="P899" i="17"/>
  <c r="O899" i="17"/>
  <c r="M899" i="17"/>
  <c r="L899" i="17"/>
  <c r="K899" i="17"/>
  <c r="J899" i="17"/>
  <c r="I899" i="17"/>
  <c r="H899" i="17"/>
  <c r="G899" i="17"/>
  <c r="E899" i="17"/>
  <c r="C899" i="17"/>
  <c r="B899" i="17"/>
  <c r="X898" i="17"/>
  <c r="W898" i="17"/>
  <c r="V898" i="17"/>
  <c r="U898" i="17"/>
  <c r="T898" i="17"/>
  <c r="S898" i="17"/>
  <c r="R898" i="17"/>
  <c r="Q898" i="17"/>
  <c r="P898" i="17"/>
  <c r="O898" i="17"/>
  <c r="M898" i="17"/>
  <c r="L898" i="17"/>
  <c r="K898" i="17"/>
  <c r="J898" i="17"/>
  <c r="I898" i="17"/>
  <c r="H898" i="17"/>
  <c r="G898" i="17"/>
  <c r="E898" i="17"/>
  <c r="C898" i="17"/>
  <c r="B898" i="17"/>
  <c r="X897" i="17"/>
  <c r="W897" i="17"/>
  <c r="V897" i="17"/>
  <c r="U897" i="17"/>
  <c r="T897" i="17"/>
  <c r="S897" i="17"/>
  <c r="R897" i="17"/>
  <c r="Q897" i="17"/>
  <c r="P897" i="17"/>
  <c r="O897" i="17"/>
  <c r="M897" i="17"/>
  <c r="L897" i="17"/>
  <c r="K897" i="17"/>
  <c r="J897" i="17"/>
  <c r="I897" i="17"/>
  <c r="H897" i="17"/>
  <c r="G897" i="17"/>
  <c r="E897" i="17"/>
  <c r="C897" i="17"/>
  <c r="B897" i="17"/>
  <c r="X896" i="17"/>
  <c r="W896" i="17"/>
  <c r="V896" i="17"/>
  <c r="U896" i="17"/>
  <c r="T896" i="17"/>
  <c r="S896" i="17"/>
  <c r="R896" i="17"/>
  <c r="Q896" i="17"/>
  <c r="P896" i="17"/>
  <c r="O896" i="17"/>
  <c r="M896" i="17"/>
  <c r="L896" i="17"/>
  <c r="K896" i="17"/>
  <c r="J896" i="17"/>
  <c r="I896" i="17"/>
  <c r="H896" i="17"/>
  <c r="G896" i="17"/>
  <c r="E896" i="17"/>
  <c r="C896" i="17"/>
  <c r="B896" i="17"/>
  <c r="X895" i="17"/>
  <c r="W895" i="17"/>
  <c r="V895" i="17"/>
  <c r="U895" i="17"/>
  <c r="T895" i="17"/>
  <c r="S895" i="17"/>
  <c r="R895" i="17"/>
  <c r="Q895" i="17"/>
  <c r="P895" i="17"/>
  <c r="O895" i="17"/>
  <c r="M895" i="17"/>
  <c r="L895" i="17"/>
  <c r="K895" i="17"/>
  <c r="J895" i="17"/>
  <c r="I895" i="17"/>
  <c r="H895" i="17"/>
  <c r="G895" i="17"/>
  <c r="E895" i="17"/>
  <c r="C895" i="17"/>
  <c r="B895" i="17"/>
  <c r="X894" i="17"/>
  <c r="W894" i="17"/>
  <c r="V894" i="17"/>
  <c r="U894" i="17"/>
  <c r="T894" i="17"/>
  <c r="S894" i="17"/>
  <c r="R894" i="17"/>
  <c r="Q894" i="17"/>
  <c r="P894" i="17"/>
  <c r="O894" i="17"/>
  <c r="M894" i="17"/>
  <c r="L894" i="17"/>
  <c r="K894" i="17"/>
  <c r="J894" i="17"/>
  <c r="I894" i="17"/>
  <c r="H894" i="17"/>
  <c r="G894" i="17"/>
  <c r="E894" i="17"/>
  <c r="C894" i="17"/>
  <c r="B894" i="17"/>
  <c r="X893" i="17"/>
  <c r="W893" i="17"/>
  <c r="V893" i="17"/>
  <c r="U893" i="17"/>
  <c r="T893" i="17"/>
  <c r="S893" i="17"/>
  <c r="R893" i="17"/>
  <c r="Q893" i="17"/>
  <c r="P893" i="17"/>
  <c r="O893" i="17"/>
  <c r="M893" i="17"/>
  <c r="L893" i="17"/>
  <c r="K893" i="17"/>
  <c r="J893" i="17"/>
  <c r="I893" i="17"/>
  <c r="H893" i="17"/>
  <c r="G893" i="17"/>
  <c r="E893" i="17"/>
  <c r="C893" i="17"/>
  <c r="B893" i="17"/>
  <c r="X892" i="17"/>
  <c r="W892" i="17"/>
  <c r="V892" i="17"/>
  <c r="U892" i="17"/>
  <c r="T892" i="17"/>
  <c r="S892" i="17"/>
  <c r="R892" i="17"/>
  <c r="Q892" i="17"/>
  <c r="P892" i="17"/>
  <c r="O892" i="17"/>
  <c r="M892" i="17"/>
  <c r="L892" i="17"/>
  <c r="K892" i="17"/>
  <c r="J892" i="17"/>
  <c r="I892" i="17"/>
  <c r="H892" i="17"/>
  <c r="G892" i="17"/>
  <c r="E892" i="17"/>
  <c r="C892" i="17"/>
  <c r="B892" i="17"/>
  <c r="X891" i="17"/>
  <c r="W891" i="17"/>
  <c r="V891" i="17"/>
  <c r="U891" i="17"/>
  <c r="T891" i="17"/>
  <c r="S891" i="17"/>
  <c r="R891" i="17"/>
  <c r="Q891" i="17"/>
  <c r="P891" i="17"/>
  <c r="O891" i="17"/>
  <c r="M891" i="17"/>
  <c r="L891" i="17"/>
  <c r="K891" i="17"/>
  <c r="J891" i="17"/>
  <c r="I891" i="17"/>
  <c r="H891" i="17"/>
  <c r="G891" i="17"/>
  <c r="E891" i="17"/>
  <c r="C891" i="17"/>
  <c r="B891" i="17"/>
  <c r="X890" i="17"/>
  <c r="W890" i="17"/>
  <c r="V890" i="17"/>
  <c r="U890" i="17"/>
  <c r="T890" i="17"/>
  <c r="S890" i="17"/>
  <c r="R890" i="17"/>
  <c r="Q890" i="17"/>
  <c r="P890" i="17"/>
  <c r="O890" i="17"/>
  <c r="M890" i="17"/>
  <c r="L890" i="17"/>
  <c r="K890" i="17"/>
  <c r="J890" i="17"/>
  <c r="I890" i="17"/>
  <c r="H890" i="17"/>
  <c r="G890" i="17"/>
  <c r="E890" i="17"/>
  <c r="C890" i="17"/>
  <c r="B890" i="17"/>
  <c r="X889" i="17"/>
  <c r="W889" i="17"/>
  <c r="V889" i="17"/>
  <c r="U889" i="17"/>
  <c r="T889" i="17"/>
  <c r="S889" i="17"/>
  <c r="R889" i="17"/>
  <c r="Q889" i="17"/>
  <c r="P889" i="17"/>
  <c r="O889" i="17"/>
  <c r="M889" i="17"/>
  <c r="L889" i="17"/>
  <c r="K889" i="17"/>
  <c r="J889" i="17"/>
  <c r="I889" i="17"/>
  <c r="H889" i="17"/>
  <c r="G889" i="17"/>
  <c r="E889" i="17"/>
  <c r="C889" i="17"/>
  <c r="B889" i="17"/>
  <c r="X888" i="17"/>
  <c r="W888" i="17"/>
  <c r="V888" i="17"/>
  <c r="U888" i="17"/>
  <c r="T888" i="17"/>
  <c r="S888" i="17"/>
  <c r="R888" i="17"/>
  <c r="Q888" i="17"/>
  <c r="P888" i="17"/>
  <c r="O888" i="17"/>
  <c r="M888" i="17"/>
  <c r="L888" i="17"/>
  <c r="K888" i="17"/>
  <c r="J888" i="17"/>
  <c r="I888" i="17"/>
  <c r="H888" i="17"/>
  <c r="G888" i="17"/>
  <c r="E888" i="17"/>
  <c r="C888" i="17"/>
  <c r="B888" i="17"/>
  <c r="X887" i="17"/>
  <c r="W887" i="17"/>
  <c r="V887" i="17"/>
  <c r="U887" i="17"/>
  <c r="T887" i="17"/>
  <c r="S887" i="17"/>
  <c r="R887" i="17"/>
  <c r="Q887" i="17"/>
  <c r="P887" i="17"/>
  <c r="O887" i="17"/>
  <c r="M887" i="17"/>
  <c r="L887" i="17"/>
  <c r="K887" i="17"/>
  <c r="J887" i="17"/>
  <c r="I887" i="17"/>
  <c r="H887" i="17"/>
  <c r="G887" i="17"/>
  <c r="E887" i="17"/>
  <c r="C887" i="17"/>
  <c r="B887" i="17"/>
  <c r="X886" i="17"/>
  <c r="W886" i="17"/>
  <c r="V886" i="17"/>
  <c r="U886" i="17"/>
  <c r="T886" i="17"/>
  <c r="S886" i="17"/>
  <c r="R886" i="17"/>
  <c r="Q886" i="17"/>
  <c r="P886" i="17"/>
  <c r="O886" i="17"/>
  <c r="M886" i="17"/>
  <c r="L886" i="17"/>
  <c r="K886" i="17"/>
  <c r="J886" i="17"/>
  <c r="I886" i="17"/>
  <c r="H886" i="17"/>
  <c r="G886" i="17"/>
  <c r="E886" i="17"/>
  <c r="C886" i="17"/>
  <c r="B886" i="17"/>
  <c r="X885" i="17"/>
  <c r="W885" i="17"/>
  <c r="V885" i="17"/>
  <c r="U885" i="17"/>
  <c r="T885" i="17"/>
  <c r="S885" i="17"/>
  <c r="R885" i="17"/>
  <c r="Q885" i="17"/>
  <c r="P885" i="17"/>
  <c r="O885" i="17"/>
  <c r="M885" i="17"/>
  <c r="L885" i="17"/>
  <c r="K885" i="17"/>
  <c r="J885" i="17"/>
  <c r="I885" i="17"/>
  <c r="H885" i="17"/>
  <c r="G885" i="17"/>
  <c r="E885" i="17"/>
  <c r="C885" i="17"/>
  <c r="B885" i="17"/>
  <c r="X884" i="17"/>
  <c r="W884" i="17"/>
  <c r="V884" i="17"/>
  <c r="U884" i="17"/>
  <c r="T884" i="17"/>
  <c r="S884" i="17"/>
  <c r="R884" i="17"/>
  <c r="Q884" i="17"/>
  <c r="P884" i="17"/>
  <c r="O884" i="17"/>
  <c r="M884" i="17"/>
  <c r="L884" i="17"/>
  <c r="K884" i="17"/>
  <c r="J884" i="17"/>
  <c r="I884" i="17"/>
  <c r="H884" i="17"/>
  <c r="G884" i="17"/>
  <c r="E884" i="17"/>
  <c r="C884" i="17"/>
  <c r="B884" i="17"/>
  <c r="X883" i="17"/>
  <c r="W883" i="17"/>
  <c r="V883" i="17"/>
  <c r="U883" i="17"/>
  <c r="T883" i="17"/>
  <c r="S883" i="17"/>
  <c r="R883" i="17"/>
  <c r="Q883" i="17"/>
  <c r="P883" i="17"/>
  <c r="O883" i="17"/>
  <c r="M883" i="17"/>
  <c r="L883" i="17"/>
  <c r="K883" i="17"/>
  <c r="J883" i="17"/>
  <c r="I883" i="17"/>
  <c r="H883" i="17"/>
  <c r="G883" i="17"/>
  <c r="E883" i="17"/>
  <c r="C883" i="17"/>
  <c r="B883" i="17"/>
  <c r="X882" i="17"/>
  <c r="W882" i="17"/>
  <c r="V882" i="17"/>
  <c r="U882" i="17"/>
  <c r="T882" i="17"/>
  <c r="S882" i="17"/>
  <c r="R882" i="17"/>
  <c r="Q882" i="17"/>
  <c r="P882" i="17"/>
  <c r="O882" i="17"/>
  <c r="M882" i="17"/>
  <c r="L882" i="17"/>
  <c r="K882" i="17"/>
  <c r="J882" i="17"/>
  <c r="I882" i="17"/>
  <c r="H882" i="17"/>
  <c r="G882" i="17"/>
  <c r="E882" i="17"/>
  <c r="C882" i="17"/>
  <c r="B882" i="17"/>
  <c r="X881" i="17"/>
  <c r="W881" i="17"/>
  <c r="V881" i="17"/>
  <c r="U881" i="17"/>
  <c r="T881" i="17"/>
  <c r="S881" i="17"/>
  <c r="R881" i="17"/>
  <c r="Q881" i="17"/>
  <c r="P881" i="17"/>
  <c r="O881" i="17"/>
  <c r="M881" i="17"/>
  <c r="L881" i="17"/>
  <c r="K881" i="17"/>
  <c r="J881" i="17"/>
  <c r="I881" i="17"/>
  <c r="H881" i="17"/>
  <c r="G881" i="17"/>
  <c r="E881" i="17"/>
  <c r="C881" i="17"/>
  <c r="B881" i="17"/>
  <c r="X880" i="17"/>
  <c r="W880" i="17"/>
  <c r="V880" i="17"/>
  <c r="U880" i="17"/>
  <c r="T880" i="17"/>
  <c r="S880" i="17"/>
  <c r="R880" i="17"/>
  <c r="Q880" i="17"/>
  <c r="P880" i="17"/>
  <c r="O880" i="17"/>
  <c r="M880" i="17"/>
  <c r="L880" i="17"/>
  <c r="K880" i="17"/>
  <c r="J880" i="17"/>
  <c r="I880" i="17"/>
  <c r="H880" i="17"/>
  <c r="G880" i="17"/>
  <c r="E880" i="17"/>
  <c r="C880" i="17"/>
  <c r="B880" i="17"/>
  <c r="X879" i="17"/>
  <c r="W879" i="17"/>
  <c r="V879" i="17"/>
  <c r="U879" i="17"/>
  <c r="T879" i="17"/>
  <c r="S879" i="17"/>
  <c r="R879" i="17"/>
  <c r="Q879" i="17"/>
  <c r="P879" i="17"/>
  <c r="O879" i="17"/>
  <c r="M879" i="17"/>
  <c r="L879" i="17"/>
  <c r="K879" i="17"/>
  <c r="J879" i="17"/>
  <c r="I879" i="17"/>
  <c r="H879" i="17"/>
  <c r="G879" i="17"/>
  <c r="E879" i="17"/>
  <c r="C879" i="17"/>
  <c r="B879" i="17"/>
  <c r="X878" i="17"/>
  <c r="W878" i="17"/>
  <c r="V878" i="17"/>
  <c r="U878" i="17"/>
  <c r="T878" i="17"/>
  <c r="S878" i="17"/>
  <c r="R878" i="17"/>
  <c r="Q878" i="17"/>
  <c r="P878" i="17"/>
  <c r="O878" i="17"/>
  <c r="M878" i="17"/>
  <c r="L878" i="17"/>
  <c r="K878" i="17"/>
  <c r="J878" i="17"/>
  <c r="I878" i="17"/>
  <c r="H878" i="17"/>
  <c r="G878" i="17"/>
  <c r="E878" i="17"/>
  <c r="C878" i="17"/>
  <c r="B878" i="17"/>
  <c r="X877" i="17"/>
  <c r="W877" i="17"/>
  <c r="V877" i="17"/>
  <c r="U877" i="17"/>
  <c r="T877" i="17"/>
  <c r="S877" i="17"/>
  <c r="R877" i="17"/>
  <c r="Q877" i="17"/>
  <c r="P877" i="17"/>
  <c r="O877" i="17"/>
  <c r="M877" i="17"/>
  <c r="L877" i="17"/>
  <c r="K877" i="17"/>
  <c r="J877" i="17"/>
  <c r="I877" i="17"/>
  <c r="H877" i="17"/>
  <c r="G877" i="17"/>
  <c r="E877" i="17"/>
  <c r="C877" i="17"/>
  <c r="B877" i="17"/>
  <c r="X876" i="17"/>
  <c r="W876" i="17"/>
  <c r="V876" i="17"/>
  <c r="U876" i="17"/>
  <c r="T876" i="17"/>
  <c r="S876" i="17"/>
  <c r="R876" i="17"/>
  <c r="Q876" i="17"/>
  <c r="P876" i="17"/>
  <c r="O876" i="17"/>
  <c r="M876" i="17"/>
  <c r="L876" i="17"/>
  <c r="K876" i="17"/>
  <c r="J876" i="17"/>
  <c r="I876" i="17"/>
  <c r="H876" i="17"/>
  <c r="G876" i="17"/>
  <c r="E876" i="17"/>
  <c r="C876" i="17"/>
  <c r="B876" i="17"/>
  <c r="X875" i="17"/>
  <c r="W875" i="17"/>
  <c r="V875" i="17"/>
  <c r="U875" i="17"/>
  <c r="T875" i="17"/>
  <c r="S875" i="17"/>
  <c r="R875" i="17"/>
  <c r="Q875" i="17"/>
  <c r="P875" i="17"/>
  <c r="O875" i="17"/>
  <c r="M875" i="17"/>
  <c r="L875" i="17"/>
  <c r="K875" i="17"/>
  <c r="J875" i="17"/>
  <c r="I875" i="17"/>
  <c r="H875" i="17"/>
  <c r="G875" i="17"/>
  <c r="E875" i="17"/>
  <c r="C875" i="17"/>
  <c r="B875" i="17"/>
  <c r="X874" i="17"/>
  <c r="W874" i="17"/>
  <c r="V874" i="17"/>
  <c r="U874" i="17"/>
  <c r="T874" i="17"/>
  <c r="S874" i="17"/>
  <c r="R874" i="17"/>
  <c r="Q874" i="17"/>
  <c r="P874" i="17"/>
  <c r="O874" i="17"/>
  <c r="M874" i="17"/>
  <c r="L874" i="17"/>
  <c r="K874" i="17"/>
  <c r="J874" i="17"/>
  <c r="I874" i="17"/>
  <c r="H874" i="17"/>
  <c r="G874" i="17"/>
  <c r="E874" i="17"/>
  <c r="C874" i="17"/>
  <c r="B874" i="17"/>
  <c r="X873" i="17"/>
  <c r="W873" i="17"/>
  <c r="V873" i="17"/>
  <c r="U873" i="17"/>
  <c r="T873" i="17"/>
  <c r="S873" i="17"/>
  <c r="R873" i="17"/>
  <c r="Q873" i="17"/>
  <c r="P873" i="17"/>
  <c r="O873" i="17"/>
  <c r="M873" i="17"/>
  <c r="L873" i="17"/>
  <c r="K873" i="17"/>
  <c r="J873" i="17"/>
  <c r="I873" i="17"/>
  <c r="H873" i="17"/>
  <c r="G873" i="17"/>
  <c r="E873" i="17"/>
  <c r="C873" i="17"/>
  <c r="B873" i="17"/>
  <c r="X872" i="17"/>
  <c r="W872" i="17"/>
  <c r="V872" i="17"/>
  <c r="U872" i="17"/>
  <c r="T872" i="17"/>
  <c r="S872" i="17"/>
  <c r="R872" i="17"/>
  <c r="Q872" i="17"/>
  <c r="P872" i="17"/>
  <c r="O872" i="17"/>
  <c r="M872" i="17"/>
  <c r="L872" i="17"/>
  <c r="K872" i="17"/>
  <c r="J872" i="17"/>
  <c r="I872" i="17"/>
  <c r="H872" i="17"/>
  <c r="G872" i="17"/>
  <c r="E872" i="17"/>
  <c r="C872" i="17"/>
  <c r="B872" i="17"/>
  <c r="X871" i="17"/>
  <c r="W871" i="17"/>
  <c r="V871" i="17"/>
  <c r="U871" i="17"/>
  <c r="T871" i="17"/>
  <c r="S871" i="17"/>
  <c r="R871" i="17"/>
  <c r="Q871" i="17"/>
  <c r="P871" i="17"/>
  <c r="O871" i="17"/>
  <c r="M871" i="17"/>
  <c r="L871" i="17"/>
  <c r="K871" i="17"/>
  <c r="J871" i="17"/>
  <c r="I871" i="17"/>
  <c r="H871" i="17"/>
  <c r="G871" i="17"/>
  <c r="E871" i="17"/>
  <c r="C871" i="17"/>
  <c r="B871" i="17"/>
  <c r="X870" i="17"/>
  <c r="W870" i="17"/>
  <c r="V870" i="17"/>
  <c r="U870" i="17"/>
  <c r="T870" i="17"/>
  <c r="S870" i="17"/>
  <c r="R870" i="17"/>
  <c r="Q870" i="17"/>
  <c r="P870" i="17"/>
  <c r="O870" i="17"/>
  <c r="M870" i="17"/>
  <c r="L870" i="17"/>
  <c r="K870" i="17"/>
  <c r="J870" i="17"/>
  <c r="I870" i="17"/>
  <c r="H870" i="17"/>
  <c r="G870" i="17"/>
  <c r="E870" i="17"/>
  <c r="C870" i="17"/>
  <c r="B870" i="17"/>
  <c r="X869" i="17"/>
  <c r="W869" i="17"/>
  <c r="V869" i="17"/>
  <c r="U869" i="17"/>
  <c r="T869" i="17"/>
  <c r="S869" i="17"/>
  <c r="R869" i="17"/>
  <c r="Q869" i="17"/>
  <c r="P869" i="17"/>
  <c r="O869" i="17"/>
  <c r="M869" i="17"/>
  <c r="L869" i="17"/>
  <c r="K869" i="17"/>
  <c r="J869" i="17"/>
  <c r="I869" i="17"/>
  <c r="H869" i="17"/>
  <c r="G869" i="17"/>
  <c r="E869" i="17"/>
  <c r="C869" i="17"/>
  <c r="B869" i="17"/>
  <c r="X868" i="17"/>
  <c r="W868" i="17"/>
  <c r="V868" i="17"/>
  <c r="U868" i="17"/>
  <c r="T868" i="17"/>
  <c r="S868" i="17"/>
  <c r="R868" i="17"/>
  <c r="Q868" i="17"/>
  <c r="P868" i="17"/>
  <c r="O868" i="17"/>
  <c r="M868" i="17"/>
  <c r="L868" i="17"/>
  <c r="K868" i="17"/>
  <c r="J868" i="17"/>
  <c r="I868" i="17"/>
  <c r="H868" i="17"/>
  <c r="G868" i="17"/>
  <c r="E868" i="17"/>
  <c r="C868" i="17"/>
  <c r="B868" i="17"/>
  <c r="X867" i="17"/>
  <c r="W867" i="17"/>
  <c r="V867" i="17"/>
  <c r="U867" i="17"/>
  <c r="T867" i="17"/>
  <c r="S867" i="17"/>
  <c r="R867" i="17"/>
  <c r="Q867" i="17"/>
  <c r="P867" i="17"/>
  <c r="O867" i="17"/>
  <c r="M867" i="17"/>
  <c r="L867" i="17"/>
  <c r="K867" i="17"/>
  <c r="J867" i="17"/>
  <c r="I867" i="17"/>
  <c r="H867" i="17"/>
  <c r="G867" i="17"/>
  <c r="E867" i="17"/>
  <c r="C867" i="17"/>
  <c r="B867" i="17"/>
  <c r="X866" i="17"/>
  <c r="W866" i="17"/>
  <c r="V866" i="17"/>
  <c r="U866" i="17"/>
  <c r="T866" i="17"/>
  <c r="S866" i="17"/>
  <c r="R866" i="17"/>
  <c r="Q866" i="17"/>
  <c r="P866" i="17"/>
  <c r="O866" i="17"/>
  <c r="M866" i="17"/>
  <c r="L866" i="17"/>
  <c r="K866" i="17"/>
  <c r="J866" i="17"/>
  <c r="I866" i="17"/>
  <c r="H866" i="17"/>
  <c r="G866" i="17"/>
  <c r="E866" i="17"/>
  <c r="C866" i="17"/>
  <c r="B866" i="17"/>
  <c r="X865" i="17"/>
  <c r="W865" i="17"/>
  <c r="V865" i="17"/>
  <c r="U865" i="17"/>
  <c r="T865" i="17"/>
  <c r="S865" i="17"/>
  <c r="R865" i="17"/>
  <c r="Q865" i="17"/>
  <c r="P865" i="17"/>
  <c r="O865" i="17"/>
  <c r="M865" i="17"/>
  <c r="L865" i="17"/>
  <c r="K865" i="17"/>
  <c r="J865" i="17"/>
  <c r="I865" i="17"/>
  <c r="H865" i="17"/>
  <c r="G865" i="17"/>
  <c r="E865" i="17"/>
  <c r="C865" i="17"/>
  <c r="B865" i="17"/>
  <c r="X864" i="17"/>
  <c r="W864" i="17"/>
  <c r="V864" i="17"/>
  <c r="U864" i="17"/>
  <c r="T864" i="17"/>
  <c r="S864" i="17"/>
  <c r="R864" i="17"/>
  <c r="Q864" i="17"/>
  <c r="P864" i="17"/>
  <c r="O864" i="17"/>
  <c r="M864" i="17"/>
  <c r="L864" i="17"/>
  <c r="K864" i="17"/>
  <c r="J864" i="17"/>
  <c r="I864" i="17"/>
  <c r="H864" i="17"/>
  <c r="G864" i="17"/>
  <c r="E864" i="17"/>
  <c r="C864" i="17"/>
  <c r="B864" i="17"/>
  <c r="X863" i="17"/>
  <c r="W863" i="17"/>
  <c r="V863" i="17"/>
  <c r="U863" i="17"/>
  <c r="T863" i="17"/>
  <c r="S863" i="17"/>
  <c r="R863" i="17"/>
  <c r="Q863" i="17"/>
  <c r="P863" i="17"/>
  <c r="O863" i="17"/>
  <c r="M863" i="17"/>
  <c r="L863" i="17"/>
  <c r="K863" i="17"/>
  <c r="J863" i="17"/>
  <c r="I863" i="17"/>
  <c r="H863" i="17"/>
  <c r="G863" i="17"/>
  <c r="E863" i="17"/>
  <c r="C863" i="17"/>
  <c r="B863" i="17"/>
  <c r="X862" i="17"/>
  <c r="W862" i="17"/>
  <c r="V862" i="17"/>
  <c r="U862" i="17"/>
  <c r="T862" i="17"/>
  <c r="S862" i="17"/>
  <c r="R862" i="17"/>
  <c r="Q862" i="17"/>
  <c r="P862" i="17"/>
  <c r="O862" i="17"/>
  <c r="M862" i="17"/>
  <c r="L862" i="17"/>
  <c r="K862" i="17"/>
  <c r="J862" i="17"/>
  <c r="I862" i="17"/>
  <c r="H862" i="17"/>
  <c r="G862" i="17"/>
  <c r="E862" i="17"/>
  <c r="C862" i="17"/>
  <c r="B862" i="17"/>
  <c r="X861" i="17"/>
  <c r="W861" i="17"/>
  <c r="V861" i="17"/>
  <c r="U861" i="17"/>
  <c r="T861" i="17"/>
  <c r="S861" i="17"/>
  <c r="R861" i="17"/>
  <c r="Q861" i="17"/>
  <c r="P861" i="17"/>
  <c r="O861" i="17"/>
  <c r="M861" i="17"/>
  <c r="L861" i="17"/>
  <c r="K861" i="17"/>
  <c r="J861" i="17"/>
  <c r="I861" i="17"/>
  <c r="H861" i="17"/>
  <c r="G861" i="17"/>
  <c r="E861" i="17"/>
  <c r="C861" i="17"/>
  <c r="B861" i="17"/>
  <c r="X860" i="17"/>
  <c r="W860" i="17"/>
  <c r="V860" i="17"/>
  <c r="U860" i="17"/>
  <c r="T860" i="17"/>
  <c r="S860" i="17"/>
  <c r="R860" i="17"/>
  <c r="Q860" i="17"/>
  <c r="P860" i="17"/>
  <c r="O860" i="17"/>
  <c r="M860" i="17"/>
  <c r="L860" i="17"/>
  <c r="K860" i="17"/>
  <c r="J860" i="17"/>
  <c r="I860" i="17"/>
  <c r="H860" i="17"/>
  <c r="G860" i="17"/>
  <c r="E860" i="17"/>
  <c r="C860" i="17"/>
  <c r="B860" i="17"/>
  <c r="X859" i="17"/>
  <c r="W859" i="17"/>
  <c r="V859" i="17"/>
  <c r="U859" i="17"/>
  <c r="T859" i="17"/>
  <c r="S859" i="17"/>
  <c r="R859" i="17"/>
  <c r="Q859" i="17"/>
  <c r="P859" i="17"/>
  <c r="O859" i="17"/>
  <c r="M859" i="17"/>
  <c r="L859" i="17"/>
  <c r="K859" i="17"/>
  <c r="J859" i="17"/>
  <c r="I859" i="17"/>
  <c r="H859" i="17"/>
  <c r="G859" i="17"/>
  <c r="E859" i="17"/>
  <c r="C859" i="17"/>
  <c r="B859" i="17"/>
  <c r="X858" i="17"/>
  <c r="W858" i="17"/>
  <c r="V858" i="17"/>
  <c r="U858" i="17"/>
  <c r="T858" i="17"/>
  <c r="S858" i="17"/>
  <c r="R858" i="17"/>
  <c r="Q858" i="17"/>
  <c r="P858" i="17"/>
  <c r="O858" i="17"/>
  <c r="M858" i="17"/>
  <c r="L858" i="17"/>
  <c r="K858" i="17"/>
  <c r="J858" i="17"/>
  <c r="I858" i="17"/>
  <c r="H858" i="17"/>
  <c r="G858" i="17"/>
  <c r="E858" i="17"/>
  <c r="C858" i="17"/>
  <c r="B858" i="17"/>
  <c r="X857" i="17"/>
  <c r="W857" i="17"/>
  <c r="V857" i="17"/>
  <c r="U857" i="17"/>
  <c r="T857" i="17"/>
  <c r="S857" i="17"/>
  <c r="R857" i="17"/>
  <c r="Q857" i="17"/>
  <c r="P857" i="17"/>
  <c r="O857" i="17"/>
  <c r="M857" i="17"/>
  <c r="L857" i="17"/>
  <c r="K857" i="17"/>
  <c r="J857" i="17"/>
  <c r="I857" i="17"/>
  <c r="H857" i="17"/>
  <c r="G857" i="17"/>
  <c r="E857" i="17"/>
  <c r="C857" i="17"/>
  <c r="B857" i="17"/>
  <c r="X856" i="17"/>
  <c r="W856" i="17"/>
  <c r="V856" i="17"/>
  <c r="U856" i="17"/>
  <c r="T856" i="17"/>
  <c r="S856" i="17"/>
  <c r="R856" i="17"/>
  <c r="Q856" i="17"/>
  <c r="P856" i="17"/>
  <c r="O856" i="17"/>
  <c r="M856" i="17"/>
  <c r="L856" i="17"/>
  <c r="K856" i="17"/>
  <c r="J856" i="17"/>
  <c r="I856" i="17"/>
  <c r="H856" i="17"/>
  <c r="G856" i="17"/>
  <c r="E856" i="17"/>
  <c r="C856" i="17"/>
  <c r="B856" i="17"/>
  <c r="X855" i="17"/>
  <c r="W855" i="17"/>
  <c r="V855" i="17"/>
  <c r="U855" i="17"/>
  <c r="T855" i="17"/>
  <c r="S855" i="17"/>
  <c r="R855" i="17"/>
  <c r="Q855" i="17"/>
  <c r="P855" i="17"/>
  <c r="O855" i="17"/>
  <c r="M855" i="17"/>
  <c r="L855" i="17"/>
  <c r="K855" i="17"/>
  <c r="J855" i="17"/>
  <c r="I855" i="17"/>
  <c r="H855" i="17"/>
  <c r="G855" i="17"/>
  <c r="E855" i="17"/>
  <c r="C855" i="17"/>
  <c r="B855" i="17"/>
  <c r="X854" i="17"/>
  <c r="W854" i="17"/>
  <c r="V854" i="17"/>
  <c r="U854" i="17"/>
  <c r="T854" i="17"/>
  <c r="S854" i="17"/>
  <c r="R854" i="17"/>
  <c r="Q854" i="17"/>
  <c r="P854" i="17"/>
  <c r="O854" i="17"/>
  <c r="M854" i="17"/>
  <c r="L854" i="17"/>
  <c r="K854" i="17"/>
  <c r="J854" i="17"/>
  <c r="I854" i="17"/>
  <c r="H854" i="17"/>
  <c r="G854" i="17"/>
  <c r="E854" i="17"/>
  <c r="C854" i="17"/>
  <c r="B854" i="17"/>
  <c r="X853" i="17"/>
  <c r="W853" i="17"/>
  <c r="V853" i="17"/>
  <c r="U853" i="17"/>
  <c r="T853" i="17"/>
  <c r="S853" i="17"/>
  <c r="R853" i="17"/>
  <c r="Q853" i="17"/>
  <c r="P853" i="17"/>
  <c r="O853" i="17"/>
  <c r="M853" i="17"/>
  <c r="L853" i="17"/>
  <c r="K853" i="17"/>
  <c r="J853" i="17"/>
  <c r="I853" i="17"/>
  <c r="H853" i="17"/>
  <c r="G853" i="17"/>
  <c r="E853" i="17"/>
  <c r="C853" i="17"/>
  <c r="B853" i="17"/>
  <c r="X852" i="17"/>
  <c r="W852" i="17"/>
  <c r="V852" i="17"/>
  <c r="U852" i="17"/>
  <c r="T852" i="17"/>
  <c r="S852" i="17"/>
  <c r="R852" i="17"/>
  <c r="Q852" i="17"/>
  <c r="P852" i="17"/>
  <c r="O852" i="17"/>
  <c r="M852" i="17"/>
  <c r="L852" i="17"/>
  <c r="K852" i="17"/>
  <c r="J852" i="17"/>
  <c r="I852" i="17"/>
  <c r="H852" i="17"/>
  <c r="G852" i="17"/>
  <c r="E852" i="17"/>
  <c r="C852" i="17"/>
  <c r="B852" i="17"/>
  <c r="X851" i="17"/>
  <c r="W851" i="17"/>
  <c r="V851" i="17"/>
  <c r="U851" i="17"/>
  <c r="T851" i="17"/>
  <c r="S851" i="17"/>
  <c r="R851" i="17"/>
  <c r="Q851" i="17"/>
  <c r="P851" i="17"/>
  <c r="O851" i="17"/>
  <c r="M851" i="17"/>
  <c r="L851" i="17"/>
  <c r="K851" i="17"/>
  <c r="J851" i="17"/>
  <c r="I851" i="17"/>
  <c r="H851" i="17"/>
  <c r="G851" i="17"/>
  <c r="E851" i="17"/>
  <c r="C851" i="17"/>
  <c r="B851" i="17"/>
  <c r="X850" i="17"/>
  <c r="W850" i="17"/>
  <c r="V850" i="17"/>
  <c r="U850" i="17"/>
  <c r="T850" i="17"/>
  <c r="S850" i="17"/>
  <c r="R850" i="17"/>
  <c r="Q850" i="17"/>
  <c r="P850" i="17"/>
  <c r="O850" i="17"/>
  <c r="M850" i="17"/>
  <c r="L850" i="17"/>
  <c r="K850" i="17"/>
  <c r="J850" i="17"/>
  <c r="I850" i="17"/>
  <c r="H850" i="17"/>
  <c r="G850" i="17"/>
  <c r="E850" i="17"/>
  <c r="C850" i="17"/>
  <c r="B850" i="17"/>
  <c r="X849" i="17"/>
  <c r="W849" i="17"/>
  <c r="V849" i="17"/>
  <c r="U849" i="17"/>
  <c r="T849" i="17"/>
  <c r="S849" i="17"/>
  <c r="R849" i="17"/>
  <c r="Q849" i="17"/>
  <c r="P849" i="17"/>
  <c r="O849" i="17"/>
  <c r="M849" i="17"/>
  <c r="L849" i="17"/>
  <c r="K849" i="17"/>
  <c r="J849" i="17"/>
  <c r="I849" i="17"/>
  <c r="H849" i="17"/>
  <c r="G849" i="17"/>
  <c r="E849" i="17"/>
  <c r="C849" i="17"/>
  <c r="B849" i="17"/>
  <c r="X848" i="17"/>
  <c r="W848" i="17"/>
  <c r="V848" i="17"/>
  <c r="U848" i="17"/>
  <c r="T848" i="17"/>
  <c r="S848" i="17"/>
  <c r="R848" i="17"/>
  <c r="Q848" i="17"/>
  <c r="P848" i="17"/>
  <c r="O848" i="17"/>
  <c r="M848" i="17"/>
  <c r="L848" i="17"/>
  <c r="K848" i="17"/>
  <c r="J848" i="17"/>
  <c r="I848" i="17"/>
  <c r="H848" i="17"/>
  <c r="G848" i="17"/>
  <c r="E848" i="17"/>
  <c r="C848" i="17"/>
  <c r="B848" i="17"/>
  <c r="X847" i="17"/>
  <c r="W847" i="17"/>
  <c r="V847" i="17"/>
  <c r="U847" i="17"/>
  <c r="T847" i="17"/>
  <c r="S847" i="17"/>
  <c r="R847" i="17"/>
  <c r="Q847" i="17"/>
  <c r="P847" i="17"/>
  <c r="O847" i="17"/>
  <c r="M847" i="17"/>
  <c r="L847" i="17"/>
  <c r="K847" i="17"/>
  <c r="J847" i="17"/>
  <c r="I847" i="17"/>
  <c r="H847" i="17"/>
  <c r="G847" i="17"/>
  <c r="E847" i="17"/>
  <c r="C847" i="17"/>
  <c r="B847" i="17"/>
  <c r="X846" i="17"/>
  <c r="W846" i="17"/>
  <c r="V846" i="17"/>
  <c r="U846" i="17"/>
  <c r="T846" i="17"/>
  <c r="S846" i="17"/>
  <c r="R846" i="17"/>
  <c r="Q846" i="17"/>
  <c r="P846" i="17"/>
  <c r="O846" i="17"/>
  <c r="M846" i="17"/>
  <c r="L846" i="17"/>
  <c r="K846" i="17"/>
  <c r="J846" i="17"/>
  <c r="I846" i="17"/>
  <c r="H846" i="17"/>
  <c r="G846" i="17"/>
  <c r="E846" i="17"/>
  <c r="C846" i="17"/>
  <c r="B846" i="17"/>
  <c r="X845" i="17"/>
  <c r="W845" i="17"/>
  <c r="V845" i="17"/>
  <c r="U845" i="17"/>
  <c r="T845" i="17"/>
  <c r="S845" i="17"/>
  <c r="R845" i="17"/>
  <c r="Q845" i="17"/>
  <c r="P845" i="17"/>
  <c r="O845" i="17"/>
  <c r="M845" i="17"/>
  <c r="L845" i="17"/>
  <c r="K845" i="17"/>
  <c r="J845" i="17"/>
  <c r="I845" i="17"/>
  <c r="H845" i="17"/>
  <c r="G845" i="17"/>
  <c r="E845" i="17"/>
  <c r="C845" i="17"/>
  <c r="B845" i="17"/>
  <c r="X844" i="17"/>
  <c r="W844" i="17"/>
  <c r="V844" i="17"/>
  <c r="U844" i="17"/>
  <c r="T844" i="17"/>
  <c r="S844" i="17"/>
  <c r="R844" i="17"/>
  <c r="Q844" i="17"/>
  <c r="P844" i="17"/>
  <c r="O844" i="17"/>
  <c r="M844" i="17"/>
  <c r="L844" i="17"/>
  <c r="K844" i="17"/>
  <c r="J844" i="17"/>
  <c r="I844" i="17"/>
  <c r="H844" i="17"/>
  <c r="G844" i="17"/>
  <c r="E844" i="17"/>
  <c r="C844" i="17"/>
  <c r="B844" i="17"/>
  <c r="X843" i="17"/>
  <c r="W843" i="17"/>
  <c r="V843" i="17"/>
  <c r="U843" i="17"/>
  <c r="T843" i="17"/>
  <c r="S843" i="17"/>
  <c r="R843" i="17"/>
  <c r="Q843" i="17"/>
  <c r="P843" i="17"/>
  <c r="O843" i="17"/>
  <c r="M843" i="17"/>
  <c r="L843" i="17"/>
  <c r="K843" i="17"/>
  <c r="J843" i="17"/>
  <c r="I843" i="17"/>
  <c r="H843" i="17"/>
  <c r="G843" i="17"/>
  <c r="E843" i="17"/>
  <c r="C843" i="17"/>
  <c r="B843" i="17"/>
  <c r="X842" i="17"/>
  <c r="W842" i="17"/>
  <c r="V842" i="17"/>
  <c r="U842" i="17"/>
  <c r="T842" i="17"/>
  <c r="S842" i="17"/>
  <c r="R842" i="17"/>
  <c r="Q842" i="17"/>
  <c r="P842" i="17"/>
  <c r="O842" i="17"/>
  <c r="M842" i="17"/>
  <c r="L842" i="17"/>
  <c r="K842" i="17"/>
  <c r="J842" i="17"/>
  <c r="I842" i="17"/>
  <c r="H842" i="17"/>
  <c r="G842" i="17"/>
  <c r="E842" i="17"/>
  <c r="C842" i="17"/>
  <c r="B842" i="17"/>
  <c r="X841" i="17"/>
  <c r="W841" i="17"/>
  <c r="V841" i="17"/>
  <c r="U841" i="17"/>
  <c r="T841" i="17"/>
  <c r="S841" i="17"/>
  <c r="R841" i="17"/>
  <c r="Q841" i="17"/>
  <c r="P841" i="17"/>
  <c r="O841" i="17"/>
  <c r="M841" i="17"/>
  <c r="L841" i="17"/>
  <c r="K841" i="17"/>
  <c r="J841" i="17"/>
  <c r="I841" i="17"/>
  <c r="H841" i="17"/>
  <c r="G841" i="17"/>
  <c r="E841" i="17"/>
  <c r="C841" i="17"/>
  <c r="B841" i="17"/>
  <c r="X840" i="17"/>
  <c r="W840" i="17"/>
  <c r="V840" i="17"/>
  <c r="U840" i="17"/>
  <c r="T840" i="17"/>
  <c r="S840" i="17"/>
  <c r="R840" i="17"/>
  <c r="Q840" i="17"/>
  <c r="P840" i="17"/>
  <c r="O840" i="17"/>
  <c r="M840" i="17"/>
  <c r="L840" i="17"/>
  <c r="K840" i="17"/>
  <c r="J840" i="17"/>
  <c r="I840" i="17"/>
  <c r="H840" i="17"/>
  <c r="G840" i="17"/>
  <c r="E840" i="17"/>
  <c r="C840" i="17"/>
  <c r="B840" i="17"/>
  <c r="X839" i="17"/>
  <c r="W839" i="17"/>
  <c r="V839" i="17"/>
  <c r="U839" i="17"/>
  <c r="T839" i="17"/>
  <c r="S839" i="17"/>
  <c r="R839" i="17"/>
  <c r="Q839" i="17"/>
  <c r="P839" i="17"/>
  <c r="O839" i="17"/>
  <c r="M839" i="17"/>
  <c r="L839" i="17"/>
  <c r="K839" i="17"/>
  <c r="J839" i="17"/>
  <c r="I839" i="17"/>
  <c r="H839" i="17"/>
  <c r="G839" i="17"/>
  <c r="E839" i="17"/>
  <c r="C839" i="17"/>
  <c r="B839" i="17"/>
  <c r="X838" i="17"/>
  <c r="W838" i="17"/>
  <c r="V838" i="17"/>
  <c r="U838" i="17"/>
  <c r="T838" i="17"/>
  <c r="S838" i="17"/>
  <c r="R838" i="17"/>
  <c r="Q838" i="17"/>
  <c r="P838" i="17"/>
  <c r="O838" i="17"/>
  <c r="M838" i="17"/>
  <c r="L838" i="17"/>
  <c r="K838" i="17"/>
  <c r="J838" i="17"/>
  <c r="I838" i="17"/>
  <c r="H838" i="17"/>
  <c r="G838" i="17"/>
  <c r="E838" i="17"/>
  <c r="C838" i="17"/>
  <c r="B838" i="17"/>
  <c r="X837" i="17"/>
  <c r="W837" i="17"/>
  <c r="V837" i="17"/>
  <c r="U837" i="17"/>
  <c r="T837" i="17"/>
  <c r="S837" i="17"/>
  <c r="R837" i="17"/>
  <c r="Q837" i="17"/>
  <c r="P837" i="17"/>
  <c r="O837" i="17"/>
  <c r="M837" i="17"/>
  <c r="L837" i="17"/>
  <c r="K837" i="17"/>
  <c r="J837" i="17"/>
  <c r="I837" i="17"/>
  <c r="H837" i="17"/>
  <c r="G837" i="17"/>
  <c r="E837" i="17"/>
  <c r="C837" i="17"/>
  <c r="B837" i="17"/>
  <c r="X836" i="17"/>
  <c r="W836" i="17"/>
  <c r="V836" i="17"/>
  <c r="U836" i="17"/>
  <c r="T836" i="17"/>
  <c r="S836" i="17"/>
  <c r="R836" i="17"/>
  <c r="Q836" i="17"/>
  <c r="P836" i="17"/>
  <c r="O836" i="17"/>
  <c r="M836" i="17"/>
  <c r="L836" i="17"/>
  <c r="K836" i="17"/>
  <c r="J836" i="17"/>
  <c r="I836" i="17"/>
  <c r="H836" i="17"/>
  <c r="G836" i="17"/>
  <c r="E836" i="17"/>
  <c r="C836" i="17"/>
  <c r="B836" i="17"/>
  <c r="X835" i="17"/>
  <c r="W835" i="17"/>
  <c r="V835" i="17"/>
  <c r="U835" i="17"/>
  <c r="T835" i="17"/>
  <c r="S835" i="17"/>
  <c r="R835" i="17"/>
  <c r="Q835" i="17"/>
  <c r="P835" i="17"/>
  <c r="O835" i="17"/>
  <c r="M835" i="17"/>
  <c r="L835" i="17"/>
  <c r="K835" i="17"/>
  <c r="J835" i="17"/>
  <c r="I835" i="17"/>
  <c r="H835" i="17"/>
  <c r="G835" i="17"/>
  <c r="E835" i="17"/>
  <c r="C835" i="17"/>
  <c r="B835" i="17"/>
  <c r="X834" i="17"/>
  <c r="W834" i="17"/>
  <c r="V834" i="17"/>
  <c r="U834" i="17"/>
  <c r="T834" i="17"/>
  <c r="S834" i="17"/>
  <c r="R834" i="17"/>
  <c r="Q834" i="17"/>
  <c r="P834" i="17"/>
  <c r="O834" i="17"/>
  <c r="M834" i="17"/>
  <c r="L834" i="17"/>
  <c r="K834" i="17"/>
  <c r="J834" i="17"/>
  <c r="I834" i="17"/>
  <c r="H834" i="17"/>
  <c r="G834" i="17"/>
  <c r="E834" i="17"/>
  <c r="C834" i="17"/>
  <c r="B834" i="17"/>
  <c r="X833" i="17"/>
  <c r="W833" i="17"/>
  <c r="V833" i="17"/>
  <c r="U833" i="17"/>
  <c r="T833" i="17"/>
  <c r="S833" i="17"/>
  <c r="R833" i="17"/>
  <c r="Q833" i="17"/>
  <c r="P833" i="17"/>
  <c r="O833" i="17"/>
  <c r="M833" i="17"/>
  <c r="L833" i="17"/>
  <c r="K833" i="17"/>
  <c r="J833" i="17"/>
  <c r="I833" i="17"/>
  <c r="H833" i="17"/>
  <c r="G833" i="17"/>
  <c r="E833" i="17"/>
  <c r="C833" i="17"/>
  <c r="B833" i="17"/>
  <c r="X832" i="17"/>
  <c r="W832" i="17"/>
  <c r="V832" i="17"/>
  <c r="U832" i="17"/>
  <c r="T832" i="17"/>
  <c r="S832" i="17"/>
  <c r="R832" i="17"/>
  <c r="Q832" i="17"/>
  <c r="P832" i="17"/>
  <c r="O832" i="17"/>
  <c r="M832" i="17"/>
  <c r="L832" i="17"/>
  <c r="K832" i="17"/>
  <c r="J832" i="17"/>
  <c r="I832" i="17"/>
  <c r="H832" i="17"/>
  <c r="G832" i="17"/>
  <c r="E832" i="17"/>
  <c r="C832" i="17"/>
  <c r="B832" i="17"/>
  <c r="X831" i="17"/>
  <c r="W831" i="17"/>
  <c r="V831" i="17"/>
  <c r="U831" i="17"/>
  <c r="T831" i="17"/>
  <c r="S831" i="17"/>
  <c r="R831" i="17"/>
  <c r="Q831" i="17"/>
  <c r="P831" i="17"/>
  <c r="O831" i="17"/>
  <c r="M831" i="17"/>
  <c r="L831" i="17"/>
  <c r="K831" i="17"/>
  <c r="J831" i="17"/>
  <c r="I831" i="17"/>
  <c r="H831" i="17"/>
  <c r="G831" i="17"/>
  <c r="E831" i="17"/>
  <c r="C831" i="17"/>
  <c r="B831" i="17"/>
  <c r="X830" i="17"/>
  <c r="W830" i="17"/>
  <c r="V830" i="17"/>
  <c r="U830" i="17"/>
  <c r="T830" i="17"/>
  <c r="S830" i="17"/>
  <c r="R830" i="17"/>
  <c r="Q830" i="17"/>
  <c r="P830" i="17"/>
  <c r="O830" i="17"/>
  <c r="M830" i="17"/>
  <c r="L830" i="17"/>
  <c r="K830" i="17"/>
  <c r="J830" i="17"/>
  <c r="I830" i="17"/>
  <c r="H830" i="17"/>
  <c r="G830" i="17"/>
  <c r="E830" i="17"/>
  <c r="C830" i="17"/>
  <c r="B830" i="17"/>
  <c r="X829" i="17"/>
  <c r="W829" i="17"/>
  <c r="V829" i="17"/>
  <c r="U829" i="17"/>
  <c r="T829" i="17"/>
  <c r="S829" i="17"/>
  <c r="R829" i="17"/>
  <c r="Q829" i="17"/>
  <c r="P829" i="17"/>
  <c r="O829" i="17"/>
  <c r="M829" i="17"/>
  <c r="L829" i="17"/>
  <c r="K829" i="17"/>
  <c r="J829" i="17"/>
  <c r="I829" i="17"/>
  <c r="H829" i="17"/>
  <c r="G829" i="17"/>
  <c r="E829" i="17"/>
  <c r="C829" i="17"/>
  <c r="B829" i="17"/>
  <c r="X828" i="17"/>
  <c r="W828" i="17"/>
  <c r="V828" i="17"/>
  <c r="U828" i="17"/>
  <c r="T828" i="17"/>
  <c r="S828" i="17"/>
  <c r="R828" i="17"/>
  <c r="Q828" i="17"/>
  <c r="P828" i="17"/>
  <c r="O828" i="17"/>
  <c r="M828" i="17"/>
  <c r="L828" i="17"/>
  <c r="K828" i="17"/>
  <c r="J828" i="17"/>
  <c r="I828" i="17"/>
  <c r="H828" i="17"/>
  <c r="G828" i="17"/>
  <c r="E828" i="17"/>
  <c r="C828" i="17"/>
  <c r="B828" i="17"/>
  <c r="X827" i="17"/>
  <c r="W827" i="17"/>
  <c r="V827" i="17"/>
  <c r="U827" i="17"/>
  <c r="T827" i="17"/>
  <c r="S827" i="17"/>
  <c r="R827" i="17"/>
  <c r="Q827" i="17"/>
  <c r="P827" i="17"/>
  <c r="O827" i="17"/>
  <c r="M827" i="17"/>
  <c r="L827" i="17"/>
  <c r="K827" i="17"/>
  <c r="J827" i="17"/>
  <c r="I827" i="17"/>
  <c r="H827" i="17"/>
  <c r="G827" i="17"/>
  <c r="E827" i="17"/>
  <c r="C827" i="17"/>
  <c r="B827" i="17"/>
  <c r="X826" i="17"/>
  <c r="W826" i="17"/>
  <c r="V826" i="17"/>
  <c r="U826" i="17"/>
  <c r="T826" i="17"/>
  <c r="S826" i="17"/>
  <c r="R826" i="17"/>
  <c r="Q826" i="17"/>
  <c r="P826" i="17"/>
  <c r="O826" i="17"/>
  <c r="M826" i="17"/>
  <c r="L826" i="17"/>
  <c r="K826" i="17"/>
  <c r="J826" i="17"/>
  <c r="I826" i="17"/>
  <c r="H826" i="17"/>
  <c r="G826" i="17"/>
  <c r="E826" i="17"/>
  <c r="C826" i="17"/>
  <c r="B826" i="17"/>
  <c r="X825" i="17"/>
  <c r="W825" i="17"/>
  <c r="V825" i="17"/>
  <c r="U825" i="17"/>
  <c r="T825" i="17"/>
  <c r="S825" i="17"/>
  <c r="R825" i="17"/>
  <c r="Q825" i="17"/>
  <c r="P825" i="17"/>
  <c r="O825" i="17"/>
  <c r="M825" i="17"/>
  <c r="L825" i="17"/>
  <c r="K825" i="17"/>
  <c r="J825" i="17"/>
  <c r="I825" i="17"/>
  <c r="H825" i="17"/>
  <c r="G825" i="17"/>
  <c r="E825" i="17"/>
  <c r="C825" i="17"/>
  <c r="B825" i="17"/>
  <c r="X824" i="17"/>
  <c r="W824" i="17"/>
  <c r="V824" i="17"/>
  <c r="U824" i="17"/>
  <c r="T824" i="17"/>
  <c r="S824" i="17"/>
  <c r="R824" i="17"/>
  <c r="Q824" i="17"/>
  <c r="P824" i="17"/>
  <c r="O824" i="17"/>
  <c r="M824" i="17"/>
  <c r="L824" i="17"/>
  <c r="K824" i="17"/>
  <c r="J824" i="17"/>
  <c r="I824" i="17"/>
  <c r="H824" i="17"/>
  <c r="G824" i="17"/>
  <c r="E824" i="17"/>
  <c r="C824" i="17"/>
  <c r="B824" i="17"/>
  <c r="X823" i="17"/>
  <c r="W823" i="17"/>
  <c r="V823" i="17"/>
  <c r="U823" i="17"/>
  <c r="T823" i="17"/>
  <c r="S823" i="17"/>
  <c r="R823" i="17"/>
  <c r="Q823" i="17"/>
  <c r="P823" i="17"/>
  <c r="O823" i="17"/>
  <c r="M823" i="17"/>
  <c r="L823" i="17"/>
  <c r="K823" i="17"/>
  <c r="J823" i="17"/>
  <c r="I823" i="17"/>
  <c r="H823" i="17"/>
  <c r="G823" i="17"/>
  <c r="E823" i="17"/>
  <c r="C823" i="17"/>
  <c r="B823" i="17"/>
  <c r="X822" i="17"/>
  <c r="W822" i="17"/>
  <c r="V822" i="17"/>
  <c r="U822" i="17"/>
  <c r="T822" i="17"/>
  <c r="S822" i="17"/>
  <c r="R822" i="17"/>
  <c r="Q822" i="17"/>
  <c r="P822" i="17"/>
  <c r="O822" i="17"/>
  <c r="M822" i="17"/>
  <c r="L822" i="17"/>
  <c r="K822" i="17"/>
  <c r="J822" i="17"/>
  <c r="I822" i="17"/>
  <c r="H822" i="17"/>
  <c r="G822" i="17"/>
  <c r="E822" i="17"/>
  <c r="C822" i="17"/>
  <c r="B822" i="17"/>
  <c r="X821" i="17"/>
  <c r="W821" i="17"/>
  <c r="V821" i="17"/>
  <c r="U821" i="17"/>
  <c r="T821" i="17"/>
  <c r="S821" i="17"/>
  <c r="R821" i="17"/>
  <c r="Q821" i="17"/>
  <c r="P821" i="17"/>
  <c r="O821" i="17"/>
  <c r="M821" i="17"/>
  <c r="L821" i="17"/>
  <c r="K821" i="17"/>
  <c r="J821" i="17"/>
  <c r="I821" i="17"/>
  <c r="H821" i="17"/>
  <c r="G821" i="17"/>
  <c r="E821" i="17"/>
  <c r="C821" i="17"/>
  <c r="B821" i="17"/>
  <c r="X820" i="17"/>
  <c r="W820" i="17"/>
  <c r="V820" i="17"/>
  <c r="U820" i="17"/>
  <c r="T820" i="17"/>
  <c r="S820" i="17"/>
  <c r="R820" i="17"/>
  <c r="Q820" i="17"/>
  <c r="P820" i="17"/>
  <c r="O820" i="17"/>
  <c r="M820" i="17"/>
  <c r="L820" i="17"/>
  <c r="K820" i="17"/>
  <c r="J820" i="17"/>
  <c r="I820" i="17"/>
  <c r="H820" i="17"/>
  <c r="G820" i="17"/>
  <c r="E820" i="17"/>
  <c r="C820" i="17"/>
  <c r="B820" i="17"/>
  <c r="X819" i="17"/>
  <c r="W819" i="17"/>
  <c r="V819" i="17"/>
  <c r="U819" i="17"/>
  <c r="T819" i="17"/>
  <c r="S819" i="17"/>
  <c r="R819" i="17"/>
  <c r="Q819" i="17"/>
  <c r="P819" i="17"/>
  <c r="O819" i="17"/>
  <c r="M819" i="17"/>
  <c r="L819" i="17"/>
  <c r="K819" i="17"/>
  <c r="J819" i="17"/>
  <c r="I819" i="17"/>
  <c r="H819" i="17"/>
  <c r="G819" i="17"/>
  <c r="E819" i="17"/>
  <c r="C819" i="17"/>
  <c r="B819" i="17"/>
  <c r="X818" i="17"/>
  <c r="W818" i="17"/>
  <c r="V818" i="17"/>
  <c r="U818" i="17"/>
  <c r="T818" i="17"/>
  <c r="S818" i="17"/>
  <c r="R818" i="17"/>
  <c r="Q818" i="17"/>
  <c r="P818" i="17"/>
  <c r="O818" i="17"/>
  <c r="M818" i="17"/>
  <c r="L818" i="17"/>
  <c r="K818" i="17"/>
  <c r="J818" i="17"/>
  <c r="I818" i="17"/>
  <c r="H818" i="17"/>
  <c r="G818" i="17"/>
  <c r="E818" i="17"/>
  <c r="C818" i="17"/>
  <c r="B818" i="17"/>
  <c r="X817" i="17"/>
  <c r="W817" i="17"/>
  <c r="V817" i="17"/>
  <c r="U817" i="17"/>
  <c r="T817" i="17"/>
  <c r="S817" i="17"/>
  <c r="R817" i="17"/>
  <c r="Q817" i="17"/>
  <c r="P817" i="17"/>
  <c r="O817" i="17"/>
  <c r="M817" i="17"/>
  <c r="L817" i="17"/>
  <c r="K817" i="17"/>
  <c r="J817" i="17"/>
  <c r="I817" i="17"/>
  <c r="H817" i="17"/>
  <c r="G817" i="17"/>
  <c r="E817" i="17"/>
  <c r="C817" i="17"/>
  <c r="B817" i="17"/>
  <c r="X816" i="17"/>
  <c r="W816" i="17"/>
  <c r="V816" i="17"/>
  <c r="U816" i="17"/>
  <c r="T816" i="17"/>
  <c r="S816" i="17"/>
  <c r="R816" i="17"/>
  <c r="Q816" i="17"/>
  <c r="P816" i="17"/>
  <c r="O816" i="17"/>
  <c r="M816" i="17"/>
  <c r="L816" i="17"/>
  <c r="K816" i="17"/>
  <c r="J816" i="17"/>
  <c r="I816" i="17"/>
  <c r="H816" i="17"/>
  <c r="G816" i="17"/>
  <c r="E816" i="17"/>
  <c r="C816" i="17"/>
  <c r="B816" i="17"/>
  <c r="X815" i="17"/>
  <c r="W815" i="17"/>
  <c r="V815" i="17"/>
  <c r="U815" i="17"/>
  <c r="T815" i="17"/>
  <c r="S815" i="17"/>
  <c r="R815" i="17"/>
  <c r="Q815" i="17"/>
  <c r="P815" i="17"/>
  <c r="O815" i="17"/>
  <c r="M815" i="17"/>
  <c r="L815" i="17"/>
  <c r="K815" i="17"/>
  <c r="J815" i="17"/>
  <c r="I815" i="17"/>
  <c r="H815" i="17"/>
  <c r="G815" i="17"/>
  <c r="E815" i="17"/>
  <c r="C815" i="17"/>
  <c r="B815" i="17"/>
  <c r="X814" i="17"/>
  <c r="W814" i="17"/>
  <c r="V814" i="17"/>
  <c r="U814" i="17"/>
  <c r="T814" i="17"/>
  <c r="S814" i="17"/>
  <c r="R814" i="17"/>
  <c r="Q814" i="17"/>
  <c r="P814" i="17"/>
  <c r="O814" i="17"/>
  <c r="M814" i="17"/>
  <c r="L814" i="17"/>
  <c r="K814" i="17"/>
  <c r="J814" i="17"/>
  <c r="I814" i="17"/>
  <c r="H814" i="17"/>
  <c r="G814" i="17"/>
  <c r="E814" i="17"/>
  <c r="C814" i="17"/>
  <c r="B814" i="17"/>
  <c r="X813" i="17"/>
  <c r="W813" i="17"/>
  <c r="V813" i="17"/>
  <c r="U813" i="17"/>
  <c r="T813" i="17"/>
  <c r="S813" i="17"/>
  <c r="R813" i="17"/>
  <c r="Q813" i="17"/>
  <c r="P813" i="17"/>
  <c r="O813" i="17"/>
  <c r="M813" i="17"/>
  <c r="L813" i="17"/>
  <c r="K813" i="17"/>
  <c r="J813" i="17"/>
  <c r="I813" i="17"/>
  <c r="H813" i="17"/>
  <c r="G813" i="17"/>
  <c r="E813" i="17"/>
  <c r="C813" i="17"/>
  <c r="B813" i="17"/>
  <c r="X812" i="17"/>
  <c r="W812" i="17"/>
  <c r="V812" i="17"/>
  <c r="U812" i="17"/>
  <c r="T812" i="17"/>
  <c r="S812" i="17"/>
  <c r="R812" i="17"/>
  <c r="Q812" i="17"/>
  <c r="P812" i="17"/>
  <c r="O812" i="17"/>
  <c r="M812" i="17"/>
  <c r="L812" i="17"/>
  <c r="K812" i="17"/>
  <c r="J812" i="17"/>
  <c r="I812" i="17"/>
  <c r="H812" i="17"/>
  <c r="G812" i="17"/>
  <c r="E812" i="17"/>
  <c r="C812" i="17"/>
  <c r="B812" i="17"/>
  <c r="X811" i="17"/>
  <c r="W811" i="17"/>
  <c r="V811" i="17"/>
  <c r="U811" i="17"/>
  <c r="T811" i="17"/>
  <c r="S811" i="17"/>
  <c r="R811" i="17"/>
  <c r="Q811" i="17"/>
  <c r="P811" i="17"/>
  <c r="O811" i="17"/>
  <c r="M811" i="17"/>
  <c r="L811" i="17"/>
  <c r="K811" i="17"/>
  <c r="J811" i="17"/>
  <c r="I811" i="17"/>
  <c r="H811" i="17"/>
  <c r="G811" i="17"/>
  <c r="E811" i="17"/>
  <c r="C811" i="17"/>
  <c r="B811" i="17"/>
  <c r="X810" i="17"/>
  <c r="W810" i="17"/>
  <c r="V810" i="17"/>
  <c r="U810" i="17"/>
  <c r="T810" i="17"/>
  <c r="S810" i="17"/>
  <c r="R810" i="17"/>
  <c r="Q810" i="17"/>
  <c r="P810" i="17"/>
  <c r="O810" i="17"/>
  <c r="M810" i="17"/>
  <c r="L810" i="17"/>
  <c r="K810" i="17"/>
  <c r="J810" i="17"/>
  <c r="I810" i="17"/>
  <c r="H810" i="17"/>
  <c r="G810" i="17"/>
  <c r="E810" i="17"/>
  <c r="C810" i="17"/>
  <c r="B810" i="17"/>
  <c r="X809" i="17"/>
  <c r="W809" i="17"/>
  <c r="V809" i="17"/>
  <c r="U809" i="17"/>
  <c r="T809" i="17"/>
  <c r="S809" i="17"/>
  <c r="R809" i="17"/>
  <c r="Q809" i="17"/>
  <c r="P809" i="17"/>
  <c r="O809" i="17"/>
  <c r="M809" i="17"/>
  <c r="L809" i="17"/>
  <c r="K809" i="17"/>
  <c r="J809" i="17"/>
  <c r="I809" i="17"/>
  <c r="H809" i="17"/>
  <c r="G809" i="17"/>
  <c r="E809" i="17"/>
  <c r="C809" i="17"/>
  <c r="B809" i="17"/>
  <c r="X808" i="17"/>
  <c r="W808" i="17"/>
  <c r="V808" i="17"/>
  <c r="U808" i="17"/>
  <c r="T808" i="17"/>
  <c r="S808" i="17"/>
  <c r="R808" i="17"/>
  <c r="Q808" i="17"/>
  <c r="P808" i="17"/>
  <c r="O808" i="17"/>
  <c r="M808" i="17"/>
  <c r="L808" i="17"/>
  <c r="K808" i="17"/>
  <c r="J808" i="17"/>
  <c r="I808" i="17"/>
  <c r="H808" i="17"/>
  <c r="G808" i="17"/>
  <c r="E808" i="17"/>
  <c r="C808" i="17"/>
  <c r="B808" i="17"/>
  <c r="X807" i="17"/>
  <c r="W807" i="17"/>
  <c r="V807" i="17"/>
  <c r="U807" i="17"/>
  <c r="T807" i="17"/>
  <c r="S807" i="17"/>
  <c r="R807" i="17"/>
  <c r="Q807" i="17"/>
  <c r="P807" i="17"/>
  <c r="O807" i="17"/>
  <c r="M807" i="17"/>
  <c r="L807" i="17"/>
  <c r="K807" i="17"/>
  <c r="J807" i="17"/>
  <c r="I807" i="17"/>
  <c r="H807" i="17"/>
  <c r="G807" i="17"/>
  <c r="E807" i="17"/>
  <c r="C807" i="17"/>
  <c r="B807" i="17"/>
  <c r="X806" i="17"/>
  <c r="W806" i="17"/>
  <c r="V806" i="17"/>
  <c r="U806" i="17"/>
  <c r="T806" i="17"/>
  <c r="S806" i="17"/>
  <c r="R806" i="17"/>
  <c r="Q806" i="17"/>
  <c r="P806" i="17"/>
  <c r="O806" i="17"/>
  <c r="M806" i="17"/>
  <c r="L806" i="17"/>
  <c r="K806" i="17"/>
  <c r="J806" i="17"/>
  <c r="I806" i="17"/>
  <c r="H806" i="17"/>
  <c r="G806" i="17"/>
  <c r="E806" i="17"/>
  <c r="C806" i="17"/>
  <c r="B806" i="17"/>
  <c r="X805" i="17"/>
  <c r="W805" i="17"/>
  <c r="V805" i="17"/>
  <c r="U805" i="17"/>
  <c r="T805" i="17"/>
  <c r="S805" i="17"/>
  <c r="R805" i="17"/>
  <c r="Q805" i="17"/>
  <c r="P805" i="17"/>
  <c r="O805" i="17"/>
  <c r="M805" i="17"/>
  <c r="L805" i="17"/>
  <c r="K805" i="17"/>
  <c r="J805" i="17"/>
  <c r="I805" i="17"/>
  <c r="H805" i="17"/>
  <c r="G805" i="17"/>
  <c r="E805" i="17"/>
  <c r="C805" i="17"/>
  <c r="B805" i="17"/>
  <c r="X804" i="17"/>
  <c r="W804" i="17"/>
  <c r="V804" i="17"/>
  <c r="U804" i="17"/>
  <c r="T804" i="17"/>
  <c r="S804" i="17"/>
  <c r="R804" i="17"/>
  <c r="Q804" i="17"/>
  <c r="P804" i="17"/>
  <c r="O804" i="17"/>
  <c r="M804" i="17"/>
  <c r="L804" i="17"/>
  <c r="K804" i="17"/>
  <c r="J804" i="17"/>
  <c r="I804" i="17"/>
  <c r="H804" i="17"/>
  <c r="G804" i="17"/>
  <c r="E804" i="17"/>
  <c r="C804" i="17"/>
  <c r="B804" i="17"/>
  <c r="X803" i="17"/>
  <c r="W803" i="17"/>
  <c r="V803" i="17"/>
  <c r="U803" i="17"/>
  <c r="T803" i="17"/>
  <c r="S803" i="17"/>
  <c r="R803" i="17"/>
  <c r="Q803" i="17"/>
  <c r="P803" i="17"/>
  <c r="O803" i="17"/>
  <c r="M803" i="17"/>
  <c r="L803" i="17"/>
  <c r="K803" i="17"/>
  <c r="J803" i="17"/>
  <c r="I803" i="17"/>
  <c r="H803" i="17"/>
  <c r="G803" i="17"/>
  <c r="E803" i="17"/>
  <c r="C803" i="17"/>
  <c r="B803" i="17"/>
  <c r="X802" i="17"/>
  <c r="W802" i="17"/>
  <c r="V802" i="17"/>
  <c r="U802" i="17"/>
  <c r="T802" i="17"/>
  <c r="S802" i="17"/>
  <c r="R802" i="17"/>
  <c r="Q802" i="17"/>
  <c r="P802" i="17"/>
  <c r="O802" i="17"/>
  <c r="M802" i="17"/>
  <c r="L802" i="17"/>
  <c r="K802" i="17"/>
  <c r="J802" i="17"/>
  <c r="I802" i="17"/>
  <c r="H802" i="17"/>
  <c r="G802" i="17"/>
  <c r="E802" i="17"/>
  <c r="C802" i="17"/>
  <c r="B802" i="17"/>
  <c r="X801" i="17"/>
  <c r="W801" i="17"/>
  <c r="V801" i="17"/>
  <c r="U801" i="17"/>
  <c r="T801" i="17"/>
  <c r="S801" i="17"/>
  <c r="R801" i="17"/>
  <c r="Q801" i="17"/>
  <c r="P801" i="17"/>
  <c r="O801" i="17"/>
  <c r="M801" i="17"/>
  <c r="L801" i="17"/>
  <c r="K801" i="17"/>
  <c r="J801" i="17"/>
  <c r="I801" i="17"/>
  <c r="H801" i="17"/>
  <c r="G801" i="17"/>
  <c r="E801" i="17"/>
  <c r="C801" i="17"/>
  <c r="B801" i="17"/>
  <c r="X800" i="17"/>
  <c r="W800" i="17"/>
  <c r="V800" i="17"/>
  <c r="U800" i="17"/>
  <c r="T800" i="17"/>
  <c r="S800" i="17"/>
  <c r="R800" i="17"/>
  <c r="Q800" i="17"/>
  <c r="P800" i="17"/>
  <c r="O800" i="17"/>
  <c r="M800" i="17"/>
  <c r="L800" i="17"/>
  <c r="K800" i="17"/>
  <c r="J800" i="17"/>
  <c r="I800" i="17"/>
  <c r="H800" i="17"/>
  <c r="G800" i="17"/>
  <c r="E800" i="17"/>
  <c r="C800" i="17"/>
  <c r="B800" i="17"/>
  <c r="X799" i="17"/>
  <c r="W799" i="17"/>
  <c r="V799" i="17"/>
  <c r="U799" i="17"/>
  <c r="T799" i="17"/>
  <c r="S799" i="17"/>
  <c r="R799" i="17"/>
  <c r="Q799" i="17"/>
  <c r="P799" i="17"/>
  <c r="O799" i="17"/>
  <c r="M799" i="17"/>
  <c r="L799" i="17"/>
  <c r="K799" i="17"/>
  <c r="J799" i="17"/>
  <c r="I799" i="17"/>
  <c r="H799" i="17"/>
  <c r="G799" i="17"/>
  <c r="E799" i="17"/>
  <c r="C799" i="17"/>
  <c r="B799" i="17"/>
  <c r="X798" i="17"/>
  <c r="W798" i="17"/>
  <c r="V798" i="17"/>
  <c r="U798" i="17"/>
  <c r="T798" i="17"/>
  <c r="S798" i="17"/>
  <c r="R798" i="17"/>
  <c r="Q798" i="17"/>
  <c r="P798" i="17"/>
  <c r="O798" i="17"/>
  <c r="M798" i="17"/>
  <c r="L798" i="17"/>
  <c r="K798" i="17"/>
  <c r="J798" i="17"/>
  <c r="I798" i="17"/>
  <c r="H798" i="17"/>
  <c r="G798" i="17"/>
  <c r="E798" i="17"/>
  <c r="C798" i="17"/>
  <c r="B798" i="17"/>
  <c r="X797" i="17"/>
  <c r="W797" i="17"/>
  <c r="V797" i="17"/>
  <c r="U797" i="17"/>
  <c r="T797" i="17"/>
  <c r="S797" i="17"/>
  <c r="R797" i="17"/>
  <c r="Q797" i="17"/>
  <c r="P797" i="17"/>
  <c r="O797" i="17"/>
  <c r="M797" i="17"/>
  <c r="L797" i="17"/>
  <c r="K797" i="17"/>
  <c r="J797" i="17"/>
  <c r="I797" i="17"/>
  <c r="H797" i="17"/>
  <c r="G797" i="17"/>
  <c r="E797" i="17"/>
  <c r="C797" i="17"/>
  <c r="B797" i="17"/>
  <c r="X796" i="17"/>
  <c r="W796" i="17"/>
  <c r="V796" i="17"/>
  <c r="U796" i="17"/>
  <c r="T796" i="17"/>
  <c r="S796" i="17"/>
  <c r="R796" i="17"/>
  <c r="Q796" i="17"/>
  <c r="P796" i="17"/>
  <c r="O796" i="17"/>
  <c r="M796" i="17"/>
  <c r="L796" i="17"/>
  <c r="K796" i="17"/>
  <c r="J796" i="17"/>
  <c r="I796" i="17"/>
  <c r="H796" i="17"/>
  <c r="G796" i="17"/>
  <c r="E796" i="17"/>
  <c r="C796" i="17"/>
  <c r="B796" i="17"/>
  <c r="X795" i="17"/>
  <c r="W795" i="17"/>
  <c r="V795" i="17"/>
  <c r="U795" i="17"/>
  <c r="T795" i="17"/>
  <c r="S795" i="17"/>
  <c r="R795" i="17"/>
  <c r="Q795" i="17"/>
  <c r="P795" i="17"/>
  <c r="O795" i="17"/>
  <c r="M795" i="17"/>
  <c r="L795" i="17"/>
  <c r="K795" i="17"/>
  <c r="J795" i="17"/>
  <c r="I795" i="17"/>
  <c r="H795" i="17"/>
  <c r="G795" i="17"/>
  <c r="E795" i="17"/>
  <c r="C795" i="17"/>
  <c r="B795" i="17"/>
  <c r="X794" i="17"/>
  <c r="W794" i="17"/>
  <c r="V794" i="17"/>
  <c r="U794" i="17"/>
  <c r="T794" i="17"/>
  <c r="S794" i="17"/>
  <c r="R794" i="17"/>
  <c r="Q794" i="17"/>
  <c r="P794" i="17"/>
  <c r="O794" i="17"/>
  <c r="M794" i="17"/>
  <c r="L794" i="17"/>
  <c r="K794" i="17"/>
  <c r="J794" i="17"/>
  <c r="I794" i="17"/>
  <c r="H794" i="17"/>
  <c r="G794" i="17"/>
  <c r="E794" i="17"/>
  <c r="C794" i="17"/>
  <c r="B794" i="17"/>
  <c r="X793" i="17"/>
  <c r="W793" i="17"/>
  <c r="V793" i="17"/>
  <c r="U793" i="17"/>
  <c r="T793" i="17"/>
  <c r="S793" i="17"/>
  <c r="R793" i="17"/>
  <c r="Q793" i="17"/>
  <c r="P793" i="17"/>
  <c r="O793" i="17"/>
  <c r="M793" i="17"/>
  <c r="L793" i="17"/>
  <c r="K793" i="17"/>
  <c r="J793" i="17"/>
  <c r="I793" i="17"/>
  <c r="H793" i="17"/>
  <c r="G793" i="17"/>
  <c r="E793" i="17"/>
  <c r="C793" i="17"/>
  <c r="B793" i="17"/>
  <c r="X792" i="17"/>
  <c r="W792" i="17"/>
  <c r="V792" i="17"/>
  <c r="U792" i="17"/>
  <c r="T792" i="17"/>
  <c r="S792" i="17"/>
  <c r="R792" i="17"/>
  <c r="Q792" i="17"/>
  <c r="P792" i="17"/>
  <c r="O792" i="17"/>
  <c r="M792" i="17"/>
  <c r="L792" i="17"/>
  <c r="K792" i="17"/>
  <c r="J792" i="17"/>
  <c r="I792" i="17"/>
  <c r="H792" i="17"/>
  <c r="G792" i="17"/>
  <c r="E792" i="17"/>
  <c r="C792" i="17"/>
  <c r="B792" i="17"/>
  <c r="X791" i="17"/>
  <c r="W791" i="17"/>
  <c r="V791" i="17"/>
  <c r="U791" i="17"/>
  <c r="T791" i="17"/>
  <c r="S791" i="17"/>
  <c r="R791" i="17"/>
  <c r="Q791" i="17"/>
  <c r="P791" i="17"/>
  <c r="O791" i="17"/>
  <c r="M791" i="17"/>
  <c r="L791" i="17"/>
  <c r="K791" i="17"/>
  <c r="J791" i="17"/>
  <c r="I791" i="17"/>
  <c r="H791" i="17"/>
  <c r="G791" i="17"/>
  <c r="E791" i="17"/>
  <c r="C791" i="17"/>
  <c r="B791" i="17"/>
  <c r="X790" i="17"/>
  <c r="W790" i="17"/>
  <c r="V790" i="17"/>
  <c r="U790" i="17"/>
  <c r="T790" i="17"/>
  <c r="S790" i="17"/>
  <c r="R790" i="17"/>
  <c r="Q790" i="17"/>
  <c r="P790" i="17"/>
  <c r="O790" i="17"/>
  <c r="M790" i="17"/>
  <c r="L790" i="17"/>
  <c r="K790" i="17"/>
  <c r="J790" i="17"/>
  <c r="I790" i="17"/>
  <c r="H790" i="17"/>
  <c r="G790" i="17"/>
  <c r="E790" i="17"/>
  <c r="C790" i="17"/>
  <c r="B790" i="17"/>
  <c r="X789" i="17"/>
  <c r="W789" i="17"/>
  <c r="V789" i="17"/>
  <c r="U789" i="17"/>
  <c r="T789" i="17"/>
  <c r="S789" i="17"/>
  <c r="R789" i="17"/>
  <c r="Q789" i="17"/>
  <c r="P789" i="17"/>
  <c r="O789" i="17"/>
  <c r="M789" i="17"/>
  <c r="L789" i="17"/>
  <c r="K789" i="17"/>
  <c r="J789" i="17"/>
  <c r="I789" i="17"/>
  <c r="H789" i="17"/>
  <c r="G789" i="17"/>
  <c r="E789" i="17"/>
  <c r="C789" i="17"/>
  <c r="B789" i="17"/>
  <c r="X788" i="17"/>
  <c r="W788" i="17"/>
  <c r="V788" i="17"/>
  <c r="U788" i="17"/>
  <c r="T788" i="17"/>
  <c r="S788" i="17"/>
  <c r="R788" i="17"/>
  <c r="Q788" i="17"/>
  <c r="P788" i="17"/>
  <c r="O788" i="17"/>
  <c r="M788" i="17"/>
  <c r="L788" i="17"/>
  <c r="K788" i="17"/>
  <c r="J788" i="17"/>
  <c r="I788" i="17"/>
  <c r="H788" i="17"/>
  <c r="G788" i="17"/>
  <c r="E788" i="17"/>
  <c r="C788" i="17"/>
  <c r="B788" i="17"/>
  <c r="X787" i="17"/>
  <c r="W787" i="17"/>
  <c r="V787" i="17"/>
  <c r="U787" i="17"/>
  <c r="T787" i="17"/>
  <c r="S787" i="17"/>
  <c r="R787" i="17"/>
  <c r="Q787" i="17"/>
  <c r="P787" i="17"/>
  <c r="O787" i="17"/>
  <c r="M787" i="17"/>
  <c r="L787" i="17"/>
  <c r="K787" i="17"/>
  <c r="J787" i="17"/>
  <c r="I787" i="17"/>
  <c r="H787" i="17"/>
  <c r="G787" i="17"/>
  <c r="E787" i="17"/>
  <c r="C787" i="17"/>
  <c r="B787" i="17"/>
  <c r="X786" i="17"/>
  <c r="W786" i="17"/>
  <c r="V786" i="17"/>
  <c r="U786" i="17"/>
  <c r="T786" i="17"/>
  <c r="S786" i="17"/>
  <c r="R786" i="17"/>
  <c r="Q786" i="17"/>
  <c r="P786" i="17"/>
  <c r="O786" i="17"/>
  <c r="M786" i="17"/>
  <c r="L786" i="17"/>
  <c r="K786" i="17"/>
  <c r="J786" i="17"/>
  <c r="I786" i="17"/>
  <c r="H786" i="17"/>
  <c r="G786" i="17"/>
  <c r="E786" i="17"/>
  <c r="C786" i="17"/>
  <c r="B786" i="17"/>
  <c r="X785" i="17"/>
  <c r="W785" i="17"/>
  <c r="V785" i="17"/>
  <c r="U785" i="17"/>
  <c r="T785" i="17"/>
  <c r="S785" i="17"/>
  <c r="R785" i="17"/>
  <c r="Q785" i="17"/>
  <c r="P785" i="17"/>
  <c r="O785" i="17"/>
  <c r="M785" i="17"/>
  <c r="L785" i="17"/>
  <c r="K785" i="17"/>
  <c r="J785" i="17"/>
  <c r="I785" i="17"/>
  <c r="H785" i="17"/>
  <c r="G785" i="17"/>
  <c r="E785" i="17"/>
  <c r="C785" i="17"/>
  <c r="B785" i="17"/>
  <c r="X784" i="17"/>
  <c r="W784" i="17"/>
  <c r="V784" i="17"/>
  <c r="U784" i="17"/>
  <c r="T784" i="17"/>
  <c r="S784" i="17"/>
  <c r="R784" i="17"/>
  <c r="Q784" i="17"/>
  <c r="P784" i="17"/>
  <c r="O784" i="17"/>
  <c r="M784" i="17"/>
  <c r="L784" i="17"/>
  <c r="K784" i="17"/>
  <c r="J784" i="17"/>
  <c r="I784" i="17"/>
  <c r="H784" i="17"/>
  <c r="G784" i="17"/>
  <c r="E784" i="17"/>
  <c r="C784" i="17"/>
  <c r="B784" i="17"/>
  <c r="X783" i="17"/>
  <c r="W783" i="17"/>
  <c r="V783" i="17"/>
  <c r="U783" i="17"/>
  <c r="T783" i="17"/>
  <c r="S783" i="17"/>
  <c r="R783" i="17"/>
  <c r="Q783" i="17"/>
  <c r="P783" i="17"/>
  <c r="O783" i="17"/>
  <c r="M783" i="17"/>
  <c r="L783" i="17"/>
  <c r="K783" i="17"/>
  <c r="J783" i="17"/>
  <c r="I783" i="17"/>
  <c r="H783" i="17"/>
  <c r="G783" i="17"/>
  <c r="E783" i="17"/>
  <c r="C783" i="17"/>
  <c r="B783" i="17"/>
  <c r="X782" i="17"/>
  <c r="W782" i="17"/>
  <c r="V782" i="17"/>
  <c r="U782" i="17"/>
  <c r="T782" i="17"/>
  <c r="S782" i="17"/>
  <c r="R782" i="17"/>
  <c r="Q782" i="17"/>
  <c r="P782" i="17"/>
  <c r="O782" i="17"/>
  <c r="M782" i="17"/>
  <c r="L782" i="17"/>
  <c r="K782" i="17"/>
  <c r="J782" i="17"/>
  <c r="I782" i="17"/>
  <c r="H782" i="17"/>
  <c r="G782" i="17"/>
  <c r="E782" i="17"/>
  <c r="C782" i="17"/>
  <c r="B782" i="17"/>
  <c r="X781" i="17"/>
  <c r="W781" i="17"/>
  <c r="V781" i="17"/>
  <c r="U781" i="17"/>
  <c r="T781" i="17"/>
  <c r="S781" i="17"/>
  <c r="R781" i="17"/>
  <c r="Q781" i="17"/>
  <c r="P781" i="17"/>
  <c r="O781" i="17"/>
  <c r="M781" i="17"/>
  <c r="L781" i="17"/>
  <c r="K781" i="17"/>
  <c r="J781" i="17"/>
  <c r="I781" i="17"/>
  <c r="H781" i="17"/>
  <c r="G781" i="17"/>
  <c r="E781" i="17"/>
  <c r="C781" i="17"/>
  <c r="B781" i="17"/>
  <c r="X780" i="17"/>
  <c r="W780" i="17"/>
  <c r="V780" i="17"/>
  <c r="U780" i="17"/>
  <c r="T780" i="17"/>
  <c r="S780" i="17"/>
  <c r="R780" i="17"/>
  <c r="Q780" i="17"/>
  <c r="P780" i="17"/>
  <c r="O780" i="17"/>
  <c r="M780" i="17"/>
  <c r="L780" i="17"/>
  <c r="K780" i="17"/>
  <c r="J780" i="17"/>
  <c r="I780" i="17"/>
  <c r="H780" i="17"/>
  <c r="G780" i="17"/>
  <c r="E780" i="17"/>
  <c r="C780" i="17"/>
  <c r="B780" i="17"/>
  <c r="X779" i="17"/>
  <c r="W779" i="17"/>
  <c r="V779" i="17"/>
  <c r="U779" i="17"/>
  <c r="T779" i="17"/>
  <c r="S779" i="17"/>
  <c r="R779" i="17"/>
  <c r="Q779" i="17"/>
  <c r="P779" i="17"/>
  <c r="O779" i="17"/>
  <c r="M779" i="17"/>
  <c r="L779" i="17"/>
  <c r="K779" i="17"/>
  <c r="J779" i="17"/>
  <c r="I779" i="17"/>
  <c r="H779" i="17"/>
  <c r="G779" i="17"/>
  <c r="E779" i="17"/>
  <c r="C779" i="17"/>
  <c r="B779" i="17"/>
  <c r="X778" i="17"/>
  <c r="W778" i="17"/>
  <c r="V778" i="17"/>
  <c r="U778" i="17"/>
  <c r="T778" i="17"/>
  <c r="S778" i="17"/>
  <c r="R778" i="17"/>
  <c r="Q778" i="17"/>
  <c r="P778" i="17"/>
  <c r="O778" i="17"/>
  <c r="M778" i="17"/>
  <c r="L778" i="17"/>
  <c r="K778" i="17"/>
  <c r="J778" i="17"/>
  <c r="I778" i="17"/>
  <c r="H778" i="17"/>
  <c r="G778" i="17"/>
  <c r="E778" i="17"/>
  <c r="C778" i="17"/>
  <c r="B778" i="17"/>
  <c r="X777" i="17"/>
  <c r="W777" i="17"/>
  <c r="V777" i="17"/>
  <c r="U777" i="17"/>
  <c r="T777" i="17"/>
  <c r="S777" i="17"/>
  <c r="R777" i="17"/>
  <c r="Q777" i="17"/>
  <c r="P777" i="17"/>
  <c r="O777" i="17"/>
  <c r="M777" i="17"/>
  <c r="L777" i="17"/>
  <c r="K777" i="17"/>
  <c r="J777" i="17"/>
  <c r="I777" i="17"/>
  <c r="H777" i="17"/>
  <c r="G777" i="17"/>
  <c r="E777" i="17"/>
  <c r="C777" i="17"/>
  <c r="B777" i="17"/>
  <c r="X776" i="17"/>
  <c r="W776" i="17"/>
  <c r="V776" i="17"/>
  <c r="U776" i="17"/>
  <c r="T776" i="17"/>
  <c r="S776" i="17"/>
  <c r="R776" i="17"/>
  <c r="Q776" i="17"/>
  <c r="P776" i="17"/>
  <c r="O776" i="17"/>
  <c r="M776" i="17"/>
  <c r="L776" i="17"/>
  <c r="K776" i="17"/>
  <c r="J776" i="17"/>
  <c r="I776" i="17"/>
  <c r="H776" i="17"/>
  <c r="G776" i="17"/>
  <c r="E776" i="17"/>
  <c r="C776" i="17"/>
  <c r="B776" i="17"/>
  <c r="X775" i="17"/>
  <c r="W775" i="17"/>
  <c r="V775" i="17"/>
  <c r="U775" i="17"/>
  <c r="T775" i="17"/>
  <c r="S775" i="17"/>
  <c r="R775" i="17"/>
  <c r="Q775" i="17"/>
  <c r="P775" i="17"/>
  <c r="O775" i="17"/>
  <c r="M775" i="17"/>
  <c r="L775" i="17"/>
  <c r="K775" i="17"/>
  <c r="J775" i="17"/>
  <c r="I775" i="17"/>
  <c r="H775" i="17"/>
  <c r="G775" i="17"/>
  <c r="E775" i="17"/>
  <c r="C775" i="17"/>
  <c r="B775" i="17"/>
  <c r="X774" i="17"/>
  <c r="W774" i="17"/>
  <c r="V774" i="17"/>
  <c r="U774" i="17"/>
  <c r="T774" i="17"/>
  <c r="S774" i="17"/>
  <c r="R774" i="17"/>
  <c r="Q774" i="17"/>
  <c r="P774" i="17"/>
  <c r="O774" i="17"/>
  <c r="M774" i="17"/>
  <c r="L774" i="17"/>
  <c r="K774" i="17"/>
  <c r="J774" i="17"/>
  <c r="I774" i="17"/>
  <c r="H774" i="17"/>
  <c r="G774" i="17"/>
  <c r="E774" i="17"/>
  <c r="C774" i="17"/>
  <c r="B774" i="17"/>
  <c r="X773" i="17"/>
  <c r="W773" i="17"/>
  <c r="V773" i="17"/>
  <c r="U773" i="17"/>
  <c r="T773" i="17"/>
  <c r="S773" i="17"/>
  <c r="R773" i="17"/>
  <c r="Q773" i="17"/>
  <c r="P773" i="17"/>
  <c r="O773" i="17"/>
  <c r="M773" i="17"/>
  <c r="L773" i="17"/>
  <c r="K773" i="17"/>
  <c r="J773" i="17"/>
  <c r="I773" i="17"/>
  <c r="H773" i="17"/>
  <c r="G773" i="17"/>
  <c r="E773" i="17"/>
  <c r="C773" i="17"/>
  <c r="B773" i="17"/>
  <c r="X772" i="17"/>
  <c r="W772" i="17"/>
  <c r="V772" i="17"/>
  <c r="U772" i="17"/>
  <c r="T772" i="17"/>
  <c r="S772" i="17"/>
  <c r="R772" i="17"/>
  <c r="Q772" i="17"/>
  <c r="P772" i="17"/>
  <c r="O772" i="17"/>
  <c r="M772" i="17"/>
  <c r="L772" i="17"/>
  <c r="K772" i="17"/>
  <c r="J772" i="17"/>
  <c r="I772" i="17"/>
  <c r="H772" i="17"/>
  <c r="G772" i="17"/>
  <c r="E772" i="17"/>
  <c r="C772" i="17"/>
  <c r="B772" i="17"/>
  <c r="X771" i="17"/>
  <c r="W771" i="17"/>
  <c r="V771" i="17"/>
  <c r="U771" i="17"/>
  <c r="T771" i="17"/>
  <c r="S771" i="17"/>
  <c r="R771" i="17"/>
  <c r="Q771" i="17"/>
  <c r="P771" i="17"/>
  <c r="O771" i="17"/>
  <c r="M771" i="17"/>
  <c r="L771" i="17"/>
  <c r="K771" i="17"/>
  <c r="J771" i="17"/>
  <c r="I771" i="17"/>
  <c r="H771" i="17"/>
  <c r="G771" i="17"/>
  <c r="E771" i="17"/>
  <c r="C771" i="17"/>
  <c r="B771" i="17"/>
  <c r="X770" i="17"/>
  <c r="W770" i="17"/>
  <c r="V770" i="17"/>
  <c r="U770" i="17"/>
  <c r="T770" i="17"/>
  <c r="S770" i="17"/>
  <c r="R770" i="17"/>
  <c r="Q770" i="17"/>
  <c r="P770" i="17"/>
  <c r="O770" i="17"/>
  <c r="M770" i="17"/>
  <c r="L770" i="17"/>
  <c r="K770" i="17"/>
  <c r="J770" i="17"/>
  <c r="I770" i="17"/>
  <c r="H770" i="17"/>
  <c r="G770" i="17"/>
  <c r="E770" i="17"/>
  <c r="C770" i="17"/>
  <c r="B770" i="17"/>
  <c r="X769" i="17"/>
  <c r="W769" i="17"/>
  <c r="V769" i="17"/>
  <c r="U769" i="17"/>
  <c r="T769" i="17"/>
  <c r="S769" i="17"/>
  <c r="R769" i="17"/>
  <c r="Q769" i="17"/>
  <c r="P769" i="17"/>
  <c r="O769" i="17"/>
  <c r="M769" i="17"/>
  <c r="L769" i="17"/>
  <c r="K769" i="17"/>
  <c r="J769" i="17"/>
  <c r="I769" i="17"/>
  <c r="H769" i="17"/>
  <c r="G769" i="17"/>
  <c r="E769" i="17"/>
  <c r="C769" i="17"/>
  <c r="B769" i="17"/>
  <c r="X768" i="17"/>
  <c r="W768" i="17"/>
  <c r="V768" i="17"/>
  <c r="U768" i="17"/>
  <c r="T768" i="17"/>
  <c r="S768" i="17"/>
  <c r="R768" i="17"/>
  <c r="Q768" i="17"/>
  <c r="P768" i="17"/>
  <c r="O768" i="17"/>
  <c r="M768" i="17"/>
  <c r="L768" i="17"/>
  <c r="K768" i="17"/>
  <c r="J768" i="17"/>
  <c r="I768" i="17"/>
  <c r="H768" i="17"/>
  <c r="G768" i="17"/>
  <c r="E768" i="17"/>
  <c r="C768" i="17"/>
  <c r="B768" i="17"/>
  <c r="X767" i="17"/>
  <c r="W767" i="17"/>
  <c r="V767" i="17"/>
  <c r="U767" i="17"/>
  <c r="T767" i="17"/>
  <c r="S767" i="17"/>
  <c r="R767" i="17"/>
  <c r="Q767" i="17"/>
  <c r="P767" i="17"/>
  <c r="O767" i="17"/>
  <c r="M767" i="17"/>
  <c r="L767" i="17"/>
  <c r="K767" i="17"/>
  <c r="J767" i="17"/>
  <c r="I767" i="17"/>
  <c r="H767" i="17"/>
  <c r="G767" i="17"/>
  <c r="E767" i="17"/>
  <c r="C767" i="17"/>
  <c r="B767" i="17"/>
  <c r="X766" i="17"/>
  <c r="W766" i="17"/>
  <c r="V766" i="17"/>
  <c r="U766" i="17"/>
  <c r="T766" i="17"/>
  <c r="S766" i="17"/>
  <c r="R766" i="17"/>
  <c r="Q766" i="17"/>
  <c r="P766" i="17"/>
  <c r="O766" i="17"/>
  <c r="M766" i="17"/>
  <c r="L766" i="17"/>
  <c r="K766" i="17"/>
  <c r="J766" i="17"/>
  <c r="I766" i="17"/>
  <c r="H766" i="17"/>
  <c r="G766" i="17"/>
  <c r="E766" i="17"/>
  <c r="C766" i="17"/>
  <c r="B766" i="17"/>
  <c r="X765" i="17"/>
  <c r="W765" i="17"/>
  <c r="V765" i="17"/>
  <c r="U765" i="17"/>
  <c r="T765" i="17"/>
  <c r="S765" i="17"/>
  <c r="R765" i="17"/>
  <c r="Q765" i="17"/>
  <c r="P765" i="17"/>
  <c r="O765" i="17"/>
  <c r="M765" i="17"/>
  <c r="L765" i="17"/>
  <c r="K765" i="17"/>
  <c r="J765" i="17"/>
  <c r="I765" i="17"/>
  <c r="H765" i="17"/>
  <c r="G765" i="17"/>
  <c r="E765" i="17"/>
  <c r="C765" i="17"/>
  <c r="B765" i="17"/>
  <c r="X764" i="17"/>
  <c r="W764" i="17"/>
  <c r="V764" i="17"/>
  <c r="U764" i="17"/>
  <c r="T764" i="17"/>
  <c r="S764" i="17"/>
  <c r="R764" i="17"/>
  <c r="Q764" i="17"/>
  <c r="P764" i="17"/>
  <c r="O764" i="17"/>
  <c r="M764" i="17"/>
  <c r="L764" i="17"/>
  <c r="K764" i="17"/>
  <c r="J764" i="17"/>
  <c r="I764" i="17"/>
  <c r="H764" i="17"/>
  <c r="G764" i="17"/>
  <c r="E764" i="17"/>
  <c r="C764" i="17"/>
  <c r="B764" i="17"/>
  <c r="X763" i="17"/>
  <c r="W763" i="17"/>
  <c r="V763" i="17"/>
  <c r="U763" i="17"/>
  <c r="T763" i="17"/>
  <c r="S763" i="17"/>
  <c r="R763" i="17"/>
  <c r="Q763" i="17"/>
  <c r="P763" i="17"/>
  <c r="O763" i="17"/>
  <c r="M763" i="17"/>
  <c r="L763" i="17"/>
  <c r="K763" i="17"/>
  <c r="J763" i="17"/>
  <c r="I763" i="17"/>
  <c r="H763" i="17"/>
  <c r="G763" i="17"/>
  <c r="E763" i="17"/>
  <c r="C763" i="17"/>
  <c r="B763" i="17"/>
  <c r="X762" i="17"/>
  <c r="W762" i="17"/>
  <c r="V762" i="17"/>
  <c r="U762" i="17"/>
  <c r="T762" i="17"/>
  <c r="S762" i="17"/>
  <c r="R762" i="17"/>
  <c r="Q762" i="17"/>
  <c r="P762" i="17"/>
  <c r="O762" i="17"/>
  <c r="M762" i="17"/>
  <c r="L762" i="17"/>
  <c r="K762" i="17"/>
  <c r="J762" i="17"/>
  <c r="I762" i="17"/>
  <c r="H762" i="17"/>
  <c r="G762" i="17"/>
  <c r="E762" i="17"/>
  <c r="C762" i="17"/>
  <c r="B762" i="17"/>
  <c r="X761" i="17"/>
  <c r="W761" i="17"/>
  <c r="V761" i="17"/>
  <c r="U761" i="17"/>
  <c r="T761" i="17"/>
  <c r="S761" i="17"/>
  <c r="R761" i="17"/>
  <c r="Q761" i="17"/>
  <c r="P761" i="17"/>
  <c r="O761" i="17"/>
  <c r="M761" i="17"/>
  <c r="L761" i="17"/>
  <c r="K761" i="17"/>
  <c r="J761" i="17"/>
  <c r="I761" i="17"/>
  <c r="H761" i="17"/>
  <c r="G761" i="17"/>
  <c r="E761" i="17"/>
  <c r="C761" i="17"/>
  <c r="B761" i="17"/>
  <c r="X760" i="17"/>
  <c r="W760" i="17"/>
  <c r="V760" i="17"/>
  <c r="U760" i="17"/>
  <c r="T760" i="17"/>
  <c r="S760" i="17"/>
  <c r="R760" i="17"/>
  <c r="Q760" i="17"/>
  <c r="P760" i="17"/>
  <c r="O760" i="17"/>
  <c r="M760" i="17"/>
  <c r="L760" i="17"/>
  <c r="K760" i="17"/>
  <c r="J760" i="17"/>
  <c r="I760" i="17"/>
  <c r="H760" i="17"/>
  <c r="G760" i="17"/>
  <c r="E760" i="17"/>
  <c r="C760" i="17"/>
  <c r="B760" i="17"/>
  <c r="X759" i="17"/>
  <c r="W759" i="17"/>
  <c r="V759" i="17"/>
  <c r="U759" i="17"/>
  <c r="T759" i="17"/>
  <c r="S759" i="17"/>
  <c r="R759" i="17"/>
  <c r="Q759" i="17"/>
  <c r="P759" i="17"/>
  <c r="O759" i="17"/>
  <c r="M759" i="17"/>
  <c r="L759" i="17"/>
  <c r="K759" i="17"/>
  <c r="J759" i="17"/>
  <c r="I759" i="17"/>
  <c r="H759" i="17"/>
  <c r="G759" i="17"/>
  <c r="E759" i="17"/>
  <c r="C759" i="17"/>
  <c r="B759" i="17"/>
  <c r="X758" i="17"/>
  <c r="W758" i="17"/>
  <c r="V758" i="17"/>
  <c r="U758" i="17"/>
  <c r="T758" i="17"/>
  <c r="S758" i="17"/>
  <c r="R758" i="17"/>
  <c r="Q758" i="17"/>
  <c r="P758" i="17"/>
  <c r="O758" i="17"/>
  <c r="M758" i="17"/>
  <c r="L758" i="17"/>
  <c r="K758" i="17"/>
  <c r="J758" i="17"/>
  <c r="I758" i="17"/>
  <c r="H758" i="17"/>
  <c r="G758" i="17"/>
  <c r="E758" i="17"/>
  <c r="C758" i="17"/>
  <c r="B758" i="17"/>
  <c r="X757" i="17"/>
  <c r="W757" i="17"/>
  <c r="V757" i="17"/>
  <c r="U757" i="17"/>
  <c r="T757" i="17"/>
  <c r="S757" i="17"/>
  <c r="R757" i="17"/>
  <c r="Q757" i="17"/>
  <c r="P757" i="17"/>
  <c r="O757" i="17"/>
  <c r="M757" i="17"/>
  <c r="L757" i="17"/>
  <c r="K757" i="17"/>
  <c r="J757" i="17"/>
  <c r="I757" i="17"/>
  <c r="H757" i="17"/>
  <c r="G757" i="17"/>
  <c r="E757" i="17"/>
  <c r="C757" i="17"/>
  <c r="B757" i="17"/>
  <c r="X756" i="17"/>
  <c r="W756" i="17"/>
  <c r="V756" i="17"/>
  <c r="U756" i="17"/>
  <c r="T756" i="17"/>
  <c r="S756" i="17"/>
  <c r="R756" i="17"/>
  <c r="Q756" i="17"/>
  <c r="P756" i="17"/>
  <c r="O756" i="17"/>
  <c r="M756" i="17"/>
  <c r="L756" i="17"/>
  <c r="K756" i="17"/>
  <c r="J756" i="17"/>
  <c r="I756" i="17"/>
  <c r="H756" i="17"/>
  <c r="G756" i="17"/>
  <c r="E756" i="17"/>
  <c r="C756" i="17"/>
  <c r="B756" i="17"/>
  <c r="X755" i="17"/>
  <c r="W755" i="17"/>
  <c r="V755" i="17"/>
  <c r="U755" i="17"/>
  <c r="T755" i="17"/>
  <c r="S755" i="17"/>
  <c r="R755" i="17"/>
  <c r="Q755" i="17"/>
  <c r="P755" i="17"/>
  <c r="O755" i="17"/>
  <c r="M755" i="17"/>
  <c r="L755" i="17"/>
  <c r="K755" i="17"/>
  <c r="J755" i="17"/>
  <c r="I755" i="17"/>
  <c r="H755" i="17"/>
  <c r="G755" i="17"/>
  <c r="E755" i="17"/>
  <c r="C755" i="17"/>
  <c r="B755" i="17"/>
  <c r="X754" i="17"/>
  <c r="W754" i="17"/>
  <c r="V754" i="17"/>
  <c r="U754" i="17"/>
  <c r="T754" i="17"/>
  <c r="S754" i="17"/>
  <c r="R754" i="17"/>
  <c r="Q754" i="17"/>
  <c r="P754" i="17"/>
  <c r="O754" i="17"/>
  <c r="M754" i="17"/>
  <c r="L754" i="17"/>
  <c r="K754" i="17"/>
  <c r="J754" i="17"/>
  <c r="I754" i="17"/>
  <c r="H754" i="17"/>
  <c r="G754" i="17"/>
  <c r="E754" i="17"/>
  <c r="C754" i="17"/>
  <c r="B754" i="17"/>
  <c r="X753" i="17"/>
  <c r="W753" i="17"/>
  <c r="V753" i="17"/>
  <c r="U753" i="17"/>
  <c r="T753" i="17"/>
  <c r="S753" i="17"/>
  <c r="R753" i="17"/>
  <c r="Q753" i="17"/>
  <c r="P753" i="17"/>
  <c r="O753" i="17"/>
  <c r="M753" i="17"/>
  <c r="L753" i="17"/>
  <c r="K753" i="17"/>
  <c r="J753" i="17"/>
  <c r="I753" i="17"/>
  <c r="H753" i="17"/>
  <c r="G753" i="17"/>
  <c r="E753" i="17"/>
  <c r="C753" i="17"/>
  <c r="B753" i="17"/>
  <c r="X752" i="17"/>
  <c r="W752" i="17"/>
  <c r="V752" i="17"/>
  <c r="U752" i="17"/>
  <c r="T752" i="17"/>
  <c r="S752" i="17"/>
  <c r="R752" i="17"/>
  <c r="Q752" i="17"/>
  <c r="P752" i="17"/>
  <c r="O752" i="17"/>
  <c r="M752" i="17"/>
  <c r="L752" i="17"/>
  <c r="K752" i="17"/>
  <c r="J752" i="17"/>
  <c r="I752" i="17"/>
  <c r="H752" i="17"/>
  <c r="G752" i="17"/>
  <c r="E752" i="17"/>
  <c r="C752" i="17"/>
  <c r="B752" i="17"/>
  <c r="X751" i="17"/>
  <c r="W751" i="17"/>
  <c r="V751" i="17"/>
  <c r="U751" i="17"/>
  <c r="T751" i="17"/>
  <c r="S751" i="17"/>
  <c r="R751" i="17"/>
  <c r="Q751" i="17"/>
  <c r="P751" i="17"/>
  <c r="O751" i="17"/>
  <c r="M751" i="17"/>
  <c r="L751" i="17"/>
  <c r="K751" i="17"/>
  <c r="J751" i="17"/>
  <c r="I751" i="17"/>
  <c r="H751" i="17"/>
  <c r="G751" i="17"/>
  <c r="E751" i="17"/>
  <c r="C751" i="17"/>
  <c r="B751" i="17"/>
  <c r="X750" i="17"/>
  <c r="W750" i="17"/>
  <c r="V750" i="17"/>
  <c r="U750" i="17"/>
  <c r="T750" i="17"/>
  <c r="S750" i="17"/>
  <c r="R750" i="17"/>
  <c r="Q750" i="17"/>
  <c r="P750" i="17"/>
  <c r="O750" i="17"/>
  <c r="M750" i="17"/>
  <c r="L750" i="17"/>
  <c r="K750" i="17"/>
  <c r="J750" i="17"/>
  <c r="I750" i="17"/>
  <c r="H750" i="17"/>
  <c r="G750" i="17"/>
  <c r="E750" i="17"/>
  <c r="C750" i="17"/>
  <c r="B750" i="17"/>
  <c r="X749" i="17"/>
  <c r="W749" i="17"/>
  <c r="V749" i="17"/>
  <c r="U749" i="17"/>
  <c r="T749" i="17"/>
  <c r="S749" i="17"/>
  <c r="R749" i="17"/>
  <c r="Q749" i="17"/>
  <c r="P749" i="17"/>
  <c r="O749" i="17"/>
  <c r="M749" i="17"/>
  <c r="L749" i="17"/>
  <c r="K749" i="17"/>
  <c r="J749" i="17"/>
  <c r="I749" i="17"/>
  <c r="H749" i="17"/>
  <c r="G749" i="17"/>
  <c r="E749" i="17"/>
  <c r="C749" i="17"/>
  <c r="B749" i="17"/>
  <c r="X748" i="17"/>
  <c r="W748" i="17"/>
  <c r="V748" i="17"/>
  <c r="U748" i="17"/>
  <c r="T748" i="17"/>
  <c r="S748" i="17"/>
  <c r="R748" i="17"/>
  <c r="Q748" i="17"/>
  <c r="P748" i="17"/>
  <c r="O748" i="17"/>
  <c r="M748" i="17"/>
  <c r="L748" i="17"/>
  <c r="K748" i="17"/>
  <c r="J748" i="17"/>
  <c r="I748" i="17"/>
  <c r="H748" i="17"/>
  <c r="G748" i="17"/>
  <c r="E748" i="17"/>
  <c r="C748" i="17"/>
  <c r="B748" i="17"/>
  <c r="X747" i="17"/>
  <c r="W747" i="17"/>
  <c r="V747" i="17"/>
  <c r="U747" i="17"/>
  <c r="T747" i="17"/>
  <c r="S747" i="17"/>
  <c r="R747" i="17"/>
  <c r="Q747" i="17"/>
  <c r="P747" i="17"/>
  <c r="O747" i="17"/>
  <c r="M747" i="17"/>
  <c r="L747" i="17"/>
  <c r="K747" i="17"/>
  <c r="J747" i="17"/>
  <c r="I747" i="17"/>
  <c r="H747" i="17"/>
  <c r="G747" i="17"/>
  <c r="E747" i="17"/>
  <c r="C747" i="17"/>
  <c r="B747" i="17"/>
  <c r="X746" i="17"/>
  <c r="W746" i="17"/>
  <c r="V746" i="17"/>
  <c r="U746" i="17"/>
  <c r="T746" i="17"/>
  <c r="S746" i="17"/>
  <c r="R746" i="17"/>
  <c r="Q746" i="17"/>
  <c r="P746" i="17"/>
  <c r="O746" i="17"/>
  <c r="M746" i="17"/>
  <c r="L746" i="17"/>
  <c r="K746" i="17"/>
  <c r="J746" i="17"/>
  <c r="I746" i="17"/>
  <c r="H746" i="17"/>
  <c r="G746" i="17"/>
  <c r="E746" i="17"/>
  <c r="C746" i="17"/>
  <c r="B746" i="17"/>
  <c r="X745" i="17"/>
  <c r="W745" i="17"/>
  <c r="V745" i="17"/>
  <c r="U745" i="17"/>
  <c r="T745" i="17"/>
  <c r="S745" i="17"/>
  <c r="R745" i="17"/>
  <c r="Q745" i="17"/>
  <c r="P745" i="17"/>
  <c r="O745" i="17"/>
  <c r="M745" i="17"/>
  <c r="L745" i="17"/>
  <c r="K745" i="17"/>
  <c r="J745" i="17"/>
  <c r="I745" i="17"/>
  <c r="H745" i="17"/>
  <c r="G745" i="17"/>
  <c r="E745" i="17"/>
  <c r="C745" i="17"/>
  <c r="B745" i="17"/>
  <c r="X744" i="17"/>
  <c r="W744" i="17"/>
  <c r="V744" i="17"/>
  <c r="U744" i="17"/>
  <c r="T744" i="17"/>
  <c r="S744" i="17"/>
  <c r="R744" i="17"/>
  <c r="Q744" i="17"/>
  <c r="P744" i="17"/>
  <c r="O744" i="17"/>
  <c r="M744" i="17"/>
  <c r="L744" i="17"/>
  <c r="K744" i="17"/>
  <c r="J744" i="17"/>
  <c r="I744" i="17"/>
  <c r="H744" i="17"/>
  <c r="G744" i="17"/>
  <c r="E744" i="17"/>
  <c r="C744" i="17"/>
  <c r="B744" i="17"/>
  <c r="X743" i="17"/>
  <c r="W743" i="17"/>
  <c r="V743" i="17"/>
  <c r="U743" i="17"/>
  <c r="T743" i="17"/>
  <c r="S743" i="17"/>
  <c r="R743" i="17"/>
  <c r="Q743" i="17"/>
  <c r="P743" i="17"/>
  <c r="O743" i="17"/>
  <c r="M743" i="17"/>
  <c r="L743" i="17"/>
  <c r="K743" i="17"/>
  <c r="J743" i="17"/>
  <c r="I743" i="17"/>
  <c r="H743" i="17"/>
  <c r="G743" i="17"/>
  <c r="E743" i="17"/>
  <c r="C743" i="17"/>
  <c r="B743" i="17"/>
  <c r="X742" i="17"/>
  <c r="W742" i="17"/>
  <c r="V742" i="17"/>
  <c r="U742" i="17"/>
  <c r="T742" i="17"/>
  <c r="S742" i="17"/>
  <c r="R742" i="17"/>
  <c r="Q742" i="17"/>
  <c r="P742" i="17"/>
  <c r="O742" i="17"/>
  <c r="M742" i="17"/>
  <c r="L742" i="17"/>
  <c r="K742" i="17"/>
  <c r="J742" i="17"/>
  <c r="I742" i="17"/>
  <c r="H742" i="17"/>
  <c r="G742" i="17"/>
  <c r="E742" i="17"/>
  <c r="C742" i="17"/>
  <c r="B742" i="17"/>
  <c r="X741" i="17"/>
  <c r="W741" i="17"/>
  <c r="V741" i="17"/>
  <c r="U741" i="17"/>
  <c r="T741" i="17"/>
  <c r="S741" i="17"/>
  <c r="R741" i="17"/>
  <c r="Q741" i="17"/>
  <c r="P741" i="17"/>
  <c r="O741" i="17"/>
  <c r="M741" i="17"/>
  <c r="L741" i="17"/>
  <c r="K741" i="17"/>
  <c r="J741" i="17"/>
  <c r="I741" i="17"/>
  <c r="H741" i="17"/>
  <c r="G741" i="17"/>
  <c r="E741" i="17"/>
  <c r="C741" i="17"/>
  <c r="B741" i="17"/>
  <c r="X740" i="17"/>
  <c r="W740" i="17"/>
  <c r="V740" i="17"/>
  <c r="U740" i="17"/>
  <c r="T740" i="17"/>
  <c r="S740" i="17"/>
  <c r="R740" i="17"/>
  <c r="Q740" i="17"/>
  <c r="P740" i="17"/>
  <c r="O740" i="17"/>
  <c r="M740" i="17"/>
  <c r="L740" i="17"/>
  <c r="K740" i="17"/>
  <c r="J740" i="17"/>
  <c r="I740" i="17"/>
  <c r="H740" i="17"/>
  <c r="G740" i="17"/>
  <c r="E740" i="17"/>
  <c r="C740" i="17"/>
  <c r="B740" i="17"/>
  <c r="X739" i="17"/>
  <c r="W739" i="17"/>
  <c r="V739" i="17"/>
  <c r="U739" i="17"/>
  <c r="T739" i="17"/>
  <c r="S739" i="17"/>
  <c r="R739" i="17"/>
  <c r="Q739" i="17"/>
  <c r="P739" i="17"/>
  <c r="O739" i="17"/>
  <c r="M739" i="17"/>
  <c r="L739" i="17"/>
  <c r="K739" i="17"/>
  <c r="J739" i="17"/>
  <c r="I739" i="17"/>
  <c r="H739" i="17"/>
  <c r="G739" i="17"/>
  <c r="E739" i="17"/>
  <c r="C739" i="17"/>
  <c r="B739" i="17"/>
  <c r="X738" i="17"/>
  <c r="W738" i="17"/>
  <c r="V738" i="17"/>
  <c r="U738" i="17"/>
  <c r="T738" i="17"/>
  <c r="S738" i="17"/>
  <c r="R738" i="17"/>
  <c r="Q738" i="17"/>
  <c r="P738" i="17"/>
  <c r="O738" i="17"/>
  <c r="M738" i="17"/>
  <c r="L738" i="17"/>
  <c r="K738" i="17"/>
  <c r="J738" i="17"/>
  <c r="I738" i="17"/>
  <c r="H738" i="17"/>
  <c r="G738" i="17"/>
  <c r="E738" i="17"/>
  <c r="C738" i="17"/>
  <c r="B738" i="17"/>
  <c r="X737" i="17"/>
  <c r="W737" i="17"/>
  <c r="V737" i="17"/>
  <c r="U737" i="17"/>
  <c r="T737" i="17"/>
  <c r="S737" i="17"/>
  <c r="R737" i="17"/>
  <c r="Q737" i="17"/>
  <c r="P737" i="17"/>
  <c r="O737" i="17"/>
  <c r="M737" i="17"/>
  <c r="L737" i="17"/>
  <c r="K737" i="17"/>
  <c r="J737" i="17"/>
  <c r="I737" i="17"/>
  <c r="H737" i="17"/>
  <c r="G737" i="17"/>
  <c r="E737" i="17"/>
  <c r="C737" i="17"/>
  <c r="B737" i="17"/>
  <c r="X736" i="17"/>
  <c r="W736" i="17"/>
  <c r="V736" i="17"/>
  <c r="U736" i="17"/>
  <c r="T736" i="17"/>
  <c r="S736" i="17"/>
  <c r="R736" i="17"/>
  <c r="Q736" i="17"/>
  <c r="P736" i="17"/>
  <c r="O736" i="17"/>
  <c r="M736" i="17"/>
  <c r="L736" i="17"/>
  <c r="K736" i="17"/>
  <c r="J736" i="17"/>
  <c r="I736" i="17"/>
  <c r="H736" i="17"/>
  <c r="G736" i="17"/>
  <c r="E736" i="17"/>
  <c r="C736" i="17"/>
  <c r="B736" i="17"/>
  <c r="X735" i="17"/>
  <c r="W735" i="17"/>
  <c r="V735" i="17"/>
  <c r="U735" i="17"/>
  <c r="T735" i="17"/>
  <c r="S735" i="17"/>
  <c r="R735" i="17"/>
  <c r="Q735" i="17"/>
  <c r="P735" i="17"/>
  <c r="O735" i="17"/>
  <c r="M735" i="17"/>
  <c r="L735" i="17"/>
  <c r="K735" i="17"/>
  <c r="J735" i="17"/>
  <c r="I735" i="17"/>
  <c r="H735" i="17"/>
  <c r="G735" i="17"/>
  <c r="E735" i="17"/>
  <c r="C735" i="17"/>
  <c r="B735" i="17"/>
  <c r="X734" i="17"/>
  <c r="W734" i="17"/>
  <c r="V734" i="17"/>
  <c r="U734" i="17"/>
  <c r="T734" i="17"/>
  <c r="S734" i="17"/>
  <c r="R734" i="17"/>
  <c r="Q734" i="17"/>
  <c r="P734" i="17"/>
  <c r="O734" i="17"/>
  <c r="M734" i="17"/>
  <c r="L734" i="17"/>
  <c r="K734" i="17"/>
  <c r="J734" i="17"/>
  <c r="I734" i="17"/>
  <c r="H734" i="17"/>
  <c r="G734" i="17"/>
  <c r="E734" i="17"/>
  <c r="C734" i="17"/>
  <c r="B734" i="17"/>
  <c r="X733" i="17"/>
  <c r="W733" i="17"/>
  <c r="V733" i="17"/>
  <c r="U733" i="17"/>
  <c r="T733" i="17"/>
  <c r="S733" i="17"/>
  <c r="R733" i="17"/>
  <c r="Q733" i="17"/>
  <c r="P733" i="17"/>
  <c r="O733" i="17"/>
  <c r="M733" i="17"/>
  <c r="L733" i="17"/>
  <c r="K733" i="17"/>
  <c r="J733" i="17"/>
  <c r="I733" i="17"/>
  <c r="H733" i="17"/>
  <c r="G733" i="17"/>
  <c r="E733" i="17"/>
  <c r="C733" i="17"/>
  <c r="B733" i="17"/>
  <c r="X732" i="17"/>
  <c r="W732" i="17"/>
  <c r="V732" i="17"/>
  <c r="U732" i="17"/>
  <c r="T732" i="17"/>
  <c r="S732" i="17"/>
  <c r="R732" i="17"/>
  <c r="Q732" i="17"/>
  <c r="P732" i="17"/>
  <c r="O732" i="17"/>
  <c r="M732" i="17"/>
  <c r="L732" i="17"/>
  <c r="K732" i="17"/>
  <c r="J732" i="17"/>
  <c r="I732" i="17"/>
  <c r="H732" i="17"/>
  <c r="G732" i="17"/>
  <c r="E732" i="17"/>
  <c r="C732" i="17"/>
  <c r="B732" i="17"/>
  <c r="X731" i="17"/>
  <c r="W731" i="17"/>
  <c r="V731" i="17"/>
  <c r="U731" i="17"/>
  <c r="T731" i="17"/>
  <c r="S731" i="17"/>
  <c r="R731" i="17"/>
  <c r="Q731" i="17"/>
  <c r="P731" i="17"/>
  <c r="O731" i="17"/>
  <c r="M731" i="17"/>
  <c r="L731" i="17"/>
  <c r="K731" i="17"/>
  <c r="J731" i="17"/>
  <c r="I731" i="17"/>
  <c r="H731" i="17"/>
  <c r="G731" i="17"/>
  <c r="E731" i="17"/>
  <c r="C731" i="17"/>
  <c r="B731" i="17"/>
  <c r="X730" i="17"/>
  <c r="W730" i="17"/>
  <c r="V730" i="17"/>
  <c r="U730" i="17"/>
  <c r="T730" i="17"/>
  <c r="S730" i="17"/>
  <c r="R730" i="17"/>
  <c r="Q730" i="17"/>
  <c r="P730" i="17"/>
  <c r="O730" i="17"/>
  <c r="M730" i="17"/>
  <c r="L730" i="17"/>
  <c r="K730" i="17"/>
  <c r="J730" i="17"/>
  <c r="I730" i="17"/>
  <c r="H730" i="17"/>
  <c r="G730" i="17"/>
  <c r="E730" i="17"/>
  <c r="C730" i="17"/>
  <c r="B730" i="17"/>
  <c r="X729" i="17"/>
  <c r="W729" i="17"/>
  <c r="V729" i="17"/>
  <c r="U729" i="17"/>
  <c r="T729" i="17"/>
  <c r="S729" i="17"/>
  <c r="R729" i="17"/>
  <c r="Q729" i="17"/>
  <c r="P729" i="17"/>
  <c r="O729" i="17"/>
  <c r="M729" i="17"/>
  <c r="L729" i="17"/>
  <c r="K729" i="17"/>
  <c r="J729" i="17"/>
  <c r="I729" i="17"/>
  <c r="H729" i="17"/>
  <c r="G729" i="17"/>
  <c r="E729" i="17"/>
  <c r="C729" i="17"/>
  <c r="B729" i="17"/>
  <c r="X728" i="17"/>
  <c r="W728" i="17"/>
  <c r="V728" i="17"/>
  <c r="U728" i="17"/>
  <c r="T728" i="17"/>
  <c r="S728" i="17"/>
  <c r="R728" i="17"/>
  <c r="Q728" i="17"/>
  <c r="P728" i="17"/>
  <c r="O728" i="17"/>
  <c r="M728" i="17"/>
  <c r="L728" i="17"/>
  <c r="K728" i="17"/>
  <c r="J728" i="17"/>
  <c r="I728" i="17"/>
  <c r="H728" i="17"/>
  <c r="G728" i="17"/>
  <c r="E728" i="17"/>
  <c r="C728" i="17"/>
  <c r="B728" i="17"/>
  <c r="X727" i="17"/>
  <c r="W727" i="17"/>
  <c r="V727" i="17"/>
  <c r="U727" i="17"/>
  <c r="T727" i="17"/>
  <c r="S727" i="17"/>
  <c r="R727" i="17"/>
  <c r="Q727" i="17"/>
  <c r="P727" i="17"/>
  <c r="O727" i="17"/>
  <c r="M727" i="17"/>
  <c r="L727" i="17"/>
  <c r="K727" i="17"/>
  <c r="J727" i="17"/>
  <c r="I727" i="17"/>
  <c r="H727" i="17"/>
  <c r="G727" i="17"/>
  <c r="E727" i="17"/>
  <c r="C727" i="17"/>
  <c r="B727" i="17"/>
  <c r="X726" i="17"/>
  <c r="W726" i="17"/>
  <c r="V726" i="17"/>
  <c r="U726" i="17"/>
  <c r="T726" i="17"/>
  <c r="S726" i="17"/>
  <c r="R726" i="17"/>
  <c r="Q726" i="17"/>
  <c r="P726" i="17"/>
  <c r="O726" i="17"/>
  <c r="M726" i="17"/>
  <c r="L726" i="17"/>
  <c r="K726" i="17"/>
  <c r="J726" i="17"/>
  <c r="I726" i="17"/>
  <c r="H726" i="17"/>
  <c r="G726" i="17"/>
  <c r="E726" i="17"/>
  <c r="C726" i="17"/>
  <c r="B726" i="17"/>
  <c r="X725" i="17"/>
  <c r="W725" i="17"/>
  <c r="V725" i="17"/>
  <c r="U725" i="17"/>
  <c r="T725" i="17"/>
  <c r="S725" i="17"/>
  <c r="R725" i="17"/>
  <c r="Q725" i="17"/>
  <c r="P725" i="17"/>
  <c r="O725" i="17"/>
  <c r="M725" i="17"/>
  <c r="L725" i="17"/>
  <c r="K725" i="17"/>
  <c r="J725" i="17"/>
  <c r="I725" i="17"/>
  <c r="H725" i="17"/>
  <c r="G725" i="17"/>
  <c r="E725" i="17"/>
  <c r="C725" i="17"/>
  <c r="B725" i="17"/>
  <c r="X724" i="17"/>
  <c r="W724" i="17"/>
  <c r="V724" i="17"/>
  <c r="U724" i="17"/>
  <c r="T724" i="17"/>
  <c r="S724" i="17"/>
  <c r="R724" i="17"/>
  <c r="Q724" i="17"/>
  <c r="P724" i="17"/>
  <c r="O724" i="17"/>
  <c r="M724" i="17"/>
  <c r="L724" i="17"/>
  <c r="K724" i="17"/>
  <c r="J724" i="17"/>
  <c r="I724" i="17"/>
  <c r="H724" i="17"/>
  <c r="G724" i="17"/>
  <c r="E724" i="17"/>
  <c r="C724" i="17"/>
  <c r="B724" i="17"/>
  <c r="X723" i="17"/>
  <c r="W723" i="17"/>
  <c r="V723" i="17"/>
  <c r="U723" i="17"/>
  <c r="T723" i="17"/>
  <c r="S723" i="17"/>
  <c r="R723" i="17"/>
  <c r="Q723" i="17"/>
  <c r="P723" i="17"/>
  <c r="O723" i="17"/>
  <c r="M723" i="17"/>
  <c r="L723" i="17"/>
  <c r="K723" i="17"/>
  <c r="J723" i="17"/>
  <c r="I723" i="17"/>
  <c r="H723" i="17"/>
  <c r="G723" i="17"/>
  <c r="E723" i="17"/>
  <c r="C723" i="17"/>
  <c r="B723" i="17"/>
  <c r="X722" i="17"/>
  <c r="W722" i="17"/>
  <c r="V722" i="17"/>
  <c r="U722" i="17"/>
  <c r="T722" i="17"/>
  <c r="S722" i="17"/>
  <c r="R722" i="17"/>
  <c r="Q722" i="17"/>
  <c r="P722" i="17"/>
  <c r="O722" i="17"/>
  <c r="M722" i="17"/>
  <c r="L722" i="17"/>
  <c r="K722" i="17"/>
  <c r="J722" i="17"/>
  <c r="I722" i="17"/>
  <c r="H722" i="17"/>
  <c r="G722" i="17"/>
  <c r="E722" i="17"/>
  <c r="C722" i="17"/>
  <c r="B722" i="17"/>
  <c r="X721" i="17"/>
  <c r="W721" i="17"/>
  <c r="V721" i="17"/>
  <c r="U721" i="17"/>
  <c r="T721" i="17"/>
  <c r="S721" i="17"/>
  <c r="R721" i="17"/>
  <c r="Q721" i="17"/>
  <c r="P721" i="17"/>
  <c r="O721" i="17"/>
  <c r="M721" i="17"/>
  <c r="L721" i="17"/>
  <c r="K721" i="17"/>
  <c r="J721" i="17"/>
  <c r="I721" i="17"/>
  <c r="H721" i="17"/>
  <c r="G721" i="17"/>
  <c r="E721" i="17"/>
  <c r="C721" i="17"/>
  <c r="B721" i="17"/>
  <c r="X720" i="17"/>
  <c r="W720" i="17"/>
  <c r="V720" i="17"/>
  <c r="U720" i="17"/>
  <c r="T720" i="17"/>
  <c r="S720" i="17"/>
  <c r="R720" i="17"/>
  <c r="Q720" i="17"/>
  <c r="P720" i="17"/>
  <c r="O720" i="17"/>
  <c r="M720" i="17"/>
  <c r="L720" i="17"/>
  <c r="K720" i="17"/>
  <c r="J720" i="17"/>
  <c r="I720" i="17"/>
  <c r="H720" i="17"/>
  <c r="G720" i="17"/>
  <c r="E720" i="17"/>
  <c r="C720" i="17"/>
  <c r="B720" i="17"/>
  <c r="X719" i="17"/>
  <c r="W719" i="17"/>
  <c r="V719" i="17"/>
  <c r="U719" i="17"/>
  <c r="T719" i="17"/>
  <c r="S719" i="17"/>
  <c r="R719" i="17"/>
  <c r="Q719" i="17"/>
  <c r="P719" i="17"/>
  <c r="O719" i="17"/>
  <c r="M719" i="17"/>
  <c r="L719" i="17"/>
  <c r="K719" i="17"/>
  <c r="J719" i="17"/>
  <c r="I719" i="17"/>
  <c r="H719" i="17"/>
  <c r="G719" i="17"/>
  <c r="E719" i="17"/>
  <c r="C719" i="17"/>
  <c r="B719" i="17"/>
  <c r="X718" i="17"/>
  <c r="W718" i="17"/>
  <c r="V718" i="17"/>
  <c r="U718" i="17"/>
  <c r="T718" i="17"/>
  <c r="S718" i="17"/>
  <c r="R718" i="17"/>
  <c r="Q718" i="17"/>
  <c r="P718" i="17"/>
  <c r="O718" i="17"/>
  <c r="M718" i="17"/>
  <c r="L718" i="17"/>
  <c r="K718" i="17"/>
  <c r="J718" i="17"/>
  <c r="I718" i="17"/>
  <c r="H718" i="17"/>
  <c r="G718" i="17"/>
  <c r="E718" i="17"/>
  <c r="C718" i="17"/>
  <c r="B718" i="17"/>
  <c r="X717" i="17"/>
  <c r="W717" i="17"/>
  <c r="V717" i="17"/>
  <c r="U717" i="17"/>
  <c r="T717" i="17"/>
  <c r="S717" i="17"/>
  <c r="R717" i="17"/>
  <c r="Q717" i="17"/>
  <c r="P717" i="17"/>
  <c r="O717" i="17"/>
  <c r="M717" i="17"/>
  <c r="L717" i="17"/>
  <c r="K717" i="17"/>
  <c r="J717" i="17"/>
  <c r="I717" i="17"/>
  <c r="H717" i="17"/>
  <c r="G717" i="17"/>
  <c r="E717" i="17"/>
  <c r="C717" i="17"/>
  <c r="B717" i="17"/>
  <c r="X716" i="17"/>
  <c r="W716" i="17"/>
  <c r="V716" i="17"/>
  <c r="U716" i="17"/>
  <c r="T716" i="17"/>
  <c r="S716" i="17"/>
  <c r="R716" i="17"/>
  <c r="Q716" i="17"/>
  <c r="P716" i="17"/>
  <c r="O716" i="17"/>
  <c r="M716" i="17"/>
  <c r="L716" i="17"/>
  <c r="K716" i="17"/>
  <c r="J716" i="17"/>
  <c r="I716" i="17"/>
  <c r="H716" i="17"/>
  <c r="G716" i="17"/>
  <c r="E716" i="17"/>
  <c r="C716" i="17"/>
  <c r="B716" i="17"/>
  <c r="X715" i="17"/>
  <c r="W715" i="17"/>
  <c r="V715" i="17"/>
  <c r="U715" i="17"/>
  <c r="T715" i="17"/>
  <c r="S715" i="17"/>
  <c r="R715" i="17"/>
  <c r="Q715" i="17"/>
  <c r="P715" i="17"/>
  <c r="O715" i="17"/>
  <c r="M715" i="17"/>
  <c r="L715" i="17"/>
  <c r="K715" i="17"/>
  <c r="J715" i="17"/>
  <c r="I715" i="17"/>
  <c r="H715" i="17"/>
  <c r="G715" i="17"/>
  <c r="E715" i="17"/>
  <c r="C715" i="17"/>
  <c r="B715" i="17"/>
  <c r="X714" i="17"/>
  <c r="W714" i="17"/>
  <c r="V714" i="17"/>
  <c r="U714" i="17"/>
  <c r="T714" i="17"/>
  <c r="S714" i="17"/>
  <c r="R714" i="17"/>
  <c r="Q714" i="17"/>
  <c r="P714" i="17"/>
  <c r="O714" i="17"/>
  <c r="M714" i="17"/>
  <c r="L714" i="17"/>
  <c r="K714" i="17"/>
  <c r="J714" i="17"/>
  <c r="I714" i="17"/>
  <c r="H714" i="17"/>
  <c r="G714" i="17"/>
  <c r="E714" i="17"/>
  <c r="C714" i="17"/>
  <c r="B714" i="17"/>
  <c r="X713" i="17"/>
  <c r="W713" i="17"/>
  <c r="V713" i="17"/>
  <c r="U713" i="17"/>
  <c r="T713" i="17"/>
  <c r="S713" i="17"/>
  <c r="R713" i="17"/>
  <c r="Q713" i="17"/>
  <c r="P713" i="17"/>
  <c r="O713" i="17"/>
  <c r="M713" i="17"/>
  <c r="L713" i="17"/>
  <c r="K713" i="17"/>
  <c r="J713" i="17"/>
  <c r="I713" i="17"/>
  <c r="H713" i="17"/>
  <c r="G713" i="17"/>
  <c r="E713" i="17"/>
  <c r="C713" i="17"/>
  <c r="B713" i="17"/>
  <c r="X712" i="17"/>
  <c r="W712" i="17"/>
  <c r="V712" i="17"/>
  <c r="U712" i="17"/>
  <c r="T712" i="17"/>
  <c r="S712" i="17"/>
  <c r="R712" i="17"/>
  <c r="Q712" i="17"/>
  <c r="P712" i="17"/>
  <c r="O712" i="17"/>
  <c r="M712" i="17"/>
  <c r="L712" i="17"/>
  <c r="K712" i="17"/>
  <c r="J712" i="17"/>
  <c r="I712" i="17"/>
  <c r="H712" i="17"/>
  <c r="G712" i="17"/>
  <c r="E712" i="17"/>
  <c r="C712" i="17"/>
  <c r="B712" i="17"/>
  <c r="X711" i="17"/>
  <c r="W711" i="17"/>
  <c r="V711" i="17"/>
  <c r="U711" i="17"/>
  <c r="T711" i="17"/>
  <c r="S711" i="17"/>
  <c r="R711" i="17"/>
  <c r="Q711" i="17"/>
  <c r="P711" i="17"/>
  <c r="O711" i="17"/>
  <c r="M711" i="17"/>
  <c r="L711" i="17"/>
  <c r="K711" i="17"/>
  <c r="J711" i="17"/>
  <c r="I711" i="17"/>
  <c r="H711" i="17"/>
  <c r="G711" i="17"/>
  <c r="E711" i="17"/>
  <c r="C711" i="17"/>
  <c r="B711" i="17"/>
  <c r="X710" i="17"/>
  <c r="W710" i="17"/>
  <c r="V710" i="17"/>
  <c r="U710" i="17"/>
  <c r="T710" i="17"/>
  <c r="S710" i="17"/>
  <c r="R710" i="17"/>
  <c r="Q710" i="17"/>
  <c r="P710" i="17"/>
  <c r="O710" i="17"/>
  <c r="M710" i="17"/>
  <c r="L710" i="17"/>
  <c r="K710" i="17"/>
  <c r="J710" i="17"/>
  <c r="I710" i="17"/>
  <c r="H710" i="17"/>
  <c r="G710" i="17"/>
  <c r="E710" i="17"/>
  <c r="C710" i="17"/>
  <c r="B710" i="17"/>
  <c r="X709" i="17"/>
  <c r="W709" i="17"/>
  <c r="V709" i="17"/>
  <c r="U709" i="17"/>
  <c r="T709" i="17"/>
  <c r="S709" i="17"/>
  <c r="R709" i="17"/>
  <c r="Q709" i="17"/>
  <c r="P709" i="17"/>
  <c r="O709" i="17"/>
  <c r="M709" i="17"/>
  <c r="L709" i="17"/>
  <c r="K709" i="17"/>
  <c r="J709" i="17"/>
  <c r="I709" i="17"/>
  <c r="H709" i="17"/>
  <c r="G709" i="17"/>
  <c r="E709" i="17"/>
  <c r="C709" i="17"/>
  <c r="B709" i="17"/>
  <c r="X708" i="17"/>
  <c r="W708" i="17"/>
  <c r="V708" i="17"/>
  <c r="U708" i="17"/>
  <c r="T708" i="17"/>
  <c r="S708" i="17"/>
  <c r="R708" i="17"/>
  <c r="Q708" i="17"/>
  <c r="P708" i="17"/>
  <c r="O708" i="17"/>
  <c r="M708" i="17"/>
  <c r="L708" i="17"/>
  <c r="K708" i="17"/>
  <c r="J708" i="17"/>
  <c r="I708" i="17"/>
  <c r="H708" i="17"/>
  <c r="G708" i="17"/>
  <c r="E708" i="17"/>
  <c r="C708" i="17"/>
  <c r="B708" i="17"/>
  <c r="X707" i="17"/>
  <c r="W707" i="17"/>
  <c r="V707" i="17"/>
  <c r="U707" i="17"/>
  <c r="T707" i="17"/>
  <c r="S707" i="17"/>
  <c r="R707" i="17"/>
  <c r="Q707" i="17"/>
  <c r="P707" i="17"/>
  <c r="O707" i="17"/>
  <c r="M707" i="17"/>
  <c r="L707" i="17"/>
  <c r="K707" i="17"/>
  <c r="J707" i="17"/>
  <c r="I707" i="17"/>
  <c r="H707" i="17"/>
  <c r="G707" i="17"/>
  <c r="E707" i="17"/>
  <c r="C707" i="17"/>
  <c r="B707" i="17"/>
  <c r="X706" i="17"/>
  <c r="W706" i="17"/>
  <c r="V706" i="17"/>
  <c r="U706" i="17"/>
  <c r="T706" i="17"/>
  <c r="S706" i="17"/>
  <c r="R706" i="17"/>
  <c r="Q706" i="17"/>
  <c r="P706" i="17"/>
  <c r="O706" i="17"/>
  <c r="M706" i="17"/>
  <c r="L706" i="17"/>
  <c r="K706" i="17"/>
  <c r="J706" i="17"/>
  <c r="I706" i="17"/>
  <c r="H706" i="17"/>
  <c r="G706" i="17"/>
  <c r="E706" i="17"/>
  <c r="C706" i="17"/>
  <c r="B706" i="17"/>
  <c r="X705" i="17"/>
  <c r="W705" i="17"/>
  <c r="V705" i="17"/>
  <c r="U705" i="17"/>
  <c r="T705" i="17"/>
  <c r="S705" i="17"/>
  <c r="R705" i="17"/>
  <c r="Q705" i="17"/>
  <c r="P705" i="17"/>
  <c r="O705" i="17"/>
  <c r="M705" i="17"/>
  <c r="L705" i="17"/>
  <c r="K705" i="17"/>
  <c r="J705" i="17"/>
  <c r="I705" i="17"/>
  <c r="H705" i="17"/>
  <c r="G705" i="17"/>
  <c r="E705" i="17"/>
  <c r="C705" i="17"/>
  <c r="B705" i="17"/>
  <c r="X704" i="17"/>
  <c r="W704" i="17"/>
  <c r="V704" i="17"/>
  <c r="U704" i="17"/>
  <c r="T704" i="17"/>
  <c r="S704" i="17"/>
  <c r="R704" i="17"/>
  <c r="Q704" i="17"/>
  <c r="P704" i="17"/>
  <c r="O704" i="17"/>
  <c r="M704" i="17"/>
  <c r="L704" i="17"/>
  <c r="K704" i="17"/>
  <c r="J704" i="17"/>
  <c r="I704" i="17"/>
  <c r="H704" i="17"/>
  <c r="G704" i="17"/>
  <c r="E704" i="17"/>
  <c r="C704" i="17"/>
  <c r="B704" i="17"/>
  <c r="X703" i="17"/>
  <c r="W703" i="17"/>
  <c r="V703" i="17"/>
  <c r="U703" i="17"/>
  <c r="T703" i="17"/>
  <c r="S703" i="17"/>
  <c r="R703" i="17"/>
  <c r="Q703" i="17"/>
  <c r="P703" i="17"/>
  <c r="O703" i="17"/>
  <c r="M703" i="17"/>
  <c r="L703" i="17"/>
  <c r="K703" i="17"/>
  <c r="J703" i="17"/>
  <c r="I703" i="17"/>
  <c r="H703" i="17"/>
  <c r="G703" i="17"/>
  <c r="E703" i="17"/>
  <c r="C703" i="17"/>
  <c r="B703" i="17"/>
  <c r="X702" i="17"/>
  <c r="W702" i="17"/>
  <c r="V702" i="17"/>
  <c r="U702" i="17"/>
  <c r="T702" i="17"/>
  <c r="S702" i="17"/>
  <c r="R702" i="17"/>
  <c r="Q702" i="17"/>
  <c r="P702" i="17"/>
  <c r="O702" i="17"/>
  <c r="M702" i="17"/>
  <c r="L702" i="17"/>
  <c r="K702" i="17"/>
  <c r="J702" i="17"/>
  <c r="I702" i="17"/>
  <c r="H702" i="17"/>
  <c r="G702" i="17"/>
  <c r="E702" i="17"/>
  <c r="C702" i="17"/>
  <c r="B702" i="17"/>
  <c r="X701" i="17"/>
  <c r="W701" i="17"/>
  <c r="V701" i="17"/>
  <c r="U701" i="17"/>
  <c r="T701" i="17"/>
  <c r="S701" i="17"/>
  <c r="R701" i="17"/>
  <c r="Q701" i="17"/>
  <c r="P701" i="17"/>
  <c r="O701" i="17"/>
  <c r="M701" i="17"/>
  <c r="L701" i="17"/>
  <c r="K701" i="17"/>
  <c r="J701" i="17"/>
  <c r="I701" i="17"/>
  <c r="H701" i="17"/>
  <c r="G701" i="17"/>
  <c r="E701" i="17"/>
  <c r="C701" i="17"/>
  <c r="B701" i="17"/>
  <c r="X700" i="17"/>
  <c r="W700" i="17"/>
  <c r="V700" i="17"/>
  <c r="U700" i="17"/>
  <c r="T700" i="17"/>
  <c r="S700" i="17"/>
  <c r="R700" i="17"/>
  <c r="Q700" i="17"/>
  <c r="P700" i="17"/>
  <c r="O700" i="17"/>
  <c r="M700" i="17"/>
  <c r="L700" i="17"/>
  <c r="K700" i="17"/>
  <c r="J700" i="17"/>
  <c r="I700" i="17"/>
  <c r="H700" i="17"/>
  <c r="G700" i="17"/>
  <c r="E700" i="17"/>
  <c r="C700" i="17"/>
  <c r="B700" i="17"/>
  <c r="X699" i="17"/>
  <c r="W699" i="17"/>
  <c r="V699" i="17"/>
  <c r="U699" i="17"/>
  <c r="T699" i="17"/>
  <c r="S699" i="17"/>
  <c r="R699" i="17"/>
  <c r="Q699" i="17"/>
  <c r="P699" i="17"/>
  <c r="O699" i="17"/>
  <c r="M699" i="17"/>
  <c r="L699" i="17"/>
  <c r="K699" i="17"/>
  <c r="J699" i="17"/>
  <c r="I699" i="17"/>
  <c r="H699" i="17"/>
  <c r="G699" i="17"/>
  <c r="E699" i="17"/>
  <c r="C699" i="17"/>
  <c r="B699" i="17"/>
  <c r="X698" i="17"/>
  <c r="W698" i="17"/>
  <c r="V698" i="17"/>
  <c r="U698" i="17"/>
  <c r="T698" i="17"/>
  <c r="S698" i="17"/>
  <c r="R698" i="17"/>
  <c r="Q698" i="17"/>
  <c r="P698" i="17"/>
  <c r="O698" i="17"/>
  <c r="M698" i="17"/>
  <c r="L698" i="17"/>
  <c r="K698" i="17"/>
  <c r="J698" i="17"/>
  <c r="I698" i="17"/>
  <c r="H698" i="17"/>
  <c r="G698" i="17"/>
  <c r="E698" i="17"/>
  <c r="C698" i="17"/>
  <c r="B698" i="17"/>
  <c r="X697" i="17"/>
  <c r="W697" i="17"/>
  <c r="V697" i="17"/>
  <c r="U697" i="17"/>
  <c r="T697" i="17"/>
  <c r="S697" i="17"/>
  <c r="R697" i="17"/>
  <c r="Q697" i="17"/>
  <c r="P697" i="17"/>
  <c r="O697" i="17"/>
  <c r="M697" i="17"/>
  <c r="L697" i="17"/>
  <c r="K697" i="17"/>
  <c r="J697" i="17"/>
  <c r="I697" i="17"/>
  <c r="H697" i="17"/>
  <c r="G697" i="17"/>
  <c r="E697" i="17"/>
  <c r="C697" i="17"/>
  <c r="B697" i="17"/>
  <c r="X696" i="17"/>
  <c r="W696" i="17"/>
  <c r="V696" i="17"/>
  <c r="U696" i="17"/>
  <c r="T696" i="17"/>
  <c r="S696" i="17"/>
  <c r="R696" i="17"/>
  <c r="Q696" i="17"/>
  <c r="P696" i="17"/>
  <c r="O696" i="17"/>
  <c r="M696" i="17"/>
  <c r="L696" i="17"/>
  <c r="K696" i="17"/>
  <c r="J696" i="17"/>
  <c r="I696" i="17"/>
  <c r="H696" i="17"/>
  <c r="G696" i="17"/>
  <c r="E696" i="17"/>
  <c r="C696" i="17"/>
  <c r="B696" i="17"/>
  <c r="X695" i="17"/>
  <c r="W695" i="17"/>
  <c r="V695" i="17"/>
  <c r="U695" i="17"/>
  <c r="T695" i="17"/>
  <c r="S695" i="17"/>
  <c r="R695" i="17"/>
  <c r="Q695" i="17"/>
  <c r="P695" i="17"/>
  <c r="O695" i="17"/>
  <c r="M695" i="17"/>
  <c r="L695" i="17"/>
  <c r="K695" i="17"/>
  <c r="J695" i="17"/>
  <c r="I695" i="17"/>
  <c r="H695" i="17"/>
  <c r="G695" i="17"/>
  <c r="E695" i="17"/>
  <c r="C695" i="17"/>
  <c r="B695" i="17"/>
  <c r="X694" i="17"/>
  <c r="W694" i="17"/>
  <c r="V694" i="17"/>
  <c r="U694" i="17"/>
  <c r="T694" i="17"/>
  <c r="S694" i="17"/>
  <c r="R694" i="17"/>
  <c r="Q694" i="17"/>
  <c r="P694" i="17"/>
  <c r="O694" i="17"/>
  <c r="M694" i="17"/>
  <c r="L694" i="17"/>
  <c r="K694" i="17"/>
  <c r="J694" i="17"/>
  <c r="I694" i="17"/>
  <c r="H694" i="17"/>
  <c r="G694" i="17"/>
  <c r="E694" i="17"/>
  <c r="C694" i="17"/>
  <c r="B694" i="17"/>
  <c r="X693" i="17"/>
  <c r="W693" i="17"/>
  <c r="V693" i="17"/>
  <c r="U693" i="17"/>
  <c r="T693" i="17"/>
  <c r="S693" i="17"/>
  <c r="R693" i="17"/>
  <c r="Q693" i="17"/>
  <c r="P693" i="17"/>
  <c r="O693" i="17"/>
  <c r="M693" i="17"/>
  <c r="L693" i="17"/>
  <c r="K693" i="17"/>
  <c r="J693" i="17"/>
  <c r="I693" i="17"/>
  <c r="H693" i="17"/>
  <c r="G693" i="17"/>
  <c r="E693" i="17"/>
  <c r="C693" i="17"/>
  <c r="B693" i="17"/>
  <c r="X692" i="17"/>
  <c r="W692" i="17"/>
  <c r="V692" i="17"/>
  <c r="U692" i="17"/>
  <c r="T692" i="17"/>
  <c r="S692" i="17"/>
  <c r="R692" i="17"/>
  <c r="Q692" i="17"/>
  <c r="P692" i="17"/>
  <c r="O692" i="17"/>
  <c r="M692" i="17"/>
  <c r="L692" i="17"/>
  <c r="K692" i="17"/>
  <c r="J692" i="17"/>
  <c r="I692" i="17"/>
  <c r="H692" i="17"/>
  <c r="G692" i="17"/>
  <c r="E692" i="17"/>
  <c r="C692" i="17"/>
  <c r="B692" i="17"/>
  <c r="X691" i="17"/>
  <c r="W691" i="17"/>
  <c r="V691" i="17"/>
  <c r="U691" i="17"/>
  <c r="T691" i="17"/>
  <c r="S691" i="17"/>
  <c r="R691" i="17"/>
  <c r="Q691" i="17"/>
  <c r="P691" i="17"/>
  <c r="O691" i="17"/>
  <c r="M691" i="17"/>
  <c r="L691" i="17"/>
  <c r="K691" i="17"/>
  <c r="J691" i="17"/>
  <c r="I691" i="17"/>
  <c r="H691" i="17"/>
  <c r="G691" i="17"/>
  <c r="E691" i="17"/>
  <c r="C691" i="17"/>
  <c r="B691" i="17"/>
  <c r="X690" i="17"/>
  <c r="W690" i="17"/>
  <c r="V690" i="17"/>
  <c r="U690" i="17"/>
  <c r="T690" i="17"/>
  <c r="S690" i="17"/>
  <c r="R690" i="17"/>
  <c r="Q690" i="17"/>
  <c r="P690" i="17"/>
  <c r="O690" i="17"/>
  <c r="M690" i="17"/>
  <c r="L690" i="17"/>
  <c r="K690" i="17"/>
  <c r="J690" i="17"/>
  <c r="I690" i="17"/>
  <c r="H690" i="17"/>
  <c r="G690" i="17"/>
  <c r="E690" i="17"/>
  <c r="C690" i="17"/>
  <c r="B690" i="17"/>
  <c r="X689" i="17"/>
  <c r="W689" i="17"/>
  <c r="V689" i="17"/>
  <c r="U689" i="17"/>
  <c r="T689" i="17"/>
  <c r="S689" i="17"/>
  <c r="R689" i="17"/>
  <c r="Q689" i="17"/>
  <c r="P689" i="17"/>
  <c r="O689" i="17"/>
  <c r="M689" i="17"/>
  <c r="L689" i="17"/>
  <c r="K689" i="17"/>
  <c r="J689" i="17"/>
  <c r="I689" i="17"/>
  <c r="H689" i="17"/>
  <c r="G689" i="17"/>
  <c r="E689" i="17"/>
  <c r="C689" i="17"/>
  <c r="B689" i="17"/>
  <c r="X688" i="17"/>
  <c r="W688" i="17"/>
  <c r="V688" i="17"/>
  <c r="U688" i="17"/>
  <c r="T688" i="17"/>
  <c r="S688" i="17"/>
  <c r="R688" i="17"/>
  <c r="Q688" i="17"/>
  <c r="P688" i="17"/>
  <c r="O688" i="17"/>
  <c r="M688" i="17"/>
  <c r="L688" i="17"/>
  <c r="K688" i="17"/>
  <c r="J688" i="17"/>
  <c r="I688" i="17"/>
  <c r="H688" i="17"/>
  <c r="G688" i="17"/>
  <c r="E688" i="17"/>
  <c r="C688" i="17"/>
  <c r="B688" i="17"/>
  <c r="X687" i="17"/>
  <c r="W687" i="17"/>
  <c r="V687" i="17"/>
  <c r="U687" i="17"/>
  <c r="T687" i="17"/>
  <c r="S687" i="17"/>
  <c r="R687" i="17"/>
  <c r="Q687" i="17"/>
  <c r="P687" i="17"/>
  <c r="O687" i="17"/>
  <c r="M687" i="17"/>
  <c r="L687" i="17"/>
  <c r="K687" i="17"/>
  <c r="J687" i="17"/>
  <c r="I687" i="17"/>
  <c r="H687" i="17"/>
  <c r="G687" i="17"/>
  <c r="E687" i="17"/>
  <c r="C687" i="17"/>
  <c r="B687" i="17"/>
  <c r="X686" i="17"/>
  <c r="W686" i="17"/>
  <c r="V686" i="17"/>
  <c r="U686" i="17"/>
  <c r="T686" i="17"/>
  <c r="S686" i="17"/>
  <c r="R686" i="17"/>
  <c r="Q686" i="17"/>
  <c r="P686" i="17"/>
  <c r="O686" i="17"/>
  <c r="M686" i="17"/>
  <c r="L686" i="17"/>
  <c r="K686" i="17"/>
  <c r="J686" i="17"/>
  <c r="I686" i="17"/>
  <c r="H686" i="17"/>
  <c r="G686" i="17"/>
  <c r="E686" i="17"/>
  <c r="C686" i="17"/>
  <c r="B686" i="17"/>
  <c r="X685" i="17"/>
  <c r="W685" i="17"/>
  <c r="V685" i="17"/>
  <c r="U685" i="17"/>
  <c r="T685" i="17"/>
  <c r="S685" i="17"/>
  <c r="R685" i="17"/>
  <c r="Q685" i="17"/>
  <c r="P685" i="17"/>
  <c r="O685" i="17"/>
  <c r="M685" i="17"/>
  <c r="L685" i="17"/>
  <c r="K685" i="17"/>
  <c r="J685" i="17"/>
  <c r="I685" i="17"/>
  <c r="H685" i="17"/>
  <c r="G685" i="17"/>
  <c r="E685" i="17"/>
  <c r="C685" i="17"/>
  <c r="B685" i="17"/>
  <c r="X684" i="17"/>
  <c r="W684" i="17"/>
  <c r="V684" i="17"/>
  <c r="U684" i="17"/>
  <c r="T684" i="17"/>
  <c r="S684" i="17"/>
  <c r="R684" i="17"/>
  <c r="Q684" i="17"/>
  <c r="P684" i="17"/>
  <c r="O684" i="17"/>
  <c r="M684" i="17"/>
  <c r="L684" i="17"/>
  <c r="K684" i="17"/>
  <c r="J684" i="17"/>
  <c r="I684" i="17"/>
  <c r="H684" i="17"/>
  <c r="G684" i="17"/>
  <c r="E684" i="17"/>
  <c r="C684" i="17"/>
  <c r="B684" i="17"/>
  <c r="X683" i="17"/>
  <c r="W683" i="17"/>
  <c r="V683" i="17"/>
  <c r="U683" i="17"/>
  <c r="T683" i="17"/>
  <c r="S683" i="17"/>
  <c r="R683" i="17"/>
  <c r="Q683" i="17"/>
  <c r="P683" i="17"/>
  <c r="O683" i="17"/>
  <c r="M683" i="17"/>
  <c r="L683" i="17"/>
  <c r="K683" i="17"/>
  <c r="J683" i="17"/>
  <c r="I683" i="17"/>
  <c r="H683" i="17"/>
  <c r="G683" i="17"/>
  <c r="E683" i="17"/>
  <c r="C683" i="17"/>
  <c r="B683" i="17"/>
  <c r="X682" i="17"/>
  <c r="W682" i="17"/>
  <c r="V682" i="17"/>
  <c r="U682" i="17"/>
  <c r="T682" i="17"/>
  <c r="S682" i="17"/>
  <c r="R682" i="17"/>
  <c r="Q682" i="17"/>
  <c r="P682" i="17"/>
  <c r="O682" i="17"/>
  <c r="M682" i="17"/>
  <c r="L682" i="17"/>
  <c r="K682" i="17"/>
  <c r="J682" i="17"/>
  <c r="I682" i="17"/>
  <c r="H682" i="17"/>
  <c r="G682" i="17"/>
  <c r="E682" i="17"/>
  <c r="C682" i="17"/>
  <c r="B682" i="17"/>
  <c r="X681" i="17"/>
  <c r="W681" i="17"/>
  <c r="V681" i="17"/>
  <c r="U681" i="17"/>
  <c r="T681" i="17"/>
  <c r="S681" i="17"/>
  <c r="R681" i="17"/>
  <c r="Q681" i="17"/>
  <c r="P681" i="17"/>
  <c r="O681" i="17"/>
  <c r="M681" i="17"/>
  <c r="L681" i="17"/>
  <c r="K681" i="17"/>
  <c r="J681" i="17"/>
  <c r="I681" i="17"/>
  <c r="H681" i="17"/>
  <c r="G681" i="17"/>
  <c r="E681" i="17"/>
  <c r="C681" i="17"/>
  <c r="B681" i="17"/>
  <c r="X680" i="17"/>
  <c r="W680" i="17"/>
  <c r="V680" i="17"/>
  <c r="U680" i="17"/>
  <c r="T680" i="17"/>
  <c r="S680" i="17"/>
  <c r="R680" i="17"/>
  <c r="Q680" i="17"/>
  <c r="P680" i="17"/>
  <c r="O680" i="17"/>
  <c r="M680" i="17"/>
  <c r="L680" i="17"/>
  <c r="K680" i="17"/>
  <c r="J680" i="17"/>
  <c r="I680" i="17"/>
  <c r="H680" i="17"/>
  <c r="G680" i="17"/>
  <c r="E680" i="17"/>
  <c r="C680" i="17"/>
  <c r="B680" i="17"/>
  <c r="X679" i="17"/>
  <c r="W679" i="17"/>
  <c r="V679" i="17"/>
  <c r="U679" i="17"/>
  <c r="T679" i="17"/>
  <c r="S679" i="17"/>
  <c r="R679" i="17"/>
  <c r="Q679" i="17"/>
  <c r="P679" i="17"/>
  <c r="O679" i="17"/>
  <c r="M679" i="17"/>
  <c r="L679" i="17"/>
  <c r="K679" i="17"/>
  <c r="J679" i="17"/>
  <c r="I679" i="17"/>
  <c r="H679" i="17"/>
  <c r="G679" i="17"/>
  <c r="E679" i="17"/>
  <c r="C679" i="17"/>
  <c r="B679" i="17"/>
  <c r="X678" i="17"/>
  <c r="W678" i="17"/>
  <c r="V678" i="17"/>
  <c r="U678" i="17"/>
  <c r="T678" i="17"/>
  <c r="S678" i="17"/>
  <c r="R678" i="17"/>
  <c r="Q678" i="17"/>
  <c r="P678" i="17"/>
  <c r="O678" i="17"/>
  <c r="M678" i="17"/>
  <c r="L678" i="17"/>
  <c r="K678" i="17"/>
  <c r="J678" i="17"/>
  <c r="I678" i="17"/>
  <c r="H678" i="17"/>
  <c r="G678" i="17"/>
  <c r="E678" i="17"/>
  <c r="C678" i="17"/>
  <c r="B678" i="17"/>
  <c r="X677" i="17"/>
  <c r="W677" i="17"/>
  <c r="V677" i="17"/>
  <c r="U677" i="17"/>
  <c r="T677" i="17"/>
  <c r="S677" i="17"/>
  <c r="R677" i="17"/>
  <c r="Q677" i="17"/>
  <c r="P677" i="17"/>
  <c r="O677" i="17"/>
  <c r="M677" i="17"/>
  <c r="L677" i="17"/>
  <c r="K677" i="17"/>
  <c r="J677" i="17"/>
  <c r="I677" i="17"/>
  <c r="H677" i="17"/>
  <c r="G677" i="17"/>
  <c r="E677" i="17"/>
  <c r="C677" i="17"/>
  <c r="B677" i="17"/>
  <c r="X676" i="17"/>
  <c r="W676" i="17"/>
  <c r="V676" i="17"/>
  <c r="U676" i="17"/>
  <c r="T676" i="17"/>
  <c r="S676" i="17"/>
  <c r="R676" i="17"/>
  <c r="Q676" i="17"/>
  <c r="P676" i="17"/>
  <c r="O676" i="17"/>
  <c r="M676" i="17"/>
  <c r="L676" i="17"/>
  <c r="K676" i="17"/>
  <c r="J676" i="17"/>
  <c r="I676" i="17"/>
  <c r="H676" i="17"/>
  <c r="G676" i="17"/>
  <c r="E676" i="17"/>
  <c r="C676" i="17"/>
  <c r="B676" i="17"/>
  <c r="X675" i="17"/>
  <c r="W675" i="17"/>
  <c r="V675" i="17"/>
  <c r="U675" i="17"/>
  <c r="T675" i="17"/>
  <c r="S675" i="17"/>
  <c r="R675" i="17"/>
  <c r="Q675" i="17"/>
  <c r="P675" i="17"/>
  <c r="O675" i="17"/>
  <c r="M675" i="17"/>
  <c r="L675" i="17"/>
  <c r="K675" i="17"/>
  <c r="J675" i="17"/>
  <c r="I675" i="17"/>
  <c r="H675" i="17"/>
  <c r="G675" i="17"/>
  <c r="E675" i="17"/>
  <c r="C675" i="17"/>
  <c r="B675" i="17"/>
  <c r="X674" i="17"/>
  <c r="W674" i="17"/>
  <c r="V674" i="17"/>
  <c r="U674" i="17"/>
  <c r="T674" i="17"/>
  <c r="S674" i="17"/>
  <c r="R674" i="17"/>
  <c r="Q674" i="17"/>
  <c r="P674" i="17"/>
  <c r="O674" i="17"/>
  <c r="M674" i="17"/>
  <c r="L674" i="17"/>
  <c r="K674" i="17"/>
  <c r="J674" i="17"/>
  <c r="I674" i="17"/>
  <c r="H674" i="17"/>
  <c r="G674" i="17"/>
  <c r="E674" i="17"/>
  <c r="C674" i="17"/>
  <c r="B674" i="17"/>
  <c r="X673" i="17"/>
  <c r="W673" i="17"/>
  <c r="V673" i="17"/>
  <c r="U673" i="17"/>
  <c r="T673" i="17"/>
  <c r="S673" i="17"/>
  <c r="R673" i="17"/>
  <c r="Q673" i="17"/>
  <c r="P673" i="17"/>
  <c r="O673" i="17"/>
  <c r="M673" i="17"/>
  <c r="L673" i="17"/>
  <c r="K673" i="17"/>
  <c r="J673" i="17"/>
  <c r="I673" i="17"/>
  <c r="H673" i="17"/>
  <c r="G673" i="17"/>
  <c r="E673" i="17"/>
  <c r="C673" i="17"/>
  <c r="B673" i="17"/>
  <c r="X672" i="17"/>
  <c r="W672" i="17"/>
  <c r="V672" i="17"/>
  <c r="U672" i="17"/>
  <c r="T672" i="17"/>
  <c r="S672" i="17"/>
  <c r="R672" i="17"/>
  <c r="Q672" i="17"/>
  <c r="P672" i="17"/>
  <c r="O672" i="17"/>
  <c r="M672" i="17"/>
  <c r="L672" i="17"/>
  <c r="K672" i="17"/>
  <c r="J672" i="17"/>
  <c r="I672" i="17"/>
  <c r="H672" i="17"/>
  <c r="G672" i="17"/>
  <c r="E672" i="17"/>
  <c r="C672" i="17"/>
  <c r="B672" i="17"/>
  <c r="X671" i="17"/>
  <c r="W671" i="17"/>
  <c r="V671" i="17"/>
  <c r="U671" i="17"/>
  <c r="T671" i="17"/>
  <c r="S671" i="17"/>
  <c r="R671" i="17"/>
  <c r="Q671" i="17"/>
  <c r="P671" i="17"/>
  <c r="O671" i="17"/>
  <c r="M671" i="17"/>
  <c r="L671" i="17"/>
  <c r="K671" i="17"/>
  <c r="J671" i="17"/>
  <c r="I671" i="17"/>
  <c r="H671" i="17"/>
  <c r="G671" i="17"/>
  <c r="E671" i="17"/>
  <c r="C671" i="17"/>
  <c r="B671" i="17"/>
  <c r="X670" i="17"/>
  <c r="W670" i="17"/>
  <c r="V670" i="17"/>
  <c r="U670" i="17"/>
  <c r="T670" i="17"/>
  <c r="S670" i="17"/>
  <c r="R670" i="17"/>
  <c r="Q670" i="17"/>
  <c r="P670" i="17"/>
  <c r="O670" i="17"/>
  <c r="M670" i="17"/>
  <c r="L670" i="17"/>
  <c r="K670" i="17"/>
  <c r="J670" i="17"/>
  <c r="I670" i="17"/>
  <c r="H670" i="17"/>
  <c r="G670" i="17"/>
  <c r="E670" i="17"/>
  <c r="C670" i="17"/>
  <c r="B670" i="17"/>
  <c r="X669" i="17"/>
  <c r="W669" i="17"/>
  <c r="V669" i="17"/>
  <c r="U669" i="17"/>
  <c r="T669" i="17"/>
  <c r="S669" i="17"/>
  <c r="R669" i="17"/>
  <c r="Q669" i="17"/>
  <c r="P669" i="17"/>
  <c r="O669" i="17"/>
  <c r="M669" i="17"/>
  <c r="L669" i="17"/>
  <c r="K669" i="17"/>
  <c r="J669" i="17"/>
  <c r="I669" i="17"/>
  <c r="H669" i="17"/>
  <c r="G669" i="17"/>
  <c r="E669" i="17"/>
  <c r="C669" i="17"/>
  <c r="B669" i="17"/>
  <c r="X668" i="17"/>
  <c r="W668" i="17"/>
  <c r="V668" i="17"/>
  <c r="U668" i="17"/>
  <c r="T668" i="17"/>
  <c r="S668" i="17"/>
  <c r="R668" i="17"/>
  <c r="Q668" i="17"/>
  <c r="P668" i="17"/>
  <c r="O668" i="17"/>
  <c r="M668" i="17"/>
  <c r="L668" i="17"/>
  <c r="K668" i="17"/>
  <c r="J668" i="17"/>
  <c r="I668" i="17"/>
  <c r="H668" i="17"/>
  <c r="G668" i="17"/>
  <c r="E668" i="17"/>
  <c r="C668" i="17"/>
  <c r="B668" i="17"/>
  <c r="X667" i="17"/>
  <c r="W667" i="17"/>
  <c r="V667" i="17"/>
  <c r="U667" i="17"/>
  <c r="T667" i="17"/>
  <c r="S667" i="17"/>
  <c r="R667" i="17"/>
  <c r="Q667" i="17"/>
  <c r="P667" i="17"/>
  <c r="O667" i="17"/>
  <c r="M667" i="17"/>
  <c r="L667" i="17"/>
  <c r="K667" i="17"/>
  <c r="J667" i="17"/>
  <c r="I667" i="17"/>
  <c r="H667" i="17"/>
  <c r="G667" i="17"/>
  <c r="E667" i="17"/>
  <c r="C667" i="17"/>
  <c r="B667" i="17"/>
  <c r="X666" i="17"/>
  <c r="W666" i="17"/>
  <c r="V666" i="17"/>
  <c r="U666" i="17"/>
  <c r="T666" i="17"/>
  <c r="S666" i="17"/>
  <c r="R666" i="17"/>
  <c r="Q666" i="17"/>
  <c r="P666" i="17"/>
  <c r="O666" i="17"/>
  <c r="M666" i="17"/>
  <c r="L666" i="17"/>
  <c r="K666" i="17"/>
  <c r="J666" i="17"/>
  <c r="I666" i="17"/>
  <c r="H666" i="17"/>
  <c r="G666" i="17"/>
  <c r="E666" i="17"/>
  <c r="C666" i="17"/>
  <c r="B666" i="17"/>
  <c r="X665" i="17"/>
  <c r="W665" i="17"/>
  <c r="V665" i="17"/>
  <c r="U665" i="17"/>
  <c r="T665" i="17"/>
  <c r="S665" i="17"/>
  <c r="R665" i="17"/>
  <c r="Q665" i="17"/>
  <c r="P665" i="17"/>
  <c r="O665" i="17"/>
  <c r="M665" i="17"/>
  <c r="L665" i="17"/>
  <c r="K665" i="17"/>
  <c r="J665" i="17"/>
  <c r="I665" i="17"/>
  <c r="H665" i="17"/>
  <c r="G665" i="17"/>
  <c r="E665" i="17"/>
  <c r="C665" i="17"/>
  <c r="B665" i="17"/>
  <c r="X664" i="17"/>
  <c r="W664" i="17"/>
  <c r="V664" i="17"/>
  <c r="U664" i="17"/>
  <c r="T664" i="17"/>
  <c r="S664" i="17"/>
  <c r="R664" i="17"/>
  <c r="Q664" i="17"/>
  <c r="P664" i="17"/>
  <c r="O664" i="17"/>
  <c r="M664" i="17"/>
  <c r="L664" i="17"/>
  <c r="K664" i="17"/>
  <c r="J664" i="17"/>
  <c r="I664" i="17"/>
  <c r="H664" i="17"/>
  <c r="G664" i="17"/>
  <c r="E664" i="17"/>
  <c r="C664" i="17"/>
  <c r="B664" i="17"/>
  <c r="X663" i="17"/>
  <c r="W663" i="17"/>
  <c r="V663" i="17"/>
  <c r="U663" i="17"/>
  <c r="T663" i="17"/>
  <c r="S663" i="17"/>
  <c r="R663" i="17"/>
  <c r="Q663" i="17"/>
  <c r="P663" i="17"/>
  <c r="O663" i="17"/>
  <c r="M663" i="17"/>
  <c r="L663" i="17"/>
  <c r="K663" i="17"/>
  <c r="J663" i="17"/>
  <c r="I663" i="17"/>
  <c r="H663" i="17"/>
  <c r="G663" i="17"/>
  <c r="E663" i="17"/>
  <c r="C663" i="17"/>
  <c r="B663" i="17"/>
  <c r="X662" i="17"/>
  <c r="W662" i="17"/>
  <c r="V662" i="17"/>
  <c r="U662" i="17"/>
  <c r="T662" i="17"/>
  <c r="S662" i="17"/>
  <c r="R662" i="17"/>
  <c r="Q662" i="17"/>
  <c r="P662" i="17"/>
  <c r="O662" i="17"/>
  <c r="M662" i="17"/>
  <c r="L662" i="17"/>
  <c r="K662" i="17"/>
  <c r="J662" i="17"/>
  <c r="I662" i="17"/>
  <c r="H662" i="17"/>
  <c r="G662" i="17"/>
  <c r="E662" i="17"/>
  <c r="C662" i="17"/>
  <c r="B662" i="17"/>
  <c r="X661" i="17"/>
  <c r="W661" i="17"/>
  <c r="V661" i="17"/>
  <c r="U661" i="17"/>
  <c r="T661" i="17"/>
  <c r="S661" i="17"/>
  <c r="R661" i="17"/>
  <c r="Q661" i="17"/>
  <c r="P661" i="17"/>
  <c r="O661" i="17"/>
  <c r="M661" i="17"/>
  <c r="L661" i="17"/>
  <c r="K661" i="17"/>
  <c r="J661" i="17"/>
  <c r="I661" i="17"/>
  <c r="H661" i="17"/>
  <c r="G661" i="17"/>
  <c r="E661" i="17"/>
  <c r="C661" i="17"/>
  <c r="B661" i="17"/>
  <c r="X660" i="17"/>
  <c r="W660" i="17"/>
  <c r="V660" i="17"/>
  <c r="U660" i="17"/>
  <c r="T660" i="17"/>
  <c r="S660" i="17"/>
  <c r="R660" i="17"/>
  <c r="Q660" i="17"/>
  <c r="P660" i="17"/>
  <c r="O660" i="17"/>
  <c r="M660" i="17"/>
  <c r="L660" i="17"/>
  <c r="K660" i="17"/>
  <c r="J660" i="17"/>
  <c r="I660" i="17"/>
  <c r="H660" i="17"/>
  <c r="G660" i="17"/>
  <c r="E660" i="17"/>
  <c r="C660" i="17"/>
  <c r="B660" i="17"/>
  <c r="X659" i="17"/>
  <c r="W659" i="17"/>
  <c r="V659" i="17"/>
  <c r="U659" i="17"/>
  <c r="T659" i="17"/>
  <c r="S659" i="17"/>
  <c r="R659" i="17"/>
  <c r="Q659" i="17"/>
  <c r="P659" i="17"/>
  <c r="O659" i="17"/>
  <c r="M659" i="17"/>
  <c r="L659" i="17"/>
  <c r="K659" i="17"/>
  <c r="J659" i="17"/>
  <c r="I659" i="17"/>
  <c r="H659" i="17"/>
  <c r="G659" i="17"/>
  <c r="E659" i="17"/>
  <c r="C659" i="17"/>
  <c r="B659" i="17"/>
  <c r="X658" i="17"/>
  <c r="W658" i="17"/>
  <c r="V658" i="17"/>
  <c r="U658" i="17"/>
  <c r="T658" i="17"/>
  <c r="S658" i="17"/>
  <c r="R658" i="17"/>
  <c r="Q658" i="17"/>
  <c r="P658" i="17"/>
  <c r="O658" i="17"/>
  <c r="M658" i="17"/>
  <c r="L658" i="17"/>
  <c r="K658" i="17"/>
  <c r="J658" i="17"/>
  <c r="I658" i="17"/>
  <c r="H658" i="17"/>
  <c r="G658" i="17"/>
  <c r="E658" i="17"/>
  <c r="C658" i="17"/>
  <c r="B658" i="17"/>
  <c r="X657" i="17"/>
  <c r="W657" i="17"/>
  <c r="V657" i="17"/>
  <c r="U657" i="17"/>
  <c r="T657" i="17"/>
  <c r="S657" i="17"/>
  <c r="R657" i="17"/>
  <c r="Q657" i="17"/>
  <c r="P657" i="17"/>
  <c r="O657" i="17"/>
  <c r="M657" i="17"/>
  <c r="L657" i="17"/>
  <c r="K657" i="17"/>
  <c r="J657" i="17"/>
  <c r="I657" i="17"/>
  <c r="H657" i="17"/>
  <c r="G657" i="17"/>
  <c r="E657" i="17"/>
  <c r="C657" i="17"/>
  <c r="B657" i="17"/>
  <c r="X656" i="17"/>
  <c r="W656" i="17"/>
  <c r="V656" i="17"/>
  <c r="U656" i="17"/>
  <c r="T656" i="17"/>
  <c r="S656" i="17"/>
  <c r="R656" i="17"/>
  <c r="Q656" i="17"/>
  <c r="P656" i="17"/>
  <c r="O656" i="17"/>
  <c r="M656" i="17"/>
  <c r="L656" i="17"/>
  <c r="K656" i="17"/>
  <c r="J656" i="17"/>
  <c r="I656" i="17"/>
  <c r="H656" i="17"/>
  <c r="G656" i="17"/>
  <c r="E656" i="17"/>
  <c r="C656" i="17"/>
  <c r="B656" i="17"/>
  <c r="X655" i="17"/>
  <c r="W655" i="17"/>
  <c r="V655" i="17"/>
  <c r="U655" i="17"/>
  <c r="T655" i="17"/>
  <c r="S655" i="17"/>
  <c r="R655" i="17"/>
  <c r="Q655" i="17"/>
  <c r="P655" i="17"/>
  <c r="O655" i="17"/>
  <c r="M655" i="17"/>
  <c r="L655" i="17"/>
  <c r="K655" i="17"/>
  <c r="J655" i="17"/>
  <c r="I655" i="17"/>
  <c r="H655" i="17"/>
  <c r="G655" i="17"/>
  <c r="E655" i="17"/>
  <c r="C655" i="17"/>
  <c r="B655" i="17"/>
  <c r="X654" i="17"/>
  <c r="W654" i="17"/>
  <c r="V654" i="17"/>
  <c r="U654" i="17"/>
  <c r="T654" i="17"/>
  <c r="S654" i="17"/>
  <c r="R654" i="17"/>
  <c r="Q654" i="17"/>
  <c r="P654" i="17"/>
  <c r="O654" i="17"/>
  <c r="M654" i="17"/>
  <c r="L654" i="17"/>
  <c r="K654" i="17"/>
  <c r="J654" i="17"/>
  <c r="I654" i="17"/>
  <c r="H654" i="17"/>
  <c r="G654" i="17"/>
  <c r="E654" i="17"/>
  <c r="C654" i="17"/>
  <c r="B654" i="17"/>
  <c r="X653" i="17"/>
  <c r="W653" i="17"/>
  <c r="V653" i="17"/>
  <c r="U653" i="17"/>
  <c r="T653" i="17"/>
  <c r="S653" i="17"/>
  <c r="R653" i="17"/>
  <c r="Q653" i="17"/>
  <c r="P653" i="17"/>
  <c r="O653" i="17"/>
  <c r="M653" i="17"/>
  <c r="L653" i="17"/>
  <c r="K653" i="17"/>
  <c r="J653" i="17"/>
  <c r="I653" i="17"/>
  <c r="H653" i="17"/>
  <c r="G653" i="17"/>
  <c r="E653" i="17"/>
  <c r="C653" i="17"/>
  <c r="B653" i="17"/>
  <c r="X652" i="17"/>
  <c r="W652" i="17"/>
  <c r="V652" i="17"/>
  <c r="U652" i="17"/>
  <c r="T652" i="17"/>
  <c r="S652" i="17"/>
  <c r="R652" i="17"/>
  <c r="Q652" i="17"/>
  <c r="P652" i="17"/>
  <c r="O652" i="17"/>
  <c r="M652" i="17"/>
  <c r="L652" i="17"/>
  <c r="K652" i="17"/>
  <c r="J652" i="17"/>
  <c r="I652" i="17"/>
  <c r="H652" i="17"/>
  <c r="G652" i="17"/>
  <c r="E652" i="17"/>
  <c r="C652" i="17"/>
  <c r="B652" i="17"/>
  <c r="X651" i="17"/>
  <c r="W651" i="17"/>
  <c r="V651" i="17"/>
  <c r="U651" i="17"/>
  <c r="T651" i="17"/>
  <c r="S651" i="17"/>
  <c r="R651" i="17"/>
  <c r="Q651" i="17"/>
  <c r="P651" i="17"/>
  <c r="O651" i="17"/>
  <c r="M651" i="17"/>
  <c r="L651" i="17"/>
  <c r="K651" i="17"/>
  <c r="J651" i="17"/>
  <c r="I651" i="17"/>
  <c r="H651" i="17"/>
  <c r="G651" i="17"/>
  <c r="E651" i="17"/>
  <c r="C651" i="17"/>
  <c r="B651" i="17"/>
  <c r="X650" i="17"/>
  <c r="W650" i="17"/>
  <c r="V650" i="17"/>
  <c r="U650" i="17"/>
  <c r="T650" i="17"/>
  <c r="S650" i="17"/>
  <c r="R650" i="17"/>
  <c r="Q650" i="17"/>
  <c r="P650" i="17"/>
  <c r="O650" i="17"/>
  <c r="M650" i="17"/>
  <c r="L650" i="17"/>
  <c r="K650" i="17"/>
  <c r="J650" i="17"/>
  <c r="I650" i="17"/>
  <c r="H650" i="17"/>
  <c r="G650" i="17"/>
  <c r="E650" i="17"/>
  <c r="C650" i="17"/>
  <c r="B650" i="17"/>
  <c r="X649" i="17"/>
  <c r="W649" i="17"/>
  <c r="V649" i="17"/>
  <c r="U649" i="17"/>
  <c r="T649" i="17"/>
  <c r="S649" i="17"/>
  <c r="R649" i="17"/>
  <c r="Q649" i="17"/>
  <c r="P649" i="17"/>
  <c r="O649" i="17"/>
  <c r="M649" i="17"/>
  <c r="L649" i="17"/>
  <c r="K649" i="17"/>
  <c r="J649" i="17"/>
  <c r="I649" i="17"/>
  <c r="H649" i="17"/>
  <c r="G649" i="17"/>
  <c r="E649" i="17"/>
  <c r="C649" i="17"/>
  <c r="B649" i="17"/>
  <c r="X648" i="17"/>
  <c r="W648" i="17"/>
  <c r="V648" i="17"/>
  <c r="U648" i="17"/>
  <c r="T648" i="17"/>
  <c r="S648" i="17"/>
  <c r="R648" i="17"/>
  <c r="Q648" i="17"/>
  <c r="P648" i="17"/>
  <c r="O648" i="17"/>
  <c r="M648" i="17"/>
  <c r="L648" i="17"/>
  <c r="K648" i="17"/>
  <c r="J648" i="17"/>
  <c r="I648" i="17"/>
  <c r="H648" i="17"/>
  <c r="G648" i="17"/>
  <c r="E648" i="17"/>
  <c r="C648" i="17"/>
  <c r="B648" i="17"/>
  <c r="X647" i="17"/>
  <c r="W647" i="17"/>
  <c r="V647" i="17"/>
  <c r="U647" i="17"/>
  <c r="T647" i="17"/>
  <c r="S647" i="17"/>
  <c r="R647" i="17"/>
  <c r="Q647" i="17"/>
  <c r="P647" i="17"/>
  <c r="O647" i="17"/>
  <c r="M647" i="17"/>
  <c r="L647" i="17"/>
  <c r="K647" i="17"/>
  <c r="J647" i="17"/>
  <c r="I647" i="17"/>
  <c r="H647" i="17"/>
  <c r="G647" i="17"/>
  <c r="E647" i="17"/>
  <c r="C647" i="17"/>
  <c r="B647" i="17"/>
  <c r="X646" i="17"/>
  <c r="W646" i="17"/>
  <c r="V646" i="17"/>
  <c r="U646" i="17"/>
  <c r="T646" i="17"/>
  <c r="S646" i="17"/>
  <c r="R646" i="17"/>
  <c r="Q646" i="17"/>
  <c r="P646" i="17"/>
  <c r="O646" i="17"/>
  <c r="M646" i="17"/>
  <c r="L646" i="17"/>
  <c r="K646" i="17"/>
  <c r="J646" i="17"/>
  <c r="I646" i="17"/>
  <c r="H646" i="17"/>
  <c r="G646" i="17"/>
  <c r="E646" i="17"/>
  <c r="C646" i="17"/>
  <c r="B646" i="17"/>
  <c r="X645" i="17"/>
  <c r="W645" i="17"/>
  <c r="V645" i="17"/>
  <c r="U645" i="17"/>
  <c r="T645" i="17"/>
  <c r="S645" i="17"/>
  <c r="R645" i="17"/>
  <c r="Q645" i="17"/>
  <c r="P645" i="17"/>
  <c r="O645" i="17"/>
  <c r="M645" i="17"/>
  <c r="L645" i="17"/>
  <c r="K645" i="17"/>
  <c r="J645" i="17"/>
  <c r="I645" i="17"/>
  <c r="H645" i="17"/>
  <c r="G645" i="17"/>
  <c r="E645" i="17"/>
  <c r="C645" i="17"/>
  <c r="B645" i="17"/>
  <c r="X644" i="17"/>
  <c r="W644" i="17"/>
  <c r="V644" i="17"/>
  <c r="U644" i="17"/>
  <c r="T644" i="17"/>
  <c r="S644" i="17"/>
  <c r="R644" i="17"/>
  <c r="Q644" i="17"/>
  <c r="P644" i="17"/>
  <c r="O644" i="17"/>
  <c r="M644" i="17"/>
  <c r="L644" i="17"/>
  <c r="K644" i="17"/>
  <c r="J644" i="17"/>
  <c r="I644" i="17"/>
  <c r="H644" i="17"/>
  <c r="G644" i="17"/>
  <c r="E644" i="17"/>
  <c r="C644" i="17"/>
  <c r="B644" i="17"/>
  <c r="X643" i="17"/>
  <c r="W643" i="17"/>
  <c r="V643" i="17"/>
  <c r="U643" i="17"/>
  <c r="T643" i="17"/>
  <c r="S643" i="17"/>
  <c r="R643" i="17"/>
  <c r="Q643" i="17"/>
  <c r="P643" i="17"/>
  <c r="O643" i="17"/>
  <c r="M643" i="17"/>
  <c r="L643" i="17"/>
  <c r="K643" i="17"/>
  <c r="J643" i="17"/>
  <c r="I643" i="17"/>
  <c r="H643" i="17"/>
  <c r="G643" i="17"/>
  <c r="E643" i="17"/>
  <c r="C643" i="17"/>
  <c r="B643" i="17"/>
  <c r="X642" i="17"/>
  <c r="W642" i="17"/>
  <c r="V642" i="17"/>
  <c r="U642" i="17"/>
  <c r="T642" i="17"/>
  <c r="S642" i="17"/>
  <c r="R642" i="17"/>
  <c r="Q642" i="17"/>
  <c r="P642" i="17"/>
  <c r="O642" i="17"/>
  <c r="M642" i="17"/>
  <c r="L642" i="17"/>
  <c r="K642" i="17"/>
  <c r="J642" i="17"/>
  <c r="I642" i="17"/>
  <c r="H642" i="17"/>
  <c r="G642" i="17"/>
  <c r="E642" i="17"/>
  <c r="C642" i="17"/>
  <c r="B642" i="17"/>
  <c r="X641" i="17"/>
  <c r="W641" i="17"/>
  <c r="V641" i="17"/>
  <c r="U641" i="17"/>
  <c r="T641" i="17"/>
  <c r="S641" i="17"/>
  <c r="R641" i="17"/>
  <c r="Q641" i="17"/>
  <c r="P641" i="17"/>
  <c r="O641" i="17"/>
  <c r="M641" i="17"/>
  <c r="L641" i="17"/>
  <c r="K641" i="17"/>
  <c r="J641" i="17"/>
  <c r="I641" i="17"/>
  <c r="H641" i="17"/>
  <c r="G641" i="17"/>
  <c r="E641" i="17"/>
  <c r="C641" i="17"/>
  <c r="B641" i="17"/>
  <c r="X640" i="17"/>
  <c r="W640" i="17"/>
  <c r="V640" i="17"/>
  <c r="U640" i="17"/>
  <c r="T640" i="17"/>
  <c r="S640" i="17"/>
  <c r="R640" i="17"/>
  <c r="Q640" i="17"/>
  <c r="P640" i="17"/>
  <c r="O640" i="17"/>
  <c r="M640" i="17"/>
  <c r="L640" i="17"/>
  <c r="K640" i="17"/>
  <c r="J640" i="17"/>
  <c r="I640" i="17"/>
  <c r="H640" i="17"/>
  <c r="G640" i="17"/>
  <c r="E640" i="17"/>
  <c r="C640" i="17"/>
  <c r="B640" i="17"/>
  <c r="X639" i="17"/>
  <c r="W639" i="17"/>
  <c r="V639" i="17"/>
  <c r="U639" i="17"/>
  <c r="T639" i="17"/>
  <c r="S639" i="17"/>
  <c r="R639" i="17"/>
  <c r="Q639" i="17"/>
  <c r="P639" i="17"/>
  <c r="O639" i="17"/>
  <c r="M639" i="17"/>
  <c r="L639" i="17"/>
  <c r="K639" i="17"/>
  <c r="J639" i="17"/>
  <c r="I639" i="17"/>
  <c r="H639" i="17"/>
  <c r="G639" i="17"/>
  <c r="E639" i="17"/>
  <c r="C639" i="17"/>
  <c r="B639" i="17"/>
  <c r="X638" i="17"/>
  <c r="W638" i="17"/>
  <c r="V638" i="17"/>
  <c r="U638" i="17"/>
  <c r="T638" i="17"/>
  <c r="S638" i="17"/>
  <c r="R638" i="17"/>
  <c r="Q638" i="17"/>
  <c r="P638" i="17"/>
  <c r="O638" i="17"/>
  <c r="M638" i="17"/>
  <c r="L638" i="17"/>
  <c r="K638" i="17"/>
  <c r="J638" i="17"/>
  <c r="I638" i="17"/>
  <c r="H638" i="17"/>
  <c r="G638" i="17"/>
  <c r="E638" i="17"/>
  <c r="C638" i="17"/>
  <c r="B638" i="17"/>
  <c r="X637" i="17"/>
  <c r="W637" i="17"/>
  <c r="V637" i="17"/>
  <c r="U637" i="17"/>
  <c r="T637" i="17"/>
  <c r="S637" i="17"/>
  <c r="R637" i="17"/>
  <c r="Q637" i="17"/>
  <c r="P637" i="17"/>
  <c r="O637" i="17"/>
  <c r="M637" i="17"/>
  <c r="L637" i="17"/>
  <c r="K637" i="17"/>
  <c r="J637" i="17"/>
  <c r="I637" i="17"/>
  <c r="H637" i="17"/>
  <c r="G637" i="17"/>
  <c r="E637" i="17"/>
  <c r="C637" i="17"/>
  <c r="B637" i="17"/>
  <c r="X636" i="17"/>
  <c r="W636" i="17"/>
  <c r="V636" i="17"/>
  <c r="U636" i="17"/>
  <c r="T636" i="17"/>
  <c r="S636" i="17"/>
  <c r="R636" i="17"/>
  <c r="Q636" i="17"/>
  <c r="P636" i="17"/>
  <c r="O636" i="17"/>
  <c r="M636" i="17"/>
  <c r="L636" i="17"/>
  <c r="K636" i="17"/>
  <c r="J636" i="17"/>
  <c r="I636" i="17"/>
  <c r="H636" i="17"/>
  <c r="G636" i="17"/>
  <c r="E636" i="17"/>
  <c r="C636" i="17"/>
  <c r="B636" i="17"/>
  <c r="X635" i="17"/>
  <c r="W635" i="17"/>
  <c r="V635" i="17"/>
  <c r="U635" i="17"/>
  <c r="T635" i="17"/>
  <c r="S635" i="17"/>
  <c r="R635" i="17"/>
  <c r="Q635" i="17"/>
  <c r="P635" i="17"/>
  <c r="O635" i="17"/>
  <c r="M635" i="17"/>
  <c r="L635" i="17"/>
  <c r="K635" i="17"/>
  <c r="J635" i="17"/>
  <c r="I635" i="17"/>
  <c r="H635" i="17"/>
  <c r="G635" i="17"/>
  <c r="E635" i="17"/>
  <c r="C635" i="17"/>
  <c r="B635" i="17"/>
  <c r="X634" i="17"/>
  <c r="W634" i="17"/>
  <c r="V634" i="17"/>
  <c r="U634" i="17"/>
  <c r="T634" i="17"/>
  <c r="S634" i="17"/>
  <c r="R634" i="17"/>
  <c r="Q634" i="17"/>
  <c r="P634" i="17"/>
  <c r="O634" i="17"/>
  <c r="M634" i="17"/>
  <c r="L634" i="17"/>
  <c r="K634" i="17"/>
  <c r="J634" i="17"/>
  <c r="I634" i="17"/>
  <c r="H634" i="17"/>
  <c r="G634" i="17"/>
  <c r="E634" i="17"/>
  <c r="C634" i="17"/>
  <c r="B634" i="17"/>
  <c r="X633" i="17"/>
  <c r="W633" i="17"/>
  <c r="V633" i="17"/>
  <c r="U633" i="17"/>
  <c r="T633" i="17"/>
  <c r="S633" i="17"/>
  <c r="R633" i="17"/>
  <c r="Q633" i="17"/>
  <c r="P633" i="17"/>
  <c r="O633" i="17"/>
  <c r="M633" i="17"/>
  <c r="L633" i="17"/>
  <c r="K633" i="17"/>
  <c r="J633" i="17"/>
  <c r="I633" i="17"/>
  <c r="H633" i="17"/>
  <c r="G633" i="17"/>
  <c r="E633" i="17"/>
  <c r="C633" i="17"/>
  <c r="B633" i="17"/>
  <c r="X632" i="17"/>
  <c r="W632" i="17"/>
  <c r="V632" i="17"/>
  <c r="U632" i="17"/>
  <c r="T632" i="17"/>
  <c r="S632" i="17"/>
  <c r="R632" i="17"/>
  <c r="Q632" i="17"/>
  <c r="P632" i="17"/>
  <c r="O632" i="17"/>
  <c r="M632" i="17"/>
  <c r="L632" i="17"/>
  <c r="K632" i="17"/>
  <c r="J632" i="17"/>
  <c r="I632" i="17"/>
  <c r="H632" i="17"/>
  <c r="G632" i="17"/>
  <c r="E632" i="17"/>
  <c r="C632" i="17"/>
  <c r="B632" i="17"/>
  <c r="X631" i="17"/>
  <c r="W631" i="17"/>
  <c r="V631" i="17"/>
  <c r="U631" i="17"/>
  <c r="T631" i="17"/>
  <c r="S631" i="17"/>
  <c r="R631" i="17"/>
  <c r="Q631" i="17"/>
  <c r="P631" i="17"/>
  <c r="O631" i="17"/>
  <c r="M631" i="17"/>
  <c r="L631" i="17"/>
  <c r="K631" i="17"/>
  <c r="J631" i="17"/>
  <c r="I631" i="17"/>
  <c r="H631" i="17"/>
  <c r="G631" i="17"/>
  <c r="E631" i="17"/>
  <c r="C631" i="17"/>
  <c r="B631" i="17"/>
  <c r="X630" i="17"/>
  <c r="W630" i="17"/>
  <c r="V630" i="17"/>
  <c r="U630" i="17"/>
  <c r="T630" i="17"/>
  <c r="S630" i="17"/>
  <c r="R630" i="17"/>
  <c r="Q630" i="17"/>
  <c r="P630" i="17"/>
  <c r="O630" i="17"/>
  <c r="M630" i="17"/>
  <c r="L630" i="17"/>
  <c r="K630" i="17"/>
  <c r="J630" i="17"/>
  <c r="I630" i="17"/>
  <c r="H630" i="17"/>
  <c r="G630" i="17"/>
  <c r="E630" i="17"/>
  <c r="C630" i="17"/>
  <c r="B630" i="17"/>
  <c r="X629" i="17"/>
  <c r="W629" i="17"/>
  <c r="V629" i="17"/>
  <c r="U629" i="17"/>
  <c r="T629" i="17"/>
  <c r="S629" i="17"/>
  <c r="R629" i="17"/>
  <c r="Q629" i="17"/>
  <c r="P629" i="17"/>
  <c r="O629" i="17"/>
  <c r="M629" i="17"/>
  <c r="L629" i="17"/>
  <c r="K629" i="17"/>
  <c r="J629" i="17"/>
  <c r="I629" i="17"/>
  <c r="H629" i="17"/>
  <c r="G629" i="17"/>
  <c r="E629" i="17"/>
  <c r="C629" i="17"/>
  <c r="B629" i="17"/>
  <c r="X628" i="17"/>
  <c r="W628" i="17"/>
  <c r="V628" i="17"/>
  <c r="U628" i="17"/>
  <c r="T628" i="17"/>
  <c r="S628" i="17"/>
  <c r="R628" i="17"/>
  <c r="Q628" i="17"/>
  <c r="P628" i="17"/>
  <c r="O628" i="17"/>
  <c r="M628" i="17"/>
  <c r="L628" i="17"/>
  <c r="K628" i="17"/>
  <c r="J628" i="17"/>
  <c r="I628" i="17"/>
  <c r="H628" i="17"/>
  <c r="G628" i="17"/>
  <c r="E628" i="17"/>
  <c r="C628" i="17"/>
  <c r="B628" i="17"/>
  <c r="X627" i="17"/>
  <c r="W627" i="17"/>
  <c r="V627" i="17"/>
  <c r="U627" i="17"/>
  <c r="T627" i="17"/>
  <c r="S627" i="17"/>
  <c r="R627" i="17"/>
  <c r="Q627" i="17"/>
  <c r="P627" i="17"/>
  <c r="O627" i="17"/>
  <c r="M627" i="17"/>
  <c r="L627" i="17"/>
  <c r="K627" i="17"/>
  <c r="J627" i="17"/>
  <c r="I627" i="17"/>
  <c r="H627" i="17"/>
  <c r="G627" i="17"/>
  <c r="E627" i="17"/>
  <c r="C627" i="17"/>
  <c r="B627" i="17"/>
  <c r="X626" i="17"/>
  <c r="W626" i="17"/>
  <c r="V626" i="17"/>
  <c r="U626" i="17"/>
  <c r="T626" i="17"/>
  <c r="S626" i="17"/>
  <c r="R626" i="17"/>
  <c r="Q626" i="17"/>
  <c r="P626" i="17"/>
  <c r="O626" i="17"/>
  <c r="M626" i="17"/>
  <c r="L626" i="17"/>
  <c r="K626" i="17"/>
  <c r="J626" i="17"/>
  <c r="I626" i="17"/>
  <c r="H626" i="17"/>
  <c r="G626" i="17"/>
  <c r="E626" i="17"/>
  <c r="C626" i="17"/>
  <c r="B626" i="17"/>
  <c r="X625" i="17"/>
  <c r="W625" i="17"/>
  <c r="V625" i="17"/>
  <c r="U625" i="17"/>
  <c r="T625" i="17"/>
  <c r="S625" i="17"/>
  <c r="R625" i="17"/>
  <c r="Q625" i="17"/>
  <c r="P625" i="17"/>
  <c r="O625" i="17"/>
  <c r="M625" i="17"/>
  <c r="L625" i="17"/>
  <c r="K625" i="17"/>
  <c r="J625" i="17"/>
  <c r="I625" i="17"/>
  <c r="H625" i="17"/>
  <c r="G625" i="17"/>
  <c r="E625" i="17"/>
  <c r="C625" i="17"/>
  <c r="B625" i="17"/>
  <c r="X624" i="17"/>
  <c r="W624" i="17"/>
  <c r="V624" i="17"/>
  <c r="U624" i="17"/>
  <c r="T624" i="17"/>
  <c r="S624" i="17"/>
  <c r="R624" i="17"/>
  <c r="Q624" i="17"/>
  <c r="P624" i="17"/>
  <c r="O624" i="17"/>
  <c r="M624" i="17"/>
  <c r="L624" i="17"/>
  <c r="K624" i="17"/>
  <c r="J624" i="17"/>
  <c r="I624" i="17"/>
  <c r="H624" i="17"/>
  <c r="G624" i="17"/>
  <c r="E624" i="17"/>
  <c r="C624" i="17"/>
  <c r="B624" i="17"/>
  <c r="X623" i="17"/>
  <c r="W623" i="17"/>
  <c r="V623" i="17"/>
  <c r="U623" i="17"/>
  <c r="T623" i="17"/>
  <c r="S623" i="17"/>
  <c r="R623" i="17"/>
  <c r="Q623" i="17"/>
  <c r="P623" i="17"/>
  <c r="O623" i="17"/>
  <c r="M623" i="17"/>
  <c r="L623" i="17"/>
  <c r="K623" i="17"/>
  <c r="J623" i="17"/>
  <c r="I623" i="17"/>
  <c r="H623" i="17"/>
  <c r="G623" i="17"/>
  <c r="E623" i="17"/>
  <c r="C623" i="17"/>
  <c r="B623" i="17"/>
  <c r="X622" i="17"/>
  <c r="W622" i="17"/>
  <c r="V622" i="17"/>
  <c r="U622" i="17"/>
  <c r="T622" i="17"/>
  <c r="S622" i="17"/>
  <c r="R622" i="17"/>
  <c r="Q622" i="17"/>
  <c r="P622" i="17"/>
  <c r="O622" i="17"/>
  <c r="M622" i="17"/>
  <c r="L622" i="17"/>
  <c r="K622" i="17"/>
  <c r="J622" i="17"/>
  <c r="I622" i="17"/>
  <c r="H622" i="17"/>
  <c r="G622" i="17"/>
  <c r="E622" i="17"/>
  <c r="C622" i="17"/>
  <c r="B622" i="17"/>
  <c r="X621" i="17"/>
  <c r="W621" i="17"/>
  <c r="V621" i="17"/>
  <c r="U621" i="17"/>
  <c r="T621" i="17"/>
  <c r="S621" i="17"/>
  <c r="R621" i="17"/>
  <c r="Q621" i="17"/>
  <c r="P621" i="17"/>
  <c r="O621" i="17"/>
  <c r="M621" i="17"/>
  <c r="L621" i="17"/>
  <c r="K621" i="17"/>
  <c r="J621" i="17"/>
  <c r="I621" i="17"/>
  <c r="H621" i="17"/>
  <c r="G621" i="17"/>
  <c r="E621" i="17"/>
  <c r="C621" i="17"/>
  <c r="B621" i="17"/>
  <c r="X620" i="17"/>
  <c r="W620" i="17"/>
  <c r="V620" i="17"/>
  <c r="U620" i="17"/>
  <c r="T620" i="17"/>
  <c r="S620" i="17"/>
  <c r="R620" i="17"/>
  <c r="Q620" i="17"/>
  <c r="P620" i="17"/>
  <c r="O620" i="17"/>
  <c r="M620" i="17"/>
  <c r="L620" i="17"/>
  <c r="K620" i="17"/>
  <c r="J620" i="17"/>
  <c r="I620" i="17"/>
  <c r="H620" i="17"/>
  <c r="G620" i="17"/>
  <c r="E620" i="17"/>
  <c r="C620" i="17"/>
  <c r="B620" i="17"/>
  <c r="X619" i="17"/>
  <c r="W619" i="17"/>
  <c r="V619" i="17"/>
  <c r="U619" i="17"/>
  <c r="T619" i="17"/>
  <c r="S619" i="17"/>
  <c r="R619" i="17"/>
  <c r="Q619" i="17"/>
  <c r="P619" i="17"/>
  <c r="O619" i="17"/>
  <c r="M619" i="17"/>
  <c r="L619" i="17"/>
  <c r="K619" i="17"/>
  <c r="J619" i="17"/>
  <c r="I619" i="17"/>
  <c r="H619" i="17"/>
  <c r="G619" i="17"/>
  <c r="E619" i="17"/>
  <c r="C619" i="17"/>
  <c r="B619" i="17"/>
  <c r="X618" i="17"/>
  <c r="W618" i="17"/>
  <c r="V618" i="17"/>
  <c r="U618" i="17"/>
  <c r="T618" i="17"/>
  <c r="S618" i="17"/>
  <c r="R618" i="17"/>
  <c r="Q618" i="17"/>
  <c r="P618" i="17"/>
  <c r="O618" i="17"/>
  <c r="M618" i="17"/>
  <c r="L618" i="17"/>
  <c r="K618" i="17"/>
  <c r="J618" i="17"/>
  <c r="I618" i="17"/>
  <c r="H618" i="17"/>
  <c r="G618" i="17"/>
  <c r="E618" i="17"/>
  <c r="C618" i="17"/>
  <c r="B618" i="17"/>
  <c r="X617" i="17"/>
  <c r="W617" i="17"/>
  <c r="V617" i="17"/>
  <c r="U617" i="17"/>
  <c r="T617" i="17"/>
  <c r="S617" i="17"/>
  <c r="R617" i="17"/>
  <c r="Q617" i="17"/>
  <c r="P617" i="17"/>
  <c r="O617" i="17"/>
  <c r="M617" i="17"/>
  <c r="L617" i="17"/>
  <c r="K617" i="17"/>
  <c r="J617" i="17"/>
  <c r="I617" i="17"/>
  <c r="H617" i="17"/>
  <c r="G617" i="17"/>
  <c r="E617" i="17"/>
  <c r="C617" i="17"/>
  <c r="B617" i="17"/>
  <c r="X616" i="17"/>
  <c r="W616" i="17"/>
  <c r="V616" i="17"/>
  <c r="U616" i="17"/>
  <c r="T616" i="17"/>
  <c r="S616" i="17"/>
  <c r="R616" i="17"/>
  <c r="Q616" i="17"/>
  <c r="P616" i="17"/>
  <c r="O616" i="17"/>
  <c r="M616" i="17"/>
  <c r="L616" i="17"/>
  <c r="K616" i="17"/>
  <c r="J616" i="17"/>
  <c r="I616" i="17"/>
  <c r="H616" i="17"/>
  <c r="G616" i="17"/>
  <c r="E616" i="17"/>
  <c r="C616" i="17"/>
  <c r="B616" i="17"/>
  <c r="X615" i="17"/>
  <c r="W615" i="17"/>
  <c r="V615" i="17"/>
  <c r="U615" i="17"/>
  <c r="T615" i="17"/>
  <c r="S615" i="17"/>
  <c r="R615" i="17"/>
  <c r="Q615" i="17"/>
  <c r="P615" i="17"/>
  <c r="O615" i="17"/>
  <c r="M615" i="17"/>
  <c r="L615" i="17"/>
  <c r="K615" i="17"/>
  <c r="J615" i="17"/>
  <c r="I615" i="17"/>
  <c r="H615" i="17"/>
  <c r="G615" i="17"/>
  <c r="E615" i="17"/>
  <c r="C615" i="17"/>
  <c r="B615" i="17"/>
  <c r="X614" i="17"/>
  <c r="W614" i="17"/>
  <c r="V614" i="17"/>
  <c r="U614" i="17"/>
  <c r="T614" i="17"/>
  <c r="S614" i="17"/>
  <c r="R614" i="17"/>
  <c r="Q614" i="17"/>
  <c r="P614" i="17"/>
  <c r="O614" i="17"/>
  <c r="M614" i="17"/>
  <c r="L614" i="17"/>
  <c r="K614" i="17"/>
  <c r="J614" i="17"/>
  <c r="I614" i="17"/>
  <c r="H614" i="17"/>
  <c r="G614" i="17"/>
  <c r="E614" i="17"/>
  <c r="C614" i="17"/>
  <c r="B614" i="17"/>
  <c r="X613" i="17"/>
  <c r="W613" i="17"/>
  <c r="V613" i="17"/>
  <c r="U613" i="17"/>
  <c r="T613" i="17"/>
  <c r="S613" i="17"/>
  <c r="R613" i="17"/>
  <c r="Q613" i="17"/>
  <c r="P613" i="17"/>
  <c r="O613" i="17"/>
  <c r="M613" i="17"/>
  <c r="L613" i="17"/>
  <c r="K613" i="17"/>
  <c r="J613" i="17"/>
  <c r="I613" i="17"/>
  <c r="H613" i="17"/>
  <c r="G613" i="17"/>
  <c r="E613" i="17"/>
  <c r="C613" i="17"/>
  <c r="B613" i="17"/>
  <c r="X612" i="17"/>
  <c r="W612" i="17"/>
  <c r="V612" i="17"/>
  <c r="U612" i="17"/>
  <c r="T612" i="17"/>
  <c r="S612" i="17"/>
  <c r="R612" i="17"/>
  <c r="Q612" i="17"/>
  <c r="P612" i="17"/>
  <c r="O612" i="17"/>
  <c r="M612" i="17"/>
  <c r="L612" i="17"/>
  <c r="K612" i="17"/>
  <c r="J612" i="17"/>
  <c r="I612" i="17"/>
  <c r="H612" i="17"/>
  <c r="G612" i="17"/>
  <c r="E612" i="17"/>
  <c r="C612" i="17"/>
  <c r="B612" i="17"/>
  <c r="X611" i="17"/>
  <c r="W611" i="17"/>
  <c r="V611" i="17"/>
  <c r="U611" i="17"/>
  <c r="T611" i="17"/>
  <c r="S611" i="17"/>
  <c r="R611" i="17"/>
  <c r="Q611" i="17"/>
  <c r="P611" i="17"/>
  <c r="O611" i="17"/>
  <c r="M611" i="17"/>
  <c r="L611" i="17"/>
  <c r="K611" i="17"/>
  <c r="J611" i="17"/>
  <c r="I611" i="17"/>
  <c r="H611" i="17"/>
  <c r="G611" i="17"/>
  <c r="E611" i="17"/>
  <c r="C611" i="17"/>
  <c r="B611" i="17"/>
  <c r="X610" i="17"/>
  <c r="W610" i="17"/>
  <c r="V610" i="17"/>
  <c r="U610" i="17"/>
  <c r="T610" i="17"/>
  <c r="S610" i="17"/>
  <c r="R610" i="17"/>
  <c r="Q610" i="17"/>
  <c r="P610" i="17"/>
  <c r="O610" i="17"/>
  <c r="M610" i="17"/>
  <c r="L610" i="17"/>
  <c r="K610" i="17"/>
  <c r="J610" i="17"/>
  <c r="I610" i="17"/>
  <c r="H610" i="17"/>
  <c r="G610" i="17"/>
  <c r="E610" i="17"/>
  <c r="C610" i="17"/>
  <c r="B610" i="17"/>
  <c r="X609" i="17"/>
  <c r="W609" i="17"/>
  <c r="V609" i="17"/>
  <c r="U609" i="17"/>
  <c r="T609" i="17"/>
  <c r="S609" i="17"/>
  <c r="R609" i="17"/>
  <c r="Q609" i="17"/>
  <c r="P609" i="17"/>
  <c r="O609" i="17"/>
  <c r="M609" i="17"/>
  <c r="L609" i="17"/>
  <c r="K609" i="17"/>
  <c r="J609" i="17"/>
  <c r="I609" i="17"/>
  <c r="H609" i="17"/>
  <c r="G609" i="17"/>
  <c r="E609" i="17"/>
  <c r="C609" i="17"/>
  <c r="B609" i="17"/>
  <c r="X608" i="17"/>
  <c r="W608" i="17"/>
  <c r="V608" i="17"/>
  <c r="U608" i="17"/>
  <c r="T608" i="17"/>
  <c r="S608" i="17"/>
  <c r="R608" i="17"/>
  <c r="Q608" i="17"/>
  <c r="P608" i="17"/>
  <c r="O608" i="17"/>
  <c r="M608" i="17"/>
  <c r="L608" i="17"/>
  <c r="K608" i="17"/>
  <c r="J608" i="17"/>
  <c r="I608" i="17"/>
  <c r="H608" i="17"/>
  <c r="G608" i="17"/>
  <c r="E608" i="17"/>
  <c r="C608" i="17"/>
  <c r="B608" i="17"/>
  <c r="X607" i="17"/>
  <c r="W607" i="17"/>
  <c r="V607" i="17"/>
  <c r="U607" i="17"/>
  <c r="T607" i="17"/>
  <c r="S607" i="17"/>
  <c r="R607" i="17"/>
  <c r="Q607" i="17"/>
  <c r="P607" i="17"/>
  <c r="O607" i="17"/>
  <c r="M607" i="17"/>
  <c r="L607" i="17"/>
  <c r="K607" i="17"/>
  <c r="J607" i="17"/>
  <c r="I607" i="17"/>
  <c r="H607" i="17"/>
  <c r="G607" i="17"/>
  <c r="E607" i="17"/>
  <c r="C607" i="17"/>
  <c r="B607" i="17"/>
  <c r="X606" i="17"/>
  <c r="W606" i="17"/>
  <c r="V606" i="17"/>
  <c r="U606" i="17"/>
  <c r="T606" i="17"/>
  <c r="S606" i="17"/>
  <c r="R606" i="17"/>
  <c r="Q606" i="17"/>
  <c r="P606" i="17"/>
  <c r="O606" i="17"/>
  <c r="M606" i="17"/>
  <c r="L606" i="17"/>
  <c r="K606" i="17"/>
  <c r="J606" i="17"/>
  <c r="I606" i="17"/>
  <c r="H606" i="17"/>
  <c r="G606" i="17"/>
  <c r="E606" i="17"/>
  <c r="C606" i="17"/>
  <c r="B606" i="17"/>
  <c r="X605" i="17"/>
  <c r="W605" i="17"/>
  <c r="V605" i="17"/>
  <c r="U605" i="17"/>
  <c r="T605" i="17"/>
  <c r="S605" i="17"/>
  <c r="R605" i="17"/>
  <c r="Q605" i="17"/>
  <c r="P605" i="17"/>
  <c r="O605" i="17"/>
  <c r="M605" i="17"/>
  <c r="L605" i="17"/>
  <c r="K605" i="17"/>
  <c r="J605" i="17"/>
  <c r="I605" i="17"/>
  <c r="H605" i="17"/>
  <c r="G605" i="17"/>
  <c r="E605" i="17"/>
  <c r="C605" i="17"/>
  <c r="B605" i="17"/>
  <c r="X604" i="17"/>
  <c r="W604" i="17"/>
  <c r="V604" i="17"/>
  <c r="U604" i="17"/>
  <c r="T604" i="17"/>
  <c r="S604" i="17"/>
  <c r="R604" i="17"/>
  <c r="Q604" i="17"/>
  <c r="P604" i="17"/>
  <c r="O604" i="17"/>
  <c r="M604" i="17"/>
  <c r="L604" i="17"/>
  <c r="K604" i="17"/>
  <c r="J604" i="17"/>
  <c r="I604" i="17"/>
  <c r="H604" i="17"/>
  <c r="G604" i="17"/>
  <c r="E604" i="17"/>
  <c r="C604" i="17"/>
  <c r="B604" i="17"/>
  <c r="X603" i="17"/>
  <c r="W603" i="17"/>
  <c r="V603" i="17"/>
  <c r="U603" i="17"/>
  <c r="T603" i="17"/>
  <c r="S603" i="17"/>
  <c r="R603" i="17"/>
  <c r="Q603" i="17"/>
  <c r="P603" i="17"/>
  <c r="O603" i="17"/>
  <c r="M603" i="17"/>
  <c r="L603" i="17"/>
  <c r="K603" i="17"/>
  <c r="J603" i="17"/>
  <c r="I603" i="17"/>
  <c r="H603" i="17"/>
  <c r="G603" i="17"/>
  <c r="E603" i="17"/>
  <c r="C603" i="17"/>
  <c r="B603" i="17"/>
  <c r="X602" i="17"/>
  <c r="W602" i="17"/>
  <c r="V602" i="17"/>
  <c r="U602" i="17"/>
  <c r="T602" i="17"/>
  <c r="S602" i="17"/>
  <c r="R602" i="17"/>
  <c r="Q602" i="17"/>
  <c r="P602" i="17"/>
  <c r="O602" i="17"/>
  <c r="M602" i="17"/>
  <c r="L602" i="17"/>
  <c r="K602" i="17"/>
  <c r="J602" i="17"/>
  <c r="I602" i="17"/>
  <c r="H602" i="17"/>
  <c r="G602" i="17"/>
  <c r="E602" i="17"/>
  <c r="C602" i="17"/>
  <c r="B602" i="17"/>
  <c r="X601" i="17"/>
  <c r="W601" i="17"/>
  <c r="V601" i="17"/>
  <c r="U601" i="17"/>
  <c r="T601" i="17"/>
  <c r="S601" i="17"/>
  <c r="R601" i="17"/>
  <c r="Q601" i="17"/>
  <c r="P601" i="17"/>
  <c r="O601" i="17"/>
  <c r="M601" i="17"/>
  <c r="L601" i="17"/>
  <c r="K601" i="17"/>
  <c r="J601" i="17"/>
  <c r="I601" i="17"/>
  <c r="H601" i="17"/>
  <c r="G601" i="17"/>
  <c r="E601" i="17"/>
  <c r="C601" i="17"/>
  <c r="B601" i="17"/>
  <c r="X600" i="17"/>
  <c r="W600" i="17"/>
  <c r="V600" i="17"/>
  <c r="U600" i="17"/>
  <c r="T600" i="17"/>
  <c r="S600" i="17"/>
  <c r="R600" i="17"/>
  <c r="Q600" i="17"/>
  <c r="P600" i="17"/>
  <c r="O600" i="17"/>
  <c r="M600" i="17"/>
  <c r="L600" i="17"/>
  <c r="K600" i="17"/>
  <c r="J600" i="17"/>
  <c r="I600" i="17"/>
  <c r="H600" i="17"/>
  <c r="G600" i="17"/>
  <c r="E600" i="17"/>
  <c r="C600" i="17"/>
  <c r="B600" i="17"/>
  <c r="X599" i="17"/>
  <c r="W599" i="17"/>
  <c r="V599" i="17"/>
  <c r="U599" i="17"/>
  <c r="T599" i="17"/>
  <c r="S599" i="17"/>
  <c r="R599" i="17"/>
  <c r="Q599" i="17"/>
  <c r="P599" i="17"/>
  <c r="O599" i="17"/>
  <c r="M599" i="17"/>
  <c r="L599" i="17"/>
  <c r="K599" i="17"/>
  <c r="J599" i="17"/>
  <c r="I599" i="17"/>
  <c r="H599" i="17"/>
  <c r="G599" i="17"/>
  <c r="E599" i="17"/>
  <c r="C599" i="17"/>
  <c r="B599" i="17"/>
  <c r="X598" i="17"/>
  <c r="W598" i="17"/>
  <c r="V598" i="17"/>
  <c r="U598" i="17"/>
  <c r="T598" i="17"/>
  <c r="S598" i="17"/>
  <c r="R598" i="17"/>
  <c r="Q598" i="17"/>
  <c r="P598" i="17"/>
  <c r="O598" i="17"/>
  <c r="M598" i="17"/>
  <c r="L598" i="17"/>
  <c r="K598" i="17"/>
  <c r="J598" i="17"/>
  <c r="I598" i="17"/>
  <c r="H598" i="17"/>
  <c r="G598" i="17"/>
  <c r="E598" i="17"/>
  <c r="C598" i="17"/>
  <c r="B598" i="17"/>
  <c r="X597" i="17"/>
  <c r="W597" i="17"/>
  <c r="V597" i="17"/>
  <c r="U597" i="17"/>
  <c r="T597" i="17"/>
  <c r="S597" i="17"/>
  <c r="R597" i="17"/>
  <c r="Q597" i="17"/>
  <c r="P597" i="17"/>
  <c r="O597" i="17"/>
  <c r="M597" i="17"/>
  <c r="L597" i="17"/>
  <c r="K597" i="17"/>
  <c r="J597" i="17"/>
  <c r="I597" i="17"/>
  <c r="H597" i="17"/>
  <c r="G597" i="17"/>
  <c r="E597" i="17"/>
  <c r="C597" i="17"/>
  <c r="B597" i="17"/>
  <c r="X596" i="17"/>
  <c r="W596" i="17"/>
  <c r="V596" i="17"/>
  <c r="U596" i="17"/>
  <c r="T596" i="17"/>
  <c r="S596" i="17"/>
  <c r="R596" i="17"/>
  <c r="Q596" i="17"/>
  <c r="P596" i="17"/>
  <c r="O596" i="17"/>
  <c r="M596" i="17"/>
  <c r="L596" i="17"/>
  <c r="K596" i="17"/>
  <c r="J596" i="17"/>
  <c r="I596" i="17"/>
  <c r="H596" i="17"/>
  <c r="G596" i="17"/>
  <c r="E596" i="17"/>
  <c r="C596" i="17"/>
  <c r="B596" i="17"/>
  <c r="X595" i="17"/>
  <c r="W595" i="17"/>
  <c r="V595" i="17"/>
  <c r="U595" i="17"/>
  <c r="T595" i="17"/>
  <c r="S595" i="17"/>
  <c r="R595" i="17"/>
  <c r="Q595" i="17"/>
  <c r="P595" i="17"/>
  <c r="O595" i="17"/>
  <c r="M595" i="17"/>
  <c r="L595" i="17"/>
  <c r="K595" i="17"/>
  <c r="J595" i="17"/>
  <c r="I595" i="17"/>
  <c r="H595" i="17"/>
  <c r="G595" i="17"/>
  <c r="E595" i="17"/>
  <c r="C595" i="17"/>
  <c r="B595" i="17"/>
  <c r="X594" i="17"/>
  <c r="W594" i="17"/>
  <c r="V594" i="17"/>
  <c r="U594" i="17"/>
  <c r="T594" i="17"/>
  <c r="S594" i="17"/>
  <c r="R594" i="17"/>
  <c r="Q594" i="17"/>
  <c r="P594" i="17"/>
  <c r="O594" i="17"/>
  <c r="M594" i="17"/>
  <c r="L594" i="17"/>
  <c r="K594" i="17"/>
  <c r="J594" i="17"/>
  <c r="I594" i="17"/>
  <c r="H594" i="17"/>
  <c r="G594" i="17"/>
  <c r="E594" i="17"/>
  <c r="C594" i="17"/>
  <c r="B594" i="17"/>
  <c r="X593" i="17"/>
  <c r="W593" i="17"/>
  <c r="V593" i="17"/>
  <c r="U593" i="17"/>
  <c r="T593" i="17"/>
  <c r="S593" i="17"/>
  <c r="R593" i="17"/>
  <c r="Q593" i="17"/>
  <c r="P593" i="17"/>
  <c r="O593" i="17"/>
  <c r="M593" i="17"/>
  <c r="L593" i="17"/>
  <c r="K593" i="17"/>
  <c r="J593" i="17"/>
  <c r="I593" i="17"/>
  <c r="H593" i="17"/>
  <c r="G593" i="17"/>
  <c r="E593" i="17"/>
  <c r="C593" i="17"/>
  <c r="B593" i="17"/>
  <c r="X592" i="17"/>
  <c r="W592" i="17"/>
  <c r="V592" i="17"/>
  <c r="U592" i="17"/>
  <c r="T592" i="17"/>
  <c r="S592" i="17"/>
  <c r="R592" i="17"/>
  <c r="Q592" i="17"/>
  <c r="P592" i="17"/>
  <c r="O592" i="17"/>
  <c r="M592" i="17"/>
  <c r="L592" i="17"/>
  <c r="K592" i="17"/>
  <c r="J592" i="17"/>
  <c r="I592" i="17"/>
  <c r="H592" i="17"/>
  <c r="G592" i="17"/>
  <c r="E592" i="17"/>
  <c r="C592" i="17"/>
  <c r="B592" i="17"/>
  <c r="X591" i="17"/>
  <c r="W591" i="17"/>
  <c r="V591" i="17"/>
  <c r="U591" i="17"/>
  <c r="T591" i="17"/>
  <c r="S591" i="17"/>
  <c r="R591" i="17"/>
  <c r="Q591" i="17"/>
  <c r="P591" i="17"/>
  <c r="O591" i="17"/>
  <c r="M591" i="17"/>
  <c r="L591" i="17"/>
  <c r="K591" i="17"/>
  <c r="J591" i="17"/>
  <c r="I591" i="17"/>
  <c r="H591" i="17"/>
  <c r="G591" i="17"/>
  <c r="E591" i="17"/>
  <c r="C591" i="17"/>
  <c r="B591" i="17"/>
  <c r="X590" i="17"/>
  <c r="W590" i="17"/>
  <c r="V590" i="17"/>
  <c r="U590" i="17"/>
  <c r="T590" i="17"/>
  <c r="S590" i="17"/>
  <c r="R590" i="17"/>
  <c r="Q590" i="17"/>
  <c r="P590" i="17"/>
  <c r="O590" i="17"/>
  <c r="M590" i="17"/>
  <c r="L590" i="17"/>
  <c r="K590" i="17"/>
  <c r="J590" i="17"/>
  <c r="I590" i="17"/>
  <c r="H590" i="17"/>
  <c r="G590" i="17"/>
  <c r="E590" i="17"/>
  <c r="C590" i="17"/>
  <c r="B590" i="17"/>
  <c r="X589" i="17"/>
  <c r="W589" i="17"/>
  <c r="V589" i="17"/>
  <c r="U589" i="17"/>
  <c r="T589" i="17"/>
  <c r="S589" i="17"/>
  <c r="R589" i="17"/>
  <c r="Q589" i="17"/>
  <c r="P589" i="17"/>
  <c r="O589" i="17"/>
  <c r="M589" i="17"/>
  <c r="L589" i="17"/>
  <c r="K589" i="17"/>
  <c r="J589" i="17"/>
  <c r="I589" i="17"/>
  <c r="H589" i="17"/>
  <c r="G589" i="17"/>
  <c r="E589" i="17"/>
  <c r="C589" i="17"/>
  <c r="B589" i="17"/>
  <c r="X588" i="17"/>
  <c r="W588" i="17"/>
  <c r="V588" i="17"/>
  <c r="U588" i="17"/>
  <c r="T588" i="17"/>
  <c r="S588" i="17"/>
  <c r="R588" i="17"/>
  <c r="Q588" i="17"/>
  <c r="P588" i="17"/>
  <c r="O588" i="17"/>
  <c r="M588" i="17"/>
  <c r="L588" i="17"/>
  <c r="K588" i="17"/>
  <c r="J588" i="17"/>
  <c r="I588" i="17"/>
  <c r="H588" i="17"/>
  <c r="G588" i="17"/>
  <c r="E588" i="17"/>
  <c r="C588" i="17"/>
  <c r="B588" i="17"/>
  <c r="X587" i="17"/>
  <c r="W587" i="17"/>
  <c r="V587" i="17"/>
  <c r="U587" i="17"/>
  <c r="T587" i="17"/>
  <c r="S587" i="17"/>
  <c r="R587" i="17"/>
  <c r="Q587" i="17"/>
  <c r="P587" i="17"/>
  <c r="O587" i="17"/>
  <c r="M587" i="17"/>
  <c r="L587" i="17"/>
  <c r="K587" i="17"/>
  <c r="J587" i="17"/>
  <c r="I587" i="17"/>
  <c r="H587" i="17"/>
  <c r="G587" i="17"/>
  <c r="E587" i="17"/>
  <c r="C587" i="17"/>
  <c r="B587" i="17"/>
  <c r="X586" i="17"/>
  <c r="W586" i="17"/>
  <c r="V586" i="17"/>
  <c r="U586" i="17"/>
  <c r="T586" i="17"/>
  <c r="S586" i="17"/>
  <c r="R586" i="17"/>
  <c r="Q586" i="17"/>
  <c r="P586" i="17"/>
  <c r="O586" i="17"/>
  <c r="M586" i="17"/>
  <c r="L586" i="17"/>
  <c r="K586" i="17"/>
  <c r="J586" i="17"/>
  <c r="I586" i="17"/>
  <c r="H586" i="17"/>
  <c r="G586" i="17"/>
  <c r="E586" i="17"/>
  <c r="C586" i="17"/>
  <c r="B586" i="17"/>
  <c r="X585" i="17"/>
  <c r="W585" i="17"/>
  <c r="V585" i="17"/>
  <c r="U585" i="17"/>
  <c r="T585" i="17"/>
  <c r="S585" i="17"/>
  <c r="R585" i="17"/>
  <c r="Q585" i="17"/>
  <c r="P585" i="17"/>
  <c r="O585" i="17"/>
  <c r="M585" i="17"/>
  <c r="L585" i="17"/>
  <c r="K585" i="17"/>
  <c r="J585" i="17"/>
  <c r="I585" i="17"/>
  <c r="H585" i="17"/>
  <c r="G585" i="17"/>
  <c r="E585" i="17"/>
  <c r="C585" i="17"/>
  <c r="B585" i="17"/>
  <c r="X584" i="17"/>
  <c r="W584" i="17"/>
  <c r="V584" i="17"/>
  <c r="U584" i="17"/>
  <c r="T584" i="17"/>
  <c r="S584" i="17"/>
  <c r="R584" i="17"/>
  <c r="Q584" i="17"/>
  <c r="P584" i="17"/>
  <c r="O584" i="17"/>
  <c r="M584" i="17"/>
  <c r="L584" i="17"/>
  <c r="K584" i="17"/>
  <c r="J584" i="17"/>
  <c r="I584" i="17"/>
  <c r="H584" i="17"/>
  <c r="G584" i="17"/>
  <c r="E584" i="17"/>
  <c r="C584" i="17"/>
  <c r="B584" i="17"/>
  <c r="X583" i="17"/>
  <c r="W583" i="17"/>
  <c r="V583" i="17"/>
  <c r="U583" i="17"/>
  <c r="T583" i="17"/>
  <c r="S583" i="17"/>
  <c r="R583" i="17"/>
  <c r="Q583" i="17"/>
  <c r="P583" i="17"/>
  <c r="O583" i="17"/>
  <c r="M583" i="17"/>
  <c r="L583" i="17"/>
  <c r="K583" i="17"/>
  <c r="J583" i="17"/>
  <c r="I583" i="17"/>
  <c r="H583" i="17"/>
  <c r="G583" i="17"/>
  <c r="E583" i="17"/>
  <c r="C583" i="17"/>
  <c r="B583" i="17"/>
  <c r="X582" i="17"/>
  <c r="W582" i="17"/>
  <c r="V582" i="17"/>
  <c r="U582" i="17"/>
  <c r="T582" i="17"/>
  <c r="S582" i="17"/>
  <c r="R582" i="17"/>
  <c r="Q582" i="17"/>
  <c r="P582" i="17"/>
  <c r="O582" i="17"/>
  <c r="M582" i="17"/>
  <c r="L582" i="17"/>
  <c r="K582" i="17"/>
  <c r="J582" i="17"/>
  <c r="I582" i="17"/>
  <c r="H582" i="17"/>
  <c r="G582" i="17"/>
  <c r="E582" i="17"/>
  <c r="C582" i="17"/>
  <c r="B582" i="17"/>
  <c r="X581" i="17"/>
  <c r="W581" i="17"/>
  <c r="V581" i="17"/>
  <c r="U581" i="17"/>
  <c r="T581" i="17"/>
  <c r="S581" i="17"/>
  <c r="R581" i="17"/>
  <c r="Q581" i="17"/>
  <c r="P581" i="17"/>
  <c r="O581" i="17"/>
  <c r="M581" i="17"/>
  <c r="L581" i="17"/>
  <c r="K581" i="17"/>
  <c r="J581" i="17"/>
  <c r="I581" i="17"/>
  <c r="H581" i="17"/>
  <c r="G581" i="17"/>
  <c r="E581" i="17"/>
  <c r="C581" i="17"/>
  <c r="B581" i="17"/>
  <c r="X580" i="17"/>
  <c r="W580" i="17"/>
  <c r="V580" i="17"/>
  <c r="U580" i="17"/>
  <c r="T580" i="17"/>
  <c r="S580" i="17"/>
  <c r="R580" i="17"/>
  <c r="Q580" i="17"/>
  <c r="P580" i="17"/>
  <c r="O580" i="17"/>
  <c r="M580" i="17"/>
  <c r="L580" i="17"/>
  <c r="K580" i="17"/>
  <c r="J580" i="17"/>
  <c r="I580" i="17"/>
  <c r="H580" i="17"/>
  <c r="G580" i="17"/>
  <c r="E580" i="17"/>
  <c r="C580" i="17"/>
  <c r="B580" i="17"/>
  <c r="X579" i="17"/>
  <c r="W579" i="17"/>
  <c r="V579" i="17"/>
  <c r="U579" i="17"/>
  <c r="T579" i="17"/>
  <c r="S579" i="17"/>
  <c r="R579" i="17"/>
  <c r="Q579" i="17"/>
  <c r="P579" i="17"/>
  <c r="O579" i="17"/>
  <c r="M579" i="17"/>
  <c r="L579" i="17"/>
  <c r="K579" i="17"/>
  <c r="J579" i="17"/>
  <c r="I579" i="17"/>
  <c r="H579" i="17"/>
  <c r="G579" i="17"/>
  <c r="E579" i="17"/>
  <c r="C579" i="17"/>
  <c r="B579" i="17"/>
  <c r="X578" i="17"/>
  <c r="W578" i="17"/>
  <c r="V578" i="17"/>
  <c r="U578" i="17"/>
  <c r="T578" i="17"/>
  <c r="S578" i="17"/>
  <c r="R578" i="17"/>
  <c r="Q578" i="17"/>
  <c r="P578" i="17"/>
  <c r="O578" i="17"/>
  <c r="M578" i="17"/>
  <c r="L578" i="17"/>
  <c r="K578" i="17"/>
  <c r="J578" i="17"/>
  <c r="I578" i="17"/>
  <c r="H578" i="17"/>
  <c r="G578" i="17"/>
  <c r="E578" i="17"/>
  <c r="C578" i="17"/>
  <c r="B578" i="17"/>
  <c r="X577" i="17"/>
  <c r="W577" i="17"/>
  <c r="V577" i="17"/>
  <c r="U577" i="17"/>
  <c r="T577" i="17"/>
  <c r="S577" i="17"/>
  <c r="R577" i="17"/>
  <c r="Q577" i="17"/>
  <c r="P577" i="17"/>
  <c r="O577" i="17"/>
  <c r="M577" i="17"/>
  <c r="L577" i="17"/>
  <c r="K577" i="17"/>
  <c r="J577" i="17"/>
  <c r="I577" i="17"/>
  <c r="H577" i="17"/>
  <c r="G577" i="17"/>
  <c r="E577" i="17"/>
  <c r="C577" i="17"/>
  <c r="B577" i="17"/>
  <c r="X576" i="17"/>
  <c r="W576" i="17"/>
  <c r="V576" i="17"/>
  <c r="U576" i="17"/>
  <c r="T576" i="17"/>
  <c r="S576" i="17"/>
  <c r="R576" i="17"/>
  <c r="Q576" i="17"/>
  <c r="P576" i="17"/>
  <c r="O576" i="17"/>
  <c r="M576" i="17"/>
  <c r="L576" i="17"/>
  <c r="K576" i="17"/>
  <c r="J576" i="17"/>
  <c r="I576" i="17"/>
  <c r="H576" i="17"/>
  <c r="G576" i="17"/>
  <c r="E576" i="17"/>
  <c r="C576" i="17"/>
  <c r="B576" i="17"/>
  <c r="X575" i="17"/>
  <c r="W575" i="17"/>
  <c r="V575" i="17"/>
  <c r="U575" i="17"/>
  <c r="T575" i="17"/>
  <c r="S575" i="17"/>
  <c r="R575" i="17"/>
  <c r="Q575" i="17"/>
  <c r="P575" i="17"/>
  <c r="O575" i="17"/>
  <c r="M575" i="17"/>
  <c r="L575" i="17"/>
  <c r="K575" i="17"/>
  <c r="J575" i="17"/>
  <c r="I575" i="17"/>
  <c r="H575" i="17"/>
  <c r="G575" i="17"/>
  <c r="E575" i="17"/>
  <c r="C575" i="17"/>
  <c r="B575" i="17"/>
  <c r="X574" i="17"/>
  <c r="W574" i="17"/>
  <c r="V574" i="17"/>
  <c r="U574" i="17"/>
  <c r="T574" i="17"/>
  <c r="S574" i="17"/>
  <c r="R574" i="17"/>
  <c r="Q574" i="17"/>
  <c r="P574" i="17"/>
  <c r="O574" i="17"/>
  <c r="M574" i="17"/>
  <c r="L574" i="17"/>
  <c r="K574" i="17"/>
  <c r="J574" i="17"/>
  <c r="I574" i="17"/>
  <c r="H574" i="17"/>
  <c r="G574" i="17"/>
  <c r="E574" i="17"/>
  <c r="C574" i="17"/>
  <c r="B574" i="17"/>
  <c r="X573" i="17"/>
  <c r="W573" i="17"/>
  <c r="V573" i="17"/>
  <c r="U573" i="17"/>
  <c r="T573" i="17"/>
  <c r="S573" i="17"/>
  <c r="R573" i="17"/>
  <c r="Q573" i="17"/>
  <c r="P573" i="17"/>
  <c r="O573" i="17"/>
  <c r="M573" i="17"/>
  <c r="L573" i="17"/>
  <c r="K573" i="17"/>
  <c r="J573" i="17"/>
  <c r="I573" i="17"/>
  <c r="H573" i="17"/>
  <c r="G573" i="17"/>
  <c r="E573" i="17"/>
  <c r="C573" i="17"/>
  <c r="B573" i="17"/>
  <c r="X572" i="17"/>
  <c r="W572" i="17"/>
  <c r="V572" i="17"/>
  <c r="U572" i="17"/>
  <c r="T572" i="17"/>
  <c r="S572" i="17"/>
  <c r="R572" i="17"/>
  <c r="Q572" i="17"/>
  <c r="P572" i="17"/>
  <c r="O572" i="17"/>
  <c r="M572" i="17"/>
  <c r="L572" i="17"/>
  <c r="K572" i="17"/>
  <c r="J572" i="17"/>
  <c r="I572" i="17"/>
  <c r="H572" i="17"/>
  <c r="G572" i="17"/>
  <c r="E572" i="17"/>
  <c r="C572" i="17"/>
  <c r="B572" i="17"/>
  <c r="X571" i="17"/>
  <c r="W571" i="17"/>
  <c r="V571" i="17"/>
  <c r="U571" i="17"/>
  <c r="T571" i="17"/>
  <c r="S571" i="17"/>
  <c r="R571" i="17"/>
  <c r="Q571" i="17"/>
  <c r="P571" i="17"/>
  <c r="O571" i="17"/>
  <c r="M571" i="17"/>
  <c r="L571" i="17"/>
  <c r="K571" i="17"/>
  <c r="J571" i="17"/>
  <c r="I571" i="17"/>
  <c r="H571" i="17"/>
  <c r="G571" i="17"/>
  <c r="E571" i="17"/>
  <c r="C571" i="17"/>
  <c r="B571" i="17"/>
  <c r="X570" i="17"/>
  <c r="W570" i="17"/>
  <c r="V570" i="17"/>
  <c r="U570" i="17"/>
  <c r="T570" i="17"/>
  <c r="S570" i="17"/>
  <c r="R570" i="17"/>
  <c r="Q570" i="17"/>
  <c r="P570" i="17"/>
  <c r="O570" i="17"/>
  <c r="M570" i="17"/>
  <c r="L570" i="17"/>
  <c r="K570" i="17"/>
  <c r="J570" i="17"/>
  <c r="I570" i="17"/>
  <c r="H570" i="17"/>
  <c r="G570" i="17"/>
  <c r="E570" i="17"/>
  <c r="C570" i="17"/>
  <c r="B570" i="17"/>
  <c r="X569" i="17"/>
  <c r="W569" i="17"/>
  <c r="V569" i="17"/>
  <c r="U569" i="17"/>
  <c r="T569" i="17"/>
  <c r="S569" i="17"/>
  <c r="R569" i="17"/>
  <c r="Q569" i="17"/>
  <c r="P569" i="17"/>
  <c r="O569" i="17"/>
  <c r="M569" i="17"/>
  <c r="L569" i="17"/>
  <c r="K569" i="17"/>
  <c r="J569" i="17"/>
  <c r="I569" i="17"/>
  <c r="H569" i="17"/>
  <c r="G569" i="17"/>
  <c r="E569" i="17"/>
  <c r="C569" i="17"/>
  <c r="B569" i="17"/>
  <c r="X568" i="17"/>
  <c r="W568" i="17"/>
  <c r="V568" i="17"/>
  <c r="U568" i="17"/>
  <c r="T568" i="17"/>
  <c r="S568" i="17"/>
  <c r="R568" i="17"/>
  <c r="Q568" i="17"/>
  <c r="P568" i="17"/>
  <c r="O568" i="17"/>
  <c r="M568" i="17"/>
  <c r="L568" i="17"/>
  <c r="K568" i="17"/>
  <c r="J568" i="17"/>
  <c r="I568" i="17"/>
  <c r="H568" i="17"/>
  <c r="G568" i="17"/>
  <c r="E568" i="17"/>
  <c r="C568" i="17"/>
  <c r="B568" i="17"/>
  <c r="X567" i="17"/>
  <c r="W567" i="17"/>
  <c r="V567" i="17"/>
  <c r="U567" i="17"/>
  <c r="T567" i="17"/>
  <c r="S567" i="17"/>
  <c r="R567" i="17"/>
  <c r="Q567" i="17"/>
  <c r="P567" i="17"/>
  <c r="O567" i="17"/>
  <c r="M567" i="17"/>
  <c r="L567" i="17"/>
  <c r="K567" i="17"/>
  <c r="J567" i="17"/>
  <c r="I567" i="17"/>
  <c r="H567" i="17"/>
  <c r="G567" i="17"/>
  <c r="E567" i="17"/>
  <c r="C567" i="17"/>
  <c r="B567" i="17"/>
  <c r="X566" i="17"/>
  <c r="W566" i="17"/>
  <c r="V566" i="17"/>
  <c r="U566" i="17"/>
  <c r="T566" i="17"/>
  <c r="S566" i="17"/>
  <c r="R566" i="17"/>
  <c r="Q566" i="17"/>
  <c r="P566" i="17"/>
  <c r="O566" i="17"/>
  <c r="M566" i="17"/>
  <c r="L566" i="17"/>
  <c r="K566" i="17"/>
  <c r="J566" i="17"/>
  <c r="I566" i="17"/>
  <c r="H566" i="17"/>
  <c r="G566" i="17"/>
  <c r="E566" i="17"/>
  <c r="C566" i="17"/>
  <c r="B566" i="17"/>
  <c r="X565" i="17"/>
  <c r="W565" i="17"/>
  <c r="V565" i="17"/>
  <c r="U565" i="17"/>
  <c r="T565" i="17"/>
  <c r="S565" i="17"/>
  <c r="R565" i="17"/>
  <c r="Q565" i="17"/>
  <c r="P565" i="17"/>
  <c r="O565" i="17"/>
  <c r="M565" i="17"/>
  <c r="L565" i="17"/>
  <c r="K565" i="17"/>
  <c r="J565" i="17"/>
  <c r="I565" i="17"/>
  <c r="H565" i="17"/>
  <c r="G565" i="17"/>
  <c r="E565" i="17"/>
  <c r="C565" i="17"/>
  <c r="B565" i="17"/>
  <c r="X564" i="17"/>
  <c r="W564" i="17"/>
  <c r="V564" i="17"/>
  <c r="U564" i="17"/>
  <c r="T564" i="17"/>
  <c r="S564" i="17"/>
  <c r="R564" i="17"/>
  <c r="Q564" i="17"/>
  <c r="P564" i="17"/>
  <c r="O564" i="17"/>
  <c r="M564" i="17"/>
  <c r="L564" i="17"/>
  <c r="K564" i="17"/>
  <c r="J564" i="17"/>
  <c r="I564" i="17"/>
  <c r="H564" i="17"/>
  <c r="G564" i="17"/>
  <c r="E564" i="17"/>
  <c r="C564" i="17"/>
  <c r="B564" i="17"/>
  <c r="X563" i="17"/>
  <c r="W563" i="17"/>
  <c r="V563" i="17"/>
  <c r="U563" i="17"/>
  <c r="T563" i="17"/>
  <c r="S563" i="17"/>
  <c r="R563" i="17"/>
  <c r="Q563" i="17"/>
  <c r="P563" i="17"/>
  <c r="O563" i="17"/>
  <c r="M563" i="17"/>
  <c r="L563" i="17"/>
  <c r="K563" i="17"/>
  <c r="J563" i="17"/>
  <c r="I563" i="17"/>
  <c r="H563" i="17"/>
  <c r="G563" i="17"/>
  <c r="E563" i="17"/>
  <c r="C563" i="17"/>
  <c r="B563" i="17"/>
  <c r="X562" i="17"/>
  <c r="W562" i="17"/>
  <c r="V562" i="17"/>
  <c r="U562" i="17"/>
  <c r="T562" i="17"/>
  <c r="S562" i="17"/>
  <c r="R562" i="17"/>
  <c r="Q562" i="17"/>
  <c r="P562" i="17"/>
  <c r="O562" i="17"/>
  <c r="M562" i="17"/>
  <c r="L562" i="17"/>
  <c r="K562" i="17"/>
  <c r="J562" i="17"/>
  <c r="I562" i="17"/>
  <c r="H562" i="17"/>
  <c r="G562" i="17"/>
  <c r="E562" i="17"/>
  <c r="C562" i="17"/>
  <c r="B562" i="17"/>
  <c r="X561" i="17"/>
  <c r="W561" i="17"/>
  <c r="V561" i="17"/>
  <c r="U561" i="17"/>
  <c r="T561" i="17"/>
  <c r="S561" i="17"/>
  <c r="R561" i="17"/>
  <c r="Q561" i="17"/>
  <c r="P561" i="17"/>
  <c r="O561" i="17"/>
  <c r="M561" i="17"/>
  <c r="L561" i="17"/>
  <c r="K561" i="17"/>
  <c r="J561" i="17"/>
  <c r="I561" i="17"/>
  <c r="H561" i="17"/>
  <c r="G561" i="17"/>
  <c r="E561" i="17"/>
  <c r="C561" i="17"/>
  <c r="B561" i="17"/>
  <c r="X560" i="17"/>
  <c r="W560" i="17"/>
  <c r="V560" i="17"/>
  <c r="U560" i="17"/>
  <c r="T560" i="17"/>
  <c r="S560" i="17"/>
  <c r="R560" i="17"/>
  <c r="Q560" i="17"/>
  <c r="P560" i="17"/>
  <c r="O560" i="17"/>
  <c r="M560" i="17"/>
  <c r="L560" i="17"/>
  <c r="K560" i="17"/>
  <c r="J560" i="17"/>
  <c r="I560" i="17"/>
  <c r="H560" i="17"/>
  <c r="G560" i="17"/>
  <c r="E560" i="17"/>
  <c r="C560" i="17"/>
  <c r="B560" i="17"/>
  <c r="X559" i="17"/>
  <c r="W559" i="17"/>
  <c r="V559" i="17"/>
  <c r="U559" i="17"/>
  <c r="T559" i="17"/>
  <c r="S559" i="17"/>
  <c r="R559" i="17"/>
  <c r="Q559" i="17"/>
  <c r="P559" i="17"/>
  <c r="O559" i="17"/>
  <c r="M559" i="17"/>
  <c r="L559" i="17"/>
  <c r="K559" i="17"/>
  <c r="J559" i="17"/>
  <c r="I559" i="17"/>
  <c r="H559" i="17"/>
  <c r="G559" i="17"/>
  <c r="E559" i="17"/>
  <c r="C559" i="17"/>
  <c r="B559" i="17"/>
  <c r="X558" i="17"/>
  <c r="W558" i="17"/>
  <c r="V558" i="17"/>
  <c r="U558" i="17"/>
  <c r="T558" i="17"/>
  <c r="S558" i="17"/>
  <c r="R558" i="17"/>
  <c r="Q558" i="17"/>
  <c r="P558" i="17"/>
  <c r="O558" i="17"/>
  <c r="M558" i="17"/>
  <c r="L558" i="17"/>
  <c r="K558" i="17"/>
  <c r="J558" i="17"/>
  <c r="I558" i="17"/>
  <c r="H558" i="17"/>
  <c r="G558" i="17"/>
  <c r="E558" i="17"/>
  <c r="C558" i="17"/>
  <c r="B558" i="17"/>
  <c r="X557" i="17"/>
  <c r="W557" i="17"/>
  <c r="V557" i="17"/>
  <c r="U557" i="17"/>
  <c r="T557" i="17"/>
  <c r="S557" i="17"/>
  <c r="R557" i="17"/>
  <c r="Q557" i="17"/>
  <c r="P557" i="17"/>
  <c r="O557" i="17"/>
  <c r="M557" i="17"/>
  <c r="L557" i="17"/>
  <c r="K557" i="17"/>
  <c r="J557" i="17"/>
  <c r="I557" i="17"/>
  <c r="H557" i="17"/>
  <c r="G557" i="17"/>
  <c r="E557" i="17"/>
  <c r="C557" i="17"/>
  <c r="B557" i="17"/>
  <c r="X556" i="17"/>
  <c r="W556" i="17"/>
  <c r="V556" i="17"/>
  <c r="U556" i="17"/>
  <c r="T556" i="17"/>
  <c r="S556" i="17"/>
  <c r="R556" i="17"/>
  <c r="Q556" i="17"/>
  <c r="P556" i="17"/>
  <c r="O556" i="17"/>
  <c r="M556" i="17"/>
  <c r="L556" i="17"/>
  <c r="K556" i="17"/>
  <c r="J556" i="17"/>
  <c r="I556" i="17"/>
  <c r="H556" i="17"/>
  <c r="G556" i="17"/>
  <c r="E556" i="17"/>
  <c r="C556" i="17"/>
  <c r="B556" i="17"/>
  <c r="X555" i="17"/>
  <c r="W555" i="17"/>
  <c r="V555" i="17"/>
  <c r="U555" i="17"/>
  <c r="T555" i="17"/>
  <c r="S555" i="17"/>
  <c r="R555" i="17"/>
  <c r="Q555" i="17"/>
  <c r="P555" i="17"/>
  <c r="O555" i="17"/>
  <c r="M555" i="17"/>
  <c r="L555" i="17"/>
  <c r="K555" i="17"/>
  <c r="J555" i="17"/>
  <c r="I555" i="17"/>
  <c r="H555" i="17"/>
  <c r="G555" i="17"/>
  <c r="E555" i="17"/>
  <c r="C555" i="17"/>
  <c r="B555" i="17"/>
  <c r="X554" i="17"/>
  <c r="W554" i="17"/>
  <c r="V554" i="17"/>
  <c r="U554" i="17"/>
  <c r="T554" i="17"/>
  <c r="S554" i="17"/>
  <c r="R554" i="17"/>
  <c r="Q554" i="17"/>
  <c r="P554" i="17"/>
  <c r="O554" i="17"/>
  <c r="M554" i="17"/>
  <c r="L554" i="17"/>
  <c r="K554" i="17"/>
  <c r="J554" i="17"/>
  <c r="I554" i="17"/>
  <c r="H554" i="17"/>
  <c r="G554" i="17"/>
  <c r="E554" i="17"/>
  <c r="C554" i="17"/>
  <c r="B554" i="17"/>
  <c r="X553" i="17"/>
  <c r="W553" i="17"/>
  <c r="V553" i="17"/>
  <c r="U553" i="17"/>
  <c r="T553" i="17"/>
  <c r="S553" i="17"/>
  <c r="R553" i="17"/>
  <c r="Q553" i="17"/>
  <c r="P553" i="17"/>
  <c r="O553" i="17"/>
  <c r="M553" i="17"/>
  <c r="L553" i="17"/>
  <c r="K553" i="17"/>
  <c r="J553" i="17"/>
  <c r="I553" i="17"/>
  <c r="H553" i="17"/>
  <c r="G553" i="17"/>
  <c r="E553" i="17"/>
  <c r="C553" i="17"/>
  <c r="B553" i="17"/>
  <c r="X552" i="17"/>
  <c r="W552" i="17"/>
  <c r="V552" i="17"/>
  <c r="U552" i="17"/>
  <c r="T552" i="17"/>
  <c r="S552" i="17"/>
  <c r="R552" i="17"/>
  <c r="Q552" i="17"/>
  <c r="P552" i="17"/>
  <c r="O552" i="17"/>
  <c r="M552" i="17"/>
  <c r="L552" i="17"/>
  <c r="K552" i="17"/>
  <c r="J552" i="17"/>
  <c r="I552" i="17"/>
  <c r="H552" i="17"/>
  <c r="G552" i="17"/>
  <c r="E552" i="17"/>
  <c r="C552" i="17"/>
  <c r="B552" i="17"/>
  <c r="X551" i="17"/>
  <c r="W551" i="17"/>
  <c r="V551" i="17"/>
  <c r="U551" i="17"/>
  <c r="T551" i="17"/>
  <c r="S551" i="17"/>
  <c r="R551" i="17"/>
  <c r="Q551" i="17"/>
  <c r="P551" i="17"/>
  <c r="O551" i="17"/>
  <c r="M551" i="17"/>
  <c r="L551" i="17"/>
  <c r="K551" i="17"/>
  <c r="J551" i="17"/>
  <c r="I551" i="17"/>
  <c r="H551" i="17"/>
  <c r="G551" i="17"/>
  <c r="E551" i="17"/>
  <c r="C551" i="17"/>
  <c r="B551" i="17"/>
  <c r="X550" i="17"/>
  <c r="W550" i="17"/>
  <c r="V550" i="17"/>
  <c r="U550" i="17"/>
  <c r="T550" i="17"/>
  <c r="S550" i="17"/>
  <c r="R550" i="17"/>
  <c r="Q550" i="17"/>
  <c r="P550" i="17"/>
  <c r="O550" i="17"/>
  <c r="M550" i="17"/>
  <c r="L550" i="17"/>
  <c r="K550" i="17"/>
  <c r="J550" i="17"/>
  <c r="I550" i="17"/>
  <c r="H550" i="17"/>
  <c r="G550" i="17"/>
  <c r="E550" i="17"/>
  <c r="C550" i="17"/>
  <c r="B550" i="17"/>
  <c r="X549" i="17"/>
  <c r="W549" i="17"/>
  <c r="V549" i="17"/>
  <c r="U549" i="17"/>
  <c r="T549" i="17"/>
  <c r="S549" i="17"/>
  <c r="R549" i="17"/>
  <c r="Q549" i="17"/>
  <c r="P549" i="17"/>
  <c r="O549" i="17"/>
  <c r="M549" i="17"/>
  <c r="L549" i="17"/>
  <c r="K549" i="17"/>
  <c r="J549" i="17"/>
  <c r="I549" i="17"/>
  <c r="H549" i="17"/>
  <c r="G549" i="17"/>
  <c r="E549" i="17"/>
  <c r="C549" i="17"/>
  <c r="B549" i="17"/>
  <c r="X548" i="17"/>
  <c r="W548" i="17"/>
  <c r="V548" i="17"/>
  <c r="U548" i="17"/>
  <c r="T548" i="17"/>
  <c r="S548" i="17"/>
  <c r="R548" i="17"/>
  <c r="Q548" i="17"/>
  <c r="P548" i="17"/>
  <c r="O548" i="17"/>
  <c r="M548" i="17"/>
  <c r="L548" i="17"/>
  <c r="K548" i="17"/>
  <c r="J548" i="17"/>
  <c r="I548" i="17"/>
  <c r="H548" i="17"/>
  <c r="G548" i="17"/>
  <c r="E548" i="17"/>
  <c r="C548" i="17"/>
  <c r="B548" i="17"/>
  <c r="X547" i="17"/>
  <c r="W547" i="17"/>
  <c r="V547" i="17"/>
  <c r="U547" i="17"/>
  <c r="T547" i="17"/>
  <c r="S547" i="17"/>
  <c r="R547" i="17"/>
  <c r="Q547" i="17"/>
  <c r="P547" i="17"/>
  <c r="O547" i="17"/>
  <c r="M547" i="17"/>
  <c r="L547" i="17"/>
  <c r="K547" i="17"/>
  <c r="J547" i="17"/>
  <c r="I547" i="17"/>
  <c r="H547" i="17"/>
  <c r="G547" i="17"/>
  <c r="E547" i="17"/>
  <c r="C547" i="17"/>
  <c r="B547" i="17"/>
  <c r="X546" i="17"/>
  <c r="W546" i="17"/>
  <c r="V546" i="17"/>
  <c r="U546" i="17"/>
  <c r="T546" i="17"/>
  <c r="S546" i="17"/>
  <c r="R546" i="17"/>
  <c r="Q546" i="17"/>
  <c r="P546" i="17"/>
  <c r="O546" i="17"/>
  <c r="M546" i="17"/>
  <c r="L546" i="17"/>
  <c r="K546" i="17"/>
  <c r="J546" i="17"/>
  <c r="I546" i="17"/>
  <c r="H546" i="17"/>
  <c r="G546" i="17"/>
  <c r="E546" i="17"/>
  <c r="C546" i="17"/>
  <c r="B546" i="17"/>
  <c r="X545" i="17"/>
  <c r="W545" i="17"/>
  <c r="V545" i="17"/>
  <c r="U545" i="17"/>
  <c r="T545" i="17"/>
  <c r="S545" i="17"/>
  <c r="R545" i="17"/>
  <c r="Q545" i="17"/>
  <c r="P545" i="17"/>
  <c r="O545" i="17"/>
  <c r="M545" i="17"/>
  <c r="L545" i="17"/>
  <c r="K545" i="17"/>
  <c r="J545" i="17"/>
  <c r="I545" i="17"/>
  <c r="H545" i="17"/>
  <c r="G545" i="17"/>
  <c r="E545" i="17"/>
  <c r="C545" i="17"/>
  <c r="B545" i="17"/>
  <c r="X544" i="17"/>
  <c r="W544" i="17"/>
  <c r="V544" i="17"/>
  <c r="U544" i="17"/>
  <c r="T544" i="17"/>
  <c r="S544" i="17"/>
  <c r="R544" i="17"/>
  <c r="Q544" i="17"/>
  <c r="P544" i="17"/>
  <c r="O544" i="17"/>
  <c r="M544" i="17"/>
  <c r="L544" i="17"/>
  <c r="K544" i="17"/>
  <c r="J544" i="17"/>
  <c r="I544" i="17"/>
  <c r="H544" i="17"/>
  <c r="G544" i="17"/>
  <c r="E544" i="17"/>
  <c r="C544" i="17"/>
  <c r="B544" i="17"/>
  <c r="X543" i="17"/>
  <c r="W543" i="17"/>
  <c r="V543" i="17"/>
  <c r="U543" i="17"/>
  <c r="T543" i="17"/>
  <c r="S543" i="17"/>
  <c r="R543" i="17"/>
  <c r="Q543" i="17"/>
  <c r="P543" i="17"/>
  <c r="O543" i="17"/>
  <c r="M543" i="17"/>
  <c r="L543" i="17"/>
  <c r="K543" i="17"/>
  <c r="J543" i="17"/>
  <c r="I543" i="17"/>
  <c r="H543" i="17"/>
  <c r="G543" i="17"/>
  <c r="E543" i="17"/>
  <c r="C543" i="17"/>
  <c r="B543" i="17"/>
  <c r="X542" i="17"/>
  <c r="W542" i="17"/>
  <c r="V542" i="17"/>
  <c r="U542" i="17"/>
  <c r="T542" i="17"/>
  <c r="S542" i="17"/>
  <c r="R542" i="17"/>
  <c r="Q542" i="17"/>
  <c r="P542" i="17"/>
  <c r="O542" i="17"/>
  <c r="M542" i="17"/>
  <c r="L542" i="17"/>
  <c r="K542" i="17"/>
  <c r="J542" i="17"/>
  <c r="I542" i="17"/>
  <c r="H542" i="17"/>
  <c r="G542" i="17"/>
  <c r="E542" i="17"/>
  <c r="C542" i="17"/>
  <c r="B542" i="17"/>
  <c r="X541" i="17"/>
  <c r="W541" i="17"/>
  <c r="V541" i="17"/>
  <c r="U541" i="17"/>
  <c r="T541" i="17"/>
  <c r="S541" i="17"/>
  <c r="R541" i="17"/>
  <c r="Q541" i="17"/>
  <c r="P541" i="17"/>
  <c r="O541" i="17"/>
  <c r="M541" i="17"/>
  <c r="L541" i="17"/>
  <c r="K541" i="17"/>
  <c r="J541" i="17"/>
  <c r="I541" i="17"/>
  <c r="H541" i="17"/>
  <c r="G541" i="17"/>
  <c r="E541" i="17"/>
  <c r="C541" i="17"/>
  <c r="B541" i="17"/>
  <c r="X540" i="17"/>
  <c r="W540" i="17"/>
  <c r="V540" i="17"/>
  <c r="U540" i="17"/>
  <c r="T540" i="17"/>
  <c r="S540" i="17"/>
  <c r="R540" i="17"/>
  <c r="Q540" i="17"/>
  <c r="P540" i="17"/>
  <c r="O540" i="17"/>
  <c r="M540" i="17"/>
  <c r="L540" i="17"/>
  <c r="K540" i="17"/>
  <c r="J540" i="17"/>
  <c r="I540" i="17"/>
  <c r="H540" i="17"/>
  <c r="G540" i="17"/>
  <c r="E540" i="17"/>
  <c r="C540" i="17"/>
  <c r="B540" i="17"/>
  <c r="X539" i="17"/>
  <c r="W539" i="17"/>
  <c r="V539" i="17"/>
  <c r="U539" i="17"/>
  <c r="T539" i="17"/>
  <c r="S539" i="17"/>
  <c r="R539" i="17"/>
  <c r="Q539" i="17"/>
  <c r="P539" i="17"/>
  <c r="O539" i="17"/>
  <c r="M539" i="17"/>
  <c r="L539" i="17"/>
  <c r="K539" i="17"/>
  <c r="J539" i="17"/>
  <c r="I539" i="17"/>
  <c r="H539" i="17"/>
  <c r="G539" i="17"/>
  <c r="E539" i="17"/>
  <c r="C539" i="17"/>
  <c r="B539" i="17"/>
  <c r="X538" i="17"/>
  <c r="W538" i="17"/>
  <c r="V538" i="17"/>
  <c r="U538" i="17"/>
  <c r="T538" i="17"/>
  <c r="S538" i="17"/>
  <c r="R538" i="17"/>
  <c r="Q538" i="17"/>
  <c r="P538" i="17"/>
  <c r="O538" i="17"/>
  <c r="M538" i="17"/>
  <c r="L538" i="17"/>
  <c r="K538" i="17"/>
  <c r="J538" i="17"/>
  <c r="I538" i="17"/>
  <c r="H538" i="17"/>
  <c r="G538" i="17"/>
  <c r="E538" i="17"/>
  <c r="C538" i="17"/>
  <c r="B538" i="17"/>
  <c r="X537" i="17"/>
  <c r="W537" i="17"/>
  <c r="V537" i="17"/>
  <c r="U537" i="17"/>
  <c r="T537" i="17"/>
  <c r="S537" i="17"/>
  <c r="R537" i="17"/>
  <c r="Q537" i="17"/>
  <c r="P537" i="17"/>
  <c r="O537" i="17"/>
  <c r="M537" i="17"/>
  <c r="L537" i="17"/>
  <c r="K537" i="17"/>
  <c r="J537" i="17"/>
  <c r="I537" i="17"/>
  <c r="H537" i="17"/>
  <c r="G537" i="17"/>
  <c r="E537" i="17"/>
  <c r="C537" i="17"/>
  <c r="B537" i="17"/>
  <c r="X536" i="17"/>
  <c r="W536" i="17"/>
  <c r="V536" i="17"/>
  <c r="U536" i="17"/>
  <c r="T536" i="17"/>
  <c r="S536" i="17"/>
  <c r="R536" i="17"/>
  <c r="Q536" i="17"/>
  <c r="P536" i="17"/>
  <c r="O536" i="17"/>
  <c r="M536" i="17"/>
  <c r="L536" i="17"/>
  <c r="K536" i="17"/>
  <c r="J536" i="17"/>
  <c r="I536" i="17"/>
  <c r="H536" i="17"/>
  <c r="G536" i="17"/>
  <c r="E536" i="17"/>
  <c r="C536" i="17"/>
  <c r="B536" i="17"/>
  <c r="X535" i="17"/>
  <c r="W535" i="17"/>
  <c r="V535" i="17"/>
  <c r="U535" i="17"/>
  <c r="T535" i="17"/>
  <c r="S535" i="17"/>
  <c r="R535" i="17"/>
  <c r="Q535" i="17"/>
  <c r="P535" i="17"/>
  <c r="O535" i="17"/>
  <c r="M535" i="17"/>
  <c r="L535" i="17"/>
  <c r="K535" i="17"/>
  <c r="J535" i="17"/>
  <c r="I535" i="17"/>
  <c r="H535" i="17"/>
  <c r="G535" i="17"/>
  <c r="E535" i="17"/>
  <c r="C535" i="17"/>
  <c r="B535" i="17"/>
  <c r="X534" i="17"/>
  <c r="W534" i="17"/>
  <c r="V534" i="17"/>
  <c r="U534" i="17"/>
  <c r="T534" i="17"/>
  <c r="S534" i="17"/>
  <c r="R534" i="17"/>
  <c r="Q534" i="17"/>
  <c r="P534" i="17"/>
  <c r="O534" i="17"/>
  <c r="M534" i="17"/>
  <c r="L534" i="17"/>
  <c r="K534" i="17"/>
  <c r="J534" i="17"/>
  <c r="I534" i="17"/>
  <c r="H534" i="17"/>
  <c r="G534" i="17"/>
  <c r="E534" i="17"/>
  <c r="C534" i="17"/>
  <c r="B534" i="17"/>
  <c r="X533" i="17"/>
  <c r="W533" i="17"/>
  <c r="V533" i="17"/>
  <c r="U533" i="17"/>
  <c r="T533" i="17"/>
  <c r="S533" i="17"/>
  <c r="R533" i="17"/>
  <c r="Q533" i="17"/>
  <c r="P533" i="17"/>
  <c r="O533" i="17"/>
  <c r="M533" i="17"/>
  <c r="L533" i="17"/>
  <c r="K533" i="17"/>
  <c r="J533" i="17"/>
  <c r="I533" i="17"/>
  <c r="H533" i="17"/>
  <c r="G533" i="17"/>
  <c r="E533" i="17"/>
  <c r="C533" i="17"/>
  <c r="B533" i="17"/>
  <c r="X532" i="17"/>
  <c r="W532" i="17"/>
  <c r="V532" i="17"/>
  <c r="U532" i="17"/>
  <c r="T532" i="17"/>
  <c r="S532" i="17"/>
  <c r="R532" i="17"/>
  <c r="Q532" i="17"/>
  <c r="P532" i="17"/>
  <c r="O532" i="17"/>
  <c r="M532" i="17"/>
  <c r="L532" i="17"/>
  <c r="K532" i="17"/>
  <c r="J532" i="17"/>
  <c r="I532" i="17"/>
  <c r="H532" i="17"/>
  <c r="G532" i="17"/>
  <c r="E532" i="17"/>
  <c r="C532" i="17"/>
  <c r="B532" i="17"/>
  <c r="X531" i="17"/>
  <c r="W531" i="17"/>
  <c r="V531" i="17"/>
  <c r="U531" i="17"/>
  <c r="T531" i="17"/>
  <c r="S531" i="17"/>
  <c r="R531" i="17"/>
  <c r="Q531" i="17"/>
  <c r="P531" i="17"/>
  <c r="O531" i="17"/>
  <c r="M531" i="17"/>
  <c r="L531" i="17"/>
  <c r="K531" i="17"/>
  <c r="J531" i="17"/>
  <c r="I531" i="17"/>
  <c r="H531" i="17"/>
  <c r="G531" i="17"/>
  <c r="E531" i="17"/>
  <c r="C531" i="17"/>
  <c r="B531" i="17"/>
  <c r="X530" i="17"/>
  <c r="W530" i="17"/>
  <c r="V530" i="17"/>
  <c r="U530" i="17"/>
  <c r="T530" i="17"/>
  <c r="S530" i="17"/>
  <c r="R530" i="17"/>
  <c r="Q530" i="17"/>
  <c r="P530" i="17"/>
  <c r="O530" i="17"/>
  <c r="M530" i="17"/>
  <c r="L530" i="17"/>
  <c r="K530" i="17"/>
  <c r="J530" i="17"/>
  <c r="I530" i="17"/>
  <c r="H530" i="17"/>
  <c r="G530" i="17"/>
  <c r="E530" i="17"/>
  <c r="C530" i="17"/>
  <c r="B530" i="17"/>
  <c r="X529" i="17"/>
  <c r="W529" i="17"/>
  <c r="V529" i="17"/>
  <c r="U529" i="17"/>
  <c r="T529" i="17"/>
  <c r="S529" i="17"/>
  <c r="R529" i="17"/>
  <c r="Q529" i="17"/>
  <c r="P529" i="17"/>
  <c r="O529" i="17"/>
  <c r="M529" i="17"/>
  <c r="L529" i="17"/>
  <c r="K529" i="17"/>
  <c r="J529" i="17"/>
  <c r="I529" i="17"/>
  <c r="H529" i="17"/>
  <c r="G529" i="17"/>
  <c r="E529" i="17"/>
  <c r="C529" i="17"/>
  <c r="B529" i="17"/>
  <c r="X528" i="17"/>
  <c r="W528" i="17"/>
  <c r="V528" i="17"/>
  <c r="U528" i="17"/>
  <c r="T528" i="17"/>
  <c r="S528" i="17"/>
  <c r="R528" i="17"/>
  <c r="Q528" i="17"/>
  <c r="P528" i="17"/>
  <c r="O528" i="17"/>
  <c r="M528" i="17"/>
  <c r="L528" i="17"/>
  <c r="K528" i="17"/>
  <c r="J528" i="17"/>
  <c r="I528" i="17"/>
  <c r="H528" i="17"/>
  <c r="G528" i="17"/>
  <c r="E528" i="17"/>
  <c r="C528" i="17"/>
  <c r="B528" i="17"/>
  <c r="X527" i="17"/>
  <c r="W527" i="17"/>
  <c r="V527" i="17"/>
  <c r="U527" i="17"/>
  <c r="T527" i="17"/>
  <c r="S527" i="17"/>
  <c r="R527" i="17"/>
  <c r="Q527" i="17"/>
  <c r="P527" i="17"/>
  <c r="O527" i="17"/>
  <c r="M527" i="17"/>
  <c r="L527" i="17"/>
  <c r="K527" i="17"/>
  <c r="J527" i="17"/>
  <c r="I527" i="17"/>
  <c r="H527" i="17"/>
  <c r="G527" i="17"/>
  <c r="E527" i="17"/>
  <c r="C527" i="17"/>
  <c r="B527" i="17"/>
  <c r="X526" i="17"/>
  <c r="W526" i="17"/>
  <c r="V526" i="17"/>
  <c r="U526" i="17"/>
  <c r="T526" i="17"/>
  <c r="S526" i="17"/>
  <c r="R526" i="17"/>
  <c r="Q526" i="17"/>
  <c r="P526" i="17"/>
  <c r="O526" i="17"/>
  <c r="M526" i="17"/>
  <c r="L526" i="17"/>
  <c r="K526" i="17"/>
  <c r="J526" i="17"/>
  <c r="I526" i="17"/>
  <c r="H526" i="17"/>
  <c r="G526" i="17"/>
  <c r="E526" i="17"/>
  <c r="C526" i="17"/>
  <c r="B526" i="17"/>
  <c r="X525" i="17"/>
  <c r="W525" i="17"/>
  <c r="V525" i="17"/>
  <c r="U525" i="17"/>
  <c r="T525" i="17"/>
  <c r="S525" i="17"/>
  <c r="R525" i="17"/>
  <c r="Q525" i="17"/>
  <c r="P525" i="17"/>
  <c r="O525" i="17"/>
  <c r="M525" i="17"/>
  <c r="L525" i="17"/>
  <c r="K525" i="17"/>
  <c r="J525" i="17"/>
  <c r="I525" i="17"/>
  <c r="H525" i="17"/>
  <c r="G525" i="17"/>
  <c r="E525" i="17"/>
  <c r="C525" i="17"/>
  <c r="B525" i="17"/>
  <c r="X524" i="17"/>
  <c r="W524" i="17"/>
  <c r="V524" i="17"/>
  <c r="U524" i="17"/>
  <c r="T524" i="17"/>
  <c r="S524" i="17"/>
  <c r="R524" i="17"/>
  <c r="Q524" i="17"/>
  <c r="P524" i="17"/>
  <c r="O524" i="17"/>
  <c r="M524" i="17"/>
  <c r="L524" i="17"/>
  <c r="K524" i="17"/>
  <c r="J524" i="17"/>
  <c r="I524" i="17"/>
  <c r="H524" i="17"/>
  <c r="G524" i="17"/>
  <c r="E524" i="17"/>
  <c r="C524" i="17"/>
  <c r="B524" i="17"/>
  <c r="X523" i="17"/>
  <c r="W523" i="17"/>
  <c r="V523" i="17"/>
  <c r="U523" i="17"/>
  <c r="T523" i="17"/>
  <c r="S523" i="17"/>
  <c r="R523" i="17"/>
  <c r="Q523" i="17"/>
  <c r="P523" i="17"/>
  <c r="O523" i="17"/>
  <c r="M523" i="17"/>
  <c r="L523" i="17"/>
  <c r="K523" i="17"/>
  <c r="J523" i="17"/>
  <c r="I523" i="17"/>
  <c r="H523" i="17"/>
  <c r="G523" i="17"/>
  <c r="E523" i="17"/>
  <c r="C523" i="17"/>
  <c r="B523" i="17"/>
  <c r="X522" i="17"/>
  <c r="W522" i="17"/>
  <c r="V522" i="17"/>
  <c r="U522" i="17"/>
  <c r="T522" i="17"/>
  <c r="S522" i="17"/>
  <c r="R522" i="17"/>
  <c r="Q522" i="17"/>
  <c r="P522" i="17"/>
  <c r="O522" i="17"/>
  <c r="M522" i="17"/>
  <c r="L522" i="17"/>
  <c r="K522" i="17"/>
  <c r="J522" i="17"/>
  <c r="I522" i="17"/>
  <c r="H522" i="17"/>
  <c r="G522" i="17"/>
  <c r="E522" i="17"/>
  <c r="C522" i="17"/>
  <c r="B522" i="17"/>
  <c r="X521" i="17"/>
  <c r="W521" i="17"/>
  <c r="V521" i="17"/>
  <c r="U521" i="17"/>
  <c r="T521" i="17"/>
  <c r="S521" i="17"/>
  <c r="R521" i="17"/>
  <c r="Q521" i="17"/>
  <c r="P521" i="17"/>
  <c r="O521" i="17"/>
  <c r="M521" i="17"/>
  <c r="L521" i="17"/>
  <c r="K521" i="17"/>
  <c r="J521" i="17"/>
  <c r="I521" i="17"/>
  <c r="H521" i="17"/>
  <c r="G521" i="17"/>
  <c r="E521" i="17"/>
  <c r="C521" i="17"/>
  <c r="B521" i="17"/>
  <c r="X520" i="17"/>
  <c r="W520" i="17"/>
  <c r="V520" i="17"/>
  <c r="U520" i="17"/>
  <c r="T520" i="17"/>
  <c r="S520" i="17"/>
  <c r="R520" i="17"/>
  <c r="Q520" i="17"/>
  <c r="P520" i="17"/>
  <c r="O520" i="17"/>
  <c r="M520" i="17"/>
  <c r="L520" i="17"/>
  <c r="K520" i="17"/>
  <c r="J520" i="17"/>
  <c r="I520" i="17"/>
  <c r="H520" i="17"/>
  <c r="G520" i="17"/>
  <c r="E520" i="17"/>
  <c r="C520" i="17"/>
  <c r="B520" i="17"/>
  <c r="X519" i="17"/>
  <c r="W519" i="17"/>
  <c r="V519" i="17"/>
  <c r="U519" i="17"/>
  <c r="T519" i="17"/>
  <c r="S519" i="17"/>
  <c r="R519" i="17"/>
  <c r="Q519" i="17"/>
  <c r="P519" i="17"/>
  <c r="O519" i="17"/>
  <c r="M519" i="17"/>
  <c r="L519" i="17"/>
  <c r="K519" i="17"/>
  <c r="J519" i="17"/>
  <c r="I519" i="17"/>
  <c r="H519" i="17"/>
  <c r="G519" i="17"/>
  <c r="E519" i="17"/>
  <c r="C519" i="17"/>
  <c r="B519" i="17"/>
  <c r="X518" i="17"/>
  <c r="W518" i="17"/>
  <c r="V518" i="17"/>
  <c r="U518" i="17"/>
  <c r="T518" i="17"/>
  <c r="S518" i="17"/>
  <c r="R518" i="17"/>
  <c r="Q518" i="17"/>
  <c r="P518" i="17"/>
  <c r="O518" i="17"/>
  <c r="M518" i="17"/>
  <c r="L518" i="17"/>
  <c r="K518" i="17"/>
  <c r="J518" i="17"/>
  <c r="I518" i="17"/>
  <c r="H518" i="17"/>
  <c r="G518" i="17"/>
  <c r="E518" i="17"/>
  <c r="C518" i="17"/>
  <c r="B518" i="17"/>
  <c r="X517" i="17"/>
  <c r="W517" i="17"/>
  <c r="V517" i="17"/>
  <c r="U517" i="17"/>
  <c r="T517" i="17"/>
  <c r="S517" i="17"/>
  <c r="R517" i="17"/>
  <c r="Q517" i="17"/>
  <c r="P517" i="17"/>
  <c r="O517" i="17"/>
  <c r="M517" i="17"/>
  <c r="L517" i="17"/>
  <c r="K517" i="17"/>
  <c r="J517" i="17"/>
  <c r="I517" i="17"/>
  <c r="H517" i="17"/>
  <c r="G517" i="17"/>
  <c r="E517" i="17"/>
  <c r="C517" i="17"/>
  <c r="B517" i="17"/>
  <c r="X516" i="17"/>
  <c r="W516" i="17"/>
  <c r="V516" i="17"/>
  <c r="U516" i="17"/>
  <c r="T516" i="17"/>
  <c r="S516" i="17"/>
  <c r="R516" i="17"/>
  <c r="Q516" i="17"/>
  <c r="P516" i="17"/>
  <c r="O516" i="17"/>
  <c r="M516" i="17"/>
  <c r="L516" i="17"/>
  <c r="K516" i="17"/>
  <c r="J516" i="17"/>
  <c r="I516" i="17"/>
  <c r="H516" i="17"/>
  <c r="G516" i="17"/>
  <c r="E516" i="17"/>
  <c r="C516" i="17"/>
  <c r="B516" i="17"/>
  <c r="X515" i="17"/>
  <c r="W515" i="17"/>
  <c r="V515" i="17"/>
  <c r="U515" i="17"/>
  <c r="T515" i="17"/>
  <c r="S515" i="17"/>
  <c r="R515" i="17"/>
  <c r="Q515" i="17"/>
  <c r="P515" i="17"/>
  <c r="O515" i="17"/>
  <c r="M515" i="17"/>
  <c r="L515" i="17"/>
  <c r="K515" i="17"/>
  <c r="J515" i="17"/>
  <c r="I515" i="17"/>
  <c r="H515" i="17"/>
  <c r="G515" i="17"/>
  <c r="E515" i="17"/>
  <c r="C515" i="17"/>
  <c r="B515" i="17"/>
  <c r="X514" i="17"/>
  <c r="W514" i="17"/>
  <c r="V514" i="17"/>
  <c r="U514" i="17"/>
  <c r="T514" i="17"/>
  <c r="S514" i="17"/>
  <c r="R514" i="17"/>
  <c r="Q514" i="17"/>
  <c r="P514" i="17"/>
  <c r="O514" i="17"/>
  <c r="M514" i="17"/>
  <c r="L514" i="17"/>
  <c r="K514" i="17"/>
  <c r="J514" i="17"/>
  <c r="I514" i="17"/>
  <c r="H514" i="17"/>
  <c r="G514" i="17"/>
  <c r="E514" i="17"/>
  <c r="C514" i="17"/>
  <c r="B514" i="17"/>
  <c r="X513" i="17"/>
  <c r="W513" i="17"/>
  <c r="V513" i="17"/>
  <c r="U513" i="17"/>
  <c r="T513" i="17"/>
  <c r="S513" i="17"/>
  <c r="R513" i="17"/>
  <c r="Q513" i="17"/>
  <c r="P513" i="17"/>
  <c r="O513" i="17"/>
  <c r="M513" i="17"/>
  <c r="L513" i="17"/>
  <c r="K513" i="17"/>
  <c r="J513" i="17"/>
  <c r="I513" i="17"/>
  <c r="H513" i="17"/>
  <c r="G513" i="17"/>
  <c r="E513" i="17"/>
  <c r="C513" i="17"/>
  <c r="B513" i="17"/>
  <c r="X512" i="17"/>
  <c r="W512" i="17"/>
  <c r="V512" i="17"/>
  <c r="U512" i="17"/>
  <c r="T512" i="17"/>
  <c r="S512" i="17"/>
  <c r="R512" i="17"/>
  <c r="Q512" i="17"/>
  <c r="P512" i="17"/>
  <c r="O512" i="17"/>
  <c r="M512" i="17"/>
  <c r="L512" i="17"/>
  <c r="K512" i="17"/>
  <c r="J512" i="17"/>
  <c r="I512" i="17"/>
  <c r="H512" i="17"/>
  <c r="G512" i="17"/>
  <c r="E512" i="17"/>
  <c r="C512" i="17"/>
  <c r="B512" i="17"/>
  <c r="X511" i="17"/>
  <c r="W511" i="17"/>
  <c r="V511" i="17"/>
  <c r="U511" i="17"/>
  <c r="T511" i="17"/>
  <c r="S511" i="17"/>
  <c r="R511" i="17"/>
  <c r="Q511" i="17"/>
  <c r="P511" i="17"/>
  <c r="O511" i="17"/>
  <c r="M511" i="17"/>
  <c r="L511" i="17"/>
  <c r="K511" i="17"/>
  <c r="J511" i="17"/>
  <c r="I511" i="17"/>
  <c r="H511" i="17"/>
  <c r="G511" i="17"/>
  <c r="E511" i="17"/>
  <c r="C511" i="17"/>
  <c r="B511" i="17"/>
  <c r="X510" i="17"/>
  <c r="W510" i="17"/>
  <c r="V510" i="17"/>
  <c r="U510" i="17"/>
  <c r="T510" i="17"/>
  <c r="S510" i="17"/>
  <c r="R510" i="17"/>
  <c r="Q510" i="17"/>
  <c r="P510" i="17"/>
  <c r="O510" i="17"/>
  <c r="M510" i="17"/>
  <c r="L510" i="17"/>
  <c r="K510" i="17"/>
  <c r="J510" i="17"/>
  <c r="I510" i="17"/>
  <c r="H510" i="17"/>
  <c r="G510" i="17"/>
  <c r="E510" i="17"/>
  <c r="C510" i="17"/>
  <c r="B510" i="17"/>
  <c r="X509" i="17"/>
  <c r="W509" i="17"/>
  <c r="V509" i="17"/>
  <c r="U509" i="17"/>
  <c r="T509" i="17"/>
  <c r="S509" i="17"/>
  <c r="R509" i="17"/>
  <c r="Q509" i="17"/>
  <c r="P509" i="17"/>
  <c r="O509" i="17"/>
  <c r="M509" i="17"/>
  <c r="L509" i="17"/>
  <c r="K509" i="17"/>
  <c r="J509" i="17"/>
  <c r="I509" i="17"/>
  <c r="H509" i="17"/>
  <c r="G509" i="17"/>
  <c r="E509" i="17"/>
  <c r="C509" i="17"/>
  <c r="B509" i="17"/>
  <c r="X508" i="17"/>
  <c r="W508" i="17"/>
  <c r="V508" i="17"/>
  <c r="U508" i="17"/>
  <c r="T508" i="17"/>
  <c r="S508" i="17"/>
  <c r="R508" i="17"/>
  <c r="Q508" i="17"/>
  <c r="P508" i="17"/>
  <c r="O508" i="17"/>
  <c r="M508" i="17"/>
  <c r="L508" i="17"/>
  <c r="K508" i="17"/>
  <c r="J508" i="17"/>
  <c r="I508" i="17"/>
  <c r="H508" i="17"/>
  <c r="G508" i="17"/>
  <c r="E508" i="17"/>
  <c r="C508" i="17"/>
  <c r="B508" i="17"/>
  <c r="X507" i="17"/>
  <c r="W507" i="17"/>
  <c r="V507" i="17"/>
  <c r="U507" i="17"/>
  <c r="T507" i="17"/>
  <c r="S507" i="17"/>
  <c r="R507" i="17"/>
  <c r="Q507" i="17"/>
  <c r="P507" i="17"/>
  <c r="O507" i="17"/>
  <c r="M507" i="17"/>
  <c r="L507" i="17"/>
  <c r="K507" i="17"/>
  <c r="J507" i="17"/>
  <c r="I507" i="17"/>
  <c r="H507" i="17"/>
  <c r="G507" i="17"/>
  <c r="E507" i="17"/>
  <c r="C507" i="17"/>
  <c r="B507" i="17"/>
  <c r="X506" i="17"/>
  <c r="W506" i="17"/>
  <c r="V506" i="17"/>
  <c r="U506" i="17"/>
  <c r="T506" i="17"/>
  <c r="S506" i="17"/>
  <c r="R506" i="17"/>
  <c r="Q506" i="17"/>
  <c r="P506" i="17"/>
  <c r="O506" i="17"/>
  <c r="M506" i="17"/>
  <c r="L506" i="17"/>
  <c r="K506" i="17"/>
  <c r="J506" i="17"/>
  <c r="I506" i="17"/>
  <c r="H506" i="17"/>
  <c r="G506" i="17"/>
  <c r="E506" i="17"/>
  <c r="C506" i="17"/>
  <c r="B506" i="17"/>
  <c r="X505" i="17"/>
  <c r="W505" i="17"/>
  <c r="V505" i="17"/>
  <c r="U505" i="17"/>
  <c r="T505" i="17"/>
  <c r="S505" i="17"/>
  <c r="R505" i="17"/>
  <c r="Q505" i="17"/>
  <c r="P505" i="17"/>
  <c r="O505" i="17"/>
  <c r="M505" i="17"/>
  <c r="L505" i="17"/>
  <c r="K505" i="17"/>
  <c r="J505" i="17"/>
  <c r="I505" i="17"/>
  <c r="H505" i="17"/>
  <c r="G505" i="17"/>
  <c r="E505" i="17"/>
  <c r="C505" i="17"/>
  <c r="B505" i="17"/>
  <c r="X504" i="17"/>
  <c r="W504" i="17"/>
  <c r="V504" i="17"/>
  <c r="U504" i="17"/>
  <c r="T504" i="17"/>
  <c r="S504" i="17"/>
  <c r="R504" i="17"/>
  <c r="Q504" i="17"/>
  <c r="P504" i="17"/>
  <c r="O504" i="17"/>
  <c r="M504" i="17"/>
  <c r="L504" i="17"/>
  <c r="K504" i="17"/>
  <c r="J504" i="17"/>
  <c r="I504" i="17"/>
  <c r="H504" i="17"/>
  <c r="G504" i="17"/>
  <c r="E504" i="17"/>
  <c r="C504" i="17"/>
  <c r="B504" i="17"/>
  <c r="X503" i="17"/>
  <c r="W503" i="17"/>
  <c r="V503" i="17"/>
  <c r="U503" i="17"/>
  <c r="T503" i="17"/>
  <c r="S503" i="17"/>
  <c r="R503" i="17"/>
  <c r="Q503" i="17"/>
  <c r="P503" i="17"/>
  <c r="O503" i="17"/>
  <c r="M503" i="17"/>
  <c r="L503" i="17"/>
  <c r="K503" i="17"/>
  <c r="J503" i="17"/>
  <c r="I503" i="17"/>
  <c r="H503" i="17"/>
  <c r="G503" i="17"/>
  <c r="E503" i="17"/>
  <c r="C503" i="17"/>
  <c r="B503" i="17"/>
  <c r="X502" i="17"/>
  <c r="W502" i="17"/>
  <c r="V502" i="17"/>
  <c r="U502" i="17"/>
  <c r="T502" i="17"/>
  <c r="S502" i="17"/>
  <c r="R502" i="17"/>
  <c r="Q502" i="17"/>
  <c r="P502" i="17"/>
  <c r="O502" i="17"/>
  <c r="M502" i="17"/>
  <c r="L502" i="17"/>
  <c r="K502" i="17"/>
  <c r="J502" i="17"/>
  <c r="I502" i="17"/>
  <c r="H502" i="17"/>
  <c r="G502" i="17"/>
  <c r="E502" i="17"/>
  <c r="C502" i="17"/>
  <c r="B502" i="17"/>
  <c r="X501" i="17"/>
  <c r="W501" i="17"/>
  <c r="V501" i="17"/>
  <c r="U501" i="17"/>
  <c r="T501" i="17"/>
  <c r="S501" i="17"/>
  <c r="R501" i="17"/>
  <c r="Q501" i="17"/>
  <c r="P501" i="17"/>
  <c r="O501" i="17"/>
  <c r="M501" i="17"/>
  <c r="L501" i="17"/>
  <c r="K501" i="17"/>
  <c r="J501" i="17"/>
  <c r="I501" i="17"/>
  <c r="H501" i="17"/>
  <c r="G501" i="17"/>
  <c r="E501" i="17"/>
  <c r="C501" i="17"/>
  <c r="B501" i="17"/>
  <c r="X500" i="17"/>
  <c r="W500" i="17"/>
  <c r="V500" i="17"/>
  <c r="U500" i="17"/>
  <c r="T500" i="17"/>
  <c r="S500" i="17"/>
  <c r="R500" i="17"/>
  <c r="Q500" i="17"/>
  <c r="P500" i="17"/>
  <c r="O500" i="17"/>
  <c r="M500" i="17"/>
  <c r="L500" i="17"/>
  <c r="K500" i="17"/>
  <c r="J500" i="17"/>
  <c r="I500" i="17"/>
  <c r="H500" i="17"/>
  <c r="G500" i="17"/>
  <c r="E500" i="17"/>
  <c r="C500" i="17"/>
  <c r="B500" i="17"/>
  <c r="X499" i="17"/>
  <c r="W499" i="17"/>
  <c r="V499" i="17"/>
  <c r="U499" i="17"/>
  <c r="T499" i="17"/>
  <c r="S499" i="17"/>
  <c r="R499" i="17"/>
  <c r="Q499" i="17"/>
  <c r="P499" i="17"/>
  <c r="O499" i="17"/>
  <c r="M499" i="17"/>
  <c r="L499" i="17"/>
  <c r="K499" i="17"/>
  <c r="J499" i="17"/>
  <c r="I499" i="17"/>
  <c r="H499" i="17"/>
  <c r="G499" i="17"/>
  <c r="E499" i="17"/>
  <c r="C499" i="17"/>
  <c r="B499" i="17"/>
  <c r="X498" i="17"/>
  <c r="W498" i="17"/>
  <c r="V498" i="17"/>
  <c r="U498" i="17"/>
  <c r="T498" i="17"/>
  <c r="S498" i="17"/>
  <c r="R498" i="17"/>
  <c r="Q498" i="17"/>
  <c r="P498" i="17"/>
  <c r="O498" i="17"/>
  <c r="M498" i="17"/>
  <c r="L498" i="17"/>
  <c r="K498" i="17"/>
  <c r="J498" i="17"/>
  <c r="I498" i="17"/>
  <c r="H498" i="17"/>
  <c r="G498" i="17"/>
  <c r="E498" i="17"/>
  <c r="C498" i="17"/>
  <c r="B498" i="17"/>
  <c r="X497" i="17"/>
  <c r="W497" i="17"/>
  <c r="V497" i="17"/>
  <c r="U497" i="17"/>
  <c r="T497" i="17"/>
  <c r="S497" i="17"/>
  <c r="R497" i="17"/>
  <c r="Q497" i="17"/>
  <c r="P497" i="17"/>
  <c r="O497" i="17"/>
  <c r="M497" i="17"/>
  <c r="L497" i="17"/>
  <c r="K497" i="17"/>
  <c r="J497" i="17"/>
  <c r="I497" i="17"/>
  <c r="H497" i="17"/>
  <c r="G497" i="17"/>
  <c r="E497" i="17"/>
  <c r="C497" i="17"/>
  <c r="B497" i="17"/>
  <c r="X496" i="17"/>
  <c r="W496" i="17"/>
  <c r="V496" i="17"/>
  <c r="U496" i="17"/>
  <c r="T496" i="17"/>
  <c r="S496" i="17"/>
  <c r="R496" i="17"/>
  <c r="Q496" i="17"/>
  <c r="P496" i="17"/>
  <c r="O496" i="17"/>
  <c r="M496" i="17"/>
  <c r="L496" i="17"/>
  <c r="K496" i="17"/>
  <c r="J496" i="17"/>
  <c r="I496" i="17"/>
  <c r="H496" i="17"/>
  <c r="G496" i="17"/>
  <c r="E496" i="17"/>
  <c r="C496" i="17"/>
  <c r="B496" i="17"/>
  <c r="X495" i="17"/>
  <c r="W495" i="17"/>
  <c r="V495" i="17"/>
  <c r="U495" i="17"/>
  <c r="T495" i="17"/>
  <c r="S495" i="17"/>
  <c r="R495" i="17"/>
  <c r="Q495" i="17"/>
  <c r="P495" i="17"/>
  <c r="O495" i="17"/>
  <c r="M495" i="17"/>
  <c r="L495" i="17"/>
  <c r="K495" i="17"/>
  <c r="J495" i="17"/>
  <c r="I495" i="17"/>
  <c r="H495" i="17"/>
  <c r="G495" i="17"/>
  <c r="E495" i="17"/>
  <c r="C495" i="17"/>
  <c r="B495" i="17"/>
  <c r="X494" i="17"/>
  <c r="W494" i="17"/>
  <c r="V494" i="17"/>
  <c r="U494" i="17"/>
  <c r="T494" i="17"/>
  <c r="S494" i="17"/>
  <c r="R494" i="17"/>
  <c r="Q494" i="17"/>
  <c r="P494" i="17"/>
  <c r="O494" i="17"/>
  <c r="M494" i="17"/>
  <c r="L494" i="17"/>
  <c r="K494" i="17"/>
  <c r="J494" i="17"/>
  <c r="I494" i="17"/>
  <c r="H494" i="17"/>
  <c r="G494" i="17"/>
  <c r="E494" i="17"/>
  <c r="C494" i="17"/>
  <c r="B494" i="17"/>
  <c r="X493" i="17"/>
  <c r="W493" i="17"/>
  <c r="V493" i="17"/>
  <c r="U493" i="17"/>
  <c r="T493" i="17"/>
  <c r="S493" i="17"/>
  <c r="R493" i="17"/>
  <c r="Q493" i="17"/>
  <c r="P493" i="17"/>
  <c r="O493" i="17"/>
  <c r="M493" i="17"/>
  <c r="L493" i="17"/>
  <c r="K493" i="17"/>
  <c r="J493" i="17"/>
  <c r="I493" i="17"/>
  <c r="H493" i="17"/>
  <c r="G493" i="17"/>
  <c r="E493" i="17"/>
  <c r="C493" i="17"/>
  <c r="B493" i="17"/>
  <c r="X492" i="17"/>
  <c r="W492" i="17"/>
  <c r="V492" i="17"/>
  <c r="U492" i="17"/>
  <c r="T492" i="17"/>
  <c r="S492" i="17"/>
  <c r="R492" i="17"/>
  <c r="Q492" i="17"/>
  <c r="P492" i="17"/>
  <c r="O492" i="17"/>
  <c r="M492" i="17"/>
  <c r="L492" i="17"/>
  <c r="K492" i="17"/>
  <c r="J492" i="17"/>
  <c r="I492" i="17"/>
  <c r="H492" i="17"/>
  <c r="G492" i="17"/>
  <c r="E492" i="17"/>
  <c r="C492" i="17"/>
  <c r="B492" i="17"/>
  <c r="X491" i="17"/>
  <c r="W491" i="17"/>
  <c r="V491" i="17"/>
  <c r="U491" i="17"/>
  <c r="T491" i="17"/>
  <c r="S491" i="17"/>
  <c r="R491" i="17"/>
  <c r="Q491" i="17"/>
  <c r="P491" i="17"/>
  <c r="O491" i="17"/>
  <c r="M491" i="17"/>
  <c r="L491" i="17"/>
  <c r="K491" i="17"/>
  <c r="J491" i="17"/>
  <c r="I491" i="17"/>
  <c r="H491" i="17"/>
  <c r="G491" i="17"/>
  <c r="E491" i="17"/>
  <c r="C491" i="17"/>
  <c r="B491" i="17"/>
  <c r="X490" i="17"/>
  <c r="W490" i="17"/>
  <c r="V490" i="17"/>
  <c r="U490" i="17"/>
  <c r="T490" i="17"/>
  <c r="S490" i="17"/>
  <c r="R490" i="17"/>
  <c r="Q490" i="17"/>
  <c r="P490" i="17"/>
  <c r="O490" i="17"/>
  <c r="M490" i="17"/>
  <c r="L490" i="17"/>
  <c r="K490" i="17"/>
  <c r="J490" i="17"/>
  <c r="I490" i="17"/>
  <c r="H490" i="17"/>
  <c r="G490" i="17"/>
  <c r="E490" i="17"/>
  <c r="C490" i="17"/>
  <c r="B490" i="17"/>
  <c r="X489" i="17"/>
  <c r="W489" i="17"/>
  <c r="V489" i="17"/>
  <c r="U489" i="17"/>
  <c r="T489" i="17"/>
  <c r="S489" i="17"/>
  <c r="R489" i="17"/>
  <c r="Q489" i="17"/>
  <c r="P489" i="17"/>
  <c r="O489" i="17"/>
  <c r="M489" i="17"/>
  <c r="L489" i="17"/>
  <c r="K489" i="17"/>
  <c r="J489" i="17"/>
  <c r="I489" i="17"/>
  <c r="H489" i="17"/>
  <c r="G489" i="17"/>
  <c r="E489" i="17"/>
  <c r="C489" i="17"/>
  <c r="B489" i="17"/>
  <c r="X488" i="17"/>
  <c r="W488" i="17"/>
  <c r="V488" i="17"/>
  <c r="U488" i="17"/>
  <c r="T488" i="17"/>
  <c r="S488" i="17"/>
  <c r="R488" i="17"/>
  <c r="Q488" i="17"/>
  <c r="P488" i="17"/>
  <c r="O488" i="17"/>
  <c r="M488" i="17"/>
  <c r="L488" i="17"/>
  <c r="K488" i="17"/>
  <c r="J488" i="17"/>
  <c r="I488" i="17"/>
  <c r="H488" i="17"/>
  <c r="G488" i="17"/>
  <c r="E488" i="17"/>
  <c r="C488" i="17"/>
  <c r="B488" i="17"/>
  <c r="X487" i="17"/>
  <c r="W487" i="17"/>
  <c r="V487" i="17"/>
  <c r="U487" i="17"/>
  <c r="T487" i="17"/>
  <c r="S487" i="17"/>
  <c r="R487" i="17"/>
  <c r="Q487" i="17"/>
  <c r="P487" i="17"/>
  <c r="O487" i="17"/>
  <c r="M487" i="17"/>
  <c r="L487" i="17"/>
  <c r="K487" i="17"/>
  <c r="J487" i="17"/>
  <c r="I487" i="17"/>
  <c r="H487" i="17"/>
  <c r="G487" i="17"/>
  <c r="E487" i="17"/>
  <c r="C487" i="17"/>
  <c r="B487" i="17"/>
  <c r="X486" i="17"/>
  <c r="W486" i="17"/>
  <c r="V486" i="17"/>
  <c r="U486" i="17"/>
  <c r="T486" i="17"/>
  <c r="S486" i="17"/>
  <c r="R486" i="17"/>
  <c r="Q486" i="17"/>
  <c r="P486" i="17"/>
  <c r="O486" i="17"/>
  <c r="M486" i="17"/>
  <c r="L486" i="17"/>
  <c r="K486" i="17"/>
  <c r="J486" i="17"/>
  <c r="I486" i="17"/>
  <c r="H486" i="17"/>
  <c r="G486" i="17"/>
  <c r="E486" i="17"/>
  <c r="C486" i="17"/>
  <c r="B486" i="17"/>
  <c r="X485" i="17"/>
  <c r="W485" i="17"/>
  <c r="V485" i="17"/>
  <c r="U485" i="17"/>
  <c r="T485" i="17"/>
  <c r="S485" i="17"/>
  <c r="R485" i="17"/>
  <c r="Q485" i="17"/>
  <c r="P485" i="17"/>
  <c r="O485" i="17"/>
  <c r="M485" i="17"/>
  <c r="L485" i="17"/>
  <c r="K485" i="17"/>
  <c r="J485" i="17"/>
  <c r="I485" i="17"/>
  <c r="H485" i="17"/>
  <c r="G485" i="17"/>
  <c r="E485" i="17"/>
  <c r="C485" i="17"/>
  <c r="B485" i="17"/>
  <c r="X484" i="17"/>
  <c r="W484" i="17"/>
  <c r="V484" i="17"/>
  <c r="U484" i="17"/>
  <c r="T484" i="17"/>
  <c r="S484" i="17"/>
  <c r="R484" i="17"/>
  <c r="Q484" i="17"/>
  <c r="P484" i="17"/>
  <c r="O484" i="17"/>
  <c r="M484" i="17"/>
  <c r="L484" i="17"/>
  <c r="K484" i="17"/>
  <c r="J484" i="17"/>
  <c r="I484" i="17"/>
  <c r="H484" i="17"/>
  <c r="G484" i="17"/>
  <c r="E484" i="17"/>
  <c r="C484" i="17"/>
  <c r="B484" i="17"/>
  <c r="X483" i="17"/>
  <c r="W483" i="17"/>
  <c r="V483" i="17"/>
  <c r="U483" i="17"/>
  <c r="T483" i="17"/>
  <c r="S483" i="17"/>
  <c r="R483" i="17"/>
  <c r="Q483" i="17"/>
  <c r="P483" i="17"/>
  <c r="O483" i="17"/>
  <c r="M483" i="17"/>
  <c r="L483" i="17"/>
  <c r="K483" i="17"/>
  <c r="J483" i="17"/>
  <c r="I483" i="17"/>
  <c r="H483" i="17"/>
  <c r="G483" i="17"/>
  <c r="E483" i="17"/>
  <c r="C483" i="17"/>
  <c r="B483" i="17"/>
  <c r="X482" i="17"/>
  <c r="W482" i="17"/>
  <c r="V482" i="17"/>
  <c r="U482" i="17"/>
  <c r="T482" i="17"/>
  <c r="S482" i="17"/>
  <c r="R482" i="17"/>
  <c r="Q482" i="17"/>
  <c r="P482" i="17"/>
  <c r="O482" i="17"/>
  <c r="M482" i="17"/>
  <c r="L482" i="17"/>
  <c r="K482" i="17"/>
  <c r="J482" i="17"/>
  <c r="I482" i="17"/>
  <c r="H482" i="17"/>
  <c r="G482" i="17"/>
  <c r="E482" i="17"/>
  <c r="C482" i="17"/>
  <c r="B482" i="17"/>
  <c r="X481" i="17"/>
  <c r="W481" i="17"/>
  <c r="V481" i="17"/>
  <c r="U481" i="17"/>
  <c r="T481" i="17"/>
  <c r="S481" i="17"/>
  <c r="R481" i="17"/>
  <c r="Q481" i="17"/>
  <c r="P481" i="17"/>
  <c r="O481" i="17"/>
  <c r="M481" i="17"/>
  <c r="L481" i="17"/>
  <c r="K481" i="17"/>
  <c r="J481" i="17"/>
  <c r="I481" i="17"/>
  <c r="H481" i="17"/>
  <c r="G481" i="17"/>
  <c r="E481" i="17"/>
  <c r="C481" i="17"/>
  <c r="B481" i="17"/>
  <c r="X480" i="17"/>
  <c r="W480" i="17"/>
  <c r="V480" i="17"/>
  <c r="U480" i="17"/>
  <c r="T480" i="17"/>
  <c r="S480" i="17"/>
  <c r="R480" i="17"/>
  <c r="Q480" i="17"/>
  <c r="P480" i="17"/>
  <c r="O480" i="17"/>
  <c r="M480" i="17"/>
  <c r="L480" i="17"/>
  <c r="K480" i="17"/>
  <c r="J480" i="17"/>
  <c r="I480" i="17"/>
  <c r="H480" i="17"/>
  <c r="G480" i="17"/>
  <c r="E480" i="17"/>
  <c r="C480" i="17"/>
  <c r="B480" i="17"/>
  <c r="X479" i="17"/>
  <c r="W479" i="17"/>
  <c r="V479" i="17"/>
  <c r="U479" i="17"/>
  <c r="T479" i="17"/>
  <c r="S479" i="17"/>
  <c r="R479" i="17"/>
  <c r="Q479" i="17"/>
  <c r="P479" i="17"/>
  <c r="O479" i="17"/>
  <c r="M479" i="17"/>
  <c r="L479" i="17"/>
  <c r="K479" i="17"/>
  <c r="J479" i="17"/>
  <c r="I479" i="17"/>
  <c r="H479" i="17"/>
  <c r="G479" i="17"/>
  <c r="E479" i="17"/>
  <c r="C479" i="17"/>
  <c r="B479" i="17"/>
  <c r="X478" i="17"/>
  <c r="W478" i="17"/>
  <c r="V478" i="17"/>
  <c r="U478" i="17"/>
  <c r="T478" i="17"/>
  <c r="S478" i="17"/>
  <c r="R478" i="17"/>
  <c r="Q478" i="17"/>
  <c r="P478" i="17"/>
  <c r="O478" i="17"/>
  <c r="M478" i="17"/>
  <c r="L478" i="17"/>
  <c r="K478" i="17"/>
  <c r="J478" i="17"/>
  <c r="I478" i="17"/>
  <c r="H478" i="17"/>
  <c r="G478" i="17"/>
  <c r="E478" i="17"/>
  <c r="C478" i="17"/>
  <c r="B478" i="17"/>
  <c r="X477" i="17"/>
  <c r="W477" i="17"/>
  <c r="V477" i="17"/>
  <c r="U477" i="17"/>
  <c r="T477" i="17"/>
  <c r="S477" i="17"/>
  <c r="R477" i="17"/>
  <c r="Q477" i="17"/>
  <c r="P477" i="17"/>
  <c r="O477" i="17"/>
  <c r="M477" i="17"/>
  <c r="L477" i="17"/>
  <c r="K477" i="17"/>
  <c r="J477" i="17"/>
  <c r="I477" i="17"/>
  <c r="H477" i="17"/>
  <c r="G477" i="17"/>
  <c r="E477" i="17"/>
  <c r="C477" i="17"/>
  <c r="B477" i="17"/>
  <c r="X476" i="17"/>
  <c r="W476" i="17"/>
  <c r="V476" i="17"/>
  <c r="U476" i="17"/>
  <c r="T476" i="17"/>
  <c r="S476" i="17"/>
  <c r="R476" i="17"/>
  <c r="Q476" i="17"/>
  <c r="P476" i="17"/>
  <c r="O476" i="17"/>
  <c r="M476" i="17"/>
  <c r="L476" i="17"/>
  <c r="K476" i="17"/>
  <c r="J476" i="17"/>
  <c r="I476" i="17"/>
  <c r="H476" i="17"/>
  <c r="G476" i="17"/>
  <c r="E476" i="17"/>
  <c r="C476" i="17"/>
  <c r="B476" i="17"/>
  <c r="X475" i="17"/>
  <c r="W475" i="17"/>
  <c r="V475" i="17"/>
  <c r="U475" i="17"/>
  <c r="T475" i="17"/>
  <c r="S475" i="17"/>
  <c r="R475" i="17"/>
  <c r="Q475" i="17"/>
  <c r="P475" i="17"/>
  <c r="O475" i="17"/>
  <c r="M475" i="17"/>
  <c r="L475" i="17"/>
  <c r="K475" i="17"/>
  <c r="J475" i="17"/>
  <c r="I475" i="17"/>
  <c r="H475" i="17"/>
  <c r="G475" i="17"/>
  <c r="E475" i="17"/>
  <c r="C475" i="17"/>
  <c r="B475" i="17"/>
  <c r="X474" i="17"/>
  <c r="W474" i="17"/>
  <c r="V474" i="17"/>
  <c r="U474" i="17"/>
  <c r="T474" i="17"/>
  <c r="S474" i="17"/>
  <c r="R474" i="17"/>
  <c r="Q474" i="17"/>
  <c r="P474" i="17"/>
  <c r="O474" i="17"/>
  <c r="M474" i="17"/>
  <c r="L474" i="17"/>
  <c r="K474" i="17"/>
  <c r="J474" i="17"/>
  <c r="I474" i="17"/>
  <c r="H474" i="17"/>
  <c r="G474" i="17"/>
  <c r="E474" i="17"/>
  <c r="C474" i="17"/>
  <c r="B474" i="17"/>
  <c r="X473" i="17"/>
  <c r="W473" i="17"/>
  <c r="V473" i="17"/>
  <c r="U473" i="17"/>
  <c r="T473" i="17"/>
  <c r="S473" i="17"/>
  <c r="R473" i="17"/>
  <c r="Q473" i="17"/>
  <c r="P473" i="17"/>
  <c r="O473" i="17"/>
  <c r="M473" i="17"/>
  <c r="L473" i="17"/>
  <c r="K473" i="17"/>
  <c r="J473" i="17"/>
  <c r="I473" i="17"/>
  <c r="H473" i="17"/>
  <c r="G473" i="17"/>
  <c r="E473" i="17"/>
  <c r="C473" i="17"/>
  <c r="B473" i="17"/>
  <c r="X472" i="17"/>
  <c r="W472" i="17"/>
  <c r="V472" i="17"/>
  <c r="U472" i="17"/>
  <c r="T472" i="17"/>
  <c r="S472" i="17"/>
  <c r="R472" i="17"/>
  <c r="Q472" i="17"/>
  <c r="P472" i="17"/>
  <c r="O472" i="17"/>
  <c r="M472" i="17"/>
  <c r="L472" i="17"/>
  <c r="K472" i="17"/>
  <c r="J472" i="17"/>
  <c r="I472" i="17"/>
  <c r="H472" i="17"/>
  <c r="G472" i="17"/>
  <c r="E472" i="17"/>
  <c r="C472" i="17"/>
  <c r="B472" i="17"/>
  <c r="X471" i="17"/>
  <c r="W471" i="17"/>
  <c r="V471" i="17"/>
  <c r="U471" i="17"/>
  <c r="T471" i="17"/>
  <c r="S471" i="17"/>
  <c r="R471" i="17"/>
  <c r="Q471" i="17"/>
  <c r="P471" i="17"/>
  <c r="O471" i="17"/>
  <c r="M471" i="17"/>
  <c r="L471" i="17"/>
  <c r="K471" i="17"/>
  <c r="J471" i="17"/>
  <c r="I471" i="17"/>
  <c r="H471" i="17"/>
  <c r="G471" i="17"/>
  <c r="E471" i="17"/>
  <c r="C471" i="17"/>
  <c r="B471" i="17"/>
  <c r="X470" i="17"/>
  <c r="W470" i="17"/>
  <c r="V470" i="17"/>
  <c r="U470" i="17"/>
  <c r="T470" i="17"/>
  <c r="S470" i="17"/>
  <c r="R470" i="17"/>
  <c r="Q470" i="17"/>
  <c r="P470" i="17"/>
  <c r="O470" i="17"/>
  <c r="M470" i="17"/>
  <c r="L470" i="17"/>
  <c r="K470" i="17"/>
  <c r="J470" i="17"/>
  <c r="I470" i="17"/>
  <c r="H470" i="17"/>
  <c r="G470" i="17"/>
  <c r="E470" i="17"/>
  <c r="C470" i="17"/>
  <c r="B470" i="17"/>
  <c r="X469" i="17"/>
  <c r="W469" i="17"/>
  <c r="V469" i="17"/>
  <c r="U469" i="17"/>
  <c r="T469" i="17"/>
  <c r="S469" i="17"/>
  <c r="R469" i="17"/>
  <c r="Q469" i="17"/>
  <c r="P469" i="17"/>
  <c r="O469" i="17"/>
  <c r="M469" i="17"/>
  <c r="L469" i="17"/>
  <c r="K469" i="17"/>
  <c r="J469" i="17"/>
  <c r="I469" i="17"/>
  <c r="H469" i="17"/>
  <c r="G469" i="17"/>
  <c r="E469" i="17"/>
  <c r="C469" i="17"/>
  <c r="B469" i="17"/>
  <c r="X468" i="17"/>
  <c r="W468" i="17"/>
  <c r="V468" i="17"/>
  <c r="U468" i="17"/>
  <c r="T468" i="17"/>
  <c r="S468" i="17"/>
  <c r="R468" i="17"/>
  <c r="Q468" i="17"/>
  <c r="P468" i="17"/>
  <c r="O468" i="17"/>
  <c r="M468" i="17"/>
  <c r="L468" i="17"/>
  <c r="K468" i="17"/>
  <c r="J468" i="17"/>
  <c r="I468" i="17"/>
  <c r="H468" i="17"/>
  <c r="G468" i="17"/>
  <c r="E468" i="17"/>
  <c r="C468" i="17"/>
  <c r="B468" i="17"/>
  <c r="X467" i="17"/>
  <c r="W467" i="17"/>
  <c r="V467" i="17"/>
  <c r="U467" i="17"/>
  <c r="T467" i="17"/>
  <c r="S467" i="17"/>
  <c r="R467" i="17"/>
  <c r="Q467" i="17"/>
  <c r="P467" i="17"/>
  <c r="O467" i="17"/>
  <c r="M467" i="17"/>
  <c r="L467" i="17"/>
  <c r="K467" i="17"/>
  <c r="J467" i="17"/>
  <c r="I467" i="17"/>
  <c r="H467" i="17"/>
  <c r="G467" i="17"/>
  <c r="E467" i="17"/>
  <c r="C467" i="17"/>
  <c r="B467" i="17"/>
  <c r="X466" i="17"/>
  <c r="W466" i="17"/>
  <c r="V466" i="17"/>
  <c r="U466" i="17"/>
  <c r="T466" i="17"/>
  <c r="S466" i="17"/>
  <c r="R466" i="17"/>
  <c r="Q466" i="17"/>
  <c r="P466" i="17"/>
  <c r="O466" i="17"/>
  <c r="M466" i="17"/>
  <c r="L466" i="17"/>
  <c r="K466" i="17"/>
  <c r="J466" i="17"/>
  <c r="I466" i="17"/>
  <c r="H466" i="17"/>
  <c r="G466" i="17"/>
  <c r="E466" i="17"/>
  <c r="C466" i="17"/>
  <c r="B466" i="17"/>
  <c r="X465" i="17"/>
  <c r="W465" i="17"/>
  <c r="V465" i="17"/>
  <c r="U465" i="17"/>
  <c r="T465" i="17"/>
  <c r="S465" i="17"/>
  <c r="R465" i="17"/>
  <c r="Q465" i="17"/>
  <c r="P465" i="17"/>
  <c r="O465" i="17"/>
  <c r="M465" i="17"/>
  <c r="L465" i="17"/>
  <c r="K465" i="17"/>
  <c r="J465" i="17"/>
  <c r="I465" i="17"/>
  <c r="H465" i="17"/>
  <c r="G465" i="17"/>
  <c r="E465" i="17"/>
  <c r="C465" i="17"/>
  <c r="B465" i="17"/>
  <c r="X464" i="17"/>
  <c r="W464" i="17"/>
  <c r="V464" i="17"/>
  <c r="U464" i="17"/>
  <c r="T464" i="17"/>
  <c r="S464" i="17"/>
  <c r="R464" i="17"/>
  <c r="Q464" i="17"/>
  <c r="P464" i="17"/>
  <c r="O464" i="17"/>
  <c r="M464" i="17"/>
  <c r="L464" i="17"/>
  <c r="K464" i="17"/>
  <c r="J464" i="17"/>
  <c r="I464" i="17"/>
  <c r="H464" i="17"/>
  <c r="G464" i="17"/>
  <c r="E464" i="17"/>
  <c r="C464" i="17"/>
  <c r="B464" i="17"/>
  <c r="X463" i="17"/>
  <c r="W463" i="17"/>
  <c r="V463" i="17"/>
  <c r="U463" i="17"/>
  <c r="T463" i="17"/>
  <c r="S463" i="17"/>
  <c r="R463" i="17"/>
  <c r="Q463" i="17"/>
  <c r="P463" i="17"/>
  <c r="O463" i="17"/>
  <c r="M463" i="17"/>
  <c r="L463" i="17"/>
  <c r="K463" i="17"/>
  <c r="J463" i="17"/>
  <c r="I463" i="17"/>
  <c r="H463" i="17"/>
  <c r="G463" i="17"/>
  <c r="E463" i="17"/>
  <c r="C463" i="17"/>
  <c r="B463" i="17"/>
  <c r="X462" i="17"/>
  <c r="W462" i="17"/>
  <c r="V462" i="17"/>
  <c r="U462" i="17"/>
  <c r="T462" i="17"/>
  <c r="S462" i="17"/>
  <c r="R462" i="17"/>
  <c r="Q462" i="17"/>
  <c r="P462" i="17"/>
  <c r="O462" i="17"/>
  <c r="M462" i="17"/>
  <c r="L462" i="17"/>
  <c r="K462" i="17"/>
  <c r="J462" i="17"/>
  <c r="I462" i="17"/>
  <c r="H462" i="17"/>
  <c r="G462" i="17"/>
  <c r="E462" i="17"/>
  <c r="C462" i="17"/>
  <c r="B462" i="17"/>
  <c r="X461" i="17"/>
  <c r="W461" i="17"/>
  <c r="V461" i="17"/>
  <c r="U461" i="17"/>
  <c r="T461" i="17"/>
  <c r="S461" i="17"/>
  <c r="R461" i="17"/>
  <c r="Q461" i="17"/>
  <c r="P461" i="17"/>
  <c r="O461" i="17"/>
  <c r="M461" i="17"/>
  <c r="L461" i="17"/>
  <c r="K461" i="17"/>
  <c r="J461" i="17"/>
  <c r="I461" i="17"/>
  <c r="H461" i="17"/>
  <c r="G461" i="17"/>
  <c r="E461" i="17"/>
  <c r="C461" i="17"/>
  <c r="B461" i="17"/>
  <c r="X460" i="17"/>
  <c r="W460" i="17"/>
  <c r="V460" i="17"/>
  <c r="U460" i="17"/>
  <c r="T460" i="17"/>
  <c r="S460" i="17"/>
  <c r="R460" i="17"/>
  <c r="Q460" i="17"/>
  <c r="P460" i="17"/>
  <c r="O460" i="17"/>
  <c r="M460" i="17"/>
  <c r="L460" i="17"/>
  <c r="K460" i="17"/>
  <c r="J460" i="17"/>
  <c r="I460" i="17"/>
  <c r="H460" i="17"/>
  <c r="G460" i="17"/>
  <c r="E460" i="17"/>
  <c r="C460" i="17"/>
  <c r="B460" i="17"/>
  <c r="X459" i="17"/>
  <c r="W459" i="17"/>
  <c r="V459" i="17"/>
  <c r="U459" i="17"/>
  <c r="T459" i="17"/>
  <c r="S459" i="17"/>
  <c r="R459" i="17"/>
  <c r="Q459" i="17"/>
  <c r="P459" i="17"/>
  <c r="O459" i="17"/>
  <c r="M459" i="17"/>
  <c r="L459" i="17"/>
  <c r="K459" i="17"/>
  <c r="J459" i="17"/>
  <c r="I459" i="17"/>
  <c r="H459" i="17"/>
  <c r="G459" i="17"/>
  <c r="E459" i="17"/>
  <c r="C459" i="17"/>
  <c r="B459" i="17"/>
  <c r="X458" i="17"/>
  <c r="W458" i="17"/>
  <c r="V458" i="17"/>
  <c r="U458" i="17"/>
  <c r="T458" i="17"/>
  <c r="S458" i="17"/>
  <c r="R458" i="17"/>
  <c r="Q458" i="17"/>
  <c r="P458" i="17"/>
  <c r="O458" i="17"/>
  <c r="M458" i="17"/>
  <c r="L458" i="17"/>
  <c r="K458" i="17"/>
  <c r="J458" i="17"/>
  <c r="I458" i="17"/>
  <c r="H458" i="17"/>
  <c r="G458" i="17"/>
  <c r="E458" i="17"/>
  <c r="C458" i="17"/>
  <c r="B458" i="17"/>
  <c r="X457" i="17"/>
  <c r="W457" i="17"/>
  <c r="V457" i="17"/>
  <c r="U457" i="17"/>
  <c r="T457" i="17"/>
  <c r="S457" i="17"/>
  <c r="R457" i="17"/>
  <c r="Q457" i="17"/>
  <c r="P457" i="17"/>
  <c r="O457" i="17"/>
  <c r="M457" i="17"/>
  <c r="L457" i="17"/>
  <c r="K457" i="17"/>
  <c r="J457" i="17"/>
  <c r="I457" i="17"/>
  <c r="H457" i="17"/>
  <c r="G457" i="17"/>
  <c r="E457" i="17"/>
  <c r="C457" i="17"/>
  <c r="B457" i="17"/>
  <c r="X456" i="17"/>
  <c r="W456" i="17"/>
  <c r="V456" i="17"/>
  <c r="U456" i="17"/>
  <c r="T456" i="17"/>
  <c r="S456" i="17"/>
  <c r="R456" i="17"/>
  <c r="Q456" i="17"/>
  <c r="P456" i="17"/>
  <c r="O456" i="17"/>
  <c r="M456" i="17"/>
  <c r="L456" i="17"/>
  <c r="K456" i="17"/>
  <c r="J456" i="17"/>
  <c r="I456" i="17"/>
  <c r="H456" i="17"/>
  <c r="G456" i="17"/>
  <c r="E456" i="17"/>
  <c r="C456" i="17"/>
  <c r="B456" i="17"/>
  <c r="X455" i="17"/>
  <c r="W455" i="17"/>
  <c r="V455" i="17"/>
  <c r="U455" i="17"/>
  <c r="T455" i="17"/>
  <c r="S455" i="17"/>
  <c r="R455" i="17"/>
  <c r="Q455" i="17"/>
  <c r="P455" i="17"/>
  <c r="O455" i="17"/>
  <c r="M455" i="17"/>
  <c r="L455" i="17"/>
  <c r="K455" i="17"/>
  <c r="J455" i="17"/>
  <c r="I455" i="17"/>
  <c r="H455" i="17"/>
  <c r="G455" i="17"/>
  <c r="E455" i="17"/>
  <c r="C455" i="17"/>
  <c r="B455" i="17"/>
  <c r="X454" i="17"/>
  <c r="W454" i="17"/>
  <c r="V454" i="17"/>
  <c r="U454" i="17"/>
  <c r="T454" i="17"/>
  <c r="S454" i="17"/>
  <c r="R454" i="17"/>
  <c r="Q454" i="17"/>
  <c r="P454" i="17"/>
  <c r="O454" i="17"/>
  <c r="M454" i="17"/>
  <c r="L454" i="17"/>
  <c r="K454" i="17"/>
  <c r="J454" i="17"/>
  <c r="I454" i="17"/>
  <c r="H454" i="17"/>
  <c r="G454" i="17"/>
  <c r="E454" i="17"/>
  <c r="C454" i="17"/>
  <c r="B454" i="17"/>
  <c r="X453" i="17"/>
  <c r="W453" i="17"/>
  <c r="V453" i="17"/>
  <c r="U453" i="17"/>
  <c r="T453" i="17"/>
  <c r="S453" i="17"/>
  <c r="R453" i="17"/>
  <c r="Q453" i="17"/>
  <c r="P453" i="17"/>
  <c r="O453" i="17"/>
  <c r="M453" i="17"/>
  <c r="L453" i="17"/>
  <c r="K453" i="17"/>
  <c r="J453" i="17"/>
  <c r="I453" i="17"/>
  <c r="H453" i="17"/>
  <c r="G453" i="17"/>
  <c r="E453" i="17"/>
  <c r="C453" i="17"/>
  <c r="B453" i="17"/>
  <c r="X452" i="17"/>
  <c r="W452" i="17"/>
  <c r="V452" i="17"/>
  <c r="U452" i="17"/>
  <c r="T452" i="17"/>
  <c r="S452" i="17"/>
  <c r="R452" i="17"/>
  <c r="Q452" i="17"/>
  <c r="P452" i="17"/>
  <c r="O452" i="17"/>
  <c r="M452" i="17"/>
  <c r="L452" i="17"/>
  <c r="K452" i="17"/>
  <c r="J452" i="17"/>
  <c r="I452" i="17"/>
  <c r="H452" i="17"/>
  <c r="G452" i="17"/>
  <c r="E452" i="17"/>
  <c r="C452" i="17"/>
  <c r="B452" i="17"/>
  <c r="X451" i="17"/>
  <c r="W451" i="17"/>
  <c r="V451" i="17"/>
  <c r="U451" i="17"/>
  <c r="T451" i="17"/>
  <c r="S451" i="17"/>
  <c r="R451" i="17"/>
  <c r="Q451" i="17"/>
  <c r="P451" i="17"/>
  <c r="O451" i="17"/>
  <c r="M451" i="17"/>
  <c r="L451" i="17"/>
  <c r="K451" i="17"/>
  <c r="J451" i="17"/>
  <c r="I451" i="17"/>
  <c r="H451" i="17"/>
  <c r="G451" i="17"/>
  <c r="E451" i="17"/>
  <c r="C451" i="17"/>
  <c r="B451" i="17"/>
  <c r="X450" i="17"/>
  <c r="W450" i="17"/>
  <c r="V450" i="17"/>
  <c r="U450" i="17"/>
  <c r="T450" i="17"/>
  <c r="S450" i="17"/>
  <c r="R450" i="17"/>
  <c r="Q450" i="17"/>
  <c r="P450" i="17"/>
  <c r="O450" i="17"/>
  <c r="M450" i="17"/>
  <c r="L450" i="17"/>
  <c r="K450" i="17"/>
  <c r="J450" i="17"/>
  <c r="I450" i="17"/>
  <c r="H450" i="17"/>
  <c r="G450" i="17"/>
  <c r="E450" i="17"/>
  <c r="C450" i="17"/>
  <c r="B450" i="17"/>
  <c r="X449" i="17"/>
  <c r="W449" i="17"/>
  <c r="V449" i="17"/>
  <c r="U449" i="17"/>
  <c r="T449" i="17"/>
  <c r="S449" i="17"/>
  <c r="R449" i="17"/>
  <c r="Q449" i="17"/>
  <c r="P449" i="17"/>
  <c r="O449" i="17"/>
  <c r="M449" i="17"/>
  <c r="L449" i="17"/>
  <c r="K449" i="17"/>
  <c r="J449" i="17"/>
  <c r="I449" i="17"/>
  <c r="H449" i="17"/>
  <c r="G449" i="17"/>
  <c r="E449" i="17"/>
  <c r="C449" i="17"/>
  <c r="B449" i="17"/>
  <c r="X448" i="17"/>
  <c r="W448" i="17"/>
  <c r="V448" i="17"/>
  <c r="U448" i="17"/>
  <c r="T448" i="17"/>
  <c r="S448" i="17"/>
  <c r="R448" i="17"/>
  <c r="Q448" i="17"/>
  <c r="P448" i="17"/>
  <c r="O448" i="17"/>
  <c r="M448" i="17"/>
  <c r="L448" i="17"/>
  <c r="K448" i="17"/>
  <c r="J448" i="17"/>
  <c r="I448" i="17"/>
  <c r="H448" i="17"/>
  <c r="G448" i="17"/>
  <c r="E448" i="17"/>
  <c r="C448" i="17"/>
  <c r="B448" i="17"/>
  <c r="X447" i="17"/>
  <c r="W447" i="17"/>
  <c r="V447" i="17"/>
  <c r="U447" i="17"/>
  <c r="T447" i="17"/>
  <c r="S447" i="17"/>
  <c r="R447" i="17"/>
  <c r="Q447" i="17"/>
  <c r="P447" i="17"/>
  <c r="O447" i="17"/>
  <c r="M447" i="17"/>
  <c r="L447" i="17"/>
  <c r="K447" i="17"/>
  <c r="J447" i="17"/>
  <c r="I447" i="17"/>
  <c r="H447" i="17"/>
  <c r="G447" i="17"/>
  <c r="E447" i="17"/>
  <c r="C447" i="17"/>
  <c r="B447" i="17"/>
  <c r="X446" i="17"/>
  <c r="W446" i="17"/>
  <c r="V446" i="17"/>
  <c r="U446" i="17"/>
  <c r="T446" i="17"/>
  <c r="S446" i="17"/>
  <c r="R446" i="17"/>
  <c r="Q446" i="17"/>
  <c r="P446" i="17"/>
  <c r="O446" i="17"/>
  <c r="M446" i="17"/>
  <c r="L446" i="17"/>
  <c r="K446" i="17"/>
  <c r="J446" i="17"/>
  <c r="I446" i="17"/>
  <c r="H446" i="17"/>
  <c r="G446" i="17"/>
  <c r="E446" i="17"/>
  <c r="C446" i="17"/>
  <c r="B446" i="17"/>
  <c r="X445" i="17"/>
  <c r="W445" i="17"/>
  <c r="V445" i="17"/>
  <c r="U445" i="17"/>
  <c r="T445" i="17"/>
  <c r="S445" i="17"/>
  <c r="R445" i="17"/>
  <c r="Q445" i="17"/>
  <c r="P445" i="17"/>
  <c r="O445" i="17"/>
  <c r="M445" i="17"/>
  <c r="L445" i="17"/>
  <c r="K445" i="17"/>
  <c r="J445" i="17"/>
  <c r="I445" i="17"/>
  <c r="H445" i="17"/>
  <c r="G445" i="17"/>
  <c r="E445" i="17"/>
  <c r="C445" i="17"/>
  <c r="B445" i="17"/>
  <c r="X444" i="17"/>
  <c r="W444" i="17"/>
  <c r="V444" i="17"/>
  <c r="U444" i="17"/>
  <c r="T444" i="17"/>
  <c r="S444" i="17"/>
  <c r="R444" i="17"/>
  <c r="Q444" i="17"/>
  <c r="P444" i="17"/>
  <c r="O444" i="17"/>
  <c r="M444" i="17"/>
  <c r="L444" i="17"/>
  <c r="K444" i="17"/>
  <c r="J444" i="17"/>
  <c r="I444" i="17"/>
  <c r="H444" i="17"/>
  <c r="G444" i="17"/>
  <c r="E444" i="17"/>
  <c r="C444" i="17"/>
  <c r="B444" i="17"/>
  <c r="X443" i="17"/>
  <c r="W443" i="17"/>
  <c r="V443" i="17"/>
  <c r="U443" i="17"/>
  <c r="T443" i="17"/>
  <c r="S443" i="17"/>
  <c r="R443" i="17"/>
  <c r="Q443" i="17"/>
  <c r="P443" i="17"/>
  <c r="O443" i="17"/>
  <c r="M443" i="17"/>
  <c r="L443" i="17"/>
  <c r="K443" i="17"/>
  <c r="J443" i="17"/>
  <c r="I443" i="17"/>
  <c r="H443" i="17"/>
  <c r="G443" i="17"/>
  <c r="E443" i="17"/>
  <c r="C443" i="17"/>
  <c r="B443" i="17"/>
  <c r="X442" i="17"/>
  <c r="W442" i="17"/>
  <c r="V442" i="17"/>
  <c r="U442" i="17"/>
  <c r="T442" i="17"/>
  <c r="S442" i="17"/>
  <c r="R442" i="17"/>
  <c r="Q442" i="17"/>
  <c r="P442" i="17"/>
  <c r="O442" i="17"/>
  <c r="M442" i="17"/>
  <c r="L442" i="17"/>
  <c r="K442" i="17"/>
  <c r="J442" i="17"/>
  <c r="I442" i="17"/>
  <c r="H442" i="17"/>
  <c r="G442" i="17"/>
  <c r="E442" i="17"/>
  <c r="C442" i="17"/>
  <c r="B442" i="17"/>
  <c r="X441" i="17"/>
  <c r="W441" i="17"/>
  <c r="V441" i="17"/>
  <c r="U441" i="17"/>
  <c r="T441" i="17"/>
  <c r="S441" i="17"/>
  <c r="R441" i="17"/>
  <c r="Q441" i="17"/>
  <c r="P441" i="17"/>
  <c r="O441" i="17"/>
  <c r="M441" i="17"/>
  <c r="L441" i="17"/>
  <c r="K441" i="17"/>
  <c r="J441" i="17"/>
  <c r="I441" i="17"/>
  <c r="H441" i="17"/>
  <c r="G441" i="17"/>
  <c r="E441" i="17"/>
  <c r="C441" i="17"/>
  <c r="B441" i="17"/>
  <c r="X440" i="17"/>
  <c r="W440" i="17"/>
  <c r="V440" i="17"/>
  <c r="U440" i="17"/>
  <c r="T440" i="17"/>
  <c r="S440" i="17"/>
  <c r="R440" i="17"/>
  <c r="Q440" i="17"/>
  <c r="P440" i="17"/>
  <c r="O440" i="17"/>
  <c r="M440" i="17"/>
  <c r="L440" i="17"/>
  <c r="K440" i="17"/>
  <c r="J440" i="17"/>
  <c r="I440" i="17"/>
  <c r="H440" i="17"/>
  <c r="G440" i="17"/>
  <c r="E440" i="17"/>
  <c r="C440" i="17"/>
  <c r="B440" i="17"/>
  <c r="X439" i="17"/>
  <c r="W439" i="17"/>
  <c r="V439" i="17"/>
  <c r="U439" i="17"/>
  <c r="T439" i="17"/>
  <c r="S439" i="17"/>
  <c r="R439" i="17"/>
  <c r="Q439" i="17"/>
  <c r="P439" i="17"/>
  <c r="O439" i="17"/>
  <c r="M439" i="17"/>
  <c r="L439" i="17"/>
  <c r="K439" i="17"/>
  <c r="J439" i="17"/>
  <c r="I439" i="17"/>
  <c r="H439" i="17"/>
  <c r="G439" i="17"/>
  <c r="E439" i="17"/>
  <c r="C439" i="17"/>
  <c r="B439" i="17"/>
  <c r="X438" i="17"/>
  <c r="W438" i="17"/>
  <c r="V438" i="17"/>
  <c r="U438" i="17"/>
  <c r="T438" i="17"/>
  <c r="S438" i="17"/>
  <c r="R438" i="17"/>
  <c r="Q438" i="17"/>
  <c r="P438" i="17"/>
  <c r="O438" i="17"/>
  <c r="M438" i="17"/>
  <c r="L438" i="17"/>
  <c r="K438" i="17"/>
  <c r="J438" i="17"/>
  <c r="I438" i="17"/>
  <c r="H438" i="17"/>
  <c r="G438" i="17"/>
  <c r="E438" i="17"/>
  <c r="C438" i="17"/>
  <c r="B438" i="17"/>
  <c r="X437" i="17"/>
  <c r="W437" i="17"/>
  <c r="V437" i="17"/>
  <c r="U437" i="17"/>
  <c r="T437" i="17"/>
  <c r="S437" i="17"/>
  <c r="R437" i="17"/>
  <c r="Q437" i="17"/>
  <c r="P437" i="17"/>
  <c r="O437" i="17"/>
  <c r="M437" i="17"/>
  <c r="L437" i="17"/>
  <c r="K437" i="17"/>
  <c r="J437" i="17"/>
  <c r="I437" i="17"/>
  <c r="H437" i="17"/>
  <c r="G437" i="17"/>
  <c r="E437" i="17"/>
  <c r="C437" i="17"/>
  <c r="B437" i="17"/>
  <c r="X436" i="17"/>
  <c r="W436" i="17"/>
  <c r="V436" i="17"/>
  <c r="U436" i="17"/>
  <c r="T436" i="17"/>
  <c r="S436" i="17"/>
  <c r="R436" i="17"/>
  <c r="Q436" i="17"/>
  <c r="P436" i="17"/>
  <c r="O436" i="17"/>
  <c r="M436" i="17"/>
  <c r="L436" i="17"/>
  <c r="K436" i="17"/>
  <c r="J436" i="17"/>
  <c r="I436" i="17"/>
  <c r="H436" i="17"/>
  <c r="G436" i="17"/>
  <c r="E436" i="17"/>
  <c r="C436" i="17"/>
  <c r="B436" i="17"/>
  <c r="X435" i="17"/>
  <c r="W435" i="17"/>
  <c r="V435" i="17"/>
  <c r="U435" i="17"/>
  <c r="T435" i="17"/>
  <c r="S435" i="17"/>
  <c r="R435" i="17"/>
  <c r="Q435" i="17"/>
  <c r="P435" i="17"/>
  <c r="O435" i="17"/>
  <c r="M435" i="17"/>
  <c r="L435" i="17"/>
  <c r="K435" i="17"/>
  <c r="J435" i="17"/>
  <c r="I435" i="17"/>
  <c r="H435" i="17"/>
  <c r="G435" i="17"/>
  <c r="E435" i="17"/>
  <c r="C435" i="17"/>
  <c r="B435" i="17"/>
  <c r="X434" i="17"/>
  <c r="W434" i="17"/>
  <c r="V434" i="17"/>
  <c r="U434" i="17"/>
  <c r="T434" i="17"/>
  <c r="S434" i="17"/>
  <c r="R434" i="17"/>
  <c r="Q434" i="17"/>
  <c r="P434" i="17"/>
  <c r="O434" i="17"/>
  <c r="M434" i="17"/>
  <c r="L434" i="17"/>
  <c r="K434" i="17"/>
  <c r="J434" i="17"/>
  <c r="I434" i="17"/>
  <c r="H434" i="17"/>
  <c r="G434" i="17"/>
  <c r="E434" i="17"/>
  <c r="C434" i="17"/>
  <c r="B434" i="17"/>
  <c r="X433" i="17"/>
  <c r="W433" i="17"/>
  <c r="V433" i="17"/>
  <c r="U433" i="17"/>
  <c r="T433" i="17"/>
  <c r="S433" i="17"/>
  <c r="R433" i="17"/>
  <c r="Q433" i="17"/>
  <c r="P433" i="17"/>
  <c r="O433" i="17"/>
  <c r="M433" i="17"/>
  <c r="L433" i="17"/>
  <c r="K433" i="17"/>
  <c r="J433" i="17"/>
  <c r="I433" i="17"/>
  <c r="H433" i="17"/>
  <c r="G433" i="17"/>
  <c r="E433" i="17"/>
  <c r="C433" i="17"/>
  <c r="B433" i="17"/>
  <c r="X432" i="17"/>
  <c r="W432" i="17"/>
  <c r="V432" i="17"/>
  <c r="U432" i="17"/>
  <c r="T432" i="17"/>
  <c r="S432" i="17"/>
  <c r="R432" i="17"/>
  <c r="Q432" i="17"/>
  <c r="P432" i="17"/>
  <c r="O432" i="17"/>
  <c r="M432" i="17"/>
  <c r="L432" i="17"/>
  <c r="K432" i="17"/>
  <c r="J432" i="17"/>
  <c r="I432" i="17"/>
  <c r="H432" i="17"/>
  <c r="G432" i="17"/>
  <c r="E432" i="17"/>
  <c r="C432" i="17"/>
  <c r="B432" i="17"/>
  <c r="X431" i="17"/>
  <c r="W431" i="17"/>
  <c r="V431" i="17"/>
  <c r="U431" i="17"/>
  <c r="T431" i="17"/>
  <c r="S431" i="17"/>
  <c r="R431" i="17"/>
  <c r="Q431" i="17"/>
  <c r="P431" i="17"/>
  <c r="O431" i="17"/>
  <c r="M431" i="17"/>
  <c r="L431" i="17"/>
  <c r="K431" i="17"/>
  <c r="J431" i="17"/>
  <c r="I431" i="17"/>
  <c r="H431" i="17"/>
  <c r="G431" i="17"/>
  <c r="E431" i="17"/>
  <c r="C431" i="17"/>
  <c r="B431" i="17"/>
  <c r="X430" i="17"/>
  <c r="W430" i="17"/>
  <c r="V430" i="17"/>
  <c r="U430" i="17"/>
  <c r="T430" i="17"/>
  <c r="S430" i="17"/>
  <c r="R430" i="17"/>
  <c r="Q430" i="17"/>
  <c r="P430" i="17"/>
  <c r="O430" i="17"/>
  <c r="M430" i="17"/>
  <c r="L430" i="17"/>
  <c r="K430" i="17"/>
  <c r="J430" i="17"/>
  <c r="I430" i="17"/>
  <c r="H430" i="17"/>
  <c r="G430" i="17"/>
  <c r="E430" i="17"/>
  <c r="C430" i="17"/>
  <c r="B430" i="17"/>
  <c r="X429" i="17"/>
  <c r="W429" i="17"/>
  <c r="V429" i="17"/>
  <c r="U429" i="17"/>
  <c r="T429" i="17"/>
  <c r="S429" i="17"/>
  <c r="R429" i="17"/>
  <c r="Q429" i="17"/>
  <c r="P429" i="17"/>
  <c r="O429" i="17"/>
  <c r="M429" i="17"/>
  <c r="L429" i="17"/>
  <c r="K429" i="17"/>
  <c r="J429" i="17"/>
  <c r="I429" i="17"/>
  <c r="H429" i="17"/>
  <c r="G429" i="17"/>
  <c r="E429" i="17"/>
  <c r="C429" i="17"/>
  <c r="B429" i="17"/>
  <c r="X428" i="17"/>
  <c r="W428" i="17"/>
  <c r="V428" i="17"/>
  <c r="U428" i="17"/>
  <c r="T428" i="17"/>
  <c r="S428" i="17"/>
  <c r="R428" i="17"/>
  <c r="Q428" i="17"/>
  <c r="P428" i="17"/>
  <c r="O428" i="17"/>
  <c r="M428" i="17"/>
  <c r="L428" i="17"/>
  <c r="K428" i="17"/>
  <c r="J428" i="17"/>
  <c r="I428" i="17"/>
  <c r="H428" i="17"/>
  <c r="G428" i="17"/>
  <c r="E428" i="17"/>
  <c r="C428" i="17"/>
  <c r="B428" i="17"/>
  <c r="X427" i="17"/>
  <c r="W427" i="17"/>
  <c r="V427" i="17"/>
  <c r="U427" i="17"/>
  <c r="T427" i="17"/>
  <c r="S427" i="17"/>
  <c r="R427" i="17"/>
  <c r="Q427" i="17"/>
  <c r="P427" i="17"/>
  <c r="O427" i="17"/>
  <c r="M427" i="17"/>
  <c r="L427" i="17"/>
  <c r="K427" i="17"/>
  <c r="J427" i="17"/>
  <c r="I427" i="17"/>
  <c r="H427" i="17"/>
  <c r="G427" i="17"/>
  <c r="E427" i="17"/>
  <c r="C427" i="17"/>
  <c r="B427" i="17"/>
  <c r="X426" i="17"/>
  <c r="W426" i="17"/>
  <c r="V426" i="17"/>
  <c r="U426" i="17"/>
  <c r="T426" i="17"/>
  <c r="S426" i="17"/>
  <c r="R426" i="17"/>
  <c r="Q426" i="17"/>
  <c r="P426" i="17"/>
  <c r="O426" i="17"/>
  <c r="M426" i="17"/>
  <c r="L426" i="17"/>
  <c r="K426" i="17"/>
  <c r="J426" i="17"/>
  <c r="I426" i="17"/>
  <c r="H426" i="17"/>
  <c r="G426" i="17"/>
  <c r="E426" i="17"/>
  <c r="C426" i="17"/>
  <c r="B426" i="17"/>
  <c r="X425" i="17"/>
  <c r="W425" i="17"/>
  <c r="V425" i="17"/>
  <c r="U425" i="17"/>
  <c r="T425" i="17"/>
  <c r="S425" i="17"/>
  <c r="R425" i="17"/>
  <c r="Q425" i="17"/>
  <c r="P425" i="17"/>
  <c r="O425" i="17"/>
  <c r="M425" i="17"/>
  <c r="L425" i="17"/>
  <c r="K425" i="17"/>
  <c r="J425" i="17"/>
  <c r="I425" i="17"/>
  <c r="H425" i="17"/>
  <c r="G425" i="17"/>
  <c r="E425" i="17"/>
  <c r="C425" i="17"/>
  <c r="B425" i="17"/>
  <c r="X424" i="17"/>
  <c r="W424" i="17"/>
  <c r="V424" i="17"/>
  <c r="U424" i="17"/>
  <c r="T424" i="17"/>
  <c r="S424" i="17"/>
  <c r="R424" i="17"/>
  <c r="Q424" i="17"/>
  <c r="P424" i="17"/>
  <c r="O424" i="17"/>
  <c r="M424" i="17"/>
  <c r="L424" i="17"/>
  <c r="K424" i="17"/>
  <c r="J424" i="17"/>
  <c r="I424" i="17"/>
  <c r="H424" i="17"/>
  <c r="G424" i="17"/>
  <c r="E424" i="17"/>
  <c r="C424" i="17"/>
  <c r="B424" i="17"/>
  <c r="X423" i="17"/>
  <c r="W423" i="17"/>
  <c r="V423" i="17"/>
  <c r="U423" i="17"/>
  <c r="T423" i="17"/>
  <c r="S423" i="17"/>
  <c r="R423" i="17"/>
  <c r="Q423" i="17"/>
  <c r="P423" i="17"/>
  <c r="O423" i="17"/>
  <c r="M423" i="17"/>
  <c r="L423" i="17"/>
  <c r="K423" i="17"/>
  <c r="J423" i="17"/>
  <c r="I423" i="17"/>
  <c r="H423" i="17"/>
  <c r="G423" i="17"/>
  <c r="E423" i="17"/>
  <c r="C423" i="17"/>
  <c r="B423" i="17"/>
  <c r="X422" i="17"/>
  <c r="W422" i="17"/>
  <c r="V422" i="17"/>
  <c r="U422" i="17"/>
  <c r="T422" i="17"/>
  <c r="S422" i="17"/>
  <c r="R422" i="17"/>
  <c r="Q422" i="17"/>
  <c r="P422" i="17"/>
  <c r="O422" i="17"/>
  <c r="M422" i="17"/>
  <c r="L422" i="17"/>
  <c r="K422" i="17"/>
  <c r="J422" i="17"/>
  <c r="I422" i="17"/>
  <c r="H422" i="17"/>
  <c r="G422" i="17"/>
  <c r="E422" i="17"/>
  <c r="C422" i="17"/>
  <c r="B422" i="17"/>
  <c r="X421" i="17"/>
  <c r="W421" i="17"/>
  <c r="V421" i="17"/>
  <c r="U421" i="17"/>
  <c r="T421" i="17"/>
  <c r="S421" i="17"/>
  <c r="R421" i="17"/>
  <c r="Q421" i="17"/>
  <c r="P421" i="17"/>
  <c r="O421" i="17"/>
  <c r="M421" i="17"/>
  <c r="L421" i="17"/>
  <c r="K421" i="17"/>
  <c r="J421" i="17"/>
  <c r="I421" i="17"/>
  <c r="H421" i="17"/>
  <c r="G421" i="17"/>
  <c r="E421" i="17"/>
  <c r="C421" i="17"/>
  <c r="B421" i="17"/>
  <c r="X420" i="17"/>
  <c r="W420" i="17"/>
  <c r="V420" i="17"/>
  <c r="U420" i="17"/>
  <c r="T420" i="17"/>
  <c r="S420" i="17"/>
  <c r="R420" i="17"/>
  <c r="Q420" i="17"/>
  <c r="P420" i="17"/>
  <c r="O420" i="17"/>
  <c r="M420" i="17"/>
  <c r="L420" i="17"/>
  <c r="K420" i="17"/>
  <c r="J420" i="17"/>
  <c r="I420" i="17"/>
  <c r="H420" i="17"/>
  <c r="G420" i="17"/>
  <c r="E420" i="17"/>
  <c r="C420" i="17"/>
  <c r="B420" i="17"/>
  <c r="X419" i="17"/>
  <c r="W419" i="17"/>
  <c r="V419" i="17"/>
  <c r="U419" i="17"/>
  <c r="T419" i="17"/>
  <c r="S419" i="17"/>
  <c r="R419" i="17"/>
  <c r="Q419" i="17"/>
  <c r="P419" i="17"/>
  <c r="O419" i="17"/>
  <c r="M419" i="17"/>
  <c r="L419" i="17"/>
  <c r="K419" i="17"/>
  <c r="J419" i="17"/>
  <c r="I419" i="17"/>
  <c r="H419" i="17"/>
  <c r="G419" i="17"/>
  <c r="E419" i="17"/>
  <c r="C419" i="17"/>
  <c r="B419" i="17"/>
  <c r="X418" i="17"/>
  <c r="W418" i="17"/>
  <c r="V418" i="17"/>
  <c r="U418" i="17"/>
  <c r="T418" i="17"/>
  <c r="S418" i="17"/>
  <c r="R418" i="17"/>
  <c r="Q418" i="17"/>
  <c r="P418" i="17"/>
  <c r="O418" i="17"/>
  <c r="M418" i="17"/>
  <c r="L418" i="17"/>
  <c r="K418" i="17"/>
  <c r="J418" i="17"/>
  <c r="I418" i="17"/>
  <c r="H418" i="17"/>
  <c r="G418" i="17"/>
  <c r="E418" i="17"/>
  <c r="C418" i="17"/>
  <c r="B418" i="17"/>
  <c r="X417" i="17"/>
  <c r="W417" i="17"/>
  <c r="V417" i="17"/>
  <c r="U417" i="17"/>
  <c r="T417" i="17"/>
  <c r="S417" i="17"/>
  <c r="R417" i="17"/>
  <c r="Q417" i="17"/>
  <c r="P417" i="17"/>
  <c r="O417" i="17"/>
  <c r="M417" i="17"/>
  <c r="L417" i="17"/>
  <c r="K417" i="17"/>
  <c r="J417" i="17"/>
  <c r="I417" i="17"/>
  <c r="H417" i="17"/>
  <c r="G417" i="17"/>
  <c r="E417" i="17"/>
  <c r="C417" i="17"/>
  <c r="B417" i="17"/>
  <c r="X416" i="17"/>
  <c r="W416" i="17"/>
  <c r="V416" i="17"/>
  <c r="U416" i="17"/>
  <c r="T416" i="17"/>
  <c r="S416" i="17"/>
  <c r="R416" i="17"/>
  <c r="Q416" i="17"/>
  <c r="P416" i="17"/>
  <c r="O416" i="17"/>
  <c r="M416" i="17"/>
  <c r="L416" i="17"/>
  <c r="K416" i="17"/>
  <c r="J416" i="17"/>
  <c r="I416" i="17"/>
  <c r="H416" i="17"/>
  <c r="G416" i="17"/>
  <c r="E416" i="17"/>
  <c r="C416" i="17"/>
  <c r="B416" i="17"/>
  <c r="X415" i="17"/>
  <c r="W415" i="17"/>
  <c r="V415" i="17"/>
  <c r="U415" i="17"/>
  <c r="T415" i="17"/>
  <c r="S415" i="17"/>
  <c r="R415" i="17"/>
  <c r="Q415" i="17"/>
  <c r="P415" i="17"/>
  <c r="O415" i="17"/>
  <c r="M415" i="17"/>
  <c r="L415" i="17"/>
  <c r="K415" i="17"/>
  <c r="J415" i="17"/>
  <c r="I415" i="17"/>
  <c r="H415" i="17"/>
  <c r="G415" i="17"/>
  <c r="E415" i="17"/>
  <c r="C415" i="17"/>
  <c r="B415" i="17"/>
  <c r="X414" i="17"/>
  <c r="W414" i="17"/>
  <c r="V414" i="17"/>
  <c r="U414" i="17"/>
  <c r="T414" i="17"/>
  <c r="S414" i="17"/>
  <c r="R414" i="17"/>
  <c r="Q414" i="17"/>
  <c r="P414" i="17"/>
  <c r="O414" i="17"/>
  <c r="M414" i="17"/>
  <c r="L414" i="17"/>
  <c r="K414" i="17"/>
  <c r="J414" i="17"/>
  <c r="I414" i="17"/>
  <c r="H414" i="17"/>
  <c r="G414" i="17"/>
  <c r="E414" i="17"/>
  <c r="C414" i="17"/>
  <c r="B414" i="17"/>
  <c r="X413" i="17"/>
  <c r="W413" i="17"/>
  <c r="V413" i="17"/>
  <c r="U413" i="17"/>
  <c r="T413" i="17"/>
  <c r="S413" i="17"/>
  <c r="R413" i="17"/>
  <c r="Q413" i="17"/>
  <c r="P413" i="17"/>
  <c r="O413" i="17"/>
  <c r="M413" i="17"/>
  <c r="L413" i="17"/>
  <c r="K413" i="17"/>
  <c r="J413" i="17"/>
  <c r="I413" i="17"/>
  <c r="H413" i="17"/>
  <c r="G413" i="17"/>
  <c r="E413" i="17"/>
  <c r="C413" i="17"/>
  <c r="B413" i="17"/>
  <c r="X412" i="17"/>
  <c r="W412" i="17"/>
  <c r="V412" i="17"/>
  <c r="U412" i="17"/>
  <c r="T412" i="17"/>
  <c r="S412" i="17"/>
  <c r="R412" i="17"/>
  <c r="Q412" i="17"/>
  <c r="P412" i="17"/>
  <c r="O412" i="17"/>
  <c r="M412" i="17"/>
  <c r="L412" i="17"/>
  <c r="K412" i="17"/>
  <c r="J412" i="17"/>
  <c r="I412" i="17"/>
  <c r="H412" i="17"/>
  <c r="G412" i="17"/>
  <c r="E412" i="17"/>
  <c r="C412" i="17"/>
  <c r="B412" i="17"/>
  <c r="X411" i="17"/>
  <c r="W411" i="17"/>
  <c r="V411" i="17"/>
  <c r="U411" i="17"/>
  <c r="T411" i="17"/>
  <c r="S411" i="17"/>
  <c r="R411" i="17"/>
  <c r="Q411" i="17"/>
  <c r="P411" i="17"/>
  <c r="O411" i="17"/>
  <c r="M411" i="17"/>
  <c r="L411" i="17"/>
  <c r="K411" i="17"/>
  <c r="J411" i="17"/>
  <c r="I411" i="17"/>
  <c r="H411" i="17"/>
  <c r="G411" i="17"/>
  <c r="E411" i="17"/>
  <c r="C411" i="17"/>
  <c r="B411" i="17"/>
  <c r="X410" i="17"/>
  <c r="W410" i="17"/>
  <c r="V410" i="17"/>
  <c r="U410" i="17"/>
  <c r="T410" i="17"/>
  <c r="S410" i="17"/>
  <c r="R410" i="17"/>
  <c r="Q410" i="17"/>
  <c r="P410" i="17"/>
  <c r="O410" i="17"/>
  <c r="M410" i="17"/>
  <c r="L410" i="17"/>
  <c r="K410" i="17"/>
  <c r="J410" i="17"/>
  <c r="I410" i="17"/>
  <c r="H410" i="17"/>
  <c r="G410" i="17"/>
  <c r="E410" i="17"/>
  <c r="C410" i="17"/>
  <c r="B410" i="17"/>
  <c r="X409" i="17"/>
  <c r="W409" i="17"/>
  <c r="V409" i="17"/>
  <c r="U409" i="17"/>
  <c r="T409" i="17"/>
  <c r="S409" i="17"/>
  <c r="R409" i="17"/>
  <c r="Q409" i="17"/>
  <c r="P409" i="17"/>
  <c r="O409" i="17"/>
  <c r="M409" i="17"/>
  <c r="L409" i="17"/>
  <c r="K409" i="17"/>
  <c r="J409" i="17"/>
  <c r="I409" i="17"/>
  <c r="H409" i="17"/>
  <c r="G409" i="17"/>
  <c r="E409" i="17"/>
  <c r="C409" i="17"/>
  <c r="B409" i="17"/>
  <c r="X408" i="17"/>
  <c r="W408" i="17"/>
  <c r="V408" i="17"/>
  <c r="U408" i="17"/>
  <c r="T408" i="17"/>
  <c r="S408" i="17"/>
  <c r="R408" i="17"/>
  <c r="Q408" i="17"/>
  <c r="P408" i="17"/>
  <c r="O408" i="17"/>
  <c r="M408" i="17"/>
  <c r="L408" i="17"/>
  <c r="K408" i="17"/>
  <c r="J408" i="17"/>
  <c r="I408" i="17"/>
  <c r="H408" i="17"/>
  <c r="G408" i="17"/>
  <c r="E408" i="17"/>
  <c r="C408" i="17"/>
  <c r="B408" i="17"/>
  <c r="X407" i="17"/>
  <c r="W407" i="17"/>
  <c r="V407" i="17"/>
  <c r="U407" i="17"/>
  <c r="T407" i="17"/>
  <c r="S407" i="17"/>
  <c r="R407" i="17"/>
  <c r="Q407" i="17"/>
  <c r="P407" i="17"/>
  <c r="O407" i="17"/>
  <c r="M407" i="17"/>
  <c r="L407" i="17"/>
  <c r="K407" i="17"/>
  <c r="J407" i="17"/>
  <c r="I407" i="17"/>
  <c r="H407" i="17"/>
  <c r="G407" i="17"/>
  <c r="E407" i="17"/>
  <c r="C407" i="17"/>
  <c r="B407" i="17"/>
  <c r="X406" i="17"/>
  <c r="W406" i="17"/>
  <c r="V406" i="17"/>
  <c r="U406" i="17"/>
  <c r="T406" i="17"/>
  <c r="S406" i="17"/>
  <c r="R406" i="17"/>
  <c r="Q406" i="17"/>
  <c r="P406" i="17"/>
  <c r="O406" i="17"/>
  <c r="M406" i="17"/>
  <c r="L406" i="17"/>
  <c r="K406" i="17"/>
  <c r="J406" i="17"/>
  <c r="I406" i="17"/>
  <c r="H406" i="17"/>
  <c r="G406" i="17"/>
  <c r="E406" i="17"/>
  <c r="C406" i="17"/>
  <c r="B406" i="17"/>
  <c r="X405" i="17"/>
  <c r="W405" i="17"/>
  <c r="V405" i="17"/>
  <c r="U405" i="17"/>
  <c r="T405" i="17"/>
  <c r="S405" i="17"/>
  <c r="R405" i="17"/>
  <c r="Q405" i="17"/>
  <c r="P405" i="17"/>
  <c r="O405" i="17"/>
  <c r="M405" i="17"/>
  <c r="L405" i="17"/>
  <c r="K405" i="17"/>
  <c r="J405" i="17"/>
  <c r="I405" i="17"/>
  <c r="H405" i="17"/>
  <c r="G405" i="17"/>
  <c r="E405" i="17"/>
  <c r="C405" i="17"/>
  <c r="B405" i="17"/>
  <c r="X404" i="17"/>
  <c r="W404" i="17"/>
  <c r="V404" i="17"/>
  <c r="U404" i="17"/>
  <c r="T404" i="17"/>
  <c r="S404" i="17"/>
  <c r="R404" i="17"/>
  <c r="Q404" i="17"/>
  <c r="P404" i="17"/>
  <c r="O404" i="17"/>
  <c r="M404" i="17"/>
  <c r="L404" i="17"/>
  <c r="K404" i="17"/>
  <c r="J404" i="17"/>
  <c r="I404" i="17"/>
  <c r="H404" i="17"/>
  <c r="G404" i="17"/>
  <c r="E404" i="17"/>
  <c r="C404" i="17"/>
  <c r="B404" i="17"/>
  <c r="X403" i="17"/>
  <c r="W403" i="17"/>
  <c r="V403" i="17"/>
  <c r="U403" i="17"/>
  <c r="T403" i="17"/>
  <c r="S403" i="17"/>
  <c r="R403" i="17"/>
  <c r="Q403" i="17"/>
  <c r="P403" i="17"/>
  <c r="O403" i="17"/>
  <c r="M403" i="17"/>
  <c r="L403" i="17"/>
  <c r="K403" i="17"/>
  <c r="J403" i="17"/>
  <c r="I403" i="17"/>
  <c r="H403" i="17"/>
  <c r="G403" i="17"/>
  <c r="E403" i="17"/>
  <c r="C403" i="17"/>
  <c r="B403" i="17"/>
  <c r="X402" i="17"/>
  <c r="W402" i="17"/>
  <c r="V402" i="17"/>
  <c r="U402" i="17"/>
  <c r="T402" i="17"/>
  <c r="S402" i="17"/>
  <c r="R402" i="17"/>
  <c r="Q402" i="17"/>
  <c r="P402" i="17"/>
  <c r="O402" i="17"/>
  <c r="M402" i="17"/>
  <c r="L402" i="17"/>
  <c r="K402" i="17"/>
  <c r="J402" i="17"/>
  <c r="I402" i="17"/>
  <c r="H402" i="17"/>
  <c r="G402" i="17"/>
  <c r="E402" i="17"/>
  <c r="C402" i="17"/>
  <c r="B402" i="17"/>
  <c r="X401" i="17"/>
  <c r="W401" i="17"/>
  <c r="V401" i="17"/>
  <c r="U401" i="17"/>
  <c r="T401" i="17"/>
  <c r="S401" i="17"/>
  <c r="R401" i="17"/>
  <c r="Q401" i="17"/>
  <c r="P401" i="17"/>
  <c r="O401" i="17"/>
  <c r="M401" i="17"/>
  <c r="L401" i="17"/>
  <c r="K401" i="17"/>
  <c r="J401" i="17"/>
  <c r="I401" i="17"/>
  <c r="H401" i="17"/>
  <c r="G401" i="17"/>
  <c r="E401" i="17"/>
  <c r="C401" i="17"/>
  <c r="B401" i="17"/>
  <c r="X400" i="17"/>
  <c r="W400" i="17"/>
  <c r="V400" i="17"/>
  <c r="U400" i="17"/>
  <c r="T400" i="17"/>
  <c r="S400" i="17"/>
  <c r="R400" i="17"/>
  <c r="Q400" i="17"/>
  <c r="P400" i="17"/>
  <c r="O400" i="17"/>
  <c r="M400" i="17"/>
  <c r="L400" i="17"/>
  <c r="K400" i="17"/>
  <c r="J400" i="17"/>
  <c r="I400" i="17"/>
  <c r="H400" i="17"/>
  <c r="G400" i="17"/>
  <c r="E400" i="17"/>
  <c r="C400" i="17"/>
  <c r="B400" i="17"/>
  <c r="X399" i="17"/>
  <c r="W399" i="17"/>
  <c r="V399" i="17"/>
  <c r="U399" i="17"/>
  <c r="T399" i="17"/>
  <c r="S399" i="17"/>
  <c r="R399" i="17"/>
  <c r="Q399" i="17"/>
  <c r="P399" i="17"/>
  <c r="O399" i="17"/>
  <c r="M399" i="17"/>
  <c r="L399" i="17"/>
  <c r="K399" i="17"/>
  <c r="J399" i="17"/>
  <c r="I399" i="17"/>
  <c r="H399" i="17"/>
  <c r="G399" i="17"/>
  <c r="E399" i="17"/>
  <c r="C399" i="17"/>
  <c r="B399" i="17"/>
  <c r="X398" i="17"/>
  <c r="W398" i="17"/>
  <c r="V398" i="17"/>
  <c r="U398" i="17"/>
  <c r="T398" i="17"/>
  <c r="S398" i="17"/>
  <c r="R398" i="17"/>
  <c r="Q398" i="17"/>
  <c r="P398" i="17"/>
  <c r="O398" i="17"/>
  <c r="M398" i="17"/>
  <c r="L398" i="17"/>
  <c r="K398" i="17"/>
  <c r="J398" i="17"/>
  <c r="I398" i="17"/>
  <c r="H398" i="17"/>
  <c r="G398" i="17"/>
  <c r="E398" i="17"/>
  <c r="C398" i="17"/>
  <c r="B398" i="17"/>
  <c r="X397" i="17"/>
  <c r="W397" i="17"/>
  <c r="V397" i="17"/>
  <c r="U397" i="17"/>
  <c r="T397" i="17"/>
  <c r="S397" i="17"/>
  <c r="R397" i="17"/>
  <c r="Q397" i="17"/>
  <c r="P397" i="17"/>
  <c r="O397" i="17"/>
  <c r="M397" i="17"/>
  <c r="L397" i="17"/>
  <c r="K397" i="17"/>
  <c r="J397" i="17"/>
  <c r="I397" i="17"/>
  <c r="H397" i="17"/>
  <c r="G397" i="17"/>
  <c r="E397" i="17"/>
  <c r="C397" i="17"/>
  <c r="B397" i="17"/>
  <c r="X396" i="17"/>
  <c r="W396" i="17"/>
  <c r="V396" i="17"/>
  <c r="U396" i="17"/>
  <c r="T396" i="17"/>
  <c r="S396" i="17"/>
  <c r="R396" i="17"/>
  <c r="Q396" i="17"/>
  <c r="P396" i="17"/>
  <c r="O396" i="17"/>
  <c r="M396" i="17"/>
  <c r="L396" i="17"/>
  <c r="K396" i="17"/>
  <c r="J396" i="17"/>
  <c r="I396" i="17"/>
  <c r="H396" i="17"/>
  <c r="G396" i="17"/>
  <c r="E396" i="17"/>
  <c r="C396" i="17"/>
  <c r="B396" i="17"/>
  <c r="X395" i="17"/>
  <c r="W395" i="17"/>
  <c r="V395" i="17"/>
  <c r="U395" i="17"/>
  <c r="T395" i="17"/>
  <c r="S395" i="17"/>
  <c r="R395" i="17"/>
  <c r="Q395" i="17"/>
  <c r="P395" i="17"/>
  <c r="O395" i="17"/>
  <c r="M395" i="17"/>
  <c r="L395" i="17"/>
  <c r="K395" i="17"/>
  <c r="J395" i="17"/>
  <c r="I395" i="17"/>
  <c r="H395" i="17"/>
  <c r="G395" i="17"/>
  <c r="E395" i="17"/>
  <c r="C395" i="17"/>
  <c r="B395" i="17"/>
  <c r="X394" i="17"/>
  <c r="W394" i="17"/>
  <c r="V394" i="17"/>
  <c r="U394" i="17"/>
  <c r="T394" i="17"/>
  <c r="S394" i="17"/>
  <c r="R394" i="17"/>
  <c r="Q394" i="17"/>
  <c r="P394" i="17"/>
  <c r="O394" i="17"/>
  <c r="M394" i="17"/>
  <c r="L394" i="17"/>
  <c r="K394" i="17"/>
  <c r="J394" i="17"/>
  <c r="I394" i="17"/>
  <c r="H394" i="17"/>
  <c r="G394" i="17"/>
  <c r="E394" i="17"/>
  <c r="C394" i="17"/>
  <c r="B394" i="17"/>
  <c r="X393" i="17"/>
  <c r="W393" i="17"/>
  <c r="V393" i="17"/>
  <c r="U393" i="17"/>
  <c r="T393" i="17"/>
  <c r="S393" i="17"/>
  <c r="R393" i="17"/>
  <c r="Q393" i="17"/>
  <c r="P393" i="17"/>
  <c r="O393" i="17"/>
  <c r="M393" i="17"/>
  <c r="L393" i="17"/>
  <c r="K393" i="17"/>
  <c r="J393" i="17"/>
  <c r="I393" i="17"/>
  <c r="H393" i="17"/>
  <c r="G393" i="17"/>
  <c r="E393" i="17"/>
  <c r="C393" i="17"/>
  <c r="B393" i="17"/>
  <c r="X392" i="17"/>
  <c r="W392" i="17"/>
  <c r="V392" i="17"/>
  <c r="U392" i="17"/>
  <c r="T392" i="17"/>
  <c r="S392" i="17"/>
  <c r="R392" i="17"/>
  <c r="Q392" i="17"/>
  <c r="P392" i="17"/>
  <c r="O392" i="17"/>
  <c r="M392" i="17"/>
  <c r="L392" i="17"/>
  <c r="K392" i="17"/>
  <c r="J392" i="17"/>
  <c r="I392" i="17"/>
  <c r="H392" i="17"/>
  <c r="G392" i="17"/>
  <c r="E392" i="17"/>
  <c r="C392" i="17"/>
  <c r="B392" i="17"/>
  <c r="X391" i="17"/>
  <c r="W391" i="17"/>
  <c r="V391" i="17"/>
  <c r="U391" i="17"/>
  <c r="T391" i="17"/>
  <c r="S391" i="17"/>
  <c r="R391" i="17"/>
  <c r="Q391" i="17"/>
  <c r="P391" i="17"/>
  <c r="O391" i="17"/>
  <c r="M391" i="17"/>
  <c r="L391" i="17"/>
  <c r="K391" i="17"/>
  <c r="J391" i="17"/>
  <c r="I391" i="17"/>
  <c r="H391" i="17"/>
  <c r="G391" i="17"/>
  <c r="E391" i="17"/>
  <c r="C391" i="17"/>
  <c r="B391" i="17"/>
  <c r="X390" i="17"/>
  <c r="W390" i="17"/>
  <c r="V390" i="17"/>
  <c r="U390" i="17"/>
  <c r="T390" i="17"/>
  <c r="S390" i="17"/>
  <c r="R390" i="17"/>
  <c r="Q390" i="17"/>
  <c r="P390" i="17"/>
  <c r="O390" i="17"/>
  <c r="M390" i="17"/>
  <c r="L390" i="17"/>
  <c r="K390" i="17"/>
  <c r="J390" i="17"/>
  <c r="I390" i="17"/>
  <c r="H390" i="17"/>
  <c r="G390" i="17"/>
  <c r="E390" i="17"/>
  <c r="C390" i="17"/>
  <c r="B390" i="17"/>
  <c r="X389" i="17"/>
  <c r="W389" i="17"/>
  <c r="V389" i="17"/>
  <c r="U389" i="17"/>
  <c r="T389" i="17"/>
  <c r="S389" i="17"/>
  <c r="R389" i="17"/>
  <c r="Q389" i="17"/>
  <c r="P389" i="17"/>
  <c r="O389" i="17"/>
  <c r="M389" i="17"/>
  <c r="L389" i="17"/>
  <c r="K389" i="17"/>
  <c r="J389" i="17"/>
  <c r="I389" i="17"/>
  <c r="H389" i="17"/>
  <c r="G389" i="17"/>
  <c r="E389" i="17"/>
  <c r="C389" i="17"/>
  <c r="B389" i="17"/>
  <c r="X388" i="17"/>
  <c r="W388" i="17"/>
  <c r="V388" i="17"/>
  <c r="U388" i="17"/>
  <c r="T388" i="17"/>
  <c r="S388" i="17"/>
  <c r="R388" i="17"/>
  <c r="Q388" i="17"/>
  <c r="P388" i="17"/>
  <c r="O388" i="17"/>
  <c r="M388" i="17"/>
  <c r="L388" i="17"/>
  <c r="K388" i="17"/>
  <c r="J388" i="17"/>
  <c r="I388" i="17"/>
  <c r="H388" i="17"/>
  <c r="G388" i="17"/>
  <c r="E388" i="17"/>
  <c r="C388" i="17"/>
  <c r="B388" i="17"/>
  <c r="X387" i="17"/>
  <c r="W387" i="17"/>
  <c r="V387" i="17"/>
  <c r="U387" i="17"/>
  <c r="T387" i="17"/>
  <c r="S387" i="17"/>
  <c r="R387" i="17"/>
  <c r="Q387" i="17"/>
  <c r="P387" i="17"/>
  <c r="O387" i="17"/>
  <c r="M387" i="17"/>
  <c r="L387" i="17"/>
  <c r="K387" i="17"/>
  <c r="J387" i="17"/>
  <c r="I387" i="17"/>
  <c r="H387" i="17"/>
  <c r="G387" i="17"/>
  <c r="E387" i="17"/>
  <c r="C387" i="17"/>
  <c r="B387" i="17"/>
  <c r="X386" i="17"/>
  <c r="W386" i="17"/>
  <c r="V386" i="17"/>
  <c r="U386" i="17"/>
  <c r="T386" i="17"/>
  <c r="S386" i="17"/>
  <c r="R386" i="17"/>
  <c r="Q386" i="17"/>
  <c r="P386" i="17"/>
  <c r="O386" i="17"/>
  <c r="M386" i="17"/>
  <c r="L386" i="17"/>
  <c r="K386" i="17"/>
  <c r="J386" i="17"/>
  <c r="I386" i="17"/>
  <c r="H386" i="17"/>
  <c r="G386" i="17"/>
  <c r="E386" i="17"/>
  <c r="C386" i="17"/>
  <c r="B386" i="17"/>
  <c r="X385" i="17"/>
  <c r="W385" i="17"/>
  <c r="V385" i="17"/>
  <c r="U385" i="17"/>
  <c r="T385" i="17"/>
  <c r="S385" i="17"/>
  <c r="R385" i="17"/>
  <c r="Q385" i="17"/>
  <c r="P385" i="17"/>
  <c r="O385" i="17"/>
  <c r="M385" i="17"/>
  <c r="L385" i="17"/>
  <c r="K385" i="17"/>
  <c r="J385" i="17"/>
  <c r="I385" i="17"/>
  <c r="H385" i="17"/>
  <c r="G385" i="17"/>
  <c r="E385" i="17"/>
  <c r="C385" i="17"/>
  <c r="B385" i="17"/>
  <c r="X384" i="17"/>
  <c r="W384" i="17"/>
  <c r="V384" i="17"/>
  <c r="U384" i="17"/>
  <c r="T384" i="17"/>
  <c r="S384" i="17"/>
  <c r="R384" i="17"/>
  <c r="Q384" i="17"/>
  <c r="P384" i="17"/>
  <c r="O384" i="17"/>
  <c r="M384" i="17"/>
  <c r="L384" i="17"/>
  <c r="K384" i="17"/>
  <c r="J384" i="17"/>
  <c r="I384" i="17"/>
  <c r="H384" i="17"/>
  <c r="G384" i="17"/>
  <c r="E384" i="17"/>
  <c r="C384" i="17"/>
  <c r="B384" i="17"/>
  <c r="X383" i="17"/>
  <c r="W383" i="17"/>
  <c r="V383" i="17"/>
  <c r="U383" i="17"/>
  <c r="T383" i="17"/>
  <c r="S383" i="17"/>
  <c r="R383" i="17"/>
  <c r="Q383" i="17"/>
  <c r="P383" i="17"/>
  <c r="O383" i="17"/>
  <c r="M383" i="17"/>
  <c r="L383" i="17"/>
  <c r="K383" i="17"/>
  <c r="J383" i="17"/>
  <c r="I383" i="17"/>
  <c r="H383" i="17"/>
  <c r="G383" i="17"/>
  <c r="E383" i="17"/>
  <c r="C383" i="17"/>
  <c r="B383" i="17"/>
  <c r="X382" i="17"/>
  <c r="W382" i="17"/>
  <c r="V382" i="17"/>
  <c r="U382" i="17"/>
  <c r="T382" i="17"/>
  <c r="S382" i="17"/>
  <c r="R382" i="17"/>
  <c r="Q382" i="17"/>
  <c r="P382" i="17"/>
  <c r="O382" i="17"/>
  <c r="M382" i="17"/>
  <c r="L382" i="17"/>
  <c r="K382" i="17"/>
  <c r="J382" i="17"/>
  <c r="I382" i="17"/>
  <c r="H382" i="17"/>
  <c r="G382" i="17"/>
  <c r="E382" i="17"/>
  <c r="C382" i="17"/>
  <c r="B382" i="17"/>
  <c r="X381" i="17"/>
  <c r="W381" i="17"/>
  <c r="V381" i="17"/>
  <c r="U381" i="17"/>
  <c r="T381" i="17"/>
  <c r="S381" i="17"/>
  <c r="R381" i="17"/>
  <c r="Q381" i="17"/>
  <c r="P381" i="17"/>
  <c r="O381" i="17"/>
  <c r="M381" i="17"/>
  <c r="L381" i="17"/>
  <c r="K381" i="17"/>
  <c r="J381" i="17"/>
  <c r="I381" i="17"/>
  <c r="H381" i="17"/>
  <c r="G381" i="17"/>
  <c r="E381" i="17"/>
  <c r="C381" i="17"/>
  <c r="B381" i="17"/>
  <c r="X380" i="17"/>
  <c r="W380" i="17"/>
  <c r="V380" i="17"/>
  <c r="U380" i="17"/>
  <c r="T380" i="17"/>
  <c r="S380" i="17"/>
  <c r="R380" i="17"/>
  <c r="Q380" i="17"/>
  <c r="P380" i="17"/>
  <c r="O380" i="17"/>
  <c r="M380" i="17"/>
  <c r="L380" i="17"/>
  <c r="K380" i="17"/>
  <c r="J380" i="17"/>
  <c r="I380" i="17"/>
  <c r="H380" i="17"/>
  <c r="G380" i="17"/>
  <c r="E380" i="17"/>
  <c r="C380" i="17"/>
  <c r="B380" i="17"/>
  <c r="X379" i="17"/>
  <c r="W379" i="17"/>
  <c r="V379" i="17"/>
  <c r="U379" i="17"/>
  <c r="T379" i="17"/>
  <c r="S379" i="17"/>
  <c r="R379" i="17"/>
  <c r="Q379" i="17"/>
  <c r="P379" i="17"/>
  <c r="O379" i="17"/>
  <c r="M379" i="17"/>
  <c r="L379" i="17"/>
  <c r="K379" i="17"/>
  <c r="J379" i="17"/>
  <c r="I379" i="17"/>
  <c r="H379" i="17"/>
  <c r="G379" i="17"/>
  <c r="E379" i="17"/>
  <c r="C379" i="17"/>
  <c r="B379" i="17"/>
  <c r="X378" i="17"/>
  <c r="W378" i="17"/>
  <c r="V378" i="17"/>
  <c r="U378" i="17"/>
  <c r="T378" i="17"/>
  <c r="S378" i="17"/>
  <c r="R378" i="17"/>
  <c r="Q378" i="17"/>
  <c r="P378" i="17"/>
  <c r="O378" i="17"/>
  <c r="M378" i="17"/>
  <c r="L378" i="17"/>
  <c r="K378" i="17"/>
  <c r="J378" i="17"/>
  <c r="I378" i="17"/>
  <c r="H378" i="17"/>
  <c r="G378" i="17"/>
  <c r="E378" i="17"/>
  <c r="C378" i="17"/>
  <c r="B378" i="17"/>
  <c r="X377" i="17"/>
  <c r="W377" i="17"/>
  <c r="V377" i="17"/>
  <c r="U377" i="17"/>
  <c r="T377" i="17"/>
  <c r="S377" i="17"/>
  <c r="R377" i="17"/>
  <c r="Q377" i="17"/>
  <c r="P377" i="17"/>
  <c r="O377" i="17"/>
  <c r="M377" i="17"/>
  <c r="L377" i="17"/>
  <c r="K377" i="17"/>
  <c r="J377" i="17"/>
  <c r="I377" i="17"/>
  <c r="H377" i="17"/>
  <c r="G377" i="17"/>
  <c r="E377" i="17"/>
  <c r="C377" i="17"/>
  <c r="B377" i="17"/>
  <c r="X376" i="17"/>
  <c r="W376" i="17"/>
  <c r="V376" i="17"/>
  <c r="U376" i="17"/>
  <c r="T376" i="17"/>
  <c r="S376" i="17"/>
  <c r="R376" i="17"/>
  <c r="Q376" i="17"/>
  <c r="P376" i="17"/>
  <c r="O376" i="17"/>
  <c r="M376" i="17"/>
  <c r="L376" i="17"/>
  <c r="K376" i="17"/>
  <c r="J376" i="17"/>
  <c r="I376" i="17"/>
  <c r="H376" i="17"/>
  <c r="G376" i="17"/>
  <c r="E376" i="17"/>
  <c r="C376" i="17"/>
  <c r="B376" i="17"/>
  <c r="X375" i="17"/>
  <c r="W375" i="17"/>
  <c r="V375" i="17"/>
  <c r="U375" i="17"/>
  <c r="T375" i="17"/>
  <c r="S375" i="17"/>
  <c r="R375" i="17"/>
  <c r="Q375" i="17"/>
  <c r="P375" i="17"/>
  <c r="O375" i="17"/>
  <c r="M375" i="17"/>
  <c r="L375" i="17"/>
  <c r="K375" i="17"/>
  <c r="J375" i="17"/>
  <c r="I375" i="17"/>
  <c r="H375" i="17"/>
  <c r="G375" i="17"/>
  <c r="E375" i="17"/>
  <c r="C375" i="17"/>
  <c r="B375" i="17"/>
  <c r="X374" i="17"/>
  <c r="W374" i="17"/>
  <c r="V374" i="17"/>
  <c r="U374" i="17"/>
  <c r="T374" i="17"/>
  <c r="S374" i="17"/>
  <c r="R374" i="17"/>
  <c r="Q374" i="17"/>
  <c r="P374" i="17"/>
  <c r="O374" i="17"/>
  <c r="M374" i="17"/>
  <c r="L374" i="17"/>
  <c r="K374" i="17"/>
  <c r="J374" i="17"/>
  <c r="I374" i="17"/>
  <c r="H374" i="17"/>
  <c r="G374" i="17"/>
  <c r="E374" i="17"/>
  <c r="C374" i="17"/>
  <c r="B374" i="17"/>
  <c r="X373" i="17"/>
  <c r="W373" i="17"/>
  <c r="V373" i="17"/>
  <c r="U373" i="17"/>
  <c r="T373" i="17"/>
  <c r="S373" i="17"/>
  <c r="R373" i="17"/>
  <c r="Q373" i="17"/>
  <c r="P373" i="17"/>
  <c r="O373" i="17"/>
  <c r="M373" i="17"/>
  <c r="L373" i="17"/>
  <c r="K373" i="17"/>
  <c r="J373" i="17"/>
  <c r="I373" i="17"/>
  <c r="H373" i="17"/>
  <c r="G373" i="17"/>
  <c r="E373" i="17"/>
  <c r="C373" i="17"/>
  <c r="B373" i="17"/>
  <c r="X372" i="17"/>
  <c r="W372" i="17"/>
  <c r="V372" i="17"/>
  <c r="U372" i="17"/>
  <c r="T372" i="17"/>
  <c r="S372" i="17"/>
  <c r="R372" i="17"/>
  <c r="Q372" i="17"/>
  <c r="P372" i="17"/>
  <c r="O372" i="17"/>
  <c r="M372" i="17"/>
  <c r="L372" i="17"/>
  <c r="K372" i="17"/>
  <c r="J372" i="17"/>
  <c r="I372" i="17"/>
  <c r="H372" i="17"/>
  <c r="G372" i="17"/>
  <c r="E372" i="17"/>
  <c r="C372" i="17"/>
  <c r="B372" i="17"/>
  <c r="X371" i="17"/>
  <c r="W371" i="17"/>
  <c r="V371" i="17"/>
  <c r="U371" i="17"/>
  <c r="T371" i="17"/>
  <c r="S371" i="17"/>
  <c r="R371" i="17"/>
  <c r="Q371" i="17"/>
  <c r="P371" i="17"/>
  <c r="O371" i="17"/>
  <c r="M371" i="17"/>
  <c r="L371" i="17"/>
  <c r="K371" i="17"/>
  <c r="J371" i="17"/>
  <c r="I371" i="17"/>
  <c r="H371" i="17"/>
  <c r="G371" i="17"/>
  <c r="E371" i="17"/>
  <c r="C371" i="17"/>
  <c r="B371" i="17"/>
  <c r="X370" i="17"/>
  <c r="W370" i="17"/>
  <c r="V370" i="17"/>
  <c r="U370" i="17"/>
  <c r="T370" i="17"/>
  <c r="S370" i="17"/>
  <c r="R370" i="17"/>
  <c r="Q370" i="17"/>
  <c r="P370" i="17"/>
  <c r="O370" i="17"/>
  <c r="M370" i="17"/>
  <c r="L370" i="17"/>
  <c r="K370" i="17"/>
  <c r="J370" i="17"/>
  <c r="I370" i="17"/>
  <c r="H370" i="17"/>
  <c r="G370" i="17"/>
  <c r="E370" i="17"/>
  <c r="C370" i="17"/>
  <c r="B370" i="17"/>
  <c r="X369" i="17"/>
  <c r="W369" i="17"/>
  <c r="V369" i="17"/>
  <c r="U369" i="17"/>
  <c r="T369" i="17"/>
  <c r="S369" i="17"/>
  <c r="R369" i="17"/>
  <c r="Q369" i="17"/>
  <c r="P369" i="17"/>
  <c r="O369" i="17"/>
  <c r="M369" i="17"/>
  <c r="L369" i="17"/>
  <c r="K369" i="17"/>
  <c r="J369" i="17"/>
  <c r="I369" i="17"/>
  <c r="H369" i="17"/>
  <c r="G369" i="17"/>
  <c r="E369" i="17"/>
  <c r="C369" i="17"/>
  <c r="B369" i="17"/>
  <c r="X368" i="17"/>
  <c r="W368" i="17"/>
  <c r="V368" i="17"/>
  <c r="U368" i="17"/>
  <c r="T368" i="17"/>
  <c r="S368" i="17"/>
  <c r="R368" i="17"/>
  <c r="Q368" i="17"/>
  <c r="P368" i="17"/>
  <c r="O368" i="17"/>
  <c r="M368" i="17"/>
  <c r="L368" i="17"/>
  <c r="K368" i="17"/>
  <c r="J368" i="17"/>
  <c r="I368" i="17"/>
  <c r="H368" i="17"/>
  <c r="G368" i="17"/>
  <c r="E368" i="17"/>
  <c r="C368" i="17"/>
  <c r="B368" i="17"/>
  <c r="X367" i="17"/>
  <c r="W367" i="17"/>
  <c r="V367" i="17"/>
  <c r="U367" i="17"/>
  <c r="T367" i="17"/>
  <c r="S367" i="17"/>
  <c r="R367" i="17"/>
  <c r="Q367" i="17"/>
  <c r="P367" i="17"/>
  <c r="O367" i="17"/>
  <c r="M367" i="17"/>
  <c r="L367" i="17"/>
  <c r="K367" i="17"/>
  <c r="J367" i="17"/>
  <c r="I367" i="17"/>
  <c r="H367" i="17"/>
  <c r="G367" i="17"/>
  <c r="E367" i="17"/>
  <c r="C367" i="17"/>
  <c r="B367" i="17"/>
  <c r="X366" i="17"/>
  <c r="W366" i="17"/>
  <c r="V366" i="17"/>
  <c r="U366" i="17"/>
  <c r="T366" i="17"/>
  <c r="S366" i="17"/>
  <c r="R366" i="17"/>
  <c r="Q366" i="17"/>
  <c r="P366" i="17"/>
  <c r="O366" i="17"/>
  <c r="M366" i="17"/>
  <c r="L366" i="17"/>
  <c r="K366" i="17"/>
  <c r="J366" i="17"/>
  <c r="I366" i="17"/>
  <c r="H366" i="17"/>
  <c r="G366" i="17"/>
  <c r="E366" i="17"/>
  <c r="C366" i="17"/>
  <c r="B366" i="17"/>
  <c r="X365" i="17"/>
  <c r="W365" i="17"/>
  <c r="V365" i="17"/>
  <c r="U365" i="17"/>
  <c r="T365" i="17"/>
  <c r="S365" i="17"/>
  <c r="R365" i="17"/>
  <c r="Q365" i="17"/>
  <c r="P365" i="17"/>
  <c r="O365" i="17"/>
  <c r="M365" i="17"/>
  <c r="L365" i="17"/>
  <c r="K365" i="17"/>
  <c r="J365" i="17"/>
  <c r="I365" i="17"/>
  <c r="H365" i="17"/>
  <c r="G365" i="17"/>
  <c r="E365" i="17"/>
  <c r="C365" i="17"/>
  <c r="B365" i="17"/>
  <c r="X364" i="17"/>
  <c r="W364" i="17"/>
  <c r="V364" i="17"/>
  <c r="U364" i="17"/>
  <c r="T364" i="17"/>
  <c r="S364" i="17"/>
  <c r="R364" i="17"/>
  <c r="Q364" i="17"/>
  <c r="P364" i="17"/>
  <c r="O364" i="17"/>
  <c r="M364" i="17"/>
  <c r="L364" i="17"/>
  <c r="K364" i="17"/>
  <c r="J364" i="17"/>
  <c r="I364" i="17"/>
  <c r="H364" i="17"/>
  <c r="G364" i="17"/>
  <c r="E364" i="17"/>
  <c r="C364" i="17"/>
  <c r="B364" i="17"/>
  <c r="X363" i="17"/>
  <c r="W363" i="17"/>
  <c r="V363" i="17"/>
  <c r="U363" i="17"/>
  <c r="T363" i="17"/>
  <c r="S363" i="17"/>
  <c r="R363" i="17"/>
  <c r="Q363" i="17"/>
  <c r="P363" i="17"/>
  <c r="O363" i="17"/>
  <c r="M363" i="17"/>
  <c r="L363" i="17"/>
  <c r="K363" i="17"/>
  <c r="J363" i="17"/>
  <c r="I363" i="17"/>
  <c r="H363" i="17"/>
  <c r="G363" i="17"/>
  <c r="E363" i="17"/>
  <c r="C363" i="17"/>
  <c r="B363" i="17"/>
  <c r="X362" i="17"/>
  <c r="W362" i="17"/>
  <c r="V362" i="17"/>
  <c r="U362" i="17"/>
  <c r="T362" i="17"/>
  <c r="S362" i="17"/>
  <c r="R362" i="17"/>
  <c r="Q362" i="17"/>
  <c r="P362" i="17"/>
  <c r="O362" i="17"/>
  <c r="M362" i="17"/>
  <c r="L362" i="17"/>
  <c r="K362" i="17"/>
  <c r="J362" i="17"/>
  <c r="I362" i="17"/>
  <c r="H362" i="17"/>
  <c r="G362" i="17"/>
  <c r="E362" i="17"/>
  <c r="C362" i="17"/>
  <c r="B362" i="17"/>
  <c r="X361" i="17"/>
  <c r="W361" i="17"/>
  <c r="V361" i="17"/>
  <c r="U361" i="17"/>
  <c r="T361" i="17"/>
  <c r="S361" i="17"/>
  <c r="R361" i="17"/>
  <c r="Q361" i="17"/>
  <c r="P361" i="17"/>
  <c r="O361" i="17"/>
  <c r="M361" i="17"/>
  <c r="L361" i="17"/>
  <c r="K361" i="17"/>
  <c r="J361" i="17"/>
  <c r="I361" i="17"/>
  <c r="H361" i="17"/>
  <c r="G361" i="17"/>
  <c r="E361" i="17"/>
  <c r="C361" i="17"/>
  <c r="B361" i="17"/>
  <c r="X360" i="17"/>
  <c r="W360" i="17"/>
  <c r="V360" i="17"/>
  <c r="U360" i="17"/>
  <c r="T360" i="17"/>
  <c r="S360" i="17"/>
  <c r="R360" i="17"/>
  <c r="Q360" i="17"/>
  <c r="P360" i="17"/>
  <c r="O360" i="17"/>
  <c r="M360" i="17"/>
  <c r="L360" i="17"/>
  <c r="K360" i="17"/>
  <c r="J360" i="17"/>
  <c r="I360" i="17"/>
  <c r="H360" i="17"/>
  <c r="G360" i="17"/>
  <c r="E360" i="17"/>
  <c r="C360" i="17"/>
  <c r="B360" i="17"/>
  <c r="X359" i="17"/>
  <c r="W359" i="17"/>
  <c r="V359" i="17"/>
  <c r="U359" i="17"/>
  <c r="T359" i="17"/>
  <c r="S359" i="17"/>
  <c r="R359" i="17"/>
  <c r="Q359" i="17"/>
  <c r="P359" i="17"/>
  <c r="O359" i="17"/>
  <c r="M359" i="17"/>
  <c r="L359" i="17"/>
  <c r="K359" i="17"/>
  <c r="J359" i="17"/>
  <c r="I359" i="17"/>
  <c r="H359" i="17"/>
  <c r="G359" i="17"/>
  <c r="E359" i="17"/>
  <c r="C359" i="17"/>
  <c r="B359" i="17"/>
  <c r="X358" i="17"/>
  <c r="W358" i="17"/>
  <c r="V358" i="17"/>
  <c r="U358" i="17"/>
  <c r="T358" i="17"/>
  <c r="S358" i="17"/>
  <c r="R358" i="17"/>
  <c r="Q358" i="17"/>
  <c r="P358" i="17"/>
  <c r="O358" i="17"/>
  <c r="M358" i="17"/>
  <c r="L358" i="17"/>
  <c r="K358" i="17"/>
  <c r="J358" i="17"/>
  <c r="I358" i="17"/>
  <c r="H358" i="17"/>
  <c r="G358" i="17"/>
  <c r="E358" i="17"/>
  <c r="C358" i="17"/>
  <c r="B358" i="17"/>
  <c r="X357" i="17"/>
  <c r="W357" i="17"/>
  <c r="V357" i="17"/>
  <c r="U357" i="17"/>
  <c r="T357" i="17"/>
  <c r="S357" i="17"/>
  <c r="R357" i="17"/>
  <c r="Q357" i="17"/>
  <c r="P357" i="17"/>
  <c r="O357" i="17"/>
  <c r="M357" i="17"/>
  <c r="L357" i="17"/>
  <c r="K357" i="17"/>
  <c r="J357" i="17"/>
  <c r="I357" i="17"/>
  <c r="H357" i="17"/>
  <c r="G357" i="17"/>
  <c r="E357" i="17"/>
  <c r="C357" i="17"/>
  <c r="B357" i="17"/>
  <c r="X356" i="17"/>
  <c r="W356" i="17"/>
  <c r="V356" i="17"/>
  <c r="U356" i="17"/>
  <c r="T356" i="17"/>
  <c r="S356" i="17"/>
  <c r="R356" i="17"/>
  <c r="Q356" i="17"/>
  <c r="P356" i="17"/>
  <c r="O356" i="17"/>
  <c r="M356" i="17"/>
  <c r="L356" i="17"/>
  <c r="K356" i="17"/>
  <c r="J356" i="17"/>
  <c r="I356" i="17"/>
  <c r="H356" i="17"/>
  <c r="G356" i="17"/>
  <c r="E356" i="17"/>
  <c r="C356" i="17"/>
  <c r="B356" i="17"/>
  <c r="X355" i="17"/>
  <c r="W355" i="17"/>
  <c r="V355" i="17"/>
  <c r="U355" i="17"/>
  <c r="T355" i="17"/>
  <c r="S355" i="17"/>
  <c r="R355" i="17"/>
  <c r="Q355" i="17"/>
  <c r="P355" i="17"/>
  <c r="O355" i="17"/>
  <c r="M355" i="17"/>
  <c r="L355" i="17"/>
  <c r="K355" i="17"/>
  <c r="J355" i="17"/>
  <c r="I355" i="17"/>
  <c r="H355" i="17"/>
  <c r="G355" i="17"/>
  <c r="E355" i="17"/>
  <c r="C355" i="17"/>
  <c r="B355" i="17"/>
  <c r="X354" i="17"/>
  <c r="W354" i="17"/>
  <c r="V354" i="17"/>
  <c r="U354" i="17"/>
  <c r="T354" i="17"/>
  <c r="S354" i="17"/>
  <c r="R354" i="17"/>
  <c r="Q354" i="17"/>
  <c r="P354" i="17"/>
  <c r="O354" i="17"/>
  <c r="M354" i="17"/>
  <c r="L354" i="17"/>
  <c r="K354" i="17"/>
  <c r="J354" i="17"/>
  <c r="I354" i="17"/>
  <c r="H354" i="17"/>
  <c r="G354" i="17"/>
  <c r="E354" i="17"/>
  <c r="C354" i="17"/>
  <c r="B354" i="17"/>
  <c r="X353" i="17"/>
  <c r="W353" i="17"/>
  <c r="V353" i="17"/>
  <c r="U353" i="17"/>
  <c r="T353" i="17"/>
  <c r="S353" i="17"/>
  <c r="R353" i="17"/>
  <c r="Q353" i="17"/>
  <c r="P353" i="17"/>
  <c r="O353" i="17"/>
  <c r="M353" i="17"/>
  <c r="L353" i="17"/>
  <c r="K353" i="17"/>
  <c r="J353" i="17"/>
  <c r="I353" i="17"/>
  <c r="H353" i="17"/>
  <c r="G353" i="17"/>
  <c r="E353" i="17"/>
  <c r="C353" i="17"/>
  <c r="B353" i="17"/>
  <c r="X352" i="17"/>
  <c r="W352" i="17"/>
  <c r="V352" i="17"/>
  <c r="U352" i="17"/>
  <c r="T352" i="17"/>
  <c r="S352" i="17"/>
  <c r="R352" i="17"/>
  <c r="Q352" i="17"/>
  <c r="P352" i="17"/>
  <c r="O352" i="17"/>
  <c r="M352" i="17"/>
  <c r="L352" i="17"/>
  <c r="K352" i="17"/>
  <c r="J352" i="17"/>
  <c r="I352" i="17"/>
  <c r="H352" i="17"/>
  <c r="G352" i="17"/>
  <c r="E352" i="17"/>
  <c r="C352" i="17"/>
  <c r="B352" i="17"/>
  <c r="X351" i="17"/>
  <c r="W351" i="17"/>
  <c r="V351" i="17"/>
  <c r="U351" i="17"/>
  <c r="T351" i="17"/>
  <c r="S351" i="17"/>
  <c r="R351" i="17"/>
  <c r="Q351" i="17"/>
  <c r="P351" i="17"/>
  <c r="O351" i="17"/>
  <c r="M351" i="17"/>
  <c r="L351" i="17"/>
  <c r="K351" i="17"/>
  <c r="J351" i="17"/>
  <c r="I351" i="17"/>
  <c r="H351" i="17"/>
  <c r="G351" i="17"/>
  <c r="E351" i="17"/>
  <c r="C351" i="17"/>
  <c r="B351" i="17"/>
  <c r="X350" i="17"/>
  <c r="W350" i="17"/>
  <c r="V350" i="17"/>
  <c r="U350" i="17"/>
  <c r="T350" i="17"/>
  <c r="S350" i="17"/>
  <c r="R350" i="17"/>
  <c r="Q350" i="17"/>
  <c r="P350" i="17"/>
  <c r="O350" i="17"/>
  <c r="M350" i="17"/>
  <c r="L350" i="17"/>
  <c r="K350" i="17"/>
  <c r="J350" i="17"/>
  <c r="I350" i="17"/>
  <c r="H350" i="17"/>
  <c r="G350" i="17"/>
  <c r="E350" i="17"/>
  <c r="C350" i="17"/>
  <c r="B350" i="17"/>
  <c r="X349" i="17"/>
  <c r="W349" i="17"/>
  <c r="V349" i="17"/>
  <c r="U349" i="17"/>
  <c r="T349" i="17"/>
  <c r="S349" i="17"/>
  <c r="R349" i="17"/>
  <c r="Q349" i="17"/>
  <c r="P349" i="17"/>
  <c r="O349" i="17"/>
  <c r="M349" i="17"/>
  <c r="L349" i="17"/>
  <c r="K349" i="17"/>
  <c r="J349" i="17"/>
  <c r="I349" i="17"/>
  <c r="H349" i="17"/>
  <c r="G349" i="17"/>
  <c r="E349" i="17"/>
  <c r="C349" i="17"/>
  <c r="B349" i="17"/>
  <c r="X348" i="17"/>
  <c r="W348" i="17"/>
  <c r="V348" i="17"/>
  <c r="U348" i="17"/>
  <c r="T348" i="17"/>
  <c r="S348" i="17"/>
  <c r="R348" i="17"/>
  <c r="Q348" i="17"/>
  <c r="P348" i="17"/>
  <c r="O348" i="17"/>
  <c r="M348" i="17"/>
  <c r="L348" i="17"/>
  <c r="K348" i="17"/>
  <c r="J348" i="17"/>
  <c r="I348" i="17"/>
  <c r="H348" i="17"/>
  <c r="G348" i="17"/>
  <c r="E348" i="17"/>
  <c r="C348" i="17"/>
  <c r="B348" i="17"/>
  <c r="X347" i="17"/>
  <c r="W347" i="17"/>
  <c r="V347" i="17"/>
  <c r="U347" i="17"/>
  <c r="T347" i="17"/>
  <c r="S347" i="17"/>
  <c r="R347" i="17"/>
  <c r="Q347" i="17"/>
  <c r="P347" i="17"/>
  <c r="O347" i="17"/>
  <c r="M347" i="17"/>
  <c r="L347" i="17"/>
  <c r="K347" i="17"/>
  <c r="J347" i="17"/>
  <c r="I347" i="17"/>
  <c r="H347" i="17"/>
  <c r="G347" i="17"/>
  <c r="E347" i="17"/>
  <c r="C347" i="17"/>
  <c r="B347" i="17"/>
  <c r="X346" i="17"/>
  <c r="W346" i="17"/>
  <c r="V346" i="17"/>
  <c r="U346" i="17"/>
  <c r="T346" i="17"/>
  <c r="S346" i="17"/>
  <c r="R346" i="17"/>
  <c r="Q346" i="17"/>
  <c r="P346" i="17"/>
  <c r="O346" i="17"/>
  <c r="M346" i="17"/>
  <c r="L346" i="17"/>
  <c r="K346" i="17"/>
  <c r="J346" i="17"/>
  <c r="I346" i="17"/>
  <c r="H346" i="17"/>
  <c r="G346" i="17"/>
  <c r="E346" i="17"/>
  <c r="C346" i="17"/>
  <c r="B346" i="17"/>
  <c r="X345" i="17"/>
  <c r="W345" i="17"/>
  <c r="V345" i="17"/>
  <c r="U345" i="17"/>
  <c r="T345" i="17"/>
  <c r="S345" i="17"/>
  <c r="R345" i="17"/>
  <c r="Q345" i="17"/>
  <c r="P345" i="17"/>
  <c r="O345" i="17"/>
  <c r="M345" i="17"/>
  <c r="L345" i="17"/>
  <c r="K345" i="17"/>
  <c r="J345" i="17"/>
  <c r="I345" i="17"/>
  <c r="H345" i="17"/>
  <c r="G345" i="17"/>
  <c r="E345" i="17"/>
  <c r="C345" i="17"/>
  <c r="B345" i="17"/>
  <c r="X344" i="17"/>
  <c r="W344" i="17"/>
  <c r="V344" i="17"/>
  <c r="U344" i="17"/>
  <c r="T344" i="17"/>
  <c r="S344" i="17"/>
  <c r="R344" i="17"/>
  <c r="Q344" i="17"/>
  <c r="P344" i="17"/>
  <c r="O344" i="17"/>
  <c r="M344" i="17"/>
  <c r="L344" i="17"/>
  <c r="K344" i="17"/>
  <c r="J344" i="17"/>
  <c r="I344" i="17"/>
  <c r="H344" i="17"/>
  <c r="G344" i="17"/>
  <c r="E344" i="17"/>
  <c r="C344" i="17"/>
  <c r="B344" i="17"/>
  <c r="X343" i="17"/>
  <c r="W343" i="17"/>
  <c r="V343" i="17"/>
  <c r="U343" i="17"/>
  <c r="T343" i="17"/>
  <c r="S343" i="17"/>
  <c r="R343" i="17"/>
  <c r="Q343" i="17"/>
  <c r="P343" i="17"/>
  <c r="O343" i="17"/>
  <c r="M343" i="17"/>
  <c r="L343" i="17"/>
  <c r="K343" i="17"/>
  <c r="J343" i="17"/>
  <c r="I343" i="17"/>
  <c r="H343" i="17"/>
  <c r="G343" i="17"/>
  <c r="E343" i="17"/>
  <c r="C343" i="17"/>
  <c r="B343" i="17"/>
  <c r="X342" i="17"/>
  <c r="W342" i="17"/>
  <c r="V342" i="17"/>
  <c r="U342" i="17"/>
  <c r="T342" i="17"/>
  <c r="S342" i="17"/>
  <c r="R342" i="17"/>
  <c r="Q342" i="17"/>
  <c r="P342" i="17"/>
  <c r="O342" i="17"/>
  <c r="M342" i="17"/>
  <c r="L342" i="17"/>
  <c r="K342" i="17"/>
  <c r="J342" i="17"/>
  <c r="I342" i="17"/>
  <c r="H342" i="17"/>
  <c r="G342" i="17"/>
  <c r="E342" i="17"/>
  <c r="C342" i="17"/>
  <c r="B342" i="17"/>
  <c r="X341" i="17"/>
  <c r="W341" i="17"/>
  <c r="V341" i="17"/>
  <c r="U341" i="17"/>
  <c r="T341" i="17"/>
  <c r="S341" i="17"/>
  <c r="R341" i="17"/>
  <c r="Q341" i="17"/>
  <c r="P341" i="17"/>
  <c r="O341" i="17"/>
  <c r="M341" i="17"/>
  <c r="L341" i="17"/>
  <c r="K341" i="17"/>
  <c r="J341" i="17"/>
  <c r="I341" i="17"/>
  <c r="H341" i="17"/>
  <c r="G341" i="17"/>
  <c r="E341" i="17"/>
  <c r="C341" i="17"/>
  <c r="B341" i="17"/>
  <c r="X340" i="17"/>
  <c r="W340" i="17"/>
  <c r="V340" i="17"/>
  <c r="U340" i="17"/>
  <c r="T340" i="17"/>
  <c r="S340" i="17"/>
  <c r="R340" i="17"/>
  <c r="Q340" i="17"/>
  <c r="P340" i="17"/>
  <c r="O340" i="17"/>
  <c r="M340" i="17"/>
  <c r="L340" i="17"/>
  <c r="K340" i="17"/>
  <c r="J340" i="17"/>
  <c r="I340" i="17"/>
  <c r="H340" i="17"/>
  <c r="G340" i="17"/>
  <c r="E340" i="17"/>
  <c r="C340" i="17"/>
  <c r="B340" i="17"/>
  <c r="X339" i="17"/>
  <c r="W339" i="17"/>
  <c r="V339" i="17"/>
  <c r="U339" i="17"/>
  <c r="T339" i="17"/>
  <c r="S339" i="17"/>
  <c r="R339" i="17"/>
  <c r="Q339" i="17"/>
  <c r="P339" i="17"/>
  <c r="O339" i="17"/>
  <c r="M339" i="17"/>
  <c r="L339" i="17"/>
  <c r="K339" i="17"/>
  <c r="J339" i="17"/>
  <c r="I339" i="17"/>
  <c r="H339" i="17"/>
  <c r="G339" i="17"/>
  <c r="E339" i="17"/>
  <c r="C339" i="17"/>
  <c r="B339" i="17"/>
  <c r="X338" i="17"/>
  <c r="W338" i="17"/>
  <c r="V338" i="17"/>
  <c r="U338" i="17"/>
  <c r="T338" i="17"/>
  <c r="S338" i="17"/>
  <c r="R338" i="17"/>
  <c r="Q338" i="17"/>
  <c r="P338" i="17"/>
  <c r="O338" i="17"/>
  <c r="M338" i="17"/>
  <c r="L338" i="17"/>
  <c r="K338" i="17"/>
  <c r="J338" i="17"/>
  <c r="I338" i="17"/>
  <c r="H338" i="17"/>
  <c r="G338" i="17"/>
  <c r="E338" i="17"/>
  <c r="C338" i="17"/>
  <c r="B338" i="17"/>
  <c r="X337" i="17"/>
  <c r="W337" i="17"/>
  <c r="V337" i="17"/>
  <c r="U337" i="17"/>
  <c r="T337" i="17"/>
  <c r="S337" i="17"/>
  <c r="R337" i="17"/>
  <c r="Q337" i="17"/>
  <c r="P337" i="17"/>
  <c r="O337" i="17"/>
  <c r="M337" i="17"/>
  <c r="L337" i="17"/>
  <c r="K337" i="17"/>
  <c r="J337" i="17"/>
  <c r="I337" i="17"/>
  <c r="H337" i="17"/>
  <c r="G337" i="17"/>
  <c r="E337" i="17"/>
  <c r="C337" i="17"/>
  <c r="B337" i="17"/>
  <c r="X336" i="17"/>
  <c r="W336" i="17"/>
  <c r="V336" i="17"/>
  <c r="U336" i="17"/>
  <c r="T336" i="17"/>
  <c r="S336" i="17"/>
  <c r="R336" i="17"/>
  <c r="Q336" i="17"/>
  <c r="P336" i="17"/>
  <c r="O336" i="17"/>
  <c r="M336" i="17"/>
  <c r="L336" i="17"/>
  <c r="K336" i="17"/>
  <c r="J336" i="17"/>
  <c r="I336" i="17"/>
  <c r="H336" i="17"/>
  <c r="G336" i="17"/>
  <c r="E336" i="17"/>
  <c r="C336" i="17"/>
  <c r="B336" i="17"/>
  <c r="X335" i="17"/>
  <c r="W335" i="17"/>
  <c r="V335" i="17"/>
  <c r="U335" i="17"/>
  <c r="T335" i="17"/>
  <c r="S335" i="17"/>
  <c r="R335" i="17"/>
  <c r="Q335" i="17"/>
  <c r="P335" i="17"/>
  <c r="O335" i="17"/>
  <c r="M335" i="17"/>
  <c r="L335" i="17"/>
  <c r="K335" i="17"/>
  <c r="J335" i="17"/>
  <c r="I335" i="17"/>
  <c r="H335" i="17"/>
  <c r="G335" i="17"/>
  <c r="E335" i="17"/>
  <c r="C335" i="17"/>
  <c r="B335" i="17"/>
  <c r="X334" i="17"/>
  <c r="W334" i="17"/>
  <c r="V334" i="17"/>
  <c r="U334" i="17"/>
  <c r="T334" i="17"/>
  <c r="S334" i="17"/>
  <c r="R334" i="17"/>
  <c r="Q334" i="17"/>
  <c r="P334" i="17"/>
  <c r="O334" i="17"/>
  <c r="M334" i="17"/>
  <c r="L334" i="17"/>
  <c r="K334" i="17"/>
  <c r="J334" i="17"/>
  <c r="I334" i="17"/>
  <c r="H334" i="17"/>
  <c r="G334" i="17"/>
  <c r="E334" i="17"/>
  <c r="C334" i="17"/>
  <c r="B334" i="17"/>
  <c r="X333" i="17"/>
  <c r="W333" i="17"/>
  <c r="V333" i="17"/>
  <c r="U333" i="17"/>
  <c r="T333" i="17"/>
  <c r="S333" i="17"/>
  <c r="R333" i="17"/>
  <c r="Q333" i="17"/>
  <c r="P333" i="17"/>
  <c r="O333" i="17"/>
  <c r="M333" i="17"/>
  <c r="L333" i="17"/>
  <c r="K333" i="17"/>
  <c r="J333" i="17"/>
  <c r="I333" i="17"/>
  <c r="H333" i="17"/>
  <c r="G333" i="17"/>
  <c r="E333" i="17"/>
  <c r="C333" i="17"/>
  <c r="B333" i="17"/>
  <c r="X332" i="17"/>
  <c r="W332" i="17"/>
  <c r="V332" i="17"/>
  <c r="U332" i="17"/>
  <c r="T332" i="17"/>
  <c r="S332" i="17"/>
  <c r="R332" i="17"/>
  <c r="Q332" i="17"/>
  <c r="P332" i="17"/>
  <c r="O332" i="17"/>
  <c r="M332" i="17"/>
  <c r="L332" i="17"/>
  <c r="K332" i="17"/>
  <c r="J332" i="17"/>
  <c r="I332" i="17"/>
  <c r="H332" i="17"/>
  <c r="G332" i="17"/>
  <c r="E332" i="17"/>
  <c r="C332" i="17"/>
  <c r="B332" i="17"/>
  <c r="X331" i="17"/>
  <c r="W331" i="17"/>
  <c r="V331" i="17"/>
  <c r="U331" i="17"/>
  <c r="T331" i="17"/>
  <c r="S331" i="17"/>
  <c r="R331" i="17"/>
  <c r="Q331" i="17"/>
  <c r="P331" i="17"/>
  <c r="O331" i="17"/>
  <c r="M331" i="17"/>
  <c r="L331" i="17"/>
  <c r="K331" i="17"/>
  <c r="J331" i="17"/>
  <c r="I331" i="17"/>
  <c r="H331" i="17"/>
  <c r="G331" i="17"/>
  <c r="E331" i="17"/>
  <c r="C331" i="17"/>
  <c r="B331" i="17"/>
  <c r="X330" i="17"/>
  <c r="W330" i="17"/>
  <c r="V330" i="17"/>
  <c r="U330" i="17"/>
  <c r="T330" i="17"/>
  <c r="S330" i="17"/>
  <c r="R330" i="17"/>
  <c r="Q330" i="17"/>
  <c r="P330" i="17"/>
  <c r="O330" i="17"/>
  <c r="M330" i="17"/>
  <c r="L330" i="17"/>
  <c r="K330" i="17"/>
  <c r="J330" i="17"/>
  <c r="I330" i="17"/>
  <c r="H330" i="17"/>
  <c r="G330" i="17"/>
  <c r="E330" i="17"/>
  <c r="C330" i="17"/>
  <c r="B330" i="17"/>
  <c r="X329" i="17"/>
  <c r="W329" i="17"/>
  <c r="V329" i="17"/>
  <c r="U329" i="17"/>
  <c r="T329" i="17"/>
  <c r="S329" i="17"/>
  <c r="R329" i="17"/>
  <c r="Q329" i="17"/>
  <c r="P329" i="17"/>
  <c r="O329" i="17"/>
  <c r="M329" i="17"/>
  <c r="L329" i="17"/>
  <c r="K329" i="17"/>
  <c r="J329" i="17"/>
  <c r="I329" i="17"/>
  <c r="H329" i="17"/>
  <c r="G329" i="17"/>
  <c r="E329" i="17"/>
  <c r="C329" i="17"/>
  <c r="B329" i="17"/>
  <c r="X328" i="17"/>
  <c r="W328" i="17"/>
  <c r="V328" i="17"/>
  <c r="U328" i="17"/>
  <c r="T328" i="17"/>
  <c r="S328" i="17"/>
  <c r="R328" i="17"/>
  <c r="Q328" i="17"/>
  <c r="P328" i="17"/>
  <c r="O328" i="17"/>
  <c r="M328" i="17"/>
  <c r="L328" i="17"/>
  <c r="K328" i="17"/>
  <c r="J328" i="17"/>
  <c r="I328" i="17"/>
  <c r="H328" i="17"/>
  <c r="G328" i="17"/>
  <c r="E328" i="17"/>
  <c r="C328" i="17"/>
  <c r="B328" i="17"/>
  <c r="X327" i="17"/>
  <c r="W327" i="17"/>
  <c r="V327" i="17"/>
  <c r="U327" i="17"/>
  <c r="T327" i="17"/>
  <c r="S327" i="17"/>
  <c r="R327" i="17"/>
  <c r="Q327" i="17"/>
  <c r="P327" i="17"/>
  <c r="O327" i="17"/>
  <c r="M327" i="17"/>
  <c r="L327" i="17"/>
  <c r="K327" i="17"/>
  <c r="J327" i="17"/>
  <c r="I327" i="17"/>
  <c r="H327" i="17"/>
  <c r="G327" i="17"/>
  <c r="E327" i="17"/>
  <c r="C327" i="17"/>
  <c r="B327" i="17"/>
  <c r="X326" i="17"/>
  <c r="W326" i="17"/>
  <c r="V326" i="17"/>
  <c r="U326" i="17"/>
  <c r="T326" i="17"/>
  <c r="S326" i="17"/>
  <c r="R326" i="17"/>
  <c r="Q326" i="17"/>
  <c r="P326" i="17"/>
  <c r="O326" i="17"/>
  <c r="M326" i="17"/>
  <c r="L326" i="17"/>
  <c r="K326" i="17"/>
  <c r="J326" i="17"/>
  <c r="I326" i="17"/>
  <c r="H326" i="17"/>
  <c r="G326" i="17"/>
  <c r="E326" i="17"/>
  <c r="C326" i="17"/>
  <c r="B326" i="17"/>
  <c r="X325" i="17"/>
  <c r="W325" i="17"/>
  <c r="V325" i="17"/>
  <c r="U325" i="17"/>
  <c r="T325" i="17"/>
  <c r="S325" i="17"/>
  <c r="R325" i="17"/>
  <c r="Q325" i="17"/>
  <c r="P325" i="17"/>
  <c r="O325" i="17"/>
  <c r="M325" i="17"/>
  <c r="L325" i="17"/>
  <c r="K325" i="17"/>
  <c r="J325" i="17"/>
  <c r="I325" i="17"/>
  <c r="H325" i="17"/>
  <c r="G325" i="17"/>
  <c r="E325" i="17"/>
  <c r="C325" i="17"/>
  <c r="B325" i="17"/>
  <c r="X324" i="17"/>
  <c r="W324" i="17"/>
  <c r="V324" i="17"/>
  <c r="U324" i="17"/>
  <c r="T324" i="17"/>
  <c r="S324" i="17"/>
  <c r="R324" i="17"/>
  <c r="Q324" i="17"/>
  <c r="P324" i="17"/>
  <c r="O324" i="17"/>
  <c r="M324" i="17"/>
  <c r="L324" i="17"/>
  <c r="K324" i="17"/>
  <c r="J324" i="17"/>
  <c r="I324" i="17"/>
  <c r="H324" i="17"/>
  <c r="G324" i="17"/>
  <c r="E324" i="17"/>
  <c r="C324" i="17"/>
  <c r="B324" i="17"/>
  <c r="X323" i="17"/>
  <c r="W323" i="17"/>
  <c r="V323" i="17"/>
  <c r="U323" i="17"/>
  <c r="T323" i="17"/>
  <c r="S323" i="17"/>
  <c r="R323" i="17"/>
  <c r="Q323" i="17"/>
  <c r="P323" i="17"/>
  <c r="O323" i="17"/>
  <c r="M323" i="17"/>
  <c r="L323" i="17"/>
  <c r="K323" i="17"/>
  <c r="J323" i="17"/>
  <c r="I323" i="17"/>
  <c r="H323" i="17"/>
  <c r="G323" i="17"/>
  <c r="E323" i="17"/>
  <c r="C323" i="17"/>
  <c r="B323" i="17"/>
  <c r="X322" i="17"/>
  <c r="W322" i="17"/>
  <c r="V322" i="17"/>
  <c r="U322" i="17"/>
  <c r="T322" i="17"/>
  <c r="S322" i="17"/>
  <c r="R322" i="17"/>
  <c r="Q322" i="17"/>
  <c r="P322" i="17"/>
  <c r="O322" i="17"/>
  <c r="M322" i="17"/>
  <c r="L322" i="17"/>
  <c r="K322" i="17"/>
  <c r="J322" i="17"/>
  <c r="I322" i="17"/>
  <c r="H322" i="17"/>
  <c r="G322" i="17"/>
  <c r="E322" i="17"/>
  <c r="C322" i="17"/>
  <c r="B322" i="17"/>
  <c r="X321" i="17"/>
  <c r="W321" i="17"/>
  <c r="V321" i="17"/>
  <c r="U321" i="17"/>
  <c r="T321" i="17"/>
  <c r="S321" i="17"/>
  <c r="R321" i="17"/>
  <c r="Q321" i="17"/>
  <c r="P321" i="17"/>
  <c r="O321" i="17"/>
  <c r="M321" i="17"/>
  <c r="L321" i="17"/>
  <c r="K321" i="17"/>
  <c r="J321" i="17"/>
  <c r="I321" i="17"/>
  <c r="H321" i="17"/>
  <c r="G321" i="17"/>
  <c r="E321" i="17"/>
  <c r="C321" i="17"/>
  <c r="B321" i="17"/>
  <c r="X320" i="17"/>
  <c r="W320" i="17"/>
  <c r="V320" i="17"/>
  <c r="U320" i="17"/>
  <c r="T320" i="17"/>
  <c r="S320" i="17"/>
  <c r="R320" i="17"/>
  <c r="Q320" i="17"/>
  <c r="P320" i="17"/>
  <c r="O320" i="17"/>
  <c r="M320" i="17"/>
  <c r="L320" i="17"/>
  <c r="K320" i="17"/>
  <c r="J320" i="17"/>
  <c r="I320" i="17"/>
  <c r="H320" i="17"/>
  <c r="G320" i="17"/>
  <c r="E320" i="17"/>
  <c r="C320" i="17"/>
  <c r="B320" i="17"/>
  <c r="X319" i="17"/>
  <c r="W319" i="17"/>
  <c r="V319" i="17"/>
  <c r="U319" i="17"/>
  <c r="T319" i="17"/>
  <c r="S319" i="17"/>
  <c r="R319" i="17"/>
  <c r="Q319" i="17"/>
  <c r="P319" i="17"/>
  <c r="O319" i="17"/>
  <c r="M319" i="17"/>
  <c r="L319" i="17"/>
  <c r="K319" i="17"/>
  <c r="J319" i="17"/>
  <c r="I319" i="17"/>
  <c r="H319" i="17"/>
  <c r="G319" i="17"/>
  <c r="E319" i="17"/>
  <c r="C319" i="17"/>
  <c r="B319" i="17"/>
  <c r="X318" i="17"/>
  <c r="W318" i="17"/>
  <c r="V318" i="17"/>
  <c r="U318" i="17"/>
  <c r="T318" i="17"/>
  <c r="S318" i="17"/>
  <c r="R318" i="17"/>
  <c r="Q318" i="17"/>
  <c r="P318" i="17"/>
  <c r="O318" i="17"/>
  <c r="M318" i="17"/>
  <c r="L318" i="17"/>
  <c r="K318" i="17"/>
  <c r="J318" i="17"/>
  <c r="I318" i="17"/>
  <c r="H318" i="17"/>
  <c r="G318" i="17"/>
  <c r="E318" i="17"/>
  <c r="C318" i="17"/>
  <c r="B318" i="17"/>
  <c r="X317" i="17"/>
  <c r="W317" i="17"/>
  <c r="V317" i="17"/>
  <c r="U317" i="17"/>
  <c r="T317" i="17"/>
  <c r="S317" i="17"/>
  <c r="R317" i="17"/>
  <c r="Q317" i="17"/>
  <c r="P317" i="17"/>
  <c r="O317" i="17"/>
  <c r="M317" i="17"/>
  <c r="L317" i="17"/>
  <c r="K317" i="17"/>
  <c r="J317" i="17"/>
  <c r="I317" i="17"/>
  <c r="H317" i="17"/>
  <c r="G317" i="17"/>
  <c r="E317" i="17"/>
  <c r="C317" i="17"/>
  <c r="B317" i="17"/>
  <c r="X316" i="17"/>
  <c r="W316" i="17"/>
  <c r="V316" i="17"/>
  <c r="U316" i="17"/>
  <c r="T316" i="17"/>
  <c r="S316" i="17"/>
  <c r="R316" i="17"/>
  <c r="Q316" i="17"/>
  <c r="P316" i="17"/>
  <c r="O316" i="17"/>
  <c r="M316" i="17"/>
  <c r="L316" i="17"/>
  <c r="K316" i="17"/>
  <c r="J316" i="17"/>
  <c r="I316" i="17"/>
  <c r="H316" i="17"/>
  <c r="G316" i="17"/>
  <c r="E316" i="17"/>
  <c r="C316" i="17"/>
  <c r="B316" i="17"/>
  <c r="X315" i="17"/>
  <c r="W315" i="17"/>
  <c r="V315" i="17"/>
  <c r="U315" i="17"/>
  <c r="T315" i="17"/>
  <c r="S315" i="17"/>
  <c r="R315" i="17"/>
  <c r="Q315" i="17"/>
  <c r="P315" i="17"/>
  <c r="O315" i="17"/>
  <c r="M315" i="17"/>
  <c r="L315" i="17"/>
  <c r="K315" i="17"/>
  <c r="J315" i="17"/>
  <c r="I315" i="17"/>
  <c r="H315" i="17"/>
  <c r="G315" i="17"/>
  <c r="E315" i="17"/>
  <c r="C315" i="17"/>
  <c r="B315" i="17"/>
  <c r="X314" i="17"/>
  <c r="W314" i="17"/>
  <c r="V314" i="17"/>
  <c r="U314" i="17"/>
  <c r="T314" i="17"/>
  <c r="S314" i="17"/>
  <c r="R314" i="17"/>
  <c r="Q314" i="17"/>
  <c r="P314" i="17"/>
  <c r="O314" i="17"/>
  <c r="M314" i="17"/>
  <c r="L314" i="17"/>
  <c r="K314" i="17"/>
  <c r="J314" i="17"/>
  <c r="I314" i="17"/>
  <c r="H314" i="17"/>
  <c r="G314" i="17"/>
  <c r="E314" i="17"/>
  <c r="C314" i="17"/>
  <c r="B314" i="17"/>
  <c r="X313" i="17"/>
  <c r="W313" i="17"/>
  <c r="V313" i="17"/>
  <c r="U313" i="17"/>
  <c r="T313" i="17"/>
  <c r="S313" i="17"/>
  <c r="R313" i="17"/>
  <c r="Q313" i="17"/>
  <c r="P313" i="17"/>
  <c r="O313" i="17"/>
  <c r="M313" i="17"/>
  <c r="L313" i="17"/>
  <c r="K313" i="17"/>
  <c r="J313" i="17"/>
  <c r="I313" i="17"/>
  <c r="H313" i="17"/>
  <c r="G313" i="17"/>
  <c r="E313" i="17"/>
  <c r="C313" i="17"/>
  <c r="B313" i="17"/>
  <c r="X312" i="17"/>
  <c r="W312" i="17"/>
  <c r="V312" i="17"/>
  <c r="U312" i="17"/>
  <c r="T312" i="17"/>
  <c r="S312" i="17"/>
  <c r="R312" i="17"/>
  <c r="Q312" i="17"/>
  <c r="P312" i="17"/>
  <c r="O312" i="17"/>
  <c r="M312" i="17"/>
  <c r="L312" i="17"/>
  <c r="K312" i="17"/>
  <c r="J312" i="17"/>
  <c r="I312" i="17"/>
  <c r="H312" i="17"/>
  <c r="G312" i="17"/>
  <c r="E312" i="17"/>
  <c r="C312" i="17"/>
  <c r="B312" i="17"/>
  <c r="X311" i="17"/>
  <c r="W311" i="17"/>
  <c r="V311" i="17"/>
  <c r="U311" i="17"/>
  <c r="T311" i="17"/>
  <c r="S311" i="17"/>
  <c r="R311" i="17"/>
  <c r="Q311" i="17"/>
  <c r="P311" i="17"/>
  <c r="O311" i="17"/>
  <c r="M311" i="17"/>
  <c r="L311" i="17"/>
  <c r="K311" i="17"/>
  <c r="J311" i="17"/>
  <c r="I311" i="17"/>
  <c r="H311" i="17"/>
  <c r="G311" i="17"/>
  <c r="E311" i="17"/>
  <c r="C311" i="17"/>
  <c r="B311" i="17"/>
  <c r="X310" i="17"/>
  <c r="W310" i="17"/>
  <c r="V310" i="17"/>
  <c r="U310" i="17"/>
  <c r="T310" i="17"/>
  <c r="S310" i="17"/>
  <c r="R310" i="17"/>
  <c r="Q310" i="17"/>
  <c r="P310" i="17"/>
  <c r="O310" i="17"/>
  <c r="M310" i="17"/>
  <c r="L310" i="17"/>
  <c r="K310" i="17"/>
  <c r="J310" i="17"/>
  <c r="I310" i="17"/>
  <c r="H310" i="17"/>
  <c r="G310" i="17"/>
  <c r="E310" i="17"/>
  <c r="C310" i="17"/>
  <c r="B310" i="17"/>
  <c r="X309" i="17"/>
  <c r="W309" i="17"/>
  <c r="V309" i="17"/>
  <c r="U309" i="17"/>
  <c r="T309" i="17"/>
  <c r="S309" i="17"/>
  <c r="R309" i="17"/>
  <c r="Q309" i="17"/>
  <c r="P309" i="17"/>
  <c r="O309" i="17"/>
  <c r="M309" i="17"/>
  <c r="L309" i="17"/>
  <c r="K309" i="17"/>
  <c r="J309" i="17"/>
  <c r="I309" i="17"/>
  <c r="H309" i="17"/>
  <c r="G309" i="17"/>
  <c r="E309" i="17"/>
  <c r="C309" i="17"/>
  <c r="B309" i="17"/>
  <c r="X308" i="17"/>
  <c r="W308" i="17"/>
  <c r="V308" i="17"/>
  <c r="U308" i="17"/>
  <c r="T308" i="17"/>
  <c r="S308" i="17"/>
  <c r="R308" i="17"/>
  <c r="Q308" i="17"/>
  <c r="P308" i="17"/>
  <c r="O308" i="17"/>
  <c r="M308" i="17"/>
  <c r="L308" i="17"/>
  <c r="K308" i="17"/>
  <c r="J308" i="17"/>
  <c r="I308" i="17"/>
  <c r="H308" i="17"/>
  <c r="G308" i="17"/>
  <c r="E308" i="17"/>
  <c r="C308" i="17"/>
  <c r="B308" i="17"/>
  <c r="X307" i="17"/>
  <c r="W307" i="17"/>
  <c r="V307" i="17"/>
  <c r="U307" i="17"/>
  <c r="T307" i="17"/>
  <c r="S307" i="17"/>
  <c r="R307" i="17"/>
  <c r="Q307" i="17"/>
  <c r="P307" i="17"/>
  <c r="O307" i="17"/>
  <c r="M307" i="17"/>
  <c r="L307" i="17"/>
  <c r="K307" i="17"/>
  <c r="J307" i="17"/>
  <c r="I307" i="17"/>
  <c r="H307" i="17"/>
  <c r="G307" i="17"/>
  <c r="E307" i="17"/>
  <c r="C307" i="17"/>
  <c r="B307" i="17"/>
  <c r="X306" i="17"/>
  <c r="W306" i="17"/>
  <c r="V306" i="17"/>
  <c r="U306" i="17"/>
  <c r="T306" i="17"/>
  <c r="S306" i="17"/>
  <c r="R306" i="17"/>
  <c r="Q306" i="17"/>
  <c r="P306" i="17"/>
  <c r="O306" i="17"/>
  <c r="M306" i="17"/>
  <c r="L306" i="17"/>
  <c r="K306" i="17"/>
  <c r="J306" i="17"/>
  <c r="I306" i="17"/>
  <c r="H306" i="17"/>
  <c r="G306" i="17"/>
  <c r="E306" i="17"/>
  <c r="C306" i="17"/>
  <c r="B306" i="17"/>
  <c r="X305" i="17"/>
  <c r="W305" i="17"/>
  <c r="V305" i="17"/>
  <c r="U305" i="17"/>
  <c r="T305" i="17"/>
  <c r="S305" i="17"/>
  <c r="R305" i="17"/>
  <c r="Q305" i="17"/>
  <c r="P305" i="17"/>
  <c r="O305" i="17"/>
  <c r="M305" i="17"/>
  <c r="L305" i="17"/>
  <c r="K305" i="17"/>
  <c r="J305" i="17"/>
  <c r="I305" i="17"/>
  <c r="H305" i="17"/>
  <c r="G305" i="17"/>
  <c r="E305" i="17"/>
  <c r="C305" i="17"/>
  <c r="B305" i="17"/>
  <c r="X304" i="17"/>
  <c r="W304" i="17"/>
  <c r="V304" i="17"/>
  <c r="U304" i="17"/>
  <c r="T304" i="17"/>
  <c r="S304" i="17"/>
  <c r="R304" i="17"/>
  <c r="Q304" i="17"/>
  <c r="P304" i="17"/>
  <c r="O304" i="17"/>
  <c r="M304" i="17"/>
  <c r="L304" i="17"/>
  <c r="K304" i="17"/>
  <c r="J304" i="17"/>
  <c r="I304" i="17"/>
  <c r="H304" i="17"/>
  <c r="G304" i="17"/>
  <c r="E304" i="17"/>
  <c r="C304" i="17"/>
  <c r="B304" i="17"/>
  <c r="X303" i="17"/>
  <c r="W303" i="17"/>
  <c r="V303" i="17"/>
  <c r="U303" i="17"/>
  <c r="T303" i="17"/>
  <c r="S303" i="17"/>
  <c r="R303" i="17"/>
  <c r="Q303" i="17"/>
  <c r="P303" i="17"/>
  <c r="O303" i="17"/>
  <c r="M303" i="17"/>
  <c r="L303" i="17"/>
  <c r="K303" i="17"/>
  <c r="J303" i="17"/>
  <c r="I303" i="17"/>
  <c r="H303" i="17"/>
  <c r="G303" i="17"/>
  <c r="E303" i="17"/>
  <c r="C303" i="17"/>
  <c r="B303" i="17"/>
  <c r="X302" i="17"/>
  <c r="W302" i="17"/>
  <c r="V302" i="17"/>
  <c r="U302" i="17"/>
  <c r="T302" i="17"/>
  <c r="S302" i="17"/>
  <c r="R302" i="17"/>
  <c r="Q302" i="17"/>
  <c r="P302" i="17"/>
  <c r="O302" i="17"/>
  <c r="M302" i="17"/>
  <c r="L302" i="17"/>
  <c r="K302" i="17"/>
  <c r="J302" i="17"/>
  <c r="I302" i="17"/>
  <c r="H302" i="17"/>
  <c r="G302" i="17"/>
  <c r="E302" i="17"/>
  <c r="C302" i="17"/>
  <c r="B302" i="17"/>
  <c r="X301" i="17"/>
  <c r="W301" i="17"/>
  <c r="V301" i="17"/>
  <c r="U301" i="17"/>
  <c r="T301" i="17"/>
  <c r="S301" i="17"/>
  <c r="R301" i="17"/>
  <c r="Q301" i="17"/>
  <c r="P301" i="17"/>
  <c r="O301" i="17"/>
  <c r="M301" i="17"/>
  <c r="L301" i="17"/>
  <c r="K301" i="17"/>
  <c r="J301" i="17"/>
  <c r="I301" i="17"/>
  <c r="H301" i="17"/>
  <c r="G301" i="17"/>
  <c r="E301" i="17"/>
  <c r="C301" i="17"/>
  <c r="B301" i="17"/>
  <c r="X300" i="17"/>
  <c r="W300" i="17"/>
  <c r="V300" i="17"/>
  <c r="U300" i="17"/>
  <c r="T300" i="17"/>
  <c r="S300" i="17"/>
  <c r="R300" i="17"/>
  <c r="Q300" i="17"/>
  <c r="P300" i="17"/>
  <c r="O300" i="17"/>
  <c r="M300" i="17"/>
  <c r="L300" i="17"/>
  <c r="K300" i="17"/>
  <c r="J300" i="17"/>
  <c r="I300" i="17"/>
  <c r="H300" i="17"/>
  <c r="G300" i="17"/>
  <c r="E300" i="17"/>
  <c r="C300" i="17"/>
  <c r="B300" i="17"/>
  <c r="X299" i="17"/>
  <c r="W299" i="17"/>
  <c r="V299" i="17"/>
  <c r="U299" i="17"/>
  <c r="T299" i="17"/>
  <c r="S299" i="17"/>
  <c r="R299" i="17"/>
  <c r="Q299" i="17"/>
  <c r="P299" i="17"/>
  <c r="O299" i="17"/>
  <c r="M299" i="17"/>
  <c r="L299" i="17"/>
  <c r="K299" i="17"/>
  <c r="J299" i="17"/>
  <c r="I299" i="17"/>
  <c r="H299" i="17"/>
  <c r="G299" i="17"/>
  <c r="E299" i="17"/>
  <c r="C299" i="17"/>
  <c r="B299" i="17"/>
  <c r="X298" i="17"/>
  <c r="W298" i="17"/>
  <c r="V298" i="17"/>
  <c r="U298" i="17"/>
  <c r="T298" i="17"/>
  <c r="S298" i="17"/>
  <c r="R298" i="17"/>
  <c r="Q298" i="17"/>
  <c r="P298" i="17"/>
  <c r="O298" i="17"/>
  <c r="M298" i="17"/>
  <c r="L298" i="17"/>
  <c r="K298" i="17"/>
  <c r="J298" i="17"/>
  <c r="I298" i="17"/>
  <c r="H298" i="17"/>
  <c r="G298" i="17"/>
  <c r="E298" i="17"/>
  <c r="C298" i="17"/>
  <c r="B298" i="17"/>
  <c r="X297" i="17"/>
  <c r="W297" i="17"/>
  <c r="V297" i="17"/>
  <c r="U297" i="17"/>
  <c r="T297" i="17"/>
  <c r="S297" i="17"/>
  <c r="R297" i="17"/>
  <c r="Q297" i="17"/>
  <c r="P297" i="17"/>
  <c r="O297" i="17"/>
  <c r="M297" i="17"/>
  <c r="L297" i="17"/>
  <c r="K297" i="17"/>
  <c r="J297" i="17"/>
  <c r="I297" i="17"/>
  <c r="H297" i="17"/>
  <c r="G297" i="17"/>
  <c r="E297" i="17"/>
  <c r="C297" i="17"/>
  <c r="B297" i="17"/>
  <c r="X296" i="17"/>
  <c r="W296" i="17"/>
  <c r="V296" i="17"/>
  <c r="U296" i="17"/>
  <c r="T296" i="17"/>
  <c r="S296" i="17"/>
  <c r="R296" i="17"/>
  <c r="Q296" i="17"/>
  <c r="P296" i="17"/>
  <c r="O296" i="17"/>
  <c r="M296" i="17"/>
  <c r="L296" i="17"/>
  <c r="K296" i="17"/>
  <c r="J296" i="17"/>
  <c r="I296" i="17"/>
  <c r="H296" i="17"/>
  <c r="G296" i="17"/>
  <c r="E296" i="17"/>
  <c r="C296" i="17"/>
  <c r="B296" i="17"/>
  <c r="X295" i="17"/>
  <c r="W295" i="17"/>
  <c r="V295" i="17"/>
  <c r="U295" i="17"/>
  <c r="T295" i="17"/>
  <c r="S295" i="17"/>
  <c r="R295" i="17"/>
  <c r="Q295" i="17"/>
  <c r="P295" i="17"/>
  <c r="O295" i="17"/>
  <c r="M295" i="17"/>
  <c r="L295" i="17"/>
  <c r="K295" i="17"/>
  <c r="J295" i="17"/>
  <c r="I295" i="17"/>
  <c r="H295" i="17"/>
  <c r="G295" i="17"/>
  <c r="E295" i="17"/>
  <c r="C295" i="17"/>
  <c r="B295" i="17"/>
  <c r="X294" i="17"/>
  <c r="W294" i="17"/>
  <c r="V294" i="17"/>
  <c r="U294" i="17"/>
  <c r="T294" i="17"/>
  <c r="S294" i="17"/>
  <c r="R294" i="17"/>
  <c r="Q294" i="17"/>
  <c r="P294" i="17"/>
  <c r="O294" i="17"/>
  <c r="M294" i="17"/>
  <c r="L294" i="17"/>
  <c r="K294" i="17"/>
  <c r="J294" i="17"/>
  <c r="I294" i="17"/>
  <c r="H294" i="17"/>
  <c r="G294" i="17"/>
  <c r="E294" i="17"/>
  <c r="C294" i="17"/>
  <c r="B294" i="17"/>
  <c r="X293" i="17"/>
  <c r="W293" i="17"/>
  <c r="V293" i="17"/>
  <c r="U293" i="17"/>
  <c r="T293" i="17"/>
  <c r="S293" i="17"/>
  <c r="R293" i="17"/>
  <c r="Q293" i="17"/>
  <c r="P293" i="17"/>
  <c r="O293" i="17"/>
  <c r="M293" i="17"/>
  <c r="L293" i="17"/>
  <c r="K293" i="17"/>
  <c r="J293" i="17"/>
  <c r="I293" i="17"/>
  <c r="H293" i="17"/>
  <c r="G293" i="17"/>
  <c r="E293" i="17"/>
  <c r="C293" i="17"/>
  <c r="B293" i="17"/>
  <c r="X292" i="17"/>
  <c r="W292" i="17"/>
  <c r="V292" i="17"/>
  <c r="U292" i="17"/>
  <c r="T292" i="17"/>
  <c r="S292" i="17"/>
  <c r="R292" i="17"/>
  <c r="Q292" i="17"/>
  <c r="P292" i="17"/>
  <c r="O292" i="17"/>
  <c r="M292" i="17"/>
  <c r="L292" i="17"/>
  <c r="K292" i="17"/>
  <c r="J292" i="17"/>
  <c r="I292" i="17"/>
  <c r="H292" i="17"/>
  <c r="G292" i="17"/>
  <c r="E292" i="17"/>
  <c r="C292" i="17"/>
  <c r="B292" i="17"/>
  <c r="X291" i="17"/>
  <c r="W291" i="17"/>
  <c r="V291" i="17"/>
  <c r="U291" i="17"/>
  <c r="T291" i="17"/>
  <c r="S291" i="17"/>
  <c r="R291" i="17"/>
  <c r="Q291" i="17"/>
  <c r="P291" i="17"/>
  <c r="O291" i="17"/>
  <c r="M291" i="17"/>
  <c r="L291" i="17"/>
  <c r="K291" i="17"/>
  <c r="J291" i="17"/>
  <c r="I291" i="17"/>
  <c r="H291" i="17"/>
  <c r="G291" i="17"/>
  <c r="E291" i="17"/>
  <c r="C291" i="17"/>
  <c r="B291" i="17"/>
  <c r="X290" i="17"/>
  <c r="W290" i="17"/>
  <c r="V290" i="17"/>
  <c r="U290" i="17"/>
  <c r="T290" i="17"/>
  <c r="S290" i="17"/>
  <c r="R290" i="17"/>
  <c r="Q290" i="17"/>
  <c r="P290" i="17"/>
  <c r="O290" i="17"/>
  <c r="M290" i="17"/>
  <c r="L290" i="17"/>
  <c r="K290" i="17"/>
  <c r="J290" i="17"/>
  <c r="I290" i="17"/>
  <c r="H290" i="17"/>
  <c r="G290" i="17"/>
  <c r="E290" i="17"/>
  <c r="C290" i="17"/>
  <c r="B290" i="17"/>
  <c r="X289" i="17"/>
  <c r="W289" i="17"/>
  <c r="V289" i="17"/>
  <c r="U289" i="17"/>
  <c r="T289" i="17"/>
  <c r="S289" i="17"/>
  <c r="R289" i="17"/>
  <c r="Q289" i="17"/>
  <c r="P289" i="17"/>
  <c r="O289" i="17"/>
  <c r="M289" i="17"/>
  <c r="L289" i="17"/>
  <c r="K289" i="17"/>
  <c r="J289" i="17"/>
  <c r="I289" i="17"/>
  <c r="H289" i="17"/>
  <c r="G289" i="17"/>
  <c r="E289" i="17"/>
  <c r="C289" i="17"/>
  <c r="B289" i="17"/>
  <c r="X288" i="17"/>
  <c r="W288" i="17"/>
  <c r="V288" i="17"/>
  <c r="U288" i="17"/>
  <c r="T288" i="17"/>
  <c r="S288" i="17"/>
  <c r="R288" i="17"/>
  <c r="Q288" i="17"/>
  <c r="P288" i="17"/>
  <c r="O288" i="17"/>
  <c r="M288" i="17"/>
  <c r="L288" i="17"/>
  <c r="K288" i="17"/>
  <c r="J288" i="17"/>
  <c r="I288" i="17"/>
  <c r="H288" i="17"/>
  <c r="G288" i="17"/>
  <c r="E288" i="17"/>
  <c r="C288" i="17"/>
  <c r="B288" i="17"/>
  <c r="X287" i="17"/>
  <c r="W287" i="17"/>
  <c r="V287" i="17"/>
  <c r="U287" i="17"/>
  <c r="T287" i="17"/>
  <c r="S287" i="17"/>
  <c r="R287" i="17"/>
  <c r="Q287" i="17"/>
  <c r="P287" i="17"/>
  <c r="O287" i="17"/>
  <c r="M287" i="17"/>
  <c r="L287" i="17"/>
  <c r="K287" i="17"/>
  <c r="J287" i="17"/>
  <c r="I287" i="17"/>
  <c r="H287" i="17"/>
  <c r="G287" i="17"/>
  <c r="E287" i="17"/>
  <c r="C287" i="17"/>
  <c r="B287" i="17"/>
  <c r="X286" i="17"/>
  <c r="W286" i="17"/>
  <c r="V286" i="17"/>
  <c r="U286" i="17"/>
  <c r="T286" i="17"/>
  <c r="S286" i="17"/>
  <c r="R286" i="17"/>
  <c r="Q286" i="17"/>
  <c r="P286" i="17"/>
  <c r="O286" i="17"/>
  <c r="M286" i="17"/>
  <c r="L286" i="17"/>
  <c r="K286" i="17"/>
  <c r="J286" i="17"/>
  <c r="I286" i="17"/>
  <c r="H286" i="17"/>
  <c r="G286" i="17"/>
  <c r="E286" i="17"/>
  <c r="C286" i="17"/>
  <c r="B286" i="17"/>
  <c r="X285" i="17"/>
  <c r="W285" i="17"/>
  <c r="V285" i="17"/>
  <c r="U285" i="17"/>
  <c r="T285" i="17"/>
  <c r="S285" i="17"/>
  <c r="R285" i="17"/>
  <c r="Q285" i="17"/>
  <c r="P285" i="17"/>
  <c r="O285" i="17"/>
  <c r="M285" i="17"/>
  <c r="L285" i="17"/>
  <c r="K285" i="17"/>
  <c r="J285" i="17"/>
  <c r="I285" i="17"/>
  <c r="H285" i="17"/>
  <c r="G285" i="17"/>
  <c r="E285" i="17"/>
  <c r="C285" i="17"/>
  <c r="B285" i="17"/>
  <c r="X284" i="17"/>
  <c r="W284" i="17"/>
  <c r="V284" i="17"/>
  <c r="U284" i="17"/>
  <c r="T284" i="17"/>
  <c r="S284" i="17"/>
  <c r="R284" i="17"/>
  <c r="Q284" i="17"/>
  <c r="P284" i="17"/>
  <c r="O284" i="17"/>
  <c r="M284" i="17"/>
  <c r="L284" i="17"/>
  <c r="K284" i="17"/>
  <c r="J284" i="17"/>
  <c r="I284" i="17"/>
  <c r="H284" i="17"/>
  <c r="G284" i="17"/>
  <c r="E284" i="17"/>
  <c r="C284" i="17"/>
  <c r="B284" i="17"/>
  <c r="X283" i="17"/>
  <c r="W283" i="17"/>
  <c r="V283" i="17"/>
  <c r="U283" i="17"/>
  <c r="T283" i="17"/>
  <c r="S283" i="17"/>
  <c r="R283" i="17"/>
  <c r="Q283" i="17"/>
  <c r="P283" i="17"/>
  <c r="O283" i="17"/>
  <c r="M283" i="17"/>
  <c r="L283" i="17"/>
  <c r="K283" i="17"/>
  <c r="J283" i="17"/>
  <c r="I283" i="17"/>
  <c r="H283" i="17"/>
  <c r="G283" i="17"/>
  <c r="E283" i="17"/>
  <c r="C283" i="17"/>
  <c r="B283" i="17"/>
  <c r="X282" i="17"/>
  <c r="W282" i="17"/>
  <c r="V282" i="17"/>
  <c r="U282" i="17"/>
  <c r="T282" i="17"/>
  <c r="S282" i="17"/>
  <c r="R282" i="17"/>
  <c r="Q282" i="17"/>
  <c r="P282" i="17"/>
  <c r="O282" i="17"/>
  <c r="M282" i="17"/>
  <c r="L282" i="17"/>
  <c r="K282" i="17"/>
  <c r="J282" i="17"/>
  <c r="I282" i="17"/>
  <c r="H282" i="17"/>
  <c r="G282" i="17"/>
  <c r="E282" i="17"/>
  <c r="C282" i="17"/>
  <c r="B282" i="17"/>
  <c r="X281" i="17"/>
  <c r="W281" i="17"/>
  <c r="V281" i="17"/>
  <c r="U281" i="17"/>
  <c r="T281" i="17"/>
  <c r="S281" i="17"/>
  <c r="R281" i="17"/>
  <c r="Q281" i="17"/>
  <c r="P281" i="17"/>
  <c r="O281" i="17"/>
  <c r="M281" i="17"/>
  <c r="L281" i="17"/>
  <c r="K281" i="17"/>
  <c r="J281" i="17"/>
  <c r="I281" i="17"/>
  <c r="H281" i="17"/>
  <c r="G281" i="17"/>
  <c r="E281" i="17"/>
  <c r="C281" i="17"/>
  <c r="B281" i="17"/>
  <c r="X280" i="17"/>
  <c r="W280" i="17"/>
  <c r="V280" i="17"/>
  <c r="U280" i="17"/>
  <c r="T280" i="17"/>
  <c r="S280" i="17"/>
  <c r="R280" i="17"/>
  <c r="Q280" i="17"/>
  <c r="P280" i="17"/>
  <c r="O280" i="17"/>
  <c r="M280" i="17"/>
  <c r="L280" i="17"/>
  <c r="K280" i="17"/>
  <c r="J280" i="17"/>
  <c r="I280" i="17"/>
  <c r="H280" i="17"/>
  <c r="G280" i="17"/>
  <c r="E280" i="17"/>
  <c r="C280" i="17"/>
  <c r="B280" i="17"/>
  <c r="X279" i="17"/>
  <c r="W279" i="17"/>
  <c r="V279" i="17"/>
  <c r="U279" i="17"/>
  <c r="T279" i="17"/>
  <c r="S279" i="17"/>
  <c r="R279" i="17"/>
  <c r="Q279" i="17"/>
  <c r="P279" i="17"/>
  <c r="O279" i="17"/>
  <c r="M279" i="17"/>
  <c r="L279" i="17"/>
  <c r="K279" i="17"/>
  <c r="J279" i="17"/>
  <c r="I279" i="17"/>
  <c r="H279" i="17"/>
  <c r="G279" i="17"/>
  <c r="E279" i="17"/>
  <c r="C279" i="17"/>
  <c r="B279" i="17"/>
  <c r="X278" i="17"/>
  <c r="W278" i="17"/>
  <c r="V278" i="17"/>
  <c r="U278" i="17"/>
  <c r="T278" i="17"/>
  <c r="S278" i="17"/>
  <c r="R278" i="17"/>
  <c r="Q278" i="17"/>
  <c r="P278" i="17"/>
  <c r="O278" i="17"/>
  <c r="M278" i="17"/>
  <c r="L278" i="17"/>
  <c r="K278" i="17"/>
  <c r="J278" i="17"/>
  <c r="I278" i="17"/>
  <c r="H278" i="17"/>
  <c r="G278" i="17"/>
  <c r="E278" i="17"/>
  <c r="C278" i="17"/>
  <c r="B278" i="17"/>
  <c r="X277" i="17"/>
  <c r="W277" i="17"/>
  <c r="V277" i="17"/>
  <c r="U277" i="17"/>
  <c r="T277" i="17"/>
  <c r="S277" i="17"/>
  <c r="R277" i="17"/>
  <c r="Q277" i="17"/>
  <c r="P277" i="17"/>
  <c r="O277" i="17"/>
  <c r="M277" i="17"/>
  <c r="L277" i="17"/>
  <c r="K277" i="17"/>
  <c r="J277" i="17"/>
  <c r="I277" i="17"/>
  <c r="H277" i="17"/>
  <c r="G277" i="17"/>
  <c r="E277" i="17"/>
  <c r="C277" i="17"/>
  <c r="B277" i="17"/>
  <c r="X276" i="17"/>
  <c r="W276" i="17"/>
  <c r="V276" i="17"/>
  <c r="U276" i="17"/>
  <c r="T276" i="17"/>
  <c r="S276" i="17"/>
  <c r="R276" i="17"/>
  <c r="Q276" i="17"/>
  <c r="P276" i="17"/>
  <c r="O276" i="17"/>
  <c r="M276" i="17"/>
  <c r="L276" i="17"/>
  <c r="K276" i="17"/>
  <c r="J276" i="17"/>
  <c r="I276" i="17"/>
  <c r="H276" i="17"/>
  <c r="G276" i="17"/>
  <c r="E276" i="17"/>
  <c r="C276" i="17"/>
  <c r="B276" i="17"/>
  <c r="X275" i="17"/>
  <c r="W275" i="17"/>
  <c r="V275" i="17"/>
  <c r="U275" i="17"/>
  <c r="T275" i="17"/>
  <c r="S275" i="17"/>
  <c r="R275" i="17"/>
  <c r="Q275" i="17"/>
  <c r="P275" i="17"/>
  <c r="O275" i="17"/>
  <c r="M275" i="17"/>
  <c r="L275" i="17"/>
  <c r="K275" i="17"/>
  <c r="J275" i="17"/>
  <c r="I275" i="17"/>
  <c r="H275" i="17"/>
  <c r="G275" i="17"/>
  <c r="E275" i="17"/>
  <c r="C275" i="17"/>
  <c r="B275" i="17"/>
  <c r="X274" i="17"/>
  <c r="W274" i="17"/>
  <c r="V274" i="17"/>
  <c r="U274" i="17"/>
  <c r="T274" i="17"/>
  <c r="S274" i="17"/>
  <c r="R274" i="17"/>
  <c r="Q274" i="17"/>
  <c r="P274" i="17"/>
  <c r="O274" i="17"/>
  <c r="M274" i="17"/>
  <c r="L274" i="17"/>
  <c r="K274" i="17"/>
  <c r="J274" i="17"/>
  <c r="I274" i="17"/>
  <c r="H274" i="17"/>
  <c r="G274" i="17"/>
  <c r="E274" i="17"/>
  <c r="C274" i="17"/>
  <c r="B274" i="17"/>
  <c r="X273" i="17"/>
  <c r="W273" i="17"/>
  <c r="V273" i="17"/>
  <c r="U273" i="17"/>
  <c r="T273" i="17"/>
  <c r="S273" i="17"/>
  <c r="R273" i="17"/>
  <c r="Q273" i="17"/>
  <c r="P273" i="17"/>
  <c r="O273" i="17"/>
  <c r="M273" i="17"/>
  <c r="L273" i="17"/>
  <c r="K273" i="17"/>
  <c r="J273" i="17"/>
  <c r="I273" i="17"/>
  <c r="H273" i="17"/>
  <c r="G273" i="17"/>
  <c r="E273" i="17"/>
  <c r="C273" i="17"/>
  <c r="B273" i="17"/>
  <c r="X272" i="17"/>
  <c r="W272" i="17"/>
  <c r="V272" i="17"/>
  <c r="U272" i="17"/>
  <c r="T272" i="17"/>
  <c r="S272" i="17"/>
  <c r="R272" i="17"/>
  <c r="Q272" i="17"/>
  <c r="P272" i="17"/>
  <c r="O272" i="17"/>
  <c r="M272" i="17"/>
  <c r="L272" i="17"/>
  <c r="K272" i="17"/>
  <c r="J272" i="17"/>
  <c r="I272" i="17"/>
  <c r="H272" i="17"/>
  <c r="G272" i="17"/>
  <c r="E272" i="17"/>
  <c r="C272" i="17"/>
  <c r="B272" i="17"/>
  <c r="X271" i="17"/>
  <c r="W271" i="17"/>
  <c r="V271" i="17"/>
  <c r="U271" i="17"/>
  <c r="T271" i="17"/>
  <c r="S271" i="17"/>
  <c r="R271" i="17"/>
  <c r="Q271" i="17"/>
  <c r="P271" i="17"/>
  <c r="O271" i="17"/>
  <c r="M271" i="17"/>
  <c r="L271" i="17"/>
  <c r="K271" i="17"/>
  <c r="J271" i="17"/>
  <c r="I271" i="17"/>
  <c r="H271" i="17"/>
  <c r="G271" i="17"/>
  <c r="E271" i="17"/>
  <c r="C271" i="17"/>
  <c r="B271" i="17"/>
  <c r="X270" i="17"/>
  <c r="W270" i="17"/>
  <c r="V270" i="17"/>
  <c r="U270" i="17"/>
  <c r="T270" i="17"/>
  <c r="S270" i="17"/>
  <c r="R270" i="17"/>
  <c r="Q270" i="17"/>
  <c r="P270" i="17"/>
  <c r="O270" i="17"/>
  <c r="M270" i="17"/>
  <c r="L270" i="17"/>
  <c r="K270" i="17"/>
  <c r="J270" i="17"/>
  <c r="I270" i="17"/>
  <c r="H270" i="17"/>
  <c r="G270" i="17"/>
  <c r="E270" i="17"/>
  <c r="C270" i="17"/>
  <c r="B270" i="17"/>
  <c r="X269" i="17"/>
  <c r="W269" i="17"/>
  <c r="V269" i="17"/>
  <c r="U269" i="17"/>
  <c r="T269" i="17"/>
  <c r="S269" i="17"/>
  <c r="R269" i="17"/>
  <c r="Q269" i="17"/>
  <c r="P269" i="17"/>
  <c r="O269" i="17"/>
  <c r="M269" i="17"/>
  <c r="L269" i="17"/>
  <c r="K269" i="17"/>
  <c r="J269" i="17"/>
  <c r="I269" i="17"/>
  <c r="H269" i="17"/>
  <c r="G269" i="17"/>
  <c r="E269" i="17"/>
  <c r="C269" i="17"/>
  <c r="B269" i="17"/>
  <c r="X268" i="17"/>
  <c r="W268" i="17"/>
  <c r="V268" i="17"/>
  <c r="U268" i="17"/>
  <c r="T268" i="17"/>
  <c r="S268" i="17"/>
  <c r="R268" i="17"/>
  <c r="Q268" i="17"/>
  <c r="P268" i="17"/>
  <c r="O268" i="17"/>
  <c r="M268" i="17"/>
  <c r="L268" i="17"/>
  <c r="K268" i="17"/>
  <c r="J268" i="17"/>
  <c r="I268" i="17"/>
  <c r="H268" i="17"/>
  <c r="G268" i="17"/>
  <c r="E268" i="17"/>
  <c r="C268" i="17"/>
  <c r="B268" i="17"/>
  <c r="X267" i="17"/>
  <c r="W267" i="17"/>
  <c r="V267" i="17"/>
  <c r="U267" i="17"/>
  <c r="T267" i="17"/>
  <c r="S267" i="17"/>
  <c r="R267" i="17"/>
  <c r="Q267" i="17"/>
  <c r="P267" i="17"/>
  <c r="O267" i="17"/>
  <c r="M267" i="17"/>
  <c r="L267" i="17"/>
  <c r="K267" i="17"/>
  <c r="J267" i="17"/>
  <c r="I267" i="17"/>
  <c r="H267" i="17"/>
  <c r="G267" i="17"/>
  <c r="E267" i="17"/>
  <c r="C267" i="17"/>
  <c r="B267" i="17"/>
  <c r="X266" i="17"/>
  <c r="W266" i="17"/>
  <c r="V266" i="17"/>
  <c r="U266" i="17"/>
  <c r="T266" i="17"/>
  <c r="S266" i="17"/>
  <c r="R266" i="17"/>
  <c r="Q266" i="17"/>
  <c r="P266" i="17"/>
  <c r="O266" i="17"/>
  <c r="M266" i="17"/>
  <c r="L266" i="17"/>
  <c r="K266" i="17"/>
  <c r="J266" i="17"/>
  <c r="I266" i="17"/>
  <c r="H266" i="17"/>
  <c r="G266" i="17"/>
  <c r="E266" i="17"/>
  <c r="C266" i="17"/>
  <c r="B266" i="17"/>
  <c r="X265" i="17"/>
  <c r="W265" i="17"/>
  <c r="V265" i="17"/>
  <c r="U265" i="17"/>
  <c r="T265" i="17"/>
  <c r="S265" i="17"/>
  <c r="R265" i="17"/>
  <c r="Q265" i="17"/>
  <c r="P265" i="17"/>
  <c r="O265" i="17"/>
  <c r="M265" i="17"/>
  <c r="L265" i="17"/>
  <c r="K265" i="17"/>
  <c r="J265" i="17"/>
  <c r="I265" i="17"/>
  <c r="H265" i="17"/>
  <c r="G265" i="17"/>
  <c r="E265" i="17"/>
  <c r="C265" i="17"/>
  <c r="B265" i="17"/>
  <c r="X264" i="17"/>
  <c r="W264" i="17"/>
  <c r="V264" i="17"/>
  <c r="U264" i="17"/>
  <c r="T264" i="17"/>
  <c r="S264" i="17"/>
  <c r="R264" i="17"/>
  <c r="Q264" i="17"/>
  <c r="P264" i="17"/>
  <c r="O264" i="17"/>
  <c r="M264" i="17"/>
  <c r="L264" i="17"/>
  <c r="K264" i="17"/>
  <c r="J264" i="17"/>
  <c r="I264" i="17"/>
  <c r="H264" i="17"/>
  <c r="G264" i="17"/>
  <c r="E264" i="17"/>
  <c r="C264" i="17"/>
  <c r="B264" i="17"/>
  <c r="X263" i="17"/>
  <c r="W263" i="17"/>
  <c r="V263" i="17"/>
  <c r="U263" i="17"/>
  <c r="T263" i="17"/>
  <c r="S263" i="17"/>
  <c r="R263" i="17"/>
  <c r="Q263" i="17"/>
  <c r="P263" i="17"/>
  <c r="O263" i="17"/>
  <c r="M263" i="17"/>
  <c r="L263" i="17"/>
  <c r="K263" i="17"/>
  <c r="J263" i="17"/>
  <c r="I263" i="17"/>
  <c r="H263" i="17"/>
  <c r="G263" i="17"/>
  <c r="E263" i="17"/>
  <c r="C263" i="17"/>
  <c r="B263" i="17"/>
  <c r="X262" i="17"/>
  <c r="W262" i="17"/>
  <c r="V262" i="17"/>
  <c r="U262" i="17"/>
  <c r="T262" i="17"/>
  <c r="S262" i="17"/>
  <c r="R262" i="17"/>
  <c r="Q262" i="17"/>
  <c r="P262" i="17"/>
  <c r="O262" i="17"/>
  <c r="M262" i="17"/>
  <c r="L262" i="17"/>
  <c r="K262" i="17"/>
  <c r="J262" i="17"/>
  <c r="I262" i="17"/>
  <c r="H262" i="17"/>
  <c r="G262" i="17"/>
  <c r="E262" i="17"/>
  <c r="C262" i="17"/>
  <c r="B262" i="17"/>
  <c r="X261" i="17"/>
  <c r="W261" i="17"/>
  <c r="V261" i="17"/>
  <c r="U261" i="17"/>
  <c r="T261" i="17"/>
  <c r="S261" i="17"/>
  <c r="R261" i="17"/>
  <c r="Q261" i="17"/>
  <c r="P261" i="17"/>
  <c r="O261" i="17"/>
  <c r="M261" i="17"/>
  <c r="L261" i="17"/>
  <c r="K261" i="17"/>
  <c r="J261" i="17"/>
  <c r="I261" i="17"/>
  <c r="H261" i="17"/>
  <c r="G261" i="17"/>
  <c r="E261" i="17"/>
  <c r="C261" i="17"/>
  <c r="B261" i="17"/>
  <c r="X260" i="17"/>
  <c r="W260" i="17"/>
  <c r="V260" i="17"/>
  <c r="U260" i="17"/>
  <c r="T260" i="17"/>
  <c r="S260" i="17"/>
  <c r="R260" i="17"/>
  <c r="Q260" i="17"/>
  <c r="P260" i="17"/>
  <c r="O260" i="17"/>
  <c r="M260" i="17"/>
  <c r="L260" i="17"/>
  <c r="K260" i="17"/>
  <c r="J260" i="17"/>
  <c r="I260" i="17"/>
  <c r="H260" i="17"/>
  <c r="G260" i="17"/>
  <c r="E260" i="17"/>
  <c r="C260" i="17"/>
  <c r="B260" i="17"/>
  <c r="X259" i="17"/>
  <c r="W259" i="17"/>
  <c r="V259" i="17"/>
  <c r="U259" i="17"/>
  <c r="T259" i="17"/>
  <c r="S259" i="17"/>
  <c r="R259" i="17"/>
  <c r="Q259" i="17"/>
  <c r="P259" i="17"/>
  <c r="O259" i="17"/>
  <c r="M259" i="17"/>
  <c r="L259" i="17"/>
  <c r="K259" i="17"/>
  <c r="J259" i="17"/>
  <c r="I259" i="17"/>
  <c r="H259" i="17"/>
  <c r="G259" i="17"/>
  <c r="E259" i="17"/>
  <c r="C259" i="17"/>
  <c r="B259" i="17"/>
  <c r="X258" i="17"/>
  <c r="W258" i="17"/>
  <c r="V258" i="17"/>
  <c r="U258" i="17"/>
  <c r="T258" i="17"/>
  <c r="S258" i="17"/>
  <c r="R258" i="17"/>
  <c r="Q258" i="17"/>
  <c r="P258" i="17"/>
  <c r="O258" i="17"/>
  <c r="M258" i="17"/>
  <c r="L258" i="17"/>
  <c r="K258" i="17"/>
  <c r="J258" i="17"/>
  <c r="I258" i="17"/>
  <c r="H258" i="17"/>
  <c r="G258" i="17"/>
  <c r="E258" i="17"/>
  <c r="C258" i="17"/>
  <c r="B258" i="17"/>
  <c r="X257" i="17"/>
  <c r="W257" i="17"/>
  <c r="V257" i="17"/>
  <c r="U257" i="17"/>
  <c r="T257" i="17"/>
  <c r="S257" i="17"/>
  <c r="R257" i="17"/>
  <c r="Q257" i="17"/>
  <c r="P257" i="17"/>
  <c r="O257" i="17"/>
  <c r="M257" i="17"/>
  <c r="L257" i="17"/>
  <c r="K257" i="17"/>
  <c r="J257" i="17"/>
  <c r="I257" i="17"/>
  <c r="H257" i="17"/>
  <c r="G257" i="17"/>
  <c r="E257" i="17"/>
  <c r="C257" i="17"/>
  <c r="B257" i="17"/>
  <c r="X256" i="17"/>
  <c r="W256" i="17"/>
  <c r="V256" i="17"/>
  <c r="U256" i="17"/>
  <c r="T256" i="17"/>
  <c r="S256" i="17"/>
  <c r="R256" i="17"/>
  <c r="Q256" i="17"/>
  <c r="P256" i="17"/>
  <c r="O256" i="17"/>
  <c r="M256" i="17"/>
  <c r="L256" i="17"/>
  <c r="K256" i="17"/>
  <c r="J256" i="17"/>
  <c r="I256" i="17"/>
  <c r="H256" i="17"/>
  <c r="G256" i="17"/>
  <c r="E256" i="17"/>
  <c r="C256" i="17"/>
  <c r="B256" i="17"/>
  <c r="X255" i="17"/>
  <c r="W255" i="17"/>
  <c r="V255" i="17"/>
  <c r="U255" i="17"/>
  <c r="T255" i="17"/>
  <c r="S255" i="17"/>
  <c r="R255" i="17"/>
  <c r="Q255" i="17"/>
  <c r="P255" i="17"/>
  <c r="O255" i="17"/>
  <c r="M255" i="17"/>
  <c r="L255" i="17"/>
  <c r="K255" i="17"/>
  <c r="J255" i="17"/>
  <c r="I255" i="17"/>
  <c r="H255" i="17"/>
  <c r="G255" i="17"/>
  <c r="E255" i="17"/>
  <c r="C255" i="17"/>
  <c r="B255" i="17"/>
  <c r="X254" i="17"/>
  <c r="W254" i="17"/>
  <c r="V254" i="17"/>
  <c r="U254" i="17"/>
  <c r="T254" i="17"/>
  <c r="S254" i="17"/>
  <c r="R254" i="17"/>
  <c r="Q254" i="17"/>
  <c r="P254" i="17"/>
  <c r="O254" i="17"/>
  <c r="M254" i="17"/>
  <c r="L254" i="17"/>
  <c r="K254" i="17"/>
  <c r="J254" i="17"/>
  <c r="I254" i="17"/>
  <c r="H254" i="17"/>
  <c r="G254" i="17"/>
  <c r="E254" i="17"/>
  <c r="C254" i="17"/>
  <c r="B254" i="17"/>
  <c r="X253" i="17"/>
  <c r="W253" i="17"/>
  <c r="V253" i="17"/>
  <c r="U253" i="17"/>
  <c r="T253" i="17"/>
  <c r="S253" i="17"/>
  <c r="R253" i="17"/>
  <c r="Q253" i="17"/>
  <c r="P253" i="17"/>
  <c r="O253" i="17"/>
  <c r="M253" i="17"/>
  <c r="L253" i="17"/>
  <c r="K253" i="17"/>
  <c r="J253" i="17"/>
  <c r="I253" i="17"/>
  <c r="H253" i="17"/>
  <c r="G253" i="17"/>
  <c r="E253" i="17"/>
  <c r="C253" i="17"/>
  <c r="B253" i="17"/>
  <c r="X252" i="17"/>
  <c r="W252" i="17"/>
  <c r="V252" i="17"/>
  <c r="U252" i="17"/>
  <c r="T252" i="17"/>
  <c r="S252" i="17"/>
  <c r="R252" i="17"/>
  <c r="Q252" i="17"/>
  <c r="P252" i="17"/>
  <c r="O252" i="17"/>
  <c r="M252" i="17"/>
  <c r="L252" i="17"/>
  <c r="K252" i="17"/>
  <c r="J252" i="17"/>
  <c r="I252" i="17"/>
  <c r="H252" i="17"/>
  <c r="G252" i="17"/>
  <c r="E252" i="17"/>
  <c r="C252" i="17"/>
  <c r="B252" i="17"/>
  <c r="X251" i="17"/>
  <c r="W251" i="17"/>
  <c r="V251" i="17"/>
  <c r="U251" i="17"/>
  <c r="T251" i="17"/>
  <c r="S251" i="17"/>
  <c r="R251" i="17"/>
  <c r="Q251" i="17"/>
  <c r="P251" i="17"/>
  <c r="O251" i="17"/>
  <c r="M251" i="17"/>
  <c r="L251" i="17"/>
  <c r="K251" i="17"/>
  <c r="J251" i="17"/>
  <c r="I251" i="17"/>
  <c r="H251" i="17"/>
  <c r="G251" i="17"/>
  <c r="E251" i="17"/>
  <c r="C251" i="17"/>
  <c r="B251" i="17"/>
  <c r="X250" i="17"/>
  <c r="W250" i="17"/>
  <c r="V250" i="17"/>
  <c r="U250" i="17"/>
  <c r="T250" i="17"/>
  <c r="S250" i="17"/>
  <c r="R250" i="17"/>
  <c r="Q250" i="17"/>
  <c r="P250" i="17"/>
  <c r="O250" i="17"/>
  <c r="M250" i="17"/>
  <c r="L250" i="17"/>
  <c r="K250" i="17"/>
  <c r="J250" i="17"/>
  <c r="I250" i="17"/>
  <c r="H250" i="17"/>
  <c r="G250" i="17"/>
  <c r="E250" i="17"/>
  <c r="C250" i="17"/>
  <c r="B250" i="17"/>
  <c r="X249" i="17"/>
  <c r="W249" i="17"/>
  <c r="V249" i="17"/>
  <c r="U249" i="17"/>
  <c r="T249" i="17"/>
  <c r="S249" i="17"/>
  <c r="R249" i="17"/>
  <c r="Q249" i="17"/>
  <c r="P249" i="17"/>
  <c r="O249" i="17"/>
  <c r="M249" i="17"/>
  <c r="L249" i="17"/>
  <c r="K249" i="17"/>
  <c r="J249" i="17"/>
  <c r="I249" i="17"/>
  <c r="H249" i="17"/>
  <c r="G249" i="17"/>
  <c r="E249" i="17"/>
  <c r="C249" i="17"/>
  <c r="B249" i="17"/>
  <c r="X248" i="17"/>
  <c r="W248" i="17"/>
  <c r="V248" i="17"/>
  <c r="U248" i="17"/>
  <c r="T248" i="17"/>
  <c r="S248" i="17"/>
  <c r="R248" i="17"/>
  <c r="Q248" i="17"/>
  <c r="P248" i="17"/>
  <c r="O248" i="17"/>
  <c r="M248" i="17"/>
  <c r="L248" i="17"/>
  <c r="K248" i="17"/>
  <c r="J248" i="17"/>
  <c r="I248" i="17"/>
  <c r="H248" i="17"/>
  <c r="G248" i="17"/>
  <c r="E248" i="17"/>
  <c r="C248" i="17"/>
  <c r="B248" i="17"/>
  <c r="X247" i="17"/>
  <c r="W247" i="17"/>
  <c r="V247" i="17"/>
  <c r="U247" i="17"/>
  <c r="T247" i="17"/>
  <c r="S247" i="17"/>
  <c r="R247" i="17"/>
  <c r="Q247" i="17"/>
  <c r="P247" i="17"/>
  <c r="O247" i="17"/>
  <c r="M247" i="17"/>
  <c r="L247" i="17"/>
  <c r="K247" i="17"/>
  <c r="J247" i="17"/>
  <c r="I247" i="17"/>
  <c r="H247" i="17"/>
  <c r="G247" i="17"/>
  <c r="E247" i="17"/>
  <c r="C247" i="17"/>
  <c r="B247" i="17"/>
  <c r="X246" i="17"/>
  <c r="W246" i="17"/>
  <c r="V246" i="17"/>
  <c r="U246" i="17"/>
  <c r="T246" i="17"/>
  <c r="S246" i="17"/>
  <c r="R246" i="17"/>
  <c r="Q246" i="17"/>
  <c r="P246" i="17"/>
  <c r="O246" i="17"/>
  <c r="M246" i="17"/>
  <c r="L246" i="17"/>
  <c r="K246" i="17"/>
  <c r="J246" i="17"/>
  <c r="I246" i="17"/>
  <c r="H246" i="17"/>
  <c r="G246" i="17"/>
  <c r="E246" i="17"/>
  <c r="C246" i="17"/>
  <c r="B246" i="17"/>
  <c r="X245" i="17"/>
  <c r="W245" i="17"/>
  <c r="V245" i="17"/>
  <c r="U245" i="17"/>
  <c r="T245" i="17"/>
  <c r="S245" i="17"/>
  <c r="R245" i="17"/>
  <c r="Q245" i="17"/>
  <c r="P245" i="17"/>
  <c r="O245" i="17"/>
  <c r="M245" i="17"/>
  <c r="L245" i="17"/>
  <c r="K245" i="17"/>
  <c r="J245" i="17"/>
  <c r="I245" i="17"/>
  <c r="H245" i="17"/>
  <c r="G245" i="17"/>
  <c r="E245" i="17"/>
  <c r="C245" i="17"/>
  <c r="B245" i="17"/>
  <c r="X244" i="17"/>
  <c r="W244" i="17"/>
  <c r="V244" i="17"/>
  <c r="U244" i="17"/>
  <c r="T244" i="17"/>
  <c r="S244" i="17"/>
  <c r="R244" i="17"/>
  <c r="Q244" i="17"/>
  <c r="P244" i="17"/>
  <c r="O244" i="17"/>
  <c r="M244" i="17"/>
  <c r="L244" i="17"/>
  <c r="K244" i="17"/>
  <c r="J244" i="17"/>
  <c r="I244" i="17"/>
  <c r="H244" i="17"/>
  <c r="G244" i="17"/>
  <c r="E244" i="17"/>
  <c r="C244" i="17"/>
  <c r="B244" i="17"/>
  <c r="X243" i="17"/>
  <c r="W243" i="17"/>
  <c r="V243" i="17"/>
  <c r="U243" i="17"/>
  <c r="T243" i="17"/>
  <c r="S243" i="17"/>
  <c r="R243" i="17"/>
  <c r="Q243" i="17"/>
  <c r="P243" i="17"/>
  <c r="O243" i="17"/>
  <c r="M243" i="17"/>
  <c r="L243" i="17"/>
  <c r="K243" i="17"/>
  <c r="J243" i="17"/>
  <c r="I243" i="17"/>
  <c r="H243" i="17"/>
  <c r="G243" i="17"/>
  <c r="E243" i="17"/>
  <c r="C243" i="17"/>
  <c r="B243" i="17"/>
  <c r="X242" i="17"/>
  <c r="W242" i="17"/>
  <c r="V242" i="17"/>
  <c r="U242" i="17"/>
  <c r="T242" i="17"/>
  <c r="S242" i="17"/>
  <c r="R242" i="17"/>
  <c r="Q242" i="17"/>
  <c r="P242" i="17"/>
  <c r="O242" i="17"/>
  <c r="M242" i="17"/>
  <c r="L242" i="17"/>
  <c r="K242" i="17"/>
  <c r="J242" i="17"/>
  <c r="I242" i="17"/>
  <c r="H242" i="17"/>
  <c r="G242" i="17"/>
  <c r="E242" i="17"/>
  <c r="C242" i="17"/>
  <c r="B242" i="17"/>
  <c r="X241" i="17"/>
  <c r="W241" i="17"/>
  <c r="V241" i="17"/>
  <c r="U241" i="17"/>
  <c r="T241" i="17"/>
  <c r="S241" i="17"/>
  <c r="R241" i="17"/>
  <c r="Q241" i="17"/>
  <c r="P241" i="17"/>
  <c r="O241" i="17"/>
  <c r="M241" i="17"/>
  <c r="L241" i="17"/>
  <c r="K241" i="17"/>
  <c r="J241" i="17"/>
  <c r="I241" i="17"/>
  <c r="H241" i="17"/>
  <c r="G241" i="17"/>
  <c r="E241" i="17"/>
  <c r="C241" i="17"/>
  <c r="B241" i="17"/>
  <c r="X240" i="17"/>
  <c r="W240" i="17"/>
  <c r="V240" i="17"/>
  <c r="U240" i="17"/>
  <c r="T240" i="17"/>
  <c r="S240" i="17"/>
  <c r="R240" i="17"/>
  <c r="Q240" i="17"/>
  <c r="P240" i="17"/>
  <c r="O240" i="17"/>
  <c r="M240" i="17"/>
  <c r="L240" i="17"/>
  <c r="K240" i="17"/>
  <c r="J240" i="17"/>
  <c r="I240" i="17"/>
  <c r="H240" i="17"/>
  <c r="G240" i="17"/>
  <c r="E240" i="17"/>
  <c r="C240" i="17"/>
  <c r="B240" i="17"/>
  <c r="X239" i="17"/>
  <c r="W239" i="17"/>
  <c r="V239" i="17"/>
  <c r="U239" i="17"/>
  <c r="T239" i="17"/>
  <c r="S239" i="17"/>
  <c r="R239" i="17"/>
  <c r="Q239" i="17"/>
  <c r="P239" i="17"/>
  <c r="O239" i="17"/>
  <c r="M239" i="17"/>
  <c r="L239" i="17"/>
  <c r="K239" i="17"/>
  <c r="J239" i="17"/>
  <c r="I239" i="17"/>
  <c r="H239" i="17"/>
  <c r="G239" i="17"/>
  <c r="E239" i="17"/>
  <c r="C239" i="17"/>
  <c r="B239" i="17"/>
  <c r="X238" i="17"/>
  <c r="W238" i="17"/>
  <c r="V238" i="17"/>
  <c r="U238" i="17"/>
  <c r="T238" i="17"/>
  <c r="S238" i="17"/>
  <c r="R238" i="17"/>
  <c r="Q238" i="17"/>
  <c r="P238" i="17"/>
  <c r="O238" i="17"/>
  <c r="M238" i="17"/>
  <c r="L238" i="17"/>
  <c r="K238" i="17"/>
  <c r="J238" i="17"/>
  <c r="I238" i="17"/>
  <c r="H238" i="17"/>
  <c r="G238" i="17"/>
  <c r="E238" i="17"/>
  <c r="C238" i="17"/>
  <c r="B238" i="17"/>
  <c r="X237" i="17"/>
  <c r="W237" i="17"/>
  <c r="V237" i="17"/>
  <c r="U237" i="17"/>
  <c r="T237" i="17"/>
  <c r="S237" i="17"/>
  <c r="R237" i="17"/>
  <c r="Q237" i="17"/>
  <c r="P237" i="17"/>
  <c r="O237" i="17"/>
  <c r="M237" i="17"/>
  <c r="L237" i="17"/>
  <c r="K237" i="17"/>
  <c r="J237" i="17"/>
  <c r="I237" i="17"/>
  <c r="H237" i="17"/>
  <c r="G237" i="17"/>
  <c r="E237" i="17"/>
  <c r="C237" i="17"/>
  <c r="B237" i="17"/>
  <c r="X236" i="17"/>
  <c r="W236" i="17"/>
  <c r="V236" i="17"/>
  <c r="U236" i="17"/>
  <c r="T236" i="17"/>
  <c r="S236" i="17"/>
  <c r="R236" i="17"/>
  <c r="Q236" i="17"/>
  <c r="P236" i="17"/>
  <c r="O236" i="17"/>
  <c r="M236" i="17"/>
  <c r="L236" i="17"/>
  <c r="K236" i="17"/>
  <c r="J236" i="17"/>
  <c r="I236" i="17"/>
  <c r="H236" i="17"/>
  <c r="G236" i="17"/>
  <c r="E236" i="17"/>
  <c r="C236" i="17"/>
  <c r="B236" i="17"/>
  <c r="X235" i="17"/>
  <c r="W235" i="17"/>
  <c r="V235" i="17"/>
  <c r="U235" i="17"/>
  <c r="T235" i="17"/>
  <c r="S235" i="17"/>
  <c r="R235" i="17"/>
  <c r="Q235" i="17"/>
  <c r="P235" i="17"/>
  <c r="O235" i="17"/>
  <c r="M235" i="17"/>
  <c r="L235" i="17"/>
  <c r="K235" i="17"/>
  <c r="J235" i="17"/>
  <c r="I235" i="17"/>
  <c r="H235" i="17"/>
  <c r="G235" i="17"/>
  <c r="E235" i="17"/>
  <c r="C235" i="17"/>
  <c r="B235" i="17"/>
  <c r="X234" i="17"/>
  <c r="W234" i="17"/>
  <c r="V234" i="17"/>
  <c r="U234" i="17"/>
  <c r="T234" i="17"/>
  <c r="S234" i="17"/>
  <c r="R234" i="17"/>
  <c r="Q234" i="17"/>
  <c r="P234" i="17"/>
  <c r="O234" i="17"/>
  <c r="M234" i="17"/>
  <c r="L234" i="17"/>
  <c r="K234" i="17"/>
  <c r="J234" i="17"/>
  <c r="I234" i="17"/>
  <c r="H234" i="17"/>
  <c r="G234" i="17"/>
  <c r="E234" i="17"/>
  <c r="C234" i="17"/>
  <c r="B234" i="17"/>
  <c r="X233" i="17"/>
  <c r="W233" i="17"/>
  <c r="V233" i="17"/>
  <c r="U233" i="17"/>
  <c r="T233" i="17"/>
  <c r="S233" i="17"/>
  <c r="R233" i="17"/>
  <c r="Q233" i="17"/>
  <c r="P233" i="17"/>
  <c r="O233" i="17"/>
  <c r="M233" i="17"/>
  <c r="L233" i="17"/>
  <c r="K233" i="17"/>
  <c r="J233" i="17"/>
  <c r="I233" i="17"/>
  <c r="H233" i="17"/>
  <c r="G233" i="17"/>
  <c r="E233" i="17"/>
  <c r="C233" i="17"/>
  <c r="B233" i="17"/>
  <c r="X232" i="17"/>
  <c r="W232" i="17"/>
  <c r="V232" i="17"/>
  <c r="U232" i="17"/>
  <c r="T232" i="17"/>
  <c r="S232" i="17"/>
  <c r="R232" i="17"/>
  <c r="Q232" i="17"/>
  <c r="P232" i="17"/>
  <c r="O232" i="17"/>
  <c r="M232" i="17"/>
  <c r="L232" i="17"/>
  <c r="K232" i="17"/>
  <c r="J232" i="17"/>
  <c r="I232" i="17"/>
  <c r="H232" i="17"/>
  <c r="G232" i="17"/>
  <c r="E232" i="17"/>
  <c r="C232" i="17"/>
  <c r="B232" i="17"/>
  <c r="X231" i="17"/>
  <c r="W231" i="17"/>
  <c r="V231" i="17"/>
  <c r="U231" i="17"/>
  <c r="T231" i="17"/>
  <c r="S231" i="17"/>
  <c r="R231" i="17"/>
  <c r="Q231" i="17"/>
  <c r="P231" i="17"/>
  <c r="O231" i="17"/>
  <c r="M231" i="17"/>
  <c r="L231" i="17"/>
  <c r="K231" i="17"/>
  <c r="J231" i="17"/>
  <c r="I231" i="17"/>
  <c r="H231" i="17"/>
  <c r="G231" i="17"/>
  <c r="E231" i="17"/>
  <c r="C231" i="17"/>
  <c r="B231" i="17"/>
  <c r="X230" i="17"/>
  <c r="W230" i="17"/>
  <c r="V230" i="17"/>
  <c r="U230" i="17"/>
  <c r="T230" i="17"/>
  <c r="S230" i="17"/>
  <c r="R230" i="17"/>
  <c r="Q230" i="17"/>
  <c r="P230" i="17"/>
  <c r="O230" i="17"/>
  <c r="M230" i="17"/>
  <c r="L230" i="17"/>
  <c r="K230" i="17"/>
  <c r="J230" i="17"/>
  <c r="I230" i="17"/>
  <c r="H230" i="17"/>
  <c r="G230" i="17"/>
  <c r="E230" i="17"/>
  <c r="C230" i="17"/>
  <c r="B230" i="17"/>
  <c r="X229" i="17"/>
  <c r="W229" i="17"/>
  <c r="V229" i="17"/>
  <c r="U229" i="17"/>
  <c r="T229" i="17"/>
  <c r="S229" i="17"/>
  <c r="R229" i="17"/>
  <c r="Q229" i="17"/>
  <c r="P229" i="17"/>
  <c r="O229" i="17"/>
  <c r="M229" i="17"/>
  <c r="L229" i="17"/>
  <c r="K229" i="17"/>
  <c r="J229" i="17"/>
  <c r="I229" i="17"/>
  <c r="H229" i="17"/>
  <c r="G229" i="17"/>
  <c r="E229" i="17"/>
  <c r="C229" i="17"/>
  <c r="B229" i="17"/>
  <c r="X228" i="17"/>
  <c r="W228" i="17"/>
  <c r="V228" i="17"/>
  <c r="U228" i="17"/>
  <c r="T228" i="17"/>
  <c r="S228" i="17"/>
  <c r="R228" i="17"/>
  <c r="Q228" i="17"/>
  <c r="P228" i="17"/>
  <c r="O228" i="17"/>
  <c r="M228" i="17"/>
  <c r="L228" i="17"/>
  <c r="K228" i="17"/>
  <c r="J228" i="17"/>
  <c r="I228" i="17"/>
  <c r="H228" i="17"/>
  <c r="G228" i="17"/>
  <c r="E228" i="17"/>
  <c r="C228" i="17"/>
  <c r="B228" i="17"/>
  <c r="X227" i="17"/>
  <c r="W227" i="17"/>
  <c r="V227" i="17"/>
  <c r="U227" i="17"/>
  <c r="T227" i="17"/>
  <c r="S227" i="17"/>
  <c r="R227" i="17"/>
  <c r="Q227" i="17"/>
  <c r="P227" i="17"/>
  <c r="O227" i="17"/>
  <c r="M227" i="17"/>
  <c r="L227" i="17"/>
  <c r="K227" i="17"/>
  <c r="J227" i="17"/>
  <c r="I227" i="17"/>
  <c r="H227" i="17"/>
  <c r="G227" i="17"/>
  <c r="E227" i="17"/>
  <c r="C227" i="17"/>
  <c r="B227" i="17"/>
  <c r="X226" i="17"/>
  <c r="W226" i="17"/>
  <c r="V226" i="17"/>
  <c r="U226" i="17"/>
  <c r="T226" i="17"/>
  <c r="S226" i="17"/>
  <c r="R226" i="17"/>
  <c r="Q226" i="17"/>
  <c r="P226" i="17"/>
  <c r="O226" i="17"/>
  <c r="M226" i="17"/>
  <c r="L226" i="17"/>
  <c r="K226" i="17"/>
  <c r="J226" i="17"/>
  <c r="I226" i="17"/>
  <c r="H226" i="17"/>
  <c r="G226" i="17"/>
  <c r="E226" i="17"/>
  <c r="C226" i="17"/>
  <c r="B226" i="17"/>
  <c r="X225" i="17"/>
  <c r="W225" i="17"/>
  <c r="V225" i="17"/>
  <c r="U225" i="17"/>
  <c r="T225" i="17"/>
  <c r="S225" i="17"/>
  <c r="R225" i="17"/>
  <c r="Q225" i="17"/>
  <c r="P225" i="17"/>
  <c r="O225" i="17"/>
  <c r="M225" i="17"/>
  <c r="L225" i="17"/>
  <c r="K225" i="17"/>
  <c r="J225" i="17"/>
  <c r="I225" i="17"/>
  <c r="H225" i="17"/>
  <c r="G225" i="17"/>
  <c r="E225" i="17"/>
  <c r="C225" i="17"/>
  <c r="B225" i="17"/>
  <c r="X224" i="17"/>
  <c r="W224" i="17"/>
  <c r="V224" i="17"/>
  <c r="U224" i="17"/>
  <c r="T224" i="17"/>
  <c r="S224" i="17"/>
  <c r="R224" i="17"/>
  <c r="Q224" i="17"/>
  <c r="P224" i="17"/>
  <c r="O224" i="17"/>
  <c r="M224" i="17"/>
  <c r="L224" i="17"/>
  <c r="K224" i="17"/>
  <c r="J224" i="17"/>
  <c r="I224" i="17"/>
  <c r="H224" i="17"/>
  <c r="G224" i="17"/>
  <c r="E224" i="17"/>
  <c r="C224" i="17"/>
  <c r="B224" i="17"/>
  <c r="X223" i="17"/>
  <c r="W223" i="17"/>
  <c r="V223" i="17"/>
  <c r="U223" i="17"/>
  <c r="T223" i="17"/>
  <c r="S223" i="17"/>
  <c r="R223" i="17"/>
  <c r="Q223" i="17"/>
  <c r="P223" i="17"/>
  <c r="O223" i="17"/>
  <c r="M223" i="17"/>
  <c r="L223" i="17"/>
  <c r="K223" i="17"/>
  <c r="J223" i="17"/>
  <c r="I223" i="17"/>
  <c r="H223" i="17"/>
  <c r="G223" i="17"/>
  <c r="E223" i="17"/>
  <c r="C223" i="17"/>
  <c r="B223" i="17"/>
  <c r="X222" i="17"/>
  <c r="W222" i="17"/>
  <c r="V222" i="17"/>
  <c r="U222" i="17"/>
  <c r="T222" i="17"/>
  <c r="S222" i="17"/>
  <c r="R222" i="17"/>
  <c r="Q222" i="17"/>
  <c r="P222" i="17"/>
  <c r="O222" i="17"/>
  <c r="M222" i="17"/>
  <c r="L222" i="17"/>
  <c r="K222" i="17"/>
  <c r="J222" i="17"/>
  <c r="I222" i="17"/>
  <c r="H222" i="17"/>
  <c r="G222" i="17"/>
  <c r="E222" i="17"/>
  <c r="C222" i="17"/>
  <c r="B222" i="17"/>
  <c r="X221" i="17"/>
  <c r="W221" i="17"/>
  <c r="V221" i="17"/>
  <c r="U221" i="17"/>
  <c r="T221" i="17"/>
  <c r="S221" i="17"/>
  <c r="R221" i="17"/>
  <c r="Q221" i="17"/>
  <c r="P221" i="17"/>
  <c r="O221" i="17"/>
  <c r="M221" i="17"/>
  <c r="L221" i="17"/>
  <c r="K221" i="17"/>
  <c r="J221" i="17"/>
  <c r="I221" i="17"/>
  <c r="H221" i="17"/>
  <c r="G221" i="17"/>
  <c r="E221" i="17"/>
  <c r="C221" i="17"/>
  <c r="B221" i="17"/>
  <c r="X220" i="17"/>
  <c r="W220" i="17"/>
  <c r="V220" i="17"/>
  <c r="U220" i="17"/>
  <c r="T220" i="17"/>
  <c r="S220" i="17"/>
  <c r="R220" i="17"/>
  <c r="Q220" i="17"/>
  <c r="P220" i="17"/>
  <c r="O220" i="17"/>
  <c r="M220" i="17"/>
  <c r="L220" i="17"/>
  <c r="K220" i="17"/>
  <c r="J220" i="17"/>
  <c r="I220" i="17"/>
  <c r="H220" i="17"/>
  <c r="G220" i="17"/>
  <c r="E220" i="17"/>
  <c r="C220" i="17"/>
  <c r="B220" i="17"/>
  <c r="X219" i="17"/>
  <c r="W219" i="17"/>
  <c r="V219" i="17"/>
  <c r="U219" i="17"/>
  <c r="T219" i="17"/>
  <c r="S219" i="17"/>
  <c r="R219" i="17"/>
  <c r="Q219" i="17"/>
  <c r="P219" i="17"/>
  <c r="O219" i="17"/>
  <c r="M219" i="17"/>
  <c r="L219" i="17"/>
  <c r="K219" i="17"/>
  <c r="J219" i="17"/>
  <c r="I219" i="17"/>
  <c r="H219" i="17"/>
  <c r="G219" i="17"/>
  <c r="E219" i="17"/>
  <c r="C219" i="17"/>
  <c r="B219" i="17"/>
  <c r="X218" i="17"/>
  <c r="W218" i="17"/>
  <c r="V218" i="17"/>
  <c r="U218" i="17"/>
  <c r="T218" i="17"/>
  <c r="S218" i="17"/>
  <c r="R218" i="17"/>
  <c r="Q218" i="17"/>
  <c r="P218" i="17"/>
  <c r="O218" i="17"/>
  <c r="M218" i="17"/>
  <c r="L218" i="17"/>
  <c r="K218" i="17"/>
  <c r="J218" i="17"/>
  <c r="I218" i="17"/>
  <c r="H218" i="17"/>
  <c r="G218" i="17"/>
  <c r="E218" i="17"/>
  <c r="C218" i="17"/>
  <c r="B218" i="17"/>
  <c r="X217" i="17"/>
  <c r="W217" i="17"/>
  <c r="V217" i="17"/>
  <c r="U217" i="17"/>
  <c r="T217" i="17"/>
  <c r="S217" i="17"/>
  <c r="R217" i="17"/>
  <c r="Q217" i="17"/>
  <c r="P217" i="17"/>
  <c r="O217" i="17"/>
  <c r="M217" i="17"/>
  <c r="L217" i="17"/>
  <c r="K217" i="17"/>
  <c r="J217" i="17"/>
  <c r="I217" i="17"/>
  <c r="H217" i="17"/>
  <c r="G217" i="17"/>
  <c r="E217" i="17"/>
  <c r="C217" i="17"/>
  <c r="B217" i="17"/>
  <c r="X216" i="17"/>
  <c r="W216" i="17"/>
  <c r="V216" i="17"/>
  <c r="U216" i="17"/>
  <c r="T216" i="17"/>
  <c r="S216" i="17"/>
  <c r="R216" i="17"/>
  <c r="Q216" i="17"/>
  <c r="P216" i="17"/>
  <c r="O216" i="17"/>
  <c r="M216" i="17"/>
  <c r="L216" i="17"/>
  <c r="K216" i="17"/>
  <c r="J216" i="17"/>
  <c r="I216" i="17"/>
  <c r="H216" i="17"/>
  <c r="G216" i="17"/>
  <c r="E216" i="17"/>
  <c r="C216" i="17"/>
  <c r="B216" i="17"/>
  <c r="X215" i="17"/>
  <c r="W215" i="17"/>
  <c r="V215" i="17"/>
  <c r="U215" i="17"/>
  <c r="T215" i="17"/>
  <c r="S215" i="17"/>
  <c r="R215" i="17"/>
  <c r="Q215" i="17"/>
  <c r="P215" i="17"/>
  <c r="O215" i="17"/>
  <c r="M215" i="17"/>
  <c r="L215" i="17"/>
  <c r="K215" i="17"/>
  <c r="J215" i="17"/>
  <c r="I215" i="17"/>
  <c r="H215" i="17"/>
  <c r="G215" i="17"/>
  <c r="E215" i="17"/>
  <c r="C215" i="17"/>
  <c r="B215" i="17"/>
  <c r="X214" i="17"/>
  <c r="W214" i="17"/>
  <c r="V214" i="17"/>
  <c r="U214" i="17"/>
  <c r="T214" i="17"/>
  <c r="S214" i="17"/>
  <c r="R214" i="17"/>
  <c r="Q214" i="17"/>
  <c r="P214" i="17"/>
  <c r="O214" i="17"/>
  <c r="M214" i="17"/>
  <c r="L214" i="17"/>
  <c r="K214" i="17"/>
  <c r="J214" i="17"/>
  <c r="I214" i="17"/>
  <c r="H214" i="17"/>
  <c r="G214" i="17"/>
  <c r="E214" i="17"/>
  <c r="C214" i="17"/>
  <c r="B214" i="17"/>
  <c r="X213" i="17"/>
  <c r="W213" i="17"/>
  <c r="V213" i="17"/>
  <c r="U213" i="17"/>
  <c r="T213" i="17"/>
  <c r="S213" i="17"/>
  <c r="R213" i="17"/>
  <c r="Q213" i="17"/>
  <c r="P213" i="17"/>
  <c r="O213" i="17"/>
  <c r="M213" i="17"/>
  <c r="L213" i="17"/>
  <c r="K213" i="17"/>
  <c r="J213" i="17"/>
  <c r="I213" i="17"/>
  <c r="H213" i="17"/>
  <c r="G213" i="17"/>
  <c r="E213" i="17"/>
  <c r="C213" i="17"/>
  <c r="B213" i="17"/>
  <c r="X212" i="17"/>
  <c r="W212" i="17"/>
  <c r="V212" i="17"/>
  <c r="U212" i="17"/>
  <c r="T212" i="17"/>
  <c r="S212" i="17"/>
  <c r="R212" i="17"/>
  <c r="Q212" i="17"/>
  <c r="P212" i="17"/>
  <c r="O212" i="17"/>
  <c r="M212" i="17"/>
  <c r="L212" i="17"/>
  <c r="K212" i="17"/>
  <c r="J212" i="17"/>
  <c r="I212" i="17"/>
  <c r="H212" i="17"/>
  <c r="G212" i="17"/>
  <c r="E212" i="17"/>
  <c r="C212" i="17"/>
  <c r="B212" i="17"/>
  <c r="X211" i="17"/>
  <c r="W211" i="17"/>
  <c r="V211" i="17"/>
  <c r="U211" i="17"/>
  <c r="T211" i="17"/>
  <c r="S211" i="17"/>
  <c r="R211" i="17"/>
  <c r="Q211" i="17"/>
  <c r="P211" i="17"/>
  <c r="O211" i="17"/>
  <c r="M211" i="17"/>
  <c r="L211" i="17"/>
  <c r="K211" i="17"/>
  <c r="J211" i="17"/>
  <c r="I211" i="17"/>
  <c r="H211" i="17"/>
  <c r="G211" i="17"/>
  <c r="E211" i="17"/>
  <c r="C211" i="17"/>
  <c r="B211" i="17"/>
  <c r="X210" i="17"/>
  <c r="W210" i="17"/>
  <c r="V210" i="17"/>
  <c r="U210" i="17"/>
  <c r="T210" i="17"/>
  <c r="S210" i="17"/>
  <c r="R210" i="17"/>
  <c r="Q210" i="17"/>
  <c r="P210" i="17"/>
  <c r="O210" i="17"/>
  <c r="M210" i="17"/>
  <c r="L210" i="17"/>
  <c r="K210" i="17"/>
  <c r="J210" i="17"/>
  <c r="I210" i="17"/>
  <c r="H210" i="17"/>
  <c r="G210" i="17"/>
  <c r="E210" i="17"/>
  <c r="C210" i="17"/>
  <c r="B210" i="17"/>
  <c r="X209" i="17"/>
  <c r="W209" i="17"/>
  <c r="V209" i="17"/>
  <c r="U209" i="17"/>
  <c r="T209" i="17"/>
  <c r="S209" i="17"/>
  <c r="R209" i="17"/>
  <c r="Q209" i="17"/>
  <c r="P209" i="17"/>
  <c r="O209" i="17"/>
  <c r="M209" i="17"/>
  <c r="L209" i="17"/>
  <c r="K209" i="17"/>
  <c r="J209" i="17"/>
  <c r="I209" i="17"/>
  <c r="H209" i="17"/>
  <c r="G209" i="17"/>
  <c r="E209" i="17"/>
  <c r="C209" i="17"/>
  <c r="B209" i="17"/>
  <c r="X208" i="17"/>
  <c r="W208" i="17"/>
  <c r="V208" i="17"/>
  <c r="U208" i="17"/>
  <c r="T208" i="17"/>
  <c r="S208" i="17"/>
  <c r="R208" i="17"/>
  <c r="Q208" i="17"/>
  <c r="P208" i="17"/>
  <c r="O208" i="17"/>
  <c r="M208" i="17"/>
  <c r="L208" i="17"/>
  <c r="K208" i="17"/>
  <c r="J208" i="17"/>
  <c r="I208" i="17"/>
  <c r="H208" i="17"/>
  <c r="G208" i="17"/>
  <c r="E208" i="17"/>
  <c r="C208" i="17"/>
  <c r="B208" i="17"/>
  <c r="X207" i="17"/>
  <c r="W207" i="17"/>
  <c r="V207" i="17"/>
  <c r="U207" i="17"/>
  <c r="T207" i="17"/>
  <c r="S207" i="17"/>
  <c r="R207" i="17"/>
  <c r="Q207" i="17"/>
  <c r="P207" i="17"/>
  <c r="O207" i="17"/>
  <c r="M207" i="17"/>
  <c r="L207" i="17"/>
  <c r="K207" i="17"/>
  <c r="J207" i="17"/>
  <c r="I207" i="17"/>
  <c r="H207" i="17"/>
  <c r="G207" i="17"/>
  <c r="E207" i="17"/>
  <c r="C207" i="17"/>
  <c r="B207" i="17"/>
  <c r="X206" i="17"/>
  <c r="W206" i="17"/>
  <c r="V206" i="17"/>
  <c r="U206" i="17"/>
  <c r="T206" i="17"/>
  <c r="S206" i="17"/>
  <c r="R206" i="17"/>
  <c r="Q206" i="17"/>
  <c r="P206" i="17"/>
  <c r="O206" i="17"/>
  <c r="M206" i="17"/>
  <c r="L206" i="17"/>
  <c r="K206" i="17"/>
  <c r="J206" i="17"/>
  <c r="I206" i="17"/>
  <c r="H206" i="17"/>
  <c r="G206" i="17"/>
  <c r="E206" i="17"/>
  <c r="C206" i="17"/>
  <c r="B206" i="17"/>
  <c r="X205" i="17"/>
  <c r="W205" i="17"/>
  <c r="V205" i="17"/>
  <c r="U205" i="17"/>
  <c r="T205" i="17"/>
  <c r="S205" i="17"/>
  <c r="R205" i="17"/>
  <c r="Q205" i="17"/>
  <c r="P205" i="17"/>
  <c r="O205" i="17"/>
  <c r="M205" i="17"/>
  <c r="L205" i="17"/>
  <c r="K205" i="17"/>
  <c r="J205" i="17"/>
  <c r="I205" i="17"/>
  <c r="H205" i="17"/>
  <c r="G205" i="17"/>
  <c r="E205" i="17"/>
  <c r="C205" i="17"/>
  <c r="B205" i="17"/>
  <c r="X204" i="17"/>
  <c r="W204" i="17"/>
  <c r="V204" i="17"/>
  <c r="U204" i="17"/>
  <c r="T204" i="17"/>
  <c r="S204" i="17"/>
  <c r="R204" i="17"/>
  <c r="Q204" i="17"/>
  <c r="P204" i="17"/>
  <c r="O204" i="17"/>
  <c r="M204" i="17"/>
  <c r="L204" i="17"/>
  <c r="K204" i="17"/>
  <c r="J204" i="17"/>
  <c r="I204" i="17"/>
  <c r="H204" i="17"/>
  <c r="G204" i="17"/>
  <c r="E204" i="17"/>
  <c r="C204" i="17"/>
  <c r="B204" i="17"/>
  <c r="X203" i="17"/>
  <c r="W203" i="17"/>
  <c r="V203" i="17"/>
  <c r="U203" i="17"/>
  <c r="T203" i="17"/>
  <c r="S203" i="17"/>
  <c r="R203" i="17"/>
  <c r="Q203" i="17"/>
  <c r="P203" i="17"/>
  <c r="O203" i="17"/>
  <c r="M203" i="17"/>
  <c r="L203" i="17"/>
  <c r="K203" i="17"/>
  <c r="J203" i="17"/>
  <c r="I203" i="17"/>
  <c r="H203" i="17"/>
  <c r="G203" i="17"/>
  <c r="E203" i="17"/>
  <c r="C203" i="17"/>
  <c r="B203" i="17"/>
  <c r="X202" i="17"/>
  <c r="W202" i="17"/>
  <c r="V202" i="17"/>
  <c r="U202" i="17"/>
  <c r="T202" i="17"/>
  <c r="S202" i="17"/>
  <c r="R202" i="17"/>
  <c r="Q202" i="17"/>
  <c r="P202" i="17"/>
  <c r="O202" i="17"/>
  <c r="M202" i="17"/>
  <c r="L202" i="17"/>
  <c r="K202" i="17"/>
  <c r="J202" i="17"/>
  <c r="I202" i="17"/>
  <c r="H202" i="17"/>
  <c r="G202" i="17"/>
  <c r="E202" i="17"/>
  <c r="C202" i="17"/>
  <c r="B202" i="17"/>
  <c r="X201" i="17"/>
  <c r="W201" i="17"/>
  <c r="V201" i="17"/>
  <c r="U201" i="17"/>
  <c r="T201" i="17"/>
  <c r="S201" i="17"/>
  <c r="R201" i="17"/>
  <c r="Q201" i="17"/>
  <c r="P201" i="17"/>
  <c r="O201" i="17"/>
  <c r="M201" i="17"/>
  <c r="L201" i="17"/>
  <c r="K201" i="17"/>
  <c r="J201" i="17"/>
  <c r="I201" i="17"/>
  <c r="H201" i="17"/>
  <c r="G201" i="17"/>
  <c r="E201" i="17"/>
  <c r="C201" i="17"/>
  <c r="B201" i="17"/>
  <c r="X200" i="17"/>
  <c r="W200" i="17"/>
  <c r="V200" i="17"/>
  <c r="U200" i="17"/>
  <c r="T200" i="17"/>
  <c r="S200" i="17"/>
  <c r="R200" i="17"/>
  <c r="Q200" i="17"/>
  <c r="P200" i="17"/>
  <c r="O200" i="17"/>
  <c r="M200" i="17"/>
  <c r="L200" i="17"/>
  <c r="K200" i="17"/>
  <c r="J200" i="17"/>
  <c r="I200" i="17"/>
  <c r="H200" i="17"/>
  <c r="G200" i="17"/>
  <c r="E200" i="17"/>
  <c r="C200" i="17"/>
  <c r="B200" i="17"/>
  <c r="X199" i="17"/>
  <c r="W199" i="17"/>
  <c r="V199" i="17"/>
  <c r="U199" i="17"/>
  <c r="T199" i="17"/>
  <c r="S199" i="17"/>
  <c r="R199" i="17"/>
  <c r="Q199" i="17"/>
  <c r="P199" i="17"/>
  <c r="O199" i="17"/>
  <c r="M199" i="17"/>
  <c r="L199" i="17"/>
  <c r="K199" i="17"/>
  <c r="J199" i="17"/>
  <c r="I199" i="17"/>
  <c r="H199" i="17"/>
  <c r="G199" i="17"/>
  <c r="E199" i="17"/>
  <c r="C199" i="17"/>
  <c r="B199" i="17"/>
  <c r="X198" i="17"/>
  <c r="W198" i="17"/>
  <c r="V198" i="17"/>
  <c r="U198" i="17"/>
  <c r="T198" i="17"/>
  <c r="S198" i="17"/>
  <c r="R198" i="17"/>
  <c r="Q198" i="17"/>
  <c r="P198" i="17"/>
  <c r="O198" i="17"/>
  <c r="M198" i="17"/>
  <c r="L198" i="17"/>
  <c r="K198" i="17"/>
  <c r="J198" i="17"/>
  <c r="I198" i="17"/>
  <c r="H198" i="17"/>
  <c r="G198" i="17"/>
  <c r="E198" i="17"/>
  <c r="C198" i="17"/>
  <c r="B198" i="17"/>
  <c r="X197" i="17"/>
  <c r="W197" i="17"/>
  <c r="V197" i="17"/>
  <c r="U197" i="17"/>
  <c r="T197" i="17"/>
  <c r="S197" i="17"/>
  <c r="R197" i="17"/>
  <c r="Q197" i="17"/>
  <c r="P197" i="17"/>
  <c r="O197" i="17"/>
  <c r="M197" i="17"/>
  <c r="L197" i="17"/>
  <c r="K197" i="17"/>
  <c r="J197" i="17"/>
  <c r="I197" i="17"/>
  <c r="H197" i="17"/>
  <c r="G197" i="17"/>
  <c r="E197" i="17"/>
  <c r="C197" i="17"/>
  <c r="B197" i="17"/>
  <c r="X196" i="17"/>
  <c r="W196" i="17"/>
  <c r="V196" i="17"/>
  <c r="U196" i="17"/>
  <c r="T196" i="17"/>
  <c r="S196" i="17"/>
  <c r="R196" i="17"/>
  <c r="Q196" i="17"/>
  <c r="P196" i="17"/>
  <c r="O196" i="17"/>
  <c r="M196" i="17"/>
  <c r="L196" i="17"/>
  <c r="K196" i="17"/>
  <c r="J196" i="17"/>
  <c r="I196" i="17"/>
  <c r="H196" i="17"/>
  <c r="G196" i="17"/>
  <c r="E196" i="17"/>
  <c r="C196" i="17"/>
  <c r="B196" i="17"/>
  <c r="X195" i="17"/>
  <c r="W195" i="17"/>
  <c r="V195" i="17"/>
  <c r="U195" i="17"/>
  <c r="T195" i="17"/>
  <c r="S195" i="17"/>
  <c r="R195" i="17"/>
  <c r="Q195" i="17"/>
  <c r="P195" i="17"/>
  <c r="O195" i="17"/>
  <c r="M195" i="17"/>
  <c r="L195" i="17"/>
  <c r="K195" i="17"/>
  <c r="J195" i="17"/>
  <c r="I195" i="17"/>
  <c r="H195" i="17"/>
  <c r="G195" i="17"/>
  <c r="E195" i="17"/>
  <c r="C195" i="17"/>
  <c r="B195" i="17"/>
  <c r="X194" i="17"/>
  <c r="W194" i="17"/>
  <c r="V194" i="17"/>
  <c r="U194" i="17"/>
  <c r="T194" i="17"/>
  <c r="S194" i="17"/>
  <c r="R194" i="17"/>
  <c r="Q194" i="17"/>
  <c r="P194" i="17"/>
  <c r="O194" i="17"/>
  <c r="M194" i="17"/>
  <c r="L194" i="17"/>
  <c r="K194" i="17"/>
  <c r="J194" i="17"/>
  <c r="I194" i="17"/>
  <c r="H194" i="17"/>
  <c r="G194" i="17"/>
  <c r="E194" i="17"/>
  <c r="C194" i="17"/>
  <c r="B194" i="17"/>
  <c r="X193" i="17"/>
  <c r="W193" i="17"/>
  <c r="V193" i="17"/>
  <c r="U193" i="17"/>
  <c r="T193" i="17"/>
  <c r="S193" i="17"/>
  <c r="R193" i="17"/>
  <c r="Q193" i="17"/>
  <c r="P193" i="17"/>
  <c r="O193" i="17"/>
  <c r="M193" i="17"/>
  <c r="L193" i="17"/>
  <c r="K193" i="17"/>
  <c r="J193" i="17"/>
  <c r="I193" i="17"/>
  <c r="H193" i="17"/>
  <c r="G193" i="17"/>
  <c r="E193" i="17"/>
  <c r="C193" i="17"/>
  <c r="B193" i="17"/>
  <c r="X192" i="17"/>
  <c r="W192" i="17"/>
  <c r="V192" i="17"/>
  <c r="U192" i="17"/>
  <c r="T192" i="17"/>
  <c r="S192" i="17"/>
  <c r="R192" i="17"/>
  <c r="Q192" i="17"/>
  <c r="P192" i="17"/>
  <c r="O192" i="17"/>
  <c r="M192" i="17"/>
  <c r="L192" i="17"/>
  <c r="K192" i="17"/>
  <c r="J192" i="17"/>
  <c r="I192" i="17"/>
  <c r="H192" i="17"/>
  <c r="G192" i="17"/>
  <c r="E192" i="17"/>
  <c r="C192" i="17"/>
  <c r="B192" i="17"/>
  <c r="X191" i="17"/>
  <c r="W191" i="17"/>
  <c r="V191" i="17"/>
  <c r="U191" i="17"/>
  <c r="T191" i="17"/>
  <c r="S191" i="17"/>
  <c r="R191" i="17"/>
  <c r="Q191" i="17"/>
  <c r="P191" i="17"/>
  <c r="O191" i="17"/>
  <c r="M191" i="17"/>
  <c r="L191" i="17"/>
  <c r="K191" i="17"/>
  <c r="J191" i="17"/>
  <c r="I191" i="17"/>
  <c r="H191" i="17"/>
  <c r="G191" i="17"/>
  <c r="E191" i="17"/>
  <c r="C191" i="17"/>
  <c r="B191" i="17"/>
  <c r="X190" i="17"/>
  <c r="W190" i="17"/>
  <c r="V190" i="17"/>
  <c r="U190" i="17"/>
  <c r="T190" i="17"/>
  <c r="S190" i="17"/>
  <c r="R190" i="17"/>
  <c r="Q190" i="17"/>
  <c r="P190" i="17"/>
  <c r="O190" i="17"/>
  <c r="M190" i="17"/>
  <c r="L190" i="17"/>
  <c r="K190" i="17"/>
  <c r="J190" i="17"/>
  <c r="I190" i="17"/>
  <c r="H190" i="17"/>
  <c r="G190" i="17"/>
  <c r="E190" i="17"/>
  <c r="C190" i="17"/>
  <c r="B190" i="17"/>
  <c r="X189" i="17"/>
  <c r="W189" i="17"/>
  <c r="V189" i="17"/>
  <c r="U189" i="17"/>
  <c r="T189" i="17"/>
  <c r="S189" i="17"/>
  <c r="R189" i="17"/>
  <c r="Q189" i="17"/>
  <c r="P189" i="17"/>
  <c r="O189" i="17"/>
  <c r="M189" i="17"/>
  <c r="L189" i="17"/>
  <c r="K189" i="17"/>
  <c r="J189" i="17"/>
  <c r="I189" i="17"/>
  <c r="H189" i="17"/>
  <c r="G189" i="17"/>
  <c r="E189" i="17"/>
  <c r="C189" i="17"/>
  <c r="B189" i="17"/>
  <c r="X188" i="17"/>
  <c r="W188" i="17"/>
  <c r="V188" i="17"/>
  <c r="U188" i="17"/>
  <c r="T188" i="17"/>
  <c r="S188" i="17"/>
  <c r="R188" i="17"/>
  <c r="Q188" i="17"/>
  <c r="P188" i="17"/>
  <c r="O188" i="17"/>
  <c r="M188" i="17"/>
  <c r="L188" i="17"/>
  <c r="K188" i="17"/>
  <c r="J188" i="17"/>
  <c r="I188" i="17"/>
  <c r="H188" i="17"/>
  <c r="G188" i="17"/>
  <c r="E188" i="17"/>
  <c r="C188" i="17"/>
  <c r="B188" i="17"/>
  <c r="X187" i="17"/>
  <c r="W187" i="17"/>
  <c r="V187" i="17"/>
  <c r="U187" i="17"/>
  <c r="T187" i="17"/>
  <c r="S187" i="17"/>
  <c r="R187" i="17"/>
  <c r="Q187" i="17"/>
  <c r="P187" i="17"/>
  <c r="O187" i="17"/>
  <c r="M187" i="17"/>
  <c r="L187" i="17"/>
  <c r="K187" i="17"/>
  <c r="J187" i="17"/>
  <c r="I187" i="17"/>
  <c r="H187" i="17"/>
  <c r="G187" i="17"/>
  <c r="E187" i="17"/>
  <c r="C187" i="17"/>
  <c r="B187" i="17"/>
  <c r="X186" i="17"/>
  <c r="W186" i="17"/>
  <c r="V186" i="17"/>
  <c r="U186" i="17"/>
  <c r="T186" i="17"/>
  <c r="S186" i="17"/>
  <c r="R186" i="17"/>
  <c r="Q186" i="17"/>
  <c r="P186" i="17"/>
  <c r="O186" i="17"/>
  <c r="M186" i="17"/>
  <c r="L186" i="17"/>
  <c r="K186" i="17"/>
  <c r="J186" i="17"/>
  <c r="I186" i="17"/>
  <c r="H186" i="17"/>
  <c r="G186" i="17"/>
  <c r="E186" i="17"/>
  <c r="C186" i="17"/>
  <c r="B186" i="17"/>
  <c r="X185" i="17"/>
  <c r="W185" i="17"/>
  <c r="V185" i="17"/>
  <c r="U185" i="17"/>
  <c r="T185" i="17"/>
  <c r="S185" i="17"/>
  <c r="R185" i="17"/>
  <c r="Q185" i="17"/>
  <c r="P185" i="17"/>
  <c r="O185" i="17"/>
  <c r="M185" i="17"/>
  <c r="L185" i="17"/>
  <c r="K185" i="17"/>
  <c r="J185" i="17"/>
  <c r="I185" i="17"/>
  <c r="H185" i="17"/>
  <c r="G185" i="17"/>
  <c r="E185" i="17"/>
  <c r="C185" i="17"/>
  <c r="B185" i="17"/>
  <c r="X184" i="17"/>
  <c r="W184" i="17"/>
  <c r="V184" i="17"/>
  <c r="U184" i="17"/>
  <c r="T184" i="17"/>
  <c r="S184" i="17"/>
  <c r="R184" i="17"/>
  <c r="Q184" i="17"/>
  <c r="P184" i="17"/>
  <c r="O184" i="17"/>
  <c r="M184" i="17"/>
  <c r="L184" i="17"/>
  <c r="K184" i="17"/>
  <c r="J184" i="17"/>
  <c r="I184" i="17"/>
  <c r="H184" i="17"/>
  <c r="G184" i="17"/>
  <c r="E184" i="17"/>
  <c r="C184" i="17"/>
  <c r="B184" i="17"/>
  <c r="X183" i="17"/>
  <c r="W183" i="17"/>
  <c r="V183" i="17"/>
  <c r="U183" i="17"/>
  <c r="T183" i="17"/>
  <c r="S183" i="17"/>
  <c r="R183" i="17"/>
  <c r="Q183" i="17"/>
  <c r="P183" i="17"/>
  <c r="O183" i="17"/>
  <c r="M183" i="17"/>
  <c r="L183" i="17"/>
  <c r="K183" i="17"/>
  <c r="J183" i="17"/>
  <c r="I183" i="17"/>
  <c r="H183" i="17"/>
  <c r="G183" i="17"/>
  <c r="E183" i="17"/>
  <c r="C183" i="17"/>
  <c r="B183" i="17"/>
  <c r="X182" i="17"/>
  <c r="W182" i="17"/>
  <c r="V182" i="17"/>
  <c r="U182" i="17"/>
  <c r="T182" i="17"/>
  <c r="S182" i="17"/>
  <c r="R182" i="17"/>
  <c r="Q182" i="17"/>
  <c r="P182" i="17"/>
  <c r="O182" i="17"/>
  <c r="M182" i="17"/>
  <c r="L182" i="17"/>
  <c r="K182" i="17"/>
  <c r="J182" i="17"/>
  <c r="I182" i="17"/>
  <c r="H182" i="17"/>
  <c r="G182" i="17"/>
  <c r="E182" i="17"/>
  <c r="C182" i="17"/>
  <c r="B182" i="17"/>
  <c r="X181" i="17"/>
  <c r="W181" i="17"/>
  <c r="V181" i="17"/>
  <c r="U181" i="17"/>
  <c r="T181" i="17"/>
  <c r="S181" i="17"/>
  <c r="R181" i="17"/>
  <c r="Q181" i="17"/>
  <c r="P181" i="17"/>
  <c r="O181" i="17"/>
  <c r="M181" i="17"/>
  <c r="L181" i="17"/>
  <c r="K181" i="17"/>
  <c r="J181" i="17"/>
  <c r="I181" i="17"/>
  <c r="H181" i="17"/>
  <c r="G181" i="17"/>
  <c r="E181" i="17"/>
  <c r="C181" i="17"/>
  <c r="B181" i="17"/>
  <c r="X180" i="17"/>
  <c r="W180" i="17"/>
  <c r="V180" i="17"/>
  <c r="U180" i="17"/>
  <c r="T180" i="17"/>
  <c r="S180" i="17"/>
  <c r="R180" i="17"/>
  <c r="Q180" i="17"/>
  <c r="P180" i="17"/>
  <c r="O180" i="17"/>
  <c r="M180" i="17"/>
  <c r="L180" i="17"/>
  <c r="K180" i="17"/>
  <c r="J180" i="17"/>
  <c r="I180" i="17"/>
  <c r="H180" i="17"/>
  <c r="G180" i="17"/>
  <c r="E180" i="17"/>
  <c r="C180" i="17"/>
  <c r="B180" i="17"/>
  <c r="X179" i="17"/>
  <c r="W179" i="17"/>
  <c r="V179" i="17"/>
  <c r="U179" i="17"/>
  <c r="T179" i="17"/>
  <c r="S179" i="17"/>
  <c r="R179" i="17"/>
  <c r="Q179" i="17"/>
  <c r="P179" i="17"/>
  <c r="O179" i="17"/>
  <c r="M179" i="17"/>
  <c r="L179" i="17"/>
  <c r="K179" i="17"/>
  <c r="J179" i="17"/>
  <c r="I179" i="17"/>
  <c r="H179" i="17"/>
  <c r="G179" i="17"/>
  <c r="E179" i="17"/>
  <c r="C179" i="17"/>
  <c r="B179" i="17"/>
  <c r="X178" i="17"/>
  <c r="W178" i="17"/>
  <c r="V178" i="17"/>
  <c r="U178" i="17"/>
  <c r="T178" i="17"/>
  <c r="S178" i="17"/>
  <c r="R178" i="17"/>
  <c r="Q178" i="17"/>
  <c r="P178" i="17"/>
  <c r="O178" i="17"/>
  <c r="M178" i="17"/>
  <c r="L178" i="17"/>
  <c r="K178" i="17"/>
  <c r="J178" i="17"/>
  <c r="I178" i="17"/>
  <c r="H178" i="17"/>
  <c r="G178" i="17"/>
  <c r="E178" i="17"/>
  <c r="C178" i="17"/>
  <c r="B178" i="17"/>
  <c r="X177" i="17"/>
  <c r="W177" i="17"/>
  <c r="V177" i="17"/>
  <c r="U177" i="17"/>
  <c r="T177" i="17"/>
  <c r="S177" i="17"/>
  <c r="R177" i="17"/>
  <c r="Q177" i="17"/>
  <c r="P177" i="17"/>
  <c r="O177" i="17"/>
  <c r="M177" i="17"/>
  <c r="L177" i="17"/>
  <c r="K177" i="17"/>
  <c r="J177" i="17"/>
  <c r="I177" i="17"/>
  <c r="H177" i="17"/>
  <c r="G177" i="17"/>
  <c r="E177" i="17"/>
  <c r="C177" i="17"/>
  <c r="B177" i="17"/>
  <c r="X176" i="17"/>
  <c r="W176" i="17"/>
  <c r="V176" i="17"/>
  <c r="U176" i="17"/>
  <c r="T176" i="17"/>
  <c r="S176" i="17"/>
  <c r="R176" i="17"/>
  <c r="Q176" i="17"/>
  <c r="P176" i="17"/>
  <c r="O176" i="17"/>
  <c r="M176" i="17"/>
  <c r="L176" i="17"/>
  <c r="K176" i="17"/>
  <c r="J176" i="17"/>
  <c r="I176" i="17"/>
  <c r="H176" i="17"/>
  <c r="G176" i="17"/>
  <c r="E176" i="17"/>
  <c r="C176" i="17"/>
  <c r="B176" i="17"/>
  <c r="X175" i="17"/>
  <c r="W175" i="17"/>
  <c r="V175" i="17"/>
  <c r="U175" i="17"/>
  <c r="T175" i="17"/>
  <c r="S175" i="17"/>
  <c r="R175" i="17"/>
  <c r="Q175" i="17"/>
  <c r="P175" i="17"/>
  <c r="O175" i="17"/>
  <c r="M175" i="17"/>
  <c r="L175" i="17"/>
  <c r="K175" i="17"/>
  <c r="J175" i="17"/>
  <c r="I175" i="17"/>
  <c r="H175" i="17"/>
  <c r="G175" i="17"/>
  <c r="E175" i="17"/>
  <c r="C175" i="17"/>
  <c r="B175" i="17"/>
  <c r="X174" i="17"/>
  <c r="W174" i="17"/>
  <c r="V174" i="17"/>
  <c r="U174" i="17"/>
  <c r="T174" i="17"/>
  <c r="S174" i="17"/>
  <c r="R174" i="17"/>
  <c r="Q174" i="17"/>
  <c r="P174" i="17"/>
  <c r="O174" i="17"/>
  <c r="M174" i="17"/>
  <c r="L174" i="17"/>
  <c r="K174" i="17"/>
  <c r="J174" i="17"/>
  <c r="I174" i="17"/>
  <c r="H174" i="17"/>
  <c r="G174" i="17"/>
  <c r="E174" i="17"/>
  <c r="C174" i="17"/>
  <c r="B174" i="17"/>
  <c r="X173" i="17"/>
  <c r="W173" i="17"/>
  <c r="V173" i="17"/>
  <c r="U173" i="17"/>
  <c r="T173" i="17"/>
  <c r="S173" i="17"/>
  <c r="R173" i="17"/>
  <c r="Q173" i="17"/>
  <c r="P173" i="17"/>
  <c r="O173" i="17"/>
  <c r="M173" i="17"/>
  <c r="L173" i="17"/>
  <c r="K173" i="17"/>
  <c r="J173" i="17"/>
  <c r="I173" i="17"/>
  <c r="H173" i="17"/>
  <c r="G173" i="17"/>
  <c r="E173" i="17"/>
  <c r="C173" i="17"/>
  <c r="B173" i="17"/>
  <c r="X172" i="17"/>
  <c r="W172" i="17"/>
  <c r="V172" i="17"/>
  <c r="U172" i="17"/>
  <c r="T172" i="17"/>
  <c r="S172" i="17"/>
  <c r="R172" i="17"/>
  <c r="Q172" i="17"/>
  <c r="P172" i="17"/>
  <c r="O172" i="17"/>
  <c r="M172" i="17"/>
  <c r="L172" i="17"/>
  <c r="K172" i="17"/>
  <c r="J172" i="17"/>
  <c r="I172" i="17"/>
  <c r="H172" i="17"/>
  <c r="G172" i="17"/>
  <c r="E172" i="17"/>
  <c r="C172" i="17"/>
  <c r="B172" i="17"/>
  <c r="X171" i="17"/>
  <c r="W171" i="17"/>
  <c r="V171" i="17"/>
  <c r="U171" i="17"/>
  <c r="T171" i="17"/>
  <c r="S171" i="17"/>
  <c r="R171" i="17"/>
  <c r="Q171" i="17"/>
  <c r="P171" i="17"/>
  <c r="O171" i="17"/>
  <c r="M171" i="17"/>
  <c r="L171" i="17"/>
  <c r="K171" i="17"/>
  <c r="J171" i="17"/>
  <c r="I171" i="17"/>
  <c r="H171" i="17"/>
  <c r="G171" i="17"/>
  <c r="E171" i="17"/>
  <c r="C171" i="17"/>
  <c r="B171" i="17"/>
  <c r="X170" i="17"/>
  <c r="W170" i="17"/>
  <c r="V170" i="17"/>
  <c r="U170" i="17"/>
  <c r="T170" i="17"/>
  <c r="S170" i="17"/>
  <c r="R170" i="17"/>
  <c r="Q170" i="17"/>
  <c r="P170" i="17"/>
  <c r="O170" i="17"/>
  <c r="M170" i="17"/>
  <c r="L170" i="17"/>
  <c r="K170" i="17"/>
  <c r="J170" i="17"/>
  <c r="I170" i="17"/>
  <c r="H170" i="17"/>
  <c r="G170" i="17"/>
  <c r="E170" i="17"/>
  <c r="C170" i="17"/>
  <c r="B170" i="17"/>
  <c r="X169" i="17"/>
  <c r="W169" i="17"/>
  <c r="V169" i="17"/>
  <c r="U169" i="17"/>
  <c r="T169" i="17"/>
  <c r="S169" i="17"/>
  <c r="R169" i="17"/>
  <c r="Q169" i="17"/>
  <c r="P169" i="17"/>
  <c r="O169" i="17"/>
  <c r="M169" i="17"/>
  <c r="L169" i="17"/>
  <c r="K169" i="17"/>
  <c r="J169" i="17"/>
  <c r="I169" i="17"/>
  <c r="H169" i="17"/>
  <c r="G169" i="17"/>
  <c r="E169" i="17"/>
  <c r="C169" i="17"/>
  <c r="B169" i="17"/>
  <c r="X168" i="17"/>
  <c r="W168" i="17"/>
  <c r="V168" i="17"/>
  <c r="U168" i="17"/>
  <c r="T168" i="17"/>
  <c r="S168" i="17"/>
  <c r="R168" i="17"/>
  <c r="Q168" i="17"/>
  <c r="P168" i="17"/>
  <c r="O168" i="17"/>
  <c r="M168" i="17"/>
  <c r="L168" i="17"/>
  <c r="K168" i="17"/>
  <c r="J168" i="17"/>
  <c r="I168" i="17"/>
  <c r="H168" i="17"/>
  <c r="G168" i="17"/>
  <c r="E168" i="17"/>
  <c r="C168" i="17"/>
  <c r="B168" i="17"/>
  <c r="X167" i="17"/>
  <c r="W167" i="17"/>
  <c r="V167" i="17"/>
  <c r="U167" i="17"/>
  <c r="T167" i="17"/>
  <c r="S167" i="17"/>
  <c r="R167" i="17"/>
  <c r="Q167" i="17"/>
  <c r="P167" i="17"/>
  <c r="O167" i="17"/>
  <c r="M167" i="17"/>
  <c r="L167" i="17"/>
  <c r="K167" i="17"/>
  <c r="J167" i="17"/>
  <c r="I167" i="17"/>
  <c r="H167" i="17"/>
  <c r="G167" i="17"/>
  <c r="E167" i="17"/>
  <c r="C167" i="17"/>
  <c r="B167" i="17"/>
  <c r="X166" i="17"/>
  <c r="W166" i="17"/>
  <c r="V166" i="17"/>
  <c r="U166" i="17"/>
  <c r="T166" i="17"/>
  <c r="S166" i="17"/>
  <c r="R166" i="17"/>
  <c r="Q166" i="17"/>
  <c r="P166" i="17"/>
  <c r="O166" i="17"/>
  <c r="M166" i="17"/>
  <c r="L166" i="17"/>
  <c r="K166" i="17"/>
  <c r="J166" i="17"/>
  <c r="I166" i="17"/>
  <c r="H166" i="17"/>
  <c r="G166" i="17"/>
  <c r="E166" i="17"/>
  <c r="C166" i="17"/>
  <c r="B166" i="17"/>
  <c r="X165" i="17"/>
  <c r="W165" i="17"/>
  <c r="V165" i="17"/>
  <c r="U165" i="17"/>
  <c r="T165" i="17"/>
  <c r="S165" i="17"/>
  <c r="R165" i="17"/>
  <c r="Q165" i="17"/>
  <c r="P165" i="17"/>
  <c r="O165" i="17"/>
  <c r="M165" i="17"/>
  <c r="L165" i="17"/>
  <c r="K165" i="17"/>
  <c r="J165" i="17"/>
  <c r="I165" i="17"/>
  <c r="H165" i="17"/>
  <c r="G165" i="17"/>
  <c r="E165" i="17"/>
  <c r="C165" i="17"/>
  <c r="B165" i="17"/>
  <c r="X164" i="17"/>
  <c r="W164" i="17"/>
  <c r="V164" i="17"/>
  <c r="U164" i="17"/>
  <c r="T164" i="17"/>
  <c r="S164" i="17"/>
  <c r="R164" i="17"/>
  <c r="Q164" i="17"/>
  <c r="P164" i="17"/>
  <c r="O164" i="17"/>
  <c r="M164" i="17"/>
  <c r="L164" i="17"/>
  <c r="K164" i="17"/>
  <c r="J164" i="17"/>
  <c r="I164" i="17"/>
  <c r="H164" i="17"/>
  <c r="G164" i="17"/>
  <c r="E164" i="17"/>
  <c r="C164" i="17"/>
  <c r="B164" i="17"/>
  <c r="X163" i="17"/>
  <c r="W163" i="17"/>
  <c r="V163" i="17"/>
  <c r="U163" i="17"/>
  <c r="T163" i="17"/>
  <c r="S163" i="17"/>
  <c r="R163" i="17"/>
  <c r="Q163" i="17"/>
  <c r="P163" i="17"/>
  <c r="O163" i="17"/>
  <c r="M163" i="17"/>
  <c r="L163" i="17"/>
  <c r="K163" i="17"/>
  <c r="J163" i="17"/>
  <c r="I163" i="17"/>
  <c r="H163" i="17"/>
  <c r="G163" i="17"/>
  <c r="E163" i="17"/>
  <c r="C163" i="17"/>
  <c r="B163" i="17"/>
  <c r="X162" i="17"/>
  <c r="W162" i="17"/>
  <c r="V162" i="17"/>
  <c r="U162" i="17"/>
  <c r="T162" i="17"/>
  <c r="S162" i="17"/>
  <c r="R162" i="17"/>
  <c r="Q162" i="17"/>
  <c r="P162" i="17"/>
  <c r="O162" i="17"/>
  <c r="M162" i="17"/>
  <c r="L162" i="17"/>
  <c r="K162" i="17"/>
  <c r="J162" i="17"/>
  <c r="I162" i="17"/>
  <c r="H162" i="17"/>
  <c r="G162" i="17"/>
  <c r="E162" i="17"/>
  <c r="C162" i="17"/>
  <c r="B162" i="17"/>
  <c r="X161" i="17"/>
  <c r="W161" i="17"/>
  <c r="V161" i="17"/>
  <c r="U161" i="17"/>
  <c r="T161" i="17"/>
  <c r="S161" i="17"/>
  <c r="R161" i="17"/>
  <c r="Q161" i="17"/>
  <c r="P161" i="17"/>
  <c r="O161" i="17"/>
  <c r="M161" i="17"/>
  <c r="L161" i="17"/>
  <c r="K161" i="17"/>
  <c r="J161" i="17"/>
  <c r="I161" i="17"/>
  <c r="H161" i="17"/>
  <c r="G161" i="17"/>
  <c r="E161" i="17"/>
  <c r="C161" i="17"/>
  <c r="B161" i="17"/>
  <c r="X160" i="17"/>
  <c r="W160" i="17"/>
  <c r="V160" i="17"/>
  <c r="U160" i="17"/>
  <c r="T160" i="17"/>
  <c r="S160" i="17"/>
  <c r="R160" i="17"/>
  <c r="Q160" i="17"/>
  <c r="P160" i="17"/>
  <c r="O160" i="17"/>
  <c r="M160" i="17"/>
  <c r="L160" i="17"/>
  <c r="K160" i="17"/>
  <c r="J160" i="17"/>
  <c r="I160" i="17"/>
  <c r="H160" i="17"/>
  <c r="G160" i="17"/>
  <c r="E160" i="17"/>
  <c r="C160" i="17"/>
  <c r="B160" i="17"/>
  <c r="X159" i="17"/>
  <c r="W159" i="17"/>
  <c r="V159" i="17"/>
  <c r="U159" i="17"/>
  <c r="T159" i="17"/>
  <c r="S159" i="17"/>
  <c r="R159" i="17"/>
  <c r="Q159" i="17"/>
  <c r="P159" i="17"/>
  <c r="O159" i="17"/>
  <c r="M159" i="17"/>
  <c r="L159" i="17"/>
  <c r="K159" i="17"/>
  <c r="J159" i="17"/>
  <c r="I159" i="17"/>
  <c r="H159" i="17"/>
  <c r="G159" i="17"/>
  <c r="E159" i="17"/>
  <c r="C159" i="17"/>
  <c r="B159" i="17"/>
  <c r="X158" i="17"/>
  <c r="W158" i="17"/>
  <c r="V158" i="17"/>
  <c r="U158" i="17"/>
  <c r="T158" i="17"/>
  <c r="S158" i="17"/>
  <c r="R158" i="17"/>
  <c r="Q158" i="17"/>
  <c r="P158" i="17"/>
  <c r="O158" i="17"/>
  <c r="M158" i="17"/>
  <c r="L158" i="17"/>
  <c r="K158" i="17"/>
  <c r="J158" i="17"/>
  <c r="I158" i="17"/>
  <c r="H158" i="17"/>
  <c r="G158" i="17"/>
  <c r="E158" i="17"/>
  <c r="C158" i="17"/>
  <c r="B158" i="17"/>
  <c r="X157" i="17"/>
  <c r="W157" i="17"/>
  <c r="V157" i="17"/>
  <c r="U157" i="17"/>
  <c r="T157" i="17"/>
  <c r="S157" i="17"/>
  <c r="R157" i="17"/>
  <c r="Q157" i="17"/>
  <c r="P157" i="17"/>
  <c r="O157" i="17"/>
  <c r="M157" i="17"/>
  <c r="L157" i="17"/>
  <c r="K157" i="17"/>
  <c r="J157" i="17"/>
  <c r="I157" i="17"/>
  <c r="H157" i="17"/>
  <c r="G157" i="17"/>
  <c r="E157" i="17"/>
  <c r="C157" i="17"/>
  <c r="B157" i="17"/>
  <c r="X156" i="17"/>
  <c r="W156" i="17"/>
  <c r="V156" i="17"/>
  <c r="U156" i="17"/>
  <c r="T156" i="17"/>
  <c r="S156" i="17"/>
  <c r="R156" i="17"/>
  <c r="Q156" i="17"/>
  <c r="P156" i="17"/>
  <c r="O156" i="17"/>
  <c r="M156" i="17"/>
  <c r="L156" i="17"/>
  <c r="K156" i="17"/>
  <c r="J156" i="17"/>
  <c r="I156" i="17"/>
  <c r="H156" i="17"/>
  <c r="G156" i="17"/>
  <c r="E156" i="17"/>
  <c r="C156" i="17"/>
  <c r="B156" i="17"/>
  <c r="X155" i="17"/>
  <c r="W155" i="17"/>
  <c r="V155" i="17"/>
  <c r="U155" i="17"/>
  <c r="T155" i="17"/>
  <c r="S155" i="17"/>
  <c r="R155" i="17"/>
  <c r="Q155" i="17"/>
  <c r="P155" i="17"/>
  <c r="O155" i="17"/>
  <c r="M155" i="17"/>
  <c r="L155" i="17"/>
  <c r="K155" i="17"/>
  <c r="J155" i="17"/>
  <c r="I155" i="17"/>
  <c r="H155" i="17"/>
  <c r="G155" i="17"/>
  <c r="E155" i="17"/>
  <c r="C155" i="17"/>
  <c r="B155" i="17"/>
  <c r="X154" i="17"/>
  <c r="W154" i="17"/>
  <c r="V154" i="17"/>
  <c r="U154" i="17"/>
  <c r="T154" i="17"/>
  <c r="S154" i="17"/>
  <c r="R154" i="17"/>
  <c r="Q154" i="17"/>
  <c r="P154" i="17"/>
  <c r="O154" i="17"/>
  <c r="M154" i="17"/>
  <c r="L154" i="17"/>
  <c r="K154" i="17"/>
  <c r="J154" i="17"/>
  <c r="I154" i="17"/>
  <c r="H154" i="17"/>
  <c r="G154" i="17"/>
  <c r="E154" i="17"/>
  <c r="C154" i="17"/>
  <c r="B154" i="17"/>
  <c r="X153" i="17"/>
  <c r="W153" i="17"/>
  <c r="V153" i="17"/>
  <c r="U153" i="17"/>
  <c r="T153" i="17"/>
  <c r="S153" i="17"/>
  <c r="R153" i="17"/>
  <c r="Q153" i="17"/>
  <c r="P153" i="17"/>
  <c r="O153" i="17"/>
  <c r="M153" i="17"/>
  <c r="L153" i="17"/>
  <c r="K153" i="17"/>
  <c r="J153" i="17"/>
  <c r="I153" i="17"/>
  <c r="H153" i="17"/>
  <c r="G153" i="17"/>
  <c r="E153" i="17"/>
  <c r="C153" i="17"/>
  <c r="B153" i="17"/>
  <c r="X152" i="17"/>
  <c r="W152" i="17"/>
  <c r="V152" i="17"/>
  <c r="U152" i="17"/>
  <c r="T152" i="17"/>
  <c r="S152" i="17"/>
  <c r="R152" i="17"/>
  <c r="Q152" i="17"/>
  <c r="P152" i="17"/>
  <c r="O152" i="17"/>
  <c r="M152" i="17"/>
  <c r="L152" i="17"/>
  <c r="K152" i="17"/>
  <c r="J152" i="17"/>
  <c r="I152" i="17"/>
  <c r="H152" i="17"/>
  <c r="G152" i="17"/>
  <c r="E152" i="17"/>
  <c r="C152" i="17"/>
  <c r="B152" i="17"/>
  <c r="X151" i="17"/>
  <c r="W151" i="17"/>
  <c r="V151" i="17"/>
  <c r="U151" i="17"/>
  <c r="T151" i="17"/>
  <c r="S151" i="17"/>
  <c r="R151" i="17"/>
  <c r="Q151" i="17"/>
  <c r="P151" i="17"/>
  <c r="O151" i="17"/>
  <c r="M151" i="17"/>
  <c r="L151" i="17"/>
  <c r="K151" i="17"/>
  <c r="J151" i="17"/>
  <c r="I151" i="17"/>
  <c r="H151" i="17"/>
  <c r="G151" i="17"/>
  <c r="E151" i="17"/>
  <c r="C151" i="17"/>
  <c r="B151" i="17"/>
  <c r="X150" i="17"/>
  <c r="W150" i="17"/>
  <c r="V150" i="17"/>
  <c r="U150" i="17"/>
  <c r="T150" i="17"/>
  <c r="S150" i="17"/>
  <c r="R150" i="17"/>
  <c r="Q150" i="17"/>
  <c r="P150" i="17"/>
  <c r="O150" i="17"/>
  <c r="M150" i="17"/>
  <c r="L150" i="17"/>
  <c r="K150" i="17"/>
  <c r="J150" i="17"/>
  <c r="I150" i="17"/>
  <c r="H150" i="17"/>
  <c r="G150" i="17"/>
  <c r="E150" i="17"/>
  <c r="C150" i="17"/>
  <c r="B150" i="17"/>
  <c r="X149" i="17"/>
  <c r="W149" i="17"/>
  <c r="V149" i="17"/>
  <c r="U149" i="17"/>
  <c r="T149" i="17"/>
  <c r="S149" i="17"/>
  <c r="R149" i="17"/>
  <c r="Q149" i="17"/>
  <c r="P149" i="17"/>
  <c r="O149" i="17"/>
  <c r="M149" i="17"/>
  <c r="L149" i="17"/>
  <c r="K149" i="17"/>
  <c r="J149" i="17"/>
  <c r="I149" i="17"/>
  <c r="H149" i="17"/>
  <c r="G149" i="17"/>
  <c r="E149" i="17"/>
  <c r="C149" i="17"/>
  <c r="B149" i="17"/>
  <c r="X148" i="17"/>
  <c r="W148" i="17"/>
  <c r="V148" i="17"/>
  <c r="U148" i="17"/>
  <c r="T148" i="17"/>
  <c r="S148" i="17"/>
  <c r="R148" i="17"/>
  <c r="Q148" i="17"/>
  <c r="P148" i="17"/>
  <c r="O148" i="17"/>
  <c r="M148" i="17"/>
  <c r="L148" i="17"/>
  <c r="K148" i="17"/>
  <c r="J148" i="17"/>
  <c r="I148" i="17"/>
  <c r="H148" i="17"/>
  <c r="G148" i="17"/>
  <c r="E148" i="17"/>
  <c r="C148" i="17"/>
  <c r="B148" i="17"/>
  <c r="X147" i="17"/>
  <c r="W147" i="17"/>
  <c r="V147" i="17"/>
  <c r="U147" i="17"/>
  <c r="T147" i="17"/>
  <c r="S147" i="17"/>
  <c r="R147" i="17"/>
  <c r="Q147" i="17"/>
  <c r="P147" i="17"/>
  <c r="O147" i="17"/>
  <c r="M147" i="17"/>
  <c r="L147" i="17"/>
  <c r="K147" i="17"/>
  <c r="J147" i="17"/>
  <c r="I147" i="17"/>
  <c r="H147" i="17"/>
  <c r="G147" i="17"/>
  <c r="E147" i="17"/>
  <c r="C147" i="17"/>
  <c r="B147" i="17"/>
  <c r="X146" i="17"/>
  <c r="W146" i="17"/>
  <c r="V146" i="17"/>
  <c r="U146" i="17"/>
  <c r="T146" i="17"/>
  <c r="S146" i="17"/>
  <c r="R146" i="17"/>
  <c r="Q146" i="17"/>
  <c r="P146" i="17"/>
  <c r="O146" i="17"/>
  <c r="M146" i="17"/>
  <c r="L146" i="17"/>
  <c r="K146" i="17"/>
  <c r="J146" i="17"/>
  <c r="I146" i="17"/>
  <c r="H146" i="17"/>
  <c r="G146" i="17"/>
  <c r="E146" i="17"/>
  <c r="C146" i="17"/>
  <c r="B146" i="17"/>
  <c r="X145" i="17"/>
  <c r="W145" i="17"/>
  <c r="V145" i="17"/>
  <c r="U145" i="17"/>
  <c r="T145" i="17"/>
  <c r="S145" i="17"/>
  <c r="R145" i="17"/>
  <c r="Q145" i="17"/>
  <c r="P145" i="17"/>
  <c r="O145" i="17"/>
  <c r="M145" i="17"/>
  <c r="L145" i="17"/>
  <c r="K145" i="17"/>
  <c r="J145" i="17"/>
  <c r="I145" i="17"/>
  <c r="H145" i="17"/>
  <c r="G145" i="17"/>
  <c r="E145" i="17"/>
  <c r="C145" i="17"/>
  <c r="B145" i="17"/>
  <c r="X144" i="17"/>
  <c r="W144" i="17"/>
  <c r="V144" i="17"/>
  <c r="U144" i="17"/>
  <c r="T144" i="17"/>
  <c r="S144" i="17"/>
  <c r="R144" i="17"/>
  <c r="Q144" i="17"/>
  <c r="P144" i="17"/>
  <c r="O144" i="17"/>
  <c r="M144" i="17"/>
  <c r="L144" i="17"/>
  <c r="K144" i="17"/>
  <c r="J144" i="17"/>
  <c r="I144" i="17"/>
  <c r="H144" i="17"/>
  <c r="G144" i="17"/>
  <c r="E144" i="17"/>
  <c r="C144" i="17"/>
  <c r="B144" i="17"/>
  <c r="X143" i="17"/>
  <c r="W143" i="17"/>
  <c r="V143" i="17"/>
  <c r="U143" i="17"/>
  <c r="T143" i="17"/>
  <c r="S143" i="17"/>
  <c r="R143" i="17"/>
  <c r="Q143" i="17"/>
  <c r="P143" i="17"/>
  <c r="O143" i="17"/>
  <c r="M143" i="17"/>
  <c r="L143" i="17"/>
  <c r="K143" i="17"/>
  <c r="J143" i="17"/>
  <c r="I143" i="17"/>
  <c r="H143" i="17"/>
  <c r="G143" i="17"/>
  <c r="E143" i="17"/>
  <c r="C143" i="17"/>
  <c r="B143" i="17"/>
  <c r="X142" i="17"/>
  <c r="W142" i="17"/>
  <c r="V142" i="17"/>
  <c r="U142" i="17"/>
  <c r="T142" i="17"/>
  <c r="S142" i="17"/>
  <c r="R142" i="17"/>
  <c r="Q142" i="17"/>
  <c r="P142" i="17"/>
  <c r="O142" i="17"/>
  <c r="M142" i="17"/>
  <c r="L142" i="17"/>
  <c r="K142" i="17"/>
  <c r="J142" i="17"/>
  <c r="I142" i="17"/>
  <c r="H142" i="17"/>
  <c r="G142" i="17"/>
  <c r="E142" i="17"/>
  <c r="C142" i="17"/>
  <c r="B142" i="17"/>
  <c r="X141" i="17"/>
  <c r="W141" i="17"/>
  <c r="V141" i="17"/>
  <c r="U141" i="17"/>
  <c r="T141" i="17"/>
  <c r="S141" i="17"/>
  <c r="R141" i="17"/>
  <c r="Q141" i="17"/>
  <c r="P141" i="17"/>
  <c r="O141" i="17"/>
  <c r="M141" i="17"/>
  <c r="L141" i="17"/>
  <c r="K141" i="17"/>
  <c r="J141" i="17"/>
  <c r="I141" i="17"/>
  <c r="H141" i="17"/>
  <c r="G141" i="17"/>
  <c r="E141" i="17"/>
  <c r="C141" i="17"/>
  <c r="B141" i="17"/>
  <c r="X140" i="17"/>
  <c r="W140" i="17"/>
  <c r="V140" i="17"/>
  <c r="U140" i="17"/>
  <c r="T140" i="17"/>
  <c r="S140" i="17"/>
  <c r="R140" i="17"/>
  <c r="Q140" i="17"/>
  <c r="P140" i="17"/>
  <c r="O140" i="17"/>
  <c r="M140" i="17"/>
  <c r="L140" i="17"/>
  <c r="K140" i="17"/>
  <c r="J140" i="17"/>
  <c r="I140" i="17"/>
  <c r="H140" i="17"/>
  <c r="G140" i="17"/>
  <c r="E140" i="17"/>
  <c r="C140" i="17"/>
  <c r="B140" i="17"/>
  <c r="X139" i="17"/>
  <c r="W139" i="17"/>
  <c r="V139" i="17"/>
  <c r="U139" i="17"/>
  <c r="T139" i="17"/>
  <c r="S139" i="17"/>
  <c r="R139" i="17"/>
  <c r="Q139" i="17"/>
  <c r="P139" i="17"/>
  <c r="O139" i="17"/>
  <c r="M139" i="17"/>
  <c r="L139" i="17"/>
  <c r="K139" i="17"/>
  <c r="J139" i="17"/>
  <c r="I139" i="17"/>
  <c r="H139" i="17"/>
  <c r="G139" i="17"/>
  <c r="E139" i="17"/>
  <c r="C139" i="17"/>
  <c r="B139" i="17"/>
  <c r="X138" i="17"/>
  <c r="W138" i="17"/>
  <c r="V138" i="17"/>
  <c r="U138" i="17"/>
  <c r="T138" i="17"/>
  <c r="S138" i="17"/>
  <c r="R138" i="17"/>
  <c r="Q138" i="17"/>
  <c r="P138" i="17"/>
  <c r="O138" i="17"/>
  <c r="M138" i="17"/>
  <c r="L138" i="17"/>
  <c r="K138" i="17"/>
  <c r="J138" i="17"/>
  <c r="I138" i="17"/>
  <c r="H138" i="17"/>
  <c r="G138" i="17"/>
  <c r="E138" i="17"/>
  <c r="C138" i="17"/>
  <c r="B138" i="17"/>
  <c r="X137" i="17"/>
  <c r="W137" i="17"/>
  <c r="V137" i="17"/>
  <c r="U137" i="17"/>
  <c r="T137" i="17"/>
  <c r="S137" i="17"/>
  <c r="R137" i="17"/>
  <c r="Q137" i="17"/>
  <c r="P137" i="17"/>
  <c r="O137" i="17"/>
  <c r="M137" i="17"/>
  <c r="L137" i="17"/>
  <c r="K137" i="17"/>
  <c r="J137" i="17"/>
  <c r="I137" i="17"/>
  <c r="H137" i="17"/>
  <c r="G137" i="17"/>
  <c r="E137" i="17"/>
  <c r="C137" i="17"/>
  <c r="B137" i="17"/>
  <c r="X136" i="17"/>
  <c r="W136" i="17"/>
  <c r="V136" i="17"/>
  <c r="U136" i="17"/>
  <c r="T136" i="17"/>
  <c r="S136" i="17"/>
  <c r="R136" i="17"/>
  <c r="Q136" i="17"/>
  <c r="P136" i="17"/>
  <c r="O136" i="17"/>
  <c r="M136" i="17"/>
  <c r="L136" i="17"/>
  <c r="K136" i="17"/>
  <c r="J136" i="17"/>
  <c r="I136" i="17"/>
  <c r="H136" i="17"/>
  <c r="G136" i="17"/>
  <c r="E136" i="17"/>
  <c r="C136" i="17"/>
  <c r="B136" i="17"/>
  <c r="X135" i="17"/>
  <c r="W135" i="17"/>
  <c r="V135" i="17"/>
  <c r="U135" i="17"/>
  <c r="T135" i="17"/>
  <c r="S135" i="17"/>
  <c r="R135" i="17"/>
  <c r="Q135" i="17"/>
  <c r="P135" i="17"/>
  <c r="O135" i="17"/>
  <c r="M135" i="17"/>
  <c r="L135" i="17"/>
  <c r="K135" i="17"/>
  <c r="J135" i="17"/>
  <c r="I135" i="17"/>
  <c r="H135" i="17"/>
  <c r="G135" i="17"/>
  <c r="E135" i="17"/>
  <c r="C135" i="17"/>
  <c r="B135" i="17"/>
  <c r="X134" i="17"/>
  <c r="W134" i="17"/>
  <c r="V134" i="17"/>
  <c r="U134" i="17"/>
  <c r="T134" i="17"/>
  <c r="S134" i="17"/>
  <c r="R134" i="17"/>
  <c r="Q134" i="17"/>
  <c r="P134" i="17"/>
  <c r="O134" i="17"/>
  <c r="M134" i="17"/>
  <c r="L134" i="17"/>
  <c r="K134" i="17"/>
  <c r="J134" i="17"/>
  <c r="I134" i="17"/>
  <c r="H134" i="17"/>
  <c r="G134" i="17"/>
  <c r="E134" i="17"/>
  <c r="C134" i="17"/>
  <c r="B134" i="17"/>
  <c r="X133" i="17"/>
  <c r="W133" i="17"/>
  <c r="V133" i="17"/>
  <c r="U133" i="17"/>
  <c r="T133" i="17"/>
  <c r="S133" i="17"/>
  <c r="R133" i="17"/>
  <c r="Q133" i="17"/>
  <c r="P133" i="17"/>
  <c r="O133" i="17"/>
  <c r="M133" i="17"/>
  <c r="L133" i="17"/>
  <c r="K133" i="17"/>
  <c r="J133" i="17"/>
  <c r="I133" i="17"/>
  <c r="H133" i="17"/>
  <c r="G133" i="17"/>
  <c r="E133" i="17"/>
  <c r="C133" i="17"/>
  <c r="B133" i="17"/>
  <c r="X132" i="17"/>
  <c r="W132" i="17"/>
  <c r="V132" i="17"/>
  <c r="U132" i="17"/>
  <c r="T132" i="17"/>
  <c r="S132" i="17"/>
  <c r="R132" i="17"/>
  <c r="Q132" i="17"/>
  <c r="P132" i="17"/>
  <c r="O132" i="17"/>
  <c r="M132" i="17"/>
  <c r="L132" i="17"/>
  <c r="K132" i="17"/>
  <c r="J132" i="17"/>
  <c r="I132" i="17"/>
  <c r="H132" i="17"/>
  <c r="G132" i="17"/>
  <c r="E132" i="17"/>
  <c r="C132" i="17"/>
  <c r="B132" i="17"/>
  <c r="X131" i="17"/>
  <c r="W131" i="17"/>
  <c r="V131" i="17"/>
  <c r="U131" i="17"/>
  <c r="T131" i="17"/>
  <c r="S131" i="17"/>
  <c r="R131" i="17"/>
  <c r="Q131" i="17"/>
  <c r="P131" i="17"/>
  <c r="O131" i="17"/>
  <c r="M131" i="17"/>
  <c r="L131" i="17"/>
  <c r="K131" i="17"/>
  <c r="J131" i="17"/>
  <c r="I131" i="17"/>
  <c r="H131" i="17"/>
  <c r="G131" i="17"/>
  <c r="E131" i="17"/>
  <c r="C131" i="17"/>
  <c r="B131" i="17"/>
  <c r="X130" i="17"/>
  <c r="W130" i="17"/>
  <c r="V130" i="17"/>
  <c r="U130" i="17"/>
  <c r="T130" i="17"/>
  <c r="S130" i="17"/>
  <c r="R130" i="17"/>
  <c r="Q130" i="17"/>
  <c r="P130" i="17"/>
  <c r="O130" i="17"/>
  <c r="M130" i="17"/>
  <c r="L130" i="17"/>
  <c r="K130" i="17"/>
  <c r="J130" i="17"/>
  <c r="I130" i="17"/>
  <c r="H130" i="17"/>
  <c r="G130" i="17"/>
  <c r="E130" i="17"/>
  <c r="C130" i="17"/>
  <c r="B130" i="17"/>
  <c r="X129" i="17"/>
  <c r="W129" i="17"/>
  <c r="V129" i="17"/>
  <c r="U129" i="17"/>
  <c r="T129" i="17"/>
  <c r="S129" i="17"/>
  <c r="R129" i="17"/>
  <c r="Q129" i="17"/>
  <c r="P129" i="17"/>
  <c r="O129" i="17"/>
  <c r="M129" i="17"/>
  <c r="L129" i="17"/>
  <c r="K129" i="17"/>
  <c r="J129" i="17"/>
  <c r="I129" i="17"/>
  <c r="H129" i="17"/>
  <c r="G129" i="17"/>
  <c r="E129" i="17"/>
  <c r="C129" i="17"/>
  <c r="B129" i="17"/>
  <c r="X128" i="17"/>
  <c r="W128" i="17"/>
  <c r="V128" i="17"/>
  <c r="U128" i="17"/>
  <c r="T128" i="17"/>
  <c r="S128" i="17"/>
  <c r="R128" i="17"/>
  <c r="Q128" i="17"/>
  <c r="P128" i="17"/>
  <c r="O128" i="17"/>
  <c r="M128" i="17"/>
  <c r="L128" i="17"/>
  <c r="K128" i="17"/>
  <c r="J128" i="17"/>
  <c r="I128" i="17"/>
  <c r="H128" i="17"/>
  <c r="G128" i="17"/>
  <c r="E128" i="17"/>
  <c r="C128" i="17"/>
  <c r="B128" i="17"/>
  <c r="X127" i="17"/>
  <c r="W127" i="17"/>
  <c r="V127" i="17"/>
  <c r="U127" i="17"/>
  <c r="T127" i="17"/>
  <c r="S127" i="17"/>
  <c r="R127" i="17"/>
  <c r="Q127" i="17"/>
  <c r="P127" i="17"/>
  <c r="O127" i="17"/>
  <c r="M127" i="17"/>
  <c r="L127" i="17"/>
  <c r="K127" i="17"/>
  <c r="J127" i="17"/>
  <c r="I127" i="17"/>
  <c r="H127" i="17"/>
  <c r="G127" i="17"/>
  <c r="E127" i="17"/>
  <c r="C127" i="17"/>
  <c r="B127" i="17"/>
  <c r="X126" i="17"/>
  <c r="W126" i="17"/>
  <c r="V126" i="17"/>
  <c r="U126" i="17"/>
  <c r="T126" i="17"/>
  <c r="S126" i="17"/>
  <c r="R126" i="17"/>
  <c r="Q126" i="17"/>
  <c r="P126" i="17"/>
  <c r="O126" i="17"/>
  <c r="M126" i="17"/>
  <c r="L126" i="17"/>
  <c r="K126" i="17"/>
  <c r="J126" i="17"/>
  <c r="I126" i="17"/>
  <c r="H126" i="17"/>
  <c r="G126" i="17"/>
  <c r="E126" i="17"/>
  <c r="C126" i="17"/>
  <c r="B126" i="17"/>
  <c r="X125" i="17"/>
  <c r="W125" i="17"/>
  <c r="V125" i="17"/>
  <c r="U125" i="17"/>
  <c r="T125" i="17"/>
  <c r="S125" i="17"/>
  <c r="R125" i="17"/>
  <c r="Q125" i="17"/>
  <c r="P125" i="17"/>
  <c r="O125" i="17"/>
  <c r="M125" i="17"/>
  <c r="L125" i="17"/>
  <c r="K125" i="17"/>
  <c r="J125" i="17"/>
  <c r="I125" i="17"/>
  <c r="H125" i="17"/>
  <c r="G125" i="17"/>
  <c r="E125" i="17"/>
  <c r="C125" i="17"/>
  <c r="B125" i="17"/>
  <c r="X124" i="17"/>
  <c r="W124" i="17"/>
  <c r="V124" i="17"/>
  <c r="U124" i="17"/>
  <c r="T124" i="17"/>
  <c r="S124" i="17"/>
  <c r="R124" i="17"/>
  <c r="Q124" i="17"/>
  <c r="P124" i="17"/>
  <c r="O124" i="17"/>
  <c r="M124" i="17"/>
  <c r="L124" i="17"/>
  <c r="K124" i="17"/>
  <c r="J124" i="17"/>
  <c r="I124" i="17"/>
  <c r="H124" i="17"/>
  <c r="G124" i="17"/>
  <c r="E124" i="17"/>
  <c r="C124" i="17"/>
  <c r="B124" i="17"/>
  <c r="X123" i="17"/>
  <c r="W123" i="17"/>
  <c r="V123" i="17"/>
  <c r="U123" i="17"/>
  <c r="T123" i="17"/>
  <c r="S123" i="17"/>
  <c r="R123" i="17"/>
  <c r="Q123" i="17"/>
  <c r="P123" i="17"/>
  <c r="O123" i="17"/>
  <c r="M123" i="17"/>
  <c r="L123" i="17"/>
  <c r="K123" i="17"/>
  <c r="J123" i="17"/>
  <c r="I123" i="17"/>
  <c r="H123" i="17"/>
  <c r="G123" i="17"/>
  <c r="E123" i="17"/>
  <c r="C123" i="17"/>
  <c r="B123" i="17"/>
  <c r="X122" i="17"/>
  <c r="W122" i="17"/>
  <c r="V122" i="17"/>
  <c r="U122" i="17"/>
  <c r="T122" i="17"/>
  <c r="S122" i="17"/>
  <c r="R122" i="17"/>
  <c r="Q122" i="17"/>
  <c r="P122" i="17"/>
  <c r="O122" i="17"/>
  <c r="M122" i="17"/>
  <c r="L122" i="17"/>
  <c r="K122" i="17"/>
  <c r="J122" i="17"/>
  <c r="I122" i="17"/>
  <c r="H122" i="17"/>
  <c r="G122" i="17"/>
  <c r="E122" i="17"/>
  <c r="C122" i="17"/>
  <c r="B122" i="17"/>
  <c r="X121" i="17"/>
  <c r="W121" i="17"/>
  <c r="V121" i="17"/>
  <c r="U121" i="17"/>
  <c r="T121" i="17"/>
  <c r="S121" i="17"/>
  <c r="R121" i="17"/>
  <c r="Q121" i="17"/>
  <c r="P121" i="17"/>
  <c r="O121" i="17"/>
  <c r="M121" i="17"/>
  <c r="L121" i="17"/>
  <c r="K121" i="17"/>
  <c r="J121" i="17"/>
  <c r="I121" i="17"/>
  <c r="H121" i="17"/>
  <c r="G121" i="17"/>
  <c r="E121" i="17"/>
  <c r="C121" i="17"/>
  <c r="B121" i="17"/>
  <c r="X120" i="17"/>
  <c r="W120" i="17"/>
  <c r="V120" i="17"/>
  <c r="U120" i="17"/>
  <c r="T120" i="17"/>
  <c r="S120" i="17"/>
  <c r="R120" i="17"/>
  <c r="Q120" i="17"/>
  <c r="P120" i="17"/>
  <c r="O120" i="17"/>
  <c r="M120" i="17"/>
  <c r="L120" i="17"/>
  <c r="K120" i="17"/>
  <c r="J120" i="17"/>
  <c r="I120" i="17"/>
  <c r="H120" i="17"/>
  <c r="G120" i="17"/>
  <c r="E120" i="17"/>
  <c r="C120" i="17"/>
  <c r="B120" i="17"/>
  <c r="X119" i="17"/>
  <c r="W119" i="17"/>
  <c r="V119" i="17"/>
  <c r="U119" i="17"/>
  <c r="T119" i="17"/>
  <c r="S119" i="17"/>
  <c r="R119" i="17"/>
  <c r="Q119" i="17"/>
  <c r="P119" i="17"/>
  <c r="O119" i="17"/>
  <c r="M119" i="17"/>
  <c r="L119" i="17"/>
  <c r="K119" i="17"/>
  <c r="J119" i="17"/>
  <c r="I119" i="17"/>
  <c r="H119" i="17"/>
  <c r="G119" i="17"/>
  <c r="E119" i="17"/>
  <c r="C119" i="17"/>
  <c r="B119" i="17"/>
  <c r="X118" i="17"/>
  <c r="W118" i="17"/>
  <c r="V118" i="17"/>
  <c r="U118" i="17"/>
  <c r="T118" i="17"/>
  <c r="S118" i="17"/>
  <c r="R118" i="17"/>
  <c r="Q118" i="17"/>
  <c r="P118" i="17"/>
  <c r="O118" i="17"/>
  <c r="M118" i="17"/>
  <c r="L118" i="17"/>
  <c r="K118" i="17"/>
  <c r="J118" i="17"/>
  <c r="I118" i="17"/>
  <c r="H118" i="17"/>
  <c r="G118" i="17"/>
  <c r="E118" i="17"/>
  <c r="C118" i="17"/>
  <c r="B118" i="17"/>
  <c r="X117" i="17"/>
  <c r="W117" i="17"/>
  <c r="V117" i="17"/>
  <c r="U117" i="17"/>
  <c r="T117" i="17"/>
  <c r="S117" i="17"/>
  <c r="R117" i="17"/>
  <c r="Q117" i="17"/>
  <c r="P117" i="17"/>
  <c r="O117" i="17"/>
  <c r="M117" i="17"/>
  <c r="L117" i="17"/>
  <c r="K117" i="17"/>
  <c r="J117" i="17"/>
  <c r="I117" i="17"/>
  <c r="H117" i="17"/>
  <c r="G117" i="17"/>
  <c r="E117" i="17"/>
  <c r="C117" i="17"/>
  <c r="B117" i="17"/>
  <c r="X116" i="17"/>
  <c r="W116" i="17"/>
  <c r="V116" i="17"/>
  <c r="U116" i="17"/>
  <c r="T116" i="17"/>
  <c r="S116" i="17"/>
  <c r="R116" i="17"/>
  <c r="Q116" i="17"/>
  <c r="P116" i="17"/>
  <c r="O116" i="17"/>
  <c r="M116" i="17"/>
  <c r="L116" i="17"/>
  <c r="K116" i="17"/>
  <c r="J116" i="17"/>
  <c r="I116" i="17"/>
  <c r="H116" i="17"/>
  <c r="G116" i="17"/>
  <c r="E116" i="17"/>
  <c r="C116" i="17"/>
  <c r="B116" i="17"/>
  <c r="X115" i="17"/>
  <c r="W115" i="17"/>
  <c r="V115" i="17"/>
  <c r="U115" i="17"/>
  <c r="T115" i="17"/>
  <c r="S115" i="17"/>
  <c r="R115" i="17"/>
  <c r="Q115" i="17"/>
  <c r="P115" i="17"/>
  <c r="O115" i="17"/>
  <c r="M115" i="17"/>
  <c r="L115" i="17"/>
  <c r="K115" i="17"/>
  <c r="J115" i="17"/>
  <c r="I115" i="17"/>
  <c r="H115" i="17"/>
  <c r="G115" i="17"/>
  <c r="E115" i="17"/>
  <c r="C115" i="17"/>
  <c r="B115" i="17"/>
  <c r="X114" i="17"/>
  <c r="W114" i="17"/>
  <c r="V114" i="17"/>
  <c r="U114" i="17"/>
  <c r="T114" i="17"/>
  <c r="S114" i="17"/>
  <c r="R114" i="17"/>
  <c r="Q114" i="17"/>
  <c r="P114" i="17"/>
  <c r="O114" i="17"/>
  <c r="M114" i="17"/>
  <c r="L114" i="17"/>
  <c r="K114" i="17"/>
  <c r="J114" i="17"/>
  <c r="I114" i="17"/>
  <c r="H114" i="17"/>
  <c r="G114" i="17"/>
  <c r="E114" i="17"/>
  <c r="C114" i="17"/>
  <c r="B114" i="17"/>
  <c r="X113" i="17"/>
  <c r="W113" i="17"/>
  <c r="V113" i="17"/>
  <c r="U113" i="17"/>
  <c r="T113" i="17"/>
  <c r="S113" i="17"/>
  <c r="R113" i="17"/>
  <c r="Q113" i="17"/>
  <c r="P113" i="17"/>
  <c r="O113" i="17"/>
  <c r="M113" i="17"/>
  <c r="L113" i="17"/>
  <c r="K113" i="17"/>
  <c r="J113" i="17"/>
  <c r="I113" i="17"/>
  <c r="H113" i="17"/>
  <c r="G113" i="17"/>
  <c r="E113" i="17"/>
  <c r="C113" i="17"/>
  <c r="B113" i="17"/>
  <c r="X112" i="17"/>
  <c r="W112" i="17"/>
  <c r="V112" i="17"/>
  <c r="U112" i="17"/>
  <c r="T112" i="17"/>
  <c r="S112" i="17"/>
  <c r="R112" i="17"/>
  <c r="Q112" i="17"/>
  <c r="P112" i="17"/>
  <c r="O112" i="17"/>
  <c r="M112" i="17"/>
  <c r="L112" i="17"/>
  <c r="K112" i="17"/>
  <c r="J112" i="17"/>
  <c r="I112" i="17"/>
  <c r="H112" i="17"/>
  <c r="G112" i="17"/>
  <c r="E112" i="17"/>
  <c r="C112" i="17"/>
  <c r="B112" i="17"/>
  <c r="X111" i="17"/>
  <c r="W111" i="17"/>
  <c r="V111" i="17"/>
  <c r="U111" i="17"/>
  <c r="T111" i="17"/>
  <c r="S111" i="17"/>
  <c r="R111" i="17"/>
  <c r="Q111" i="17"/>
  <c r="P111" i="17"/>
  <c r="O111" i="17"/>
  <c r="M111" i="17"/>
  <c r="L111" i="17"/>
  <c r="K111" i="17"/>
  <c r="J111" i="17"/>
  <c r="I111" i="17"/>
  <c r="H111" i="17"/>
  <c r="G111" i="17"/>
  <c r="E111" i="17"/>
  <c r="C111" i="17"/>
  <c r="B111" i="17"/>
  <c r="X110" i="17"/>
  <c r="W110" i="17"/>
  <c r="V110" i="17"/>
  <c r="U110" i="17"/>
  <c r="T110" i="17"/>
  <c r="S110" i="17"/>
  <c r="R110" i="17"/>
  <c r="Q110" i="17"/>
  <c r="P110" i="17"/>
  <c r="O110" i="17"/>
  <c r="M110" i="17"/>
  <c r="L110" i="17"/>
  <c r="K110" i="17"/>
  <c r="J110" i="17"/>
  <c r="I110" i="17"/>
  <c r="H110" i="17"/>
  <c r="G110" i="17"/>
  <c r="E110" i="17"/>
  <c r="C110" i="17"/>
  <c r="B110" i="17"/>
  <c r="X109" i="17"/>
  <c r="W109" i="17"/>
  <c r="V109" i="17"/>
  <c r="U109" i="17"/>
  <c r="T109" i="17"/>
  <c r="S109" i="17"/>
  <c r="R109" i="17"/>
  <c r="Q109" i="17"/>
  <c r="P109" i="17"/>
  <c r="O109" i="17"/>
  <c r="M109" i="17"/>
  <c r="L109" i="17"/>
  <c r="K109" i="17"/>
  <c r="J109" i="17"/>
  <c r="I109" i="17"/>
  <c r="H109" i="17"/>
  <c r="G109" i="17"/>
  <c r="E109" i="17"/>
  <c r="C109" i="17"/>
  <c r="B109" i="17"/>
  <c r="X108" i="17"/>
  <c r="W108" i="17"/>
  <c r="V108" i="17"/>
  <c r="U108" i="17"/>
  <c r="T108" i="17"/>
  <c r="S108" i="17"/>
  <c r="R108" i="17"/>
  <c r="Q108" i="17"/>
  <c r="P108" i="17"/>
  <c r="O108" i="17"/>
  <c r="M108" i="17"/>
  <c r="L108" i="17"/>
  <c r="K108" i="17"/>
  <c r="J108" i="17"/>
  <c r="I108" i="17"/>
  <c r="H108" i="17"/>
  <c r="G108" i="17"/>
  <c r="E108" i="17"/>
  <c r="C108" i="17"/>
  <c r="B108" i="17"/>
  <c r="X107" i="17"/>
  <c r="W107" i="17"/>
  <c r="V107" i="17"/>
  <c r="U107" i="17"/>
  <c r="T107" i="17"/>
  <c r="S107" i="17"/>
  <c r="R107" i="17"/>
  <c r="Q107" i="17"/>
  <c r="P107" i="17"/>
  <c r="O107" i="17"/>
  <c r="M107" i="17"/>
  <c r="L107" i="17"/>
  <c r="K107" i="17"/>
  <c r="J107" i="17"/>
  <c r="I107" i="17"/>
  <c r="H107" i="17"/>
  <c r="G107" i="17"/>
  <c r="E107" i="17"/>
  <c r="C107" i="17"/>
  <c r="B107" i="17"/>
  <c r="X106" i="17"/>
  <c r="W106" i="17"/>
  <c r="V106" i="17"/>
  <c r="U106" i="17"/>
  <c r="T106" i="17"/>
  <c r="S106" i="17"/>
  <c r="R106" i="17"/>
  <c r="Q106" i="17"/>
  <c r="P106" i="17"/>
  <c r="O106" i="17"/>
  <c r="M106" i="17"/>
  <c r="L106" i="17"/>
  <c r="K106" i="17"/>
  <c r="J106" i="17"/>
  <c r="I106" i="17"/>
  <c r="H106" i="17"/>
  <c r="G106" i="17"/>
  <c r="E106" i="17"/>
  <c r="C106" i="17"/>
  <c r="B106" i="17"/>
  <c r="X105" i="17"/>
  <c r="W105" i="17"/>
  <c r="V105" i="17"/>
  <c r="U105" i="17"/>
  <c r="T105" i="17"/>
  <c r="S105" i="17"/>
  <c r="R105" i="17"/>
  <c r="Q105" i="17"/>
  <c r="P105" i="17"/>
  <c r="O105" i="17"/>
  <c r="M105" i="17"/>
  <c r="L105" i="17"/>
  <c r="K105" i="17"/>
  <c r="J105" i="17"/>
  <c r="I105" i="17"/>
  <c r="H105" i="17"/>
  <c r="G105" i="17"/>
  <c r="E105" i="17"/>
  <c r="C105" i="17"/>
  <c r="B105" i="17"/>
  <c r="X104" i="17"/>
  <c r="W104" i="17"/>
  <c r="V104" i="17"/>
  <c r="U104" i="17"/>
  <c r="T104" i="17"/>
  <c r="S104" i="17"/>
  <c r="R104" i="17"/>
  <c r="Q104" i="17"/>
  <c r="P104" i="17"/>
  <c r="O104" i="17"/>
  <c r="M104" i="17"/>
  <c r="L104" i="17"/>
  <c r="K104" i="17"/>
  <c r="J104" i="17"/>
  <c r="I104" i="17"/>
  <c r="H104" i="17"/>
  <c r="G104" i="17"/>
  <c r="E104" i="17"/>
  <c r="C104" i="17"/>
  <c r="B104" i="17"/>
  <c r="X103" i="17"/>
  <c r="W103" i="17"/>
  <c r="V103" i="17"/>
  <c r="U103" i="17"/>
  <c r="T103" i="17"/>
  <c r="S103" i="17"/>
  <c r="R103" i="17"/>
  <c r="Q103" i="17"/>
  <c r="P103" i="17"/>
  <c r="O103" i="17"/>
  <c r="M103" i="17"/>
  <c r="L103" i="17"/>
  <c r="K103" i="17"/>
  <c r="J103" i="17"/>
  <c r="I103" i="17"/>
  <c r="H103" i="17"/>
  <c r="G103" i="17"/>
  <c r="E103" i="17"/>
  <c r="C103" i="17"/>
  <c r="B103" i="17"/>
  <c r="X102" i="17"/>
  <c r="W102" i="17"/>
  <c r="V102" i="17"/>
  <c r="U102" i="17"/>
  <c r="T102" i="17"/>
  <c r="S102" i="17"/>
  <c r="R102" i="17"/>
  <c r="Q102" i="17"/>
  <c r="P102" i="17"/>
  <c r="O102" i="17"/>
  <c r="M102" i="17"/>
  <c r="L102" i="17"/>
  <c r="K102" i="17"/>
  <c r="J102" i="17"/>
  <c r="I102" i="17"/>
  <c r="H102" i="17"/>
  <c r="G102" i="17"/>
  <c r="E102" i="17"/>
  <c r="B102" i="17"/>
  <c r="X101" i="17"/>
  <c r="W101" i="17"/>
  <c r="V101" i="17"/>
  <c r="U101" i="17"/>
  <c r="T101" i="17"/>
  <c r="S101" i="17"/>
  <c r="R101" i="17"/>
  <c r="Q101" i="17"/>
  <c r="P101" i="17"/>
  <c r="O101" i="17"/>
  <c r="M101" i="17"/>
  <c r="L101" i="17"/>
  <c r="K101" i="17"/>
  <c r="J101" i="17"/>
  <c r="I101" i="17"/>
  <c r="H101" i="17"/>
  <c r="G101" i="17"/>
  <c r="E101" i="17"/>
  <c r="B101" i="17"/>
  <c r="X100" i="17"/>
  <c r="W100" i="17"/>
  <c r="V100" i="17"/>
  <c r="U100" i="17"/>
  <c r="T100" i="17"/>
  <c r="S100" i="17"/>
  <c r="R100" i="17"/>
  <c r="Q100" i="17"/>
  <c r="P100" i="17"/>
  <c r="O100" i="17"/>
  <c r="M100" i="17"/>
  <c r="L100" i="17"/>
  <c r="K100" i="17"/>
  <c r="J100" i="17"/>
  <c r="I100" i="17"/>
  <c r="H100" i="17"/>
  <c r="G100" i="17"/>
  <c r="E100" i="17"/>
  <c r="B100" i="17"/>
  <c r="X99" i="17"/>
  <c r="W99" i="17"/>
  <c r="V99" i="17"/>
  <c r="U99" i="17"/>
  <c r="T99" i="17"/>
  <c r="S99" i="17"/>
  <c r="R99" i="17"/>
  <c r="Q99" i="17"/>
  <c r="P99" i="17"/>
  <c r="O99" i="17"/>
  <c r="M99" i="17"/>
  <c r="L99" i="17"/>
  <c r="K99" i="17"/>
  <c r="J99" i="17"/>
  <c r="I99" i="17"/>
  <c r="H99" i="17"/>
  <c r="G99" i="17"/>
  <c r="E99" i="17"/>
  <c r="B99" i="17"/>
  <c r="X98" i="17"/>
  <c r="W98" i="17"/>
  <c r="V98" i="17"/>
  <c r="U98" i="17"/>
  <c r="T98" i="17"/>
  <c r="S98" i="17"/>
  <c r="R98" i="17"/>
  <c r="Q98" i="17"/>
  <c r="P98" i="17"/>
  <c r="O98" i="17"/>
  <c r="M98" i="17"/>
  <c r="L98" i="17"/>
  <c r="K98" i="17"/>
  <c r="J98" i="17"/>
  <c r="I98" i="17"/>
  <c r="H98" i="17"/>
  <c r="G98" i="17"/>
  <c r="E98" i="17"/>
  <c r="B98" i="17"/>
  <c r="X97" i="17"/>
  <c r="W97" i="17"/>
  <c r="V97" i="17"/>
  <c r="U97" i="17"/>
  <c r="T97" i="17"/>
  <c r="S97" i="17"/>
  <c r="R97" i="17"/>
  <c r="Q97" i="17"/>
  <c r="P97" i="17"/>
  <c r="O97" i="17"/>
  <c r="M97" i="17"/>
  <c r="L97" i="17"/>
  <c r="K97" i="17"/>
  <c r="J97" i="17"/>
  <c r="I97" i="17"/>
  <c r="H97" i="17"/>
  <c r="G97" i="17"/>
  <c r="E97" i="17"/>
  <c r="B97" i="17"/>
  <c r="X96" i="17"/>
  <c r="W96" i="17"/>
  <c r="V96" i="17"/>
  <c r="U96" i="17"/>
  <c r="T96" i="17"/>
  <c r="S96" i="17"/>
  <c r="R96" i="17"/>
  <c r="Q96" i="17"/>
  <c r="P96" i="17"/>
  <c r="O96" i="17"/>
  <c r="M96" i="17"/>
  <c r="L96" i="17"/>
  <c r="K96" i="17"/>
  <c r="J96" i="17"/>
  <c r="I96" i="17"/>
  <c r="H96" i="17"/>
  <c r="G96" i="17"/>
  <c r="E96" i="17"/>
  <c r="B96" i="17"/>
  <c r="X95" i="17"/>
  <c r="W95" i="17"/>
  <c r="V95" i="17"/>
  <c r="U95" i="17"/>
  <c r="T95" i="17"/>
  <c r="S95" i="17"/>
  <c r="R95" i="17"/>
  <c r="Q95" i="17"/>
  <c r="P95" i="17"/>
  <c r="O95" i="17"/>
  <c r="M95" i="17"/>
  <c r="L95" i="17"/>
  <c r="K95" i="17"/>
  <c r="J95" i="17"/>
  <c r="I95" i="17"/>
  <c r="H95" i="17"/>
  <c r="G95" i="17"/>
  <c r="E95" i="17"/>
  <c r="B95" i="17"/>
  <c r="X94" i="17"/>
  <c r="W94" i="17"/>
  <c r="V94" i="17"/>
  <c r="U94" i="17"/>
  <c r="T94" i="17"/>
  <c r="S94" i="17"/>
  <c r="R94" i="17"/>
  <c r="Q94" i="17"/>
  <c r="P94" i="17"/>
  <c r="O94" i="17"/>
  <c r="M94" i="17"/>
  <c r="L94" i="17"/>
  <c r="K94" i="17"/>
  <c r="J94" i="17"/>
  <c r="I94" i="17"/>
  <c r="H94" i="17"/>
  <c r="G94" i="17"/>
  <c r="E94" i="17"/>
  <c r="B94" i="17"/>
  <c r="X93" i="17"/>
  <c r="W93" i="17"/>
  <c r="V93" i="17"/>
  <c r="U93" i="17"/>
  <c r="T93" i="17"/>
  <c r="S93" i="17"/>
  <c r="R93" i="17"/>
  <c r="Q93" i="17"/>
  <c r="P93" i="17"/>
  <c r="O93" i="17"/>
  <c r="M93" i="17"/>
  <c r="L93" i="17"/>
  <c r="K93" i="17"/>
  <c r="J93" i="17"/>
  <c r="I93" i="17"/>
  <c r="H93" i="17"/>
  <c r="G93" i="17"/>
  <c r="E93" i="17"/>
  <c r="B93" i="17"/>
  <c r="X92" i="17"/>
  <c r="W92" i="17"/>
  <c r="V92" i="17"/>
  <c r="U92" i="17"/>
  <c r="T92" i="17"/>
  <c r="S92" i="17"/>
  <c r="R92" i="17"/>
  <c r="Q92" i="17"/>
  <c r="P92" i="17"/>
  <c r="O92" i="17"/>
  <c r="M92" i="17"/>
  <c r="L92" i="17"/>
  <c r="K92" i="17"/>
  <c r="J92" i="17"/>
  <c r="I92" i="17"/>
  <c r="H92" i="17"/>
  <c r="G92" i="17"/>
  <c r="E92" i="17"/>
  <c r="B92" i="17"/>
  <c r="X91" i="17"/>
  <c r="W91" i="17"/>
  <c r="V91" i="17"/>
  <c r="U91" i="17"/>
  <c r="T91" i="17"/>
  <c r="S91" i="17"/>
  <c r="R91" i="17"/>
  <c r="Q91" i="17"/>
  <c r="P91" i="17"/>
  <c r="O91" i="17"/>
  <c r="M91" i="17"/>
  <c r="L91" i="17"/>
  <c r="K91" i="17"/>
  <c r="J91" i="17"/>
  <c r="I91" i="17"/>
  <c r="H91" i="17"/>
  <c r="G91" i="17"/>
  <c r="E91" i="17"/>
  <c r="B91" i="17"/>
  <c r="X90" i="17"/>
  <c r="W90" i="17"/>
  <c r="V90" i="17"/>
  <c r="U90" i="17"/>
  <c r="T90" i="17"/>
  <c r="S90" i="17"/>
  <c r="R90" i="17"/>
  <c r="Q90" i="17"/>
  <c r="P90" i="17"/>
  <c r="O90" i="17"/>
  <c r="M90" i="17"/>
  <c r="L90" i="17"/>
  <c r="K90" i="17"/>
  <c r="J90" i="17"/>
  <c r="I90" i="17"/>
  <c r="H90" i="17"/>
  <c r="G90" i="17"/>
  <c r="E90" i="17"/>
  <c r="B90" i="17"/>
  <c r="X89" i="17"/>
  <c r="W89" i="17"/>
  <c r="V89" i="17"/>
  <c r="U89" i="17"/>
  <c r="T89" i="17"/>
  <c r="S89" i="17"/>
  <c r="R89" i="17"/>
  <c r="Q89" i="17"/>
  <c r="P89" i="17"/>
  <c r="O89" i="17"/>
  <c r="M89" i="17"/>
  <c r="L89" i="17"/>
  <c r="K89" i="17"/>
  <c r="J89" i="17"/>
  <c r="I89" i="17"/>
  <c r="H89" i="17"/>
  <c r="G89" i="17"/>
  <c r="E89" i="17"/>
  <c r="B89" i="17"/>
  <c r="X88" i="17"/>
  <c r="W88" i="17"/>
  <c r="V88" i="17"/>
  <c r="U88" i="17"/>
  <c r="T88" i="17"/>
  <c r="S88" i="17"/>
  <c r="R88" i="17"/>
  <c r="Q88" i="17"/>
  <c r="P88" i="17"/>
  <c r="O88" i="17"/>
  <c r="M88" i="17"/>
  <c r="L88" i="17"/>
  <c r="K88" i="17"/>
  <c r="J88" i="17"/>
  <c r="I88" i="17"/>
  <c r="H88" i="17"/>
  <c r="G88" i="17"/>
  <c r="E88" i="17"/>
  <c r="B88" i="17"/>
  <c r="X87" i="17"/>
  <c r="W87" i="17"/>
  <c r="V87" i="17"/>
  <c r="U87" i="17"/>
  <c r="T87" i="17"/>
  <c r="S87" i="17"/>
  <c r="R87" i="17"/>
  <c r="Q87" i="17"/>
  <c r="P87" i="17"/>
  <c r="O87" i="17"/>
  <c r="M87" i="17"/>
  <c r="L87" i="17"/>
  <c r="K87" i="17"/>
  <c r="J87" i="17"/>
  <c r="I87" i="17"/>
  <c r="H87" i="17"/>
  <c r="G87" i="17"/>
  <c r="E87" i="17"/>
  <c r="B87" i="17"/>
  <c r="X86" i="17"/>
  <c r="W86" i="17"/>
  <c r="V86" i="17"/>
  <c r="U86" i="17"/>
  <c r="T86" i="17"/>
  <c r="S86" i="17"/>
  <c r="R86" i="17"/>
  <c r="Q86" i="17"/>
  <c r="P86" i="17"/>
  <c r="O86" i="17"/>
  <c r="M86" i="17"/>
  <c r="L86" i="17"/>
  <c r="K86" i="17"/>
  <c r="J86" i="17"/>
  <c r="I86" i="17"/>
  <c r="H86" i="17"/>
  <c r="G86" i="17"/>
  <c r="E86" i="17"/>
  <c r="B86" i="17"/>
  <c r="X85" i="17"/>
  <c r="W85" i="17"/>
  <c r="V85" i="17"/>
  <c r="U85" i="17"/>
  <c r="T85" i="17"/>
  <c r="S85" i="17"/>
  <c r="R85" i="17"/>
  <c r="Q85" i="17"/>
  <c r="P85" i="17"/>
  <c r="O85" i="17"/>
  <c r="M85" i="17"/>
  <c r="L85" i="17"/>
  <c r="K85" i="17"/>
  <c r="J85" i="17"/>
  <c r="I85" i="17"/>
  <c r="H85" i="17"/>
  <c r="G85" i="17"/>
  <c r="E85" i="17"/>
  <c r="B85" i="17"/>
  <c r="X84" i="17"/>
  <c r="W84" i="17"/>
  <c r="V84" i="17"/>
  <c r="U84" i="17"/>
  <c r="T84" i="17"/>
  <c r="S84" i="17"/>
  <c r="R84" i="17"/>
  <c r="Q84" i="17"/>
  <c r="P84" i="17"/>
  <c r="O84" i="17"/>
  <c r="M84" i="17"/>
  <c r="L84" i="17"/>
  <c r="K84" i="17"/>
  <c r="J84" i="17"/>
  <c r="I84" i="17"/>
  <c r="H84" i="17"/>
  <c r="G84" i="17"/>
  <c r="E84" i="17"/>
  <c r="B84" i="17"/>
  <c r="X83" i="17"/>
  <c r="W83" i="17"/>
  <c r="V83" i="17"/>
  <c r="U83" i="17"/>
  <c r="T83" i="17"/>
  <c r="S83" i="17"/>
  <c r="R83" i="17"/>
  <c r="Q83" i="17"/>
  <c r="P83" i="17"/>
  <c r="O83" i="17"/>
  <c r="M83" i="17"/>
  <c r="L83" i="17"/>
  <c r="K83" i="17"/>
  <c r="J83" i="17"/>
  <c r="I83" i="17"/>
  <c r="H83" i="17"/>
  <c r="G83" i="17"/>
  <c r="E83" i="17"/>
  <c r="B83" i="17"/>
  <c r="X82" i="17"/>
  <c r="W82" i="17"/>
  <c r="V82" i="17"/>
  <c r="U82" i="17"/>
  <c r="T82" i="17"/>
  <c r="S82" i="17"/>
  <c r="R82" i="17"/>
  <c r="Q82" i="17"/>
  <c r="P82" i="17"/>
  <c r="O82" i="17"/>
  <c r="M82" i="17"/>
  <c r="L82" i="17"/>
  <c r="K82" i="17"/>
  <c r="J82" i="17"/>
  <c r="I82" i="17"/>
  <c r="H82" i="17"/>
  <c r="G82" i="17"/>
  <c r="E82" i="17"/>
  <c r="B82" i="17"/>
  <c r="X81" i="17"/>
  <c r="W81" i="17"/>
  <c r="V81" i="17"/>
  <c r="U81" i="17"/>
  <c r="T81" i="17"/>
  <c r="S81" i="17"/>
  <c r="R81" i="17"/>
  <c r="Q81" i="17"/>
  <c r="P81" i="17"/>
  <c r="O81" i="17"/>
  <c r="M81" i="17"/>
  <c r="L81" i="17"/>
  <c r="K81" i="17"/>
  <c r="J81" i="17"/>
  <c r="I81" i="17"/>
  <c r="H81" i="17"/>
  <c r="G81" i="17"/>
  <c r="E81" i="17"/>
  <c r="B81" i="17"/>
  <c r="X80" i="17"/>
  <c r="W80" i="17"/>
  <c r="V80" i="17"/>
  <c r="U80" i="17"/>
  <c r="T80" i="17"/>
  <c r="S80" i="17"/>
  <c r="R80" i="17"/>
  <c r="Q80" i="17"/>
  <c r="P80" i="17"/>
  <c r="O80" i="17"/>
  <c r="M80" i="17"/>
  <c r="L80" i="17"/>
  <c r="K80" i="17"/>
  <c r="J80" i="17"/>
  <c r="I80" i="17"/>
  <c r="H80" i="17"/>
  <c r="G80" i="17"/>
  <c r="E80" i="17"/>
  <c r="B80" i="17"/>
  <c r="X79" i="17"/>
  <c r="W79" i="17"/>
  <c r="V79" i="17"/>
  <c r="U79" i="17"/>
  <c r="T79" i="17"/>
  <c r="S79" i="17"/>
  <c r="R79" i="17"/>
  <c r="Q79" i="17"/>
  <c r="P79" i="17"/>
  <c r="O79" i="17"/>
  <c r="M79" i="17"/>
  <c r="L79" i="17"/>
  <c r="K79" i="17"/>
  <c r="J79" i="17"/>
  <c r="I79" i="17"/>
  <c r="H79" i="17"/>
  <c r="G79" i="17"/>
  <c r="E79" i="17"/>
  <c r="B79" i="17"/>
  <c r="X78" i="17"/>
  <c r="W78" i="17"/>
  <c r="V78" i="17"/>
  <c r="U78" i="17"/>
  <c r="T78" i="17"/>
  <c r="S78" i="17"/>
  <c r="R78" i="17"/>
  <c r="Q78" i="17"/>
  <c r="P78" i="17"/>
  <c r="O78" i="17"/>
  <c r="M78" i="17"/>
  <c r="L78" i="17"/>
  <c r="K78" i="17"/>
  <c r="J78" i="17"/>
  <c r="I78" i="17"/>
  <c r="H78" i="17"/>
  <c r="G78" i="17"/>
  <c r="E78" i="17"/>
  <c r="B78" i="17"/>
  <c r="X77" i="17"/>
  <c r="W77" i="17"/>
  <c r="V77" i="17"/>
  <c r="U77" i="17"/>
  <c r="T77" i="17"/>
  <c r="S77" i="17"/>
  <c r="R77" i="17"/>
  <c r="Q77" i="17"/>
  <c r="P77" i="17"/>
  <c r="O77" i="17"/>
  <c r="M77" i="17"/>
  <c r="L77" i="17"/>
  <c r="K77" i="17"/>
  <c r="J77" i="17"/>
  <c r="I77" i="17"/>
  <c r="H77" i="17"/>
  <c r="G77" i="17"/>
  <c r="E77" i="17"/>
  <c r="B77" i="17"/>
  <c r="X76" i="17"/>
  <c r="W76" i="17"/>
  <c r="V76" i="17"/>
  <c r="U76" i="17"/>
  <c r="T76" i="17"/>
  <c r="S76" i="17"/>
  <c r="R76" i="17"/>
  <c r="Q76" i="17"/>
  <c r="P76" i="17"/>
  <c r="O76" i="17"/>
  <c r="M76" i="17"/>
  <c r="L76" i="17"/>
  <c r="K76" i="17"/>
  <c r="J76" i="17"/>
  <c r="I76" i="17"/>
  <c r="H76" i="17"/>
  <c r="G76" i="17"/>
  <c r="E76" i="17"/>
  <c r="B76" i="17"/>
  <c r="X75" i="17"/>
  <c r="W75" i="17"/>
  <c r="V75" i="17"/>
  <c r="U75" i="17"/>
  <c r="T75" i="17"/>
  <c r="S75" i="17"/>
  <c r="R75" i="17"/>
  <c r="Q75" i="17"/>
  <c r="P75" i="17"/>
  <c r="O75" i="17"/>
  <c r="M75" i="17"/>
  <c r="L75" i="17"/>
  <c r="K75" i="17"/>
  <c r="J75" i="17"/>
  <c r="I75" i="17"/>
  <c r="H75" i="17"/>
  <c r="G75" i="17"/>
  <c r="E75" i="17"/>
  <c r="B75" i="17"/>
  <c r="X74" i="17"/>
  <c r="W74" i="17"/>
  <c r="V74" i="17"/>
  <c r="U74" i="17"/>
  <c r="T74" i="17"/>
  <c r="S74" i="17"/>
  <c r="R74" i="17"/>
  <c r="Q74" i="17"/>
  <c r="P74" i="17"/>
  <c r="O74" i="17"/>
  <c r="M74" i="17"/>
  <c r="L74" i="17"/>
  <c r="K74" i="17"/>
  <c r="J74" i="17"/>
  <c r="I74" i="17"/>
  <c r="H74" i="17"/>
  <c r="G74" i="17"/>
  <c r="E74" i="17"/>
  <c r="B74" i="17"/>
  <c r="X73" i="17"/>
  <c r="W73" i="17"/>
  <c r="V73" i="17"/>
  <c r="U73" i="17"/>
  <c r="T73" i="17"/>
  <c r="S73" i="17"/>
  <c r="R73" i="17"/>
  <c r="Q73" i="17"/>
  <c r="P73" i="17"/>
  <c r="O73" i="17"/>
  <c r="M73" i="17"/>
  <c r="L73" i="17"/>
  <c r="K73" i="17"/>
  <c r="J73" i="17"/>
  <c r="I73" i="17"/>
  <c r="H73" i="17"/>
  <c r="G73" i="17"/>
  <c r="E73" i="17"/>
  <c r="B73" i="17"/>
  <c r="X72" i="17"/>
  <c r="W72" i="17"/>
  <c r="V72" i="17"/>
  <c r="U72" i="17"/>
  <c r="T72" i="17"/>
  <c r="S72" i="17"/>
  <c r="R72" i="17"/>
  <c r="Q72" i="17"/>
  <c r="P72" i="17"/>
  <c r="O72" i="17"/>
  <c r="M72" i="17"/>
  <c r="L72" i="17"/>
  <c r="K72" i="17"/>
  <c r="J72" i="17"/>
  <c r="I72" i="17"/>
  <c r="H72" i="17"/>
  <c r="G72" i="17"/>
  <c r="E72" i="17"/>
  <c r="B72" i="17"/>
  <c r="X71" i="17"/>
  <c r="W71" i="17"/>
  <c r="V71" i="17"/>
  <c r="U71" i="17"/>
  <c r="T71" i="17"/>
  <c r="S71" i="17"/>
  <c r="R71" i="17"/>
  <c r="Q71" i="17"/>
  <c r="P71" i="17"/>
  <c r="O71" i="17"/>
  <c r="M71" i="17"/>
  <c r="L71" i="17"/>
  <c r="K71" i="17"/>
  <c r="J71" i="17"/>
  <c r="I71" i="17"/>
  <c r="H71" i="17"/>
  <c r="G71" i="17"/>
  <c r="E71" i="17"/>
  <c r="B71" i="17"/>
  <c r="X70" i="17"/>
  <c r="W70" i="17"/>
  <c r="V70" i="17"/>
  <c r="U70" i="17"/>
  <c r="T70" i="17"/>
  <c r="S70" i="17"/>
  <c r="R70" i="17"/>
  <c r="Q70" i="17"/>
  <c r="P70" i="17"/>
  <c r="O70" i="17"/>
  <c r="M70" i="17"/>
  <c r="L70" i="17"/>
  <c r="K70" i="17"/>
  <c r="J70" i="17"/>
  <c r="I70" i="17"/>
  <c r="H70" i="17"/>
  <c r="G70" i="17"/>
  <c r="E70" i="17"/>
  <c r="B70" i="17"/>
  <c r="X69" i="17"/>
  <c r="W69" i="17"/>
  <c r="V69" i="17"/>
  <c r="U69" i="17"/>
  <c r="T69" i="17"/>
  <c r="S69" i="17"/>
  <c r="R69" i="17"/>
  <c r="Q69" i="17"/>
  <c r="P69" i="17"/>
  <c r="O69" i="17"/>
  <c r="M69" i="17"/>
  <c r="L69" i="17"/>
  <c r="K69" i="17"/>
  <c r="J69" i="17"/>
  <c r="I69" i="17"/>
  <c r="H69" i="17"/>
  <c r="G69" i="17"/>
  <c r="E69" i="17"/>
  <c r="B69" i="17"/>
  <c r="X68" i="17"/>
  <c r="W68" i="17"/>
  <c r="V68" i="17"/>
  <c r="U68" i="17"/>
  <c r="T68" i="17"/>
  <c r="S68" i="17"/>
  <c r="R68" i="17"/>
  <c r="Q68" i="17"/>
  <c r="P68" i="17"/>
  <c r="O68" i="17"/>
  <c r="M68" i="17"/>
  <c r="L68" i="17"/>
  <c r="K68" i="17"/>
  <c r="J68" i="17"/>
  <c r="I68" i="17"/>
  <c r="H68" i="17"/>
  <c r="G68" i="17"/>
  <c r="E68" i="17"/>
  <c r="B68" i="17"/>
  <c r="X67" i="17"/>
  <c r="W67" i="17"/>
  <c r="V67" i="17"/>
  <c r="U67" i="17"/>
  <c r="T67" i="17"/>
  <c r="S67" i="17"/>
  <c r="R67" i="17"/>
  <c r="Q67" i="17"/>
  <c r="P67" i="17"/>
  <c r="O67" i="17"/>
  <c r="M67" i="17"/>
  <c r="L67" i="17"/>
  <c r="K67" i="17"/>
  <c r="J67" i="17"/>
  <c r="I67" i="17"/>
  <c r="H67" i="17"/>
  <c r="G67" i="17"/>
  <c r="E67" i="17"/>
  <c r="B67" i="17"/>
  <c r="X66" i="17"/>
  <c r="W66" i="17"/>
  <c r="V66" i="17"/>
  <c r="U66" i="17"/>
  <c r="T66" i="17"/>
  <c r="S66" i="17"/>
  <c r="R66" i="17"/>
  <c r="Q66" i="17"/>
  <c r="P66" i="17"/>
  <c r="O66" i="17"/>
  <c r="M66" i="17"/>
  <c r="L66" i="17"/>
  <c r="K66" i="17"/>
  <c r="J66" i="17"/>
  <c r="I66" i="17"/>
  <c r="H66" i="17"/>
  <c r="G66" i="17"/>
  <c r="E66" i="17"/>
  <c r="B66" i="17"/>
  <c r="X65" i="17"/>
  <c r="W65" i="17"/>
  <c r="V65" i="17"/>
  <c r="U65" i="17"/>
  <c r="T65" i="17"/>
  <c r="S65" i="17"/>
  <c r="R65" i="17"/>
  <c r="Q65" i="17"/>
  <c r="P65" i="17"/>
  <c r="O65" i="17"/>
  <c r="M65" i="17"/>
  <c r="L65" i="17"/>
  <c r="K65" i="17"/>
  <c r="J65" i="17"/>
  <c r="I65" i="17"/>
  <c r="H65" i="17"/>
  <c r="G65" i="17"/>
  <c r="E65" i="17"/>
  <c r="B65" i="17"/>
  <c r="X64" i="17"/>
  <c r="W64" i="17"/>
  <c r="V64" i="17"/>
  <c r="U64" i="17"/>
  <c r="T64" i="17"/>
  <c r="S64" i="17"/>
  <c r="R64" i="17"/>
  <c r="Q64" i="17"/>
  <c r="P64" i="17"/>
  <c r="O64" i="17"/>
  <c r="M64" i="17"/>
  <c r="L64" i="17"/>
  <c r="K64" i="17"/>
  <c r="J64" i="17"/>
  <c r="I64" i="17"/>
  <c r="H64" i="17"/>
  <c r="G64" i="17"/>
  <c r="E64" i="17"/>
  <c r="B64" i="17"/>
  <c r="X63" i="17"/>
  <c r="W63" i="17"/>
  <c r="V63" i="17"/>
  <c r="U63" i="17"/>
  <c r="T63" i="17"/>
  <c r="S63" i="17"/>
  <c r="R63" i="17"/>
  <c r="Q63" i="17"/>
  <c r="P63" i="17"/>
  <c r="O63" i="17"/>
  <c r="M63" i="17"/>
  <c r="L63" i="17"/>
  <c r="K63" i="17"/>
  <c r="J63" i="17"/>
  <c r="I63" i="17"/>
  <c r="H63" i="17"/>
  <c r="G63" i="17"/>
  <c r="E63" i="17"/>
  <c r="B63" i="17"/>
  <c r="X62" i="17"/>
  <c r="W62" i="17"/>
  <c r="V62" i="17"/>
  <c r="U62" i="17"/>
  <c r="T62" i="17"/>
  <c r="S62" i="17"/>
  <c r="R62" i="17"/>
  <c r="Q62" i="17"/>
  <c r="P62" i="17"/>
  <c r="O62" i="17"/>
  <c r="M62" i="17"/>
  <c r="L62" i="17"/>
  <c r="K62" i="17"/>
  <c r="J62" i="17"/>
  <c r="I62" i="17"/>
  <c r="H62" i="17"/>
  <c r="G62" i="17"/>
  <c r="E62" i="17"/>
  <c r="B62" i="17"/>
  <c r="X61" i="17"/>
  <c r="W61" i="17"/>
  <c r="V61" i="17"/>
  <c r="U61" i="17"/>
  <c r="T61" i="17"/>
  <c r="S61" i="17"/>
  <c r="R61" i="17"/>
  <c r="Q61" i="17"/>
  <c r="P61" i="17"/>
  <c r="O61" i="17"/>
  <c r="M61" i="17"/>
  <c r="L61" i="17"/>
  <c r="K61" i="17"/>
  <c r="J61" i="17"/>
  <c r="I61" i="17"/>
  <c r="H61" i="17"/>
  <c r="G61" i="17"/>
  <c r="E61" i="17"/>
  <c r="B61" i="17"/>
  <c r="X60" i="17"/>
  <c r="W60" i="17"/>
  <c r="V60" i="17"/>
  <c r="U60" i="17"/>
  <c r="T60" i="17"/>
  <c r="S60" i="17"/>
  <c r="R60" i="17"/>
  <c r="Q60" i="17"/>
  <c r="P60" i="17"/>
  <c r="O60" i="17"/>
  <c r="M60" i="17"/>
  <c r="L60" i="17"/>
  <c r="K60" i="17"/>
  <c r="J60" i="17"/>
  <c r="I60" i="17"/>
  <c r="H60" i="17"/>
  <c r="G60" i="17"/>
  <c r="E60" i="17"/>
  <c r="B60" i="17"/>
  <c r="X59" i="17"/>
  <c r="W59" i="17"/>
  <c r="V59" i="17"/>
  <c r="U59" i="17"/>
  <c r="T59" i="17"/>
  <c r="S59" i="17"/>
  <c r="R59" i="17"/>
  <c r="Q59" i="17"/>
  <c r="P59" i="17"/>
  <c r="O59" i="17"/>
  <c r="M59" i="17"/>
  <c r="L59" i="17"/>
  <c r="K59" i="17"/>
  <c r="J59" i="17"/>
  <c r="I59" i="17"/>
  <c r="H59" i="17"/>
  <c r="G59" i="17"/>
  <c r="E59" i="17"/>
  <c r="B59" i="17"/>
  <c r="X58" i="17"/>
  <c r="W58" i="17"/>
  <c r="V58" i="17"/>
  <c r="U58" i="17"/>
  <c r="T58" i="17"/>
  <c r="S58" i="17"/>
  <c r="R58" i="17"/>
  <c r="Q58" i="17"/>
  <c r="P58" i="17"/>
  <c r="O58" i="17"/>
  <c r="M58" i="17"/>
  <c r="L58" i="17"/>
  <c r="K58" i="17"/>
  <c r="J58" i="17"/>
  <c r="I58" i="17"/>
  <c r="H58" i="17"/>
  <c r="G58" i="17"/>
  <c r="E58" i="17"/>
  <c r="B58" i="17"/>
  <c r="X57" i="17"/>
  <c r="W57" i="17"/>
  <c r="V57" i="17"/>
  <c r="U57" i="17"/>
  <c r="T57" i="17"/>
  <c r="S57" i="17"/>
  <c r="R57" i="17"/>
  <c r="Q57" i="17"/>
  <c r="P57" i="17"/>
  <c r="O57" i="17"/>
  <c r="M57" i="17"/>
  <c r="L57" i="17"/>
  <c r="K57" i="17"/>
  <c r="J57" i="17"/>
  <c r="I57" i="17"/>
  <c r="H57" i="17"/>
  <c r="G57" i="17"/>
  <c r="E57" i="17"/>
  <c r="B57" i="17"/>
  <c r="X56" i="17"/>
  <c r="W56" i="17"/>
  <c r="V56" i="17"/>
  <c r="U56" i="17"/>
  <c r="T56" i="17"/>
  <c r="S56" i="17"/>
  <c r="R56" i="17"/>
  <c r="Q56" i="17"/>
  <c r="P56" i="17"/>
  <c r="O56" i="17"/>
  <c r="M56" i="17"/>
  <c r="L56" i="17"/>
  <c r="K56" i="17"/>
  <c r="J56" i="17"/>
  <c r="I56" i="17"/>
  <c r="H56" i="17"/>
  <c r="G56" i="17"/>
  <c r="E56" i="17"/>
  <c r="B56" i="17"/>
  <c r="X55" i="17"/>
  <c r="W55" i="17"/>
  <c r="V55" i="17"/>
  <c r="U55" i="17"/>
  <c r="T55" i="17"/>
  <c r="S55" i="17"/>
  <c r="R55" i="17"/>
  <c r="Q55" i="17"/>
  <c r="P55" i="17"/>
  <c r="O55" i="17"/>
  <c r="M55" i="17"/>
  <c r="L55" i="17"/>
  <c r="K55" i="17"/>
  <c r="J55" i="17"/>
  <c r="I55" i="17"/>
  <c r="H55" i="17"/>
  <c r="G55" i="17"/>
  <c r="E55" i="17"/>
  <c r="B55" i="17"/>
  <c r="X54" i="17"/>
  <c r="W54" i="17"/>
  <c r="V54" i="17"/>
  <c r="U54" i="17"/>
  <c r="T54" i="17"/>
  <c r="S54" i="17"/>
  <c r="R54" i="17"/>
  <c r="Q54" i="17"/>
  <c r="P54" i="17"/>
  <c r="O54" i="17"/>
  <c r="M54" i="17"/>
  <c r="L54" i="17"/>
  <c r="K54" i="17"/>
  <c r="J54" i="17"/>
  <c r="I54" i="17"/>
  <c r="H54" i="17"/>
  <c r="G54" i="17"/>
  <c r="E54" i="17"/>
  <c r="B54" i="17"/>
  <c r="X53" i="17"/>
  <c r="W53" i="17"/>
  <c r="V53" i="17"/>
  <c r="U53" i="17"/>
  <c r="T53" i="17"/>
  <c r="S53" i="17"/>
  <c r="R53" i="17"/>
  <c r="Q53" i="17"/>
  <c r="P53" i="17"/>
  <c r="O53" i="17"/>
  <c r="M53" i="17"/>
  <c r="L53" i="17"/>
  <c r="K53" i="17"/>
  <c r="J53" i="17"/>
  <c r="I53" i="17"/>
  <c r="H53" i="17"/>
  <c r="G53" i="17"/>
  <c r="E53" i="17"/>
  <c r="B53" i="17"/>
  <c r="X52" i="17"/>
  <c r="W52" i="17"/>
  <c r="V52" i="17"/>
  <c r="U52" i="17"/>
  <c r="T52" i="17"/>
  <c r="S52" i="17"/>
  <c r="R52" i="17"/>
  <c r="Q52" i="17"/>
  <c r="P52" i="17"/>
  <c r="O52" i="17"/>
  <c r="M52" i="17"/>
  <c r="L52" i="17"/>
  <c r="K52" i="17"/>
  <c r="J52" i="17"/>
  <c r="I52" i="17"/>
  <c r="H52" i="17"/>
  <c r="G52" i="17"/>
  <c r="E52" i="17"/>
  <c r="B52" i="17"/>
  <c r="X51" i="17"/>
  <c r="W51" i="17"/>
  <c r="V51" i="17"/>
  <c r="U51" i="17"/>
  <c r="T51" i="17"/>
  <c r="S51" i="17"/>
  <c r="R51" i="17"/>
  <c r="Q51" i="17"/>
  <c r="P51" i="17"/>
  <c r="O51" i="17"/>
  <c r="M51" i="17"/>
  <c r="L51" i="17"/>
  <c r="K51" i="17"/>
  <c r="J51" i="17"/>
  <c r="I51" i="17"/>
  <c r="H51" i="17"/>
  <c r="G51" i="17"/>
  <c r="E51" i="17"/>
  <c r="B51" i="17"/>
  <c r="X50" i="17"/>
  <c r="W50" i="17"/>
  <c r="V50" i="17"/>
  <c r="U50" i="17"/>
  <c r="T50" i="17"/>
  <c r="S50" i="17"/>
  <c r="R50" i="17"/>
  <c r="Q50" i="17"/>
  <c r="P50" i="17"/>
  <c r="O50" i="17"/>
  <c r="M50" i="17"/>
  <c r="L50" i="17"/>
  <c r="K50" i="17"/>
  <c r="J50" i="17"/>
  <c r="I50" i="17"/>
  <c r="H50" i="17"/>
  <c r="G50" i="17"/>
  <c r="E50" i="17"/>
  <c r="B50" i="17"/>
  <c r="X49" i="17"/>
  <c r="W49" i="17"/>
  <c r="V49" i="17"/>
  <c r="U49" i="17"/>
  <c r="T49" i="17"/>
  <c r="S49" i="17"/>
  <c r="R49" i="17"/>
  <c r="Q49" i="17"/>
  <c r="P49" i="17"/>
  <c r="O49" i="17"/>
  <c r="M49" i="17"/>
  <c r="L49" i="17"/>
  <c r="K49" i="17"/>
  <c r="J49" i="17"/>
  <c r="I49" i="17"/>
  <c r="H49" i="17"/>
  <c r="G49" i="17"/>
  <c r="E49" i="17"/>
  <c r="B49" i="17"/>
  <c r="X48" i="17"/>
  <c r="W48" i="17"/>
  <c r="V48" i="17"/>
  <c r="U48" i="17"/>
  <c r="T48" i="17"/>
  <c r="S48" i="17"/>
  <c r="R48" i="17"/>
  <c r="Q48" i="17"/>
  <c r="P48" i="17"/>
  <c r="O48" i="17"/>
  <c r="M48" i="17"/>
  <c r="L48" i="17"/>
  <c r="K48" i="17"/>
  <c r="J48" i="17"/>
  <c r="I48" i="17"/>
  <c r="H48" i="17"/>
  <c r="G48" i="17"/>
  <c r="E48" i="17"/>
  <c r="B48" i="17"/>
  <c r="X47" i="17"/>
  <c r="W47" i="17"/>
  <c r="V47" i="17"/>
  <c r="U47" i="17"/>
  <c r="T47" i="17"/>
  <c r="S47" i="17"/>
  <c r="R47" i="17"/>
  <c r="Q47" i="17"/>
  <c r="P47" i="17"/>
  <c r="O47" i="17"/>
  <c r="M47" i="17"/>
  <c r="L47" i="17"/>
  <c r="K47" i="17"/>
  <c r="J47" i="17"/>
  <c r="I47" i="17"/>
  <c r="H47" i="17"/>
  <c r="G47" i="17"/>
  <c r="E47" i="17"/>
  <c r="B47" i="17"/>
  <c r="X46" i="17"/>
  <c r="W46" i="17"/>
  <c r="V46" i="17"/>
  <c r="U46" i="17"/>
  <c r="T46" i="17"/>
  <c r="S46" i="17"/>
  <c r="R46" i="17"/>
  <c r="Q46" i="17"/>
  <c r="P46" i="17"/>
  <c r="O46" i="17"/>
  <c r="M46" i="17"/>
  <c r="L46" i="17"/>
  <c r="K46" i="17"/>
  <c r="J46" i="17"/>
  <c r="I46" i="17"/>
  <c r="H46" i="17"/>
  <c r="G46" i="17"/>
  <c r="E46" i="17"/>
  <c r="B46" i="17"/>
  <c r="X45" i="17"/>
  <c r="W45" i="17"/>
  <c r="V45" i="17"/>
  <c r="U45" i="17"/>
  <c r="T45" i="17"/>
  <c r="S45" i="17"/>
  <c r="R45" i="17"/>
  <c r="Q45" i="17"/>
  <c r="P45" i="17"/>
  <c r="O45" i="17"/>
  <c r="M45" i="17"/>
  <c r="L45" i="17"/>
  <c r="K45" i="17"/>
  <c r="J45" i="17"/>
  <c r="I45" i="17"/>
  <c r="H45" i="17"/>
  <c r="G45" i="17"/>
  <c r="E45" i="17"/>
  <c r="B45" i="17"/>
  <c r="X44" i="17"/>
  <c r="W44" i="17"/>
  <c r="V44" i="17"/>
  <c r="U44" i="17"/>
  <c r="T44" i="17"/>
  <c r="S44" i="17"/>
  <c r="R44" i="17"/>
  <c r="Q44" i="17"/>
  <c r="P44" i="17"/>
  <c r="O44" i="17"/>
  <c r="M44" i="17"/>
  <c r="L44" i="17"/>
  <c r="K44" i="17"/>
  <c r="J44" i="17"/>
  <c r="I44" i="17"/>
  <c r="H44" i="17"/>
  <c r="G44" i="17"/>
  <c r="E44" i="17"/>
  <c r="B44" i="17"/>
  <c r="X43" i="17"/>
  <c r="W43" i="17"/>
  <c r="V43" i="17"/>
  <c r="U43" i="17"/>
  <c r="T43" i="17"/>
  <c r="S43" i="17"/>
  <c r="R43" i="17"/>
  <c r="Q43" i="17"/>
  <c r="P43" i="17"/>
  <c r="O43" i="17"/>
  <c r="M43" i="17"/>
  <c r="L43" i="17"/>
  <c r="K43" i="17"/>
  <c r="J43" i="17"/>
  <c r="I43" i="17"/>
  <c r="H43" i="17"/>
  <c r="G43" i="17"/>
  <c r="E43" i="17"/>
  <c r="B43" i="17"/>
  <c r="X42" i="17"/>
  <c r="W42" i="17"/>
  <c r="V42" i="17"/>
  <c r="U42" i="17"/>
  <c r="T42" i="17"/>
  <c r="S42" i="17"/>
  <c r="R42" i="17"/>
  <c r="Q42" i="17"/>
  <c r="P42" i="17"/>
  <c r="O42" i="17"/>
  <c r="M42" i="17"/>
  <c r="L42" i="17"/>
  <c r="K42" i="17"/>
  <c r="J42" i="17"/>
  <c r="I42" i="17"/>
  <c r="H42" i="17"/>
  <c r="G42" i="17"/>
  <c r="E42" i="17"/>
  <c r="B42" i="17"/>
  <c r="X41" i="17"/>
  <c r="W41" i="17"/>
  <c r="V41" i="17"/>
  <c r="U41" i="17"/>
  <c r="T41" i="17"/>
  <c r="S41" i="17"/>
  <c r="R41" i="17"/>
  <c r="Q41" i="17"/>
  <c r="P41" i="17"/>
  <c r="O41" i="17"/>
  <c r="M41" i="17"/>
  <c r="L41" i="17"/>
  <c r="K41" i="17"/>
  <c r="J41" i="17"/>
  <c r="I41" i="17"/>
  <c r="H41" i="17"/>
  <c r="G41" i="17"/>
  <c r="E41" i="17"/>
  <c r="B41" i="17"/>
  <c r="X40" i="17"/>
  <c r="W40" i="17"/>
  <c r="V40" i="17"/>
  <c r="U40" i="17"/>
  <c r="T40" i="17"/>
  <c r="S40" i="17"/>
  <c r="R40" i="17"/>
  <c r="Q40" i="17"/>
  <c r="P40" i="17"/>
  <c r="O40" i="17"/>
  <c r="M40" i="17"/>
  <c r="L40" i="17"/>
  <c r="K40" i="17"/>
  <c r="J40" i="17"/>
  <c r="I40" i="17"/>
  <c r="H40" i="17"/>
  <c r="G40" i="17"/>
  <c r="E40" i="17"/>
  <c r="B40" i="17"/>
  <c r="X39" i="17"/>
  <c r="W39" i="17"/>
  <c r="V39" i="17"/>
  <c r="U39" i="17"/>
  <c r="T39" i="17"/>
  <c r="S39" i="17"/>
  <c r="R39" i="17"/>
  <c r="Q39" i="17"/>
  <c r="P39" i="17"/>
  <c r="O39" i="17"/>
  <c r="M39" i="17"/>
  <c r="L39" i="17"/>
  <c r="K39" i="17"/>
  <c r="J39" i="17"/>
  <c r="I39" i="17"/>
  <c r="H39" i="17"/>
  <c r="G39" i="17"/>
  <c r="E39" i="17"/>
  <c r="B39" i="17"/>
  <c r="X38" i="17"/>
  <c r="W38" i="17"/>
  <c r="V38" i="17"/>
  <c r="U38" i="17"/>
  <c r="T38" i="17"/>
  <c r="S38" i="17"/>
  <c r="R38" i="17"/>
  <c r="Q38" i="17"/>
  <c r="P38" i="17"/>
  <c r="O38" i="17"/>
  <c r="M38" i="17"/>
  <c r="L38" i="17"/>
  <c r="K38" i="17"/>
  <c r="J38" i="17"/>
  <c r="I38" i="17"/>
  <c r="H38" i="17"/>
  <c r="G38" i="17"/>
  <c r="E38" i="17"/>
  <c r="B38" i="17"/>
  <c r="X37" i="17"/>
  <c r="W37" i="17"/>
  <c r="V37" i="17"/>
  <c r="U37" i="17"/>
  <c r="T37" i="17"/>
  <c r="S37" i="17"/>
  <c r="R37" i="17"/>
  <c r="Q37" i="17"/>
  <c r="P37" i="17"/>
  <c r="O37" i="17"/>
  <c r="M37" i="17"/>
  <c r="L37" i="17"/>
  <c r="K37" i="17"/>
  <c r="J37" i="17"/>
  <c r="I37" i="17"/>
  <c r="H37" i="17"/>
  <c r="G37" i="17"/>
  <c r="E37" i="17"/>
  <c r="B37" i="17"/>
  <c r="X36" i="17"/>
  <c r="W36" i="17"/>
  <c r="V36" i="17"/>
  <c r="U36" i="17"/>
  <c r="T36" i="17"/>
  <c r="S36" i="17"/>
  <c r="R36" i="17"/>
  <c r="Q36" i="17"/>
  <c r="P36" i="17"/>
  <c r="O36" i="17"/>
  <c r="M36" i="17"/>
  <c r="L36" i="17"/>
  <c r="K36" i="17"/>
  <c r="J36" i="17"/>
  <c r="I36" i="17"/>
  <c r="H36" i="17"/>
  <c r="G36" i="17"/>
  <c r="E36" i="17"/>
  <c r="B36" i="17"/>
  <c r="X35" i="17"/>
  <c r="W35" i="17"/>
  <c r="V35" i="17"/>
  <c r="U35" i="17"/>
  <c r="T35" i="17"/>
  <c r="S35" i="17"/>
  <c r="R35" i="17"/>
  <c r="Q35" i="17"/>
  <c r="P35" i="17"/>
  <c r="O35" i="17"/>
  <c r="M35" i="17"/>
  <c r="L35" i="17"/>
  <c r="K35" i="17"/>
  <c r="J35" i="17"/>
  <c r="I35" i="17"/>
  <c r="H35" i="17"/>
  <c r="G35" i="17"/>
  <c r="E35" i="17"/>
  <c r="B35" i="17"/>
  <c r="X34" i="17"/>
  <c r="W34" i="17"/>
  <c r="V34" i="17"/>
  <c r="U34" i="17"/>
  <c r="T34" i="17"/>
  <c r="S34" i="17"/>
  <c r="R34" i="17"/>
  <c r="Q34" i="17"/>
  <c r="P34" i="17"/>
  <c r="O34" i="17"/>
  <c r="M34" i="17"/>
  <c r="L34" i="17"/>
  <c r="K34" i="17"/>
  <c r="J34" i="17"/>
  <c r="I34" i="17"/>
  <c r="H34" i="17"/>
  <c r="G34" i="17"/>
  <c r="E34" i="17"/>
  <c r="B34" i="17"/>
  <c r="X33" i="17"/>
  <c r="W33" i="17"/>
  <c r="V33" i="17"/>
  <c r="U33" i="17"/>
  <c r="T33" i="17"/>
  <c r="S33" i="17"/>
  <c r="R33" i="17"/>
  <c r="Q33" i="17"/>
  <c r="P33" i="17"/>
  <c r="O33" i="17"/>
  <c r="M33" i="17"/>
  <c r="L33" i="17"/>
  <c r="K33" i="17"/>
  <c r="J33" i="17"/>
  <c r="I33" i="17"/>
  <c r="H33" i="17"/>
  <c r="G33" i="17"/>
  <c r="E33" i="17"/>
  <c r="B33" i="17"/>
  <c r="X32" i="17"/>
  <c r="W32" i="17"/>
  <c r="V32" i="17"/>
  <c r="U32" i="17"/>
  <c r="T32" i="17"/>
  <c r="S32" i="17"/>
  <c r="R32" i="17"/>
  <c r="Q32" i="17"/>
  <c r="P32" i="17"/>
  <c r="O32" i="17"/>
  <c r="M32" i="17"/>
  <c r="L32" i="17"/>
  <c r="K32" i="17"/>
  <c r="J32" i="17"/>
  <c r="I32" i="17"/>
  <c r="H32" i="17"/>
  <c r="G32" i="17"/>
  <c r="E32" i="17"/>
  <c r="B32" i="17"/>
  <c r="X31" i="17"/>
  <c r="W31" i="17"/>
  <c r="V31" i="17"/>
  <c r="U31" i="17"/>
  <c r="T31" i="17"/>
  <c r="S31" i="17"/>
  <c r="R31" i="17"/>
  <c r="Q31" i="17"/>
  <c r="P31" i="17"/>
  <c r="O31" i="17"/>
  <c r="M31" i="17"/>
  <c r="L31" i="17"/>
  <c r="K31" i="17"/>
  <c r="J31" i="17"/>
  <c r="I31" i="17"/>
  <c r="H31" i="17"/>
  <c r="G31" i="17"/>
  <c r="E31" i="17"/>
  <c r="B31" i="17"/>
  <c r="X30" i="17"/>
  <c r="W30" i="17"/>
  <c r="V30" i="17"/>
  <c r="U30" i="17"/>
  <c r="T30" i="17"/>
  <c r="S30" i="17"/>
  <c r="R30" i="17"/>
  <c r="Q30" i="17"/>
  <c r="P30" i="17"/>
  <c r="O30" i="17"/>
  <c r="M30" i="17"/>
  <c r="L30" i="17"/>
  <c r="K30" i="17"/>
  <c r="J30" i="17"/>
  <c r="I30" i="17"/>
  <c r="H30" i="17"/>
  <c r="G30" i="17"/>
  <c r="E30" i="17"/>
  <c r="B30" i="17"/>
  <c r="X29" i="17"/>
  <c r="W29" i="17"/>
  <c r="V29" i="17"/>
  <c r="U29" i="17"/>
  <c r="T29" i="17"/>
  <c r="S29" i="17"/>
  <c r="R29" i="17"/>
  <c r="Q29" i="17"/>
  <c r="P29" i="17"/>
  <c r="O29" i="17"/>
  <c r="M29" i="17"/>
  <c r="L29" i="17"/>
  <c r="K29" i="17"/>
  <c r="J29" i="17"/>
  <c r="I29" i="17"/>
  <c r="H29" i="17"/>
  <c r="G29" i="17"/>
  <c r="E29" i="17"/>
  <c r="B29" i="17"/>
  <c r="X28" i="17"/>
  <c r="W28" i="17"/>
  <c r="V28" i="17"/>
  <c r="U28" i="17"/>
  <c r="T28" i="17"/>
  <c r="S28" i="17"/>
  <c r="R28" i="17"/>
  <c r="Q28" i="17"/>
  <c r="P28" i="17"/>
  <c r="O28" i="17"/>
  <c r="M28" i="17"/>
  <c r="L28" i="17"/>
  <c r="K28" i="17"/>
  <c r="J28" i="17"/>
  <c r="I28" i="17"/>
  <c r="H28" i="17"/>
  <c r="G28" i="17"/>
  <c r="E28" i="17"/>
  <c r="B28" i="17"/>
  <c r="X27" i="17"/>
  <c r="W27" i="17"/>
  <c r="V27" i="17"/>
  <c r="U27" i="17"/>
  <c r="T27" i="17"/>
  <c r="S27" i="17"/>
  <c r="R27" i="17"/>
  <c r="Q27" i="17"/>
  <c r="P27" i="17"/>
  <c r="O27" i="17"/>
  <c r="M27" i="17"/>
  <c r="L27" i="17"/>
  <c r="K27" i="17"/>
  <c r="J27" i="17"/>
  <c r="I27" i="17"/>
  <c r="H27" i="17"/>
  <c r="G27" i="17"/>
  <c r="E27" i="17"/>
  <c r="B27" i="17"/>
  <c r="X26" i="17"/>
  <c r="W26" i="17"/>
  <c r="V26" i="17"/>
  <c r="U26" i="17"/>
  <c r="T26" i="17"/>
  <c r="S26" i="17"/>
  <c r="R26" i="17"/>
  <c r="Q26" i="17"/>
  <c r="P26" i="17"/>
  <c r="O26" i="17"/>
  <c r="M26" i="17"/>
  <c r="L26" i="17"/>
  <c r="K26" i="17"/>
  <c r="J26" i="17"/>
  <c r="I26" i="17"/>
  <c r="H26" i="17"/>
  <c r="G26" i="17"/>
  <c r="E26" i="17"/>
  <c r="B26" i="17"/>
  <c r="X25" i="17"/>
  <c r="W25" i="17"/>
  <c r="V25" i="17"/>
  <c r="U25" i="17"/>
  <c r="T25" i="17"/>
  <c r="S25" i="17"/>
  <c r="R25" i="17"/>
  <c r="Q25" i="17"/>
  <c r="P25" i="17"/>
  <c r="O25" i="17"/>
  <c r="M25" i="17"/>
  <c r="L25" i="17"/>
  <c r="K25" i="17"/>
  <c r="J25" i="17"/>
  <c r="I25" i="17"/>
  <c r="H25" i="17"/>
  <c r="G25" i="17"/>
  <c r="E25" i="17"/>
  <c r="B25" i="17"/>
  <c r="X24" i="17"/>
  <c r="W24" i="17"/>
  <c r="V24" i="17"/>
  <c r="U24" i="17"/>
  <c r="T24" i="17"/>
  <c r="S24" i="17"/>
  <c r="R24" i="17"/>
  <c r="Q24" i="17"/>
  <c r="P24" i="17"/>
  <c r="O24" i="17"/>
  <c r="M24" i="17"/>
  <c r="L24" i="17"/>
  <c r="K24" i="17"/>
  <c r="J24" i="17"/>
  <c r="I24" i="17"/>
  <c r="H24" i="17"/>
  <c r="G24" i="17"/>
  <c r="E24" i="17"/>
  <c r="B24" i="17"/>
  <c r="X23" i="17"/>
  <c r="W23" i="17"/>
  <c r="V23" i="17"/>
  <c r="U23" i="17"/>
  <c r="T23" i="17"/>
  <c r="S23" i="17"/>
  <c r="R23" i="17"/>
  <c r="Q23" i="17"/>
  <c r="P23" i="17"/>
  <c r="O23" i="17"/>
  <c r="M23" i="17"/>
  <c r="L23" i="17"/>
  <c r="K23" i="17"/>
  <c r="J23" i="17"/>
  <c r="I23" i="17"/>
  <c r="H23" i="17"/>
  <c r="G23" i="17"/>
  <c r="E23" i="17"/>
  <c r="B23" i="17"/>
  <c r="X22" i="17"/>
  <c r="W22" i="17"/>
  <c r="V22" i="17"/>
  <c r="U22" i="17"/>
  <c r="T22" i="17"/>
  <c r="S22" i="17"/>
  <c r="R22" i="17"/>
  <c r="Q22" i="17"/>
  <c r="P22" i="17"/>
  <c r="O22" i="17"/>
  <c r="M22" i="17"/>
  <c r="L22" i="17"/>
  <c r="K22" i="17"/>
  <c r="J22" i="17"/>
  <c r="I22" i="17"/>
  <c r="H22" i="17"/>
  <c r="G22" i="17"/>
  <c r="E22" i="17"/>
  <c r="B22" i="17"/>
  <c r="X21" i="17"/>
  <c r="W21" i="17"/>
  <c r="V21" i="17"/>
  <c r="U21" i="17"/>
  <c r="T21" i="17"/>
  <c r="S21" i="17"/>
  <c r="R21" i="17"/>
  <c r="Q21" i="17"/>
  <c r="P21" i="17"/>
  <c r="O21" i="17"/>
  <c r="M21" i="17"/>
  <c r="L21" i="17"/>
  <c r="K21" i="17"/>
  <c r="J21" i="17"/>
  <c r="I21" i="17"/>
  <c r="H21" i="17"/>
  <c r="G21" i="17"/>
  <c r="E21" i="17"/>
  <c r="B21" i="17"/>
  <c r="X20" i="17"/>
  <c r="W20" i="17"/>
  <c r="V20" i="17"/>
  <c r="U20" i="17"/>
  <c r="T20" i="17"/>
  <c r="S20" i="17"/>
  <c r="R20" i="17"/>
  <c r="Q20" i="17"/>
  <c r="P20" i="17"/>
  <c r="O20" i="17"/>
  <c r="M20" i="17"/>
  <c r="L20" i="17"/>
  <c r="K20" i="17"/>
  <c r="J20" i="17"/>
  <c r="I20" i="17"/>
  <c r="H20" i="17"/>
  <c r="G20" i="17"/>
  <c r="E20" i="17"/>
  <c r="B20" i="17"/>
  <c r="X19" i="17"/>
  <c r="W19" i="17"/>
  <c r="V19" i="17"/>
  <c r="U19" i="17"/>
  <c r="T19" i="17"/>
  <c r="S19" i="17"/>
  <c r="R19" i="17"/>
  <c r="Q19" i="17"/>
  <c r="P19" i="17"/>
  <c r="O19" i="17"/>
  <c r="M19" i="17"/>
  <c r="L19" i="17"/>
  <c r="K19" i="17"/>
  <c r="J19" i="17"/>
  <c r="I19" i="17"/>
  <c r="H19" i="17"/>
  <c r="G19" i="17"/>
  <c r="E19" i="17"/>
  <c r="B19" i="17"/>
  <c r="X18" i="17"/>
  <c r="W18" i="17"/>
  <c r="V18" i="17"/>
  <c r="U18" i="17"/>
  <c r="T18" i="17"/>
  <c r="S18" i="17"/>
  <c r="R18" i="17"/>
  <c r="Q18" i="17"/>
  <c r="P18" i="17"/>
  <c r="O18" i="17"/>
  <c r="M18" i="17"/>
  <c r="L18" i="17"/>
  <c r="K18" i="17"/>
  <c r="J18" i="17"/>
  <c r="I18" i="17"/>
  <c r="H18" i="17"/>
  <c r="G18" i="17"/>
  <c r="E18" i="17"/>
  <c r="B18" i="17"/>
  <c r="X17" i="17"/>
  <c r="W17" i="17"/>
  <c r="V17" i="17"/>
  <c r="U17" i="17"/>
  <c r="T17" i="17"/>
  <c r="S17" i="17"/>
  <c r="R17" i="17"/>
  <c r="Q17" i="17"/>
  <c r="P17" i="17"/>
  <c r="O17" i="17"/>
  <c r="M17" i="17"/>
  <c r="L17" i="17"/>
  <c r="K17" i="17"/>
  <c r="J17" i="17"/>
  <c r="I17" i="17"/>
  <c r="H17" i="17"/>
  <c r="G17" i="17"/>
  <c r="E17" i="17"/>
  <c r="B17" i="17"/>
  <c r="X16" i="17"/>
  <c r="W16" i="17"/>
  <c r="V16" i="17"/>
  <c r="U16" i="17"/>
  <c r="T16" i="17"/>
  <c r="S16" i="17"/>
  <c r="R16" i="17"/>
  <c r="Q16" i="17"/>
  <c r="P16" i="17"/>
  <c r="O16" i="17"/>
  <c r="M16" i="17"/>
  <c r="L16" i="17"/>
  <c r="K16" i="17"/>
  <c r="J16" i="17"/>
  <c r="I16" i="17"/>
  <c r="H16" i="17"/>
  <c r="G16" i="17"/>
  <c r="E16" i="17"/>
  <c r="B16" i="17"/>
  <c r="X15" i="17"/>
  <c r="W15" i="17"/>
  <c r="V15" i="17"/>
  <c r="U15" i="17"/>
  <c r="T15" i="17"/>
  <c r="S15" i="17"/>
  <c r="R15" i="17"/>
  <c r="Q15" i="17"/>
  <c r="P15" i="17"/>
  <c r="O15" i="17"/>
  <c r="M15" i="17"/>
  <c r="L15" i="17"/>
  <c r="K15" i="17"/>
  <c r="J15" i="17"/>
  <c r="I15" i="17"/>
  <c r="H15" i="17"/>
  <c r="G15" i="17"/>
  <c r="E15" i="17"/>
  <c r="B15" i="17"/>
  <c r="X14" i="17"/>
  <c r="W14" i="17"/>
  <c r="V14" i="17"/>
  <c r="U14" i="17"/>
  <c r="T14" i="17"/>
  <c r="S14" i="17"/>
  <c r="R14" i="17"/>
  <c r="Q14" i="17"/>
  <c r="P14" i="17"/>
  <c r="O14" i="17"/>
  <c r="M14" i="17"/>
  <c r="L14" i="17"/>
  <c r="K14" i="17"/>
  <c r="J14" i="17"/>
  <c r="I14" i="17"/>
  <c r="H14" i="17"/>
  <c r="G14" i="17"/>
  <c r="E14" i="17"/>
  <c r="B14" i="17"/>
  <c r="X13" i="17"/>
  <c r="W13" i="17"/>
  <c r="V13" i="17"/>
  <c r="U13" i="17"/>
  <c r="T13" i="17"/>
  <c r="S13" i="17"/>
  <c r="R13" i="17"/>
  <c r="Q13" i="17"/>
  <c r="P13" i="17"/>
  <c r="O13" i="17"/>
  <c r="M13" i="17"/>
  <c r="L13" i="17"/>
  <c r="K13" i="17"/>
  <c r="J13" i="17"/>
  <c r="I13" i="17"/>
  <c r="H13" i="17"/>
  <c r="G13" i="17"/>
  <c r="E13" i="17"/>
  <c r="B13" i="17"/>
  <c r="X12" i="17"/>
  <c r="W12" i="17"/>
  <c r="V12" i="17"/>
  <c r="U12" i="17"/>
  <c r="T12" i="17"/>
  <c r="S12" i="17"/>
  <c r="R12" i="17"/>
  <c r="Q12" i="17"/>
  <c r="P12" i="17"/>
  <c r="O12" i="17"/>
  <c r="M12" i="17"/>
  <c r="L12" i="17"/>
  <c r="K12" i="17"/>
  <c r="J12" i="17"/>
  <c r="I12" i="17"/>
  <c r="H12" i="17"/>
  <c r="G12" i="17"/>
  <c r="E12" i="17"/>
  <c r="B12" i="17"/>
  <c r="X11" i="17"/>
  <c r="W11" i="17"/>
  <c r="V11" i="17"/>
  <c r="U11" i="17"/>
  <c r="T11" i="17"/>
  <c r="S11" i="17"/>
  <c r="R11" i="17"/>
  <c r="Q11" i="17"/>
  <c r="P11" i="17"/>
  <c r="O11" i="17"/>
  <c r="M11" i="17"/>
  <c r="L11" i="17"/>
  <c r="K11" i="17"/>
  <c r="J11" i="17"/>
  <c r="I11" i="17"/>
  <c r="H11" i="17"/>
  <c r="G11" i="17"/>
  <c r="E11" i="17"/>
  <c r="B11" i="17"/>
  <c r="X10" i="17"/>
  <c r="W10" i="17"/>
  <c r="V10" i="17"/>
  <c r="U10" i="17"/>
  <c r="T10" i="17"/>
  <c r="S10" i="17"/>
  <c r="R10" i="17"/>
  <c r="Q10" i="17"/>
  <c r="P10" i="17"/>
  <c r="O10" i="17"/>
  <c r="M10" i="17"/>
  <c r="L10" i="17"/>
  <c r="K10" i="17"/>
  <c r="J10" i="17"/>
  <c r="I10" i="17"/>
  <c r="H10" i="17"/>
  <c r="G10" i="17"/>
  <c r="E10" i="17"/>
  <c r="B10" i="17"/>
  <c r="X9" i="17"/>
  <c r="W9" i="17"/>
  <c r="V9" i="17"/>
  <c r="U9" i="17"/>
  <c r="T9" i="17"/>
  <c r="S9" i="17"/>
  <c r="R9" i="17"/>
  <c r="Q9" i="17"/>
  <c r="P9" i="17"/>
  <c r="O9" i="17"/>
  <c r="M9" i="17"/>
  <c r="L9" i="17"/>
  <c r="K9" i="17"/>
  <c r="J9" i="17"/>
  <c r="I9" i="17"/>
  <c r="H9" i="17"/>
  <c r="G9" i="17"/>
  <c r="E9" i="17"/>
  <c r="B9" i="17"/>
  <c r="X8" i="17"/>
  <c r="W8" i="17"/>
  <c r="V8" i="17"/>
  <c r="U8" i="17"/>
  <c r="T8" i="17"/>
  <c r="S8" i="17"/>
  <c r="R8" i="17"/>
  <c r="Q8" i="17"/>
  <c r="P8" i="17"/>
  <c r="O8" i="17"/>
  <c r="M8" i="17"/>
  <c r="L8" i="17"/>
  <c r="K8" i="17"/>
  <c r="J8" i="17"/>
  <c r="I8" i="17"/>
  <c r="H8" i="17"/>
  <c r="G8" i="17"/>
  <c r="E8" i="17"/>
  <c r="B8" i="17"/>
  <c r="X7" i="17"/>
  <c r="W7" i="17"/>
  <c r="V7" i="17"/>
  <c r="U7" i="17"/>
  <c r="T7" i="17"/>
  <c r="S7" i="17"/>
  <c r="R7" i="17"/>
  <c r="Q7" i="17"/>
  <c r="P7" i="17"/>
  <c r="O7" i="17"/>
  <c r="M7" i="17"/>
  <c r="M1" i="17" s="1"/>
  <c r="L7" i="17"/>
  <c r="K7" i="17"/>
  <c r="J7" i="17"/>
  <c r="I7" i="17"/>
  <c r="I1" i="17" s="1"/>
  <c r="H7" i="17"/>
  <c r="G7" i="17"/>
  <c r="E7" i="17"/>
  <c r="B7" i="17"/>
  <c r="X6" i="17"/>
  <c r="W6" i="17"/>
  <c r="V6" i="17"/>
  <c r="U6" i="17"/>
  <c r="U1" i="17" s="1"/>
  <c r="T6" i="17"/>
  <c r="S6" i="17"/>
  <c r="R6" i="17"/>
  <c r="Q6" i="17"/>
  <c r="Q1" i="17" s="1"/>
  <c r="P6" i="17"/>
  <c r="O6" i="17"/>
  <c r="M6" i="17"/>
  <c r="L6" i="17"/>
  <c r="L1" i="17" s="1"/>
  <c r="K6" i="17"/>
  <c r="J6" i="17"/>
  <c r="I6" i="17"/>
  <c r="H6" i="17"/>
  <c r="H1" i="17" s="1"/>
  <c r="G6" i="17"/>
  <c r="E6" i="17"/>
  <c r="B6" i="17"/>
  <c r="X5" i="17"/>
  <c r="X1" i="17" s="1"/>
  <c r="W5" i="17"/>
  <c r="V5" i="17"/>
  <c r="U5" i="17"/>
  <c r="T5" i="17"/>
  <c r="T1" i="17" s="1"/>
  <c r="S5" i="17"/>
  <c r="R5" i="17"/>
  <c r="Q5" i="17"/>
  <c r="P5" i="17"/>
  <c r="O5" i="17"/>
  <c r="M5" i="17"/>
  <c r="L5" i="17"/>
  <c r="K5" i="17"/>
  <c r="K1" i="17" s="1"/>
  <c r="J5" i="17"/>
  <c r="I5" i="17"/>
  <c r="H5" i="17"/>
  <c r="G5" i="17"/>
  <c r="G1" i="17" s="1"/>
  <c r="E5" i="17"/>
  <c r="B5" i="17"/>
  <c r="X4" i="17"/>
  <c r="W4" i="17"/>
  <c r="W1" i="17" s="1"/>
  <c r="V4" i="17"/>
  <c r="U4" i="17"/>
  <c r="T4" i="17"/>
  <c r="S4" i="17"/>
  <c r="S1" i="17" s="1"/>
  <c r="R4" i="17"/>
  <c r="Q4" i="17"/>
  <c r="P4" i="17"/>
  <c r="O4" i="17"/>
  <c r="O1" i="17" s="1"/>
  <c r="M4" i="17"/>
  <c r="L4" i="17"/>
  <c r="K4" i="17"/>
  <c r="J4" i="17"/>
  <c r="I4" i="17"/>
  <c r="H4" i="17"/>
  <c r="G4" i="17"/>
  <c r="E4" i="17"/>
  <c r="B4" i="17"/>
  <c r="V1" i="17"/>
  <c r="R1" i="17"/>
  <c r="P1" i="17"/>
  <c r="N1" i="17"/>
  <c r="J1" i="17"/>
  <c r="K31" i="12"/>
  <c r="I31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U13" i="12"/>
  <c r="K13" i="12"/>
  <c r="U12" i="12"/>
  <c r="T12" i="12"/>
  <c r="S12" i="12"/>
  <c r="R12" i="12"/>
  <c r="Q12" i="12"/>
  <c r="P12" i="12"/>
  <c r="O12" i="12"/>
  <c r="K12" i="12"/>
  <c r="U11" i="12"/>
  <c r="S11" i="12"/>
  <c r="K11" i="12"/>
  <c r="U10" i="12"/>
  <c r="R10" i="12"/>
  <c r="K10" i="12"/>
  <c r="U9" i="12"/>
  <c r="Q9" i="12"/>
  <c r="K9" i="12"/>
  <c r="U8" i="12"/>
  <c r="P8" i="12"/>
  <c r="K8" i="12"/>
  <c r="U7" i="12"/>
  <c r="M7" i="12"/>
  <c r="K7" i="12"/>
  <c r="U6" i="12"/>
  <c r="T6" i="12"/>
  <c r="S6" i="12"/>
  <c r="R6" i="12"/>
  <c r="Q6" i="12"/>
  <c r="P6" i="12"/>
  <c r="O6" i="12"/>
  <c r="K6" i="12"/>
  <c r="U5" i="12"/>
  <c r="T5" i="12"/>
  <c r="S5" i="12"/>
  <c r="R5" i="12"/>
  <c r="Q5" i="12"/>
  <c r="P5" i="12"/>
  <c r="O5" i="12"/>
  <c r="K5" i="12"/>
  <c r="U4" i="12"/>
  <c r="T4" i="12"/>
  <c r="S4" i="12"/>
  <c r="R4" i="12"/>
  <c r="Q4" i="12"/>
  <c r="P4" i="12"/>
  <c r="O4" i="12"/>
  <c r="K4" i="12"/>
  <c r="U3" i="12"/>
  <c r="T3" i="12"/>
  <c r="S3" i="12"/>
  <c r="R3" i="12"/>
  <c r="Q3" i="12"/>
  <c r="P3" i="12"/>
  <c r="O3" i="12"/>
  <c r="K3" i="12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Z642" i="16"/>
  <c r="Y642" i="16"/>
  <c r="X642" i="16"/>
  <c r="W642" i="16"/>
  <c r="V642" i="16"/>
  <c r="U642" i="16"/>
  <c r="S642" i="16"/>
  <c r="R642" i="16"/>
  <c r="Q642" i="16"/>
  <c r="P642" i="16"/>
  <c r="O642" i="16"/>
  <c r="N642" i="16"/>
  <c r="L642" i="16"/>
  <c r="K642" i="16"/>
  <c r="J642" i="16"/>
  <c r="I642" i="16"/>
  <c r="H642" i="16"/>
  <c r="D642" i="16"/>
  <c r="C642" i="16"/>
  <c r="Z641" i="16"/>
  <c r="Y641" i="16"/>
  <c r="X641" i="16"/>
  <c r="W641" i="16"/>
  <c r="V641" i="16"/>
  <c r="U641" i="16"/>
  <c r="S641" i="16"/>
  <c r="R641" i="16"/>
  <c r="Q641" i="16"/>
  <c r="P641" i="16"/>
  <c r="O641" i="16"/>
  <c r="N641" i="16"/>
  <c r="L641" i="16"/>
  <c r="K641" i="16"/>
  <c r="J641" i="16"/>
  <c r="I641" i="16"/>
  <c r="H641" i="16"/>
  <c r="D641" i="16"/>
  <c r="C641" i="16"/>
  <c r="Z640" i="16"/>
  <c r="Y640" i="16"/>
  <c r="X640" i="16"/>
  <c r="W640" i="16"/>
  <c r="V640" i="16"/>
  <c r="U640" i="16"/>
  <c r="S640" i="16"/>
  <c r="R640" i="16"/>
  <c r="Q640" i="16"/>
  <c r="P640" i="16"/>
  <c r="O640" i="16"/>
  <c r="N640" i="16"/>
  <c r="L640" i="16"/>
  <c r="K640" i="16"/>
  <c r="J640" i="16"/>
  <c r="I640" i="16"/>
  <c r="H640" i="16"/>
  <c r="D640" i="16"/>
  <c r="C640" i="16"/>
  <c r="Z639" i="16"/>
  <c r="Y639" i="16"/>
  <c r="X639" i="16"/>
  <c r="W639" i="16"/>
  <c r="V639" i="16"/>
  <c r="U639" i="16"/>
  <c r="S639" i="16"/>
  <c r="R639" i="16"/>
  <c r="Q639" i="16"/>
  <c r="P639" i="16"/>
  <c r="O639" i="16"/>
  <c r="N639" i="16"/>
  <c r="L639" i="16"/>
  <c r="K639" i="16"/>
  <c r="J639" i="16"/>
  <c r="I639" i="16"/>
  <c r="H639" i="16"/>
  <c r="D639" i="16"/>
  <c r="C639" i="16"/>
  <c r="Z638" i="16"/>
  <c r="Y638" i="16"/>
  <c r="X638" i="16"/>
  <c r="W638" i="16"/>
  <c r="V638" i="16"/>
  <c r="U638" i="16"/>
  <c r="S638" i="16"/>
  <c r="R638" i="16"/>
  <c r="Q638" i="16"/>
  <c r="P638" i="16"/>
  <c r="O638" i="16"/>
  <c r="N638" i="16"/>
  <c r="L638" i="16"/>
  <c r="K638" i="16"/>
  <c r="J638" i="16"/>
  <c r="I638" i="16"/>
  <c r="H638" i="16"/>
  <c r="D638" i="16"/>
  <c r="C638" i="16"/>
  <c r="Z637" i="16"/>
  <c r="Y637" i="16"/>
  <c r="X637" i="16"/>
  <c r="W637" i="16"/>
  <c r="V637" i="16"/>
  <c r="U637" i="16"/>
  <c r="S637" i="16"/>
  <c r="R637" i="16"/>
  <c r="Q637" i="16"/>
  <c r="P637" i="16"/>
  <c r="O637" i="16"/>
  <c r="N637" i="16"/>
  <c r="L637" i="16"/>
  <c r="K637" i="16"/>
  <c r="J637" i="16"/>
  <c r="I637" i="16"/>
  <c r="H637" i="16"/>
  <c r="D637" i="16"/>
  <c r="C637" i="16"/>
  <c r="Z636" i="16"/>
  <c r="Y636" i="16"/>
  <c r="X636" i="16"/>
  <c r="W636" i="16"/>
  <c r="V636" i="16"/>
  <c r="U636" i="16"/>
  <c r="S636" i="16"/>
  <c r="R636" i="16"/>
  <c r="Q636" i="16"/>
  <c r="P636" i="16"/>
  <c r="O636" i="16"/>
  <c r="N636" i="16"/>
  <c r="L636" i="16"/>
  <c r="K636" i="16"/>
  <c r="J636" i="16"/>
  <c r="I636" i="16"/>
  <c r="H636" i="16"/>
  <c r="D636" i="16"/>
  <c r="C636" i="16"/>
  <c r="Z635" i="16"/>
  <c r="Y635" i="16"/>
  <c r="X635" i="16"/>
  <c r="W635" i="16"/>
  <c r="V635" i="16"/>
  <c r="U635" i="16"/>
  <c r="S635" i="16"/>
  <c r="R635" i="16"/>
  <c r="Q635" i="16"/>
  <c r="P635" i="16"/>
  <c r="O635" i="16"/>
  <c r="N635" i="16"/>
  <c r="L635" i="16"/>
  <c r="K635" i="16"/>
  <c r="J635" i="16"/>
  <c r="I635" i="16"/>
  <c r="H635" i="16"/>
  <c r="D635" i="16"/>
  <c r="C635" i="16"/>
  <c r="Z634" i="16"/>
  <c r="Y634" i="16"/>
  <c r="X634" i="16"/>
  <c r="W634" i="16"/>
  <c r="V634" i="16"/>
  <c r="U634" i="16"/>
  <c r="S634" i="16"/>
  <c r="R634" i="16"/>
  <c r="Q634" i="16"/>
  <c r="P634" i="16"/>
  <c r="O634" i="16"/>
  <c r="N634" i="16"/>
  <c r="L634" i="16"/>
  <c r="K634" i="16"/>
  <c r="J634" i="16"/>
  <c r="I634" i="16"/>
  <c r="H634" i="16"/>
  <c r="D634" i="16"/>
  <c r="C634" i="16"/>
  <c r="Z633" i="16"/>
  <c r="Y633" i="16"/>
  <c r="X633" i="16"/>
  <c r="W633" i="16"/>
  <c r="V633" i="16"/>
  <c r="U633" i="16"/>
  <c r="S633" i="16"/>
  <c r="R633" i="16"/>
  <c r="Q633" i="16"/>
  <c r="P633" i="16"/>
  <c r="O633" i="16"/>
  <c r="N633" i="16"/>
  <c r="L633" i="16"/>
  <c r="K633" i="16"/>
  <c r="J633" i="16"/>
  <c r="I633" i="16"/>
  <c r="H633" i="16"/>
  <c r="D633" i="16"/>
  <c r="C633" i="16"/>
  <c r="Z632" i="16"/>
  <c r="Y632" i="16"/>
  <c r="X632" i="16"/>
  <c r="W632" i="16"/>
  <c r="V632" i="16"/>
  <c r="U632" i="16"/>
  <c r="S632" i="16"/>
  <c r="R632" i="16"/>
  <c r="Q632" i="16"/>
  <c r="P632" i="16"/>
  <c r="O632" i="16"/>
  <c r="N632" i="16"/>
  <c r="L632" i="16"/>
  <c r="K632" i="16"/>
  <c r="J632" i="16"/>
  <c r="I632" i="16"/>
  <c r="H632" i="16"/>
  <c r="D632" i="16"/>
  <c r="C632" i="16"/>
  <c r="Z631" i="16"/>
  <c r="Y631" i="16"/>
  <c r="X631" i="16"/>
  <c r="W631" i="16"/>
  <c r="V631" i="16"/>
  <c r="U631" i="16"/>
  <c r="S631" i="16"/>
  <c r="R631" i="16"/>
  <c r="Q631" i="16"/>
  <c r="P631" i="16"/>
  <c r="O631" i="16"/>
  <c r="N631" i="16"/>
  <c r="L631" i="16"/>
  <c r="K631" i="16"/>
  <c r="J631" i="16"/>
  <c r="I631" i="16"/>
  <c r="H631" i="16"/>
  <c r="D631" i="16"/>
  <c r="C631" i="16"/>
  <c r="Z630" i="16"/>
  <c r="Y630" i="16"/>
  <c r="X630" i="16"/>
  <c r="W630" i="16"/>
  <c r="V630" i="16"/>
  <c r="U630" i="16"/>
  <c r="S630" i="16"/>
  <c r="R630" i="16"/>
  <c r="Q630" i="16"/>
  <c r="P630" i="16"/>
  <c r="O630" i="16"/>
  <c r="N630" i="16"/>
  <c r="L630" i="16"/>
  <c r="K630" i="16"/>
  <c r="J630" i="16"/>
  <c r="I630" i="16"/>
  <c r="H630" i="16"/>
  <c r="D630" i="16"/>
  <c r="C630" i="16"/>
  <c r="Z629" i="16"/>
  <c r="Y629" i="16"/>
  <c r="X629" i="16"/>
  <c r="W629" i="16"/>
  <c r="V629" i="16"/>
  <c r="U629" i="16"/>
  <c r="S629" i="16"/>
  <c r="R629" i="16"/>
  <c r="Q629" i="16"/>
  <c r="P629" i="16"/>
  <c r="O629" i="16"/>
  <c r="N629" i="16"/>
  <c r="L629" i="16"/>
  <c r="K629" i="16"/>
  <c r="J629" i="16"/>
  <c r="I629" i="16"/>
  <c r="H629" i="16"/>
  <c r="D629" i="16"/>
  <c r="C629" i="16"/>
  <c r="Z628" i="16"/>
  <c r="Y628" i="16"/>
  <c r="X628" i="16"/>
  <c r="W628" i="16"/>
  <c r="V628" i="16"/>
  <c r="U628" i="16"/>
  <c r="S628" i="16"/>
  <c r="R628" i="16"/>
  <c r="Q628" i="16"/>
  <c r="P628" i="16"/>
  <c r="O628" i="16"/>
  <c r="N628" i="16"/>
  <c r="L628" i="16"/>
  <c r="K628" i="16"/>
  <c r="J628" i="16"/>
  <c r="I628" i="16"/>
  <c r="H628" i="16"/>
  <c r="D628" i="16"/>
  <c r="C628" i="16"/>
  <c r="Z627" i="16"/>
  <c r="Y627" i="16"/>
  <c r="X627" i="16"/>
  <c r="W627" i="16"/>
  <c r="V627" i="16"/>
  <c r="U627" i="16"/>
  <c r="S627" i="16"/>
  <c r="R627" i="16"/>
  <c r="Q627" i="16"/>
  <c r="P627" i="16"/>
  <c r="O627" i="16"/>
  <c r="N627" i="16"/>
  <c r="L627" i="16"/>
  <c r="K627" i="16"/>
  <c r="J627" i="16"/>
  <c r="I627" i="16"/>
  <c r="H627" i="16"/>
  <c r="D627" i="16"/>
  <c r="C627" i="16"/>
  <c r="Z626" i="16"/>
  <c r="Y626" i="16"/>
  <c r="X626" i="16"/>
  <c r="W626" i="16"/>
  <c r="V626" i="16"/>
  <c r="U626" i="16"/>
  <c r="S626" i="16"/>
  <c r="R626" i="16"/>
  <c r="Q626" i="16"/>
  <c r="P626" i="16"/>
  <c r="O626" i="16"/>
  <c r="N626" i="16"/>
  <c r="L626" i="16"/>
  <c r="K626" i="16"/>
  <c r="J626" i="16"/>
  <c r="I626" i="16"/>
  <c r="H626" i="16"/>
  <c r="D626" i="16"/>
  <c r="C626" i="16"/>
  <c r="Z625" i="16"/>
  <c r="Y625" i="16"/>
  <c r="X625" i="16"/>
  <c r="W625" i="16"/>
  <c r="V625" i="16"/>
  <c r="U625" i="16"/>
  <c r="S625" i="16"/>
  <c r="R625" i="16"/>
  <c r="Q625" i="16"/>
  <c r="P625" i="16"/>
  <c r="O625" i="16"/>
  <c r="N625" i="16"/>
  <c r="L625" i="16"/>
  <c r="K625" i="16"/>
  <c r="J625" i="16"/>
  <c r="I625" i="16"/>
  <c r="H625" i="16"/>
  <c r="D625" i="16"/>
  <c r="C625" i="16"/>
  <c r="Z624" i="16"/>
  <c r="Y624" i="16"/>
  <c r="X624" i="16"/>
  <c r="W624" i="16"/>
  <c r="V624" i="16"/>
  <c r="U624" i="16"/>
  <c r="S624" i="16"/>
  <c r="R624" i="16"/>
  <c r="Q624" i="16"/>
  <c r="P624" i="16"/>
  <c r="O624" i="16"/>
  <c r="N624" i="16"/>
  <c r="L624" i="16"/>
  <c r="K624" i="16"/>
  <c r="J624" i="16"/>
  <c r="I624" i="16"/>
  <c r="H624" i="16"/>
  <c r="D624" i="16"/>
  <c r="C624" i="16"/>
  <c r="Z623" i="16"/>
  <c r="Y623" i="16"/>
  <c r="X623" i="16"/>
  <c r="W623" i="16"/>
  <c r="V623" i="16"/>
  <c r="U623" i="16"/>
  <c r="S623" i="16"/>
  <c r="R623" i="16"/>
  <c r="Q623" i="16"/>
  <c r="P623" i="16"/>
  <c r="O623" i="16"/>
  <c r="N623" i="16"/>
  <c r="L623" i="16"/>
  <c r="K623" i="16"/>
  <c r="J623" i="16"/>
  <c r="I623" i="16"/>
  <c r="H623" i="16"/>
  <c r="D623" i="16"/>
  <c r="C623" i="16"/>
  <c r="Z622" i="16"/>
  <c r="Y622" i="16"/>
  <c r="X622" i="16"/>
  <c r="W622" i="16"/>
  <c r="V622" i="16"/>
  <c r="U622" i="16"/>
  <c r="S622" i="16"/>
  <c r="R622" i="16"/>
  <c r="Q622" i="16"/>
  <c r="P622" i="16"/>
  <c r="O622" i="16"/>
  <c r="N622" i="16"/>
  <c r="L622" i="16"/>
  <c r="K622" i="16"/>
  <c r="J622" i="16"/>
  <c r="I622" i="16"/>
  <c r="H622" i="16"/>
  <c r="D622" i="16"/>
  <c r="C622" i="16"/>
  <c r="Z621" i="16"/>
  <c r="Y621" i="16"/>
  <c r="X621" i="16"/>
  <c r="W621" i="16"/>
  <c r="V621" i="16"/>
  <c r="U621" i="16"/>
  <c r="S621" i="16"/>
  <c r="R621" i="16"/>
  <c r="Q621" i="16"/>
  <c r="P621" i="16"/>
  <c r="O621" i="16"/>
  <c r="N621" i="16"/>
  <c r="L621" i="16"/>
  <c r="K621" i="16"/>
  <c r="J621" i="16"/>
  <c r="I621" i="16"/>
  <c r="H621" i="16"/>
  <c r="D621" i="16"/>
  <c r="C621" i="16"/>
  <c r="Z620" i="16"/>
  <c r="Y620" i="16"/>
  <c r="X620" i="16"/>
  <c r="W620" i="16"/>
  <c r="V620" i="16"/>
  <c r="U620" i="16"/>
  <c r="S620" i="16"/>
  <c r="R620" i="16"/>
  <c r="Q620" i="16"/>
  <c r="P620" i="16"/>
  <c r="O620" i="16"/>
  <c r="N620" i="16"/>
  <c r="L620" i="16"/>
  <c r="K620" i="16"/>
  <c r="J620" i="16"/>
  <c r="I620" i="16"/>
  <c r="H620" i="16"/>
  <c r="D620" i="16"/>
  <c r="C620" i="16"/>
  <c r="Z619" i="16"/>
  <c r="Y619" i="16"/>
  <c r="X619" i="16"/>
  <c r="W619" i="16"/>
  <c r="V619" i="16"/>
  <c r="U619" i="16"/>
  <c r="S619" i="16"/>
  <c r="R619" i="16"/>
  <c r="Q619" i="16"/>
  <c r="P619" i="16"/>
  <c r="O619" i="16"/>
  <c r="N619" i="16"/>
  <c r="L619" i="16"/>
  <c r="K619" i="16"/>
  <c r="J619" i="16"/>
  <c r="I619" i="16"/>
  <c r="H619" i="16"/>
  <c r="D619" i="16"/>
  <c r="C619" i="16"/>
  <c r="Z618" i="16"/>
  <c r="Y618" i="16"/>
  <c r="X618" i="16"/>
  <c r="W618" i="16"/>
  <c r="V618" i="16"/>
  <c r="U618" i="16"/>
  <c r="S618" i="16"/>
  <c r="R618" i="16"/>
  <c r="Q618" i="16"/>
  <c r="P618" i="16"/>
  <c r="O618" i="16"/>
  <c r="N618" i="16"/>
  <c r="L618" i="16"/>
  <c r="K618" i="16"/>
  <c r="J618" i="16"/>
  <c r="I618" i="16"/>
  <c r="H618" i="16"/>
  <c r="D618" i="16"/>
  <c r="C618" i="16"/>
  <c r="Z617" i="16"/>
  <c r="Y617" i="16"/>
  <c r="X617" i="16"/>
  <c r="W617" i="16"/>
  <c r="V617" i="16"/>
  <c r="U617" i="16"/>
  <c r="S617" i="16"/>
  <c r="R617" i="16"/>
  <c r="Q617" i="16"/>
  <c r="P617" i="16"/>
  <c r="O617" i="16"/>
  <c r="N617" i="16"/>
  <c r="L617" i="16"/>
  <c r="K617" i="16"/>
  <c r="J617" i="16"/>
  <c r="I617" i="16"/>
  <c r="H617" i="16"/>
  <c r="D617" i="16"/>
  <c r="C617" i="16"/>
  <c r="Z616" i="16"/>
  <c r="Y616" i="16"/>
  <c r="X616" i="16"/>
  <c r="W616" i="16"/>
  <c r="V616" i="16"/>
  <c r="U616" i="16"/>
  <c r="S616" i="16"/>
  <c r="R616" i="16"/>
  <c r="Q616" i="16"/>
  <c r="P616" i="16"/>
  <c r="O616" i="16"/>
  <c r="N616" i="16"/>
  <c r="L616" i="16"/>
  <c r="K616" i="16"/>
  <c r="J616" i="16"/>
  <c r="I616" i="16"/>
  <c r="H616" i="16"/>
  <c r="D616" i="16"/>
  <c r="C616" i="16"/>
  <c r="Z615" i="16"/>
  <c r="Y615" i="16"/>
  <c r="X615" i="16"/>
  <c r="W615" i="16"/>
  <c r="V615" i="16"/>
  <c r="U615" i="16"/>
  <c r="S615" i="16"/>
  <c r="R615" i="16"/>
  <c r="Q615" i="16"/>
  <c r="P615" i="16"/>
  <c r="O615" i="16"/>
  <c r="N615" i="16"/>
  <c r="L615" i="16"/>
  <c r="K615" i="16"/>
  <c r="J615" i="16"/>
  <c r="I615" i="16"/>
  <c r="H615" i="16"/>
  <c r="D615" i="16"/>
  <c r="C615" i="16"/>
  <c r="Z614" i="16"/>
  <c r="Y614" i="16"/>
  <c r="X614" i="16"/>
  <c r="W614" i="16"/>
  <c r="V614" i="16"/>
  <c r="U614" i="16"/>
  <c r="S614" i="16"/>
  <c r="R614" i="16"/>
  <c r="Q614" i="16"/>
  <c r="P614" i="16"/>
  <c r="O614" i="16"/>
  <c r="N614" i="16"/>
  <c r="L614" i="16"/>
  <c r="K614" i="16"/>
  <c r="J614" i="16"/>
  <c r="I614" i="16"/>
  <c r="H614" i="16"/>
  <c r="D614" i="16"/>
  <c r="C614" i="16"/>
  <c r="Z613" i="16"/>
  <c r="Y613" i="16"/>
  <c r="X613" i="16"/>
  <c r="W613" i="16"/>
  <c r="V613" i="16"/>
  <c r="U613" i="16"/>
  <c r="S613" i="16"/>
  <c r="R613" i="16"/>
  <c r="Q613" i="16"/>
  <c r="P613" i="16"/>
  <c r="O613" i="16"/>
  <c r="N613" i="16"/>
  <c r="L613" i="16"/>
  <c r="K613" i="16"/>
  <c r="J613" i="16"/>
  <c r="I613" i="16"/>
  <c r="H613" i="16"/>
  <c r="D613" i="16"/>
  <c r="C613" i="16"/>
  <c r="Z612" i="16"/>
  <c r="Y612" i="16"/>
  <c r="X612" i="16"/>
  <c r="W612" i="16"/>
  <c r="V612" i="16"/>
  <c r="U612" i="16"/>
  <c r="S612" i="16"/>
  <c r="R612" i="16"/>
  <c r="Q612" i="16"/>
  <c r="P612" i="16"/>
  <c r="O612" i="16"/>
  <c r="N612" i="16"/>
  <c r="L612" i="16"/>
  <c r="K612" i="16"/>
  <c r="J612" i="16"/>
  <c r="I612" i="16"/>
  <c r="H612" i="16"/>
  <c r="D612" i="16"/>
  <c r="C612" i="16"/>
  <c r="Z611" i="16"/>
  <c r="Y611" i="16"/>
  <c r="X611" i="16"/>
  <c r="W611" i="16"/>
  <c r="V611" i="16"/>
  <c r="U611" i="16"/>
  <c r="S611" i="16"/>
  <c r="R611" i="16"/>
  <c r="Q611" i="16"/>
  <c r="P611" i="16"/>
  <c r="O611" i="16"/>
  <c r="N611" i="16"/>
  <c r="L611" i="16"/>
  <c r="K611" i="16"/>
  <c r="J611" i="16"/>
  <c r="I611" i="16"/>
  <c r="H611" i="16"/>
  <c r="D611" i="16"/>
  <c r="C611" i="16"/>
  <c r="Z610" i="16"/>
  <c r="Y610" i="16"/>
  <c r="X610" i="16"/>
  <c r="W610" i="16"/>
  <c r="V610" i="16"/>
  <c r="U610" i="16"/>
  <c r="S610" i="16"/>
  <c r="R610" i="16"/>
  <c r="Q610" i="16"/>
  <c r="P610" i="16"/>
  <c r="O610" i="16"/>
  <c r="N610" i="16"/>
  <c r="L610" i="16"/>
  <c r="K610" i="16"/>
  <c r="J610" i="16"/>
  <c r="I610" i="16"/>
  <c r="H610" i="16"/>
  <c r="D610" i="16"/>
  <c r="C610" i="16"/>
  <c r="Z609" i="16"/>
  <c r="Y609" i="16"/>
  <c r="X609" i="16"/>
  <c r="W609" i="16"/>
  <c r="V609" i="16"/>
  <c r="U609" i="16"/>
  <c r="S609" i="16"/>
  <c r="R609" i="16"/>
  <c r="Q609" i="16"/>
  <c r="P609" i="16"/>
  <c r="O609" i="16"/>
  <c r="N609" i="16"/>
  <c r="L609" i="16"/>
  <c r="K609" i="16"/>
  <c r="J609" i="16"/>
  <c r="I609" i="16"/>
  <c r="H609" i="16"/>
  <c r="D609" i="16"/>
  <c r="C609" i="16"/>
  <c r="Z608" i="16"/>
  <c r="Y608" i="16"/>
  <c r="X608" i="16"/>
  <c r="W608" i="16"/>
  <c r="V608" i="16"/>
  <c r="U608" i="16"/>
  <c r="S608" i="16"/>
  <c r="R608" i="16"/>
  <c r="Q608" i="16"/>
  <c r="P608" i="16"/>
  <c r="O608" i="16"/>
  <c r="N608" i="16"/>
  <c r="L608" i="16"/>
  <c r="K608" i="16"/>
  <c r="J608" i="16"/>
  <c r="I608" i="16"/>
  <c r="H608" i="16"/>
  <c r="D608" i="16"/>
  <c r="C608" i="16"/>
  <c r="Z607" i="16"/>
  <c r="Y607" i="16"/>
  <c r="X607" i="16"/>
  <c r="W607" i="16"/>
  <c r="V607" i="16"/>
  <c r="U607" i="16"/>
  <c r="S607" i="16"/>
  <c r="R607" i="16"/>
  <c r="Q607" i="16"/>
  <c r="P607" i="16"/>
  <c r="O607" i="16"/>
  <c r="N607" i="16"/>
  <c r="L607" i="16"/>
  <c r="K607" i="16"/>
  <c r="J607" i="16"/>
  <c r="I607" i="16"/>
  <c r="H607" i="16"/>
  <c r="D607" i="16"/>
  <c r="C607" i="16"/>
  <c r="Z606" i="16"/>
  <c r="Y606" i="16"/>
  <c r="X606" i="16"/>
  <c r="W606" i="16"/>
  <c r="V606" i="16"/>
  <c r="U606" i="16"/>
  <c r="S606" i="16"/>
  <c r="R606" i="16"/>
  <c r="Q606" i="16"/>
  <c r="P606" i="16"/>
  <c r="O606" i="16"/>
  <c r="N606" i="16"/>
  <c r="L606" i="16"/>
  <c r="K606" i="16"/>
  <c r="J606" i="16"/>
  <c r="I606" i="16"/>
  <c r="H606" i="16"/>
  <c r="D606" i="16"/>
  <c r="C606" i="16"/>
  <c r="Z605" i="16"/>
  <c r="Y605" i="16"/>
  <c r="X605" i="16"/>
  <c r="W605" i="16"/>
  <c r="V605" i="16"/>
  <c r="U605" i="16"/>
  <c r="S605" i="16"/>
  <c r="R605" i="16"/>
  <c r="Q605" i="16"/>
  <c r="P605" i="16"/>
  <c r="O605" i="16"/>
  <c r="N605" i="16"/>
  <c r="L605" i="16"/>
  <c r="K605" i="16"/>
  <c r="J605" i="16"/>
  <c r="I605" i="16"/>
  <c r="H605" i="16"/>
  <c r="D605" i="16"/>
  <c r="C605" i="16"/>
  <c r="Z604" i="16"/>
  <c r="Y604" i="16"/>
  <c r="X604" i="16"/>
  <c r="W604" i="16"/>
  <c r="V604" i="16"/>
  <c r="U604" i="16"/>
  <c r="S604" i="16"/>
  <c r="R604" i="16"/>
  <c r="Q604" i="16"/>
  <c r="P604" i="16"/>
  <c r="O604" i="16"/>
  <c r="N604" i="16"/>
  <c r="L604" i="16"/>
  <c r="K604" i="16"/>
  <c r="J604" i="16"/>
  <c r="I604" i="16"/>
  <c r="H604" i="16"/>
  <c r="D604" i="16"/>
  <c r="C604" i="16"/>
  <c r="Z603" i="16"/>
  <c r="Y603" i="16"/>
  <c r="X603" i="16"/>
  <c r="W603" i="16"/>
  <c r="V603" i="16"/>
  <c r="U603" i="16"/>
  <c r="S603" i="16"/>
  <c r="R603" i="16"/>
  <c r="Q603" i="16"/>
  <c r="P603" i="16"/>
  <c r="O603" i="16"/>
  <c r="N603" i="16"/>
  <c r="L603" i="16"/>
  <c r="K603" i="16"/>
  <c r="J603" i="16"/>
  <c r="I603" i="16"/>
  <c r="H603" i="16"/>
  <c r="D603" i="16"/>
  <c r="C603" i="16"/>
  <c r="Z602" i="16"/>
  <c r="Y602" i="16"/>
  <c r="X602" i="16"/>
  <c r="W602" i="16"/>
  <c r="V602" i="16"/>
  <c r="U602" i="16"/>
  <c r="S602" i="16"/>
  <c r="R602" i="16"/>
  <c r="Q602" i="16"/>
  <c r="P602" i="16"/>
  <c r="O602" i="16"/>
  <c r="N602" i="16"/>
  <c r="L602" i="16"/>
  <c r="K602" i="16"/>
  <c r="J602" i="16"/>
  <c r="I602" i="16"/>
  <c r="H602" i="16"/>
  <c r="D602" i="16"/>
  <c r="C602" i="16"/>
  <c r="Z601" i="16"/>
  <c r="Y601" i="16"/>
  <c r="X601" i="16"/>
  <c r="W601" i="16"/>
  <c r="V601" i="16"/>
  <c r="U601" i="16"/>
  <c r="S601" i="16"/>
  <c r="R601" i="16"/>
  <c r="Q601" i="16"/>
  <c r="P601" i="16"/>
  <c r="O601" i="16"/>
  <c r="N601" i="16"/>
  <c r="L601" i="16"/>
  <c r="K601" i="16"/>
  <c r="J601" i="16"/>
  <c r="I601" i="16"/>
  <c r="H601" i="16"/>
  <c r="D601" i="16"/>
  <c r="C601" i="16"/>
  <c r="Z600" i="16"/>
  <c r="Y600" i="16"/>
  <c r="X600" i="16"/>
  <c r="W600" i="16"/>
  <c r="V600" i="16"/>
  <c r="U600" i="16"/>
  <c r="S600" i="16"/>
  <c r="R600" i="16"/>
  <c r="Q600" i="16"/>
  <c r="P600" i="16"/>
  <c r="O600" i="16"/>
  <c r="N600" i="16"/>
  <c r="L600" i="16"/>
  <c r="K600" i="16"/>
  <c r="J600" i="16"/>
  <c r="I600" i="16"/>
  <c r="H600" i="16"/>
  <c r="D600" i="16"/>
  <c r="C600" i="16"/>
  <c r="Z599" i="16"/>
  <c r="Y599" i="16"/>
  <c r="X599" i="16"/>
  <c r="W599" i="16"/>
  <c r="V599" i="16"/>
  <c r="U599" i="16"/>
  <c r="S599" i="16"/>
  <c r="R599" i="16"/>
  <c r="Q599" i="16"/>
  <c r="P599" i="16"/>
  <c r="O599" i="16"/>
  <c r="N599" i="16"/>
  <c r="L599" i="16"/>
  <c r="K599" i="16"/>
  <c r="J599" i="16"/>
  <c r="I599" i="16"/>
  <c r="H599" i="16"/>
  <c r="D599" i="16"/>
  <c r="C599" i="16"/>
  <c r="Z598" i="16"/>
  <c r="Y598" i="16"/>
  <c r="X598" i="16"/>
  <c r="W598" i="16"/>
  <c r="V598" i="16"/>
  <c r="U598" i="16"/>
  <c r="S598" i="16"/>
  <c r="R598" i="16"/>
  <c r="Q598" i="16"/>
  <c r="P598" i="16"/>
  <c r="O598" i="16"/>
  <c r="N598" i="16"/>
  <c r="L598" i="16"/>
  <c r="K598" i="16"/>
  <c r="J598" i="16"/>
  <c r="I598" i="16"/>
  <c r="H598" i="16"/>
  <c r="D598" i="16"/>
  <c r="C598" i="16"/>
  <c r="Z597" i="16"/>
  <c r="Y597" i="16"/>
  <c r="X597" i="16"/>
  <c r="W597" i="16"/>
  <c r="V597" i="16"/>
  <c r="U597" i="16"/>
  <c r="S597" i="16"/>
  <c r="R597" i="16"/>
  <c r="Q597" i="16"/>
  <c r="P597" i="16"/>
  <c r="O597" i="16"/>
  <c r="N597" i="16"/>
  <c r="L597" i="16"/>
  <c r="K597" i="16"/>
  <c r="J597" i="16"/>
  <c r="I597" i="16"/>
  <c r="H597" i="16"/>
  <c r="D597" i="16"/>
  <c r="C597" i="16"/>
  <c r="Z596" i="16"/>
  <c r="Y596" i="16"/>
  <c r="X596" i="16"/>
  <c r="W596" i="16"/>
  <c r="V596" i="16"/>
  <c r="U596" i="16"/>
  <c r="S596" i="16"/>
  <c r="R596" i="16"/>
  <c r="Q596" i="16"/>
  <c r="P596" i="16"/>
  <c r="O596" i="16"/>
  <c r="N596" i="16"/>
  <c r="L596" i="16"/>
  <c r="K596" i="16"/>
  <c r="J596" i="16"/>
  <c r="I596" i="16"/>
  <c r="H596" i="16"/>
  <c r="D596" i="16"/>
  <c r="C596" i="16"/>
  <c r="Z595" i="16"/>
  <c r="Y595" i="16"/>
  <c r="X595" i="16"/>
  <c r="W595" i="16"/>
  <c r="V595" i="16"/>
  <c r="U595" i="16"/>
  <c r="S595" i="16"/>
  <c r="R595" i="16"/>
  <c r="Q595" i="16"/>
  <c r="P595" i="16"/>
  <c r="O595" i="16"/>
  <c r="N595" i="16"/>
  <c r="L595" i="16"/>
  <c r="K595" i="16"/>
  <c r="J595" i="16"/>
  <c r="I595" i="16"/>
  <c r="H595" i="16"/>
  <c r="D595" i="16"/>
  <c r="C595" i="16"/>
  <c r="Z594" i="16"/>
  <c r="Y594" i="16"/>
  <c r="X594" i="16"/>
  <c r="W594" i="16"/>
  <c r="V594" i="16"/>
  <c r="U594" i="16"/>
  <c r="S594" i="16"/>
  <c r="R594" i="16"/>
  <c r="Q594" i="16"/>
  <c r="P594" i="16"/>
  <c r="O594" i="16"/>
  <c r="N594" i="16"/>
  <c r="L594" i="16"/>
  <c r="K594" i="16"/>
  <c r="J594" i="16"/>
  <c r="I594" i="16"/>
  <c r="H594" i="16"/>
  <c r="D594" i="16"/>
  <c r="C594" i="16"/>
  <c r="Z593" i="16"/>
  <c r="Y593" i="16"/>
  <c r="X593" i="16"/>
  <c r="W593" i="16"/>
  <c r="V593" i="16"/>
  <c r="U593" i="16"/>
  <c r="S593" i="16"/>
  <c r="R593" i="16"/>
  <c r="Q593" i="16"/>
  <c r="P593" i="16"/>
  <c r="O593" i="16"/>
  <c r="N593" i="16"/>
  <c r="L593" i="16"/>
  <c r="K593" i="16"/>
  <c r="J593" i="16"/>
  <c r="I593" i="16"/>
  <c r="H593" i="16"/>
  <c r="D593" i="16"/>
  <c r="C593" i="16"/>
  <c r="Z592" i="16"/>
  <c r="Y592" i="16"/>
  <c r="X592" i="16"/>
  <c r="W592" i="16"/>
  <c r="V592" i="16"/>
  <c r="U592" i="16"/>
  <c r="S592" i="16"/>
  <c r="R592" i="16"/>
  <c r="Q592" i="16"/>
  <c r="P592" i="16"/>
  <c r="O592" i="16"/>
  <c r="N592" i="16"/>
  <c r="L592" i="16"/>
  <c r="K592" i="16"/>
  <c r="J592" i="16"/>
  <c r="I592" i="16"/>
  <c r="H592" i="16"/>
  <c r="D592" i="16"/>
  <c r="C592" i="16"/>
  <c r="Z591" i="16"/>
  <c r="Y591" i="16"/>
  <c r="X591" i="16"/>
  <c r="W591" i="16"/>
  <c r="V591" i="16"/>
  <c r="U591" i="16"/>
  <c r="S591" i="16"/>
  <c r="R591" i="16"/>
  <c r="Q591" i="16"/>
  <c r="P591" i="16"/>
  <c r="O591" i="16"/>
  <c r="N591" i="16"/>
  <c r="L591" i="16"/>
  <c r="K591" i="16"/>
  <c r="J591" i="16"/>
  <c r="I591" i="16"/>
  <c r="H591" i="16"/>
  <c r="D591" i="16"/>
  <c r="C591" i="16"/>
  <c r="Z590" i="16"/>
  <c r="Y590" i="16"/>
  <c r="X590" i="16"/>
  <c r="W590" i="16"/>
  <c r="V590" i="16"/>
  <c r="U590" i="16"/>
  <c r="S590" i="16"/>
  <c r="R590" i="16"/>
  <c r="Q590" i="16"/>
  <c r="P590" i="16"/>
  <c r="O590" i="16"/>
  <c r="N590" i="16"/>
  <c r="L590" i="16"/>
  <c r="K590" i="16"/>
  <c r="J590" i="16"/>
  <c r="I590" i="16"/>
  <c r="H590" i="16"/>
  <c r="D590" i="16"/>
  <c r="C590" i="16"/>
  <c r="Z589" i="16"/>
  <c r="Y589" i="16"/>
  <c r="X589" i="16"/>
  <c r="W589" i="16"/>
  <c r="V589" i="16"/>
  <c r="U589" i="16"/>
  <c r="S589" i="16"/>
  <c r="R589" i="16"/>
  <c r="Q589" i="16"/>
  <c r="P589" i="16"/>
  <c r="O589" i="16"/>
  <c r="N589" i="16"/>
  <c r="L589" i="16"/>
  <c r="K589" i="16"/>
  <c r="J589" i="16"/>
  <c r="I589" i="16"/>
  <c r="H589" i="16"/>
  <c r="D589" i="16"/>
  <c r="C589" i="16"/>
  <c r="Z588" i="16"/>
  <c r="Y588" i="16"/>
  <c r="X588" i="16"/>
  <c r="W588" i="16"/>
  <c r="V588" i="16"/>
  <c r="U588" i="16"/>
  <c r="S588" i="16"/>
  <c r="R588" i="16"/>
  <c r="Q588" i="16"/>
  <c r="P588" i="16"/>
  <c r="O588" i="16"/>
  <c r="N588" i="16"/>
  <c r="L588" i="16"/>
  <c r="K588" i="16"/>
  <c r="J588" i="16"/>
  <c r="I588" i="16"/>
  <c r="H588" i="16"/>
  <c r="D588" i="16"/>
  <c r="C588" i="16"/>
  <c r="Z587" i="16"/>
  <c r="Y587" i="16"/>
  <c r="X587" i="16"/>
  <c r="W587" i="16"/>
  <c r="V587" i="16"/>
  <c r="U587" i="16"/>
  <c r="S587" i="16"/>
  <c r="R587" i="16"/>
  <c r="Q587" i="16"/>
  <c r="P587" i="16"/>
  <c r="O587" i="16"/>
  <c r="N587" i="16"/>
  <c r="L587" i="16"/>
  <c r="K587" i="16"/>
  <c r="J587" i="16"/>
  <c r="I587" i="16"/>
  <c r="H587" i="16"/>
  <c r="D587" i="16"/>
  <c r="C587" i="16"/>
  <c r="Z586" i="16"/>
  <c r="Y586" i="16"/>
  <c r="X586" i="16"/>
  <c r="W586" i="16"/>
  <c r="V586" i="16"/>
  <c r="U586" i="16"/>
  <c r="S586" i="16"/>
  <c r="R586" i="16"/>
  <c r="Q586" i="16"/>
  <c r="P586" i="16"/>
  <c r="O586" i="16"/>
  <c r="N586" i="16"/>
  <c r="L586" i="16"/>
  <c r="K586" i="16"/>
  <c r="J586" i="16"/>
  <c r="I586" i="16"/>
  <c r="H586" i="16"/>
  <c r="D586" i="16"/>
  <c r="C586" i="16"/>
  <c r="Z585" i="16"/>
  <c r="Y585" i="16"/>
  <c r="X585" i="16"/>
  <c r="W585" i="16"/>
  <c r="V585" i="16"/>
  <c r="U585" i="16"/>
  <c r="S585" i="16"/>
  <c r="R585" i="16"/>
  <c r="Q585" i="16"/>
  <c r="P585" i="16"/>
  <c r="O585" i="16"/>
  <c r="N585" i="16"/>
  <c r="L585" i="16"/>
  <c r="K585" i="16"/>
  <c r="J585" i="16"/>
  <c r="I585" i="16"/>
  <c r="H585" i="16"/>
  <c r="D585" i="16"/>
  <c r="C585" i="16"/>
  <c r="Z584" i="16"/>
  <c r="Y584" i="16"/>
  <c r="X584" i="16"/>
  <c r="W584" i="16"/>
  <c r="V584" i="16"/>
  <c r="U584" i="16"/>
  <c r="S584" i="16"/>
  <c r="R584" i="16"/>
  <c r="Q584" i="16"/>
  <c r="P584" i="16"/>
  <c r="O584" i="16"/>
  <c r="N584" i="16"/>
  <c r="L584" i="16"/>
  <c r="K584" i="16"/>
  <c r="J584" i="16"/>
  <c r="I584" i="16"/>
  <c r="H584" i="16"/>
  <c r="D584" i="16"/>
  <c r="C584" i="16"/>
  <c r="Z583" i="16"/>
  <c r="Y583" i="16"/>
  <c r="X583" i="16"/>
  <c r="W583" i="16"/>
  <c r="V583" i="16"/>
  <c r="U583" i="16"/>
  <c r="S583" i="16"/>
  <c r="R583" i="16"/>
  <c r="Q583" i="16"/>
  <c r="P583" i="16"/>
  <c r="O583" i="16"/>
  <c r="N583" i="16"/>
  <c r="L583" i="16"/>
  <c r="K583" i="16"/>
  <c r="J583" i="16"/>
  <c r="I583" i="16"/>
  <c r="H583" i="16"/>
  <c r="D583" i="16"/>
  <c r="C583" i="16"/>
  <c r="Z582" i="16"/>
  <c r="Y582" i="16"/>
  <c r="X582" i="16"/>
  <c r="W582" i="16"/>
  <c r="V582" i="16"/>
  <c r="U582" i="16"/>
  <c r="S582" i="16"/>
  <c r="R582" i="16"/>
  <c r="Q582" i="16"/>
  <c r="P582" i="16"/>
  <c r="O582" i="16"/>
  <c r="N582" i="16"/>
  <c r="L582" i="16"/>
  <c r="K582" i="16"/>
  <c r="J582" i="16"/>
  <c r="I582" i="16"/>
  <c r="H582" i="16"/>
  <c r="D582" i="16"/>
  <c r="C582" i="16"/>
  <c r="Z581" i="16"/>
  <c r="Y581" i="16"/>
  <c r="X581" i="16"/>
  <c r="W581" i="16"/>
  <c r="V581" i="16"/>
  <c r="U581" i="16"/>
  <c r="S581" i="16"/>
  <c r="R581" i="16"/>
  <c r="Q581" i="16"/>
  <c r="P581" i="16"/>
  <c r="O581" i="16"/>
  <c r="N581" i="16"/>
  <c r="L581" i="16"/>
  <c r="K581" i="16"/>
  <c r="J581" i="16"/>
  <c r="I581" i="16"/>
  <c r="H581" i="16"/>
  <c r="D581" i="16"/>
  <c r="C581" i="16"/>
  <c r="Z580" i="16"/>
  <c r="Y580" i="16"/>
  <c r="X580" i="16"/>
  <c r="W580" i="16"/>
  <c r="V580" i="16"/>
  <c r="U580" i="16"/>
  <c r="S580" i="16"/>
  <c r="R580" i="16"/>
  <c r="Q580" i="16"/>
  <c r="P580" i="16"/>
  <c r="O580" i="16"/>
  <c r="N580" i="16"/>
  <c r="L580" i="16"/>
  <c r="K580" i="16"/>
  <c r="J580" i="16"/>
  <c r="I580" i="16"/>
  <c r="H580" i="16"/>
  <c r="D580" i="16"/>
  <c r="C580" i="16"/>
  <c r="Z579" i="16"/>
  <c r="Y579" i="16"/>
  <c r="X579" i="16"/>
  <c r="W579" i="16"/>
  <c r="V579" i="16"/>
  <c r="U579" i="16"/>
  <c r="S579" i="16"/>
  <c r="R579" i="16"/>
  <c r="Q579" i="16"/>
  <c r="P579" i="16"/>
  <c r="O579" i="16"/>
  <c r="N579" i="16"/>
  <c r="L579" i="16"/>
  <c r="K579" i="16"/>
  <c r="J579" i="16"/>
  <c r="I579" i="16"/>
  <c r="H579" i="16"/>
  <c r="D579" i="16"/>
  <c r="C579" i="16"/>
  <c r="Z578" i="16"/>
  <c r="Y578" i="16"/>
  <c r="X578" i="16"/>
  <c r="W578" i="16"/>
  <c r="V578" i="16"/>
  <c r="U578" i="16"/>
  <c r="S578" i="16"/>
  <c r="R578" i="16"/>
  <c r="Q578" i="16"/>
  <c r="P578" i="16"/>
  <c r="O578" i="16"/>
  <c r="N578" i="16"/>
  <c r="L578" i="16"/>
  <c r="K578" i="16"/>
  <c r="J578" i="16"/>
  <c r="I578" i="16"/>
  <c r="H578" i="16"/>
  <c r="D578" i="16"/>
  <c r="C578" i="16"/>
  <c r="Z577" i="16"/>
  <c r="Y577" i="16"/>
  <c r="X577" i="16"/>
  <c r="W577" i="16"/>
  <c r="V577" i="16"/>
  <c r="U577" i="16"/>
  <c r="S577" i="16"/>
  <c r="R577" i="16"/>
  <c r="Q577" i="16"/>
  <c r="P577" i="16"/>
  <c r="O577" i="16"/>
  <c r="N577" i="16"/>
  <c r="L577" i="16"/>
  <c r="K577" i="16"/>
  <c r="J577" i="16"/>
  <c r="I577" i="16"/>
  <c r="H577" i="16"/>
  <c r="D577" i="16"/>
  <c r="C577" i="16"/>
  <c r="Z576" i="16"/>
  <c r="Y576" i="16"/>
  <c r="X576" i="16"/>
  <c r="W576" i="16"/>
  <c r="V576" i="16"/>
  <c r="U576" i="16"/>
  <c r="S576" i="16"/>
  <c r="R576" i="16"/>
  <c r="Q576" i="16"/>
  <c r="P576" i="16"/>
  <c r="O576" i="16"/>
  <c r="N576" i="16"/>
  <c r="L576" i="16"/>
  <c r="K576" i="16"/>
  <c r="J576" i="16"/>
  <c r="I576" i="16"/>
  <c r="H576" i="16"/>
  <c r="D576" i="16"/>
  <c r="C576" i="16"/>
  <c r="Z575" i="16"/>
  <c r="Y575" i="16"/>
  <c r="X575" i="16"/>
  <c r="W575" i="16"/>
  <c r="V575" i="16"/>
  <c r="U575" i="16"/>
  <c r="S575" i="16"/>
  <c r="R575" i="16"/>
  <c r="Q575" i="16"/>
  <c r="P575" i="16"/>
  <c r="O575" i="16"/>
  <c r="N575" i="16"/>
  <c r="L575" i="16"/>
  <c r="K575" i="16"/>
  <c r="J575" i="16"/>
  <c r="I575" i="16"/>
  <c r="H575" i="16"/>
  <c r="D575" i="16"/>
  <c r="C575" i="16"/>
  <c r="Z574" i="16"/>
  <c r="Y574" i="16"/>
  <c r="X574" i="16"/>
  <c r="W574" i="16"/>
  <c r="V574" i="16"/>
  <c r="U574" i="16"/>
  <c r="S574" i="16"/>
  <c r="R574" i="16"/>
  <c r="Q574" i="16"/>
  <c r="P574" i="16"/>
  <c r="O574" i="16"/>
  <c r="N574" i="16"/>
  <c r="L574" i="16"/>
  <c r="K574" i="16"/>
  <c r="J574" i="16"/>
  <c r="I574" i="16"/>
  <c r="H574" i="16"/>
  <c r="D574" i="16"/>
  <c r="C574" i="16"/>
  <c r="Z573" i="16"/>
  <c r="Y573" i="16"/>
  <c r="X573" i="16"/>
  <c r="W573" i="16"/>
  <c r="V573" i="16"/>
  <c r="U573" i="16"/>
  <c r="S573" i="16"/>
  <c r="R573" i="16"/>
  <c r="Q573" i="16"/>
  <c r="P573" i="16"/>
  <c r="O573" i="16"/>
  <c r="N573" i="16"/>
  <c r="L573" i="16"/>
  <c r="K573" i="16"/>
  <c r="J573" i="16"/>
  <c r="I573" i="16"/>
  <c r="H573" i="16"/>
  <c r="D573" i="16"/>
  <c r="C573" i="16"/>
  <c r="Z572" i="16"/>
  <c r="Y572" i="16"/>
  <c r="X572" i="16"/>
  <c r="W572" i="16"/>
  <c r="V572" i="16"/>
  <c r="U572" i="16"/>
  <c r="S572" i="16"/>
  <c r="R572" i="16"/>
  <c r="Q572" i="16"/>
  <c r="P572" i="16"/>
  <c r="O572" i="16"/>
  <c r="N572" i="16"/>
  <c r="L572" i="16"/>
  <c r="K572" i="16"/>
  <c r="J572" i="16"/>
  <c r="I572" i="16"/>
  <c r="H572" i="16"/>
  <c r="D572" i="16"/>
  <c r="C572" i="16"/>
  <c r="Z571" i="16"/>
  <c r="Y571" i="16"/>
  <c r="X571" i="16"/>
  <c r="W571" i="16"/>
  <c r="V571" i="16"/>
  <c r="U571" i="16"/>
  <c r="S571" i="16"/>
  <c r="R571" i="16"/>
  <c r="Q571" i="16"/>
  <c r="P571" i="16"/>
  <c r="O571" i="16"/>
  <c r="N571" i="16"/>
  <c r="L571" i="16"/>
  <c r="K571" i="16"/>
  <c r="J571" i="16"/>
  <c r="I571" i="16"/>
  <c r="H571" i="16"/>
  <c r="D571" i="16"/>
  <c r="C571" i="16"/>
  <c r="Z570" i="16"/>
  <c r="Y570" i="16"/>
  <c r="X570" i="16"/>
  <c r="W570" i="16"/>
  <c r="V570" i="16"/>
  <c r="U570" i="16"/>
  <c r="S570" i="16"/>
  <c r="R570" i="16"/>
  <c r="Q570" i="16"/>
  <c r="P570" i="16"/>
  <c r="O570" i="16"/>
  <c r="N570" i="16"/>
  <c r="L570" i="16"/>
  <c r="K570" i="16"/>
  <c r="J570" i="16"/>
  <c r="I570" i="16"/>
  <c r="H570" i="16"/>
  <c r="D570" i="16"/>
  <c r="C570" i="16"/>
  <c r="Z569" i="16"/>
  <c r="Y569" i="16"/>
  <c r="X569" i="16"/>
  <c r="W569" i="16"/>
  <c r="V569" i="16"/>
  <c r="U569" i="16"/>
  <c r="S569" i="16"/>
  <c r="R569" i="16"/>
  <c r="Q569" i="16"/>
  <c r="P569" i="16"/>
  <c r="O569" i="16"/>
  <c r="N569" i="16"/>
  <c r="L569" i="16"/>
  <c r="K569" i="16"/>
  <c r="J569" i="16"/>
  <c r="I569" i="16"/>
  <c r="H569" i="16"/>
  <c r="D569" i="16"/>
  <c r="C569" i="16"/>
  <c r="Z568" i="16"/>
  <c r="Y568" i="16"/>
  <c r="X568" i="16"/>
  <c r="W568" i="16"/>
  <c r="V568" i="16"/>
  <c r="U568" i="16"/>
  <c r="S568" i="16"/>
  <c r="R568" i="16"/>
  <c r="Q568" i="16"/>
  <c r="P568" i="16"/>
  <c r="O568" i="16"/>
  <c r="N568" i="16"/>
  <c r="L568" i="16"/>
  <c r="K568" i="16"/>
  <c r="J568" i="16"/>
  <c r="I568" i="16"/>
  <c r="H568" i="16"/>
  <c r="D568" i="16"/>
  <c r="C568" i="16"/>
  <c r="Z567" i="16"/>
  <c r="Y567" i="16"/>
  <c r="X567" i="16"/>
  <c r="W567" i="16"/>
  <c r="V567" i="16"/>
  <c r="U567" i="16"/>
  <c r="S567" i="16"/>
  <c r="R567" i="16"/>
  <c r="Q567" i="16"/>
  <c r="P567" i="16"/>
  <c r="O567" i="16"/>
  <c r="N567" i="16"/>
  <c r="L567" i="16"/>
  <c r="K567" i="16"/>
  <c r="J567" i="16"/>
  <c r="I567" i="16"/>
  <c r="H567" i="16"/>
  <c r="D567" i="16"/>
  <c r="C567" i="16"/>
  <c r="Z566" i="16"/>
  <c r="Y566" i="16"/>
  <c r="X566" i="16"/>
  <c r="W566" i="16"/>
  <c r="V566" i="16"/>
  <c r="U566" i="16"/>
  <c r="S566" i="16"/>
  <c r="R566" i="16"/>
  <c r="Q566" i="16"/>
  <c r="P566" i="16"/>
  <c r="O566" i="16"/>
  <c r="N566" i="16"/>
  <c r="L566" i="16"/>
  <c r="K566" i="16"/>
  <c r="J566" i="16"/>
  <c r="I566" i="16"/>
  <c r="H566" i="16"/>
  <c r="D566" i="16"/>
  <c r="C566" i="16"/>
  <c r="Z565" i="16"/>
  <c r="Y565" i="16"/>
  <c r="X565" i="16"/>
  <c r="W565" i="16"/>
  <c r="V565" i="16"/>
  <c r="U565" i="16"/>
  <c r="S565" i="16"/>
  <c r="R565" i="16"/>
  <c r="Q565" i="16"/>
  <c r="P565" i="16"/>
  <c r="O565" i="16"/>
  <c r="N565" i="16"/>
  <c r="L565" i="16"/>
  <c r="K565" i="16"/>
  <c r="J565" i="16"/>
  <c r="I565" i="16"/>
  <c r="H565" i="16"/>
  <c r="D565" i="16"/>
  <c r="C565" i="16"/>
  <c r="Z564" i="16"/>
  <c r="Y564" i="16"/>
  <c r="X564" i="16"/>
  <c r="W564" i="16"/>
  <c r="V564" i="16"/>
  <c r="U564" i="16"/>
  <c r="S564" i="16"/>
  <c r="R564" i="16"/>
  <c r="Q564" i="16"/>
  <c r="P564" i="16"/>
  <c r="O564" i="16"/>
  <c r="N564" i="16"/>
  <c r="L564" i="16"/>
  <c r="K564" i="16"/>
  <c r="J564" i="16"/>
  <c r="I564" i="16"/>
  <c r="H564" i="16"/>
  <c r="D564" i="16"/>
  <c r="C564" i="16"/>
  <c r="Z563" i="16"/>
  <c r="Y563" i="16"/>
  <c r="X563" i="16"/>
  <c r="W563" i="16"/>
  <c r="V563" i="16"/>
  <c r="U563" i="16"/>
  <c r="S563" i="16"/>
  <c r="R563" i="16"/>
  <c r="Q563" i="16"/>
  <c r="P563" i="16"/>
  <c r="O563" i="16"/>
  <c r="N563" i="16"/>
  <c r="L563" i="16"/>
  <c r="K563" i="16"/>
  <c r="J563" i="16"/>
  <c r="I563" i="16"/>
  <c r="H563" i="16"/>
  <c r="D563" i="16"/>
  <c r="C563" i="16"/>
  <c r="Z562" i="16"/>
  <c r="Y562" i="16"/>
  <c r="X562" i="16"/>
  <c r="W562" i="16"/>
  <c r="V562" i="16"/>
  <c r="U562" i="16"/>
  <c r="S562" i="16"/>
  <c r="R562" i="16"/>
  <c r="Q562" i="16"/>
  <c r="P562" i="16"/>
  <c r="O562" i="16"/>
  <c r="N562" i="16"/>
  <c r="L562" i="16"/>
  <c r="K562" i="16"/>
  <c r="J562" i="16"/>
  <c r="I562" i="16"/>
  <c r="H562" i="16"/>
  <c r="D562" i="16"/>
  <c r="C562" i="16"/>
  <c r="Z561" i="16"/>
  <c r="Y561" i="16"/>
  <c r="X561" i="16"/>
  <c r="W561" i="16"/>
  <c r="V561" i="16"/>
  <c r="U561" i="16"/>
  <c r="S561" i="16"/>
  <c r="R561" i="16"/>
  <c r="Q561" i="16"/>
  <c r="P561" i="16"/>
  <c r="O561" i="16"/>
  <c r="N561" i="16"/>
  <c r="L561" i="16"/>
  <c r="K561" i="16"/>
  <c r="J561" i="16"/>
  <c r="I561" i="16"/>
  <c r="H561" i="16"/>
  <c r="D561" i="16"/>
  <c r="C561" i="16"/>
  <c r="Z560" i="16"/>
  <c r="Y560" i="16"/>
  <c r="X560" i="16"/>
  <c r="W560" i="16"/>
  <c r="V560" i="16"/>
  <c r="U560" i="16"/>
  <c r="S560" i="16"/>
  <c r="R560" i="16"/>
  <c r="Q560" i="16"/>
  <c r="P560" i="16"/>
  <c r="O560" i="16"/>
  <c r="N560" i="16"/>
  <c r="L560" i="16"/>
  <c r="K560" i="16"/>
  <c r="J560" i="16"/>
  <c r="I560" i="16"/>
  <c r="H560" i="16"/>
  <c r="D560" i="16"/>
  <c r="C560" i="16"/>
  <c r="Z559" i="16"/>
  <c r="Y559" i="16"/>
  <c r="X559" i="16"/>
  <c r="W559" i="16"/>
  <c r="V559" i="16"/>
  <c r="U559" i="16"/>
  <c r="S559" i="16"/>
  <c r="R559" i="16"/>
  <c r="Q559" i="16"/>
  <c r="P559" i="16"/>
  <c r="O559" i="16"/>
  <c r="N559" i="16"/>
  <c r="L559" i="16"/>
  <c r="K559" i="16"/>
  <c r="J559" i="16"/>
  <c r="I559" i="16"/>
  <c r="H559" i="16"/>
  <c r="D559" i="16"/>
  <c r="C559" i="16"/>
  <c r="Z558" i="16"/>
  <c r="Y558" i="16"/>
  <c r="X558" i="16"/>
  <c r="W558" i="16"/>
  <c r="V558" i="16"/>
  <c r="U558" i="16"/>
  <c r="S558" i="16"/>
  <c r="R558" i="16"/>
  <c r="Q558" i="16"/>
  <c r="P558" i="16"/>
  <c r="O558" i="16"/>
  <c r="N558" i="16"/>
  <c r="L558" i="16"/>
  <c r="K558" i="16"/>
  <c r="J558" i="16"/>
  <c r="I558" i="16"/>
  <c r="H558" i="16"/>
  <c r="D558" i="16"/>
  <c r="C558" i="16"/>
  <c r="Z557" i="16"/>
  <c r="Y557" i="16"/>
  <c r="X557" i="16"/>
  <c r="W557" i="16"/>
  <c r="V557" i="16"/>
  <c r="U557" i="16"/>
  <c r="S557" i="16"/>
  <c r="R557" i="16"/>
  <c r="Q557" i="16"/>
  <c r="P557" i="16"/>
  <c r="O557" i="16"/>
  <c r="N557" i="16"/>
  <c r="L557" i="16"/>
  <c r="K557" i="16"/>
  <c r="J557" i="16"/>
  <c r="I557" i="16"/>
  <c r="H557" i="16"/>
  <c r="D557" i="16"/>
  <c r="C557" i="16"/>
  <c r="Z556" i="16"/>
  <c r="Y556" i="16"/>
  <c r="X556" i="16"/>
  <c r="W556" i="16"/>
  <c r="V556" i="16"/>
  <c r="U556" i="16"/>
  <c r="S556" i="16"/>
  <c r="R556" i="16"/>
  <c r="Q556" i="16"/>
  <c r="P556" i="16"/>
  <c r="O556" i="16"/>
  <c r="N556" i="16"/>
  <c r="L556" i="16"/>
  <c r="K556" i="16"/>
  <c r="J556" i="16"/>
  <c r="I556" i="16"/>
  <c r="H556" i="16"/>
  <c r="D556" i="16"/>
  <c r="C556" i="16"/>
  <c r="Z555" i="16"/>
  <c r="Y555" i="16"/>
  <c r="X555" i="16"/>
  <c r="W555" i="16"/>
  <c r="V555" i="16"/>
  <c r="U555" i="16"/>
  <c r="S555" i="16"/>
  <c r="R555" i="16"/>
  <c r="Q555" i="16"/>
  <c r="P555" i="16"/>
  <c r="O555" i="16"/>
  <c r="N555" i="16"/>
  <c r="L555" i="16"/>
  <c r="K555" i="16"/>
  <c r="J555" i="16"/>
  <c r="I555" i="16"/>
  <c r="H555" i="16"/>
  <c r="D555" i="16"/>
  <c r="C555" i="16"/>
  <c r="Z554" i="16"/>
  <c r="Y554" i="16"/>
  <c r="X554" i="16"/>
  <c r="W554" i="16"/>
  <c r="V554" i="16"/>
  <c r="U554" i="16"/>
  <c r="S554" i="16"/>
  <c r="R554" i="16"/>
  <c r="Q554" i="16"/>
  <c r="P554" i="16"/>
  <c r="O554" i="16"/>
  <c r="N554" i="16"/>
  <c r="L554" i="16"/>
  <c r="K554" i="16"/>
  <c r="J554" i="16"/>
  <c r="I554" i="16"/>
  <c r="H554" i="16"/>
  <c r="D554" i="16"/>
  <c r="C554" i="16"/>
  <c r="Z553" i="16"/>
  <c r="Y553" i="16"/>
  <c r="X553" i="16"/>
  <c r="W553" i="16"/>
  <c r="V553" i="16"/>
  <c r="U553" i="16"/>
  <c r="S553" i="16"/>
  <c r="R553" i="16"/>
  <c r="Q553" i="16"/>
  <c r="P553" i="16"/>
  <c r="O553" i="16"/>
  <c r="N553" i="16"/>
  <c r="L553" i="16"/>
  <c r="K553" i="16"/>
  <c r="J553" i="16"/>
  <c r="I553" i="16"/>
  <c r="H553" i="16"/>
  <c r="D553" i="16"/>
  <c r="C553" i="16"/>
  <c r="Z552" i="16"/>
  <c r="Y552" i="16"/>
  <c r="X552" i="16"/>
  <c r="W552" i="16"/>
  <c r="V552" i="16"/>
  <c r="U552" i="16"/>
  <c r="S552" i="16"/>
  <c r="R552" i="16"/>
  <c r="Q552" i="16"/>
  <c r="P552" i="16"/>
  <c r="O552" i="16"/>
  <c r="N552" i="16"/>
  <c r="L552" i="16"/>
  <c r="K552" i="16"/>
  <c r="J552" i="16"/>
  <c r="I552" i="16"/>
  <c r="H552" i="16"/>
  <c r="D552" i="16"/>
  <c r="C552" i="16"/>
  <c r="Z551" i="16"/>
  <c r="Y551" i="16"/>
  <c r="X551" i="16"/>
  <c r="W551" i="16"/>
  <c r="V551" i="16"/>
  <c r="U551" i="16"/>
  <c r="S551" i="16"/>
  <c r="R551" i="16"/>
  <c r="Q551" i="16"/>
  <c r="P551" i="16"/>
  <c r="O551" i="16"/>
  <c r="N551" i="16"/>
  <c r="L551" i="16"/>
  <c r="K551" i="16"/>
  <c r="J551" i="16"/>
  <c r="I551" i="16"/>
  <c r="H551" i="16"/>
  <c r="D551" i="16"/>
  <c r="C551" i="16"/>
  <c r="Z550" i="16"/>
  <c r="Y550" i="16"/>
  <c r="X550" i="16"/>
  <c r="W550" i="16"/>
  <c r="V550" i="16"/>
  <c r="U550" i="16"/>
  <c r="S550" i="16"/>
  <c r="R550" i="16"/>
  <c r="Q550" i="16"/>
  <c r="P550" i="16"/>
  <c r="O550" i="16"/>
  <c r="N550" i="16"/>
  <c r="L550" i="16"/>
  <c r="K550" i="16"/>
  <c r="J550" i="16"/>
  <c r="I550" i="16"/>
  <c r="H550" i="16"/>
  <c r="D550" i="16"/>
  <c r="C550" i="16"/>
  <c r="Z549" i="16"/>
  <c r="Y549" i="16"/>
  <c r="X549" i="16"/>
  <c r="W549" i="16"/>
  <c r="V549" i="16"/>
  <c r="U549" i="16"/>
  <c r="S549" i="16"/>
  <c r="R549" i="16"/>
  <c r="Q549" i="16"/>
  <c r="P549" i="16"/>
  <c r="O549" i="16"/>
  <c r="N549" i="16"/>
  <c r="L549" i="16"/>
  <c r="K549" i="16"/>
  <c r="J549" i="16"/>
  <c r="I549" i="16"/>
  <c r="H549" i="16"/>
  <c r="D549" i="16"/>
  <c r="C549" i="16"/>
  <c r="Z548" i="16"/>
  <c r="Y548" i="16"/>
  <c r="X548" i="16"/>
  <c r="W548" i="16"/>
  <c r="V548" i="16"/>
  <c r="U548" i="16"/>
  <c r="S548" i="16"/>
  <c r="R548" i="16"/>
  <c r="Q548" i="16"/>
  <c r="P548" i="16"/>
  <c r="O548" i="16"/>
  <c r="N548" i="16"/>
  <c r="L548" i="16"/>
  <c r="K548" i="16"/>
  <c r="J548" i="16"/>
  <c r="I548" i="16"/>
  <c r="H548" i="16"/>
  <c r="D548" i="16"/>
  <c r="C548" i="16"/>
  <c r="Z547" i="16"/>
  <c r="Y547" i="16"/>
  <c r="X547" i="16"/>
  <c r="W547" i="16"/>
  <c r="V547" i="16"/>
  <c r="U547" i="16"/>
  <c r="S547" i="16"/>
  <c r="R547" i="16"/>
  <c r="Q547" i="16"/>
  <c r="P547" i="16"/>
  <c r="O547" i="16"/>
  <c r="N547" i="16"/>
  <c r="L547" i="16"/>
  <c r="K547" i="16"/>
  <c r="J547" i="16"/>
  <c r="I547" i="16"/>
  <c r="H547" i="16"/>
  <c r="D547" i="16"/>
  <c r="C547" i="16"/>
  <c r="Z546" i="16"/>
  <c r="Y546" i="16"/>
  <c r="X546" i="16"/>
  <c r="W546" i="16"/>
  <c r="V546" i="16"/>
  <c r="U546" i="16"/>
  <c r="S546" i="16"/>
  <c r="R546" i="16"/>
  <c r="Q546" i="16"/>
  <c r="P546" i="16"/>
  <c r="O546" i="16"/>
  <c r="N546" i="16"/>
  <c r="L546" i="16"/>
  <c r="K546" i="16"/>
  <c r="J546" i="16"/>
  <c r="I546" i="16"/>
  <c r="H546" i="16"/>
  <c r="D546" i="16"/>
  <c r="C546" i="16"/>
  <c r="Z545" i="16"/>
  <c r="Y545" i="16"/>
  <c r="X545" i="16"/>
  <c r="W545" i="16"/>
  <c r="V545" i="16"/>
  <c r="U545" i="16"/>
  <c r="S545" i="16"/>
  <c r="R545" i="16"/>
  <c r="Q545" i="16"/>
  <c r="P545" i="16"/>
  <c r="O545" i="16"/>
  <c r="N545" i="16"/>
  <c r="L545" i="16"/>
  <c r="K545" i="16"/>
  <c r="J545" i="16"/>
  <c r="I545" i="16"/>
  <c r="H545" i="16"/>
  <c r="D545" i="16"/>
  <c r="C545" i="16"/>
  <c r="Z544" i="16"/>
  <c r="Y544" i="16"/>
  <c r="X544" i="16"/>
  <c r="W544" i="16"/>
  <c r="V544" i="16"/>
  <c r="U544" i="16"/>
  <c r="S544" i="16"/>
  <c r="R544" i="16"/>
  <c r="Q544" i="16"/>
  <c r="P544" i="16"/>
  <c r="O544" i="16"/>
  <c r="N544" i="16"/>
  <c r="L544" i="16"/>
  <c r="K544" i="16"/>
  <c r="J544" i="16"/>
  <c r="I544" i="16"/>
  <c r="H544" i="16"/>
  <c r="D544" i="16"/>
  <c r="C544" i="16"/>
  <c r="Z543" i="16"/>
  <c r="Y543" i="16"/>
  <c r="X543" i="16"/>
  <c r="W543" i="16"/>
  <c r="V543" i="16"/>
  <c r="U543" i="16"/>
  <c r="S543" i="16"/>
  <c r="R543" i="16"/>
  <c r="Q543" i="16"/>
  <c r="P543" i="16"/>
  <c r="O543" i="16"/>
  <c r="N543" i="16"/>
  <c r="L543" i="16"/>
  <c r="K543" i="16"/>
  <c r="J543" i="16"/>
  <c r="I543" i="16"/>
  <c r="H543" i="16"/>
  <c r="D543" i="16"/>
  <c r="C543" i="16"/>
  <c r="Z542" i="16"/>
  <c r="Y542" i="16"/>
  <c r="X542" i="16"/>
  <c r="W542" i="16"/>
  <c r="V542" i="16"/>
  <c r="U542" i="16"/>
  <c r="S542" i="16"/>
  <c r="R542" i="16"/>
  <c r="Q542" i="16"/>
  <c r="P542" i="16"/>
  <c r="O542" i="16"/>
  <c r="N542" i="16"/>
  <c r="L542" i="16"/>
  <c r="K542" i="16"/>
  <c r="J542" i="16"/>
  <c r="I542" i="16"/>
  <c r="H542" i="16"/>
  <c r="D542" i="16"/>
  <c r="C542" i="16"/>
  <c r="Z541" i="16"/>
  <c r="Y541" i="16"/>
  <c r="X541" i="16"/>
  <c r="W541" i="16"/>
  <c r="V541" i="16"/>
  <c r="U541" i="16"/>
  <c r="S541" i="16"/>
  <c r="R541" i="16"/>
  <c r="Q541" i="16"/>
  <c r="P541" i="16"/>
  <c r="O541" i="16"/>
  <c r="N541" i="16"/>
  <c r="L541" i="16"/>
  <c r="K541" i="16"/>
  <c r="J541" i="16"/>
  <c r="I541" i="16"/>
  <c r="H541" i="16"/>
  <c r="D541" i="16"/>
  <c r="C541" i="16"/>
  <c r="Z540" i="16"/>
  <c r="Y540" i="16"/>
  <c r="X540" i="16"/>
  <c r="W540" i="16"/>
  <c r="V540" i="16"/>
  <c r="U540" i="16"/>
  <c r="S540" i="16"/>
  <c r="R540" i="16"/>
  <c r="Q540" i="16"/>
  <c r="P540" i="16"/>
  <c r="O540" i="16"/>
  <c r="N540" i="16"/>
  <c r="L540" i="16"/>
  <c r="K540" i="16"/>
  <c r="J540" i="16"/>
  <c r="I540" i="16"/>
  <c r="H540" i="16"/>
  <c r="D540" i="16"/>
  <c r="C540" i="16"/>
  <c r="Z539" i="16"/>
  <c r="Y539" i="16"/>
  <c r="X539" i="16"/>
  <c r="W539" i="16"/>
  <c r="V539" i="16"/>
  <c r="U539" i="16"/>
  <c r="S539" i="16"/>
  <c r="R539" i="16"/>
  <c r="Q539" i="16"/>
  <c r="P539" i="16"/>
  <c r="O539" i="16"/>
  <c r="N539" i="16"/>
  <c r="L539" i="16"/>
  <c r="K539" i="16"/>
  <c r="J539" i="16"/>
  <c r="I539" i="16"/>
  <c r="H539" i="16"/>
  <c r="D539" i="16"/>
  <c r="C539" i="16"/>
  <c r="Z538" i="16"/>
  <c r="Y538" i="16"/>
  <c r="X538" i="16"/>
  <c r="W538" i="16"/>
  <c r="V538" i="16"/>
  <c r="U538" i="16"/>
  <c r="S538" i="16"/>
  <c r="R538" i="16"/>
  <c r="Q538" i="16"/>
  <c r="P538" i="16"/>
  <c r="O538" i="16"/>
  <c r="N538" i="16"/>
  <c r="L538" i="16"/>
  <c r="K538" i="16"/>
  <c r="J538" i="16"/>
  <c r="I538" i="16"/>
  <c r="H538" i="16"/>
  <c r="D538" i="16"/>
  <c r="C538" i="16"/>
  <c r="Z537" i="16"/>
  <c r="Y537" i="16"/>
  <c r="X537" i="16"/>
  <c r="W537" i="16"/>
  <c r="V537" i="16"/>
  <c r="U537" i="16"/>
  <c r="S537" i="16"/>
  <c r="R537" i="16"/>
  <c r="Q537" i="16"/>
  <c r="P537" i="16"/>
  <c r="O537" i="16"/>
  <c r="N537" i="16"/>
  <c r="L537" i="16"/>
  <c r="K537" i="16"/>
  <c r="J537" i="16"/>
  <c r="I537" i="16"/>
  <c r="H537" i="16"/>
  <c r="D537" i="16"/>
  <c r="C537" i="16"/>
  <c r="Z536" i="16"/>
  <c r="Y536" i="16"/>
  <c r="X536" i="16"/>
  <c r="W536" i="16"/>
  <c r="V536" i="16"/>
  <c r="U536" i="16"/>
  <c r="S536" i="16"/>
  <c r="R536" i="16"/>
  <c r="Q536" i="16"/>
  <c r="P536" i="16"/>
  <c r="O536" i="16"/>
  <c r="N536" i="16"/>
  <c r="L536" i="16"/>
  <c r="K536" i="16"/>
  <c r="J536" i="16"/>
  <c r="I536" i="16"/>
  <c r="H536" i="16"/>
  <c r="D536" i="16"/>
  <c r="C536" i="16"/>
  <c r="Z535" i="16"/>
  <c r="Y535" i="16"/>
  <c r="X535" i="16"/>
  <c r="W535" i="16"/>
  <c r="V535" i="16"/>
  <c r="U535" i="16"/>
  <c r="S535" i="16"/>
  <c r="R535" i="16"/>
  <c r="Q535" i="16"/>
  <c r="P535" i="16"/>
  <c r="O535" i="16"/>
  <c r="N535" i="16"/>
  <c r="L535" i="16"/>
  <c r="K535" i="16"/>
  <c r="J535" i="16"/>
  <c r="I535" i="16"/>
  <c r="H535" i="16"/>
  <c r="D535" i="16"/>
  <c r="C535" i="16"/>
  <c r="Z534" i="16"/>
  <c r="Y534" i="16"/>
  <c r="X534" i="16"/>
  <c r="W534" i="16"/>
  <c r="V534" i="16"/>
  <c r="U534" i="16"/>
  <c r="S534" i="16"/>
  <c r="R534" i="16"/>
  <c r="Q534" i="16"/>
  <c r="P534" i="16"/>
  <c r="O534" i="16"/>
  <c r="N534" i="16"/>
  <c r="L534" i="16"/>
  <c r="K534" i="16"/>
  <c r="J534" i="16"/>
  <c r="I534" i="16"/>
  <c r="H534" i="16"/>
  <c r="D534" i="16"/>
  <c r="C534" i="16"/>
  <c r="Z533" i="16"/>
  <c r="Y533" i="16"/>
  <c r="X533" i="16"/>
  <c r="W533" i="16"/>
  <c r="V533" i="16"/>
  <c r="U533" i="16"/>
  <c r="S533" i="16"/>
  <c r="R533" i="16"/>
  <c r="Q533" i="16"/>
  <c r="P533" i="16"/>
  <c r="O533" i="16"/>
  <c r="N533" i="16"/>
  <c r="L533" i="16"/>
  <c r="K533" i="16"/>
  <c r="J533" i="16"/>
  <c r="I533" i="16"/>
  <c r="H533" i="16"/>
  <c r="D533" i="16"/>
  <c r="C533" i="16"/>
  <c r="Z532" i="16"/>
  <c r="Y532" i="16"/>
  <c r="X532" i="16"/>
  <c r="W532" i="16"/>
  <c r="V532" i="16"/>
  <c r="U532" i="16"/>
  <c r="S532" i="16"/>
  <c r="R532" i="16"/>
  <c r="Q532" i="16"/>
  <c r="P532" i="16"/>
  <c r="O532" i="16"/>
  <c r="N532" i="16"/>
  <c r="L532" i="16"/>
  <c r="K532" i="16"/>
  <c r="J532" i="16"/>
  <c r="I532" i="16"/>
  <c r="H532" i="16"/>
  <c r="D532" i="16"/>
  <c r="C532" i="16"/>
  <c r="Z531" i="16"/>
  <c r="Y531" i="16"/>
  <c r="X531" i="16"/>
  <c r="W531" i="16"/>
  <c r="V531" i="16"/>
  <c r="U531" i="16"/>
  <c r="S531" i="16"/>
  <c r="R531" i="16"/>
  <c r="Q531" i="16"/>
  <c r="P531" i="16"/>
  <c r="O531" i="16"/>
  <c r="N531" i="16"/>
  <c r="L531" i="16"/>
  <c r="K531" i="16"/>
  <c r="J531" i="16"/>
  <c r="I531" i="16"/>
  <c r="H531" i="16"/>
  <c r="D531" i="16"/>
  <c r="C531" i="16"/>
  <c r="Z530" i="16"/>
  <c r="Y530" i="16"/>
  <c r="X530" i="16"/>
  <c r="W530" i="16"/>
  <c r="V530" i="16"/>
  <c r="U530" i="16"/>
  <c r="S530" i="16"/>
  <c r="R530" i="16"/>
  <c r="Q530" i="16"/>
  <c r="P530" i="16"/>
  <c r="O530" i="16"/>
  <c r="N530" i="16"/>
  <c r="L530" i="16"/>
  <c r="K530" i="16"/>
  <c r="J530" i="16"/>
  <c r="I530" i="16"/>
  <c r="H530" i="16"/>
  <c r="D530" i="16"/>
  <c r="C530" i="16"/>
  <c r="Z529" i="16"/>
  <c r="Y529" i="16"/>
  <c r="X529" i="16"/>
  <c r="W529" i="16"/>
  <c r="V529" i="16"/>
  <c r="U529" i="16"/>
  <c r="S529" i="16"/>
  <c r="R529" i="16"/>
  <c r="Q529" i="16"/>
  <c r="P529" i="16"/>
  <c r="O529" i="16"/>
  <c r="N529" i="16"/>
  <c r="L529" i="16"/>
  <c r="K529" i="16"/>
  <c r="J529" i="16"/>
  <c r="I529" i="16"/>
  <c r="H529" i="16"/>
  <c r="D529" i="16"/>
  <c r="C529" i="16"/>
  <c r="Z528" i="16"/>
  <c r="Y528" i="16"/>
  <c r="X528" i="16"/>
  <c r="W528" i="16"/>
  <c r="V528" i="16"/>
  <c r="U528" i="16"/>
  <c r="S528" i="16"/>
  <c r="R528" i="16"/>
  <c r="Q528" i="16"/>
  <c r="P528" i="16"/>
  <c r="O528" i="16"/>
  <c r="N528" i="16"/>
  <c r="L528" i="16"/>
  <c r="K528" i="16"/>
  <c r="J528" i="16"/>
  <c r="I528" i="16"/>
  <c r="H528" i="16"/>
  <c r="D528" i="16"/>
  <c r="C528" i="16"/>
  <c r="Z527" i="16"/>
  <c r="Y527" i="16"/>
  <c r="X527" i="16"/>
  <c r="W527" i="16"/>
  <c r="V527" i="16"/>
  <c r="U527" i="16"/>
  <c r="S527" i="16"/>
  <c r="R527" i="16"/>
  <c r="Q527" i="16"/>
  <c r="P527" i="16"/>
  <c r="O527" i="16"/>
  <c r="N527" i="16"/>
  <c r="L527" i="16"/>
  <c r="K527" i="16"/>
  <c r="J527" i="16"/>
  <c r="I527" i="16"/>
  <c r="H527" i="16"/>
  <c r="D527" i="16"/>
  <c r="C527" i="16"/>
  <c r="Z526" i="16"/>
  <c r="Y526" i="16"/>
  <c r="X526" i="16"/>
  <c r="W526" i="16"/>
  <c r="V526" i="16"/>
  <c r="U526" i="16"/>
  <c r="S526" i="16"/>
  <c r="R526" i="16"/>
  <c r="Q526" i="16"/>
  <c r="P526" i="16"/>
  <c r="O526" i="16"/>
  <c r="N526" i="16"/>
  <c r="L526" i="16"/>
  <c r="K526" i="16"/>
  <c r="J526" i="16"/>
  <c r="I526" i="16"/>
  <c r="H526" i="16"/>
  <c r="D526" i="16"/>
  <c r="C526" i="16"/>
  <c r="Z525" i="16"/>
  <c r="Y525" i="16"/>
  <c r="X525" i="16"/>
  <c r="W525" i="16"/>
  <c r="V525" i="16"/>
  <c r="U525" i="16"/>
  <c r="S525" i="16"/>
  <c r="R525" i="16"/>
  <c r="Q525" i="16"/>
  <c r="P525" i="16"/>
  <c r="O525" i="16"/>
  <c r="N525" i="16"/>
  <c r="L525" i="16"/>
  <c r="K525" i="16"/>
  <c r="J525" i="16"/>
  <c r="I525" i="16"/>
  <c r="H525" i="16"/>
  <c r="D525" i="16"/>
  <c r="C525" i="16"/>
  <c r="Z524" i="16"/>
  <c r="Y524" i="16"/>
  <c r="X524" i="16"/>
  <c r="W524" i="16"/>
  <c r="V524" i="16"/>
  <c r="U524" i="16"/>
  <c r="S524" i="16"/>
  <c r="R524" i="16"/>
  <c r="Q524" i="16"/>
  <c r="P524" i="16"/>
  <c r="O524" i="16"/>
  <c r="N524" i="16"/>
  <c r="L524" i="16"/>
  <c r="K524" i="16"/>
  <c r="J524" i="16"/>
  <c r="I524" i="16"/>
  <c r="H524" i="16"/>
  <c r="D524" i="16"/>
  <c r="C524" i="16"/>
  <c r="Z523" i="16"/>
  <c r="Y523" i="16"/>
  <c r="X523" i="16"/>
  <c r="W523" i="16"/>
  <c r="V523" i="16"/>
  <c r="U523" i="16"/>
  <c r="S523" i="16"/>
  <c r="R523" i="16"/>
  <c r="Q523" i="16"/>
  <c r="P523" i="16"/>
  <c r="O523" i="16"/>
  <c r="N523" i="16"/>
  <c r="L523" i="16"/>
  <c r="K523" i="16"/>
  <c r="J523" i="16"/>
  <c r="I523" i="16"/>
  <c r="H523" i="16"/>
  <c r="D523" i="16"/>
  <c r="C523" i="16"/>
  <c r="Z522" i="16"/>
  <c r="Y522" i="16"/>
  <c r="X522" i="16"/>
  <c r="W522" i="16"/>
  <c r="V522" i="16"/>
  <c r="U522" i="16"/>
  <c r="S522" i="16"/>
  <c r="R522" i="16"/>
  <c r="Q522" i="16"/>
  <c r="P522" i="16"/>
  <c r="O522" i="16"/>
  <c r="N522" i="16"/>
  <c r="L522" i="16"/>
  <c r="K522" i="16"/>
  <c r="J522" i="16"/>
  <c r="I522" i="16"/>
  <c r="H522" i="16"/>
  <c r="D522" i="16"/>
  <c r="C522" i="16"/>
  <c r="Z521" i="16"/>
  <c r="Y521" i="16"/>
  <c r="X521" i="16"/>
  <c r="W521" i="16"/>
  <c r="V521" i="16"/>
  <c r="U521" i="16"/>
  <c r="S521" i="16"/>
  <c r="R521" i="16"/>
  <c r="Q521" i="16"/>
  <c r="P521" i="16"/>
  <c r="O521" i="16"/>
  <c r="N521" i="16"/>
  <c r="L521" i="16"/>
  <c r="K521" i="16"/>
  <c r="J521" i="16"/>
  <c r="I521" i="16"/>
  <c r="H521" i="16"/>
  <c r="D521" i="16"/>
  <c r="C521" i="16"/>
  <c r="Z520" i="16"/>
  <c r="Y520" i="16"/>
  <c r="X520" i="16"/>
  <c r="W520" i="16"/>
  <c r="V520" i="16"/>
  <c r="U520" i="16"/>
  <c r="S520" i="16"/>
  <c r="R520" i="16"/>
  <c r="Q520" i="16"/>
  <c r="P520" i="16"/>
  <c r="O520" i="16"/>
  <c r="N520" i="16"/>
  <c r="L520" i="16"/>
  <c r="K520" i="16"/>
  <c r="J520" i="16"/>
  <c r="I520" i="16"/>
  <c r="H520" i="16"/>
  <c r="D520" i="16"/>
  <c r="C520" i="16"/>
  <c r="Z519" i="16"/>
  <c r="Y519" i="16"/>
  <c r="X519" i="16"/>
  <c r="W519" i="16"/>
  <c r="V519" i="16"/>
  <c r="U519" i="16"/>
  <c r="S519" i="16"/>
  <c r="R519" i="16"/>
  <c r="Q519" i="16"/>
  <c r="P519" i="16"/>
  <c r="O519" i="16"/>
  <c r="N519" i="16"/>
  <c r="L519" i="16"/>
  <c r="K519" i="16"/>
  <c r="J519" i="16"/>
  <c r="I519" i="16"/>
  <c r="H519" i="16"/>
  <c r="D519" i="16"/>
  <c r="C519" i="16"/>
  <c r="Z518" i="16"/>
  <c r="Y518" i="16"/>
  <c r="X518" i="16"/>
  <c r="W518" i="16"/>
  <c r="V518" i="16"/>
  <c r="U518" i="16"/>
  <c r="S518" i="16"/>
  <c r="R518" i="16"/>
  <c r="Q518" i="16"/>
  <c r="P518" i="16"/>
  <c r="O518" i="16"/>
  <c r="N518" i="16"/>
  <c r="L518" i="16"/>
  <c r="K518" i="16"/>
  <c r="J518" i="16"/>
  <c r="I518" i="16"/>
  <c r="H518" i="16"/>
  <c r="D518" i="16"/>
  <c r="C518" i="16"/>
  <c r="Z517" i="16"/>
  <c r="Y517" i="16"/>
  <c r="X517" i="16"/>
  <c r="W517" i="16"/>
  <c r="V517" i="16"/>
  <c r="U517" i="16"/>
  <c r="S517" i="16"/>
  <c r="R517" i="16"/>
  <c r="Q517" i="16"/>
  <c r="P517" i="16"/>
  <c r="O517" i="16"/>
  <c r="N517" i="16"/>
  <c r="L517" i="16"/>
  <c r="K517" i="16"/>
  <c r="J517" i="16"/>
  <c r="I517" i="16"/>
  <c r="H517" i="16"/>
  <c r="D517" i="16"/>
  <c r="C517" i="16"/>
  <c r="Z516" i="16"/>
  <c r="Y516" i="16"/>
  <c r="X516" i="16"/>
  <c r="W516" i="16"/>
  <c r="V516" i="16"/>
  <c r="U516" i="16"/>
  <c r="S516" i="16"/>
  <c r="R516" i="16"/>
  <c r="Q516" i="16"/>
  <c r="P516" i="16"/>
  <c r="O516" i="16"/>
  <c r="N516" i="16"/>
  <c r="L516" i="16"/>
  <c r="K516" i="16"/>
  <c r="J516" i="16"/>
  <c r="I516" i="16"/>
  <c r="H516" i="16"/>
  <c r="D516" i="16"/>
  <c r="C516" i="16"/>
  <c r="Z515" i="16"/>
  <c r="Y515" i="16"/>
  <c r="X515" i="16"/>
  <c r="W515" i="16"/>
  <c r="V515" i="16"/>
  <c r="U515" i="16"/>
  <c r="S515" i="16"/>
  <c r="R515" i="16"/>
  <c r="Q515" i="16"/>
  <c r="P515" i="16"/>
  <c r="O515" i="16"/>
  <c r="N515" i="16"/>
  <c r="L515" i="16"/>
  <c r="K515" i="16"/>
  <c r="J515" i="16"/>
  <c r="I515" i="16"/>
  <c r="H515" i="16"/>
  <c r="D515" i="16"/>
  <c r="C515" i="16"/>
  <c r="Z514" i="16"/>
  <c r="Y514" i="16"/>
  <c r="X514" i="16"/>
  <c r="W514" i="16"/>
  <c r="V514" i="16"/>
  <c r="U514" i="16"/>
  <c r="S514" i="16"/>
  <c r="R514" i="16"/>
  <c r="Q514" i="16"/>
  <c r="P514" i="16"/>
  <c r="O514" i="16"/>
  <c r="N514" i="16"/>
  <c r="L514" i="16"/>
  <c r="K514" i="16"/>
  <c r="J514" i="16"/>
  <c r="I514" i="16"/>
  <c r="H514" i="16"/>
  <c r="D514" i="16"/>
  <c r="C514" i="16"/>
  <c r="Z513" i="16"/>
  <c r="Y513" i="16"/>
  <c r="X513" i="16"/>
  <c r="W513" i="16"/>
  <c r="V513" i="16"/>
  <c r="U513" i="16"/>
  <c r="S513" i="16"/>
  <c r="R513" i="16"/>
  <c r="Q513" i="16"/>
  <c r="P513" i="16"/>
  <c r="O513" i="16"/>
  <c r="N513" i="16"/>
  <c r="L513" i="16"/>
  <c r="K513" i="16"/>
  <c r="J513" i="16"/>
  <c r="I513" i="16"/>
  <c r="H513" i="16"/>
  <c r="D513" i="16"/>
  <c r="C513" i="16"/>
  <c r="Z512" i="16"/>
  <c r="Y512" i="16"/>
  <c r="X512" i="16"/>
  <c r="W512" i="16"/>
  <c r="V512" i="16"/>
  <c r="U512" i="16"/>
  <c r="S512" i="16"/>
  <c r="R512" i="16"/>
  <c r="Q512" i="16"/>
  <c r="P512" i="16"/>
  <c r="O512" i="16"/>
  <c r="N512" i="16"/>
  <c r="L512" i="16"/>
  <c r="K512" i="16"/>
  <c r="J512" i="16"/>
  <c r="I512" i="16"/>
  <c r="H512" i="16"/>
  <c r="D512" i="16"/>
  <c r="C512" i="16"/>
  <c r="Z511" i="16"/>
  <c r="Y511" i="16"/>
  <c r="X511" i="16"/>
  <c r="W511" i="16"/>
  <c r="V511" i="16"/>
  <c r="U511" i="16"/>
  <c r="S511" i="16"/>
  <c r="R511" i="16"/>
  <c r="Q511" i="16"/>
  <c r="P511" i="16"/>
  <c r="O511" i="16"/>
  <c r="N511" i="16"/>
  <c r="L511" i="16"/>
  <c r="K511" i="16"/>
  <c r="J511" i="16"/>
  <c r="I511" i="16"/>
  <c r="H511" i="16"/>
  <c r="D511" i="16"/>
  <c r="C511" i="16"/>
  <c r="Z510" i="16"/>
  <c r="Y510" i="16"/>
  <c r="X510" i="16"/>
  <c r="W510" i="16"/>
  <c r="V510" i="16"/>
  <c r="U510" i="16"/>
  <c r="S510" i="16"/>
  <c r="R510" i="16"/>
  <c r="Q510" i="16"/>
  <c r="P510" i="16"/>
  <c r="O510" i="16"/>
  <c r="N510" i="16"/>
  <c r="L510" i="16"/>
  <c r="K510" i="16"/>
  <c r="J510" i="16"/>
  <c r="I510" i="16"/>
  <c r="H510" i="16"/>
  <c r="D510" i="16"/>
  <c r="C510" i="16"/>
  <c r="Z509" i="16"/>
  <c r="Y509" i="16"/>
  <c r="X509" i="16"/>
  <c r="W509" i="16"/>
  <c r="V509" i="16"/>
  <c r="U509" i="16"/>
  <c r="S509" i="16"/>
  <c r="R509" i="16"/>
  <c r="Q509" i="16"/>
  <c r="P509" i="16"/>
  <c r="O509" i="16"/>
  <c r="N509" i="16"/>
  <c r="L509" i="16"/>
  <c r="K509" i="16"/>
  <c r="J509" i="16"/>
  <c r="I509" i="16"/>
  <c r="H509" i="16"/>
  <c r="D509" i="16"/>
  <c r="C509" i="16"/>
  <c r="Z508" i="16"/>
  <c r="Y508" i="16"/>
  <c r="X508" i="16"/>
  <c r="W508" i="16"/>
  <c r="V508" i="16"/>
  <c r="U508" i="16"/>
  <c r="S508" i="16"/>
  <c r="R508" i="16"/>
  <c r="Q508" i="16"/>
  <c r="P508" i="16"/>
  <c r="O508" i="16"/>
  <c r="N508" i="16"/>
  <c r="L508" i="16"/>
  <c r="K508" i="16"/>
  <c r="J508" i="16"/>
  <c r="I508" i="16"/>
  <c r="H508" i="16"/>
  <c r="D508" i="16"/>
  <c r="C508" i="16"/>
  <c r="Z507" i="16"/>
  <c r="Y507" i="16"/>
  <c r="X507" i="16"/>
  <c r="W507" i="16"/>
  <c r="V507" i="16"/>
  <c r="U507" i="16"/>
  <c r="S507" i="16"/>
  <c r="R507" i="16"/>
  <c r="Q507" i="16"/>
  <c r="P507" i="16"/>
  <c r="O507" i="16"/>
  <c r="N507" i="16"/>
  <c r="L507" i="16"/>
  <c r="K507" i="16"/>
  <c r="J507" i="16"/>
  <c r="I507" i="16"/>
  <c r="H507" i="16"/>
  <c r="D507" i="16"/>
  <c r="C507" i="16"/>
  <c r="Z506" i="16"/>
  <c r="Y506" i="16"/>
  <c r="X506" i="16"/>
  <c r="W506" i="16"/>
  <c r="V506" i="16"/>
  <c r="U506" i="16"/>
  <c r="S506" i="16"/>
  <c r="R506" i="16"/>
  <c r="Q506" i="16"/>
  <c r="P506" i="16"/>
  <c r="O506" i="16"/>
  <c r="N506" i="16"/>
  <c r="L506" i="16"/>
  <c r="K506" i="16"/>
  <c r="J506" i="16"/>
  <c r="I506" i="16"/>
  <c r="H506" i="16"/>
  <c r="D506" i="16"/>
  <c r="C506" i="16"/>
  <c r="Z505" i="16"/>
  <c r="Y505" i="16"/>
  <c r="X505" i="16"/>
  <c r="W505" i="16"/>
  <c r="V505" i="16"/>
  <c r="U505" i="16"/>
  <c r="S505" i="16"/>
  <c r="R505" i="16"/>
  <c r="Q505" i="16"/>
  <c r="P505" i="16"/>
  <c r="O505" i="16"/>
  <c r="N505" i="16"/>
  <c r="L505" i="16"/>
  <c r="K505" i="16"/>
  <c r="J505" i="16"/>
  <c r="I505" i="16"/>
  <c r="H505" i="16"/>
  <c r="D505" i="16"/>
  <c r="C505" i="16"/>
  <c r="Z504" i="16"/>
  <c r="Y504" i="16"/>
  <c r="X504" i="16"/>
  <c r="W504" i="16"/>
  <c r="V504" i="16"/>
  <c r="U504" i="16"/>
  <c r="S504" i="16"/>
  <c r="R504" i="16"/>
  <c r="Q504" i="16"/>
  <c r="P504" i="16"/>
  <c r="O504" i="16"/>
  <c r="N504" i="16"/>
  <c r="L504" i="16"/>
  <c r="K504" i="16"/>
  <c r="J504" i="16"/>
  <c r="I504" i="16"/>
  <c r="H504" i="16"/>
  <c r="D504" i="16"/>
  <c r="C504" i="16"/>
  <c r="Z503" i="16"/>
  <c r="Y503" i="16"/>
  <c r="X503" i="16"/>
  <c r="W503" i="16"/>
  <c r="V503" i="16"/>
  <c r="U503" i="16"/>
  <c r="S503" i="16"/>
  <c r="R503" i="16"/>
  <c r="Q503" i="16"/>
  <c r="P503" i="16"/>
  <c r="O503" i="16"/>
  <c r="N503" i="16"/>
  <c r="L503" i="16"/>
  <c r="K503" i="16"/>
  <c r="J503" i="16"/>
  <c r="I503" i="16"/>
  <c r="H503" i="16"/>
  <c r="D503" i="16"/>
  <c r="C503" i="16"/>
  <c r="Z502" i="16"/>
  <c r="Y502" i="16"/>
  <c r="X502" i="16"/>
  <c r="W502" i="16"/>
  <c r="V502" i="16"/>
  <c r="U502" i="16"/>
  <c r="S502" i="16"/>
  <c r="R502" i="16"/>
  <c r="Q502" i="16"/>
  <c r="P502" i="16"/>
  <c r="O502" i="16"/>
  <c r="N502" i="16"/>
  <c r="L502" i="16"/>
  <c r="K502" i="16"/>
  <c r="J502" i="16"/>
  <c r="I502" i="16"/>
  <c r="H502" i="16"/>
  <c r="D502" i="16"/>
  <c r="C502" i="16"/>
  <c r="Z501" i="16"/>
  <c r="Y501" i="16"/>
  <c r="X501" i="16"/>
  <c r="W501" i="16"/>
  <c r="V501" i="16"/>
  <c r="U501" i="16"/>
  <c r="S501" i="16"/>
  <c r="R501" i="16"/>
  <c r="Q501" i="16"/>
  <c r="P501" i="16"/>
  <c r="O501" i="16"/>
  <c r="N501" i="16"/>
  <c r="L501" i="16"/>
  <c r="K501" i="16"/>
  <c r="J501" i="16"/>
  <c r="I501" i="16"/>
  <c r="H501" i="16"/>
  <c r="D501" i="16"/>
  <c r="C501" i="16"/>
  <c r="Z500" i="16"/>
  <c r="Y500" i="16"/>
  <c r="X500" i="16"/>
  <c r="W500" i="16"/>
  <c r="V500" i="16"/>
  <c r="U500" i="16"/>
  <c r="S500" i="16"/>
  <c r="R500" i="16"/>
  <c r="Q500" i="16"/>
  <c r="P500" i="16"/>
  <c r="O500" i="16"/>
  <c r="N500" i="16"/>
  <c r="L500" i="16"/>
  <c r="K500" i="16"/>
  <c r="J500" i="16"/>
  <c r="I500" i="16"/>
  <c r="H500" i="16"/>
  <c r="D500" i="16"/>
  <c r="C500" i="16"/>
  <c r="Z499" i="16"/>
  <c r="Y499" i="16"/>
  <c r="X499" i="16"/>
  <c r="W499" i="16"/>
  <c r="V499" i="16"/>
  <c r="U499" i="16"/>
  <c r="S499" i="16"/>
  <c r="R499" i="16"/>
  <c r="Q499" i="16"/>
  <c r="P499" i="16"/>
  <c r="O499" i="16"/>
  <c r="N499" i="16"/>
  <c r="L499" i="16"/>
  <c r="K499" i="16"/>
  <c r="J499" i="16"/>
  <c r="I499" i="16"/>
  <c r="H499" i="16"/>
  <c r="D499" i="16"/>
  <c r="C499" i="16"/>
  <c r="Z498" i="16"/>
  <c r="Y498" i="16"/>
  <c r="X498" i="16"/>
  <c r="W498" i="16"/>
  <c r="V498" i="16"/>
  <c r="U498" i="16"/>
  <c r="S498" i="16"/>
  <c r="R498" i="16"/>
  <c r="Q498" i="16"/>
  <c r="P498" i="16"/>
  <c r="O498" i="16"/>
  <c r="N498" i="16"/>
  <c r="L498" i="16"/>
  <c r="K498" i="16"/>
  <c r="J498" i="16"/>
  <c r="I498" i="16"/>
  <c r="H498" i="16"/>
  <c r="D498" i="16"/>
  <c r="C498" i="16"/>
  <c r="Z497" i="16"/>
  <c r="Y497" i="16"/>
  <c r="X497" i="16"/>
  <c r="W497" i="16"/>
  <c r="V497" i="16"/>
  <c r="U497" i="16"/>
  <c r="S497" i="16"/>
  <c r="R497" i="16"/>
  <c r="Q497" i="16"/>
  <c r="P497" i="16"/>
  <c r="O497" i="16"/>
  <c r="N497" i="16"/>
  <c r="L497" i="16"/>
  <c r="K497" i="16"/>
  <c r="J497" i="16"/>
  <c r="I497" i="16"/>
  <c r="H497" i="16"/>
  <c r="D497" i="16"/>
  <c r="C497" i="16"/>
  <c r="Z496" i="16"/>
  <c r="Y496" i="16"/>
  <c r="X496" i="16"/>
  <c r="W496" i="16"/>
  <c r="V496" i="16"/>
  <c r="U496" i="16"/>
  <c r="S496" i="16"/>
  <c r="R496" i="16"/>
  <c r="Q496" i="16"/>
  <c r="P496" i="16"/>
  <c r="O496" i="16"/>
  <c r="N496" i="16"/>
  <c r="L496" i="16"/>
  <c r="K496" i="16"/>
  <c r="J496" i="16"/>
  <c r="I496" i="16"/>
  <c r="H496" i="16"/>
  <c r="D496" i="16"/>
  <c r="C496" i="16"/>
  <c r="Z495" i="16"/>
  <c r="Y495" i="16"/>
  <c r="X495" i="16"/>
  <c r="W495" i="16"/>
  <c r="V495" i="16"/>
  <c r="U495" i="16"/>
  <c r="S495" i="16"/>
  <c r="R495" i="16"/>
  <c r="Q495" i="16"/>
  <c r="P495" i="16"/>
  <c r="O495" i="16"/>
  <c r="N495" i="16"/>
  <c r="L495" i="16"/>
  <c r="K495" i="16"/>
  <c r="J495" i="16"/>
  <c r="I495" i="16"/>
  <c r="H495" i="16"/>
  <c r="D495" i="16"/>
  <c r="C495" i="16"/>
  <c r="Z494" i="16"/>
  <c r="Y494" i="16"/>
  <c r="X494" i="16"/>
  <c r="W494" i="16"/>
  <c r="V494" i="16"/>
  <c r="U494" i="16"/>
  <c r="S494" i="16"/>
  <c r="R494" i="16"/>
  <c r="Q494" i="16"/>
  <c r="P494" i="16"/>
  <c r="O494" i="16"/>
  <c r="N494" i="16"/>
  <c r="L494" i="16"/>
  <c r="K494" i="16"/>
  <c r="J494" i="16"/>
  <c r="I494" i="16"/>
  <c r="H494" i="16"/>
  <c r="D494" i="16"/>
  <c r="C494" i="16"/>
  <c r="Z493" i="16"/>
  <c r="Y493" i="16"/>
  <c r="X493" i="16"/>
  <c r="W493" i="16"/>
  <c r="V493" i="16"/>
  <c r="U493" i="16"/>
  <c r="S493" i="16"/>
  <c r="R493" i="16"/>
  <c r="Q493" i="16"/>
  <c r="P493" i="16"/>
  <c r="O493" i="16"/>
  <c r="N493" i="16"/>
  <c r="L493" i="16"/>
  <c r="K493" i="16"/>
  <c r="J493" i="16"/>
  <c r="I493" i="16"/>
  <c r="H493" i="16"/>
  <c r="D493" i="16"/>
  <c r="C493" i="16"/>
  <c r="Z492" i="16"/>
  <c r="Y492" i="16"/>
  <c r="X492" i="16"/>
  <c r="W492" i="16"/>
  <c r="V492" i="16"/>
  <c r="U492" i="16"/>
  <c r="S492" i="16"/>
  <c r="R492" i="16"/>
  <c r="Q492" i="16"/>
  <c r="P492" i="16"/>
  <c r="O492" i="16"/>
  <c r="N492" i="16"/>
  <c r="L492" i="16"/>
  <c r="K492" i="16"/>
  <c r="J492" i="16"/>
  <c r="I492" i="16"/>
  <c r="H492" i="16"/>
  <c r="D492" i="16"/>
  <c r="C492" i="16"/>
  <c r="Z491" i="16"/>
  <c r="Y491" i="16"/>
  <c r="X491" i="16"/>
  <c r="W491" i="16"/>
  <c r="V491" i="16"/>
  <c r="U491" i="16"/>
  <c r="S491" i="16"/>
  <c r="R491" i="16"/>
  <c r="Q491" i="16"/>
  <c r="P491" i="16"/>
  <c r="O491" i="16"/>
  <c r="N491" i="16"/>
  <c r="L491" i="16"/>
  <c r="K491" i="16"/>
  <c r="J491" i="16"/>
  <c r="I491" i="16"/>
  <c r="H491" i="16"/>
  <c r="D491" i="16"/>
  <c r="C491" i="16"/>
  <c r="Z490" i="16"/>
  <c r="Y490" i="16"/>
  <c r="X490" i="16"/>
  <c r="W490" i="16"/>
  <c r="V490" i="16"/>
  <c r="U490" i="16"/>
  <c r="S490" i="16"/>
  <c r="R490" i="16"/>
  <c r="Q490" i="16"/>
  <c r="P490" i="16"/>
  <c r="O490" i="16"/>
  <c r="N490" i="16"/>
  <c r="L490" i="16"/>
  <c r="K490" i="16"/>
  <c r="J490" i="16"/>
  <c r="I490" i="16"/>
  <c r="H490" i="16"/>
  <c r="D490" i="16"/>
  <c r="C490" i="16"/>
  <c r="Z489" i="16"/>
  <c r="Y489" i="16"/>
  <c r="X489" i="16"/>
  <c r="W489" i="16"/>
  <c r="V489" i="16"/>
  <c r="U489" i="16"/>
  <c r="S489" i="16"/>
  <c r="R489" i="16"/>
  <c r="Q489" i="16"/>
  <c r="P489" i="16"/>
  <c r="O489" i="16"/>
  <c r="N489" i="16"/>
  <c r="L489" i="16"/>
  <c r="K489" i="16"/>
  <c r="J489" i="16"/>
  <c r="I489" i="16"/>
  <c r="H489" i="16"/>
  <c r="D489" i="16"/>
  <c r="C489" i="16"/>
  <c r="Z488" i="16"/>
  <c r="Y488" i="16"/>
  <c r="X488" i="16"/>
  <c r="W488" i="16"/>
  <c r="V488" i="16"/>
  <c r="U488" i="16"/>
  <c r="S488" i="16"/>
  <c r="R488" i="16"/>
  <c r="Q488" i="16"/>
  <c r="P488" i="16"/>
  <c r="O488" i="16"/>
  <c r="N488" i="16"/>
  <c r="L488" i="16"/>
  <c r="K488" i="16"/>
  <c r="J488" i="16"/>
  <c r="I488" i="16"/>
  <c r="H488" i="16"/>
  <c r="D488" i="16"/>
  <c r="C488" i="16"/>
  <c r="Z487" i="16"/>
  <c r="Y487" i="16"/>
  <c r="X487" i="16"/>
  <c r="W487" i="16"/>
  <c r="V487" i="16"/>
  <c r="U487" i="16"/>
  <c r="S487" i="16"/>
  <c r="R487" i="16"/>
  <c r="Q487" i="16"/>
  <c r="P487" i="16"/>
  <c r="O487" i="16"/>
  <c r="N487" i="16"/>
  <c r="L487" i="16"/>
  <c r="K487" i="16"/>
  <c r="J487" i="16"/>
  <c r="I487" i="16"/>
  <c r="H487" i="16"/>
  <c r="D487" i="16"/>
  <c r="C487" i="16"/>
  <c r="Z486" i="16"/>
  <c r="Y486" i="16"/>
  <c r="X486" i="16"/>
  <c r="W486" i="16"/>
  <c r="V486" i="16"/>
  <c r="U486" i="16"/>
  <c r="S486" i="16"/>
  <c r="R486" i="16"/>
  <c r="Q486" i="16"/>
  <c r="P486" i="16"/>
  <c r="O486" i="16"/>
  <c r="N486" i="16"/>
  <c r="L486" i="16"/>
  <c r="K486" i="16"/>
  <c r="J486" i="16"/>
  <c r="I486" i="16"/>
  <c r="H486" i="16"/>
  <c r="D486" i="16"/>
  <c r="C486" i="16"/>
  <c r="Z485" i="16"/>
  <c r="Y485" i="16"/>
  <c r="X485" i="16"/>
  <c r="W485" i="16"/>
  <c r="V485" i="16"/>
  <c r="U485" i="16"/>
  <c r="S485" i="16"/>
  <c r="R485" i="16"/>
  <c r="Q485" i="16"/>
  <c r="P485" i="16"/>
  <c r="O485" i="16"/>
  <c r="N485" i="16"/>
  <c r="L485" i="16"/>
  <c r="K485" i="16"/>
  <c r="J485" i="16"/>
  <c r="I485" i="16"/>
  <c r="H485" i="16"/>
  <c r="D485" i="16"/>
  <c r="C485" i="16"/>
  <c r="Z484" i="16"/>
  <c r="Y484" i="16"/>
  <c r="X484" i="16"/>
  <c r="W484" i="16"/>
  <c r="V484" i="16"/>
  <c r="U484" i="16"/>
  <c r="S484" i="16"/>
  <c r="R484" i="16"/>
  <c r="Q484" i="16"/>
  <c r="P484" i="16"/>
  <c r="O484" i="16"/>
  <c r="N484" i="16"/>
  <c r="L484" i="16"/>
  <c r="K484" i="16"/>
  <c r="J484" i="16"/>
  <c r="I484" i="16"/>
  <c r="H484" i="16"/>
  <c r="D484" i="16"/>
  <c r="C484" i="16"/>
  <c r="Z483" i="16"/>
  <c r="Y483" i="16"/>
  <c r="X483" i="16"/>
  <c r="W483" i="16"/>
  <c r="V483" i="16"/>
  <c r="U483" i="16"/>
  <c r="S483" i="16"/>
  <c r="R483" i="16"/>
  <c r="Q483" i="16"/>
  <c r="P483" i="16"/>
  <c r="O483" i="16"/>
  <c r="N483" i="16"/>
  <c r="L483" i="16"/>
  <c r="K483" i="16"/>
  <c r="J483" i="16"/>
  <c r="I483" i="16"/>
  <c r="H483" i="16"/>
  <c r="D483" i="16"/>
  <c r="C483" i="16"/>
  <c r="Z482" i="16"/>
  <c r="Y482" i="16"/>
  <c r="X482" i="16"/>
  <c r="W482" i="16"/>
  <c r="V482" i="16"/>
  <c r="U482" i="16"/>
  <c r="S482" i="16"/>
  <c r="R482" i="16"/>
  <c r="Q482" i="16"/>
  <c r="P482" i="16"/>
  <c r="O482" i="16"/>
  <c r="N482" i="16"/>
  <c r="L482" i="16"/>
  <c r="K482" i="16"/>
  <c r="J482" i="16"/>
  <c r="I482" i="16"/>
  <c r="H482" i="16"/>
  <c r="D482" i="16"/>
  <c r="C482" i="16"/>
  <c r="Z481" i="16"/>
  <c r="Y481" i="16"/>
  <c r="X481" i="16"/>
  <c r="W481" i="16"/>
  <c r="V481" i="16"/>
  <c r="U481" i="16"/>
  <c r="S481" i="16"/>
  <c r="R481" i="16"/>
  <c r="Q481" i="16"/>
  <c r="P481" i="16"/>
  <c r="O481" i="16"/>
  <c r="N481" i="16"/>
  <c r="L481" i="16"/>
  <c r="K481" i="16"/>
  <c r="J481" i="16"/>
  <c r="I481" i="16"/>
  <c r="H481" i="16"/>
  <c r="D481" i="16"/>
  <c r="C481" i="16"/>
  <c r="Z480" i="16"/>
  <c r="Y480" i="16"/>
  <c r="X480" i="16"/>
  <c r="W480" i="16"/>
  <c r="V480" i="16"/>
  <c r="U480" i="16"/>
  <c r="S480" i="16"/>
  <c r="R480" i="16"/>
  <c r="Q480" i="16"/>
  <c r="P480" i="16"/>
  <c r="O480" i="16"/>
  <c r="N480" i="16"/>
  <c r="L480" i="16"/>
  <c r="K480" i="16"/>
  <c r="J480" i="16"/>
  <c r="I480" i="16"/>
  <c r="H480" i="16"/>
  <c r="D480" i="16"/>
  <c r="C480" i="16"/>
  <c r="Z479" i="16"/>
  <c r="Y479" i="16"/>
  <c r="X479" i="16"/>
  <c r="W479" i="16"/>
  <c r="V479" i="16"/>
  <c r="U479" i="16"/>
  <c r="S479" i="16"/>
  <c r="R479" i="16"/>
  <c r="Q479" i="16"/>
  <c r="P479" i="16"/>
  <c r="O479" i="16"/>
  <c r="N479" i="16"/>
  <c r="L479" i="16"/>
  <c r="K479" i="16"/>
  <c r="J479" i="16"/>
  <c r="I479" i="16"/>
  <c r="H479" i="16"/>
  <c r="D479" i="16"/>
  <c r="C479" i="16"/>
  <c r="Z478" i="16"/>
  <c r="Y478" i="16"/>
  <c r="X478" i="16"/>
  <c r="W478" i="16"/>
  <c r="V478" i="16"/>
  <c r="U478" i="16"/>
  <c r="S478" i="16"/>
  <c r="R478" i="16"/>
  <c r="Q478" i="16"/>
  <c r="P478" i="16"/>
  <c r="O478" i="16"/>
  <c r="N478" i="16"/>
  <c r="L478" i="16"/>
  <c r="K478" i="16"/>
  <c r="J478" i="16"/>
  <c r="I478" i="16"/>
  <c r="H478" i="16"/>
  <c r="D478" i="16"/>
  <c r="C478" i="16"/>
  <c r="Z477" i="16"/>
  <c r="Y477" i="16"/>
  <c r="X477" i="16"/>
  <c r="W477" i="16"/>
  <c r="V477" i="16"/>
  <c r="U477" i="16"/>
  <c r="S477" i="16"/>
  <c r="R477" i="16"/>
  <c r="Q477" i="16"/>
  <c r="P477" i="16"/>
  <c r="O477" i="16"/>
  <c r="N477" i="16"/>
  <c r="L477" i="16"/>
  <c r="K477" i="16"/>
  <c r="J477" i="16"/>
  <c r="I477" i="16"/>
  <c r="H477" i="16"/>
  <c r="D477" i="16"/>
  <c r="C477" i="16"/>
  <c r="Z476" i="16"/>
  <c r="Y476" i="16"/>
  <c r="X476" i="16"/>
  <c r="W476" i="16"/>
  <c r="V476" i="16"/>
  <c r="U476" i="16"/>
  <c r="S476" i="16"/>
  <c r="R476" i="16"/>
  <c r="Q476" i="16"/>
  <c r="P476" i="16"/>
  <c r="O476" i="16"/>
  <c r="N476" i="16"/>
  <c r="L476" i="16"/>
  <c r="K476" i="16"/>
  <c r="J476" i="16"/>
  <c r="I476" i="16"/>
  <c r="H476" i="16"/>
  <c r="D476" i="16"/>
  <c r="C476" i="16"/>
  <c r="Z475" i="16"/>
  <c r="Y475" i="16"/>
  <c r="X475" i="16"/>
  <c r="W475" i="16"/>
  <c r="V475" i="16"/>
  <c r="U475" i="16"/>
  <c r="S475" i="16"/>
  <c r="R475" i="16"/>
  <c r="Q475" i="16"/>
  <c r="P475" i="16"/>
  <c r="O475" i="16"/>
  <c r="N475" i="16"/>
  <c r="L475" i="16"/>
  <c r="K475" i="16"/>
  <c r="J475" i="16"/>
  <c r="I475" i="16"/>
  <c r="H475" i="16"/>
  <c r="D475" i="16"/>
  <c r="C475" i="16"/>
  <c r="Z474" i="16"/>
  <c r="Y474" i="16"/>
  <c r="X474" i="16"/>
  <c r="W474" i="16"/>
  <c r="V474" i="16"/>
  <c r="U474" i="16"/>
  <c r="S474" i="16"/>
  <c r="R474" i="16"/>
  <c r="Q474" i="16"/>
  <c r="P474" i="16"/>
  <c r="O474" i="16"/>
  <c r="N474" i="16"/>
  <c r="L474" i="16"/>
  <c r="K474" i="16"/>
  <c r="J474" i="16"/>
  <c r="I474" i="16"/>
  <c r="H474" i="16"/>
  <c r="D474" i="16"/>
  <c r="C474" i="16"/>
  <c r="Z473" i="16"/>
  <c r="Y473" i="16"/>
  <c r="X473" i="16"/>
  <c r="W473" i="16"/>
  <c r="V473" i="16"/>
  <c r="U473" i="16"/>
  <c r="S473" i="16"/>
  <c r="R473" i="16"/>
  <c r="Q473" i="16"/>
  <c r="P473" i="16"/>
  <c r="O473" i="16"/>
  <c r="N473" i="16"/>
  <c r="L473" i="16"/>
  <c r="K473" i="16"/>
  <c r="J473" i="16"/>
  <c r="I473" i="16"/>
  <c r="H473" i="16"/>
  <c r="D473" i="16"/>
  <c r="C473" i="16"/>
  <c r="Z472" i="16"/>
  <c r="Y472" i="16"/>
  <c r="X472" i="16"/>
  <c r="W472" i="16"/>
  <c r="V472" i="16"/>
  <c r="U472" i="16"/>
  <c r="S472" i="16"/>
  <c r="R472" i="16"/>
  <c r="Q472" i="16"/>
  <c r="P472" i="16"/>
  <c r="O472" i="16"/>
  <c r="N472" i="16"/>
  <c r="L472" i="16"/>
  <c r="K472" i="16"/>
  <c r="J472" i="16"/>
  <c r="I472" i="16"/>
  <c r="H472" i="16"/>
  <c r="D472" i="16"/>
  <c r="C472" i="16"/>
  <c r="Z471" i="16"/>
  <c r="Y471" i="16"/>
  <c r="X471" i="16"/>
  <c r="W471" i="16"/>
  <c r="V471" i="16"/>
  <c r="U471" i="16"/>
  <c r="S471" i="16"/>
  <c r="R471" i="16"/>
  <c r="Q471" i="16"/>
  <c r="P471" i="16"/>
  <c r="O471" i="16"/>
  <c r="N471" i="16"/>
  <c r="L471" i="16"/>
  <c r="K471" i="16"/>
  <c r="J471" i="16"/>
  <c r="I471" i="16"/>
  <c r="H471" i="16"/>
  <c r="D471" i="16"/>
  <c r="C471" i="16"/>
  <c r="Z470" i="16"/>
  <c r="Y470" i="16"/>
  <c r="X470" i="16"/>
  <c r="W470" i="16"/>
  <c r="V470" i="16"/>
  <c r="U470" i="16"/>
  <c r="S470" i="16"/>
  <c r="R470" i="16"/>
  <c r="Q470" i="16"/>
  <c r="P470" i="16"/>
  <c r="O470" i="16"/>
  <c r="N470" i="16"/>
  <c r="L470" i="16"/>
  <c r="K470" i="16"/>
  <c r="J470" i="16"/>
  <c r="I470" i="16"/>
  <c r="H470" i="16"/>
  <c r="D470" i="16"/>
  <c r="C470" i="16"/>
  <c r="Z469" i="16"/>
  <c r="Y469" i="16"/>
  <c r="X469" i="16"/>
  <c r="W469" i="16"/>
  <c r="V469" i="16"/>
  <c r="U469" i="16"/>
  <c r="S469" i="16"/>
  <c r="R469" i="16"/>
  <c r="Q469" i="16"/>
  <c r="P469" i="16"/>
  <c r="O469" i="16"/>
  <c r="N469" i="16"/>
  <c r="L469" i="16"/>
  <c r="K469" i="16"/>
  <c r="J469" i="16"/>
  <c r="I469" i="16"/>
  <c r="H469" i="16"/>
  <c r="D469" i="16"/>
  <c r="C469" i="16"/>
  <c r="Z468" i="16"/>
  <c r="Y468" i="16"/>
  <c r="X468" i="16"/>
  <c r="W468" i="16"/>
  <c r="V468" i="16"/>
  <c r="U468" i="16"/>
  <c r="S468" i="16"/>
  <c r="R468" i="16"/>
  <c r="Q468" i="16"/>
  <c r="P468" i="16"/>
  <c r="O468" i="16"/>
  <c r="N468" i="16"/>
  <c r="L468" i="16"/>
  <c r="K468" i="16"/>
  <c r="J468" i="16"/>
  <c r="I468" i="16"/>
  <c r="H468" i="16"/>
  <c r="D468" i="16"/>
  <c r="C468" i="16"/>
  <c r="Z467" i="16"/>
  <c r="Y467" i="16"/>
  <c r="X467" i="16"/>
  <c r="W467" i="16"/>
  <c r="V467" i="16"/>
  <c r="U467" i="16"/>
  <c r="S467" i="16"/>
  <c r="R467" i="16"/>
  <c r="Q467" i="16"/>
  <c r="P467" i="16"/>
  <c r="O467" i="16"/>
  <c r="N467" i="16"/>
  <c r="L467" i="16"/>
  <c r="K467" i="16"/>
  <c r="J467" i="16"/>
  <c r="I467" i="16"/>
  <c r="H467" i="16"/>
  <c r="D467" i="16"/>
  <c r="C467" i="16"/>
  <c r="Z466" i="16"/>
  <c r="Y466" i="16"/>
  <c r="X466" i="16"/>
  <c r="W466" i="16"/>
  <c r="V466" i="16"/>
  <c r="U466" i="16"/>
  <c r="S466" i="16"/>
  <c r="R466" i="16"/>
  <c r="Q466" i="16"/>
  <c r="P466" i="16"/>
  <c r="O466" i="16"/>
  <c r="N466" i="16"/>
  <c r="L466" i="16"/>
  <c r="K466" i="16"/>
  <c r="J466" i="16"/>
  <c r="I466" i="16"/>
  <c r="H466" i="16"/>
  <c r="D466" i="16"/>
  <c r="C466" i="16"/>
  <c r="Z465" i="16"/>
  <c r="Y465" i="16"/>
  <c r="X465" i="16"/>
  <c r="W465" i="16"/>
  <c r="V465" i="16"/>
  <c r="U465" i="16"/>
  <c r="S465" i="16"/>
  <c r="R465" i="16"/>
  <c r="Q465" i="16"/>
  <c r="P465" i="16"/>
  <c r="O465" i="16"/>
  <c r="N465" i="16"/>
  <c r="L465" i="16"/>
  <c r="K465" i="16"/>
  <c r="J465" i="16"/>
  <c r="I465" i="16"/>
  <c r="H465" i="16"/>
  <c r="D465" i="16"/>
  <c r="C465" i="16"/>
  <c r="Z464" i="16"/>
  <c r="Y464" i="16"/>
  <c r="X464" i="16"/>
  <c r="W464" i="16"/>
  <c r="V464" i="16"/>
  <c r="U464" i="16"/>
  <c r="S464" i="16"/>
  <c r="R464" i="16"/>
  <c r="Q464" i="16"/>
  <c r="P464" i="16"/>
  <c r="O464" i="16"/>
  <c r="N464" i="16"/>
  <c r="L464" i="16"/>
  <c r="K464" i="16"/>
  <c r="J464" i="16"/>
  <c r="I464" i="16"/>
  <c r="H464" i="16"/>
  <c r="D464" i="16"/>
  <c r="C464" i="16"/>
  <c r="Z463" i="16"/>
  <c r="Y463" i="16"/>
  <c r="X463" i="16"/>
  <c r="W463" i="16"/>
  <c r="V463" i="16"/>
  <c r="U463" i="16"/>
  <c r="S463" i="16"/>
  <c r="R463" i="16"/>
  <c r="Q463" i="16"/>
  <c r="P463" i="16"/>
  <c r="O463" i="16"/>
  <c r="N463" i="16"/>
  <c r="L463" i="16"/>
  <c r="K463" i="16"/>
  <c r="J463" i="16"/>
  <c r="I463" i="16"/>
  <c r="H463" i="16"/>
  <c r="D463" i="16"/>
  <c r="C463" i="16"/>
  <c r="Z462" i="16"/>
  <c r="Y462" i="16"/>
  <c r="X462" i="16"/>
  <c r="W462" i="16"/>
  <c r="V462" i="16"/>
  <c r="U462" i="16"/>
  <c r="S462" i="16"/>
  <c r="R462" i="16"/>
  <c r="Q462" i="16"/>
  <c r="P462" i="16"/>
  <c r="O462" i="16"/>
  <c r="N462" i="16"/>
  <c r="L462" i="16"/>
  <c r="K462" i="16"/>
  <c r="J462" i="16"/>
  <c r="I462" i="16"/>
  <c r="H462" i="16"/>
  <c r="D462" i="16"/>
  <c r="C462" i="16"/>
  <c r="Z461" i="16"/>
  <c r="Y461" i="16"/>
  <c r="X461" i="16"/>
  <c r="W461" i="16"/>
  <c r="V461" i="16"/>
  <c r="U461" i="16"/>
  <c r="S461" i="16"/>
  <c r="R461" i="16"/>
  <c r="Q461" i="16"/>
  <c r="P461" i="16"/>
  <c r="O461" i="16"/>
  <c r="N461" i="16"/>
  <c r="L461" i="16"/>
  <c r="K461" i="16"/>
  <c r="J461" i="16"/>
  <c r="I461" i="16"/>
  <c r="H461" i="16"/>
  <c r="D461" i="16"/>
  <c r="C461" i="16"/>
  <c r="Z460" i="16"/>
  <c r="Y460" i="16"/>
  <c r="X460" i="16"/>
  <c r="W460" i="16"/>
  <c r="V460" i="16"/>
  <c r="U460" i="16"/>
  <c r="S460" i="16"/>
  <c r="R460" i="16"/>
  <c r="Q460" i="16"/>
  <c r="P460" i="16"/>
  <c r="O460" i="16"/>
  <c r="N460" i="16"/>
  <c r="L460" i="16"/>
  <c r="K460" i="16"/>
  <c r="J460" i="16"/>
  <c r="I460" i="16"/>
  <c r="H460" i="16"/>
  <c r="D460" i="16"/>
  <c r="C460" i="16"/>
  <c r="Z459" i="16"/>
  <c r="Y459" i="16"/>
  <c r="X459" i="16"/>
  <c r="W459" i="16"/>
  <c r="V459" i="16"/>
  <c r="U459" i="16"/>
  <c r="S459" i="16"/>
  <c r="R459" i="16"/>
  <c r="Q459" i="16"/>
  <c r="P459" i="16"/>
  <c r="O459" i="16"/>
  <c r="N459" i="16"/>
  <c r="L459" i="16"/>
  <c r="K459" i="16"/>
  <c r="J459" i="16"/>
  <c r="I459" i="16"/>
  <c r="H459" i="16"/>
  <c r="D459" i="16"/>
  <c r="C459" i="16"/>
  <c r="Z458" i="16"/>
  <c r="Y458" i="16"/>
  <c r="X458" i="16"/>
  <c r="W458" i="16"/>
  <c r="V458" i="16"/>
  <c r="U458" i="16"/>
  <c r="S458" i="16"/>
  <c r="R458" i="16"/>
  <c r="Q458" i="16"/>
  <c r="P458" i="16"/>
  <c r="O458" i="16"/>
  <c r="N458" i="16"/>
  <c r="L458" i="16"/>
  <c r="K458" i="16"/>
  <c r="J458" i="16"/>
  <c r="I458" i="16"/>
  <c r="H458" i="16"/>
  <c r="D458" i="16"/>
  <c r="C458" i="16"/>
  <c r="Z457" i="16"/>
  <c r="Y457" i="16"/>
  <c r="X457" i="16"/>
  <c r="W457" i="16"/>
  <c r="V457" i="16"/>
  <c r="U457" i="16"/>
  <c r="S457" i="16"/>
  <c r="R457" i="16"/>
  <c r="Q457" i="16"/>
  <c r="P457" i="16"/>
  <c r="O457" i="16"/>
  <c r="N457" i="16"/>
  <c r="L457" i="16"/>
  <c r="K457" i="16"/>
  <c r="J457" i="16"/>
  <c r="I457" i="16"/>
  <c r="H457" i="16"/>
  <c r="D457" i="16"/>
  <c r="C457" i="16"/>
  <c r="Z456" i="16"/>
  <c r="Y456" i="16"/>
  <c r="X456" i="16"/>
  <c r="W456" i="16"/>
  <c r="V456" i="16"/>
  <c r="U456" i="16"/>
  <c r="S456" i="16"/>
  <c r="R456" i="16"/>
  <c r="Q456" i="16"/>
  <c r="P456" i="16"/>
  <c r="O456" i="16"/>
  <c r="N456" i="16"/>
  <c r="L456" i="16"/>
  <c r="K456" i="16"/>
  <c r="J456" i="16"/>
  <c r="I456" i="16"/>
  <c r="H456" i="16"/>
  <c r="D456" i="16"/>
  <c r="C456" i="16"/>
  <c r="Z455" i="16"/>
  <c r="Y455" i="16"/>
  <c r="X455" i="16"/>
  <c r="W455" i="16"/>
  <c r="V455" i="16"/>
  <c r="U455" i="16"/>
  <c r="S455" i="16"/>
  <c r="R455" i="16"/>
  <c r="Q455" i="16"/>
  <c r="P455" i="16"/>
  <c r="O455" i="16"/>
  <c r="N455" i="16"/>
  <c r="L455" i="16"/>
  <c r="K455" i="16"/>
  <c r="J455" i="16"/>
  <c r="I455" i="16"/>
  <c r="H455" i="16"/>
  <c r="D455" i="16"/>
  <c r="C455" i="16"/>
  <c r="Z454" i="16"/>
  <c r="Y454" i="16"/>
  <c r="X454" i="16"/>
  <c r="W454" i="16"/>
  <c r="V454" i="16"/>
  <c r="U454" i="16"/>
  <c r="S454" i="16"/>
  <c r="R454" i="16"/>
  <c r="Q454" i="16"/>
  <c r="P454" i="16"/>
  <c r="O454" i="16"/>
  <c r="N454" i="16"/>
  <c r="L454" i="16"/>
  <c r="K454" i="16"/>
  <c r="J454" i="16"/>
  <c r="I454" i="16"/>
  <c r="H454" i="16"/>
  <c r="D454" i="16"/>
  <c r="C454" i="16"/>
  <c r="Z453" i="16"/>
  <c r="Y453" i="16"/>
  <c r="X453" i="16"/>
  <c r="W453" i="16"/>
  <c r="V453" i="16"/>
  <c r="U453" i="16"/>
  <c r="S453" i="16"/>
  <c r="R453" i="16"/>
  <c r="Q453" i="16"/>
  <c r="P453" i="16"/>
  <c r="O453" i="16"/>
  <c r="N453" i="16"/>
  <c r="L453" i="16"/>
  <c r="K453" i="16"/>
  <c r="J453" i="16"/>
  <c r="I453" i="16"/>
  <c r="H453" i="16"/>
  <c r="D453" i="16"/>
  <c r="C453" i="16"/>
  <c r="Z452" i="16"/>
  <c r="Y452" i="16"/>
  <c r="X452" i="16"/>
  <c r="W452" i="16"/>
  <c r="V452" i="16"/>
  <c r="U452" i="16"/>
  <c r="S452" i="16"/>
  <c r="R452" i="16"/>
  <c r="Q452" i="16"/>
  <c r="P452" i="16"/>
  <c r="O452" i="16"/>
  <c r="N452" i="16"/>
  <c r="L452" i="16"/>
  <c r="K452" i="16"/>
  <c r="J452" i="16"/>
  <c r="I452" i="16"/>
  <c r="H452" i="16"/>
  <c r="D452" i="16"/>
  <c r="C452" i="16"/>
  <c r="Z451" i="16"/>
  <c r="Y451" i="16"/>
  <c r="X451" i="16"/>
  <c r="W451" i="16"/>
  <c r="V451" i="16"/>
  <c r="U451" i="16"/>
  <c r="S451" i="16"/>
  <c r="R451" i="16"/>
  <c r="Q451" i="16"/>
  <c r="P451" i="16"/>
  <c r="O451" i="16"/>
  <c r="N451" i="16"/>
  <c r="L451" i="16"/>
  <c r="K451" i="16"/>
  <c r="J451" i="16"/>
  <c r="I451" i="16"/>
  <c r="H451" i="16"/>
  <c r="D451" i="16"/>
  <c r="C451" i="16"/>
  <c r="Z450" i="16"/>
  <c r="Y450" i="16"/>
  <c r="X450" i="16"/>
  <c r="W450" i="16"/>
  <c r="V450" i="16"/>
  <c r="U450" i="16"/>
  <c r="S450" i="16"/>
  <c r="R450" i="16"/>
  <c r="Q450" i="16"/>
  <c r="P450" i="16"/>
  <c r="O450" i="16"/>
  <c r="N450" i="16"/>
  <c r="L450" i="16"/>
  <c r="K450" i="16"/>
  <c r="J450" i="16"/>
  <c r="I450" i="16"/>
  <c r="H450" i="16"/>
  <c r="D450" i="16"/>
  <c r="C450" i="16"/>
  <c r="Z449" i="16"/>
  <c r="Y449" i="16"/>
  <c r="X449" i="16"/>
  <c r="W449" i="16"/>
  <c r="V449" i="16"/>
  <c r="U449" i="16"/>
  <c r="S449" i="16"/>
  <c r="R449" i="16"/>
  <c r="Q449" i="16"/>
  <c r="P449" i="16"/>
  <c r="O449" i="16"/>
  <c r="N449" i="16"/>
  <c r="L449" i="16"/>
  <c r="K449" i="16"/>
  <c r="J449" i="16"/>
  <c r="I449" i="16"/>
  <c r="H449" i="16"/>
  <c r="D449" i="16"/>
  <c r="C449" i="16"/>
  <c r="Z448" i="16"/>
  <c r="Y448" i="16"/>
  <c r="X448" i="16"/>
  <c r="W448" i="16"/>
  <c r="V448" i="16"/>
  <c r="U448" i="16"/>
  <c r="S448" i="16"/>
  <c r="R448" i="16"/>
  <c r="Q448" i="16"/>
  <c r="P448" i="16"/>
  <c r="O448" i="16"/>
  <c r="N448" i="16"/>
  <c r="L448" i="16"/>
  <c r="K448" i="16"/>
  <c r="J448" i="16"/>
  <c r="I448" i="16"/>
  <c r="H448" i="16"/>
  <c r="D448" i="16"/>
  <c r="C448" i="16"/>
  <c r="Z447" i="16"/>
  <c r="Y447" i="16"/>
  <c r="X447" i="16"/>
  <c r="W447" i="16"/>
  <c r="V447" i="16"/>
  <c r="U447" i="16"/>
  <c r="S447" i="16"/>
  <c r="R447" i="16"/>
  <c r="Q447" i="16"/>
  <c r="P447" i="16"/>
  <c r="O447" i="16"/>
  <c r="N447" i="16"/>
  <c r="L447" i="16"/>
  <c r="K447" i="16"/>
  <c r="J447" i="16"/>
  <c r="I447" i="16"/>
  <c r="H447" i="16"/>
  <c r="D447" i="16"/>
  <c r="C447" i="16"/>
  <c r="Z446" i="16"/>
  <c r="Y446" i="16"/>
  <c r="X446" i="16"/>
  <c r="W446" i="16"/>
  <c r="V446" i="16"/>
  <c r="U446" i="16"/>
  <c r="S446" i="16"/>
  <c r="R446" i="16"/>
  <c r="Q446" i="16"/>
  <c r="P446" i="16"/>
  <c r="O446" i="16"/>
  <c r="N446" i="16"/>
  <c r="L446" i="16"/>
  <c r="K446" i="16"/>
  <c r="J446" i="16"/>
  <c r="I446" i="16"/>
  <c r="H446" i="16"/>
  <c r="D446" i="16"/>
  <c r="C446" i="16"/>
  <c r="Z445" i="16"/>
  <c r="Y445" i="16"/>
  <c r="X445" i="16"/>
  <c r="W445" i="16"/>
  <c r="V445" i="16"/>
  <c r="U445" i="16"/>
  <c r="S445" i="16"/>
  <c r="R445" i="16"/>
  <c r="Q445" i="16"/>
  <c r="P445" i="16"/>
  <c r="O445" i="16"/>
  <c r="N445" i="16"/>
  <c r="L445" i="16"/>
  <c r="K445" i="16"/>
  <c r="J445" i="16"/>
  <c r="I445" i="16"/>
  <c r="H445" i="16"/>
  <c r="D445" i="16"/>
  <c r="C445" i="16"/>
  <c r="Z444" i="16"/>
  <c r="Y444" i="16"/>
  <c r="X444" i="16"/>
  <c r="W444" i="16"/>
  <c r="V444" i="16"/>
  <c r="U444" i="16"/>
  <c r="S444" i="16"/>
  <c r="R444" i="16"/>
  <c r="Q444" i="16"/>
  <c r="P444" i="16"/>
  <c r="O444" i="16"/>
  <c r="N444" i="16"/>
  <c r="L444" i="16"/>
  <c r="K444" i="16"/>
  <c r="J444" i="16"/>
  <c r="I444" i="16"/>
  <c r="H444" i="16"/>
  <c r="D444" i="16"/>
  <c r="C444" i="16"/>
  <c r="Z443" i="16"/>
  <c r="Y443" i="16"/>
  <c r="X443" i="16"/>
  <c r="W443" i="16"/>
  <c r="V443" i="16"/>
  <c r="U443" i="16"/>
  <c r="S443" i="16"/>
  <c r="R443" i="16"/>
  <c r="Q443" i="16"/>
  <c r="P443" i="16"/>
  <c r="O443" i="16"/>
  <c r="N443" i="16"/>
  <c r="L443" i="16"/>
  <c r="K443" i="16"/>
  <c r="J443" i="16"/>
  <c r="I443" i="16"/>
  <c r="H443" i="16"/>
  <c r="D443" i="16"/>
  <c r="C443" i="16"/>
  <c r="Z442" i="16"/>
  <c r="Y442" i="16"/>
  <c r="X442" i="16"/>
  <c r="W442" i="16"/>
  <c r="V442" i="16"/>
  <c r="U442" i="16"/>
  <c r="S442" i="16"/>
  <c r="R442" i="16"/>
  <c r="Q442" i="16"/>
  <c r="P442" i="16"/>
  <c r="O442" i="16"/>
  <c r="N442" i="16"/>
  <c r="L442" i="16"/>
  <c r="K442" i="16"/>
  <c r="J442" i="16"/>
  <c r="I442" i="16"/>
  <c r="H442" i="16"/>
  <c r="D442" i="16"/>
  <c r="C442" i="16"/>
  <c r="Z441" i="16"/>
  <c r="Y441" i="16"/>
  <c r="X441" i="16"/>
  <c r="W441" i="16"/>
  <c r="V441" i="16"/>
  <c r="U441" i="16"/>
  <c r="S441" i="16"/>
  <c r="R441" i="16"/>
  <c r="Q441" i="16"/>
  <c r="P441" i="16"/>
  <c r="O441" i="16"/>
  <c r="N441" i="16"/>
  <c r="L441" i="16"/>
  <c r="K441" i="16"/>
  <c r="J441" i="16"/>
  <c r="I441" i="16"/>
  <c r="H441" i="16"/>
  <c r="D441" i="16"/>
  <c r="C441" i="16"/>
  <c r="Z440" i="16"/>
  <c r="Y440" i="16"/>
  <c r="X440" i="16"/>
  <c r="W440" i="16"/>
  <c r="V440" i="16"/>
  <c r="U440" i="16"/>
  <c r="S440" i="16"/>
  <c r="R440" i="16"/>
  <c r="Q440" i="16"/>
  <c r="P440" i="16"/>
  <c r="O440" i="16"/>
  <c r="N440" i="16"/>
  <c r="L440" i="16"/>
  <c r="K440" i="16"/>
  <c r="J440" i="16"/>
  <c r="I440" i="16"/>
  <c r="H440" i="16"/>
  <c r="D440" i="16"/>
  <c r="C440" i="16"/>
  <c r="Z439" i="16"/>
  <c r="Y439" i="16"/>
  <c r="X439" i="16"/>
  <c r="W439" i="16"/>
  <c r="V439" i="16"/>
  <c r="U439" i="16"/>
  <c r="S439" i="16"/>
  <c r="R439" i="16"/>
  <c r="Q439" i="16"/>
  <c r="P439" i="16"/>
  <c r="O439" i="16"/>
  <c r="N439" i="16"/>
  <c r="L439" i="16"/>
  <c r="K439" i="16"/>
  <c r="J439" i="16"/>
  <c r="I439" i="16"/>
  <c r="H439" i="16"/>
  <c r="D439" i="16"/>
  <c r="C439" i="16"/>
  <c r="Z438" i="16"/>
  <c r="Y438" i="16"/>
  <c r="X438" i="16"/>
  <c r="W438" i="16"/>
  <c r="V438" i="16"/>
  <c r="U438" i="16"/>
  <c r="S438" i="16"/>
  <c r="R438" i="16"/>
  <c r="Q438" i="16"/>
  <c r="P438" i="16"/>
  <c r="O438" i="16"/>
  <c r="N438" i="16"/>
  <c r="L438" i="16"/>
  <c r="K438" i="16"/>
  <c r="J438" i="16"/>
  <c r="I438" i="16"/>
  <c r="H438" i="16"/>
  <c r="D438" i="16"/>
  <c r="C438" i="16"/>
  <c r="Z437" i="16"/>
  <c r="Y437" i="16"/>
  <c r="X437" i="16"/>
  <c r="W437" i="16"/>
  <c r="V437" i="16"/>
  <c r="U437" i="16"/>
  <c r="S437" i="16"/>
  <c r="R437" i="16"/>
  <c r="Q437" i="16"/>
  <c r="P437" i="16"/>
  <c r="O437" i="16"/>
  <c r="N437" i="16"/>
  <c r="L437" i="16"/>
  <c r="K437" i="16"/>
  <c r="J437" i="16"/>
  <c r="I437" i="16"/>
  <c r="H437" i="16"/>
  <c r="D437" i="16"/>
  <c r="C437" i="16"/>
  <c r="Z436" i="16"/>
  <c r="Y436" i="16"/>
  <c r="X436" i="16"/>
  <c r="W436" i="16"/>
  <c r="V436" i="16"/>
  <c r="U436" i="16"/>
  <c r="S436" i="16"/>
  <c r="R436" i="16"/>
  <c r="Q436" i="16"/>
  <c r="P436" i="16"/>
  <c r="O436" i="16"/>
  <c r="N436" i="16"/>
  <c r="L436" i="16"/>
  <c r="K436" i="16"/>
  <c r="J436" i="16"/>
  <c r="I436" i="16"/>
  <c r="H436" i="16"/>
  <c r="D436" i="16"/>
  <c r="C436" i="16"/>
  <c r="Z435" i="16"/>
  <c r="Y435" i="16"/>
  <c r="X435" i="16"/>
  <c r="W435" i="16"/>
  <c r="V435" i="16"/>
  <c r="U435" i="16"/>
  <c r="S435" i="16"/>
  <c r="R435" i="16"/>
  <c r="Q435" i="16"/>
  <c r="P435" i="16"/>
  <c r="O435" i="16"/>
  <c r="N435" i="16"/>
  <c r="L435" i="16"/>
  <c r="K435" i="16"/>
  <c r="J435" i="16"/>
  <c r="I435" i="16"/>
  <c r="H435" i="16"/>
  <c r="D435" i="16"/>
  <c r="C435" i="16"/>
  <c r="Z434" i="16"/>
  <c r="Y434" i="16"/>
  <c r="X434" i="16"/>
  <c r="W434" i="16"/>
  <c r="V434" i="16"/>
  <c r="U434" i="16"/>
  <c r="S434" i="16"/>
  <c r="R434" i="16"/>
  <c r="Q434" i="16"/>
  <c r="P434" i="16"/>
  <c r="O434" i="16"/>
  <c r="N434" i="16"/>
  <c r="L434" i="16"/>
  <c r="K434" i="16"/>
  <c r="J434" i="16"/>
  <c r="I434" i="16"/>
  <c r="H434" i="16"/>
  <c r="D434" i="16"/>
  <c r="C434" i="16"/>
  <c r="Z433" i="16"/>
  <c r="Y433" i="16"/>
  <c r="X433" i="16"/>
  <c r="W433" i="16"/>
  <c r="V433" i="16"/>
  <c r="U433" i="16"/>
  <c r="S433" i="16"/>
  <c r="R433" i="16"/>
  <c r="Q433" i="16"/>
  <c r="P433" i="16"/>
  <c r="O433" i="16"/>
  <c r="N433" i="16"/>
  <c r="L433" i="16"/>
  <c r="K433" i="16"/>
  <c r="J433" i="16"/>
  <c r="I433" i="16"/>
  <c r="H433" i="16"/>
  <c r="D433" i="16"/>
  <c r="C433" i="16"/>
  <c r="Z432" i="16"/>
  <c r="Y432" i="16"/>
  <c r="X432" i="16"/>
  <c r="W432" i="16"/>
  <c r="V432" i="16"/>
  <c r="U432" i="16"/>
  <c r="S432" i="16"/>
  <c r="R432" i="16"/>
  <c r="Q432" i="16"/>
  <c r="P432" i="16"/>
  <c r="O432" i="16"/>
  <c r="N432" i="16"/>
  <c r="L432" i="16"/>
  <c r="K432" i="16"/>
  <c r="J432" i="16"/>
  <c r="I432" i="16"/>
  <c r="H432" i="16"/>
  <c r="D432" i="16"/>
  <c r="C432" i="16"/>
  <c r="Z431" i="16"/>
  <c r="Y431" i="16"/>
  <c r="X431" i="16"/>
  <c r="W431" i="16"/>
  <c r="V431" i="16"/>
  <c r="U431" i="16"/>
  <c r="S431" i="16"/>
  <c r="R431" i="16"/>
  <c r="Q431" i="16"/>
  <c r="P431" i="16"/>
  <c r="O431" i="16"/>
  <c r="N431" i="16"/>
  <c r="L431" i="16"/>
  <c r="K431" i="16"/>
  <c r="J431" i="16"/>
  <c r="I431" i="16"/>
  <c r="H431" i="16"/>
  <c r="D431" i="16"/>
  <c r="C431" i="16"/>
  <c r="Z430" i="16"/>
  <c r="Y430" i="16"/>
  <c r="X430" i="16"/>
  <c r="W430" i="16"/>
  <c r="V430" i="16"/>
  <c r="U430" i="16"/>
  <c r="S430" i="16"/>
  <c r="R430" i="16"/>
  <c r="Q430" i="16"/>
  <c r="P430" i="16"/>
  <c r="O430" i="16"/>
  <c r="N430" i="16"/>
  <c r="L430" i="16"/>
  <c r="K430" i="16"/>
  <c r="J430" i="16"/>
  <c r="I430" i="16"/>
  <c r="H430" i="16"/>
  <c r="D430" i="16"/>
  <c r="C430" i="16"/>
  <c r="Z429" i="16"/>
  <c r="Y429" i="16"/>
  <c r="X429" i="16"/>
  <c r="W429" i="16"/>
  <c r="V429" i="16"/>
  <c r="U429" i="16"/>
  <c r="S429" i="16"/>
  <c r="R429" i="16"/>
  <c r="Q429" i="16"/>
  <c r="P429" i="16"/>
  <c r="O429" i="16"/>
  <c r="N429" i="16"/>
  <c r="L429" i="16"/>
  <c r="K429" i="16"/>
  <c r="J429" i="16"/>
  <c r="I429" i="16"/>
  <c r="H429" i="16"/>
  <c r="D429" i="16"/>
  <c r="C429" i="16"/>
  <c r="Z428" i="16"/>
  <c r="Y428" i="16"/>
  <c r="X428" i="16"/>
  <c r="W428" i="16"/>
  <c r="V428" i="16"/>
  <c r="U428" i="16"/>
  <c r="S428" i="16"/>
  <c r="R428" i="16"/>
  <c r="Q428" i="16"/>
  <c r="P428" i="16"/>
  <c r="O428" i="16"/>
  <c r="N428" i="16"/>
  <c r="L428" i="16"/>
  <c r="K428" i="16"/>
  <c r="J428" i="16"/>
  <c r="I428" i="16"/>
  <c r="H428" i="16"/>
  <c r="D428" i="16"/>
  <c r="C428" i="16"/>
  <c r="Z427" i="16"/>
  <c r="Y427" i="16"/>
  <c r="X427" i="16"/>
  <c r="W427" i="16"/>
  <c r="V427" i="16"/>
  <c r="U427" i="16"/>
  <c r="S427" i="16"/>
  <c r="R427" i="16"/>
  <c r="Q427" i="16"/>
  <c r="P427" i="16"/>
  <c r="O427" i="16"/>
  <c r="N427" i="16"/>
  <c r="L427" i="16"/>
  <c r="K427" i="16"/>
  <c r="J427" i="16"/>
  <c r="I427" i="16"/>
  <c r="H427" i="16"/>
  <c r="D427" i="16"/>
  <c r="C427" i="16"/>
  <c r="Z426" i="16"/>
  <c r="Y426" i="16"/>
  <c r="X426" i="16"/>
  <c r="W426" i="16"/>
  <c r="V426" i="16"/>
  <c r="U426" i="16"/>
  <c r="S426" i="16"/>
  <c r="R426" i="16"/>
  <c r="Q426" i="16"/>
  <c r="P426" i="16"/>
  <c r="O426" i="16"/>
  <c r="N426" i="16"/>
  <c r="L426" i="16"/>
  <c r="K426" i="16"/>
  <c r="J426" i="16"/>
  <c r="I426" i="16"/>
  <c r="H426" i="16"/>
  <c r="D426" i="16"/>
  <c r="C426" i="16"/>
  <c r="Z425" i="16"/>
  <c r="Y425" i="16"/>
  <c r="X425" i="16"/>
  <c r="W425" i="16"/>
  <c r="V425" i="16"/>
  <c r="U425" i="16"/>
  <c r="S425" i="16"/>
  <c r="R425" i="16"/>
  <c r="Q425" i="16"/>
  <c r="P425" i="16"/>
  <c r="O425" i="16"/>
  <c r="N425" i="16"/>
  <c r="L425" i="16"/>
  <c r="K425" i="16"/>
  <c r="J425" i="16"/>
  <c r="I425" i="16"/>
  <c r="H425" i="16"/>
  <c r="D425" i="16"/>
  <c r="C425" i="16"/>
  <c r="Z424" i="16"/>
  <c r="Y424" i="16"/>
  <c r="X424" i="16"/>
  <c r="W424" i="16"/>
  <c r="V424" i="16"/>
  <c r="U424" i="16"/>
  <c r="S424" i="16"/>
  <c r="R424" i="16"/>
  <c r="Q424" i="16"/>
  <c r="P424" i="16"/>
  <c r="O424" i="16"/>
  <c r="N424" i="16"/>
  <c r="L424" i="16"/>
  <c r="K424" i="16"/>
  <c r="J424" i="16"/>
  <c r="I424" i="16"/>
  <c r="H424" i="16"/>
  <c r="D424" i="16"/>
  <c r="C424" i="16"/>
  <c r="Z423" i="16"/>
  <c r="Y423" i="16"/>
  <c r="X423" i="16"/>
  <c r="W423" i="16"/>
  <c r="V423" i="16"/>
  <c r="U423" i="16"/>
  <c r="S423" i="16"/>
  <c r="R423" i="16"/>
  <c r="Q423" i="16"/>
  <c r="P423" i="16"/>
  <c r="O423" i="16"/>
  <c r="N423" i="16"/>
  <c r="L423" i="16"/>
  <c r="K423" i="16"/>
  <c r="J423" i="16"/>
  <c r="I423" i="16"/>
  <c r="H423" i="16"/>
  <c r="D423" i="16"/>
  <c r="C423" i="16"/>
  <c r="Z422" i="16"/>
  <c r="Y422" i="16"/>
  <c r="X422" i="16"/>
  <c r="W422" i="16"/>
  <c r="V422" i="16"/>
  <c r="U422" i="16"/>
  <c r="S422" i="16"/>
  <c r="R422" i="16"/>
  <c r="Q422" i="16"/>
  <c r="P422" i="16"/>
  <c r="O422" i="16"/>
  <c r="N422" i="16"/>
  <c r="L422" i="16"/>
  <c r="K422" i="16"/>
  <c r="J422" i="16"/>
  <c r="I422" i="16"/>
  <c r="H422" i="16"/>
  <c r="D422" i="16"/>
  <c r="C422" i="16"/>
  <c r="Z421" i="16"/>
  <c r="Y421" i="16"/>
  <c r="X421" i="16"/>
  <c r="W421" i="16"/>
  <c r="V421" i="16"/>
  <c r="U421" i="16"/>
  <c r="S421" i="16"/>
  <c r="R421" i="16"/>
  <c r="Q421" i="16"/>
  <c r="P421" i="16"/>
  <c r="O421" i="16"/>
  <c r="N421" i="16"/>
  <c r="L421" i="16"/>
  <c r="K421" i="16"/>
  <c r="J421" i="16"/>
  <c r="I421" i="16"/>
  <c r="H421" i="16"/>
  <c r="D421" i="16"/>
  <c r="C421" i="16"/>
  <c r="Z420" i="16"/>
  <c r="Y420" i="16"/>
  <c r="X420" i="16"/>
  <c r="W420" i="16"/>
  <c r="V420" i="16"/>
  <c r="U420" i="16"/>
  <c r="S420" i="16"/>
  <c r="R420" i="16"/>
  <c r="Q420" i="16"/>
  <c r="P420" i="16"/>
  <c r="O420" i="16"/>
  <c r="N420" i="16"/>
  <c r="L420" i="16"/>
  <c r="K420" i="16"/>
  <c r="J420" i="16"/>
  <c r="I420" i="16"/>
  <c r="H420" i="16"/>
  <c r="D420" i="16"/>
  <c r="C420" i="16"/>
  <c r="Z419" i="16"/>
  <c r="Y419" i="16"/>
  <c r="X419" i="16"/>
  <c r="W419" i="16"/>
  <c r="V419" i="16"/>
  <c r="U419" i="16"/>
  <c r="S419" i="16"/>
  <c r="R419" i="16"/>
  <c r="Q419" i="16"/>
  <c r="P419" i="16"/>
  <c r="O419" i="16"/>
  <c r="N419" i="16"/>
  <c r="L419" i="16"/>
  <c r="K419" i="16"/>
  <c r="J419" i="16"/>
  <c r="I419" i="16"/>
  <c r="H419" i="16"/>
  <c r="D419" i="16"/>
  <c r="C419" i="16"/>
  <c r="Z418" i="16"/>
  <c r="Y418" i="16"/>
  <c r="X418" i="16"/>
  <c r="W418" i="16"/>
  <c r="V418" i="16"/>
  <c r="U418" i="16"/>
  <c r="S418" i="16"/>
  <c r="R418" i="16"/>
  <c r="Q418" i="16"/>
  <c r="P418" i="16"/>
  <c r="O418" i="16"/>
  <c r="N418" i="16"/>
  <c r="L418" i="16"/>
  <c r="K418" i="16"/>
  <c r="J418" i="16"/>
  <c r="I418" i="16"/>
  <c r="H418" i="16"/>
  <c r="D418" i="16"/>
  <c r="C418" i="16"/>
  <c r="Z417" i="16"/>
  <c r="Y417" i="16"/>
  <c r="X417" i="16"/>
  <c r="W417" i="16"/>
  <c r="V417" i="16"/>
  <c r="U417" i="16"/>
  <c r="S417" i="16"/>
  <c r="R417" i="16"/>
  <c r="Q417" i="16"/>
  <c r="P417" i="16"/>
  <c r="O417" i="16"/>
  <c r="N417" i="16"/>
  <c r="L417" i="16"/>
  <c r="K417" i="16"/>
  <c r="J417" i="16"/>
  <c r="I417" i="16"/>
  <c r="H417" i="16"/>
  <c r="D417" i="16"/>
  <c r="C417" i="16"/>
  <c r="Z416" i="16"/>
  <c r="Y416" i="16"/>
  <c r="X416" i="16"/>
  <c r="W416" i="16"/>
  <c r="V416" i="16"/>
  <c r="U416" i="16"/>
  <c r="S416" i="16"/>
  <c r="R416" i="16"/>
  <c r="Q416" i="16"/>
  <c r="P416" i="16"/>
  <c r="O416" i="16"/>
  <c r="N416" i="16"/>
  <c r="L416" i="16"/>
  <c r="K416" i="16"/>
  <c r="J416" i="16"/>
  <c r="I416" i="16"/>
  <c r="H416" i="16"/>
  <c r="D416" i="16"/>
  <c r="C416" i="16"/>
  <c r="Z415" i="16"/>
  <c r="Y415" i="16"/>
  <c r="X415" i="16"/>
  <c r="W415" i="16"/>
  <c r="V415" i="16"/>
  <c r="U415" i="16"/>
  <c r="S415" i="16"/>
  <c r="R415" i="16"/>
  <c r="Q415" i="16"/>
  <c r="P415" i="16"/>
  <c r="O415" i="16"/>
  <c r="N415" i="16"/>
  <c r="L415" i="16"/>
  <c r="K415" i="16"/>
  <c r="J415" i="16"/>
  <c r="I415" i="16"/>
  <c r="H415" i="16"/>
  <c r="D415" i="16"/>
  <c r="C415" i="16"/>
  <c r="Z414" i="16"/>
  <c r="Y414" i="16"/>
  <c r="X414" i="16"/>
  <c r="W414" i="16"/>
  <c r="V414" i="16"/>
  <c r="U414" i="16"/>
  <c r="S414" i="16"/>
  <c r="R414" i="16"/>
  <c r="Q414" i="16"/>
  <c r="P414" i="16"/>
  <c r="O414" i="16"/>
  <c r="N414" i="16"/>
  <c r="L414" i="16"/>
  <c r="K414" i="16"/>
  <c r="J414" i="16"/>
  <c r="I414" i="16"/>
  <c r="H414" i="16"/>
  <c r="D414" i="16"/>
  <c r="C414" i="16"/>
  <c r="Z413" i="16"/>
  <c r="Y413" i="16"/>
  <c r="X413" i="16"/>
  <c r="W413" i="16"/>
  <c r="V413" i="16"/>
  <c r="U413" i="16"/>
  <c r="S413" i="16"/>
  <c r="R413" i="16"/>
  <c r="Q413" i="16"/>
  <c r="P413" i="16"/>
  <c r="O413" i="16"/>
  <c r="N413" i="16"/>
  <c r="L413" i="16"/>
  <c r="K413" i="16"/>
  <c r="J413" i="16"/>
  <c r="I413" i="16"/>
  <c r="H413" i="16"/>
  <c r="D413" i="16"/>
  <c r="C413" i="16"/>
  <c r="Z412" i="16"/>
  <c r="Y412" i="16"/>
  <c r="X412" i="16"/>
  <c r="W412" i="16"/>
  <c r="V412" i="16"/>
  <c r="U412" i="16"/>
  <c r="S412" i="16"/>
  <c r="R412" i="16"/>
  <c r="Q412" i="16"/>
  <c r="P412" i="16"/>
  <c r="O412" i="16"/>
  <c r="N412" i="16"/>
  <c r="L412" i="16"/>
  <c r="K412" i="16"/>
  <c r="J412" i="16"/>
  <c r="I412" i="16"/>
  <c r="H412" i="16"/>
  <c r="D412" i="16"/>
  <c r="C412" i="16"/>
  <c r="Z411" i="16"/>
  <c r="Y411" i="16"/>
  <c r="X411" i="16"/>
  <c r="W411" i="16"/>
  <c r="V411" i="16"/>
  <c r="U411" i="16"/>
  <c r="S411" i="16"/>
  <c r="R411" i="16"/>
  <c r="Q411" i="16"/>
  <c r="P411" i="16"/>
  <c r="O411" i="16"/>
  <c r="N411" i="16"/>
  <c r="L411" i="16"/>
  <c r="K411" i="16"/>
  <c r="J411" i="16"/>
  <c r="I411" i="16"/>
  <c r="H411" i="16"/>
  <c r="D411" i="16"/>
  <c r="C411" i="16"/>
  <c r="Z410" i="16"/>
  <c r="Y410" i="16"/>
  <c r="X410" i="16"/>
  <c r="W410" i="16"/>
  <c r="V410" i="16"/>
  <c r="U410" i="16"/>
  <c r="S410" i="16"/>
  <c r="R410" i="16"/>
  <c r="Q410" i="16"/>
  <c r="P410" i="16"/>
  <c r="O410" i="16"/>
  <c r="N410" i="16"/>
  <c r="L410" i="16"/>
  <c r="K410" i="16"/>
  <c r="J410" i="16"/>
  <c r="I410" i="16"/>
  <c r="H410" i="16"/>
  <c r="D410" i="16"/>
  <c r="C410" i="16"/>
  <c r="Z409" i="16"/>
  <c r="Y409" i="16"/>
  <c r="X409" i="16"/>
  <c r="W409" i="16"/>
  <c r="V409" i="16"/>
  <c r="U409" i="16"/>
  <c r="S409" i="16"/>
  <c r="R409" i="16"/>
  <c r="Q409" i="16"/>
  <c r="P409" i="16"/>
  <c r="O409" i="16"/>
  <c r="N409" i="16"/>
  <c r="L409" i="16"/>
  <c r="K409" i="16"/>
  <c r="J409" i="16"/>
  <c r="I409" i="16"/>
  <c r="H409" i="16"/>
  <c r="D409" i="16"/>
  <c r="C409" i="16"/>
  <c r="Z408" i="16"/>
  <c r="Y408" i="16"/>
  <c r="X408" i="16"/>
  <c r="W408" i="16"/>
  <c r="V408" i="16"/>
  <c r="U408" i="16"/>
  <c r="S408" i="16"/>
  <c r="R408" i="16"/>
  <c r="Q408" i="16"/>
  <c r="P408" i="16"/>
  <c r="O408" i="16"/>
  <c r="N408" i="16"/>
  <c r="L408" i="16"/>
  <c r="K408" i="16"/>
  <c r="J408" i="16"/>
  <c r="I408" i="16"/>
  <c r="H408" i="16"/>
  <c r="D408" i="16"/>
  <c r="C408" i="16"/>
  <c r="Z407" i="16"/>
  <c r="Y407" i="16"/>
  <c r="X407" i="16"/>
  <c r="W407" i="16"/>
  <c r="V407" i="16"/>
  <c r="U407" i="16"/>
  <c r="S407" i="16"/>
  <c r="R407" i="16"/>
  <c r="Q407" i="16"/>
  <c r="P407" i="16"/>
  <c r="O407" i="16"/>
  <c r="N407" i="16"/>
  <c r="L407" i="16"/>
  <c r="K407" i="16"/>
  <c r="J407" i="16"/>
  <c r="I407" i="16"/>
  <c r="H407" i="16"/>
  <c r="D407" i="16"/>
  <c r="C407" i="16"/>
  <c r="Z406" i="16"/>
  <c r="Y406" i="16"/>
  <c r="X406" i="16"/>
  <c r="W406" i="16"/>
  <c r="V406" i="16"/>
  <c r="U406" i="16"/>
  <c r="S406" i="16"/>
  <c r="R406" i="16"/>
  <c r="Q406" i="16"/>
  <c r="P406" i="16"/>
  <c r="O406" i="16"/>
  <c r="N406" i="16"/>
  <c r="L406" i="16"/>
  <c r="K406" i="16"/>
  <c r="J406" i="16"/>
  <c r="I406" i="16"/>
  <c r="H406" i="16"/>
  <c r="D406" i="16"/>
  <c r="C406" i="16"/>
  <c r="Z405" i="16"/>
  <c r="Y405" i="16"/>
  <c r="X405" i="16"/>
  <c r="W405" i="16"/>
  <c r="V405" i="16"/>
  <c r="U405" i="16"/>
  <c r="S405" i="16"/>
  <c r="R405" i="16"/>
  <c r="Q405" i="16"/>
  <c r="P405" i="16"/>
  <c r="O405" i="16"/>
  <c r="N405" i="16"/>
  <c r="L405" i="16"/>
  <c r="K405" i="16"/>
  <c r="J405" i="16"/>
  <c r="I405" i="16"/>
  <c r="H405" i="16"/>
  <c r="D405" i="16"/>
  <c r="C405" i="16"/>
  <c r="Z404" i="16"/>
  <c r="Y404" i="16"/>
  <c r="X404" i="16"/>
  <c r="W404" i="16"/>
  <c r="V404" i="16"/>
  <c r="U404" i="16"/>
  <c r="S404" i="16"/>
  <c r="R404" i="16"/>
  <c r="Q404" i="16"/>
  <c r="P404" i="16"/>
  <c r="O404" i="16"/>
  <c r="N404" i="16"/>
  <c r="L404" i="16"/>
  <c r="K404" i="16"/>
  <c r="J404" i="16"/>
  <c r="I404" i="16"/>
  <c r="H404" i="16"/>
  <c r="D404" i="16"/>
  <c r="C404" i="16"/>
  <c r="Z403" i="16"/>
  <c r="Y403" i="16"/>
  <c r="X403" i="16"/>
  <c r="W403" i="16"/>
  <c r="V403" i="16"/>
  <c r="U403" i="16"/>
  <c r="S403" i="16"/>
  <c r="R403" i="16"/>
  <c r="Q403" i="16"/>
  <c r="P403" i="16"/>
  <c r="O403" i="16"/>
  <c r="N403" i="16"/>
  <c r="L403" i="16"/>
  <c r="K403" i="16"/>
  <c r="J403" i="16"/>
  <c r="I403" i="16"/>
  <c r="H403" i="16"/>
  <c r="D403" i="16"/>
  <c r="C403" i="16"/>
  <c r="Z402" i="16"/>
  <c r="Y402" i="16"/>
  <c r="X402" i="16"/>
  <c r="W402" i="16"/>
  <c r="V402" i="16"/>
  <c r="U402" i="16"/>
  <c r="S402" i="16"/>
  <c r="R402" i="16"/>
  <c r="Q402" i="16"/>
  <c r="P402" i="16"/>
  <c r="O402" i="16"/>
  <c r="N402" i="16"/>
  <c r="L402" i="16"/>
  <c r="K402" i="16"/>
  <c r="J402" i="16"/>
  <c r="I402" i="16"/>
  <c r="H402" i="16"/>
  <c r="D402" i="16"/>
  <c r="C402" i="16"/>
  <c r="Z401" i="16"/>
  <c r="Y401" i="16"/>
  <c r="X401" i="16"/>
  <c r="W401" i="16"/>
  <c r="V401" i="16"/>
  <c r="U401" i="16"/>
  <c r="S401" i="16"/>
  <c r="R401" i="16"/>
  <c r="Q401" i="16"/>
  <c r="P401" i="16"/>
  <c r="O401" i="16"/>
  <c r="N401" i="16"/>
  <c r="L401" i="16"/>
  <c r="K401" i="16"/>
  <c r="J401" i="16"/>
  <c r="I401" i="16"/>
  <c r="H401" i="16"/>
  <c r="D401" i="16"/>
  <c r="C401" i="16"/>
  <c r="Z400" i="16"/>
  <c r="Y400" i="16"/>
  <c r="X400" i="16"/>
  <c r="W400" i="16"/>
  <c r="V400" i="16"/>
  <c r="U400" i="16"/>
  <c r="S400" i="16"/>
  <c r="R400" i="16"/>
  <c r="Q400" i="16"/>
  <c r="P400" i="16"/>
  <c r="O400" i="16"/>
  <c r="N400" i="16"/>
  <c r="L400" i="16"/>
  <c r="K400" i="16"/>
  <c r="J400" i="16"/>
  <c r="I400" i="16"/>
  <c r="H400" i="16"/>
  <c r="D400" i="16"/>
  <c r="C400" i="16"/>
  <c r="Z399" i="16"/>
  <c r="Y399" i="16"/>
  <c r="X399" i="16"/>
  <c r="W399" i="16"/>
  <c r="V399" i="16"/>
  <c r="U399" i="16"/>
  <c r="S399" i="16"/>
  <c r="R399" i="16"/>
  <c r="Q399" i="16"/>
  <c r="P399" i="16"/>
  <c r="O399" i="16"/>
  <c r="N399" i="16"/>
  <c r="L399" i="16"/>
  <c r="K399" i="16"/>
  <c r="J399" i="16"/>
  <c r="I399" i="16"/>
  <c r="H399" i="16"/>
  <c r="D399" i="16"/>
  <c r="C399" i="16"/>
  <c r="Z398" i="16"/>
  <c r="Y398" i="16"/>
  <c r="X398" i="16"/>
  <c r="W398" i="16"/>
  <c r="V398" i="16"/>
  <c r="U398" i="16"/>
  <c r="S398" i="16"/>
  <c r="R398" i="16"/>
  <c r="Q398" i="16"/>
  <c r="P398" i="16"/>
  <c r="O398" i="16"/>
  <c r="N398" i="16"/>
  <c r="L398" i="16"/>
  <c r="K398" i="16"/>
  <c r="J398" i="16"/>
  <c r="I398" i="16"/>
  <c r="H398" i="16"/>
  <c r="D398" i="16"/>
  <c r="C398" i="16"/>
  <c r="Z397" i="16"/>
  <c r="Y397" i="16"/>
  <c r="X397" i="16"/>
  <c r="W397" i="16"/>
  <c r="V397" i="16"/>
  <c r="U397" i="16"/>
  <c r="S397" i="16"/>
  <c r="R397" i="16"/>
  <c r="Q397" i="16"/>
  <c r="P397" i="16"/>
  <c r="O397" i="16"/>
  <c r="N397" i="16"/>
  <c r="L397" i="16"/>
  <c r="K397" i="16"/>
  <c r="J397" i="16"/>
  <c r="I397" i="16"/>
  <c r="H397" i="16"/>
  <c r="D397" i="16"/>
  <c r="C397" i="16"/>
  <c r="Z396" i="16"/>
  <c r="Y396" i="16"/>
  <c r="X396" i="16"/>
  <c r="W396" i="16"/>
  <c r="V396" i="16"/>
  <c r="U396" i="16"/>
  <c r="S396" i="16"/>
  <c r="R396" i="16"/>
  <c r="Q396" i="16"/>
  <c r="P396" i="16"/>
  <c r="O396" i="16"/>
  <c r="N396" i="16"/>
  <c r="L396" i="16"/>
  <c r="K396" i="16"/>
  <c r="J396" i="16"/>
  <c r="I396" i="16"/>
  <c r="H396" i="16"/>
  <c r="D396" i="16"/>
  <c r="C396" i="16"/>
  <c r="Z395" i="16"/>
  <c r="Y395" i="16"/>
  <c r="X395" i="16"/>
  <c r="W395" i="16"/>
  <c r="V395" i="16"/>
  <c r="U395" i="16"/>
  <c r="S395" i="16"/>
  <c r="R395" i="16"/>
  <c r="Q395" i="16"/>
  <c r="P395" i="16"/>
  <c r="O395" i="16"/>
  <c r="N395" i="16"/>
  <c r="L395" i="16"/>
  <c r="K395" i="16"/>
  <c r="J395" i="16"/>
  <c r="I395" i="16"/>
  <c r="H395" i="16"/>
  <c r="D395" i="16"/>
  <c r="C395" i="16"/>
  <c r="Z394" i="16"/>
  <c r="Y394" i="16"/>
  <c r="X394" i="16"/>
  <c r="W394" i="16"/>
  <c r="V394" i="16"/>
  <c r="U394" i="16"/>
  <c r="S394" i="16"/>
  <c r="R394" i="16"/>
  <c r="Q394" i="16"/>
  <c r="P394" i="16"/>
  <c r="O394" i="16"/>
  <c r="N394" i="16"/>
  <c r="L394" i="16"/>
  <c r="K394" i="16"/>
  <c r="J394" i="16"/>
  <c r="I394" i="16"/>
  <c r="H394" i="16"/>
  <c r="D394" i="16"/>
  <c r="C394" i="16"/>
  <c r="Z393" i="16"/>
  <c r="Y393" i="16"/>
  <c r="X393" i="16"/>
  <c r="W393" i="16"/>
  <c r="V393" i="16"/>
  <c r="U393" i="16"/>
  <c r="S393" i="16"/>
  <c r="R393" i="16"/>
  <c r="Q393" i="16"/>
  <c r="P393" i="16"/>
  <c r="O393" i="16"/>
  <c r="N393" i="16"/>
  <c r="L393" i="16"/>
  <c r="K393" i="16"/>
  <c r="J393" i="16"/>
  <c r="I393" i="16"/>
  <c r="H393" i="16"/>
  <c r="D393" i="16"/>
  <c r="C393" i="16"/>
  <c r="Z392" i="16"/>
  <c r="Y392" i="16"/>
  <c r="X392" i="16"/>
  <c r="W392" i="16"/>
  <c r="V392" i="16"/>
  <c r="U392" i="16"/>
  <c r="S392" i="16"/>
  <c r="R392" i="16"/>
  <c r="Q392" i="16"/>
  <c r="P392" i="16"/>
  <c r="O392" i="16"/>
  <c r="N392" i="16"/>
  <c r="L392" i="16"/>
  <c r="K392" i="16"/>
  <c r="J392" i="16"/>
  <c r="I392" i="16"/>
  <c r="H392" i="16"/>
  <c r="D392" i="16"/>
  <c r="C392" i="16"/>
  <c r="Z391" i="16"/>
  <c r="Y391" i="16"/>
  <c r="X391" i="16"/>
  <c r="W391" i="16"/>
  <c r="V391" i="16"/>
  <c r="U391" i="16"/>
  <c r="S391" i="16"/>
  <c r="R391" i="16"/>
  <c r="Q391" i="16"/>
  <c r="P391" i="16"/>
  <c r="O391" i="16"/>
  <c r="N391" i="16"/>
  <c r="L391" i="16"/>
  <c r="K391" i="16"/>
  <c r="J391" i="16"/>
  <c r="I391" i="16"/>
  <c r="H391" i="16"/>
  <c r="D391" i="16"/>
  <c r="C391" i="16"/>
  <c r="Z390" i="16"/>
  <c r="Y390" i="16"/>
  <c r="X390" i="16"/>
  <c r="W390" i="16"/>
  <c r="V390" i="16"/>
  <c r="U390" i="16"/>
  <c r="S390" i="16"/>
  <c r="R390" i="16"/>
  <c r="Q390" i="16"/>
  <c r="P390" i="16"/>
  <c r="O390" i="16"/>
  <c r="N390" i="16"/>
  <c r="L390" i="16"/>
  <c r="K390" i="16"/>
  <c r="J390" i="16"/>
  <c r="I390" i="16"/>
  <c r="H390" i="16"/>
  <c r="D390" i="16"/>
  <c r="C390" i="16"/>
  <c r="Z389" i="16"/>
  <c r="Y389" i="16"/>
  <c r="X389" i="16"/>
  <c r="W389" i="16"/>
  <c r="V389" i="16"/>
  <c r="U389" i="16"/>
  <c r="S389" i="16"/>
  <c r="R389" i="16"/>
  <c r="Q389" i="16"/>
  <c r="P389" i="16"/>
  <c r="O389" i="16"/>
  <c r="N389" i="16"/>
  <c r="L389" i="16"/>
  <c r="K389" i="16"/>
  <c r="J389" i="16"/>
  <c r="I389" i="16"/>
  <c r="H389" i="16"/>
  <c r="D389" i="16"/>
  <c r="C389" i="16"/>
  <c r="Z388" i="16"/>
  <c r="Y388" i="16"/>
  <c r="X388" i="16"/>
  <c r="W388" i="16"/>
  <c r="V388" i="16"/>
  <c r="U388" i="16"/>
  <c r="S388" i="16"/>
  <c r="R388" i="16"/>
  <c r="Q388" i="16"/>
  <c r="P388" i="16"/>
  <c r="O388" i="16"/>
  <c r="N388" i="16"/>
  <c r="L388" i="16"/>
  <c r="K388" i="16"/>
  <c r="J388" i="16"/>
  <c r="I388" i="16"/>
  <c r="H388" i="16"/>
  <c r="D388" i="16"/>
  <c r="C388" i="16"/>
  <c r="Z387" i="16"/>
  <c r="Y387" i="16"/>
  <c r="X387" i="16"/>
  <c r="W387" i="16"/>
  <c r="V387" i="16"/>
  <c r="U387" i="16"/>
  <c r="S387" i="16"/>
  <c r="R387" i="16"/>
  <c r="Q387" i="16"/>
  <c r="P387" i="16"/>
  <c r="O387" i="16"/>
  <c r="N387" i="16"/>
  <c r="L387" i="16"/>
  <c r="K387" i="16"/>
  <c r="J387" i="16"/>
  <c r="I387" i="16"/>
  <c r="H387" i="16"/>
  <c r="D387" i="16"/>
  <c r="C387" i="16"/>
  <c r="Z386" i="16"/>
  <c r="Y386" i="16"/>
  <c r="X386" i="16"/>
  <c r="W386" i="16"/>
  <c r="V386" i="16"/>
  <c r="U386" i="16"/>
  <c r="S386" i="16"/>
  <c r="R386" i="16"/>
  <c r="Q386" i="16"/>
  <c r="P386" i="16"/>
  <c r="O386" i="16"/>
  <c r="N386" i="16"/>
  <c r="L386" i="16"/>
  <c r="K386" i="16"/>
  <c r="J386" i="16"/>
  <c r="I386" i="16"/>
  <c r="H386" i="16"/>
  <c r="D386" i="16"/>
  <c r="C386" i="16"/>
  <c r="Z385" i="16"/>
  <c r="Y385" i="16"/>
  <c r="X385" i="16"/>
  <c r="W385" i="16"/>
  <c r="V385" i="16"/>
  <c r="U385" i="16"/>
  <c r="S385" i="16"/>
  <c r="R385" i="16"/>
  <c r="Q385" i="16"/>
  <c r="P385" i="16"/>
  <c r="O385" i="16"/>
  <c r="N385" i="16"/>
  <c r="L385" i="16"/>
  <c r="K385" i="16"/>
  <c r="J385" i="16"/>
  <c r="I385" i="16"/>
  <c r="H385" i="16"/>
  <c r="D385" i="16"/>
  <c r="C385" i="16"/>
  <c r="Z384" i="16"/>
  <c r="Y384" i="16"/>
  <c r="X384" i="16"/>
  <c r="W384" i="16"/>
  <c r="V384" i="16"/>
  <c r="U384" i="16"/>
  <c r="S384" i="16"/>
  <c r="R384" i="16"/>
  <c r="Q384" i="16"/>
  <c r="P384" i="16"/>
  <c r="O384" i="16"/>
  <c r="N384" i="16"/>
  <c r="L384" i="16"/>
  <c r="K384" i="16"/>
  <c r="J384" i="16"/>
  <c r="I384" i="16"/>
  <c r="H384" i="16"/>
  <c r="D384" i="16"/>
  <c r="C384" i="16"/>
  <c r="Z383" i="16"/>
  <c r="Y383" i="16"/>
  <c r="X383" i="16"/>
  <c r="W383" i="16"/>
  <c r="V383" i="16"/>
  <c r="U383" i="16"/>
  <c r="S383" i="16"/>
  <c r="R383" i="16"/>
  <c r="Q383" i="16"/>
  <c r="P383" i="16"/>
  <c r="O383" i="16"/>
  <c r="N383" i="16"/>
  <c r="L383" i="16"/>
  <c r="K383" i="16"/>
  <c r="J383" i="16"/>
  <c r="I383" i="16"/>
  <c r="H383" i="16"/>
  <c r="D383" i="16"/>
  <c r="C383" i="16"/>
  <c r="Z382" i="16"/>
  <c r="Y382" i="16"/>
  <c r="X382" i="16"/>
  <c r="W382" i="16"/>
  <c r="V382" i="16"/>
  <c r="U382" i="16"/>
  <c r="S382" i="16"/>
  <c r="R382" i="16"/>
  <c r="Q382" i="16"/>
  <c r="P382" i="16"/>
  <c r="O382" i="16"/>
  <c r="N382" i="16"/>
  <c r="L382" i="16"/>
  <c r="K382" i="16"/>
  <c r="J382" i="16"/>
  <c r="I382" i="16"/>
  <c r="H382" i="16"/>
  <c r="D382" i="16"/>
  <c r="C382" i="16"/>
  <c r="Z381" i="16"/>
  <c r="Y381" i="16"/>
  <c r="X381" i="16"/>
  <c r="W381" i="16"/>
  <c r="V381" i="16"/>
  <c r="U381" i="16"/>
  <c r="S381" i="16"/>
  <c r="R381" i="16"/>
  <c r="Q381" i="16"/>
  <c r="P381" i="16"/>
  <c r="O381" i="16"/>
  <c r="N381" i="16"/>
  <c r="L381" i="16"/>
  <c r="K381" i="16"/>
  <c r="J381" i="16"/>
  <c r="I381" i="16"/>
  <c r="H381" i="16"/>
  <c r="D381" i="16"/>
  <c r="C381" i="16"/>
  <c r="Z380" i="16"/>
  <c r="Y380" i="16"/>
  <c r="X380" i="16"/>
  <c r="W380" i="16"/>
  <c r="V380" i="16"/>
  <c r="U380" i="16"/>
  <c r="S380" i="16"/>
  <c r="R380" i="16"/>
  <c r="Q380" i="16"/>
  <c r="P380" i="16"/>
  <c r="O380" i="16"/>
  <c r="N380" i="16"/>
  <c r="L380" i="16"/>
  <c r="K380" i="16"/>
  <c r="J380" i="16"/>
  <c r="I380" i="16"/>
  <c r="H380" i="16"/>
  <c r="D380" i="16"/>
  <c r="C380" i="16"/>
  <c r="Z379" i="16"/>
  <c r="Y379" i="16"/>
  <c r="X379" i="16"/>
  <c r="W379" i="16"/>
  <c r="V379" i="16"/>
  <c r="U379" i="16"/>
  <c r="S379" i="16"/>
  <c r="R379" i="16"/>
  <c r="Q379" i="16"/>
  <c r="P379" i="16"/>
  <c r="O379" i="16"/>
  <c r="N379" i="16"/>
  <c r="L379" i="16"/>
  <c r="K379" i="16"/>
  <c r="J379" i="16"/>
  <c r="I379" i="16"/>
  <c r="H379" i="16"/>
  <c r="D379" i="16"/>
  <c r="C379" i="16"/>
  <c r="Z378" i="16"/>
  <c r="Y378" i="16"/>
  <c r="X378" i="16"/>
  <c r="W378" i="16"/>
  <c r="V378" i="16"/>
  <c r="U378" i="16"/>
  <c r="S378" i="16"/>
  <c r="R378" i="16"/>
  <c r="Q378" i="16"/>
  <c r="P378" i="16"/>
  <c r="O378" i="16"/>
  <c r="N378" i="16"/>
  <c r="L378" i="16"/>
  <c r="K378" i="16"/>
  <c r="J378" i="16"/>
  <c r="I378" i="16"/>
  <c r="H378" i="16"/>
  <c r="D378" i="16"/>
  <c r="C378" i="16"/>
  <c r="Z377" i="16"/>
  <c r="Y377" i="16"/>
  <c r="X377" i="16"/>
  <c r="W377" i="16"/>
  <c r="V377" i="16"/>
  <c r="U377" i="16"/>
  <c r="S377" i="16"/>
  <c r="R377" i="16"/>
  <c r="Q377" i="16"/>
  <c r="P377" i="16"/>
  <c r="O377" i="16"/>
  <c r="N377" i="16"/>
  <c r="L377" i="16"/>
  <c r="K377" i="16"/>
  <c r="J377" i="16"/>
  <c r="I377" i="16"/>
  <c r="H377" i="16"/>
  <c r="D377" i="16"/>
  <c r="C377" i="16"/>
  <c r="Z376" i="16"/>
  <c r="Y376" i="16"/>
  <c r="X376" i="16"/>
  <c r="W376" i="16"/>
  <c r="V376" i="16"/>
  <c r="U376" i="16"/>
  <c r="S376" i="16"/>
  <c r="R376" i="16"/>
  <c r="Q376" i="16"/>
  <c r="P376" i="16"/>
  <c r="O376" i="16"/>
  <c r="N376" i="16"/>
  <c r="L376" i="16"/>
  <c r="K376" i="16"/>
  <c r="J376" i="16"/>
  <c r="I376" i="16"/>
  <c r="H376" i="16"/>
  <c r="D376" i="16"/>
  <c r="C376" i="16"/>
  <c r="Z375" i="16"/>
  <c r="Y375" i="16"/>
  <c r="X375" i="16"/>
  <c r="W375" i="16"/>
  <c r="V375" i="16"/>
  <c r="U375" i="16"/>
  <c r="S375" i="16"/>
  <c r="R375" i="16"/>
  <c r="Q375" i="16"/>
  <c r="P375" i="16"/>
  <c r="O375" i="16"/>
  <c r="N375" i="16"/>
  <c r="L375" i="16"/>
  <c r="K375" i="16"/>
  <c r="J375" i="16"/>
  <c r="I375" i="16"/>
  <c r="H375" i="16"/>
  <c r="D375" i="16"/>
  <c r="C375" i="16"/>
  <c r="Z374" i="16"/>
  <c r="Y374" i="16"/>
  <c r="X374" i="16"/>
  <c r="W374" i="16"/>
  <c r="V374" i="16"/>
  <c r="U374" i="16"/>
  <c r="S374" i="16"/>
  <c r="R374" i="16"/>
  <c r="Q374" i="16"/>
  <c r="P374" i="16"/>
  <c r="O374" i="16"/>
  <c r="N374" i="16"/>
  <c r="L374" i="16"/>
  <c r="K374" i="16"/>
  <c r="J374" i="16"/>
  <c r="I374" i="16"/>
  <c r="H374" i="16"/>
  <c r="D374" i="16"/>
  <c r="C374" i="16"/>
  <c r="Z373" i="16"/>
  <c r="Y373" i="16"/>
  <c r="X373" i="16"/>
  <c r="W373" i="16"/>
  <c r="V373" i="16"/>
  <c r="U373" i="16"/>
  <c r="S373" i="16"/>
  <c r="R373" i="16"/>
  <c r="Q373" i="16"/>
  <c r="P373" i="16"/>
  <c r="O373" i="16"/>
  <c r="N373" i="16"/>
  <c r="L373" i="16"/>
  <c r="K373" i="16"/>
  <c r="J373" i="16"/>
  <c r="I373" i="16"/>
  <c r="H373" i="16"/>
  <c r="D373" i="16"/>
  <c r="C373" i="16"/>
  <c r="Z372" i="16"/>
  <c r="Y372" i="16"/>
  <c r="X372" i="16"/>
  <c r="W372" i="16"/>
  <c r="V372" i="16"/>
  <c r="U372" i="16"/>
  <c r="S372" i="16"/>
  <c r="R372" i="16"/>
  <c r="Q372" i="16"/>
  <c r="P372" i="16"/>
  <c r="O372" i="16"/>
  <c r="N372" i="16"/>
  <c r="L372" i="16"/>
  <c r="K372" i="16"/>
  <c r="J372" i="16"/>
  <c r="I372" i="16"/>
  <c r="H372" i="16"/>
  <c r="D372" i="16"/>
  <c r="C372" i="16"/>
  <c r="Z371" i="16"/>
  <c r="Y371" i="16"/>
  <c r="X371" i="16"/>
  <c r="W371" i="16"/>
  <c r="V371" i="16"/>
  <c r="U371" i="16"/>
  <c r="S371" i="16"/>
  <c r="R371" i="16"/>
  <c r="Q371" i="16"/>
  <c r="P371" i="16"/>
  <c r="O371" i="16"/>
  <c r="N371" i="16"/>
  <c r="L371" i="16"/>
  <c r="K371" i="16"/>
  <c r="J371" i="16"/>
  <c r="I371" i="16"/>
  <c r="H371" i="16"/>
  <c r="D371" i="16"/>
  <c r="C371" i="16"/>
  <c r="Z370" i="16"/>
  <c r="Y370" i="16"/>
  <c r="X370" i="16"/>
  <c r="W370" i="16"/>
  <c r="V370" i="16"/>
  <c r="U370" i="16"/>
  <c r="S370" i="16"/>
  <c r="R370" i="16"/>
  <c r="Q370" i="16"/>
  <c r="P370" i="16"/>
  <c r="O370" i="16"/>
  <c r="N370" i="16"/>
  <c r="L370" i="16"/>
  <c r="K370" i="16"/>
  <c r="J370" i="16"/>
  <c r="I370" i="16"/>
  <c r="H370" i="16"/>
  <c r="D370" i="16"/>
  <c r="C370" i="16"/>
  <c r="Z369" i="16"/>
  <c r="Y369" i="16"/>
  <c r="X369" i="16"/>
  <c r="W369" i="16"/>
  <c r="V369" i="16"/>
  <c r="U369" i="16"/>
  <c r="S369" i="16"/>
  <c r="R369" i="16"/>
  <c r="Q369" i="16"/>
  <c r="P369" i="16"/>
  <c r="O369" i="16"/>
  <c r="N369" i="16"/>
  <c r="L369" i="16"/>
  <c r="K369" i="16"/>
  <c r="J369" i="16"/>
  <c r="I369" i="16"/>
  <c r="H369" i="16"/>
  <c r="D369" i="16"/>
  <c r="C369" i="16"/>
  <c r="Z368" i="16"/>
  <c r="Y368" i="16"/>
  <c r="X368" i="16"/>
  <c r="W368" i="16"/>
  <c r="V368" i="16"/>
  <c r="U368" i="16"/>
  <c r="S368" i="16"/>
  <c r="R368" i="16"/>
  <c r="Q368" i="16"/>
  <c r="P368" i="16"/>
  <c r="O368" i="16"/>
  <c r="N368" i="16"/>
  <c r="L368" i="16"/>
  <c r="K368" i="16"/>
  <c r="J368" i="16"/>
  <c r="I368" i="16"/>
  <c r="H368" i="16"/>
  <c r="D368" i="16"/>
  <c r="C368" i="16"/>
  <c r="Z367" i="16"/>
  <c r="Y367" i="16"/>
  <c r="X367" i="16"/>
  <c r="W367" i="16"/>
  <c r="V367" i="16"/>
  <c r="U367" i="16"/>
  <c r="S367" i="16"/>
  <c r="R367" i="16"/>
  <c r="Q367" i="16"/>
  <c r="P367" i="16"/>
  <c r="O367" i="16"/>
  <c r="N367" i="16"/>
  <c r="L367" i="16"/>
  <c r="K367" i="16"/>
  <c r="J367" i="16"/>
  <c r="I367" i="16"/>
  <c r="H367" i="16"/>
  <c r="D367" i="16"/>
  <c r="C367" i="16"/>
  <c r="Z366" i="16"/>
  <c r="Y366" i="16"/>
  <c r="X366" i="16"/>
  <c r="W366" i="16"/>
  <c r="V366" i="16"/>
  <c r="U366" i="16"/>
  <c r="S366" i="16"/>
  <c r="R366" i="16"/>
  <c r="Q366" i="16"/>
  <c r="P366" i="16"/>
  <c r="O366" i="16"/>
  <c r="N366" i="16"/>
  <c r="L366" i="16"/>
  <c r="K366" i="16"/>
  <c r="J366" i="16"/>
  <c r="I366" i="16"/>
  <c r="H366" i="16"/>
  <c r="D366" i="16"/>
  <c r="C366" i="16"/>
  <c r="Z365" i="16"/>
  <c r="Y365" i="16"/>
  <c r="X365" i="16"/>
  <c r="W365" i="16"/>
  <c r="V365" i="16"/>
  <c r="U365" i="16"/>
  <c r="S365" i="16"/>
  <c r="R365" i="16"/>
  <c r="Q365" i="16"/>
  <c r="P365" i="16"/>
  <c r="O365" i="16"/>
  <c r="N365" i="16"/>
  <c r="L365" i="16"/>
  <c r="K365" i="16"/>
  <c r="J365" i="16"/>
  <c r="I365" i="16"/>
  <c r="H365" i="16"/>
  <c r="D365" i="16"/>
  <c r="C365" i="16"/>
  <c r="Z364" i="16"/>
  <c r="Y364" i="16"/>
  <c r="X364" i="16"/>
  <c r="W364" i="16"/>
  <c r="V364" i="16"/>
  <c r="U364" i="16"/>
  <c r="S364" i="16"/>
  <c r="R364" i="16"/>
  <c r="Q364" i="16"/>
  <c r="P364" i="16"/>
  <c r="O364" i="16"/>
  <c r="N364" i="16"/>
  <c r="L364" i="16"/>
  <c r="K364" i="16"/>
  <c r="J364" i="16"/>
  <c r="I364" i="16"/>
  <c r="H364" i="16"/>
  <c r="D364" i="16"/>
  <c r="C364" i="16"/>
  <c r="Z363" i="16"/>
  <c r="Y363" i="16"/>
  <c r="X363" i="16"/>
  <c r="W363" i="16"/>
  <c r="V363" i="16"/>
  <c r="U363" i="16"/>
  <c r="S363" i="16"/>
  <c r="R363" i="16"/>
  <c r="Q363" i="16"/>
  <c r="P363" i="16"/>
  <c r="O363" i="16"/>
  <c r="N363" i="16"/>
  <c r="L363" i="16"/>
  <c r="K363" i="16"/>
  <c r="J363" i="16"/>
  <c r="I363" i="16"/>
  <c r="H363" i="16"/>
  <c r="D363" i="16"/>
  <c r="C363" i="16"/>
  <c r="Z362" i="16"/>
  <c r="Y362" i="16"/>
  <c r="X362" i="16"/>
  <c r="W362" i="16"/>
  <c r="V362" i="16"/>
  <c r="U362" i="16"/>
  <c r="S362" i="16"/>
  <c r="R362" i="16"/>
  <c r="Q362" i="16"/>
  <c r="P362" i="16"/>
  <c r="O362" i="16"/>
  <c r="N362" i="16"/>
  <c r="L362" i="16"/>
  <c r="K362" i="16"/>
  <c r="J362" i="16"/>
  <c r="I362" i="16"/>
  <c r="H362" i="16"/>
  <c r="D362" i="16"/>
  <c r="C362" i="16"/>
  <c r="Z361" i="16"/>
  <c r="Y361" i="16"/>
  <c r="X361" i="16"/>
  <c r="W361" i="16"/>
  <c r="V361" i="16"/>
  <c r="U361" i="16"/>
  <c r="S361" i="16"/>
  <c r="R361" i="16"/>
  <c r="Q361" i="16"/>
  <c r="P361" i="16"/>
  <c r="O361" i="16"/>
  <c r="N361" i="16"/>
  <c r="L361" i="16"/>
  <c r="K361" i="16"/>
  <c r="J361" i="16"/>
  <c r="I361" i="16"/>
  <c r="H361" i="16"/>
  <c r="D361" i="16"/>
  <c r="C361" i="16"/>
  <c r="Z360" i="16"/>
  <c r="Y360" i="16"/>
  <c r="X360" i="16"/>
  <c r="W360" i="16"/>
  <c r="V360" i="16"/>
  <c r="U360" i="16"/>
  <c r="S360" i="16"/>
  <c r="R360" i="16"/>
  <c r="Q360" i="16"/>
  <c r="P360" i="16"/>
  <c r="O360" i="16"/>
  <c r="N360" i="16"/>
  <c r="L360" i="16"/>
  <c r="K360" i="16"/>
  <c r="J360" i="16"/>
  <c r="I360" i="16"/>
  <c r="H360" i="16"/>
  <c r="D360" i="16"/>
  <c r="C360" i="16"/>
  <c r="Z359" i="16"/>
  <c r="Y359" i="16"/>
  <c r="X359" i="16"/>
  <c r="W359" i="16"/>
  <c r="V359" i="16"/>
  <c r="U359" i="16"/>
  <c r="S359" i="16"/>
  <c r="R359" i="16"/>
  <c r="Q359" i="16"/>
  <c r="P359" i="16"/>
  <c r="O359" i="16"/>
  <c r="N359" i="16"/>
  <c r="L359" i="16"/>
  <c r="K359" i="16"/>
  <c r="J359" i="16"/>
  <c r="I359" i="16"/>
  <c r="H359" i="16"/>
  <c r="D359" i="16"/>
  <c r="C359" i="16"/>
  <c r="Z358" i="16"/>
  <c r="Y358" i="16"/>
  <c r="X358" i="16"/>
  <c r="W358" i="16"/>
  <c r="V358" i="16"/>
  <c r="U358" i="16"/>
  <c r="S358" i="16"/>
  <c r="R358" i="16"/>
  <c r="Q358" i="16"/>
  <c r="P358" i="16"/>
  <c r="O358" i="16"/>
  <c r="N358" i="16"/>
  <c r="L358" i="16"/>
  <c r="K358" i="16"/>
  <c r="J358" i="16"/>
  <c r="I358" i="16"/>
  <c r="H358" i="16"/>
  <c r="D358" i="16"/>
  <c r="C358" i="16"/>
  <c r="Z357" i="16"/>
  <c r="Y357" i="16"/>
  <c r="X357" i="16"/>
  <c r="W357" i="16"/>
  <c r="V357" i="16"/>
  <c r="U357" i="16"/>
  <c r="S357" i="16"/>
  <c r="R357" i="16"/>
  <c r="Q357" i="16"/>
  <c r="P357" i="16"/>
  <c r="O357" i="16"/>
  <c r="N357" i="16"/>
  <c r="L357" i="16"/>
  <c r="K357" i="16"/>
  <c r="J357" i="16"/>
  <c r="I357" i="16"/>
  <c r="H357" i="16"/>
  <c r="D357" i="16"/>
  <c r="C357" i="16"/>
  <c r="Z356" i="16"/>
  <c r="Y356" i="16"/>
  <c r="X356" i="16"/>
  <c r="W356" i="16"/>
  <c r="V356" i="16"/>
  <c r="U356" i="16"/>
  <c r="S356" i="16"/>
  <c r="R356" i="16"/>
  <c r="Q356" i="16"/>
  <c r="P356" i="16"/>
  <c r="O356" i="16"/>
  <c r="N356" i="16"/>
  <c r="L356" i="16"/>
  <c r="K356" i="16"/>
  <c r="J356" i="16"/>
  <c r="I356" i="16"/>
  <c r="H356" i="16"/>
  <c r="D356" i="16"/>
  <c r="C356" i="16"/>
  <c r="Z355" i="16"/>
  <c r="Y355" i="16"/>
  <c r="X355" i="16"/>
  <c r="W355" i="16"/>
  <c r="V355" i="16"/>
  <c r="U355" i="16"/>
  <c r="S355" i="16"/>
  <c r="R355" i="16"/>
  <c r="Q355" i="16"/>
  <c r="P355" i="16"/>
  <c r="O355" i="16"/>
  <c r="N355" i="16"/>
  <c r="L355" i="16"/>
  <c r="K355" i="16"/>
  <c r="J355" i="16"/>
  <c r="I355" i="16"/>
  <c r="H355" i="16"/>
  <c r="D355" i="16"/>
  <c r="C355" i="16"/>
  <c r="Z354" i="16"/>
  <c r="Y354" i="16"/>
  <c r="X354" i="16"/>
  <c r="W354" i="16"/>
  <c r="V354" i="16"/>
  <c r="U354" i="16"/>
  <c r="S354" i="16"/>
  <c r="R354" i="16"/>
  <c r="Q354" i="16"/>
  <c r="P354" i="16"/>
  <c r="O354" i="16"/>
  <c r="N354" i="16"/>
  <c r="L354" i="16"/>
  <c r="K354" i="16"/>
  <c r="J354" i="16"/>
  <c r="I354" i="16"/>
  <c r="H354" i="16"/>
  <c r="D354" i="16"/>
  <c r="C354" i="16"/>
  <c r="Z353" i="16"/>
  <c r="Y353" i="16"/>
  <c r="X353" i="16"/>
  <c r="W353" i="16"/>
  <c r="V353" i="16"/>
  <c r="U353" i="16"/>
  <c r="S353" i="16"/>
  <c r="R353" i="16"/>
  <c r="Q353" i="16"/>
  <c r="P353" i="16"/>
  <c r="O353" i="16"/>
  <c r="N353" i="16"/>
  <c r="L353" i="16"/>
  <c r="K353" i="16"/>
  <c r="J353" i="16"/>
  <c r="I353" i="16"/>
  <c r="H353" i="16"/>
  <c r="D353" i="16"/>
  <c r="C353" i="16"/>
  <c r="Z352" i="16"/>
  <c r="Y352" i="16"/>
  <c r="X352" i="16"/>
  <c r="W352" i="16"/>
  <c r="V352" i="16"/>
  <c r="U352" i="16"/>
  <c r="S352" i="16"/>
  <c r="R352" i="16"/>
  <c r="Q352" i="16"/>
  <c r="P352" i="16"/>
  <c r="O352" i="16"/>
  <c r="N352" i="16"/>
  <c r="L352" i="16"/>
  <c r="K352" i="16"/>
  <c r="J352" i="16"/>
  <c r="I352" i="16"/>
  <c r="H352" i="16"/>
  <c r="D352" i="16"/>
  <c r="C352" i="16"/>
  <c r="Z351" i="16"/>
  <c r="Y351" i="16"/>
  <c r="X351" i="16"/>
  <c r="W351" i="16"/>
  <c r="V351" i="16"/>
  <c r="U351" i="16"/>
  <c r="S351" i="16"/>
  <c r="R351" i="16"/>
  <c r="Q351" i="16"/>
  <c r="P351" i="16"/>
  <c r="O351" i="16"/>
  <c r="N351" i="16"/>
  <c r="L351" i="16"/>
  <c r="K351" i="16"/>
  <c r="J351" i="16"/>
  <c r="I351" i="16"/>
  <c r="H351" i="16"/>
  <c r="D351" i="16"/>
  <c r="C351" i="16"/>
  <c r="Z350" i="16"/>
  <c r="Y350" i="16"/>
  <c r="X350" i="16"/>
  <c r="W350" i="16"/>
  <c r="V350" i="16"/>
  <c r="U350" i="16"/>
  <c r="S350" i="16"/>
  <c r="R350" i="16"/>
  <c r="Q350" i="16"/>
  <c r="P350" i="16"/>
  <c r="O350" i="16"/>
  <c r="N350" i="16"/>
  <c r="L350" i="16"/>
  <c r="K350" i="16"/>
  <c r="J350" i="16"/>
  <c r="I350" i="16"/>
  <c r="H350" i="16"/>
  <c r="D350" i="16"/>
  <c r="C350" i="16"/>
  <c r="Z349" i="16"/>
  <c r="Y349" i="16"/>
  <c r="X349" i="16"/>
  <c r="W349" i="16"/>
  <c r="V349" i="16"/>
  <c r="U349" i="16"/>
  <c r="S349" i="16"/>
  <c r="R349" i="16"/>
  <c r="Q349" i="16"/>
  <c r="P349" i="16"/>
  <c r="O349" i="16"/>
  <c r="N349" i="16"/>
  <c r="L349" i="16"/>
  <c r="K349" i="16"/>
  <c r="J349" i="16"/>
  <c r="I349" i="16"/>
  <c r="H349" i="16"/>
  <c r="D349" i="16"/>
  <c r="C349" i="16"/>
  <c r="Z348" i="16"/>
  <c r="Y348" i="16"/>
  <c r="X348" i="16"/>
  <c r="W348" i="16"/>
  <c r="V348" i="16"/>
  <c r="U348" i="16"/>
  <c r="S348" i="16"/>
  <c r="R348" i="16"/>
  <c r="Q348" i="16"/>
  <c r="P348" i="16"/>
  <c r="O348" i="16"/>
  <c r="N348" i="16"/>
  <c r="L348" i="16"/>
  <c r="K348" i="16"/>
  <c r="J348" i="16"/>
  <c r="I348" i="16"/>
  <c r="H348" i="16"/>
  <c r="D348" i="16"/>
  <c r="C348" i="16"/>
  <c r="Z347" i="16"/>
  <c r="Y347" i="16"/>
  <c r="X347" i="16"/>
  <c r="W347" i="16"/>
  <c r="V347" i="16"/>
  <c r="U347" i="16"/>
  <c r="S347" i="16"/>
  <c r="R347" i="16"/>
  <c r="Q347" i="16"/>
  <c r="P347" i="16"/>
  <c r="O347" i="16"/>
  <c r="N347" i="16"/>
  <c r="L347" i="16"/>
  <c r="K347" i="16"/>
  <c r="J347" i="16"/>
  <c r="I347" i="16"/>
  <c r="H347" i="16"/>
  <c r="D347" i="16"/>
  <c r="C347" i="16"/>
  <c r="Z346" i="16"/>
  <c r="Y346" i="16"/>
  <c r="X346" i="16"/>
  <c r="W346" i="16"/>
  <c r="V346" i="16"/>
  <c r="U346" i="16"/>
  <c r="S346" i="16"/>
  <c r="R346" i="16"/>
  <c r="Q346" i="16"/>
  <c r="P346" i="16"/>
  <c r="O346" i="16"/>
  <c r="N346" i="16"/>
  <c r="L346" i="16"/>
  <c r="K346" i="16"/>
  <c r="J346" i="16"/>
  <c r="I346" i="16"/>
  <c r="H346" i="16"/>
  <c r="D346" i="16"/>
  <c r="C346" i="16"/>
  <c r="Z345" i="16"/>
  <c r="Y345" i="16"/>
  <c r="X345" i="16"/>
  <c r="W345" i="16"/>
  <c r="V345" i="16"/>
  <c r="U345" i="16"/>
  <c r="S345" i="16"/>
  <c r="R345" i="16"/>
  <c r="Q345" i="16"/>
  <c r="P345" i="16"/>
  <c r="O345" i="16"/>
  <c r="N345" i="16"/>
  <c r="L345" i="16"/>
  <c r="K345" i="16"/>
  <c r="J345" i="16"/>
  <c r="I345" i="16"/>
  <c r="H345" i="16"/>
  <c r="D345" i="16"/>
  <c r="C345" i="16"/>
  <c r="Z344" i="16"/>
  <c r="Y344" i="16"/>
  <c r="X344" i="16"/>
  <c r="W344" i="16"/>
  <c r="V344" i="16"/>
  <c r="U344" i="16"/>
  <c r="S344" i="16"/>
  <c r="R344" i="16"/>
  <c r="Q344" i="16"/>
  <c r="P344" i="16"/>
  <c r="O344" i="16"/>
  <c r="N344" i="16"/>
  <c r="L344" i="16"/>
  <c r="K344" i="16"/>
  <c r="J344" i="16"/>
  <c r="I344" i="16"/>
  <c r="H344" i="16"/>
  <c r="D344" i="16"/>
  <c r="C344" i="16"/>
  <c r="Z343" i="16"/>
  <c r="Y343" i="16"/>
  <c r="X343" i="16"/>
  <c r="W343" i="16"/>
  <c r="V343" i="16"/>
  <c r="U343" i="16"/>
  <c r="S343" i="16"/>
  <c r="R343" i="16"/>
  <c r="Q343" i="16"/>
  <c r="P343" i="16"/>
  <c r="O343" i="16"/>
  <c r="N343" i="16"/>
  <c r="L343" i="16"/>
  <c r="K343" i="16"/>
  <c r="J343" i="16"/>
  <c r="I343" i="16"/>
  <c r="H343" i="16"/>
  <c r="D343" i="16"/>
  <c r="C343" i="16"/>
  <c r="Z342" i="16"/>
  <c r="Y342" i="16"/>
  <c r="X342" i="16"/>
  <c r="W342" i="16"/>
  <c r="V342" i="16"/>
  <c r="U342" i="16"/>
  <c r="S342" i="16"/>
  <c r="R342" i="16"/>
  <c r="Q342" i="16"/>
  <c r="P342" i="16"/>
  <c r="O342" i="16"/>
  <c r="N342" i="16"/>
  <c r="L342" i="16"/>
  <c r="K342" i="16"/>
  <c r="J342" i="16"/>
  <c r="I342" i="16"/>
  <c r="H342" i="16"/>
  <c r="D342" i="16"/>
  <c r="C342" i="16"/>
  <c r="Z341" i="16"/>
  <c r="Y341" i="16"/>
  <c r="X341" i="16"/>
  <c r="W341" i="16"/>
  <c r="V341" i="16"/>
  <c r="U341" i="16"/>
  <c r="S341" i="16"/>
  <c r="R341" i="16"/>
  <c r="Q341" i="16"/>
  <c r="P341" i="16"/>
  <c r="O341" i="16"/>
  <c r="N341" i="16"/>
  <c r="L341" i="16"/>
  <c r="K341" i="16"/>
  <c r="J341" i="16"/>
  <c r="I341" i="16"/>
  <c r="H341" i="16"/>
  <c r="D341" i="16"/>
  <c r="C341" i="16"/>
  <c r="Z340" i="16"/>
  <c r="Y340" i="16"/>
  <c r="X340" i="16"/>
  <c r="W340" i="16"/>
  <c r="V340" i="16"/>
  <c r="U340" i="16"/>
  <c r="S340" i="16"/>
  <c r="R340" i="16"/>
  <c r="Q340" i="16"/>
  <c r="P340" i="16"/>
  <c r="O340" i="16"/>
  <c r="N340" i="16"/>
  <c r="L340" i="16"/>
  <c r="K340" i="16"/>
  <c r="J340" i="16"/>
  <c r="I340" i="16"/>
  <c r="H340" i="16"/>
  <c r="D340" i="16"/>
  <c r="C340" i="16"/>
  <c r="Z339" i="16"/>
  <c r="Y339" i="16"/>
  <c r="X339" i="16"/>
  <c r="W339" i="16"/>
  <c r="V339" i="16"/>
  <c r="U339" i="16"/>
  <c r="S339" i="16"/>
  <c r="R339" i="16"/>
  <c r="Q339" i="16"/>
  <c r="P339" i="16"/>
  <c r="O339" i="16"/>
  <c r="N339" i="16"/>
  <c r="L339" i="16"/>
  <c r="K339" i="16"/>
  <c r="J339" i="16"/>
  <c r="I339" i="16"/>
  <c r="H339" i="16"/>
  <c r="D339" i="16"/>
  <c r="C339" i="16"/>
  <c r="Z338" i="16"/>
  <c r="Y338" i="16"/>
  <c r="X338" i="16"/>
  <c r="W338" i="16"/>
  <c r="V338" i="16"/>
  <c r="U338" i="16"/>
  <c r="S338" i="16"/>
  <c r="R338" i="16"/>
  <c r="Q338" i="16"/>
  <c r="P338" i="16"/>
  <c r="O338" i="16"/>
  <c r="N338" i="16"/>
  <c r="L338" i="16"/>
  <c r="K338" i="16"/>
  <c r="J338" i="16"/>
  <c r="I338" i="16"/>
  <c r="H338" i="16"/>
  <c r="D338" i="16"/>
  <c r="C338" i="16"/>
  <c r="Z337" i="16"/>
  <c r="Y337" i="16"/>
  <c r="X337" i="16"/>
  <c r="W337" i="16"/>
  <c r="V337" i="16"/>
  <c r="U337" i="16"/>
  <c r="S337" i="16"/>
  <c r="R337" i="16"/>
  <c r="Q337" i="16"/>
  <c r="P337" i="16"/>
  <c r="O337" i="16"/>
  <c r="N337" i="16"/>
  <c r="L337" i="16"/>
  <c r="K337" i="16"/>
  <c r="J337" i="16"/>
  <c r="I337" i="16"/>
  <c r="H337" i="16"/>
  <c r="D337" i="16"/>
  <c r="C337" i="16"/>
  <c r="Z336" i="16"/>
  <c r="Y336" i="16"/>
  <c r="X336" i="16"/>
  <c r="W336" i="16"/>
  <c r="V336" i="16"/>
  <c r="U336" i="16"/>
  <c r="S336" i="16"/>
  <c r="R336" i="16"/>
  <c r="Q336" i="16"/>
  <c r="P336" i="16"/>
  <c r="O336" i="16"/>
  <c r="N336" i="16"/>
  <c r="L336" i="16"/>
  <c r="K336" i="16"/>
  <c r="J336" i="16"/>
  <c r="I336" i="16"/>
  <c r="H336" i="16"/>
  <c r="D336" i="16"/>
  <c r="C336" i="16"/>
  <c r="Z335" i="16"/>
  <c r="Y335" i="16"/>
  <c r="X335" i="16"/>
  <c r="W335" i="16"/>
  <c r="V335" i="16"/>
  <c r="U335" i="16"/>
  <c r="S335" i="16"/>
  <c r="R335" i="16"/>
  <c r="Q335" i="16"/>
  <c r="P335" i="16"/>
  <c r="O335" i="16"/>
  <c r="N335" i="16"/>
  <c r="L335" i="16"/>
  <c r="K335" i="16"/>
  <c r="J335" i="16"/>
  <c r="I335" i="16"/>
  <c r="H335" i="16"/>
  <c r="D335" i="16"/>
  <c r="C335" i="16"/>
  <c r="Z334" i="16"/>
  <c r="Y334" i="16"/>
  <c r="X334" i="16"/>
  <c r="W334" i="16"/>
  <c r="V334" i="16"/>
  <c r="U334" i="16"/>
  <c r="S334" i="16"/>
  <c r="R334" i="16"/>
  <c r="Q334" i="16"/>
  <c r="P334" i="16"/>
  <c r="O334" i="16"/>
  <c r="N334" i="16"/>
  <c r="L334" i="16"/>
  <c r="K334" i="16"/>
  <c r="J334" i="16"/>
  <c r="I334" i="16"/>
  <c r="H334" i="16"/>
  <c r="D334" i="16"/>
  <c r="C334" i="16"/>
  <c r="Z333" i="16"/>
  <c r="Y333" i="16"/>
  <c r="X333" i="16"/>
  <c r="W333" i="16"/>
  <c r="V333" i="16"/>
  <c r="U333" i="16"/>
  <c r="S333" i="16"/>
  <c r="R333" i="16"/>
  <c r="Q333" i="16"/>
  <c r="P333" i="16"/>
  <c r="O333" i="16"/>
  <c r="N333" i="16"/>
  <c r="L333" i="16"/>
  <c r="K333" i="16"/>
  <c r="J333" i="16"/>
  <c r="I333" i="16"/>
  <c r="H333" i="16"/>
  <c r="D333" i="16"/>
  <c r="C333" i="16"/>
  <c r="Z332" i="16"/>
  <c r="Y332" i="16"/>
  <c r="X332" i="16"/>
  <c r="W332" i="16"/>
  <c r="V332" i="16"/>
  <c r="U332" i="16"/>
  <c r="S332" i="16"/>
  <c r="R332" i="16"/>
  <c r="Q332" i="16"/>
  <c r="P332" i="16"/>
  <c r="O332" i="16"/>
  <c r="N332" i="16"/>
  <c r="L332" i="16"/>
  <c r="K332" i="16"/>
  <c r="J332" i="16"/>
  <c r="I332" i="16"/>
  <c r="H332" i="16"/>
  <c r="D332" i="16"/>
  <c r="C332" i="16"/>
  <c r="Z331" i="16"/>
  <c r="Y331" i="16"/>
  <c r="X331" i="16"/>
  <c r="W331" i="16"/>
  <c r="V331" i="16"/>
  <c r="U331" i="16"/>
  <c r="S331" i="16"/>
  <c r="R331" i="16"/>
  <c r="Q331" i="16"/>
  <c r="P331" i="16"/>
  <c r="O331" i="16"/>
  <c r="N331" i="16"/>
  <c r="L331" i="16"/>
  <c r="K331" i="16"/>
  <c r="J331" i="16"/>
  <c r="I331" i="16"/>
  <c r="H331" i="16"/>
  <c r="D331" i="16"/>
  <c r="C331" i="16"/>
  <c r="Z330" i="16"/>
  <c r="Y330" i="16"/>
  <c r="X330" i="16"/>
  <c r="W330" i="16"/>
  <c r="V330" i="16"/>
  <c r="U330" i="16"/>
  <c r="S330" i="16"/>
  <c r="R330" i="16"/>
  <c r="Q330" i="16"/>
  <c r="P330" i="16"/>
  <c r="O330" i="16"/>
  <c r="N330" i="16"/>
  <c r="L330" i="16"/>
  <c r="K330" i="16"/>
  <c r="J330" i="16"/>
  <c r="I330" i="16"/>
  <c r="H330" i="16"/>
  <c r="D330" i="16"/>
  <c r="C330" i="16"/>
  <c r="Z329" i="16"/>
  <c r="Y329" i="16"/>
  <c r="X329" i="16"/>
  <c r="W329" i="16"/>
  <c r="V329" i="16"/>
  <c r="U329" i="16"/>
  <c r="S329" i="16"/>
  <c r="R329" i="16"/>
  <c r="Q329" i="16"/>
  <c r="P329" i="16"/>
  <c r="O329" i="16"/>
  <c r="N329" i="16"/>
  <c r="L329" i="16"/>
  <c r="K329" i="16"/>
  <c r="J329" i="16"/>
  <c r="I329" i="16"/>
  <c r="H329" i="16"/>
  <c r="D329" i="16"/>
  <c r="C329" i="16"/>
  <c r="Z328" i="16"/>
  <c r="Y328" i="16"/>
  <c r="X328" i="16"/>
  <c r="W328" i="16"/>
  <c r="V328" i="16"/>
  <c r="U328" i="16"/>
  <c r="S328" i="16"/>
  <c r="R328" i="16"/>
  <c r="Q328" i="16"/>
  <c r="P328" i="16"/>
  <c r="O328" i="16"/>
  <c r="N328" i="16"/>
  <c r="L328" i="16"/>
  <c r="K328" i="16"/>
  <c r="J328" i="16"/>
  <c r="I328" i="16"/>
  <c r="H328" i="16"/>
  <c r="D328" i="16"/>
  <c r="C328" i="16"/>
  <c r="Z327" i="16"/>
  <c r="Y327" i="16"/>
  <c r="X327" i="16"/>
  <c r="W327" i="16"/>
  <c r="V327" i="16"/>
  <c r="U327" i="16"/>
  <c r="S327" i="16"/>
  <c r="R327" i="16"/>
  <c r="Q327" i="16"/>
  <c r="P327" i="16"/>
  <c r="O327" i="16"/>
  <c r="N327" i="16"/>
  <c r="L327" i="16"/>
  <c r="K327" i="16"/>
  <c r="J327" i="16"/>
  <c r="I327" i="16"/>
  <c r="H327" i="16"/>
  <c r="D327" i="16"/>
  <c r="C327" i="16"/>
  <c r="Z326" i="16"/>
  <c r="Y326" i="16"/>
  <c r="X326" i="16"/>
  <c r="W326" i="16"/>
  <c r="V326" i="16"/>
  <c r="U326" i="16"/>
  <c r="S326" i="16"/>
  <c r="R326" i="16"/>
  <c r="Q326" i="16"/>
  <c r="P326" i="16"/>
  <c r="O326" i="16"/>
  <c r="N326" i="16"/>
  <c r="L326" i="16"/>
  <c r="K326" i="16"/>
  <c r="J326" i="16"/>
  <c r="I326" i="16"/>
  <c r="H326" i="16"/>
  <c r="D326" i="16"/>
  <c r="C326" i="16"/>
  <c r="Z325" i="16"/>
  <c r="Y325" i="16"/>
  <c r="X325" i="16"/>
  <c r="W325" i="16"/>
  <c r="V325" i="16"/>
  <c r="U325" i="16"/>
  <c r="S325" i="16"/>
  <c r="R325" i="16"/>
  <c r="Q325" i="16"/>
  <c r="P325" i="16"/>
  <c r="O325" i="16"/>
  <c r="N325" i="16"/>
  <c r="L325" i="16"/>
  <c r="K325" i="16"/>
  <c r="J325" i="16"/>
  <c r="I325" i="16"/>
  <c r="H325" i="16"/>
  <c r="D325" i="16"/>
  <c r="C325" i="16"/>
  <c r="Z324" i="16"/>
  <c r="Y324" i="16"/>
  <c r="X324" i="16"/>
  <c r="W324" i="16"/>
  <c r="V324" i="16"/>
  <c r="U324" i="16"/>
  <c r="S324" i="16"/>
  <c r="R324" i="16"/>
  <c r="Q324" i="16"/>
  <c r="P324" i="16"/>
  <c r="O324" i="16"/>
  <c r="N324" i="16"/>
  <c r="L324" i="16"/>
  <c r="K324" i="16"/>
  <c r="J324" i="16"/>
  <c r="I324" i="16"/>
  <c r="H324" i="16"/>
  <c r="D324" i="16"/>
  <c r="C324" i="16"/>
  <c r="Z323" i="16"/>
  <c r="Y323" i="16"/>
  <c r="X323" i="16"/>
  <c r="W323" i="16"/>
  <c r="V323" i="16"/>
  <c r="U323" i="16"/>
  <c r="S323" i="16"/>
  <c r="R323" i="16"/>
  <c r="Q323" i="16"/>
  <c r="P323" i="16"/>
  <c r="O323" i="16"/>
  <c r="N323" i="16"/>
  <c r="L323" i="16"/>
  <c r="K323" i="16"/>
  <c r="J323" i="16"/>
  <c r="I323" i="16"/>
  <c r="H323" i="16"/>
  <c r="D323" i="16"/>
  <c r="C323" i="16"/>
  <c r="Z322" i="16"/>
  <c r="Y322" i="16"/>
  <c r="X322" i="16"/>
  <c r="W322" i="16"/>
  <c r="V322" i="16"/>
  <c r="U322" i="16"/>
  <c r="S322" i="16"/>
  <c r="R322" i="16"/>
  <c r="Q322" i="16"/>
  <c r="P322" i="16"/>
  <c r="O322" i="16"/>
  <c r="N322" i="16"/>
  <c r="L322" i="16"/>
  <c r="K322" i="16"/>
  <c r="J322" i="16"/>
  <c r="I322" i="16"/>
  <c r="H322" i="16"/>
  <c r="D322" i="16"/>
  <c r="C322" i="16"/>
  <c r="Z321" i="16"/>
  <c r="Y321" i="16"/>
  <c r="X321" i="16"/>
  <c r="W321" i="16"/>
  <c r="V321" i="16"/>
  <c r="U321" i="16"/>
  <c r="S321" i="16"/>
  <c r="R321" i="16"/>
  <c r="Q321" i="16"/>
  <c r="P321" i="16"/>
  <c r="O321" i="16"/>
  <c r="N321" i="16"/>
  <c r="L321" i="16"/>
  <c r="K321" i="16"/>
  <c r="J321" i="16"/>
  <c r="I321" i="16"/>
  <c r="H321" i="16"/>
  <c r="D321" i="16"/>
  <c r="C321" i="16"/>
  <c r="Z320" i="16"/>
  <c r="Y320" i="16"/>
  <c r="X320" i="16"/>
  <c r="W320" i="16"/>
  <c r="V320" i="16"/>
  <c r="U320" i="16"/>
  <c r="S320" i="16"/>
  <c r="R320" i="16"/>
  <c r="Q320" i="16"/>
  <c r="P320" i="16"/>
  <c r="O320" i="16"/>
  <c r="N320" i="16"/>
  <c r="L320" i="16"/>
  <c r="K320" i="16"/>
  <c r="J320" i="16"/>
  <c r="I320" i="16"/>
  <c r="H320" i="16"/>
  <c r="D320" i="16"/>
  <c r="C320" i="16"/>
  <c r="Z319" i="16"/>
  <c r="Y319" i="16"/>
  <c r="X319" i="16"/>
  <c r="W319" i="16"/>
  <c r="V319" i="16"/>
  <c r="U319" i="16"/>
  <c r="S319" i="16"/>
  <c r="R319" i="16"/>
  <c r="Q319" i="16"/>
  <c r="P319" i="16"/>
  <c r="O319" i="16"/>
  <c r="N319" i="16"/>
  <c r="L319" i="16"/>
  <c r="K319" i="16"/>
  <c r="J319" i="16"/>
  <c r="I319" i="16"/>
  <c r="H319" i="16"/>
  <c r="D319" i="16"/>
  <c r="C319" i="16"/>
  <c r="Z318" i="16"/>
  <c r="Y318" i="16"/>
  <c r="X318" i="16"/>
  <c r="W318" i="16"/>
  <c r="V318" i="16"/>
  <c r="U318" i="16"/>
  <c r="S318" i="16"/>
  <c r="R318" i="16"/>
  <c r="Q318" i="16"/>
  <c r="P318" i="16"/>
  <c r="O318" i="16"/>
  <c r="N318" i="16"/>
  <c r="L318" i="16"/>
  <c r="K318" i="16"/>
  <c r="J318" i="16"/>
  <c r="I318" i="16"/>
  <c r="H318" i="16"/>
  <c r="D318" i="16"/>
  <c r="C318" i="16"/>
  <c r="Z317" i="16"/>
  <c r="Y317" i="16"/>
  <c r="X317" i="16"/>
  <c r="W317" i="16"/>
  <c r="V317" i="16"/>
  <c r="U317" i="16"/>
  <c r="S317" i="16"/>
  <c r="R317" i="16"/>
  <c r="Q317" i="16"/>
  <c r="P317" i="16"/>
  <c r="O317" i="16"/>
  <c r="N317" i="16"/>
  <c r="L317" i="16"/>
  <c r="K317" i="16"/>
  <c r="J317" i="16"/>
  <c r="I317" i="16"/>
  <c r="H317" i="16"/>
  <c r="D317" i="16"/>
  <c r="C317" i="16"/>
  <c r="Z316" i="16"/>
  <c r="Y316" i="16"/>
  <c r="X316" i="16"/>
  <c r="W316" i="16"/>
  <c r="V316" i="16"/>
  <c r="U316" i="16"/>
  <c r="S316" i="16"/>
  <c r="R316" i="16"/>
  <c r="Q316" i="16"/>
  <c r="P316" i="16"/>
  <c r="O316" i="16"/>
  <c r="N316" i="16"/>
  <c r="L316" i="16"/>
  <c r="K316" i="16"/>
  <c r="J316" i="16"/>
  <c r="I316" i="16"/>
  <c r="H316" i="16"/>
  <c r="D316" i="16"/>
  <c r="C316" i="16"/>
  <c r="Z315" i="16"/>
  <c r="Y315" i="16"/>
  <c r="X315" i="16"/>
  <c r="W315" i="16"/>
  <c r="V315" i="16"/>
  <c r="U315" i="16"/>
  <c r="S315" i="16"/>
  <c r="R315" i="16"/>
  <c r="Q315" i="16"/>
  <c r="P315" i="16"/>
  <c r="O315" i="16"/>
  <c r="N315" i="16"/>
  <c r="L315" i="16"/>
  <c r="K315" i="16"/>
  <c r="J315" i="16"/>
  <c r="I315" i="16"/>
  <c r="H315" i="16"/>
  <c r="D315" i="16"/>
  <c r="C315" i="16"/>
  <c r="Z314" i="16"/>
  <c r="Y314" i="16"/>
  <c r="X314" i="16"/>
  <c r="W314" i="16"/>
  <c r="V314" i="16"/>
  <c r="U314" i="16"/>
  <c r="S314" i="16"/>
  <c r="R314" i="16"/>
  <c r="Q314" i="16"/>
  <c r="P314" i="16"/>
  <c r="O314" i="16"/>
  <c r="N314" i="16"/>
  <c r="L314" i="16"/>
  <c r="K314" i="16"/>
  <c r="J314" i="16"/>
  <c r="I314" i="16"/>
  <c r="H314" i="16"/>
  <c r="D314" i="16"/>
  <c r="C314" i="16"/>
  <c r="Z313" i="16"/>
  <c r="Y313" i="16"/>
  <c r="X313" i="16"/>
  <c r="W313" i="16"/>
  <c r="V313" i="16"/>
  <c r="U313" i="16"/>
  <c r="S313" i="16"/>
  <c r="R313" i="16"/>
  <c r="Q313" i="16"/>
  <c r="P313" i="16"/>
  <c r="O313" i="16"/>
  <c r="N313" i="16"/>
  <c r="L313" i="16"/>
  <c r="K313" i="16"/>
  <c r="J313" i="16"/>
  <c r="I313" i="16"/>
  <c r="H313" i="16"/>
  <c r="D313" i="16"/>
  <c r="C313" i="16"/>
  <c r="Z312" i="16"/>
  <c r="Y312" i="16"/>
  <c r="X312" i="16"/>
  <c r="W312" i="16"/>
  <c r="V312" i="16"/>
  <c r="U312" i="16"/>
  <c r="S312" i="16"/>
  <c r="R312" i="16"/>
  <c r="Q312" i="16"/>
  <c r="P312" i="16"/>
  <c r="O312" i="16"/>
  <c r="N312" i="16"/>
  <c r="L312" i="16"/>
  <c r="K312" i="16"/>
  <c r="J312" i="16"/>
  <c r="I312" i="16"/>
  <c r="H312" i="16"/>
  <c r="D312" i="16"/>
  <c r="C312" i="16"/>
  <c r="Z311" i="16"/>
  <c r="Y311" i="16"/>
  <c r="X311" i="16"/>
  <c r="W311" i="16"/>
  <c r="V311" i="16"/>
  <c r="U311" i="16"/>
  <c r="S311" i="16"/>
  <c r="R311" i="16"/>
  <c r="Q311" i="16"/>
  <c r="P311" i="16"/>
  <c r="O311" i="16"/>
  <c r="N311" i="16"/>
  <c r="L311" i="16"/>
  <c r="K311" i="16"/>
  <c r="J311" i="16"/>
  <c r="I311" i="16"/>
  <c r="H311" i="16"/>
  <c r="D311" i="16"/>
  <c r="C311" i="16"/>
  <c r="Z310" i="16"/>
  <c r="Y310" i="16"/>
  <c r="X310" i="16"/>
  <c r="W310" i="16"/>
  <c r="V310" i="16"/>
  <c r="U310" i="16"/>
  <c r="S310" i="16"/>
  <c r="R310" i="16"/>
  <c r="Q310" i="16"/>
  <c r="P310" i="16"/>
  <c r="O310" i="16"/>
  <c r="N310" i="16"/>
  <c r="L310" i="16"/>
  <c r="K310" i="16"/>
  <c r="J310" i="16"/>
  <c r="I310" i="16"/>
  <c r="H310" i="16"/>
  <c r="D310" i="16"/>
  <c r="C310" i="16"/>
  <c r="Z309" i="16"/>
  <c r="Y309" i="16"/>
  <c r="X309" i="16"/>
  <c r="W309" i="16"/>
  <c r="V309" i="16"/>
  <c r="U309" i="16"/>
  <c r="S309" i="16"/>
  <c r="R309" i="16"/>
  <c r="Q309" i="16"/>
  <c r="P309" i="16"/>
  <c r="O309" i="16"/>
  <c r="N309" i="16"/>
  <c r="L309" i="16"/>
  <c r="K309" i="16"/>
  <c r="J309" i="16"/>
  <c r="I309" i="16"/>
  <c r="H309" i="16"/>
  <c r="D309" i="16"/>
  <c r="C309" i="16"/>
  <c r="Z308" i="16"/>
  <c r="Y308" i="16"/>
  <c r="X308" i="16"/>
  <c r="W308" i="16"/>
  <c r="V308" i="16"/>
  <c r="U308" i="16"/>
  <c r="S308" i="16"/>
  <c r="R308" i="16"/>
  <c r="Q308" i="16"/>
  <c r="P308" i="16"/>
  <c r="O308" i="16"/>
  <c r="N308" i="16"/>
  <c r="L308" i="16"/>
  <c r="K308" i="16"/>
  <c r="J308" i="16"/>
  <c r="I308" i="16"/>
  <c r="H308" i="16"/>
  <c r="D308" i="16"/>
  <c r="C308" i="16"/>
  <c r="Z307" i="16"/>
  <c r="Y307" i="16"/>
  <c r="X307" i="16"/>
  <c r="W307" i="16"/>
  <c r="V307" i="16"/>
  <c r="U307" i="16"/>
  <c r="S307" i="16"/>
  <c r="R307" i="16"/>
  <c r="Q307" i="16"/>
  <c r="P307" i="16"/>
  <c r="O307" i="16"/>
  <c r="N307" i="16"/>
  <c r="L307" i="16"/>
  <c r="K307" i="16"/>
  <c r="J307" i="16"/>
  <c r="I307" i="16"/>
  <c r="H307" i="16"/>
  <c r="D307" i="16"/>
  <c r="C307" i="16"/>
  <c r="Z306" i="16"/>
  <c r="Y306" i="16"/>
  <c r="X306" i="16"/>
  <c r="W306" i="16"/>
  <c r="V306" i="16"/>
  <c r="U306" i="16"/>
  <c r="S306" i="16"/>
  <c r="R306" i="16"/>
  <c r="Q306" i="16"/>
  <c r="P306" i="16"/>
  <c r="O306" i="16"/>
  <c r="N306" i="16"/>
  <c r="L306" i="16"/>
  <c r="K306" i="16"/>
  <c r="J306" i="16"/>
  <c r="I306" i="16"/>
  <c r="H306" i="16"/>
  <c r="D306" i="16"/>
  <c r="C306" i="16"/>
  <c r="Z305" i="16"/>
  <c r="Y305" i="16"/>
  <c r="X305" i="16"/>
  <c r="W305" i="16"/>
  <c r="V305" i="16"/>
  <c r="U305" i="16"/>
  <c r="S305" i="16"/>
  <c r="R305" i="16"/>
  <c r="Q305" i="16"/>
  <c r="P305" i="16"/>
  <c r="O305" i="16"/>
  <c r="N305" i="16"/>
  <c r="L305" i="16"/>
  <c r="K305" i="16"/>
  <c r="J305" i="16"/>
  <c r="I305" i="16"/>
  <c r="H305" i="16"/>
  <c r="D305" i="16"/>
  <c r="C305" i="16"/>
  <c r="Z304" i="16"/>
  <c r="Y304" i="16"/>
  <c r="X304" i="16"/>
  <c r="W304" i="16"/>
  <c r="V304" i="16"/>
  <c r="U304" i="16"/>
  <c r="S304" i="16"/>
  <c r="R304" i="16"/>
  <c r="Q304" i="16"/>
  <c r="P304" i="16"/>
  <c r="O304" i="16"/>
  <c r="N304" i="16"/>
  <c r="L304" i="16"/>
  <c r="K304" i="16"/>
  <c r="J304" i="16"/>
  <c r="I304" i="16"/>
  <c r="H304" i="16"/>
  <c r="D304" i="16"/>
  <c r="C304" i="16"/>
  <c r="Z303" i="16"/>
  <c r="Y303" i="16"/>
  <c r="X303" i="16"/>
  <c r="W303" i="16"/>
  <c r="V303" i="16"/>
  <c r="U303" i="16"/>
  <c r="S303" i="16"/>
  <c r="R303" i="16"/>
  <c r="Q303" i="16"/>
  <c r="P303" i="16"/>
  <c r="O303" i="16"/>
  <c r="N303" i="16"/>
  <c r="L303" i="16"/>
  <c r="K303" i="16"/>
  <c r="J303" i="16"/>
  <c r="I303" i="16"/>
  <c r="H303" i="16"/>
  <c r="D303" i="16"/>
  <c r="C303" i="16"/>
  <c r="Z302" i="16"/>
  <c r="Y302" i="16"/>
  <c r="X302" i="16"/>
  <c r="W302" i="16"/>
  <c r="V302" i="16"/>
  <c r="U302" i="16"/>
  <c r="S302" i="16"/>
  <c r="R302" i="16"/>
  <c r="Q302" i="16"/>
  <c r="P302" i="16"/>
  <c r="O302" i="16"/>
  <c r="N302" i="16"/>
  <c r="L302" i="16"/>
  <c r="K302" i="16"/>
  <c r="J302" i="16"/>
  <c r="I302" i="16"/>
  <c r="H302" i="16"/>
  <c r="D302" i="16"/>
  <c r="C302" i="16"/>
  <c r="Z301" i="16"/>
  <c r="Y301" i="16"/>
  <c r="X301" i="16"/>
  <c r="W301" i="16"/>
  <c r="V301" i="16"/>
  <c r="U301" i="16"/>
  <c r="S301" i="16"/>
  <c r="R301" i="16"/>
  <c r="Q301" i="16"/>
  <c r="P301" i="16"/>
  <c r="O301" i="16"/>
  <c r="N301" i="16"/>
  <c r="L301" i="16"/>
  <c r="K301" i="16"/>
  <c r="J301" i="16"/>
  <c r="I301" i="16"/>
  <c r="H301" i="16"/>
  <c r="D301" i="16"/>
  <c r="C301" i="16"/>
  <c r="Z300" i="16"/>
  <c r="Y300" i="16"/>
  <c r="X300" i="16"/>
  <c r="W300" i="16"/>
  <c r="V300" i="16"/>
  <c r="U300" i="16"/>
  <c r="S300" i="16"/>
  <c r="R300" i="16"/>
  <c r="Q300" i="16"/>
  <c r="P300" i="16"/>
  <c r="O300" i="16"/>
  <c r="N300" i="16"/>
  <c r="L300" i="16"/>
  <c r="K300" i="16"/>
  <c r="J300" i="16"/>
  <c r="I300" i="16"/>
  <c r="H300" i="16"/>
  <c r="D300" i="16"/>
  <c r="C300" i="16"/>
  <c r="Z299" i="16"/>
  <c r="Y299" i="16"/>
  <c r="X299" i="16"/>
  <c r="W299" i="16"/>
  <c r="V299" i="16"/>
  <c r="U299" i="16"/>
  <c r="S299" i="16"/>
  <c r="R299" i="16"/>
  <c r="Q299" i="16"/>
  <c r="P299" i="16"/>
  <c r="O299" i="16"/>
  <c r="N299" i="16"/>
  <c r="L299" i="16"/>
  <c r="K299" i="16"/>
  <c r="J299" i="16"/>
  <c r="I299" i="16"/>
  <c r="H299" i="16"/>
  <c r="D299" i="16"/>
  <c r="C299" i="16"/>
  <c r="Z298" i="16"/>
  <c r="Y298" i="16"/>
  <c r="X298" i="16"/>
  <c r="W298" i="16"/>
  <c r="V298" i="16"/>
  <c r="U298" i="16"/>
  <c r="S298" i="16"/>
  <c r="R298" i="16"/>
  <c r="Q298" i="16"/>
  <c r="P298" i="16"/>
  <c r="O298" i="16"/>
  <c r="N298" i="16"/>
  <c r="L298" i="16"/>
  <c r="K298" i="16"/>
  <c r="J298" i="16"/>
  <c r="I298" i="16"/>
  <c r="H298" i="16"/>
  <c r="D298" i="16"/>
  <c r="C298" i="16"/>
  <c r="Z297" i="16"/>
  <c r="Y297" i="16"/>
  <c r="X297" i="16"/>
  <c r="W297" i="16"/>
  <c r="V297" i="16"/>
  <c r="U297" i="16"/>
  <c r="S297" i="16"/>
  <c r="R297" i="16"/>
  <c r="Q297" i="16"/>
  <c r="P297" i="16"/>
  <c r="O297" i="16"/>
  <c r="N297" i="16"/>
  <c r="L297" i="16"/>
  <c r="K297" i="16"/>
  <c r="J297" i="16"/>
  <c r="I297" i="16"/>
  <c r="H297" i="16"/>
  <c r="D297" i="16"/>
  <c r="C297" i="16"/>
  <c r="Z296" i="16"/>
  <c r="Y296" i="16"/>
  <c r="X296" i="16"/>
  <c r="W296" i="16"/>
  <c r="V296" i="16"/>
  <c r="U296" i="16"/>
  <c r="S296" i="16"/>
  <c r="R296" i="16"/>
  <c r="Q296" i="16"/>
  <c r="P296" i="16"/>
  <c r="O296" i="16"/>
  <c r="N296" i="16"/>
  <c r="L296" i="16"/>
  <c r="K296" i="16"/>
  <c r="J296" i="16"/>
  <c r="I296" i="16"/>
  <c r="H296" i="16"/>
  <c r="D296" i="16"/>
  <c r="C296" i="16"/>
  <c r="Z295" i="16"/>
  <c r="Y295" i="16"/>
  <c r="X295" i="16"/>
  <c r="W295" i="16"/>
  <c r="V295" i="16"/>
  <c r="U295" i="16"/>
  <c r="S295" i="16"/>
  <c r="R295" i="16"/>
  <c r="Q295" i="16"/>
  <c r="P295" i="16"/>
  <c r="O295" i="16"/>
  <c r="N295" i="16"/>
  <c r="L295" i="16"/>
  <c r="K295" i="16"/>
  <c r="J295" i="16"/>
  <c r="I295" i="16"/>
  <c r="H295" i="16"/>
  <c r="D295" i="16"/>
  <c r="C295" i="16"/>
  <c r="Z294" i="16"/>
  <c r="Y294" i="16"/>
  <c r="X294" i="16"/>
  <c r="W294" i="16"/>
  <c r="V294" i="16"/>
  <c r="U294" i="16"/>
  <c r="S294" i="16"/>
  <c r="R294" i="16"/>
  <c r="Q294" i="16"/>
  <c r="P294" i="16"/>
  <c r="O294" i="16"/>
  <c r="N294" i="16"/>
  <c r="L294" i="16"/>
  <c r="K294" i="16"/>
  <c r="J294" i="16"/>
  <c r="I294" i="16"/>
  <c r="H294" i="16"/>
  <c r="D294" i="16"/>
  <c r="C294" i="16"/>
  <c r="Z293" i="16"/>
  <c r="Y293" i="16"/>
  <c r="X293" i="16"/>
  <c r="W293" i="16"/>
  <c r="V293" i="16"/>
  <c r="U293" i="16"/>
  <c r="S293" i="16"/>
  <c r="R293" i="16"/>
  <c r="Q293" i="16"/>
  <c r="P293" i="16"/>
  <c r="O293" i="16"/>
  <c r="N293" i="16"/>
  <c r="L293" i="16"/>
  <c r="K293" i="16"/>
  <c r="J293" i="16"/>
  <c r="I293" i="16"/>
  <c r="H293" i="16"/>
  <c r="D293" i="16"/>
  <c r="C293" i="16"/>
  <c r="Z292" i="16"/>
  <c r="Y292" i="16"/>
  <c r="X292" i="16"/>
  <c r="W292" i="16"/>
  <c r="V292" i="16"/>
  <c r="U292" i="16"/>
  <c r="S292" i="16"/>
  <c r="R292" i="16"/>
  <c r="Q292" i="16"/>
  <c r="P292" i="16"/>
  <c r="O292" i="16"/>
  <c r="N292" i="16"/>
  <c r="L292" i="16"/>
  <c r="K292" i="16"/>
  <c r="J292" i="16"/>
  <c r="I292" i="16"/>
  <c r="H292" i="16"/>
  <c r="D292" i="16"/>
  <c r="C292" i="16"/>
  <c r="Z291" i="16"/>
  <c r="Y291" i="16"/>
  <c r="X291" i="16"/>
  <c r="W291" i="16"/>
  <c r="V291" i="16"/>
  <c r="U291" i="16"/>
  <c r="S291" i="16"/>
  <c r="R291" i="16"/>
  <c r="Q291" i="16"/>
  <c r="P291" i="16"/>
  <c r="O291" i="16"/>
  <c r="N291" i="16"/>
  <c r="L291" i="16"/>
  <c r="K291" i="16"/>
  <c r="J291" i="16"/>
  <c r="I291" i="16"/>
  <c r="H291" i="16"/>
  <c r="D291" i="16"/>
  <c r="C291" i="16"/>
  <c r="Z290" i="16"/>
  <c r="Y290" i="16"/>
  <c r="X290" i="16"/>
  <c r="W290" i="16"/>
  <c r="V290" i="16"/>
  <c r="U290" i="16"/>
  <c r="S290" i="16"/>
  <c r="R290" i="16"/>
  <c r="Q290" i="16"/>
  <c r="P290" i="16"/>
  <c r="O290" i="16"/>
  <c r="N290" i="16"/>
  <c r="L290" i="16"/>
  <c r="K290" i="16"/>
  <c r="J290" i="16"/>
  <c r="I290" i="16"/>
  <c r="H290" i="16"/>
  <c r="D290" i="16"/>
  <c r="C290" i="16"/>
  <c r="Z289" i="16"/>
  <c r="Y289" i="16"/>
  <c r="X289" i="16"/>
  <c r="W289" i="16"/>
  <c r="V289" i="16"/>
  <c r="U289" i="16"/>
  <c r="S289" i="16"/>
  <c r="R289" i="16"/>
  <c r="Q289" i="16"/>
  <c r="P289" i="16"/>
  <c r="O289" i="16"/>
  <c r="N289" i="16"/>
  <c r="L289" i="16"/>
  <c r="K289" i="16"/>
  <c r="J289" i="16"/>
  <c r="I289" i="16"/>
  <c r="H289" i="16"/>
  <c r="D289" i="16"/>
  <c r="C289" i="16"/>
  <c r="Z288" i="16"/>
  <c r="Y288" i="16"/>
  <c r="X288" i="16"/>
  <c r="W288" i="16"/>
  <c r="V288" i="16"/>
  <c r="U288" i="16"/>
  <c r="S288" i="16"/>
  <c r="R288" i="16"/>
  <c r="Q288" i="16"/>
  <c r="P288" i="16"/>
  <c r="O288" i="16"/>
  <c r="N288" i="16"/>
  <c r="L288" i="16"/>
  <c r="K288" i="16"/>
  <c r="J288" i="16"/>
  <c r="I288" i="16"/>
  <c r="H288" i="16"/>
  <c r="D288" i="16"/>
  <c r="C288" i="16"/>
  <c r="Z287" i="16"/>
  <c r="Y287" i="16"/>
  <c r="X287" i="16"/>
  <c r="W287" i="16"/>
  <c r="V287" i="16"/>
  <c r="U287" i="16"/>
  <c r="S287" i="16"/>
  <c r="R287" i="16"/>
  <c r="Q287" i="16"/>
  <c r="P287" i="16"/>
  <c r="O287" i="16"/>
  <c r="N287" i="16"/>
  <c r="L287" i="16"/>
  <c r="K287" i="16"/>
  <c r="J287" i="16"/>
  <c r="I287" i="16"/>
  <c r="H287" i="16"/>
  <c r="D287" i="16"/>
  <c r="C287" i="16"/>
  <c r="Z286" i="16"/>
  <c r="Y286" i="16"/>
  <c r="X286" i="16"/>
  <c r="W286" i="16"/>
  <c r="V286" i="16"/>
  <c r="U286" i="16"/>
  <c r="S286" i="16"/>
  <c r="R286" i="16"/>
  <c r="Q286" i="16"/>
  <c r="P286" i="16"/>
  <c r="O286" i="16"/>
  <c r="N286" i="16"/>
  <c r="L286" i="16"/>
  <c r="K286" i="16"/>
  <c r="J286" i="16"/>
  <c r="I286" i="16"/>
  <c r="H286" i="16"/>
  <c r="D286" i="16"/>
  <c r="C286" i="16"/>
  <c r="Z285" i="16"/>
  <c r="Y285" i="16"/>
  <c r="X285" i="16"/>
  <c r="W285" i="16"/>
  <c r="V285" i="16"/>
  <c r="U285" i="16"/>
  <c r="S285" i="16"/>
  <c r="R285" i="16"/>
  <c r="Q285" i="16"/>
  <c r="P285" i="16"/>
  <c r="O285" i="16"/>
  <c r="N285" i="16"/>
  <c r="L285" i="16"/>
  <c r="K285" i="16"/>
  <c r="J285" i="16"/>
  <c r="I285" i="16"/>
  <c r="H285" i="16"/>
  <c r="D285" i="16"/>
  <c r="C285" i="16"/>
  <c r="Z284" i="16"/>
  <c r="Y284" i="16"/>
  <c r="X284" i="16"/>
  <c r="W284" i="16"/>
  <c r="V284" i="16"/>
  <c r="U284" i="16"/>
  <c r="S284" i="16"/>
  <c r="R284" i="16"/>
  <c r="Q284" i="16"/>
  <c r="P284" i="16"/>
  <c r="O284" i="16"/>
  <c r="N284" i="16"/>
  <c r="L284" i="16"/>
  <c r="K284" i="16"/>
  <c r="J284" i="16"/>
  <c r="I284" i="16"/>
  <c r="H284" i="16"/>
  <c r="D284" i="16"/>
  <c r="C284" i="16"/>
  <c r="Z283" i="16"/>
  <c r="Y283" i="16"/>
  <c r="X283" i="16"/>
  <c r="W283" i="16"/>
  <c r="V283" i="16"/>
  <c r="U283" i="16"/>
  <c r="S283" i="16"/>
  <c r="R283" i="16"/>
  <c r="Q283" i="16"/>
  <c r="P283" i="16"/>
  <c r="O283" i="16"/>
  <c r="N283" i="16"/>
  <c r="L283" i="16"/>
  <c r="K283" i="16"/>
  <c r="J283" i="16"/>
  <c r="I283" i="16"/>
  <c r="H283" i="16"/>
  <c r="D283" i="16"/>
  <c r="C283" i="16"/>
  <c r="Z282" i="16"/>
  <c r="Y282" i="16"/>
  <c r="X282" i="16"/>
  <c r="W282" i="16"/>
  <c r="V282" i="16"/>
  <c r="U282" i="16"/>
  <c r="S282" i="16"/>
  <c r="R282" i="16"/>
  <c r="Q282" i="16"/>
  <c r="P282" i="16"/>
  <c r="O282" i="16"/>
  <c r="N282" i="16"/>
  <c r="L282" i="16"/>
  <c r="K282" i="16"/>
  <c r="J282" i="16"/>
  <c r="I282" i="16"/>
  <c r="H282" i="16"/>
  <c r="D282" i="16"/>
  <c r="C282" i="16"/>
  <c r="Z281" i="16"/>
  <c r="Y281" i="16"/>
  <c r="X281" i="16"/>
  <c r="W281" i="16"/>
  <c r="V281" i="16"/>
  <c r="U281" i="16"/>
  <c r="S281" i="16"/>
  <c r="R281" i="16"/>
  <c r="Q281" i="16"/>
  <c r="P281" i="16"/>
  <c r="O281" i="16"/>
  <c r="N281" i="16"/>
  <c r="L281" i="16"/>
  <c r="K281" i="16"/>
  <c r="J281" i="16"/>
  <c r="I281" i="16"/>
  <c r="H281" i="16"/>
  <c r="D281" i="16"/>
  <c r="C281" i="16"/>
  <c r="Z280" i="16"/>
  <c r="Y280" i="16"/>
  <c r="X280" i="16"/>
  <c r="W280" i="16"/>
  <c r="V280" i="16"/>
  <c r="U280" i="16"/>
  <c r="S280" i="16"/>
  <c r="R280" i="16"/>
  <c r="Q280" i="16"/>
  <c r="P280" i="16"/>
  <c r="O280" i="16"/>
  <c r="N280" i="16"/>
  <c r="L280" i="16"/>
  <c r="K280" i="16"/>
  <c r="J280" i="16"/>
  <c r="I280" i="16"/>
  <c r="H280" i="16"/>
  <c r="D280" i="16"/>
  <c r="C280" i="16"/>
  <c r="Z279" i="16"/>
  <c r="Y279" i="16"/>
  <c r="X279" i="16"/>
  <c r="W279" i="16"/>
  <c r="V279" i="16"/>
  <c r="U279" i="16"/>
  <c r="S279" i="16"/>
  <c r="R279" i="16"/>
  <c r="Q279" i="16"/>
  <c r="P279" i="16"/>
  <c r="O279" i="16"/>
  <c r="N279" i="16"/>
  <c r="L279" i="16"/>
  <c r="K279" i="16"/>
  <c r="J279" i="16"/>
  <c r="I279" i="16"/>
  <c r="H279" i="16"/>
  <c r="D279" i="16"/>
  <c r="C279" i="16"/>
  <c r="Z278" i="16"/>
  <c r="Y278" i="16"/>
  <c r="X278" i="16"/>
  <c r="W278" i="16"/>
  <c r="V278" i="16"/>
  <c r="U278" i="16"/>
  <c r="S278" i="16"/>
  <c r="R278" i="16"/>
  <c r="Q278" i="16"/>
  <c r="P278" i="16"/>
  <c r="O278" i="16"/>
  <c r="N278" i="16"/>
  <c r="L278" i="16"/>
  <c r="K278" i="16"/>
  <c r="J278" i="16"/>
  <c r="I278" i="16"/>
  <c r="H278" i="16"/>
  <c r="D278" i="16"/>
  <c r="C278" i="16"/>
  <c r="Z277" i="16"/>
  <c r="Y277" i="16"/>
  <c r="X277" i="16"/>
  <c r="W277" i="16"/>
  <c r="V277" i="16"/>
  <c r="U277" i="16"/>
  <c r="S277" i="16"/>
  <c r="R277" i="16"/>
  <c r="Q277" i="16"/>
  <c r="P277" i="16"/>
  <c r="O277" i="16"/>
  <c r="N277" i="16"/>
  <c r="L277" i="16"/>
  <c r="K277" i="16"/>
  <c r="J277" i="16"/>
  <c r="I277" i="16"/>
  <c r="H277" i="16"/>
  <c r="D277" i="16"/>
  <c r="C277" i="16"/>
  <c r="Z276" i="16"/>
  <c r="Y276" i="16"/>
  <c r="X276" i="16"/>
  <c r="W276" i="16"/>
  <c r="V276" i="16"/>
  <c r="U276" i="16"/>
  <c r="S276" i="16"/>
  <c r="R276" i="16"/>
  <c r="Q276" i="16"/>
  <c r="P276" i="16"/>
  <c r="O276" i="16"/>
  <c r="N276" i="16"/>
  <c r="L276" i="16"/>
  <c r="K276" i="16"/>
  <c r="J276" i="16"/>
  <c r="I276" i="16"/>
  <c r="H276" i="16"/>
  <c r="D276" i="16"/>
  <c r="C276" i="16"/>
  <c r="Z275" i="16"/>
  <c r="Y275" i="16"/>
  <c r="X275" i="16"/>
  <c r="W275" i="16"/>
  <c r="V275" i="16"/>
  <c r="U275" i="16"/>
  <c r="S275" i="16"/>
  <c r="R275" i="16"/>
  <c r="Q275" i="16"/>
  <c r="P275" i="16"/>
  <c r="O275" i="16"/>
  <c r="N275" i="16"/>
  <c r="L275" i="16"/>
  <c r="K275" i="16"/>
  <c r="J275" i="16"/>
  <c r="I275" i="16"/>
  <c r="H275" i="16"/>
  <c r="D275" i="16"/>
  <c r="C275" i="16"/>
  <c r="Z274" i="16"/>
  <c r="Y274" i="16"/>
  <c r="X274" i="16"/>
  <c r="W274" i="16"/>
  <c r="V274" i="16"/>
  <c r="U274" i="16"/>
  <c r="S274" i="16"/>
  <c r="R274" i="16"/>
  <c r="Q274" i="16"/>
  <c r="P274" i="16"/>
  <c r="O274" i="16"/>
  <c r="N274" i="16"/>
  <c r="L274" i="16"/>
  <c r="K274" i="16"/>
  <c r="J274" i="16"/>
  <c r="I274" i="16"/>
  <c r="H274" i="16"/>
  <c r="D274" i="16"/>
  <c r="C274" i="16"/>
  <c r="Z273" i="16"/>
  <c r="Y273" i="16"/>
  <c r="X273" i="16"/>
  <c r="W273" i="16"/>
  <c r="V273" i="16"/>
  <c r="U273" i="16"/>
  <c r="S273" i="16"/>
  <c r="R273" i="16"/>
  <c r="Q273" i="16"/>
  <c r="P273" i="16"/>
  <c r="O273" i="16"/>
  <c r="N273" i="16"/>
  <c r="L273" i="16"/>
  <c r="K273" i="16"/>
  <c r="J273" i="16"/>
  <c r="I273" i="16"/>
  <c r="H273" i="16"/>
  <c r="D273" i="16"/>
  <c r="C273" i="16"/>
  <c r="Z272" i="16"/>
  <c r="Y272" i="16"/>
  <c r="X272" i="16"/>
  <c r="W272" i="16"/>
  <c r="V272" i="16"/>
  <c r="U272" i="16"/>
  <c r="S272" i="16"/>
  <c r="R272" i="16"/>
  <c r="Q272" i="16"/>
  <c r="P272" i="16"/>
  <c r="O272" i="16"/>
  <c r="N272" i="16"/>
  <c r="L272" i="16"/>
  <c r="K272" i="16"/>
  <c r="J272" i="16"/>
  <c r="I272" i="16"/>
  <c r="H272" i="16"/>
  <c r="D272" i="16"/>
  <c r="C272" i="16"/>
  <c r="Z271" i="16"/>
  <c r="Y271" i="16"/>
  <c r="X271" i="16"/>
  <c r="W271" i="16"/>
  <c r="V271" i="16"/>
  <c r="U271" i="16"/>
  <c r="S271" i="16"/>
  <c r="R271" i="16"/>
  <c r="Q271" i="16"/>
  <c r="P271" i="16"/>
  <c r="O271" i="16"/>
  <c r="N271" i="16"/>
  <c r="L271" i="16"/>
  <c r="K271" i="16"/>
  <c r="J271" i="16"/>
  <c r="I271" i="16"/>
  <c r="H271" i="16"/>
  <c r="D271" i="16"/>
  <c r="C271" i="16"/>
  <c r="Z270" i="16"/>
  <c r="Y270" i="16"/>
  <c r="X270" i="16"/>
  <c r="W270" i="16"/>
  <c r="V270" i="16"/>
  <c r="U270" i="16"/>
  <c r="S270" i="16"/>
  <c r="R270" i="16"/>
  <c r="Q270" i="16"/>
  <c r="P270" i="16"/>
  <c r="O270" i="16"/>
  <c r="N270" i="16"/>
  <c r="L270" i="16"/>
  <c r="K270" i="16"/>
  <c r="J270" i="16"/>
  <c r="I270" i="16"/>
  <c r="H270" i="16"/>
  <c r="D270" i="16"/>
  <c r="C270" i="16"/>
  <c r="Z269" i="16"/>
  <c r="Y269" i="16"/>
  <c r="X269" i="16"/>
  <c r="W269" i="16"/>
  <c r="V269" i="16"/>
  <c r="U269" i="16"/>
  <c r="S269" i="16"/>
  <c r="R269" i="16"/>
  <c r="Q269" i="16"/>
  <c r="P269" i="16"/>
  <c r="O269" i="16"/>
  <c r="N269" i="16"/>
  <c r="L269" i="16"/>
  <c r="K269" i="16"/>
  <c r="J269" i="16"/>
  <c r="I269" i="16"/>
  <c r="H269" i="16"/>
  <c r="D269" i="16"/>
  <c r="C269" i="16"/>
  <c r="Z268" i="16"/>
  <c r="Y268" i="16"/>
  <c r="X268" i="16"/>
  <c r="W268" i="16"/>
  <c r="V268" i="16"/>
  <c r="U268" i="16"/>
  <c r="S268" i="16"/>
  <c r="R268" i="16"/>
  <c r="Q268" i="16"/>
  <c r="P268" i="16"/>
  <c r="O268" i="16"/>
  <c r="N268" i="16"/>
  <c r="L268" i="16"/>
  <c r="K268" i="16"/>
  <c r="J268" i="16"/>
  <c r="I268" i="16"/>
  <c r="H268" i="16"/>
  <c r="D268" i="16"/>
  <c r="C268" i="16"/>
  <c r="Z267" i="16"/>
  <c r="Y267" i="16"/>
  <c r="X267" i="16"/>
  <c r="W267" i="16"/>
  <c r="V267" i="16"/>
  <c r="U267" i="16"/>
  <c r="S267" i="16"/>
  <c r="R267" i="16"/>
  <c r="Q267" i="16"/>
  <c r="P267" i="16"/>
  <c r="O267" i="16"/>
  <c r="N267" i="16"/>
  <c r="L267" i="16"/>
  <c r="K267" i="16"/>
  <c r="J267" i="16"/>
  <c r="I267" i="16"/>
  <c r="H267" i="16"/>
  <c r="D267" i="16"/>
  <c r="C267" i="16"/>
  <c r="Z266" i="16"/>
  <c r="Y266" i="16"/>
  <c r="X266" i="16"/>
  <c r="W266" i="16"/>
  <c r="V266" i="16"/>
  <c r="U266" i="16"/>
  <c r="S266" i="16"/>
  <c r="R266" i="16"/>
  <c r="Q266" i="16"/>
  <c r="P266" i="16"/>
  <c r="O266" i="16"/>
  <c r="N266" i="16"/>
  <c r="L266" i="16"/>
  <c r="K266" i="16"/>
  <c r="J266" i="16"/>
  <c r="I266" i="16"/>
  <c r="H266" i="16"/>
  <c r="D266" i="16"/>
  <c r="C266" i="16"/>
  <c r="Z265" i="16"/>
  <c r="Y265" i="16"/>
  <c r="X265" i="16"/>
  <c r="W265" i="16"/>
  <c r="V265" i="16"/>
  <c r="U265" i="16"/>
  <c r="S265" i="16"/>
  <c r="R265" i="16"/>
  <c r="Q265" i="16"/>
  <c r="P265" i="16"/>
  <c r="O265" i="16"/>
  <c r="N265" i="16"/>
  <c r="L265" i="16"/>
  <c r="K265" i="16"/>
  <c r="J265" i="16"/>
  <c r="I265" i="16"/>
  <c r="H265" i="16"/>
  <c r="D265" i="16"/>
  <c r="C265" i="16"/>
  <c r="Z264" i="16"/>
  <c r="Y264" i="16"/>
  <c r="X264" i="16"/>
  <c r="W264" i="16"/>
  <c r="V264" i="16"/>
  <c r="U264" i="16"/>
  <c r="S264" i="16"/>
  <c r="R264" i="16"/>
  <c r="Q264" i="16"/>
  <c r="P264" i="16"/>
  <c r="O264" i="16"/>
  <c r="N264" i="16"/>
  <c r="L264" i="16"/>
  <c r="K264" i="16"/>
  <c r="J264" i="16"/>
  <c r="I264" i="16"/>
  <c r="H264" i="16"/>
  <c r="D264" i="16"/>
  <c r="C264" i="16"/>
  <c r="Z263" i="16"/>
  <c r="Y263" i="16"/>
  <c r="X263" i="16"/>
  <c r="W263" i="16"/>
  <c r="V263" i="16"/>
  <c r="U263" i="16"/>
  <c r="S263" i="16"/>
  <c r="R263" i="16"/>
  <c r="Q263" i="16"/>
  <c r="P263" i="16"/>
  <c r="O263" i="16"/>
  <c r="N263" i="16"/>
  <c r="L263" i="16"/>
  <c r="K263" i="16"/>
  <c r="J263" i="16"/>
  <c r="I263" i="16"/>
  <c r="H263" i="16"/>
  <c r="D263" i="16"/>
  <c r="C263" i="16"/>
  <c r="Z262" i="16"/>
  <c r="Y262" i="16"/>
  <c r="X262" i="16"/>
  <c r="W262" i="16"/>
  <c r="V262" i="16"/>
  <c r="U262" i="16"/>
  <c r="S262" i="16"/>
  <c r="R262" i="16"/>
  <c r="Q262" i="16"/>
  <c r="P262" i="16"/>
  <c r="O262" i="16"/>
  <c r="N262" i="16"/>
  <c r="L262" i="16"/>
  <c r="K262" i="16"/>
  <c r="J262" i="16"/>
  <c r="I262" i="16"/>
  <c r="H262" i="16"/>
  <c r="D262" i="16"/>
  <c r="C262" i="16"/>
  <c r="Z261" i="16"/>
  <c r="Y261" i="16"/>
  <c r="X261" i="16"/>
  <c r="W261" i="16"/>
  <c r="V261" i="16"/>
  <c r="U261" i="16"/>
  <c r="S261" i="16"/>
  <c r="R261" i="16"/>
  <c r="Q261" i="16"/>
  <c r="P261" i="16"/>
  <c r="O261" i="16"/>
  <c r="N261" i="16"/>
  <c r="L261" i="16"/>
  <c r="K261" i="16"/>
  <c r="J261" i="16"/>
  <c r="I261" i="16"/>
  <c r="H261" i="16"/>
  <c r="D261" i="16"/>
  <c r="C261" i="16"/>
  <c r="Z260" i="16"/>
  <c r="Y260" i="16"/>
  <c r="X260" i="16"/>
  <c r="W260" i="16"/>
  <c r="V260" i="16"/>
  <c r="U260" i="16"/>
  <c r="S260" i="16"/>
  <c r="R260" i="16"/>
  <c r="Q260" i="16"/>
  <c r="P260" i="16"/>
  <c r="O260" i="16"/>
  <c r="N260" i="16"/>
  <c r="L260" i="16"/>
  <c r="K260" i="16"/>
  <c r="J260" i="16"/>
  <c r="I260" i="16"/>
  <c r="H260" i="16"/>
  <c r="D260" i="16"/>
  <c r="C260" i="16"/>
  <c r="Z259" i="16"/>
  <c r="Y259" i="16"/>
  <c r="X259" i="16"/>
  <c r="W259" i="16"/>
  <c r="V259" i="16"/>
  <c r="U259" i="16"/>
  <c r="S259" i="16"/>
  <c r="R259" i="16"/>
  <c r="Q259" i="16"/>
  <c r="P259" i="16"/>
  <c r="O259" i="16"/>
  <c r="N259" i="16"/>
  <c r="L259" i="16"/>
  <c r="K259" i="16"/>
  <c r="J259" i="16"/>
  <c r="I259" i="16"/>
  <c r="H259" i="16"/>
  <c r="D259" i="16"/>
  <c r="C259" i="16"/>
  <c r="Z258" i="16"/>
  <c r="Y258" i="16"/>
  <c r="X258" i="16"/>
  <c r="W258" i="16"/>
  <c r="V258" i="16"/>
  <c r="U258" i="16"/>
  <c r="S258" i="16"/>
  <c r="R258" i="16"/>
  <c r="Q258" i="16"/>
  <c r="P258" i="16"/>
  <c r="O258" i="16"/>
  <c r="N258" i="16"/>
  <c r="L258" i="16"/>
  <c r="K258" i="16"/>
  <c r="J258" i="16"/>
  <c r="I258" i="16"/>
  <c r="H258" i="16"/>
  <c r="D258" i="16"/>
  <c r="C258" i="16"/>
  <c r="Z257" i="16"/>
  <c r="Y257" i="16"/>
  <c r="X257" i="16"/>
  <c r="W257" i="16"/>
  <c r="V257" i="16"/>
  <c r="U257" i="16"/>
  <c r="S257" i="16"/>
  <c r="R257" i="16"/>
  <c r="Q257" i="16"/>
  <c r="P257" i="16"/>
  <c r="O257" i="16"/>
  <c r="N257" i="16"/>
  <c r="L257" i="16"/>
  <c r="K257" i="16"/>
  <c r="J257" i="16"/>
  <c r="I257" i="16"/>
  <c r="H257" i="16"/>
  <c r="D257" i="16"/>
  <c r="C257" i="16"/>
  <c r="Z256" i="16"/>
  <c r="Y256" i="16"/>
  <c r="X256" i="16"/>
  <c r="W256" i="16"/>
  <c r="V256" i="16"/>
  <c r="U256" i="16"/>
  <c r="S256" i="16"/>
  <c r="R256" i="16"/>
  <c r="Q256" i="16"/>
  <c r="P256" i="16"/>
  <c r="O256" i="16"/>
  <c r="N256" i="16"/>
  <c r="L256" i="16"/>
  <c r="K256" i="16"/>
  <c r="J256" i="16"/>
  <c r="I256" i="16"/>
  <c r="H256" i="16"/>
  <c r="D256" i="16"/>
  <c r="C256" i="16"/>
  <c r="Z255" i="16"/>
  <c r="Y255" i="16"/>
  <c r="X255" i="16"/>
  <c r="W255" i="16"/>
  <c r="V255" i="16"/>
  <c r="U255" i="16"/>
  <c r="S255" i="16"/>
  <c r="R255" i="16"/>
  <c r="Q255" i="16"/>
  <c r="P255" i="16"/>
  <c r="O255" i="16"/>
  <c r="N255" i="16"/>
  <c r="L255" i="16"/>
  <c r="K255" i="16"/>
  <c r="J255" i="16"/>
  <c r="I255" i="16"/>
  <c r="H255" i="16"/>
  <c r="D255" i="16"/>
  <c r="C255" i="16"/>
  <c r="Z254" i="16"/>
  <c r="Y254" i="16"/>
  <c r="X254" i="16"/>
  <c r="W254" i="16"/>
  <c r="V254" i="16"/>
  <c r="U254" i="16"/>
  <c r="S254" i="16"/>
  <c r="R254" i="16"/>
  <c r="Q254" i="16"/>
  <c r="P254" i="16"/>
  <c r="O254" i="16"/>
  <c r="N254" i="16"/>
  <c r="L254" i="16"/>
  <c r="K254" i="16"/>
  <c r="J254" i="16"/>
  <c r="I254" i="16"/>
  <c r="H254" i="16"/>
  <c r="D254" i="16"/>
  <c r="C254" i="16"/>
  <c r="Z253" i="16"/>
  <c r="Y253" i="16"/>
  <c r="X253" i="16"/>
  <c r="W253" i="16"/>
  <c r="V253" i="16"/>
  <c r="U253" i="16"/>
  <c r="S253" i="16"/>
  <c r="R253" i="16"/>
  <c r="Q253" i="16"/>
  <c r="P253" i="16"/>
  <c r="O253" i="16"/>
  <c r="N253" i="16"/>
  <c r="L253" i="16"/>
  <c r="K253" i="16"/>
  <c r="J253" i="16"/>
  <c r="I253" i="16"/>
  <c r="H253" i="16"/>
  <c r="D253" i="16"/>
  <c r="C253" i="16"/>
  <c r="Z252" i="16"/>
  <c r="Y252" i="16"/>
  <c r="X252" i="16"/>
  <c r="W252" i="16"/>
  <c r="V252" i="16"/>
  <c r="U252" i="16"/>
  <c r="S252" i="16"/>
  <c r="R252" i="16"/>
  <c r="Q252" i="16"/>
  <c r="P252" i="16"/>
  <c r="O252" i="16"/>
  <c r="N252" i="16"/>
  <c r="L252" i="16"/>
  <c r="K252" i="16"/>
  <c r="J252" i="16"/>
  <c r="I252" i="16"/>
  <c r="H252" i="16"/>
  <c r="D252" i="16"/>
  <c r="C252" i="16"/>
  <c r="Z251" i="16"/>
  <c r="Y251" i="16"/>
  <c r="X251" i="16"/>
  <c r="W251" i="16"/>
  <c r="V251" i="16"/>
  <c r="U251" i="16"/>
  <c r="S251" i="16"/>
  <c r="R251" i="16"/>
  <c r="Q251" i="16"/>
  <c r="P251" i="16"/>
  <c r="O251" i="16"/>
  <c r="N251" i="16"/>
  <c r="L251" i="16"/>
  <c r="K251" i="16"/>
  <c r="J251" i="16"/>
  <c r="I251" i="16"/>
  <c r="H251" i="16"/>
  <c r="D251" i="16"/>
  <c r="C251" i="16"/>
  <c r="Z250" i="16"/>
  <c r="Y250" i="16"/>
  <c r="X250" i="16"/>
  <c r="W250" i="16"/>
  <c r="V250" i="16"/>
  <c r="U250" i="16"/>
  <c r="S250" i="16"/>
  <c r="R250" i="16"/>
  <c r="Q250" i="16"/>
  <c r="P250" i="16"/>
  <c r="O250" i="16"/>
  <c r="N250" i="16"/>
  <c r="L250" i="16"/>
  <c r="K250" i="16"/>
  <c r="J250" i="16"/>
  <c r="I250" i="16"/>
  <c r="H250" i="16"/>
  <c r="D250" i="16"/>
  <c r="C250" i="16"/>
  <c r="Z249" i="16"/>
  <c r="Y249" i="16"/>
  <c r="X249" i="16"/>
  <c r="W249" i="16"/>
  <c r="V249" i="16"/>
  <c r="U249" i="16"/>
  <c r="S249" i="16"/>
  <c r="R249" i="16"/>
  <c r="Q249" i="16"/>
  <c r="P249" i="16"/>
  <c r="O249" i="16"/>
  <c r="N249" i="16"/>
  <c r="L249" i="16"/>
  <c r="K249" i="16"/>
  <c r="J249" i="16"/>
  <c r="I249" i="16"/>
  <c r="H249" i="16"/>
  <c r="D249" i="16"/>
  <c r="C249" i="16"/>
  <c r="Z248" i="16"/>
  <c r="Y248" i="16"/>
  <c r="X248" i="16"/>
  <c r="W248" i="16"/>
  <c r="V248" i="16"/>
  <c r="U248" i="16"/>
  <c r="S248" i="16"/>
  <c r="R248" i="16"/>
  <c r="Q248" i="16"/>
  <c r="P248" i="16"/>
  <c r="O248" i="16"/>
  <c r="N248" i="16"/>
  <c r="L248" i="16"/>
  <c r="K248" i="16"/>
  <c r="J248" i="16"/>
  <c r="I248" i="16"/>
  <c r="H248" i="16"/>
  <c r="D248" i="16"/>
  <c r="C248" i="16"/>
  <c r="Z247" i="16"/>
  <c r="Y247" i="16"/>
  <c r="X247" i="16"/>
  <c r="W247" i="16"/>
  <c r="V247" i="16"/>
  <c r="U247" i="16"/>
  <c r="S247" i="16"/>
  <c r="R247" i="16"/>
  <c r="Q247" i="16"/>
  <c r="P247" i="16"/>
  <c r="O247" i="16"/>
  <c r="N247" i="16"/>
  <c r="L247" i="16"/>
  <c r="K247" i="16"/>
  <c r="J247" i="16"/>
  <c r="I247" i="16"/>
  <c r="H247" i="16"/>
  <c r="D247" i="16"/>
  <c r="C247" i="16"/>
  <c r="Z246" i="16"/>
  <c r="Y246" i="16"/>
  <c r="X246" i="16"/>
  <c r="W246" i="16"/>
  <c r="V246" i="16"/>
  <c r="U246" i="16"/>
  <c r="S246" i="16"/>
  <c r="R246" i="16"/>
  <c r="Q246" i="16"/>
  <c r="P246" i="16"/>
  <c r="O246" i="16"/>
  <c r="N246" i="16"/>
  <c r="L246" i="16"/>
  <c r="K246" i="16"/>
  <c r="J246" i="16"/>
  <c r="I246" i="16"/>
  <c r="H246" i="16"/>
  <c r="D246" i="16"/>
  <c r="C246" i="16"/>
  <c r="Z245" i="16"/>
  <c r="Y245" i="16"/>
  <c r="X245" i="16"/>
  <c r="W245" i="16"/>
  <c r="V245" i="16"/>
  <c r="U245" i="16"/>
  <c r="S245" i="16"/>
  <c r="R245" i="16"/>
  <c r="Q245" i="16"/>
  <c r="P245" i="16"/>
  <c r="O245" i="16"/>
  <c r="N245" i="16"/>
  <c r="L245" i="16"/>
  <c r="K245" i="16"/>
  <c r="J245" i="16"/>
  <c r="I245" i="16"/>
  <c r="H245" i="16"/>
  <c r="D245" i="16"/>
  <c r="C245" i="16"/>
  <c r="Z244" i="16"/>
  <c r="Y244" i="16"/>
  <c r="X244" i="16"/>
  <c r="W244" i="16"/>
  <c r="V244" i="16"/>
  <c r="U244" i="16"/>
  <c r="S244" i="16"/>
  <c r="R244" i="16"/>
  <c r="Q244" i="16"/>
  <c r="P244" i="16"/>
  <c r="O244" i="16"/>
  <c r="N244" i="16"/>
  <c r="L244" i="16"/>
  <c r="K244" i="16"/>
  <c r="J244" i="16"/>
  <c r="I244" i="16"/>
  <c r="H244" i="16"/>
  <c r="D244" i="16"/>
  <c r="C244" i="16"/>
  <c r="Z243" i="16"/>
  <c r="Y243" i="16"/>
  <c r="X243" i="16"/>
  <c r="W243" i="16"/>
  <c r="V243" i="16"/>
  <c r="U243" i="16"/>
  <c r="S243" i="16"/>
  <c r="R243" i="16"/>
  <c r="Q243" i="16"/>
  <c r="P243" i="16"/>
  <c r="O243" i="16"/>
  <c r="N243" i="16"/>
  <c r="L243" i="16"/>
  <c r="K243" i="16"/>
  <c r="J243" i="16"/>
  <c r="I243" i="16"/>
  <c r="H243" i="16"/>
  <c r="D243" i="16"/>
  <c r="C243" i="16"/>
  <c r="Z242" i="16"/>
  <c r="Y242" i="16"/>
  <c r="X242" i="16"/>
  <c r="W242" i="16"/>
  <c r="V242" i="16"/>
  <c r="U242" i="16"/>
  <c r="S242" i="16"/>
  <c r="R242" i="16"/>
  <c r="Q242" i="16"/>
  <c r="P242" i="16"/>
  <c r="O242" i="16"/>
  <c r="N242" i="16"/>
  <c r="L242" i="16"/>
  <c r="K242" i="16"/>
  <c r="J242" i="16"/>
  <c r="I242" i="16"/>
  <c r="H242" i="16"/>
  <c r="D242" i="16"/>
  <c r="C242" i="16"/>
  <c r="Z241" i="16"/>
  <c r="Y241" i="16"/>
  <c r="X241" i="16"/>
  <c r="W241" i="16"/>
  <c r="V241" i="16"/>
  <c r="U241" i="16"/>
  <c r="S241" i="16"/>
  <c r="R241" i="16"/>
  <c r="Q241" i="16"/>
  <c r="P241" i="16"/>
  <c r="O241" i="16"/>
  <c r="N241" i="16"/>
  <c r="L241" i="16"/>
  <c r="K241" i="16"/>
  <c r="J241" i="16"/>
  <c r="I241" i="16"/>
  <c r="H241" i="16"/>
  <c r="D241" i="16"/>
  <c r="C241" i="16"/>
  <c r="Z240" i="16"/>
  <c r="Y240" i="16"/>
  <c r="X240" i="16"/>
  <c r="W240" i="16"/>
  <c r="V240" i="16"/>
  <c r="U240" i="16"/>
  <c r="S240" i="16"/>
  <c r="R240" i="16"/>
  <c r="Q240" i="16"/>
  <c r="P240" i="16"/>
  <c r="O240" i="16"/>
  <c r="N240" i="16"/>
  <c r="L240" i="16"/>
  <c r="K240" i="16"/>
  <c r="J240" i="16"/>
  <c r="I240" i="16"/>
  <c r="H240" i="16"/>
  <c r="D240" i="16"/>
  <c r="C240" i="16"/>
  <c r="Z239" i="16"/>
  <c r="Y239" i="16"/>
  <c r="X239" i="16"/>
  <c r="W239" i="16"/>
  <c r="V239" i="16"/>
  <c r="U239" i="16"/>
  <c r="S239" i="16"/>
  <c r="R239" i="16"/>
  <c r="Q239" i="16"/>
  <c r="P239" i="16"/>
  <c r="O239" i="16"/>
  <c r="N239" i="16"/>
  <c r="L239" i="16"/>
  <c r="K239" i="16"/>
  <c r="J239" i="16"/>
  <c r="I239" i="16"/>
  <c r="H239" i="16"/>
  <c r="D239" i="16"/>
  <c r="C239" i="16"/>
  <c r="Z238" i="16"/>
  <c r="Y238" i="16"/>
  <c r="X238" i="16"/>
  <c r="W238" i="16"/>
  <c r="V238" i="16"/>
  <c r="U238" i="16"/>
  <c r="S238" i="16"/>
  <c r="R238" i="16"/>
  <c r="Q238" i="16"/>
  <c r="P238" i="16"/>
  <c r="O238" i="16"/>
  <c r="N238" i="16"/>
  <c r="L238" i="16"/>
  <c r="K238" i="16"/>
  <c r="J238" i="16"/>
  <c r="I238" i="16"/>
  <c r="H238" i="16"/>
  <c r="D238" i="16"/>
  <c r="C238" i="16"/>
  <c r="Z237" i="16"/>
  <c r="Y237" i="16"/>
  <c r="X237" i="16"/>
  <c r="W237" i="16"/>
  <c r="V237" i="16"/>
  <c r="U237" i="16"/>
  <c r="S237" i="16"/>
  <c r="R237" i="16"/>
  <c r="Q237" i="16"/>
  <c r="P237" i="16"/>
  <c r="O237" i="16"/>
  <c r="N237" i="16"/>
  <c r="L237" i="16"/>
  <c r="K237" i="16"/>
  <c r="J237" i="16"/>
  <c r="I237" i="16"/>
  <c r="H237" i="16"/>
  <c r="D237" i="16"/>
  <c r="C237" i="16"/>
  <c r="Z236" i="16"/>
  <c r="Y236" i="16"/>
  <c r="X236" i="16"/>
  <c r="W236" i="16"/>
  <c r="V236" i="16"/>
  <c r="U236" i="16"/>
  <c r="S236" i="16"/>
  <c r="R236" i="16"/>
  <c r="Q236" i="16"/>
  <c r="P236" i="16"/>
  <c r="O236" i="16"/>
  <c r="N236" i="16"/>
  <c r="L236" i="16"/>
  <c r="K236" i="16"/>
  <c r="J236" i="16"/>
  <c r="I236" i="16"/>
  <c r="H236" i="16"/>
  <c r="D236" i="16"/>
  <c r="C236" i="16"/>
  <c r="Z235" i="16"/>
  <c r="Y235" i="16"/>
  <c r="X235" i="16"/>
  <c r="W235" i="16"/>
  <c r="V235" i="16"/>
  <c r="U235" i="16"/>
  <c r="S235" i="16"/>
  <c r="R235" i="16"/>
  <c r="Q235" i="16"/>
  <c r="P235" i="16"/>
  <c r="O235" i="16"/>
  <c r="N235" i="16"/>
  <c r="L235" i="16"/>
  <c r="K235" i="16"/>
  <c r="J235" i="16"/>
  <c r="I235" i="16"/>
  <c r="H235" i="16"/>
  <c r="D235" i="16"/>
  <c r="C235" i="16"/>
  <c r="Z234" i="16"/>
  <c r="Y234" i="16"/>
  <c r="X234" i="16"/>
  <c r="W234" i="16"/>
  <c r="V234" i="16"/>
  <c r="U234" i="16"/>
  <c r="S234" i="16"/>
  <c r="R234" i="16"/>
  <c r="Q234" i="16"/>
  <c r="P234" i="16"/>
  <c r="O234" i="16"/>
  <c r="N234" i="16"/>
  <c r="L234" i="16"/>
  <c r="K234" i="16"/>
  <c r="J234" i="16"/>
  <c r="I234" i="16"/>
  <c r="H234" i="16"/>
  <c r="D234" i="16"/>
  <c r="C234" i="16"/>
  <c r="Z233" i="16"/>
  <c r="Y233" i="16"/>
  <c r="X233" i="16"/>
  <c r="W233" i="16"/>
  <c r="V233" i="16"/>
  <c r="U233" i="16"/>
  <c r="S233" i="16"/>
  <c r="R233" i="16"/>
  <c r="Q233" i="16"/>
  <c r="P233" i="16"/>
  <c r="O233" i="16"/>
  <c r="N233" i="16"/>
  <c r="L233" i="16"/>
  <c r="K233" i="16"/>
  <c r="J233" i="16"/>
  <c r="I233" i="16"/>
  <c r="H233" i="16"/>
  <c r="D233" i="16"/>
  <c r="C233" i="16"/>
  <c r="Z232" i="16"/>
  <c r="Y232" i="16"/>
  <c r="X232" i="16"/>
  <c r="W232" i="16"/>
  <c r="V232" i="16"/>
  <c r="U232" i="16"/>
  <c r="S232" i="16"/>
  <c r="R232" i="16"/>
  <c r="Q232" i="16"/>
  <c r="P232" i="16"/>
  <c r="O232" i="16"/>
  <c r="N232" i="16"/>
  <c r="L232" i="16"/>
  <c r="K232" i="16"/>
  <c r="J232" i="16"/>
  <c r="I232" i="16"/>
  <c r="H232" i="16"/>
  <c r="D232" i="16"/>
  <c r="C232" i="16"/>
  <c r="Z231" i="16"/>
  <c r="Y231" i="16"/>
  <c r="X231" i="16"/>
  <c r="W231" i="16"/>
  <c r="V231" i="16"/>
  <c r="U231" i="16"/>
  <c r="S231" i="16"/>
  <c r="R231" i="16"/>
  <c r="Q231" i="16"/>
  <c r="P231" i="16"/>
  <c r="O231" i="16"/>
  <c r="N231" i="16"/>
  <c r="L231" i="16"/>
  <c r="K231" i="16"/>
  <c r="J231" i="16"/>
  <c r="I231" i="16"/>
  <c r="H231" i="16"/>
  <c r="D231" i="16"/>
  <c r="C231" i="16"/>
  <c r="Z230" i="16"/>
  <c r="Y230" i="16"/>
  <c r="X230" i="16"/>
  <c r="W230" i="16"/>
  <c r="V230" i="16"/>
  <c r="U230" i="16"/>
  <c r="S230" i="16"/>
  <c r="R230" i="16"/>
  <c r="Q230" i="16"/>
  <c r="P230" i="16"/>
  <c r="O230" i="16"/>
  <c r="N230" i="16"/>
  <c r="L230" i="16"/>
  <c r="K230" i="16"/>
  <c r="J230" i="16"/>
  <c r="I230" i="16"/>
  <c r="H230" i="16"/>
  <c r="D230" i="16"/>
  <c r="C230" i="16"/>
  <c r="Z229" i="16"/>
  <c r="Y229" i="16"/>
  <c r="X229" i="16"/>
  <c r="W229" i="16"/>
  <c r="V229" i="16"/>
  <c r="U229" i="16"/>
  <c r="S229" i="16"/>
  <c r="R229" i="16"/>
  <c r="Q229" i="16"/>
  <c r="P229" i="16"/>
  <c r="O229" i="16"/>
  <c r="N229" i="16"/>
  <c r="L229" i="16"/>
  <c r="K229" i="16"/>
  <c r="J229" i="16"/>
  <c r="I229" i="16"/>
  <c r="H229" i="16"/>
  <c r="D229" i="16"/>
  <c r="C229" i="16"/>
  <c r="Z228" i="16"/>
  <c r="Y228" i="16"/>
  <c r="X228" i="16"/>
  <c r="W228" i="16"/>
  <c r="V228" i="16"/>
  <c r="U228" i="16"/>
  <c r="S228" i="16"/>
  <c r="R228" i="16"/>
  <c r="Q228" i="16"/>
  <c r="P228" i="16"/>
  <c r="O228" i="16"/>
  <c r="N228" i="16"/>
  <c r="L228" i="16"/>
  <c r="K228" i="16"/>
  <c r="J228" i="16"/>
  <c r="I228" i="16"/>
  <c r="H228" i="16"/>
  <c r="D228" i="16"/>
  <c r="C228" i="16"/>
  <c r="Z227" i="16"/>
  <c r="Y227" i="16"/>
  <c r="X227" i="16"/>
  <c r="W227" i="16"/>
  <c r="V227" i="16"/>
  <c r="U227" i="16"/>
  <c r="S227" i="16"/>
  <c r="R227" i="16"/>
  <c r="Q227" i="16"/>
  <c r="P227" i="16"/>
  <c r="O227" i="16"/>
  <c r="N227" i="16"/>
  <c r="L227" i="16"/>
  <c r="K227" i="16"/>
  <c r="J227" i="16"/>
  <c r="I227" i="16"/>
  <c r="H227" i="16"/>
  <c r="D227" i="16"/>
  <c r="C227" i="16"/>
  <c r="Z226" i="16"/>
  <c r="Y226" i="16"/>
  <c r="X226" i="16"/>
  <c r="W226" i="16"/>
  <c r="V226" i="16"/>
  <c r="U226" i="16"/>
  <c r="S226" i="16"/>
  <c r="R226" i="16"/>
  <c r="Q226" i="16"/>
  <c r="P226" i="16"/>
  <c r="O226" i="16"/>
  <c r="N226" i="16"/>
  <c r="L226" i="16"/>
  <c r="K226" i="16"/>
  <c r="J226" i="16"/>
  <c r="I226" i="16"/>
  <c r="H226" i="16"/>
  <c r="D226" i="16"/>
  <c r="C226" i="16"/>
  <c r="Z225" i="16"/>
  <c r="Y225" i="16"/>
  <c r="X225" i="16"/>
  <c r="W225" i="16"/>
  <c r="V225" i="16"/>
  <c r="U225" i="16"/>
  <c r="S225" i="16"/>
  <c r="R225" i="16"/>
  <c r="Q225" i="16"/>
  <c r="P225" i="16"/>
  <c r="O225" i="16"/>
  <c r="N225" i="16"/>
  <c r="L225" i="16"/>
  <c r="K225" i="16"/>
  <c r="J225" i="16"/>
  <c r="I225" i="16"/>
  <c r="H225" i="16"/>
  <c r="D225" i="16"/>
  <c r="C225" i="16"/>
  <c r="Z224" i="16"/>
  <c r="Y224" i="16"/>
  <c r="X224" i="16"/>
  <c r="W224" i="16"/>
  <c r="V224" i="16"/>
  <c r="U224" i="16"/>
  <c r="S224" i="16"/>
  <c r="R224" i="16"/>
  <c r="Q224" i="16"/>
  <c r="P224" i="16"/>
  <c r="O224" i="16"/>
  <c r="N224" i="16"/>
  <c r="L224" i="16"/>
  <c r="K224" i="16"/>
  <c r="J224" i="16"/>
  <c r="I224" i="16"/>
  <c r="H224" i="16"/>
  <c r="D224" i="16"/>
  <c r="C224" i="16"/>
  <c r="Z223" i="16"/>
  <c r="Y223" i="16"/>
  <c r="X223" i="16"/>
  <c r="W223" i="16"/>
  <c r="V223" i="16"/>
  <c r="U223" i="16"/>
  <c r="S223" i="16"/>
  <c r="R223" i="16"/>
  <c r="Q223" i="16"/>
  <c r="P223" i="16"/>
  <c r="O223" i="16"/>
  <c r="N223" i="16"/>
  <c r="L223" i="16"/>
  <c r="K223" i="16"/>
  <c r="J223" i="16"/>
  <c r="I223" i="16"/>
  <c r="H223" i="16"/>
  <c r="D223" i="16"/>
  <c r="C223" i="16"/>
  <c r="Z222" i="16"/>
  <c r="Y222" i="16"/>
  <c r="X222" i="16"/>
  <c r="W222" i="16"/>
  <c r="V222" i="16"/>
  <c r="U222" i="16"/>
  <c r="S222" i="16"/>
  <c r="R222" i="16"/>
  <c r="Q222" i="16"/>
  <c r="P222" i="16"/>
  <c r="O222" i="16"/>
  <c r="N222" i="16"/>
  <c r="L222" i="16"/>
  <c r="K222" i="16"/>
  <c r="J222" i="16"/>
  <c r="I222" i="16"/>
  <c r="H222" i="16"/>
  <c r="D222" i="16"/>
  <c r="C222" i="16"/>
  <c r="Z221" i="16"/>
  <c r="Y221" i="16"/>
  <c r="X221" i="16"/>
  <c r="W221" i="16"/>
  <c r="V221" i="16"/>
  <c r="U221" i="16"/>
  <c r="S221" i="16"/>
  <c r="R221" i="16"/>
  <c r="Q221" i="16"/>
  <c r="P221" i="16"/>
  <c r="O221" i="16"/>
  <c r="N221" i="16"/>
  <c r="L221" i="16"/>
  <c r="K221" i="16"/>
  <c r="J221" i="16"/>
  <c r="I221" i="16"/>
  <c r="H221" i="16"/>
  <c r="D221" i="16"/>
  <c r="C221" i="16"/>
  <c r="Z220" i="16"/>
  <c r="Y220" i="16"/>
  <c r="X220" i="16"/>
  <c r="W220" i="16"/>
  <c r="V220" i="16"/>
  <c r="U220" i="16"/>
  <c r="S220" i="16"/>
  <c r="R220" i="16"/>
  <c r="Q220" i="16"/>
  <c r="P220" i="16"/>
  <c r="O220" i="16"/>
  <c r="N220" i="16"/>
  <c r="L220" i="16"/>
  <c r="K220" i="16"/>
  <c r="J220" i="16"/>
  <c r="I220" i="16"/>
  <c r="H220" i="16"/>
  <c r="D220" i="16"/>
  <c r="C220" i="16"/>
  <c r="Z219" i="16"/>
  <c r="Y219" i="16"/>
  <c r="X219" i="16"/>
  <c r="W219" i="16"/>
  <c r="V219" i="16"/>
  <c r="U219" i="16"/>
  <c r="S219" i="16"/>
  <c r="R219" i="16"/>
  <c r="Q219" i="16"/>
  <c r="P219" i="16"/>
  <c r="O219" i="16"/>
  <c r="N219" i="16"/>
  <c r="L219" i="16"/>
  <c r="K219" i="16"/>
  <c r="J219" i="16"/>
  <c r="I219" i="16"/>
  <c r="H219" i="16"/>
  <c r="D219" i="16"/>
  <c r="C219" i="16"/>
  <c r="Z218" i="16"/>
  <c r="Y218" i="16"/>
  <c r="X218" i="16"/>
  <c r="W218" i="16"/>
  <c r="V218" i="16"/>
  <c r="U218" i="16"/>
  <c r="S218" i="16"/>
  <c r="R218" i="16"/>
  <c r="Q218" i="16"/>
  <c r="P218" i="16"/>
  <c r="O218" i="16"/>
  <c r="N218" i="16"/>
  <c r="L218" i="16"/>
  <c r="K218" i="16"/>
  <c r="J218" i="16"/>
  <c r="I218" i="16"/>
  <c r="H218" i="16"/>
  <c r="D218" i="16"/>
  <c r="C218" i="16"/>
  <c r="Z217" i="16"/>
  <c r="Y217" i="16"/>
  <c r="X217" i="16"/>
  <c r="W217" i="16"/>
  <c r="V217" i="16"/>
  <c r="U217" i="16"/>
  <c r="S217" i="16"/>
  <c r="R217" i="16"/>
  <c r="Q217" i="16"/>
  <c r="P217" i="16"/>
  <c r="O217" i="16"/>
  <c r="N217" i="16"/>
  <c r="L217" i="16"/>
  <c r="K217" i="16"/>
  <c r="J217" i="16"/>
  <c r="I217" i="16"/>
  <c r="H217" i="16"/>
  <c r="D217" i="16"/>
  <c r="C217" i="16"/>
  <c r="Z216" i="16"/>
  <c r="Y216" i="16"/>
  <c r="X216" i="16"/>
  <c r="W216" i="16"/>
  <c r="V216" i="16"/>
  <c r="U216" i="16"/>
  <c r="S216" i="16"/>
  <c r="R216" i="16"/>
  <c r="Q216" i="16"/>
  <c r="P216" i="16"/>
  <c r="O216" i="16"/>
  <c r="N216" i="16"/>
  <c r="L216" i="16"/>
  <c r="K216" i="16"/>
  <c r="J216" i="16"/>
  <c r="I216" i="16"/>
  <c r="H216" i="16"/>
  <c r="D216" i="16"/>
  <c r="C216" i="16"/>
  <c r="Z215" i="16"/>
  <c r="Y215" i="16"/>
  <c r="X215" i="16"/>
  <c r="W215" i="16"/>
  <c r="V215" i="16"/>
  <c r="U215" i="16"/>
  <c r="S215" i="16"/>
  <c r="R215" i="16"/>
  <c r="Q215" i="16"/>
  <c r="P215" i="16"/>
  <c r="O215" i="16"/>
  <c r="N215" i="16"/>
  <c r="L215" i="16"/>
  <c r="K215" i="16"/>
  <c r="J215" i="16"/>
  <c r="I215" i="16"/>
  <c r="H215" i="16"/>
  <c r="D215" i="16"/>
  <c r="C215" i="16"/>
  <c r="Z214" i="16"/>
  <c r="Y214" i="16"/>
  <c r="X214" i="16"/>
  <c r="W214" i="16"/>
  <c r="V214" i="16"/>
  <c r="U214" i="16"/>
  <c r="S214" i="16"/>
  <c r="R214" i="16"/>
  <c r="Q214" i="16"/>
  <c r="P214" i="16"/>
  <c r="O214" i="16"/>
  <c r="N214" i="16"/>
  <c r="L214" i="16"/>
  <c r="K214" i="16"/>
  <c r="J214" i="16"/>
  <c r="I214" i="16"/>
  <c r="H214" i="16"/>
  <c r="D214" i="16"/>
  <c r="C214" i="16"/>
  <c r="Z213" i="16"/>
  <c r="Y213" i="16"/>
  <c r="X213" i="16"/>
  <c r="W213" i="16"/>
  <c r="V213" i="16"/>
  <c r="U213" i="16"/>
  <c r="S213" i="16"/>
  <c r="R213" i="16"/>
  <c r="Q213" i="16"/>
  <c r="P213" i="16"/>
  <c r="O213" i="16"/>
  <c r="N213" i="16"/>
  <c r="L213" i="16"/>
  <c r="K213" i="16"/>
  <c r="J213" i="16"/>
  <c r="I213" i="16"/>
  <c r="H213" i="16"/>
  <c r="D213" i="16"/>
  <c r="C213" i="16"/>
  <c r="Z212" i="16"/>
  <c r="Y212" i="16"/>
  <c r="X212" i="16"/>
  <c r="W212" i="16"/>
  <c r="V212" i="16"/>
  <c r="U212" i="16"/>
  <c r="S212" i="16"/>
  <c r="R212" i="16"/>
  <c r="Q212" i="16"/>
  <c r="P212" i="16"/>
  <c r="O212" i="16"/>
  <c r="N212" i="16"/>
  <c r="L212" i="16"/>
  <c r="K212" i="16"/>
  <c r="J212" i="16"/>
  <c r="I212" i="16"/>
  <c r="H212" i="16"/>
  <c r="D212" i="16"/>
  <c r="C212" i="16"/>
  <c r="Z211" i="16"/>
  <c r="Y211" i="16"/>
  <c r="X211" i="16"/>
  <c r="W211" i="16"/>
  <c r="V211" i="16"/>
  <c r="U211" i="16"/>
  <c r="S211" i="16"/>
  <c r="R211" i="16"/>
  <c r="Q211" i="16"/>
  <c r="P211" i="16"/>
  <c r="O211" i="16"/>
  <c r="N211" i="16"/>
  <c r="L211" i="16"/>
  <c r="K211" i="16"/>
  <c r="J211" i="16"/>
  <c r="I211" i="16"/>
  <c r="H211" i="16"/>
  <c r="D211" i="16"/>
  <c r="C211" i="16"/>
  <c r="Z210" i="16"/>
  <c r="Y210" i="16"/>
  <c r="X210" i="16"/>
  <c r="W210" i="16"/>
  <c r="V210" i="16"/>
  <c r="U210" i="16"/>
  <c r="S210" i="16"/>
  <c r="R210" i="16"/>
  <c r="Q210" i="16"/>
  <c r="P210" i="16"/>
  <c r="O210" i="16"/>
  <c r="N210" i="16"/>
  <c r="L210" i="16"/>
  <c r="K210" i="16"/>
  <c r="J210" i="16"/>
  <c r="I210" i="16"/>
  <c r="H210" i="16"/>
  <c r="D210" i="16"/>
  <c r="C210" i="16"/>
  <c r="Z209" i="16"/>
  <c r="Y209" i="16"/>
  <c r="X209" i="16"/>
  <c r="W209" i="16"/>
  <c r="V209" i="16"/>
  <c r="U209" i="16"/>
  <c r="S209" i="16"/>
  <c r="R209" i="16"/>
  <c r="Q209" i="16"/>
  <c r="P209" i="16"/>
  <c r="O209" i="16"/>
  <c r="N209" i="16"/>
  <c r="L209" i="16"/>
  <c r="K209" i="16"/>
  <c r="J209" i="16"/>
  <c r="I209" i="16"/>
  <c r="H209" i="16"/>
  <c r="D209" i="16"/>
  <c r="C209" i="16"/>
  <c r="Z208" i="16"/>
  <c r="Y208" i="16"/>
  <c r="X208" i="16"/>
  <c r="W208" i="16"/>
  <c r="V208" i="16"/>
  <c r="U208" i="16"/>
  <c r="S208" i="16"/>
  <c r="R208" i="16"/>
  <c r="Q208" i="16"/>
  <c r="P208" i="16"/>
  <c r="O208" i="16"/>
  <c r="N208" i="16"/>
  <c r="L208" i="16"/>
  <c r="K208" i="16"/>
  <c r="J208" i="16"/>
  <c r="I208" i="16"/>
  <c r="H208" i="16"/>
  <c r="D208" i="16"/>
  <c r="C208" i="16"/>
  <c r="Z207" i="16"/>
  <c r="Y207" i="16"/>
  <c r="X207" i="16"/>
  <c r="W207" i="16"/>
  <c r="V207" i="16"/>
  <c r="U207" i="16"/>
  <c r="S207" i="16"/>
  <c r="R207" i="16"/>
  <c r="Q207" i="16"/>
  <c r="P207" i="16"/>
  <c r="O207" i="16"/>
  <c r="N207" i="16"/>
  <c r="L207" i="16"/>
  <c r="K207" i="16"/>
  <c r="J207" i="16"/>
  <c r="I207" i="16"/>
  <c r="H207" i="16"/>
  <c r="D207" i="16"/>
  <c r="C207" i="16"/>
  <c r="Z206" i="16"/>
  <c r="Y206" i="16"/>
  <c r="X206" i="16"/>
  <c r="W206" i="16"/>
  <c r="V206" i="16"/>
  <c r="U206" i="16"/>
  <c r="S206" i="16"/>
  <c r="R206" i="16"/>
  <c r="Q206" i="16"/>
  <c r="P206" i="16"/>
  <c r="O206" i="16"/>
  <c r="N206" i="16"/>
  <c r="L206" i="16"/>
  <c r="K206" i="16"/>
  <c r="J206" i="16"/>
  <c r="I206" i="16"/>
  <c r="H206" i="16"/>
  <c r="D206" i="16"/>
  <c r="C206" i="16"/>
  <c r="Z205" i="16"/>
  <c r="Y205" i="16"/>
  <c r="X205" i="16"/>
  <c r="W205" i="16"/>
  <c r="V205" i="16"/>
  <c r="U205" i="16"/>
  <c r="S205" i="16"/>
  <c r="R205" i="16"/>
  <c r="Q205" i="16"/>
  <c r="P205" i="16"/>
  <c r="O205" i="16"/>
  <c r="N205" i="16"/>
  <c r="L205" i="16"/>
  <c r="K205" i="16"/>
  <c r="J205" i="16"/>
  <c r="I205" i="16"/>
  <c r="H205" i="16"/>
  <c r="D205" i="16"/>
  <c r="C205" i="16"/>
  <c r="Z204" i="16"/>
  <c r="Y204" i="16"/>
  <c r="X204" i="16"/>
  <c r="W204" i="16"/>
  <c r="V204" i="16"/>
  <c r="U204" i="16"/>
  <c r="S204" i="16"/>
  <c r="R204" i="16"/>
  <c r="Q204" i="16"/>
  <c r="P204" i="16"/>
  <c r="O204" i="16"/>
  <c r="N204" i="16"/>
  <c r="L204" i="16"/>
  <c r="K204" i="16"/>
  <c r="J204" i="16"/>
  <c r="I204" i="16"/>
  <c r="H204" i="16"/>
  <c r="D204" i="16"/>
  <c r="C204" i="16"/>
  <c r="Z203" i="16"/>
  <c r="Y203" i="16"/>
  <c r="X203" i="16"/>
  <c r="W203" i="16"/>
  <c r="V203" i="16"/>
  <c r="U203" i="16"/>
  <c r="S203" i="16"/>
  <c r="R203" i="16"/>
  <c r="Q203" i="16"/>
  <c r="P203" i="16"/>
  <c r="O203" i="16"/>
  <c r="N203" i="16"/>
  <c r="L203" i="16"/>
  <c r="K203" i="16"/>
  <c r="J203" i="16"/>
  <c r="I203" i="16"/>
  <c r="H203" i="16"/>
  <c r="D203" i="16"/>
  <c r="C203" i="16"/>
  <c r="Z202" i="16"/>
  <c r="Y202" i="16"/>
  <c r="X202" i="16"/>
  <c r="W202" i="16"/>
  <c r="V202" i="16"/>
  <c r="U202" i="16"/>
  <c r="S202" i="16"/>
  <c r="R202" i="16"/>
  <c r="Q202" i="16"/>
  <c r="P202" i="16"/>
  <c r="O202" i="16"/>
  <c r="N202" i="16"/>
  <c r="L202" i="16"/>
  <c r="K202" i="16"/>
  <c r="J202" i="16"/>
  <c r="I202" i="16"/>
  <c r="H202" i="16"/>
  <c r="D202" i="16"/>
  <c r="C202" i="16"/>
  <c r="Z201" i="16"/>
  <c r="Y201" i="16"/>
  <c r="X201" i="16"/>
  <c r="W201" i="16"/>
  <c r="V201" i="16"/>
  <c r="U201" i="16"/>
  <c r="S201" i="16"/>
  <c r="R201" i="16"/>
  <c r="Q201" i="16"/>
  <c r="P201" i="16"/>
  <c r="O201" i="16"/>
  <c r="N201" i="16"/>
  <c r="L201" i="16"/>
  <c r="K201" i="16"/>
  <c r="J201" i="16"/>
  <c r="I201" i="16"/>
  <c r="H201" i="16"/>
  <c r="D201" i="16"/>
  <c r="C201" i="16"/>
  <c r="Z200" i="16"/>
  <c r="Y200" i="16"/>
  <c r="X200" i="16"/>
  <c r="W200" i="16"/>
  <c r="V200" i="16"/>
  <c r="U200" i="16"/>
  <c r="S200" i="16"/>
  <c r="R200" i="16"/>
  <c r="Q200" i="16"/>
  <c r="P200" i="16"/>
  <c r="O200" i="16"/>
  <c r="N200" i="16"/>
  <c r="L200" i="16"/>
  <c r="K200" i="16"/>
  <c r="J200" i="16"/>
  <c r="I200" i="16"/>
  <c r="H200" i="16"/>
  <c r="D200" i="16"/>
  <c r="C200" i="16"/>
  <c r="Z199" i="16"/>
  <c r="Y199" i="16"/>
  <c r="X199" i="16"/>
  <c r="W199" i="16"/>
  <c r="V199" i="16"/>
  <c r="U199" i="16"/>
  <c r="S199" i="16"/>
  <c r="R199" i="16"/>
  <c r="Q199" i="16"/>
  <c r="P199" i="16"/>
  <c r="O199" i="16"/>
  <c r="N199" i="16"/>
  <c r="L199" i="16"/>
  <c r="K199" i="16"/>
  <c r="J199" i="16"/>
  <c r="I199" i="16"/>
  <c r="H199" i="16"/>
  <c r="D199" i="16"/>
  <c r="C199" i="16"/>
  <c r="Z198" i="16"/>
  <c r="Y198" i="16"/>
  <c r="X198" i="16"/>
  <c r="W198" i="16"/>
  <c r="V198" i="16"/>
  <c r="U198" i="16"/>
  <c r="S198" i="16"/>
  <c r="R198" i="16"/>
  <c r="Q198" i="16"/>
  <c r="P198" i="16"/>
  <c r="O198" i="16"/>
  <c r="N198" i="16"/>
  <c r="L198" i="16"/>
  <c r="K198" i="16"/>
  <c r="J198" i="16"/>
  <c r="I198" i="16"/>
  <c r="H198" i="16"/>
  <c r="D198" i="16"/>
  <c r="C198" i="16"/>
  <c r="Z197" i="16"/>
  <c r="Y197" i="16"/>
  <c r="X197" i="16"/>
  <c r="W197" i="16"/>
  <c r="V197" i="16"/>
  <c r="U197" i="16"/>
  <c r="S197" i="16"/>
  <c r="R197" i="16"/>
  <c r="Q197" i="16"/>
  <c r="P197" i="16"/>
  <c r="O197" i="16"/>
  <c r="N197" i="16"/>
  <c r="L197" i="16"/>
  <c r="K197" i="16"/>
  <c r="J197" i="16"/>
  <c r="I197" i="16"/>
  <c r="H197" i="16"/>
  <c r="D197" i="16"/>
  <c r="C197" i="16"/>
  <c r="Z196" i="16"/>
  <c r="Y196" i="16"/>
  <c r="X196" i="16"/>
  <c r="W196" i="16"/>
  <c r="V196" i="16"/>
  <c r="U196" i="16"/>
  <c r="S196" i="16"/>
  <c r="R196" i="16"/>
  <c r="Q196" i="16"/>
  <c r="P196" i="16"/>
  <c r="O196" i="16"/>
  <c r="N196" i="16"/>
  <c r="L196" i="16"/>
  <c r="K196" i="16"/>
  <c r="J196" i="16"/>
  <c r="I196" i="16"/>
  <c r="H196" i="16"/>
  <c r="D196" i="16"/>
  <c r="C196" i="16"/>
  <c r="Z195" i="16"/>
  <c r="Y195" i="16"/>
  <c r="X195" i="16"/>
  <c r="W195" i="16"/>
  <c r="V195" i="16"/>
  <c r="U195" i="16"/>
  <c r="S195" i="16"/>
  <c r="R195" i="16"/>
  <c r="Q195" i="16"/>
  <c r="P195" i="16"/>
  <c r="O195" i="16"/>
  <c r="N195" i="16"/>
  <c r="L195" i="16"/>
  <c r="K195" i="16"/>
  <c r="J195" i="16"/>
  <c r="I195" i="16"/>
  <c r="H195" i="16"/>
  <c r="D195" i="16"/>
  <c r="C195" i="16"/>
  <c r="Z194" i="16"/>
  <c r="Y194" i="16"/>
  <c r="X194" i="16"/>
  <c r="W194" i="16"/>
  <c r="V194" i="16"/>
  <c r="U194" i="16"/>
  <c r="S194" i="16"/>
  <c r="R194" i="16"/>
  <c r="Q194" i="16"/>
  <c r="P194" i="16"/>
  <c r="O194" i="16"/>
  <c r="N194" i="16"/>
  <c r="L194" i="16"/>
  <c r="K194" i="16"/>
  <c r="J194" i="16"/>
  <c r="I194" i="16"/>
  <c r="H194" i="16"/>
  <c r="D194" i="16"/>
  <c r="C194" i="16"/>
  <c r="Z193" i="16"/>
  <c r="Y193" i="16"/>
  <c r="X193" i="16"/>
  <c r="W193" i="16"/>
  <c r="V193" i="16"/>
  <c r="U193" i="16"/>
  <c r="S193" i="16"/>
  <c r="R193" i="16"/>
  <c r="Q193" i="16"/>
  <c r="P193" i="16"/>
  <c r="O193" i="16"/>
  <c r="N193" i="16"/>
  <c r="L193" i="16"/>
  <c r="K193" i="16"/>
  <c r="J193" i="16"/>
  <c r="I193" i="16"/>
  <c r="H193" i="16"/>
  <c r="D193" i="16"/>
  <c r="C193" i="16"/>
  <c r="Z192" i="16"/>
  <c r="Y192" i="16"/>
  <c r="X192" i="16"/>
  <c r="W192" i="16"/>
  <c r="V192" i="16"/>
  <c r="U192" i="16"/>
  <c r="S192" i="16"/>
  <c r="R192" i="16"/>
  <c r="Q192" i="16"/>
  <c r="P192" i="16"/>
  <c r="O192" i="16"/>
  <c r="N192" i="16"/>
  <c r="L192" i="16"/>
  <c r="K192" i="16"/>
  <c r="J192" i="16"/>
  <c r="I192" i="16"/>
  <c r="H192" i="16"/>
  <c r="D192" i="16"/>
  <c r="C192" i="16"/>
  <c r="Z191" i="16"/>
  <c r="Y191" i="16"/>
  <c r="X191" i="16"/>
  <c r="W191" i="16"/>
  <c r="V191" i="16"/>
  <c r="U191" i="16"/>
  <c r="S191" i="16"/>
  <c r="R191" i="16"/>
  <c r="Q191" i="16"/>
  <c r="P191" i="16"/>
  <c r="O191" i="16"/>
  <c r="N191" i="16"/>
  <c r="L191" i="16"/>
  <c r="K191" i="16"/>
  <c r="J191" i="16"/>
  <c r="I191" i="16"/>
  <c r="H191" i="16"/>
  <c r="D191" i="16"/>
  <c r="C191" i="16"/>
  <c r="Z190" i="16"/>
  <c r="Y190" i="16"/>
  <c r="X190" i="16"/>
  <c r="W190" i="16"/>
  <c r="V190" i="16"/>
  <c r="U190" i="16"/>
  <c r="S190" i="16"/>
  <c r="R190" i="16"/>
  <c r="Q190" i="16"/>
  <c r="P190" i="16"/>
  <c r="O190" i="16"/>
  <c r="N190" i="16"/>
  <c r="L190" i="16"/>
  <c r="K190" i="16"/>
  <c r="J190" i="16"/>
  <c r="I190" i="16"/>
  <c r="H190" i="16"/>
  <c r="D190" i="16"/>
  <c r="C190" i="16"/>
  <c r="Z189" i="16"/>
  <c r="Y189" i="16"/>
  <c r="X189" i="16"/>
  <c r="W189" i="16"/>
  <c r="V189" i="16"/>
  <c r="U189" i="16"/>
  <c r="S189" i="16"/>
  <c r="R189" i="16"/>
  <c r="Q189" i="16"/>
  <c r="P189" i="16"/>
  <c r="O189" i="16"/>
  <c r="N189" i="16"/>
  <c r="L189" i="16"/>
  <c r="K189" i="16"/>
  <c r="J189" i="16"/>
  <c r="I189" i="16"/>
  <c r="H189" i="16"/>
  <c r="D189" i="16"/>
  <c r="C189" i="16"/>
  <c r="Z188" i="16"/>
  <c r="Y188" i="16"/>
  <c r="X188" i="16"/>
  <c r="W188" i="16"/>
  <c r="V188" i="16"/>
  <c r="U188" i="16"/>
  <c r="S188" i="16"/>
  <c r="R188" i="16"/>
  <c r="Q188" i="16"/>
  <c r="P188" i="16"/>
  <c r="O188" i="16"/>
  <c r="N188" i="16"/>
  <c r="L188" i="16"/>
  <c r="K188" i="16"/>
  <c r="J188" i="16"/>
  <c r="I188" i="16"/>
  <c r="H188" i="16"/>
  <c r="D188" i="16"/>
  <c r="C188" i="16"/>
  <c r="Z187" i="16"/>
  <c r="Y187" i="16"/>
  <c r="X187" i="16"/>
  <c r="W187" i="16"/>
  <c r="V187" i="16"/>
  <c r="U187" i="16"/>
  <c r="S187" i="16"/>
  <c r="R187" i="16"/>
  <c r="Q187" i="16"/>
  <c r="P187" i="16"/>
  <c r="O187" i="16"/>
  <c r="N187" i="16"/>
  <c r="L187" i="16"/>
  <c r="K187" i="16"/>
  <c r="J187" i="16"/>
  <c r="I187" i="16"/>
  <c r="H187" i="16"/>
  <c r="D187" i="16"/>
  <c r="C187" i="16"/>
  <c r="Z186" i="16"/>
  <c r="Y186" i="16"/>
  <c r="X186" i="16"/>
  <c r="W186" i="16"/>
  <c r="V186" i="16"/>
  <c r="U186" i="16"/>
  <c r="S186" i="16"/>
  <c r="R186" i="16"/>
  <c r="Q186" i="16"/>
  <c r="P186" i="16"/>
  <c r="O186" i="16"/>
  <c r="N186" i="16"/>
  <c r="L186" i="16"/>
  <c r="K186" i="16"/>
  <c r="J186" i="16"/>
  <c r="I186" i="16"/>
  <c r="H186" i="16"/>
  <c r="D186" i="16"/>
  <c r="C186" i="16"/>
  <c r="Z185" i="16"/>
  <c r="Y185" i="16"/>
  <c r="X185" i="16"/>
  <c r="W185" i="16"/>
  <c r="V185" i="16"/>
  <c r="U185" i="16"/>
  <c r="S185" i="16"/>
  <c r="R185" i="16"/>
  <c r="Q185" i="16"/>
  <c r="P185" i="16"/>
  <c r="O185" i="16"/>
  <c r="N185" i="16"/>
  <c r="L185" i="16"/>
  <c r="K185" i="16"/>
  <c r="J185" i="16"/>
  <c r="I185" i="16"/>
  <c r="H185" i="16"/>
  <c r="D185" i="16"/>
  <c r="C185" i="16"/>
  <c r="Z184" i="16"/>
  <c r="Y184" i="16"/>
  <c r="X184" i="16"/>
  <c r="W184" i="16"/>
  <c r="V184" i="16"/>
  <c r="U184" i="16"/>
  <c r="S184" i="16"/>
  <c r="R184" i="16"/>
  <c r="Q184" i="16"/>
  <c r="P184" i="16"/>
  <c r="O184" i="16"/>
  <c r="N184" i="16"/>
  <c r="L184" i="16"/>
  <c r="K184" i="16"/>
  <c r="J184" i="16"/>
  <c r="I184" i="16"/>
  <c r="H184" i="16"/>
  <c r="D184" i="16"/>
  <c r="C184" i="16"/>
  <c r="Z183" i="16"/>
  <c r="Y183" i="16"/>
  <c r="X183" i="16"/>
  <c r="W183" i="16"/>
  <c r="V183" i="16"/>
  <c r="U183" i="16"/>
  <c r="S183" i="16"/>
  <c r="R183" i="16"/>
  <c r="Q183" i="16"/>
  <c r="P183" i="16"/>
  <c r="O183" i="16"/>
  <c r="N183" i="16"/>
  <c r="L183" i="16"/>
  <c r="K183" i="16"/>
  <c r="J183" i="16"/>
  <c r="I183" i="16"/>
  <c r="H183" i="16"/>
  <c r="D183" i="16"/>
  <c r="C183" i="16"/>
  <c r="Z182" i="16"/>
  <c r="Y182" i="16"/>
  <c r="X182" i="16"/>
  <c r="W182" i="16"/>
  <c r="V182" i="16"/>
  <c r="U182" i="16"/>
  <c r="S182" i="16"/>
  <c r="R182" i="16"/>
  <c r="Q182" i="16"/>
  <c r="P182" i="16"/>
  <c r="O182" i="16"/>
  <c r="N182" i="16"/>
  <c r="L182" i="16"/>
  <c r="K182" i="16"/>
  <c r="J182" i="16"/>
  <c r="I182" i="16"/>
  <c r="H182" i="16"/>
  <c r="D182" i="16"/>
  <c r="C182" i="16"/>
  <c r="Z181" i="16"/>
  <c r="Y181" i="16"/>
  <c r="X181" i="16"/>
  <c r="W181" i="16"/>
  <c r="V181" i="16"/>
  <c r="U181" i="16"/>
  <c r="S181" i="16"/>
  <c r="R181" i="16"/>
  <c r="Q181" i="16"/>
  <c r="P181" i="16"/>
  <c r="O181" i="16"/>
  <c r="N181" i="16"/>
  <c r="L181" i="16"/>
  <c r="K181" i="16"/>
  <c r="J181" i="16"/>
  <c r="I181" i="16"/>
  <c r="H181" i="16"/>
  <c r="D181" i="16"/>
  <c r="C181" i="16"/>
  <c r="Z180" i="16"/>
  <c r="Y180" i="16"/>
  <c r="X180" i="16"/>
  <c r="W180" i="16"/>
  <c r="V180" i="16"/>
  <c r="U180" i="16"/>
  <c r="S180" i="16"/>
  <c r="R180" i="16"/>
  <c r="Q180" i="16"/>
  <c r="P180" i="16"/>
  <c r="O180" i="16"/>
  <c r="N180" i="16"/>
  <c r="L180" i="16"/>
  <c r="K180" i="16"/>
  <c r="J180" i="16"/>
  <c r="I180" i="16"/>
  <c r="H180" i="16"/>
  <c r="D180" i="16"/>
  <c r="C180" i="16"/>
  <c r="Z179" i="16"/>
  <c r="Y179" i="16"/>
  <c r="X179" i="16"/>
  <c r="W179" i="16"/>
  <c r="V179" i="16"/>
  <c r="U179" i="16"/>
  <c r="S179" i="16"/>
  <c r="R179" i="16"/>
  <c r="Q179" i="16"/>
  <c r="P179" i="16"/>
  <c r="O179" i="16"/>
  <c r="N179" i="16"/>
  <c r="L179" i="16"/>
  <c r="K179" i="16"/>
  <c r="J179" i="16"/>
  <c r="I179" i="16"/>
  <c r="H179" i="16"/>
  <c r="D179" i="16"/>
  <c r="C179" i="16"/>
  <c r="Z178" i="16"/>
  <c r="Y178" i="16"/>
  <c r="X178" i="16"/>
  <c r="W178" i="16"/>
  <c r="V178" i="16"/>
  <c r="U178" i="16"/>
  <c r="S178" i="16"/>
  <c r="R178" i="16"/>
  <c r="Q178" i="16"/>
  <c r="P178" i="16"/>
  <c r="O178" i="16"/>
  <c r="N178" i="16"/>
  <c r="L178" i="16"/>
  <c r="K178" i="16"/>
  <c r="J178" i="16"/>
  <c r="I178" i="16"/>
  <c r="H178" i="16"/>
  <c r="D178" i="16"/>
  <c r="C178" i="16"/>
  <c r="Z177" i="16"/>
  <c r="Y177" i="16"/>
  <c r="X177" i="16"/>
  <c r="W177" i="16"/>
  <c r="V177" i="16"/>
  <c r="U177" i="16"/>
  <c r="S177" i="16"/>
  <c r="R177" i="16"/>
  <c r="Q177" i="16"/>
  <c r="P177" i="16"/>
  <c r="O177" i="16"/>
  <c r="N177" i="16"/>
  <c r="L177" i="16"/>
  <c r="K177" i="16"/>
  <c r="J177" i="16"/>
  <c r="I177" i="16"/>
  <c r="H177" i="16"/>
  <c r="D177" i="16"/>
  <c r="C177" i="16"/>
  <c r="Z176" i="16"/>
  <c r="Y176" i="16"/>
  <c r="X176" i="16"/>
  <c r="W176" i="16"/>
  <c r="V176" i="16"/>
  <c r="U176" i="16"/>
  <c r="S176" i="16"/>
  <c r="R176" i="16"/>
  <c r="Q176" i="16"/>
  <c r="P176" i="16"/>
  <c r="O176" i="16"/>
  <c r="N176" i="16"/>
  <c r="L176" i="16"/>
  <c r="K176" i="16"/>
  <c r="J176" i="16"/>
  <c r="I176" i="16"/>
  <c r="H176" i="16"/>
  <c r="D176" i="16"/>
  <c r="C176" i="16"/>
  <c r="Z175" i="16"/>
  <c r="Y175" i="16"/>
  <c r="X175" i="16"/>
  <c r="W175" i="16"/>
  <c r="V175" i="16"/>
  <c r="U175" i="16"/>
  <c r="S175" i="16"/>
  <c r="R175" i="16"/>
  <c r="Q175" i="16"/>
  <c r="P175" i="16"/>
  <c r="O175" i="16"/>
  <c r="N175" i="16"/>
  <c r="L175" i="16"/>
  <c r="K175" i="16"/>
  <c r="J175" i="16"/>
  <c r="I175" i="16"/>
  <c r="H175" i="16"/>
  <c r="D175" i="16"/>
  <c r="C175" i="16"/>
  <c r="Z174" i="16"/>
  <c r="Y174" i="16"/>
  <c r="X174" i="16"/>
  <c r="W174" i="16"/>
  <c r="V174" i="16"/>
  <c r="U174" i="16"/>
  <c r="S174" i="16"/>
  <c r="R174" i="16"/>
  <c r="Q174" i="16"/>
  <c r="P174" i="16"/>
  <c r="O174" i="16"/>
  <c r="N174" i="16"/>
  <c r="L174" i="16"/>
  <c r="K174" i="16"/>
  <c r="J174" i="16"/>
  <c r="I174" i="16"/>
  <c r="H174" i="16"/>
  <c r="D174" i="16"/>
  <c r="C174" i="16"/>
  <c r="Z173" i="16"/>
  <c r="Y173" i="16"/>
  <c r="X173" i="16"/>
  <c r="W173" i="16"/>
  <c r="V173" i="16"/>
  <c r="U173" i="16"/>
  <c r="S173" i="16"/>
  <c r="R173" i="16"/>
  <c r="Q173" i="16"/>
  <c r="P173" i="16"/>
  <c r="O173" i="16"/>
  <c r="N173" i="16"/>
  <c r="L173" i="16"/>
  <c r="K173" i="16"/>
  <c r="J173" i="16"/>
  <c r="I173" i="16"/>
  <c r="H173" i="16"/>
  <c r="D173" i="16"/>
  <c r="C173" i="16"/>
  <c r="Z172" i="16"/>
  <c r="Y172" i="16"/>
  <c r="X172" i="16"/>
  <c r="W172" i="16"/>
  <c r="V172" i="16"/>
  <c r="U172" i="16"/>
  <c r="S172" i="16"/>
  <c r="R172" i="16"/>
  <c r="Q172" i="16"/>
  <c r="P172" i="16"/>
  <c r="O172" i="16"/>
  <c r="N172" i="16"/>
  <c r="L172" i="16"/>
  <c r="K172" i="16"/>
  <c r="J172" i="16"/>
  <c r="I172" i="16"/>
  <c r="H172" i="16"/>
  <c r="D172" i="16"/>
  <c r="C172" i="16"/>
  <c r="Z171" i="16"/>
  <c r="Y171" i="16"/>
  <c r="X171" i="16"/>
  <c r="W171" i="16"/>
  <c r="V171" i="16"/>
  <c r="U171" i="16"/>
  <c r="S171" i="16"/>
  <c r="R171" i="16"/>
  <c r="Q171" i="16"/>
  <c r="P171" i="16"/>
  <c r="O171" i="16"/>
  <c r="N171" i="16"/>
  <c r="L171" i="16"/>
  <c r="K171" i="16"/>
  <c r="J171" i="16"/>
  <c r="I171" i="16"/>
  <c r="H171" i="16"/>
  <c r="D171" i="16"/>
  <c r="C171" i="16"/>
  <c r="Z170" i="16"/>
  <c r="Y170" i="16"/>
  <c r="X170" i="16"/>
  <c r="W170" i="16"/>
  <c r="V170" i="16"/>
  <c r="U170" i="16"/>
  <c r="S170" i="16"/>
  <c r="R170" i="16"/>
  <c r="Q170" i="16"/>
  <c r="P170" i="16"/>
  <c r="O170" i="16"/>
  <c r="N170" i="16"/>
  <c r="L170" i="16"/>
  <c r="K170" i="16"/>
  <c r="J170" i="16"/>
  <c r="I170" i="16"/>
  <c r="H170" i="16"/>
  <c r="D170" i="16"/>
  <c r="C170" i="16"/>
  <c r="Z169" i="16"/>
  <c r="Y169" i="16"/>
  <c r="X169" i="16"/>
  <c r="W169" i="16"/>
  <c r="V169" i="16"/>
  <c r="U169" i="16"/>
  <c r="S169" i="16"/>
  <c r="R169" i="16"/>
  <c r="Q169" i="16"/>
  <c r="P169" i="16"/>
  <c r="O169" i="16"/>
  <c r="N169" i="16"/>
  <c r="L169" i="16"/>
  <c r="K169" i="16"/>
  <c r="J169" i="16"/>
  <c r="I169" i="16"/>
  <c r="H169" i="16"/>
  <c r="D169" i="16"/>
  <c r="C169" i="16"/>
  <c r="Z168" i="16"/>
  <c r="Y168" i="16"/>
  <c r="X168" i="16"/>
  <c r="W168" i="16"/>
  <c r="V168" i="16"/>
  <c r="U168" i="16"/>
  <c r="S168" i="16"/>
  <c r="R168" i="16"/>
  <c r="Q168" i="16"/>
  <c r="P168" i="16"/>
  <c r="O168" i="16"/>
  <c r="N168" i="16"/>
  <c r="L168" i="16"/>
  <c r="K168" i="16"/>
  <c r="J168" i="16"/>
  <c r="I168" i="16"/>
  <c r="H168" i="16"/>
  <c r="D168" i="16"/>
  <c r="C168" i="16"/>
  <c r="Z167" i="16"/>
  <c r="Y167" i="16"/>
  <c r="X167" i="16"/>
  <c r="W167" i="16"/>
  <c r="V167" i="16"/>
  <c r="U167" i="16"/>
  <c r="S167" i="16"/>
  <c r="R167" i="16"/>
  <c r="Q167" i="16"/>
  <c r="P167" i="16"/>
  <c r="O167" i="16"/>
  <c r="N167" i="16"/>
  <c r="L167" i="16"/>
  <c r="K167" i="16"/>
  <c r="J167" i="16"/>
  <c r="I167" i="16"/>
  <c r="H167" i="16"/>
  <c r="D167" i="16"/>
  <c r="C167" i="16"/>
  <c r="Z166" i="16"/>
  <c r="Y166" i="16"/>
  <c r="X166" i="16"/>
  <c r="W166" i="16"/>
  <c r="V166" i="16"/>
  <c r="U166" i="16"/>
  <c r="S166" i="16"/>
  <c r="R166" i="16"/>
  <c r="Q166" i="16"/>
  <c r="P166" i="16"/>
  <c r="O166" i="16"/>
  <c r="N166" i="16"/>
  <c r="L166" i="16"/>
  <c r="K166" i="16"/>
  <c r="J166" i="16"/>
  <c r="I166" i="16"/>
  <c r="H166" i="16"/>
  <c r="D166" i="16"/>
  <c r="C166" i="16"/>
  <c r="Z165" i="16"/>
  <c r="Y165" i="16"/>
  <c r="X165" i="16"/>
  <c r="W165" i="16"/>
  <c r="V165" i="16"/>
  <c r="U165" i="16"/>
  <c r="S165" i="16"/>
  <c r="R165" i="16"/>
  <c r="Q165" i="16"/>
  <c r="P165" i="16"/>
  <c r="O165" i="16"/>
  <c r="N165" i="16"/>
  <c r="L165" i="16"/>
  <c r="K165" i="16"/>
  <c r="J165" i="16"/>
  <c r="I165" i="16"/>
  <c r="H165" i="16"/>
  <c r="D165" i="16"/>
  <c r="C165" i="16"/>
  <c r="Z164" i="16"/>
  <c r="Y164" i="16"/>
  <c r="X164" i="16"/>
  <c r="W164" i="16"/>
  <c r="V164" i="16"/>
  <c r="U164" i="16"/>
  <c r="S164" i="16"/>
  <c r="R164" i="16"/>
  <c r="Q164" i="16"/>
  <c r="P164" i="16"/>
  <c r="O164" i="16"/>
  <c r="N164" i="16"/>
  <c r="L164" i="16"/>
  <c r="K164" i="16"/>
  <c r="J164" i="16"/>
  <c r="I164" i="16"/>
  <c r="H164" i="16"/>
  <c r="D164" i="16"/>
  <c r="C164" i="16"/>
  <c r="Z163" i="16"/>
  <c r="Y163" i="16"/>
  <c r="X163" i="16"/>
  <c r="W163" i="16"/>
  <c r="V163" i="16"/>
  <c r="U163" i="16"/>
  <c r="S163" i="16"/>
  <c r="R163" i="16"/>
  <c r="Q163" i="16"/>
  <c r="P163" i="16"/>
  <c r="O163" i="16"/>
  <c r="N163" i="16"/>
  <c r="L163" i="16"/>
  <c r="K163" i="16"/>
  <c r="J163" i="16"/>
  <c r="I163" i="16"/>
  <c r="H163" i="16"/>
  <c r="D163" i="16"/>
  <c r="C163" i="16"/>
  <c r="Z162" i="16"/>
  <c r="Y162" i="16"/>
  <c r="X162" i="16"/>
  <c r="W162" i="16"/>
  <c r="V162" i="16"/>
  <c r="U162" i="16"/>
  <c r="S162" i="16"/>
  <c r="R162" i="16"/>
  <c r="Q162" i="16"/>
  <c r="P162" i="16"/>
  <c r="O162" i="16"/>
  <c r="N162" i="16"/>
  <c r="L162" i="16"/>
  <c r="K162" i="16"/>
  <c r="J162" i="16"/>
  <c r="I162" i="16"/>
  <c r="H162" i="16"/>
  <c r="D162" i="16"/>
  <c r="C162" i="16"/>
  <c r="Z161" i="16"/>
  <c r="Y161" i="16"/>
  <c r="X161" i="16"/>
  <c r="W161" i="16"/>
  <c r="V161" i="16"/>
  <c r="U161" i="16"/>
  <c r="S161" i="16"/>
  <c r="R161" i="16"/>
  <c r="Q161" i="16"/>
  <c r="P161" i="16"/>
  <c r="O161" i="16"/>
  <c r="N161" i="16"/>
  <c r="L161" i="16"/>
  <c r="K161" i="16"/>
  <c r="J161" i="16"/>
  <c r="I161" i="16"/>
  <c r="H161" i="16"/>
  <c r="D161" i="16"/>
  <c r="C161" i="16"/>
  <c r="Z160" i="16"/>
  <c r="Y160" i="16"/>
  <c r="X160" i="16"/>
  <c r="W160" i="16"/>
  <c r="V160" i="16"/>
  <c r="U160" i="16"/>
  <c r="S160" i="16"/>
  <c r="R160" i="16"/>
  <c r="Q160" i="16"/>
  <c r="P160" i="16"/>
  <c r="O160" i="16"/>
  <c r="N160" i="16"/>
  <c r="L160" i="16"/>
  <c r="K160" i="16"/>
  <c r="J160" i="16"/>
  <c r="I160" i="16"/>
  <c r="H160" i="16"/>
  <c r="D160" i="16"/>
  <c r="C160" i="16"/>
  <c r="Z159" i="16"/>
  <c r="Y159" i="16"/>
  <c r="X159" i="16"/>
  <c r="W159" i="16"/>
  <c r="V159" i="16"/>
  <c r="U159" i="16"/>
  <c r="S159" i="16"/>
  <c r="R159" i="16"/>
  <c r="Q159" i="16"/>
  <c r="P159" i="16"/>
  <c r="O159" i="16"/>
  <c r="N159" i="16"/>
  <c r="L159" i="16"/>
  <c r="K159" i="16"/>
  <c r="J159" i="16"/>
  <c r="I159" i="16"/>
  <c r="H159" i="16"/>
  <c r="D159" i="16"/>
  <c r="C159" i="16"/>
  <c r="Z158" i="16"/>
  <c r="Y158" i="16"/>
  <c r="X158" i="16"/>
  <c r="W158" i="16"/>
  <c r="V158" i="16"/>
  <c r="U158" i="16"/>
  <c r="S158" i="16"/>
  <c r="R158" i="16"/>
  <c r="Q158" i="16"/>
  <c r="P158" i="16"/>
  <c r="O158" i="16"/>
  <c r="N158" i="16"/>
  <c r="L158" i="16"/>
  <c r="K158" i="16"/>
  <c r="J158" i="16"/>
  <c r="I158" i="16"/>
  <c r="H158" i="16"/>
  <c r="D158" i="16"/>
  <c r="C158" i="16"/>
  <c r="Z157" i="16"/>
  <c r="Y157" i="16"/>
  <c r="X157" i="16"/>
  <c r="W157" i="16"/>
  <c r="V157" i="16"/>
  <c r="U157" i="16"/>
  <c r="S157" i="16"/>
  <c r="R157" i="16"/>
  <c r="Q157" i="16"/>
  <c r="P157" i="16"/>
  <c r="O157" i="16"/>
  <c r="N157" i="16"/>
  <c r="L157" i="16"/>
  <c r="K157" i="16"/>
  <c r="J157" i="16"/>
  <c r="I157" i="16"/>
  <c r="H157" i="16"/>
  <c r="D157" i="16"/>
  <c r="C157" i="16"/>
  <c r="Z156" i="16"/>
  <c r="Y156" i="16"/>
  <c r="X156" i="16"/>
  <c r="W156" i="16"/>
  <c r="V156" i="16"/>
  <c r="U156" i="16"/>
  <c r="S156" i="16"/>
  <c r="R156" i="16"/>
  <c r="Q156" i="16"/>
  <c r="P156" i="16"/>
  <c r="O156" i="16"/>
  <c r="N156" i="16"/>
  <c r="L156" i="16"/>
  <c r="K156" i="16"/>
  <c r="J156" i="16"/>
  <c r="I156" i="16"/>
  <c r="H156" i="16"/>
  <c r="D156" i="16"/>
  <c r="C156" i="16"/>
  <c r="Z155" i="16"/>
  <c r="Y155" i="16"/>
  <c r="X155" i="16"/>
  <c r="W155" i="16"/>
  <c r="V155" i="16"/>
  <c r="U155" i="16"/>
  <c r="S155" i="16"/>
  <c r="R155" i="16"/>
  <c r="Q155" i="16"/>
  <c r="P155" i="16"/>
  <c r="O155" i="16"/>
  <c r="N155" i="16"/>
  <c r="L155" i="16"/>
  <c r="K155" i="16"/>
  <c r="J155" i="16"/>
  <c r="I155" i="16"/>
  <c r="H155" i="16"/>
  <c r="D155" i="16"/>
  <c r="C155" i="16"/>
  <c r="Z154" i="16"/>
  <c r="Y154" i="16"/>
  <c r="X154" i="16"/>
  <c r="W154" i="16"/>
  <c r="V154" i="16"/>
  <c r="U154" i="16"/>
  <c r="S154" i="16"/>
  <c r="R154" i="16"/>
  <c r="Q154" i="16"/>
  <c r="P154" i="16"/>
  <c r="O154" i="16"/>
  <c r="N154" i="16"/>
  <c r="L154" i="16"/>
  <c r="K154" i="16"/>
  <c r="J154" i="16"/>
  <c r="I154" i="16"/>
  <c r="H154" i="16"/>
  <c r="D154" i="16"/>
  <c r="C154" i="16"/>
  <c r="Z153" i="16"/>
  <c r="Y153" i="16"/>
  <c r="X153" i="16"/>
  <c r="W153" i="16"/>
  <c r="V153" i="16"/>
  <c r="U153" i="16"/>
  <c r="S153" i="16"/>
  <c r="R153" i="16"/>
  <c r="Q153" i="16"/>
  <c r="P153" i="16"/>
  <c r="O153" i="16"/>
  <c r="N153" i="16"/>
  <c r="L153" i="16"/>
  <c r="K153" i="16"/>
  <c r="J153" i="16"/>
  <c r="I153" i="16"/>
  <c r="H153" i="16"/>
  <c r="D153" i="16"/>
  <c r="C153" i="16"/>
  <c r="Z152" i="16"/>
  <c r="Y152" i="16"/>
  <c r="X152" i="16"/>
  <c r="W152" i="16"/>
  <c r="V152" i="16"/>
  <c r="U152" i="16"/>
  <c r="S152" i="16"/>
  <c r="R152" i="16"/>
  <c r="Q152" i="16"/>
  <c r="P152" i="16"/>
  <c r="O152" i="16"/>
  <c r="N152" i="16"/>
  <c r="L152" i="16"/>
  <c r="K152" i="16"/>
  <c r="J152" i="16"/>
  <c r="I152" i="16"/>
  <c r="H152" i="16"/>
  <c r="D152" i="16"/>
  <c r="C152" i="16"/>
  <c r="Z151" i="16"/>
  <c r="Y151" i="16"/>
  <c r="X151" i="16"/>
  <c r="W151" i="16"/>
  <c r="V151" i="16"/>
  <c r="U151" i="16"/>
  <c r="S151" i="16"/>
  <c r="R151" i="16"/>
  <c r="Q151" i="16"/>
  <c r="P151" i="16"/>
  <c r="O151" i="16"/>
  <c r="N151" i="16"/>
  <c r="L151" i="16"/>
  <c r="K151" i="16"/>
  <c r="J151" i="16"/>
  <c r="I151" i="16"/>
  <c r="H151" i="16"/>
  <c r="D151" i="16"/>
  <c r="C151" i="16"/>
  <c r="Z150" i="16"/>
  <c r="Y150" i="16"/>
  <c r="X150" i="16"/>
  <c r="W150" i="16"/>
  <c r="V150" i="16"/>
  <c r="U150" i="16"/>
  <c r="S150" i="16"/>
  <c r="R150" i="16"/>
  <c r="Q150" i="16"/>
  <c r="P150" i="16"/>
  <c r="O150" i="16"/>
  <c r="N150" i="16"/>
  <c r="L150" i="16"/>
  <c r="K150" i="16"/>
  <c r="J150" i="16"/>
  <c r="I150" i="16"/>
  <c r="H150" i="16"/>
  <c r="D150" i="16"/>
  <c r="C150" i="16"/>
  <c r="Z149" i="16"/>
  <c r="Y149" i="16"/>
  <c r="X149" i="16"/>
  <c r="W149" i="16"/>
  <c r="V149" i="16"/>
  <c r="U149" i="16"/>
  <c r="S149" i="16"/>
  <c r="R149" i="16"/>
  <c r="Q149" i="16"/>
  <c r="P149" i="16"/>
  <c r="O149" i="16"/>
  <c r="N149" i="16"/>
  <c r="L149" i="16"/>
  <c r="K149" i="16"/>
  <c r="J149" i="16"/>
  <c r="I149" i="16"/>
  <c r="H149" i="16"/>
  <c r="D149" i="16"/>
  <c r="C149" i="16"/>
  <c r="Z148" i="16"/>
  <c r="Y148" i="16"/>
  <c r="X148" i="16"/>
  <c r="W148" i="16"/>
  <c r="V148" i="16"/>
  <c r="U148" i="16"/>
  <c r="S148" i="16"/>
  <c r="R148" i="16"/>
  <c r="Q148" i="16"/>
  <c r="P148" i="16"/>
  <c r="O148" i="16"/>
  <c r="N148" i="16"/>
  <c r="L148" i="16"/>
  <c r="K148" i="16"/>
  <c r="J148" i="16"/>
  <c r="I148" i="16"/>
  <c r="H148" i="16"/>
  <c r="D148" i="16"/>
  <c r="C148" i="16"/>
  <c r="Z147" i="16"/>
  <c r="Y147" i="16"/>
  <c r="X147" i="16"/>
  <c r="W147" i="16"/>
  <c r="V147" i="16"/>
  <c r="U147" i="16"/>
  <c r="S147" i="16"/>
  <c r="R147" i="16"/>
  <c r="Q147" i="16"/>
  <c r="P147" i="16"/>
  <c r="O147" i="16"/>
  <c r="N147" i="16"/>
  <c r="L147" i="16"/>
  <c r="K147" i="16"/>
  <c r="J147" i="16"/>
  <c r="I147" i="16"/>
  <c r="H147" i="16"/>
  <c r="D147" i="16"/>
  <c r="C147" i="16"/>
  <c r="Z146" i="16"/>
  <c r="Y146" i="16"/>
  <c r="X146" i="16"/>
  <c r="W146" i="16"/>
  <c r="V146" i="16"/>
  <c r="U146" i="16"/>
  <c r="S146" i="16"/>
  <c r="R146" i="16"/>
  <c r="Q146" i="16"/>
  <c r="P146" i="16"/>
  <c r="O146" i="16"/>
  <c r="N146" i="16"/>
  <c r="L146" i="16"/>
  <c r="K146" i="16"/>
  <c r="J146" i="16"/>
  <c r="I146" i="16"/>
  <c r="H146" i="16"/>
  <c r="D146" i="16"/>
  <c r="C146" i="16"/>
  <c r="Z145" i="16"/>
  <c r="Y145" i="16"/>
  <c r="X145" i="16"/>
  <c r="W145" i="16"/>
  <c r="V145" i="16"/>
  <c r="U145" i="16"/>
  <c r="S145" i="16"/>
  <c r="R145" i="16"/>
  <c r="Q145" i="16"/>
  <c r="P145" i="16"/>
  <c r="O145" i="16"/>
  <c r="N145" i="16"/>
  <c r="L145" i="16"/>
  <c r="K145" i="16"/>
  <c r="J145" i="16"/>
  <c r="I145" i="16"/>
  <c r="H145" i="16"/>
  <c r="D145" i="16"/>
  <c r="C145" i="16"/>
  <c r="Z144" i="16"/>
  <c r="Y144" i="16"/>
  <c r="X144" i="16"/>
  <c r="W144" i="16"/>
  <c r="V144" i="16"/>
  <c r="U144" i="16"/>
  <c r="S144" i="16"/>
  <c r="R144" i="16"/>
  <c r="Q144" i="16"/>
  <c r="P144" i="16"/>
  <c r="O144" i="16"/>
  <c r="N144" i="16"/>
  <c r="L144" i="16"/>
  <c r="K144" i="16"/>
  <c r="J144" i="16"/>
  <c r="I144" i="16"/>
  <c r="H144" i="16"/>
  <c r="D144" i="16"/>
  <c r="C144" i="16"/>
  <c r="Z143" i="16"/>
  <c r="Y143" i="16"/>
  <c r="X143" i="16"/>
  <c r="W143" i="16"/>
  <c r="V143" i="16"/>
  <c r="U143" i="16"/>
  <c r="S143" i="16"/>
  <c r="R143" i="16"/>
  <c r="Q143" i="16"/>
  <c r="P143" i="16"/>
  <c r="O143" i="16"/>
  <c r="N143" i="16"/>
  <c r="L143" i="16"/>
  <c r="K143" i="16"/>
  <c r="J143" i="16"/>
  <c r="I143" i="16"/>
  <c r="H143" i="16"/>
  <c r="D143" i="16"/>
  <c r="C143" i="16"/>
  <c r="Z142" i="16"/>
  <c r="Y142" i="16"/>
  <c r="X142" i="16"/>
  <c r="W142" i="16"/>
  <c r="V142" i="16"/>
  <c r="U142" i="16"/>
  <c r="S142" i="16"/>
  <c r="R142" i="16"/>
  <c r="Q142" i="16"/>
  <c r="P142" i="16"/>
  <c r="O142" i="16"/>
  <c r="N142" i="16"/>
  <c r="L142" i="16"/>
  <c r="K142" i="16"/>
  <c r="J142" i="16"/>
  <c r="I142" i="16"/>
  <c r="H142" i="16"/>
  <c r="D142" i="16"/>
  <c r="C142" i="16"/>
  <c r="Z141" i="16"/>
  <c r="Y141" i="16"/>
  <c r="X141" i="16"/>
  <c r="W141" i="16"/>
  <c r="V141" i="16"/>
  <c r="U141" i="16"/>
  <c r="S141" i="16"/>
  <c r="R141" i="16"/>
  <c r="Q141" i="16"/>
  <c r="P141" i="16"/>
  <c r="O141" i="16"/>
  <c r="N141" i="16"/>
  <c r="L141" i="16"/>
  <c r="K141" i="16"/>
  <c r="J141" i="16"/>
  <c r="I141" i="16"/>
  <c r="H141" i="16"/>
  <c r="D141" i="16"/>
  <c r="C141" i="16"/>
  <c r="Z140" i="16"/>
  <c r="Y140" i="16"/>
  <c r="X140" i="16"/>
  <c r="W140" i="16"/>
  <c r="V140" i="16"/>
  <c r="U140" i="16"/>
  <c r="S140" i="16"/>
  <c r="R140" i="16"/>
  <c r="Q140" i="16"/>
  <c r="P140" i="16"/>
  <c r="O140" i="16"/>
  <c r="N140" i="16"/>
  <c r="L140" i="16"/>
  <c r="K140" i="16"/>
  <c r="J140" i="16"/>
  <c r="I140" i="16"/>
  <c r="H140" i="16"/>
  <c r="D140" i="16"/>
  <c r="C140" i="16"/>
  <c r="Z139" i="16"/>
  <c r="Y139" i="16"/>
  <c r="X139" i="16"/>
  <c r="W139" i="16"/>
  <c r="V139" i="16"/>
  <c r="U139" i="16"/>
  <c r="S139" i="16"/>
  <c r="R139" i="16"/>
  <c r="Q139" i="16"/>
  <c r="P139" i="16"/>
  <c r="O139" i="16"/>
  <c r="N139" i="16"/>
  <c r="L139" i="16"/>
  <c r="K139" i="16"/>
  <c r="J139" i="16"/>
  <c r="I139" i="16"/>
  <c r="H139" i="16"/>
  <c r="D139" i="16"/>
  <c r="C139" i="16"/>
  <c r="Z138" i="16"/>
  <c r="Y138" i="16"/>
  <c r="X138" i="16"/>
  <c r="W138" i="16"/>
  <c r="V138" i="16"/>
  <c r="U138" i="16"/>
  <c r="S138" i="16"/>
  <c r="R138" i="16"/>
  <c r="Q138" i="16"/>
  <c r="P138" i="16"/>
  <c r="O138" i="16"/>
  <c r="N138" i="16"/>
  <c r="L138" i="16"/>
  <c r="K138" i="16"/>
  <c r="J138" i="16"/>
  <c r="I138" i="16"/>
  <c r="H138" i="16"/>
  <c r="D138" i="16"/>
  <c r="C138" i="16"/>
  <c r="Z137" i="16"/>
  <c r="Y137" i="16"/>
  <c r="X137" i="16"/>
  <c r="W137" i="16"/>
  <c r="V137" i="16"/>
  <c r="U137" i="16"/>
  <c r="S137" i="16"/>
  <c r="R137" i="16"/>
  <c r="Q137" i="16"/>
  <c r="P137" i="16"/>
  <c r="O137" i="16"/>
  <c r="N137" i="16"/>
  <c r="L137" i="16"/>
  <c r="K137" i="16"/>
  <c r="J137" i="16"/>
  <c r="I137" i="16"/>
  <c r="H137" i="16"/>
  <c r="D137" i="16"/>
  <c r="C137" i="16"/>
  <c r="Z136" i="16"/>
  <c r="Y136" i="16"/>
  <c r="X136" i="16"/>
  <c r="W136" i="16"/>
  <c r="V136" i="16"/>
  <c r="U136" i="16"/>
  <c r="S136" i="16"/>
  <c r="R136" i="16"/>
  <c r="Q136" i="16"/>
  <c r="P136" i="16"/>
  <c r="O136" i="16"/>
  <c r="N136" i="16"/>
  <c r="L136" i="16"/>
  <c r="K136" i="16"/>
  <c r="J136" i="16"/>
  <c r="I136" i="16"/>
  <c r="H136" i="16"/>
  <c r="D136" i="16"/>
  <c r="C136" i="16"/>
  <c r="Z135" i="16"/>
  <c r="Y135" i="16"/>
  <c r="X135" i="16"/>
  <c r="W135" i="16"/>
  <c r="V135" i="16"/>
  <c r="U135" i="16"/>
  <c r="S135" i="16"/>
  <c r="R135" i="16"/>
  <c r="Q135" i="16"/>
  <c r="P135" i="16"/>
  <c r="O135" i="16"/>
  <c r="N135" i="16"/>
  <c r="L135" i="16"/>
  <c r="K135" i="16"/>
  <c r="J135" i="16"/>
  <c r="I135" i="16"/>
  <c r="H135" i="16"/>
  <c r="D135" i="16"/>
  <c r="C135" i="16"/>
  <c r="Z134" i="16"/>
  <c r="Y134" i="16"/>
  <c r="X134" i="16"/>
  <c r="W134" i="16"/>
  <c r="V134" i="16"/>
  <c r="U134" i="16"/>
  <c r="S134" i="16"/>
  <c r="R134" i="16"/>
  <c r="Q134" i="16"/>
  <c r="P134" i="16"/>
  <c r="O134" i="16"/>
  <c r="N134" i="16"/>
  <c r="L134" i="16"/>
  <c r="K134" i="16"/>
  <c r="J134" i="16"/>
  <c r="I134" i="16"/>
  <c r="H134" i="16"/>
  <c r="D134" i="16"/>
  <c r="C134" i="16"/>
  <c r="Z133" i="16"/>
  <c r="Y133" i="16"/>
  <c r="X133" i="16"/>
  <c r="W133" i="16"/>
  <c r="V133" i="16"/>
  <c r="U133" i="16"/>
  <c r="S133" i="16"/>
  <c r="R133" i="16"/>
  <c r="Q133" i="16"/>
  <c r="P133" i="16"/>
  <c r="O133" i="16"/>
  <c r="N133" i="16"/>
  <c r="L133" i="16"/>
  <c r="K133" i="16"/>
  <c r="J133" i="16"/>
  <c r="I133" i="16"/>
  <c r="H133" i="16"/>
  <c r="D133" i="16"/>
  <c r="C133" i="16"/>
  <c r="Z132" i="16"/>
  <c r="Y132" i="16"/>
  <c r="X132" i="16"/>
  <c r="W132" i="16"/>
  <c r="V132" i="16"/>
  <c r="U132" i="16"/>
  <c r="S132" i="16"/>
  <c r="R132" i="16"/>
  <c r="Q132" i="16"/>
  <c r="P132" i="16"/>
  <c r="O132" i="16"/>
  <c r="N132" i="16"/>
  <c r="L132" i="16"/>
  <c r="K132" i="16"/>
  <c r="J132" i="16"/>
  <c r="I132" i="16"/>
  <c r="H132" i="16"/>
  <c r="D132" i="16"/>
  <c r="C132" i="16"/>
  <c r="Z131" i="16"/>
  <c r="Y131" i="16"/>
  <c r="X131" i="16"/>
  <c r="W131" i="16"/>
  <c r="V131" i="16"/>
  <c r="U131" i="16"/>
  <c r="S131" i="16"/>
  <c r="R131" i="16"/>
  <c r="Q131" i="16"/>
  <c r="P131" i="16"/>
  <c r="O131" i="16"/>
  <c r="N131" i="16"/>
  <c r="L131" i="16"/>
  <c r="K131" i="16"/>
  <c r="J131" i="16"/>
  <c r="I131" i="16"/>
  <c r="H131" i="16"/>
  <c r="D131" i="16"/>
  <c r="C131" i="16"/>
  <c r="Z130" i="16"/>
  <c r="Y130" i="16"/>
  <c r="X130" i="16"/>
  <c r="W130" i="16"/>
  <c r="V130" i="16"/>
  <c r="U130" i="16"/>
  <c r="S130" i="16"/>
  <c r="R130" i="16"/>
  <c r="Q130" i="16"/>
  <c r="P130" i="16"/>
  <c r="O130" i="16"/>
  <c r="N130" i="16"/>
  <c r="L130" i="16"/>
  <c r="K130" i="16"/>
  <c r="J130" i="16"/>
  <c r="I130" i="16"/>
  <c r="H130" i="16"/>
  <c r="D130" i="16"/>
  <c r="C130" i="16"/>
  <c r="Z129" i="16"/>
  <c r="Y129" i="16"/>
  <c r="X129" i="16"/>
  <c r="W129" i="16"/>
  <c r="V129" i="16"/>
  <c r="U129" i="16"/>
  <c r="S129" i="16"/>
  <c r="R129" i="16"/>
  <c r="Q129" i="16"/>
  <c r="P129" i="16"/>
  <c r="O129" i="16"/>
  <c r="N129" i="16"/>
  <c r="L129" i="16"/>
  <c r="K129" i="16"/>
  <c r="J129" i="16"/>
  <c r="I129" i="16"/>
  <c r="H129" i="16"/>
  <c r="D129" i="16"/>
  <c r="C129" i="16"/>
  <c r="Z128" i="16"/>
  <c r="Y128" i="16"/>
  <c r="X128" i="16"/>
  <c r="W128" i="16"/>
  <c r="V128" i="16"/>
  <c r="U128" i="16"/>
  <c r="S128" i="16"/>
  <c r="R128" i="16"/>
  <c r="Q128" i="16"/>
  <c r="P128" i="16"/>
  <c r="O128" i="16"/>
  <c r="N128" i="16"/>
  <c r="L128" i="16"/>
  <c r="K128" i="16"/>
  <c r="J128" i="16"/>
  <c r="I128" i="16"/>
  <c r="H128" i="16"/>
  <c r="D128" i="16"/>
  <c r="C128" i="16"/>
  <c r="Z127" i="16"/>
  <c r="Y127" i="16"/>
  <c r="X127" i="16"/>
  <c r="W127" i="16"/>
  <c r="V127" i="16"/>
  <c r="U127" i="16"/>
  <c r="S127" i="16"/>
  <c r="R127" i="16"/>
  <c r="Q127" i="16"/>
  <c r="P127" i="16"/>
  <c r="O127" i="16"/>
  <c r="N127" i="16"/>
  <c r="L127" i="16"/>
  <c r="K127" i="16"/>
  <c r="J127" i="16"/>
  <c r="I127" i="16"/>
  <c r="H127" i="16"/>
  <c r="D127" i="16"/>
  <c r="C127" i="16"/>
  <c r="Z126" i="16"/>
  <c r="Y126" i="16"/>
  <c r="X126" i="16"/>
  <c r="W126" i="16"/>
  <c r="V126" i="16"/>
  <c r="U126" i="16"/>
  <c r="S126" i="16"/>
  <c r="R126" i="16"/>
  <c r="Q126" i="16"/>
  <c r="P126" i="16"/>
  <c r="O126" i="16"/>
  <c r="N126" i="16"/>
  <c r="L126" i="16"/>
  <c r="K126" i="16"/>
  <c r="J126" i="16"/>
  <c r="I126" i="16"/>
  <c r="H126" i="16"/>
  <c r="D126" i="16"/>
  <c r="C126" i="16"/>
  <c r="Z125" i="16"/>
  <c r="Y125" i="16"/>
  <c r="X125" i="16"/>
  <c r="W125" i="16"/>
  <c r="V125" i="16"/>
  <c r="U125" i="16"/>
  <c r="S125" i="16"/>
  <c r="R125" i="16"/>
  <c r="Q125" i="16"/>
  <c r="P125" i="16"/>
  <c r="O125" i="16"/>
  <c r="N125" i="16"/>
  <c r="L125" i="16"/>
  <c r="K125" i="16"/>
  <c r="J125" i="16"/>
  <c r="I125" i="16"/>
  <c r="H125" i="16"/>
  <c r="D125" i="16"/>
  <c r="C125" i="16"/>
  <c r="Z124" i="16"/>
  <c r="Y124" i="16"/>
  <c r="X124" i="16"/>
  <c r="W124" i="16"/>
  <c r="V124" i="16"/>
  <c r="U124" i="16"/>
  <c r="S124" i="16"/>
  <c r="R124" i="16"/>
  <c r="Q124" i="16"/>
  <c r="P124" i="16"/>
  <c r="O124" i="16"/>
  <c r="N124" i="16"/>
  <c r="L124" i="16"/>
  <c r="K124" i="16"/>
  <c r="J124" i="16"/>
  <c r="I124" i="16"/>
  <c r="H124" i="16"/>
  <c r="D124" i="16"/>
  <c r="C124" i="16"/>
  <c r="Z123" i="16"/>
  <c r="Y123" i="16"/>
  <c r="X123" i="16"/>
  <c r="W123" i="16"/>
  <c r="V123" i="16"/>
  <c r="U123" i="16"/>
  <c r="S123" i="16"/>
  <c r="R123" i="16"/>
  <c r="Q123" i="16"/>
  <c r="P123" i="16"/>
  <c r="O123" i="16"/>
  <c r="N123" i="16"/>
  <c r="L123" i="16"/>
  <c r="K123" i="16"/>
  <c r="J123" i="16"/>
  <c r="I123" i="16"/>
  <c r="H123" i="16"/>
  <c r="D123" i="16"/>
  <c r="C123" i="16"/>
  <c r="Z122" i="16"/>
  <c r="Y122" i="16"/>
  <c r="X122" i="16"/>
  <c r="W122" i="16"/>
  <c r="V122" i="16"/>
  <c r="U122" i="16"/>
  <c r="S122" i="16"/>
  <c r="R122" i="16"/>
  <c r="Q122" i="16"/>
  <c r="P122" i="16"/>
  <c r="O122" i="16"/>
  <c r="N122" i="16"/>
  <c r="L122" i="16"/>
  <c r="K122" i="16"/>
  <c r="J122" i="16"/>
  <c r="I122" i="16"/>
  <c r="H122" i="16"/>
  <c r="D122" i="16"/>
  <c r="C122" i="16"/>
  <c r="Z121" i="16"/>
  <c r="Y121" i="16"/>
  <c r="X121" i="16"/>
  <c r="W121" i="16"/>
  <c r="V121" i="16"/>
  <c r="U121" i="16"/>
  <c r="S121" i="16"/>
  <c r="R121" i="16"/>
  <c r="Q121" i="16"/>
  <c r="P121" i="16"/>
  <c r="O121" i="16"/>
  <c r="N121" i="16"/>
  <c r="L121" i="16"/>
  <c r="K121" i="16"/>
  <c r="J121" i="16"/>
  <c r="I121" i="16"/>
  <c r="H121" i="16"/>
  <c r="D121" i="16"/>
  <c r="C121" i="16"/>
  <c r="Z120" i="16"/>
  <c r="Y120" i="16"/>
  <c r="X120" i="16"/>
  <c r="W120" i="16"/>
  <c r="V120" i="16"/>
  <c r="U120" i="16"/>
  <c r="S120" i="16"/>
  <c r="R120" i="16"/>
  <c r="Q120" i="16"/>
  <c r="P120" i="16"/>
  <c r="O120" i="16"/>
  <c r="N120" i="16"/>
  <c r="L120" i="16"/>
  <c r="K120" i="16"/>
  <c r="J120" i="16"/>
  <c r="I120" i="16"/>
  <c r="H120" i="16"/>
  <c r="D120" i="16"/>
  <c r="C120" i="16"/>
  <c r="Z119" i="16"/>
  <c r="Y119" i="16"/>
  <c r="X119" i="16"/>
  <c r="W119" i="16"/>
  <c r="V119" i="16"/>
  <c r="U119" i="16"/>
  <c r="S119" i="16"/>
  <c r="R119" i="16"/>
  <c r="Q119" i="16"/>
  <c r="P119" i="16"/>
  <c r="O119" i="16"/>
  <c r="N119" i="16"/>
  <c r="L119" i="16"/>
  <c r="K119" i="16"/>
  <c r="J119" i="16"/>
  <c r="I119" i="16"/>
  <c r="H119" i="16"/>
  <c r="D119" i="16"/>
  <c r="C119" i="16"/>
  <c r="Z118" i="16"/>
  <c r="Y118" i="16"/>
  <c r="X118" i="16"/>
  <c r="W118" i="16"/>
  <c r="V118" i="16"/>
  <c r="U118" i="16"/>
  <c r="S118" i="16"/>
  <c r="R118" i="16"/>
  <c r="Q118" i="16"/>
  <c r="P118" i="16"/>
  <c r="O118" i="16"/>
  <c r="N118" i="16"/>
  <c r="L118" i="16"/>
  <c r="K118" i="16"/>
  <c r="J118" i="16"/>
  <c r="I118" i="16"/>
  <c r="H118" i="16"/>
  <c r="D118" i="16"/>
  <c r="C118" i="16"/>
  <c r="Z117" i="16"/>
  <c r="Y117" i="16"/>
  <c r="X117" i="16"/>
  <c r="W117" i="16"/>
  <c r="V117" i="16"/>
  <c r="U117" i="16"/>
  <c r="S117" i="16"/>
  <c r="R117" i="16"/>
  <c r="Q117" i="16"/>
  <c r="P117" i="16"/>
  <c r="O117" i="16"/>
  <c r="N117" i="16"/>
  <c r="L117" i="16"/>
  <c r="K117" i="16"/>
  <c r="J117" i="16"/>
  <c r="I117" i="16"/>
  <c r="H117" i="16"/>
  <c r="D117" i="16"/>
  <c r="C117" i="16"/>
  <c r="Z116" i="16"/>
  <c r="Y116" i="16"/>
  <c r="X116" i="16"/>
  <c r="W116" i="16"/>
  <c r="V116" i="16"/>
  <c r="U116" i="16"/>
  <c r="S116" i="16"/>
  <c r="R116" i="16"/>
  <c r="Q116" i="16"/>
  <c r="P116" i="16"/>
  <c r="O116" i="16"/>
  <c r="N116" i="16"/>
  <c r="L116" i="16"/>
  <c r="K116" i="16"/>
  <c r="J116" i="16"/>
  <c r="I116" i="16"/>
  <c r="H116" i="16"/>
  <c r="D116" i="16"/>
  <c r="C116" i="16"/>
  <c r="Z115" i="16"/>
  <c r="Y115" i="16"/>
  <c r="X115" i="16"/>
  <c r="W115" i="16"/>
  <c r="V115" i="16"/>
  <c r="U115" i="16"/>
  <c r="S115" i="16"/>
  <c r="R115" i="16"/>
  <c r="Q115" i="16"/>
  <c r="P115" i="16"/>
  <c r="O115" i="16"/>
  <c r="N115" i="16"/>
  <c r="L115" i="16"/>
  <c r="K115" i="16"/>
  <c r="J115" i="16"/>
  <c r="I115" i="16"/>
  <c r="H115" i="16"/>
  <c r="D115" i="16"/>
  <c r="C115" i="16"/>
  <c r="Z114" i="16"/>
  <c r="Y114" i="16"/>
  <c r="X114" i="16"/>
  <c r="W114" i="16"/>
  <c r="V114" i="16"/>
  <c r="U114" i="16"/>
  <c r="S114" i="16"/>
  <c r="R114" i="16"/>
  <c r="Q114" i="16"/>
  <c r="P114" i="16"/>
  <c r="O114" i="16"/>
  <c r="N114" i="16"/>
  <c r="L114" i="16"/>
  <c r="K114" i="16"/>
  <c r="J114" i="16"/>
  <c r="I114" i="16"/>
  <c r="H114" i="16"/>
  <c r="D114" i="16"/>
  <c r="C114" i="16"/>
  <c r="Z113" i="16"/>
  <c r="Y113" i="16"/>
  <c r="X113" i="16"/>
  <c r="W113" i="16"/>
  <c r="V113" i="16"/>
  <c r="U113" i="16"/>
  <c r="S113" i="16"/>
  <c r="R113" i="16"/>
  <c r="Q113" i="16"/>
  <c r="P113" i="16"/>
  <c r="O113" i="16"/>
  <c r="N113" i="16"/>
  <c r="L113" i="16"/>
  <c r="K113" i="16"/>
  <c r="J113" i="16"/>
  <c r="I113" i="16"/>
  <c r="H113" i="16"/>
  <c r="D113" i="16"/>
  <c r="C113" i="16"/>
  <c r="Z112" i="16"/>
  <c r="Y112" i="16"/>
  <c r="X112" i="16"/>
  <c r="W112" i="16"/>
  <c r="V112" i="16"/>
  <c r="U112" i="16"/>
  <c r="S112" i="16"/>
  <c r="R112" i="16"/>
  <c r="Q112" i="16"/>
  <c r="P112" i="16"/>
  <c r="O112" i="16"/>
  <c r="N112" i="16"/>
  <c r="L112" i="16"/>
  <c r="K112" i="16"/>
  <c r="J112" i="16"/>
  <c r="I112" i="16"/>
  <c r="H112" i="16"/>
  <c r="D112" i="16"/>
  <c r="C112" i="16"/>
  <c r="Z111" i="16"/>
  <c r="Y111" i="16"/>
  <c r="X111" i="16"/>
  <c r="W111" i="16"/>
  <c r="V111" i="16"/>
  <c r="U111" i="16"/>
  <c r="S111" i="16"/>
  <c r="R111" i="16"/>
  <c r="Q111" i="16"/>
  <c r="P111" i="16"/>
  <c r="O111" i="16"/>
  <c r="N111" i="16"/>
  <c r="L111" i="16"/>
  <c r="K111" i="16"/>
  <c r="J111" i="16"/>
  <c r="I111" i="16"/>
  <c r="H111" i="16"/>
  <c r="D111" i="16"/>
  <c r="C111" i="16"/>
  <c r="Z110" i="16"/>
  <c r="Y110" i="16"/>
  <c r="X110" i="16"/>
  <c r="W110" i="16"/>
  <c r="V110" i="16"/>
  <c r="U110" i="16"/>
  <c r="S110" i="16"/>
  <c r="R110" i="16"/>
  <c r="Q110" i="16"/>
  <c r="P110" i="16"/>
  <c r="O110" i="16"/>
  <c r="N110" i="16"/>
  <c r="L110" i="16"/>
  <c r="K110" i="16"/>
  <c r="J110" i="16"/>
  <c r="I110" i="16"/>
  <c r="H110" i="16"/>
  <c r="D110" i="16"/>
  <c r="C110" i="16"/>
  <c r="Z109" i="16"/>
  <c r="Y109" i="16"/>
  <c r="X109" i="16"/>
  <c r="W109" i="16"/>
  <c r="V109" i="16"/>
  <c r="U109" i="16"/>
  <c r="S109" i="16"/>
  <c r="R109" i="16"/>
  <c r="Q109" i="16"/>
  <c r="P109" i="16"/>
  <c r="O109" i="16"/>
  <c r="N109" i="16"/>
  <c r="L109" i="16"/>
  <c r="K109" i="16"/>
  <c r="J109" i="16"/>
  <c r="I109" i="16"/>
  <c r="H109" i="16"/>
  <c r="D109" i="16"/>
  <c r="C109" i="16"/>
  <c r="Z108" i="16"/>
  <c r="Y108" i="16"/>
  <c r="X108" i="16"/>
  <c r="W108" i="16"/>
  <c r="V108" i="16"/>
  <c r="U108" i="16"/>
  <c r="S108" i="16"/>
  <c r="R108" i="16"/>
  <c r="Q108" i="16"/>
  <c r="P108" i="16"/>
  <c r="O108" i="16"/>
  <c r="N108" i="16"/>
  <c r="L108" i="16"/>
  <c r="K108" i="16"/>
  <c r="J108" i="16"/>
  <c r="I108" i="16"/>
  <c r="H108" i="16"/>
  <c r="D108" i="16"/>
  <c r="C108" i="16"/>
  <c r="Z107" i="16"/>
  <c r="Y107" i="16"/>
  <c r="X107" i="16"/>
  <c r="W107" i="16"/>
  <c r="V107" i="16"/>
  <c r="U107" i="16"/>
  <c r="S107" i="16"/>
  <c r="R107" i="16"/>
  <c r="Q107" i="16"/>
  <c r="P107" i="16"/>
  <c r="O107" i="16"/>
  <c r="N107" i="16"/>
  <c r="L107" i="16"/>
  <c r="K107" i="16"/>
  <c r="J107" i="16"/>
  <c r="I107" i="16"/>
  <c r="H107" i="16"/>
  <c r="D107" i="16"/>
  <c r="C107" i="16"/>
  <c r="Z106" i="16"/>
  <c r="Y106" i="16"/>
  <c r="X106" i="16"/>
  <c r="W106" i="16"/>
  <c r="V106" i="16"/>
  <c r="U106" i="16"/>
  <c r="S106" i="16"/>
  <c r="R106" i="16"/>
  <c r="Q106" i="16"/>
  <c r="P106" i="16"/>
  <c r="O106" i="16"/>
  <c r="N106" i="16"/>
  <c r="L106" i="16"/>
  <c r="K106" i="16"/>
  <c r="J106" i="16"/>
  <c r="I106" i="16"/>
  <c r="H106" i="16"/>
  <c r="D106" i="16"/>
  <c r="C106" i="16"/>
  <c r="Z105" i="16"/>
  <c r="Y105" i="16"/>
  <c r="X105" i="16"/>
  <c r="W105" i="16"/>
  <c r="V105" i="16"/>
  <c r="U105" i="16"/>
  <c r="S105" i="16"/>
  <c r="R105" i="16"/>
  <c r="Q105" i="16"/>
  <c r="P105" i="16"/>
  <c r="O105" i="16"/>
  <c r="N105" i="16"/>
  <c r="L105" i="16"/>
  <c r="K105" i="16"/>
  <c r="J105" i="16"/>
  <c r="I105" i="16"/>
  <c r="H105" i="16"/>
  <c r="D105" i="16"/>
  <c r="C105" i="16"/>
  <c r="Z104" i="16"/>
  <c r="Y104" i="16"/>
  <c r="X104" i="16"/>
  <c r="W104" i="16"/>
  <c r="V104" i="16"/>
  <c r="U104" i="16"/>
  <c r="S104" i="16"/>
  <c r="R104" i="16"/>
  <c r="Q104" i="16"/>
  <c r="P104" i="16"/>
  <c r="O104" i="16"/>
  <c r="N104" i="16"/>
  <c r="L104" i="16"/>
  <c r="K104" i="16"/>
  <c r="J104" i="16"/>
  <c r="I104" i="16"/>
  <c r="H104" i="16"/>
  <c r="D104" i="16"/>
  <c r="C104" i="16"/>
  <c r="Z103" i="16"/>
  <c r="Y103" i="16"/>
  <c r="X103" i="16"/>
  <c r="W103" i="16"/>
  <c r="V103" i="16"/>
  <c r="U103" i="16"/>
  <c r="S103" i="16"/>
  <c r="R103" i="16"/>
  <c r="Q103" i="16"/>
  <c r="P103" i="16"/>
  <c r="O103" i="16"/>
  <c r="N103" i="16"/>
  <c r="L103" i="16"/>
  <c r="K103" i="16"/>
  <c r="J103" i="16"/>
  <c r="I103" i="16"/>
  <c r="H103" i="16"/>
  <c r="D103" i="16"/>
  <c r="C103" i="16"/>
  <c r="Z102" i="16"/>
  <c r="Y102" i="16"/>
  <c r="X102" i="16"/>
  <c r="W102" i="16"/>
  <c r="V102" i="16"/>
  <c r="U102" i="16"/>
  <c r="S102" i="16"/>
  <c r="R102" i="16"/>
  <c r="Q102" i="16"/>
  <c r="P102" i="16"/>
  <c r="O102" i="16"/>
  <c r="N102" i="16"/>
  <c r="L102" i="16"/>
  <c r="K102" i="16"/>
  <c r="J102" i="16"/>
  <c r="I102" i="16"/>
  <c r="H102" i="16"/>
  <c r="D102" i="16"/>
  <c r="C102" i="16"/>
  <c r="Z101" i="16"/>
  <c r="Y101" i="16"/>
  <c r="X101" i="16"/>
  <c r="W101" i="16"/>
  <c r="V101" i="16"/>
  <c r="U101" i="16"/>
  <c r="S101" i="16"/>
  <c r="R101" i="16"/>
  <c r="Q101" i="16"/>
  <c r="P101" i="16"/>
  <c r="O101" i="16"/>
  <c r="N101" i="16"/>
  <c r="L101" i="16"/>
  <c r="K101" i="16"/>
  <c r="J101" i="16"/>
  <c r="I101" i="16"/>
  <c r="H101" i="16"/>
  <c r="D101" i="16"/>
  <c r="C101" i="16"/>
  <c r="Z100" i="16"/>
  <c r="Y100" i="16"/>
  <c r="X100" i="16"/>
  <c r="W100" i="16"/>
  <c r="V100" i="16"/>
  <c r="U100" i="16"/>
  <c r="S100" i="16"/>
  <c r="R100" i="16"/>
  <c r="Q100" i="16"/>
  <c r="P100" i="16"/>
  <c r="O100" i="16"/>
  <c r="N100" i="16"/>
  <c r="L100" i="16"/>
  <c r="K100" i="16"/>
  <c r="J100" i="16"/>
  <c r="I100" i="16"/>
  <c r="H100" i="16"/>
  <c r="D100" i="16"/>
  <c r="C100" i="16"/>
  <c r="Z99" i="16"/>
  <c r="Y99" i="16"/>
  <c r="X99" i="16"/>
  <c r="W99" i="16"/>
  <c r="V99" i="16"/>
  <c r="U99" i="16"/>
  <c r="S99" i="16"/>
  <c r="R99" i="16"/>
  <c r="Q99" i="16"/>
  <c r="P99" i="16"/>
  <c r="O99" i="16"/>
  <c r="N99" i="16"/>
  <c r="L99" i="16"/>
  <c r="K99" i="16"/>
  <c r="J99" i="16"/>
  <c r="I99" i="16"/>
  <c r="H99" i="16"/>
  <c r="D99" i="16"/>
  <c r="C99" i="16"/>
  <c r="Z98" i="16"/>
  <c r="Y98" i="16"/>
  <c r="X98" i="16"/>
  <c r="W98" i="16"/>
  <c r="V98" i="16"/>
  <c r="U98" i="16"/>
  <c r="S98" i="16"/>
  <c r="R98" i="16"/>
  <c r="Q98" i="16"/>
  <c r="P98" i="16"/>
  <c r="O98" i="16"/>
  <c r="N98" i="16"/>
  <c r="L98" i="16"/>
  <c r="K98" i="16"/>
  <c r="J98" i="16"/>
  <c r="I98" i="16"/>
  <c r="H98" i="16"/>
  <c r="D98" i="16"/>
  <c r="C98" i="16"/>
  <c r="Z97" i="16"/>
  <c r="Y97" i="16"/>
  <c r="X97" i="16"/>
  <c r="W97" i="16"/>
  <c r="V97" i="16"/>
  <c r="U97" i="16"/>
  <c r="S97" i="16"/>
  <c r="R97" i="16"/>
  <c r="Q97" i="16"/>
  <c r="P97" i="16"/>
  <c r="O97" i="16"/>
  <c r="N97" i="16"/>
  <c r="L97" i="16"/>
  <c r="K97" i="16"/>
  <c r="J97" i="16"/>
  <c r="I97" i="16"/>
  <c r="H97" i="16"/>
  <c r="D97" i="16"/>
  <c r="C97" i="16"/>
  <c r="Z96" i="16"/>
  <c r="Y96" i="16"/>
  <c r="X96" i="16"/>
  <c r="W96" i="16"/>
  <c r="V96" i="16"/>
  <c r="U96" i="16"/>
  <c r="S96" i="16"/>
  <c r="R96" i="16"/>
  <c r="Q96" i="16"/>
  <c r="P96" i="16"/>
  <c r="O96" i="16"/>
  <c r="N96" i="16"/>
  <c r="L96" i="16"/>
  <c r="K96" i="16"/>
  <c r="J96" i="16"/>
  <c r="I96" i="16"/>
  <c r="H96" i="16"/>
  <c r="D96" i="16"/>
  <c r="C96" i="16"/>
  <c r="Z95" i="16"/>
  <c r="Y95" i="16"/>
  <c r="X95" i="16"/>
  <c r="W95" i="16"/>
  <c r="V95" i="16"/>
  <c r="U95" i="16"/>
  <c r="S95" i="16"/>
  <c r="R95" i="16"/>
  <c r="Q95" i="16"/>
  <c r="P95" i="16"/>
  <c r="O95" i="16"/>
  <c r="N95" i="16"/>
  <c r="L95" i="16"/>
  <c r="K95" i="16"/>
  <c r="J95" i="16"/>
  <c r="I95" i="16"/>
  <c r="H95" i="16"/>
  <c r="D95" i="16"/>
  <c r="C95" i="16"/>
  <c r="Z94" i="16"/>
  <c r="Y94" i="16"/>
  <c r="X94" i="16"/>
  <c r="W94" i="16"/>
  <c r="V94" i="16"/>
  <c r="U94" i="16"/>
  <c r="S94" i="16"/>
  <c r="R94" i="16"/>
  <c r="Q94" i="16"/>
  <c r="P94" i="16"/>
  <c r="O94" i="16"/>
  <c r="N94" i="16"/>
  <c r="L94" i="16"/>
  <c r="K94" i="16"/>
  <c r="J94" i="16"/>
  <c r="I94" i="16"/>
  <c r="H94" i="16"/>
  <c r="D94" i="16"/>
  <c r="C94" i="16"/>
  <c r="Z93" i="16"/>
  <c r="Y93" i="16"/>
  <c r="X93" i="16"/>
  <c r="W93" i="16"/>
  <c r="V93" i="16"/>
  <c r="U93" i="16"/>
  <c r="S93" i="16"/>
  <c r="R93" i="16"/>
  <c r="Q93" i="16"/>
  <c r="P93" i="16"/>
  <c r="O93" i="16"/>
  <c r="N93" i="16"/>
  <c r="L93" i="16"/>
  <c r="K93" i="16"/>
  <c r="J93" i="16"/>
  <c r="I93" i="16"/>
  <c r="H93" i="16"/>
  <c r="D93" i="16"/>
  <c r="C93" i="16"/>
  <c r="Z92" i="16"/>
  <c r="Y92" i="16"/>
  <c r="X92" i="16"/>
  <c r="W92" i="16"/>
  <c r="V92" i="16"/>
  <c r="U92" i="16"/>
  <c r="S92" i="16"/>
  <c r="R92" i="16"/>
  <c r="Q92" i="16"/>
  <c r="P92" i="16"/>
  <c r="O92" i="16"/>
  <c r="N92" i="16"/>
  <c r="L92" i="16"/>
  <c r="K92" i="16"/>
  <c r="J92" i="16"/>
  <c r="I92" i="16"/>
  <c r="H92" i="16"/>
  <c r="D92" i="16"/>
  <c r="C92" i="16"/>
  <c r="Z91" i="16"/>
  <c r="Y91" i="16"/>
  <c r="X91" i="16"/>
  <c r="W91" i="16"/>
  <c r="V91" i="16"/>
  <c r="U91" i="16"/>
  <c r="S91" i="16"/>
  <c r="R91" i="16"/>
  <c r="Q91" i="16"/>
  <c r="P91" i="16"/>
  <c r="O91" i="16"/>
  <c r="N91" i="16"/>
  <c r="L91" i="16"/>
  <c r="K91" i="16"/>
  <c r="J91" i="16"/>
  <c r="I91" i="16"/>
  <c r="H91" i="16"/>
  <c r="D91" i="16"/>
  <c r="C91" i="16"/>
  <c r="Z90" i="16"/>
  <c r="Y90" i="16"/>
  <c r="X90" i="16"/>
  <c r="W90" i="16"/>
  <c r="V90" i="16"/>
  <c r="U90" i="16"/>
  <c r="S90" i="16"/>
  <c r="R90" i="16"/>
  <c r="Q90" i="16"/>
  <c r="P90" i="16"/>
  <c r="O90" i="16"/>
  <c r="N90" i="16"/>
  <c r="L90" i="16"/>
  <c r="K90" i="16"/>
  <c r="J90" i="16"/>
  <c r="I90" i="16"/>
  <c r="H90" i="16"/>
  <c r="D90" i="16"/>
  <c r="C90" i="16"/>
  <c r="Z89" i="16"/>
  <c r="Y89" i="16"/>
  <c r="X89" i="16"/>
  <c r="W89" i="16"/>
  <c r="V89" i="16"/>
  <c r="U89" i="16"/>
  <c r="S89" i="16"/>
  <c r="R89" i="16"/>
  <c r="Q89" i="16"/>
  <c r="P89" i="16"/>
  <c r="O89" i="16"/>
  <c r="N89" i="16"/>
  <c r="L89" i="16"/>
  <c r="K89" i="16"/>
  <c r="J89" i="16"/>
  <c r="I89" i="16"/>
  <c r="H89" i="16"/>
  <c r="D89" i="16"/>
  <c r="C89" i="16"/>
  <c r="Z88" i="16"/>
  <c r="Y88" i="16"/>
  <c r="X88" i="16"/>
  <c r="W88" i="16"/>
  <c r="V88" i="16"/>
  <c r="U88" i="16"/>
  <c r="S88" i="16"/>
  <c r="R88" i="16"/>
  <c r="Q88" i="16"/>
  <c r="P88" i="16"/>
  <c r="O88" i="16"/>
  <c r="N88" i="16"/>
  <c r="L88" i="16"/>
  <c r="K88" i="16"/>
  <c r="J88" i="16"/>
  <c r="I88" i="16"/>
  <c r="H88" i="16"/>
  <c r="D88" i="16"/>
  <c r="C88" i="16"/>
  <c r="Z87" i="16"/>
  <c r="Y87" i="16"/>
  <c r="X87" i="16"/>
  <c r="W87" i="16"/>
  <c r="V87" i="16"/>
  <c r="U87" i="16"/>
  <c r="S87" i="16"/>
  <c r="R87" i="16"/>
  <c r="Q87" i="16"/>
  <c r="P87" i="16"/>
  <c r="O87" i="16"/>
  <c r="N87" i="16"/>
  <c r="L87" i="16"/>
  <c r="K87" i="16"/>
  <c r="J87" i="16"/>
  <c r="I87" i="16"/>
  <c r="H87" i="16"/>
  <c r="D87" i="16"/>
  <c r="C87" i="16"/>
  <c r="Z86" i="16"/>
  <c r="Y86" i="16"/>
  <c r="X86" i="16"/>
  <c r="W86" i="16"/>
  <c r="V86" i="16"/>
  <c r="U86" i="16"/>
  <c r="S86" i="16"/>
  <c r="R86" i="16"/>
  <c r="Q86" i="16"/>
  <c r="P86" i="16"/>
  <c r="O86" i="16"/>
  <c r="N86" i="16"/>
  <c r="L86" i="16"/>
  <c r="K86" i="16"/>
  <c r="J86" i="16"/>
  <c r="I86" i="16"/>
  <c r="H86" i="16"/>
  <c r="D86" i="16"/>
  <c r="C86" i="16"/>
  <c r="Z85" i="16"/>
  <c r="Y85" i="16"/>
  <c r="X85" i="16"/>
  <c r="W85" i="16"/>
  <c r="V85" i="16"/>
  <c r="U85" i="16"/>
  <c r="S85" i="16"/>
  <c r="R85" i="16"/>
  <c r="Q85" i="16"/>
  <c r="P85" i="16"/>
  <c r="O85" i="16"/>
  <c r="N85" i="16"/>
  <c r="L85" i="16"/>
  <c r="K85" i="16"/>
  <c r="J85" i="16"/>
  <c r="I85" i="16"/>
  <c r="H85" i="16"/>
  <c r="D85" i="16"/>
  <c r="C85" i="16"/>
  <c r="Z84" i="16"/>
  <c r="Y84" i="16"/>
  <c r="X84" i="16"/>
  <c r="W84" i="16"/>
  <c r="V84" i="16"/>
  <c r="U84" i="16"/>
  <c r="S84" i="16"/>
  <c r="R84" i="16"/>
  <c r="Q84" i="16"/>
  <c r="P84" i="16"/>
  <c r="O84" i="16"/>
  <c r="N84" i="16"/>
  <c r="L84" i="16"/>
  <c r="K84" i="16"/>
  <c r="J84" i="16"/>
  <c r="I84" i="16"/>
  <c r="H84" i="16"/>
  <c r="D84" i="16"/>
  <c r="C84" i="16"/>
  <c r="Z83" i="16"/>
  <c r="Y83" i="16"/>
  <c r="X83" i="16"/>
  <c r="W83" i="16"/>
  <c r="V83" i="16"/>
  <c r="U83" i="16"/>
  <c r="S83" i="16"/>
  <c r="R83" i="16"/>
  <c r="Q83" i="16"/>
  <c r="P83" i="16"/>
  <c r="O83" i="16"/>
  <c r="N83" i="16"/>
  <c r="L83" i="16"/>
  <c r="K83" i="16"/>
  <c r="J83" i="16"/>
  <c r="I83" i="16"/>
  <c r="H83" i="16"/>
  <c r="D83" i="16"/>
  <c r="C83" i="16"/>
  <c r="Z82" i="16"/>
  <c r="Y82" i="16"/>
  <c r="X82" i="16"/>
  <c r="W82" i="16"/>
  <c r="V82" i="16"/>
  <c r="U82" i="16"/>
  <c r="S82" i="16"/>
  <c r="R82" i="16"/>
  <c r="Q82" i="16"/>
  <c r="P82" i="16"/>
  <c r="O82" i="16"/>
  <c r="N82" i="16"/>
  <c r="L82" i="16"/>
  <c r="K82" i="16"/>
  <c r="J82" i="16"/>
  <c r="I82" i="16"/>
  <c r="H82" i="16"/>
  <c r="D82" i="16"/>
  <c r="C82" i="16"/>
  <c r="Z81" i="16"/>
  <c r="Y81" i="16"/>
  <c r="X81" i="16"/>
  <c r="W81" i="16"/>
  <c r="V81" i="16"/>
  <c r="U81" i="16"/>
  <c r="S81" i="16"/>
  <c r="R81" i="16"/>
  <c r="Q81" i="16"/>
  <c r="P81" i="16"/>
  <c r="O81" i="16"/>
  <c r="N81" i="16"/>
  <c r="L81" i="16"/>
  <c r="K81" i="16"/>
  <c r="J81" i="16"/>
  <c r="I81" i="16"/>
  <c r="H81" i="16"/>
  <c r="D81" i="16"/>
  <c r="C81" i="16"/>
  <c r="Z80" i="16"/>
  <c r="Y80" i="16"/>
  <c r="X80" i="16"/>
  <c r="W80" i="16"/>
  <c r="V80" i="16"/>
  <c r="U80" i="16"/>
  <c r="S80" i="16"/>
  <c r="R80" i="16"/>
  <c r="Q80" i="16"/>
  <c r="P80" i="16"/>
  <c r="O80" i="16"/>
  <c r="N80" i="16"/>
  <c r="L80" i="16"/>
  <c r="K80" i="16"/>
  <c r="J80" i="16"/>
  <c r="I80" i="16"/>
  <c r="H80" i="16"/>
  <c r="D80" i="16"/>
  <c r="C80" i="16"/>
  <c r="Z79" i="16"/>
  <c r="Y79" i="16"/>
  <c r="X79" i="16"/>
  <c r="W79" i="16"/>
  <c r="V79" i="16"/>
  <c r="U79" i="16"/>
  <c r="S79" i="16"/>
  <c r="R79" i="16"/>
  <c r="Q79" i="16"/>
  <c r="P79" i="16"/>
  <c r="O79" i="16"/>
  <c r="N79" i="16"/>
  <c r="L79" i="16"/>
  <c r="K79" i="16"/>
  <c r="J79" i="16"/>
  <c r="I79" i="16"/>
  <c r="H79" i="16"/>
  <c r="D79" i="16"/>
  <c r="C79" i="16"/>
  <c r="Z78" i="16"/>
  <c r="Y78" i="16"/>
  <c r="X78" i="16"/>
  <c r="W78" i="16"/>
  <c r="V78" i="16"/>
  <c r="U78" i="16"/>
  <c r="S78" i="16"/>
  <c r="R78" i="16"/>
  <c r="Q78" i="16"/>
  <c r="P78" i="16"/>
  <c r="O78" i="16"/>
  <c r="N78" i="16"/>
  <c r="L78" i="16"/>
  <c r="K78" i="16"/>
  <c r="J78" i="16"/>
  <c r="I78" i="16"/>
  <c r="H78" i="16"/>
  <c r="D78" i="16"/>
  <c r="C78" i="16"/>
  <c r="Z77" i="16"/>
  <c r="Y77" i="16"/>
  <c r="X77" i="16"/>
  <c r="W77" i="16"/>
  <c r="V77" i="16"/>
  <c r="U77" i="16"/>
  <c r="S77" i="16"/>
  <c r="R77" i="16"/>
  <c r="Q77" i="16"/>
  <c r="P77" i="16"/>
  <c r="O77" i="16"/>
  <c r="N77" i="16"/>
  <c r="L77" i="16"/>
  <c r="K77" i="16"/>
  <c r="J77" i="16"/>
  <c r="I77" i="16"/>
  <c r="H77" i="16"/>
  <c r="D77" i="16"/>
  <c r="C77" i="16"/>
  <c r="Z76" i="16"/>
  <c r="Y76" i="16"/>
  <c r="X76" i="16"/>
  <c r="W76" i="16"/>
  <c r="V76" i="16"/>
  <c r="U76" i="16"/>
  <c r="S76" i="16"/>
  <c r="R76" i="16"/>
  <c r="Q76" i="16"/>
  <c r="P76" i="16"/>
  <c r="O76" i="16"/>
  <c r="N76" i="16"/>
  <c r="L76" i="16"/>
  <c r="K76" i="16"/>
  <c r="J76" i="16"/>
  <c r="I76" i="16"/>
  <c r="H76" i="16"/>
  <c r="D76" i="16"/>
  <c r="C76" i="16"/>
  <c r="Z75" i="16"/>
  <c r="Y75" i="16"/>
  <c r="X75" i="16"/>
  <c r="W75" i="16"/>
  <c r="V75" i="16"/>
  <c r="U75" i="16"/>
  <c r="S75" i="16"/>
  <c r="R75" i="16"/>
  <c r="Q75" i="16"/>
  <c r="P75" i="16"/>
  <c r="O75" i="16"/>
  <c r="N75" i="16"/>
  <c r="L75" i="16"/>
  <c r="K75" i="16"/>
  <c r="J75" i="16"/>
  <c r="I75" i="16"/>
  <c r="H75" i="16"/>
  <c r="D75" i="16"/>
  <c r="C75" i="16"/>
  <c r="Z74" i="16"/>
  <c r="Y74" i="16"/>
  <c r="X74" i="16"/>
  <c r="W74" i="16"/>
  <c r="V74" i="16"/>
  <c r="U74" i="16"/>
  <c r="S74" i="16"/>
  <c r="R74" i="16"/>
  <c r="Q74" i="16"/>
  <c r="P74" i="16"/>
  <c r="O74" i="16"/>
  <c r="N74" i="16"/>
  <c r="L74" i="16"/>
  <c r="K74" i="16"/>
  <c r="J74" i="16"/>
  <c r="I74" i="16"/>
  <c r="H74" i="16"/>
  <c r="D74" i="16"/>
  <c r="C74" i="16"/>
  <c r="Z73" i="16"/>
  <c r="Y73" i="16"/>
  <c r="X73" i="16"/>
  <c r="W73" i="16"/>
  <c r="V73" i="16"/>
  <c r="U73" i="16"/>
  <c r="S73" i="16"/>
  <c r="R73" i="16"/>
  <c r="Q73" i="16"/>
  <c r="P73" i="16"/>
  <c r="O73" i="16"/>
  <c r="N73" i="16"/>
  <c r="L73" i="16"/>
  <c r="K73" i="16"/>
  <c r="J73" i="16"/>
  <c r="I73" i="16"/>
  <c r="H73" i="16"/>
  <c r="D73" i="16"/>
  <c r="C73" i="16"/>
  <c r="Z72" i="16"/>
  <c r="Y72" i="16"/>
  <c r="X72" i="16"/>
  <c r="W72" i="16"/>
  <c r="V72" i="16"/>
  <c r="U72" i="16"/>
  <c r="S72" i="16"/>
  <c r="R72" i="16"/>
  <c r="Q72" i="16"/>
  <c r="P72" i="16"/>
  <c r="O72" i="16"/>
  <c r="N72" i="16"/>
  <c r="L72" i="16"/>
  <c r="K72" i="16"/>
  <c r="J72" i="16"/>
  <c r="I72" i="16"/>
  <c r="H72" i="16"/>
  <c r="D72" i="16"/>
  <c r="C72" i="16"/>
  <c r="Z71" i="16"/>
  <c r="Y71" i="16"/>
  <c r="X71" i="16"/>
  <c r="W71" i="16"/>
  <c r="V71" i="16"/>
  <c r="U71" i="16"/>
  <c r="S71" i="16"/>
  <c r="R71" i="16"/>
  <c r="Q71" i="16"/>
  <c r="P71" i="16"/>
  <c r="O71" i="16"/>
  <c r="N71" i="16"/>
  <c r="L71" i="16"/>
  <c r="K71" i="16"/>
  <c r="J71" i="16"/>
  <c r="I71" i="16"/>
  <c r="H71" i="16"/>
  <c r="D71" i="16"/>
  <c r="C71" i="16"/>
  <c r="Z70" i="16"/>
  <c r="Y70" i="16"/>
  <c r="X70" i="16"/>
  <c r="W70" i="16"/>
  <c r="V70" i="16"/>
  <c r="U70" i="16"/>
  <c r="S70" i="16"/>
  <c r="R70" i="16"/>
  <c r="Q70" i="16"/>
  <c r="P70" i="16"/>
  <c r="O70" i="16"/>
  <c r="N70" i="16"/>
  <c r="L70" i="16"/>
  <c r="K70" i="16"/>
  <c r="J70" i="16"/>
  <c r="I70" i="16"/>
  <c r="H70" i="16"/>
  <c r="D70" i="16"/>
  <c r="C70" i="16"/>
  <c r="Z69" i="16"/>
  <c r="Y69" i="16"/>
  <c r="X69" i="16"/>
  <c r="W69" i="16"/>
  <c r="V69" i="16"/>
  <c r="U69" i="16"/>
  <c r="S69" i="16"/>
  <c r="R69" i="16"/>
  <c r="Q69" i="16"/>
  <c r="P69" i="16"/>
  <c r="O69" i="16"/>
  <c r="N69" i="16"/>
  <c r="L69" i="16"/>
  <c r="K69" i="16"/>
  <c r="J69" i="16"/>
  <c r="I69" i="16"/>
  <c r="H69" i="16"/>
  <c r="D69" i="16"/>
  <c r="C69" i="16"/>
  <c r="Z68" i="16"/>
  <c r="Y68" i="16"/>
  <c r="X68" i="16"/>
  <c r="W68" i="16"/>
  <c r="V68" i="16"/>
  <c r="U68" i="16"/>
  <c r="S68" i="16"/>
  <c r="R68" i="16"/>
  <c r="Q68" i="16"/>
  <c r="P68" i="16"/>
  <c r="O68" i="16"/>
  <c r="N68" i="16"/>
  <c r="L68" i="16"/>
  <c r="K68" i="16"/>
  <c r="J68" i="16"/>
  <c r="I68" i="16"/>
  <c r="H68" i="16"/>
  <c r="D68" i="16"/>
  <c r="C68" i="16"/>
  <c r="Z67" i="16"/>
  <c r="Y67" i="16"/>
  <c r="X67" i="16"/>
  <c r="W67" i="16"/>
  <c r="V67" i="16"/>
  <c r="U67" i="16"/>
  <c r="S67" i="16"/>
  <c r="R67" i="16"/>
  <c r="Q67" i="16"/>
  <c r="P67" i="16"/>
  <c r="O67" i="16"/>
  <c r="N67" i="16"/>
  <c r="L67" i="16"/>
  <c r="K67" i="16"/>
  <c r="J67" i="16"/>
  <c r="I67" i="16"/>
  <c r="H67" i="16"/>
  <c r="D67" i="16"/>
  <c r="C67" i="16"/>
  <c r="Z66" i="16"/>
  <c r="Y66" i="16"/>
  <c r="X66" i="16"/>
  <c r="W66" i="16"/>
  <c r="V66" i="16"/>
  <c r="U66" i="16"/>
  <c r="S66" i="16"/>
  <c r="R66" i="16"/>
  <c r="Q66" i="16"/>
  <c r="P66" i="16"/>
  <c r="O66" i="16"/>
  <c r="N66" i="16"/>
  <c r="L66" i="16"/>
  <c r="K66" i="16"/>
  <c r="J66" i="16"/>
  <c r="I66" i="16"/>
  <c r="H66" i="16"/>
  <c r="D66" i="16"/>
  <c r="C66" i="16"/>
  <c r="Z65" i="16"/>
  <c r="Y65" i="16"/>
  <c r="X65" i="16"/>
  <c r="W65" i="16"/>
  <c r="V65" i="16"/>
  <c r="U65" i="16"/>
  <c r="S65" i="16"/>
  <c r="R65" i="16"/>
  <c r="Q65" i="16"/>
  <c r="P65" i="16"/>
  <c r="O65" i="16"/>
  <c r="N65" i="16"/>
  <c r="L65" i="16"/>
  <c r="K65" i="16"/>
  <c r="J65" i="16"/>
  <c r="I65" i="16"/>
  <c r="H65" i="16"/>
  <c r="D65" i="16"/>
  <c r="C65" i="16"/>
  <c r="Z64" i="16"/>
  <c r="Y64" i="16"/>
  <c r="X64" i="16"/>
  <c r="W64" i="16"/>
  <c r="V64" i="16"/>
  <c r="U64" i="16"/>
  <c r="S64" i="16"/>
  <c r="R64" i="16"/>
  <c r="Q64" i="16"/>
  <c r="P64" i="16"/>
  <c r="O64" i="16"/>
  <c r="N64" i="16"/>
  <c r="L64" i="16"/>
  <c r="K64" i="16"/>
  <c r="J64" i="16"/>
  <c r="I64" i="16"/>
  <c r="H64" i="16"/>
  <c r="D64" i="16"/>
  <c r="C64" i="16"/>
  <c r="Z63" i="16"/>
  <c r="Y63" i="16"/>
  <c r="X63" i="16"/>
  <c r="W63" i="16"/>
  <c r="V63" i="16"/>
  <c r="U63" i="16"/>
  <c r="S63" i="16"/>
  <c r="R63" i="16"/>
  <c r="Q63" i="16"/>
  <c r="P63" i="16"/>
  <c r="O63" i="16"/>
  <c r="N63" i="16"/>
  <c r="L63" i="16"/>
  <c r="K63" i="16"/>
  <c r="J63" i="16"/>
  <c r="I63" i="16"/>
  <c r="H63" i="16"/>
  <c r="D63" i="16"/>
  <c r="C63" i="16"/>
  <c r="Z62" i="16"/>
  <c r="Y62" i="16"/>
  <c r="X62" i="16"/>
  <c r="W62" i="16"/>
  <c r="V62" i="16"/>
  <c r="U62" i="16"/>
  <c r="S62" i="16"/>
  <c r="R62" i="16"/>
  <c r="Q62" i="16"/>
  <c r="P62" i="16"/>
  <c r="O62" i="16"/>
  <c r="N62" i="16"/>
  <c r="L62" i="16"/>
  <c r="K62" i="16"/>
  <c r="J62" i="16"/>
  <c r="I62" i="16"/>
  <c r="H62" i="16"/>
  <c r="D62" i="16"/>
  <c r="C62" i="16"/>
  <c r="Z61" i="16"/>
  <c r="Y61" i="16"/>
  <c r="X61" i="16"/>
  <c r="W61" i="16"/>
  <c r="V61" i="16"/>
  <c r="U61" i="16"/>
  <c r="S61" i="16"/>
  <c r="R61" i="16"/>
  <c r="Q61" i="16"/>
  <c r="P61" i="16"/>
  <c r="O61" i="16"/>
  <c r="N61" i="16"/>
  <c r="L61" i="16"/>
  <c r="K61" i="16"/>
  <c r="J61" i="16"/>
  <c r="I61" i="16"/>
  <c r="H61" i="16"/>
  <c r="D61" i="16"/>
  <c r="C61" i="16"/>
  <c r="Z60" i="16"/>
  <c r="Y60" i="16"/>
  <c r="X60" i="16"/>
  <c r="W60" i="16"/>
  <c r="V60" i="16"/>
  <c r="U60" i="16"/>
  <c r="S60" i="16"/>
  <c r="R60" i="16"/>
  <c r="Q60" i="16"/>
  <c r="P60" i="16"/>
  <c r="O60" i="16"/>
  <c r="N60" i="16"/>
  <c r="L60" i="16"/>
  <c r="K60" i="16"/>
  <c r="J60" i="16"/>
  <c r="I60" i="16"/>
  <c r="H60" i="16"/>
  <c r="D60" i="16"/>
  <c r="C60" i="16"/>
  <c r="Z59" i="16"/>
  <c r="Y59" i="16"/>
  <c r="X59" i="16"/>
  <c r="W59" i="16"/>
  <c r="V59" i="16"/>
  <c r="U59" i="16"/>
  <c r="S59" i="16"/>
  <c r="R59" i="16"/>
  <c r="Q59" i="16"/>
  <c r="P59" i="16"/>
  <c r="O59" i="16"/>
  <c r="N59" i="16"/>
  <c r="L59" i="16"/>
  <c r="K59" i="16"/>
  <c r="J59" i="16"/>
  <c r="I59" i="16"/>
  <c r="H59" i="16"/>
  <c r="D59" i="16"/>
  <c r="C59" i="16"/>
  <c r="Z58" i="16"/>
  <c r="Y58" i="16"/>
  <c r="X58" i="16"/>
  <c r="W58" i="16"/>
  <c r="V58" i="16"/>
  <c r="U58" i="16"/>
  <c r="S58" i="16"/>
  <c r="R58" i="16"/>
  <c r="Q58" i="16"/>
  <c r="P58" i="16"/>
  <c r="O58" i="16"/>
  <c r="N58" i="16"/>
  <c r="L58" i="16"/>
  <c r="K58" i="16"/>
  <c r="J58" i="16"/>
  <c r="I58" i="16"/>
  <c r="H58" i="16"/>
  <c r="D58" i="16"/>
  <c r="C58" i="16"/>
  <c r="Z57" i="16"/>
  <c r="Y57" i="16"/>
  <c r="X57" i="16"/>
  <c r="W57" i="16"/>
  <c r="V57" i="16"/>
  <c r="U57" i="16"/>
  <c r="S57" i="16"/>
  <c r="R57" i="16"/>
  <c r="Q57" i="16"/>
  <c r="P57" i="16"/>
  <c r="O57" i="16"/>
  <c r="N57" i="16"/>
  <c r="L57" i="16"/>
  <c r="K57" i="16"/>
  <c r="J57" i="16"/>
  <c r="I57" i="16"/>
  <c r="H57" i="16"/>
  <c r="D57" i="16"/>
  <c r="C57" i="16"/>
  <c r="Z56" i="16"/>
  <c r="Y56" i="16"/>
  <c r="X56" i="16"/>
  <c r="W56" i="16"/>
  <c r="V56" i="16"/>
  <c r="U56" i="16"/>
  <c r="S56" i="16"/>
  <c r="R56" i="16"/>
  <c r="Q56" i="16"/>
  <c r="P56" i="16"/>
  <c r="O56" i="16"/>
  <c r="N56" i="16"/>
  <c r="L56" i="16"/>
  <c r="K56" i="16"/>
  <c r="J56" i="16"/>
  <c r="I56" i="16"/>
  <c r="H56" i="16"/>
  <c r="D56" i="16"/>
  <c r="C56" i="16"/>
  <c r="Z55" i="16"/>
  <c r="Y55" i="16"/>
  <c r="X55" i="16"/>
  <c r="W55" i="16"/>
  <c r="V55" i="16"/>
  <c r="U55" i="16"/>
  <c r="S55" i="16"/>
  <c r="R55" i="16"/>
  <c r="Q55" i="16"/>
  <c r="P55" i="16"/>
  <c r="O55" i="16"/>
  <c r="N55" i="16"/>
  <c r="L55" i="16"/>
  <c r="K55" i="16"/>
  <c r="J55" i="16"/>
  <c r="I55" i="16"/>
  <c r="H55" i="16"/>
  <c r="D55" i="16"/>
  <c r="C55" i="16"/>
  <c r="Z54" i="16"/>
  <c r="Y54" i="16"/>
  <c r="X54" i="16"/>
  <c r="W54" i="16"/>
  <c r="V54" i="16"/>
  <c r="U54" i="16"/>
  <c r="S54" i="16"/>
  <c r="R54" i="16"/>
  <c r="Q54" i="16"/>
  <c r="P54" i="16"/>
  <c r="O54" i="16"/>
  <c r="N54" i="16"/>
  <c r="L54" i="16"/>
  <c r="K54" i="16"/>
  <c r="J54" i="16"/>
  <c r="I54" i="16"/>
  <c r="H54" i="16"/>
  <c r="D54" i="16"/>
  <c r="C54" i="16"/>
  <c r="Z53" i="16"/>
  <c r="Y53" i="16"/>
  <c r="X53" i="16"/>
  <c r="W53" i="16"/>
  <c r="V53" i="16"/>
  <c r="U53" i="16"/>
  <c r="S53" i="16"/>
  <c r="R53" i="16"/>
  <c r="Q53" i="16"/>
  <c r="P53" i="16"/>
  <c r="O53" i="16"/>
  <c r="N53" i="16"/>
  <c r="L53" i="16"/>
  <c r="K53" i="16"/>
  <c r="J53" i="16"/>
  <c r="I53" i="16"/>
  <c r="H53" i="16"/>
  <c r="D53" i="16"/>
  <c r="C53" i="16"/>
  <c r="Z52" i="16"/>
  <c r="Y52" i="16"/>
  <c r="X52" i="16"/>
  <c r="W52" i="16"/>
  <c r="V52" i="16"/>
  <c r="U52" i="16"/>
  <c r="S52" i="16"/>
  <c r="R52" i="16"/>
  <c r="Q52" i="16"/>
  <c r="P52" i="16"/>
  <c r="O52" i="16"/>
  <c r="N52" i="16"/>
  <c r="L52" i="16"/>
  <c r="K52" i="16"/>
  <c r="J52" i="16"/>
  <c r="I52" i="16"/>
  <c r="H52" i="16"/>
  <c r="D52" i="16"/>
  <c r="C52" i="16"/>
  <c r="Z51" i="16"/>
  <c r="Y51" i="16"/>
  <c r="X51" i="16"/>
  <c r="W51" i="16"/>
  <c r="V51" i="16"/>
  <c r="U51" i="16"/>
  <c r="S51" i="16"/>
  <c r="R51" i="16"/>
  <c r="Q51" i="16"/>
  <c r="P51" i="16"/>
  <c r="O51" i="16"/>
  <c r="N51" i="16"/>
  <c r="L51" i="16"/>
  <c r="K51" i="16"/>
  <c r="J51" i="16"/>
  <c r="I51" i="16"/>
  <c r="H51" i="16"/>
  <c r="D51" i="16"/>
  <c r="C51" i="16"/>
  <c r="Z50" i="16"/>
  <c r="Y50" i="16"/>
  <c r="X50" i="16"/>
  <c r="W50" i="16"/>
  <c r="V50" i="16"/>
  <c r="U50" i="16"/>
  <c r="S50" i="16"/>
  <c r="R50" i="16"/>
  <c r="Q50" i="16"/>
  <c r="P50" i="16"/>
  <c r="O50" i="16"/>
  <c r="N50" i="16"/>
  <c r="L50" i="16"/>
  <c r="K50" i="16"/>
  <c r="J50" i="16"/>
  <c r="I50" i="16"/>
  <c r="H50" i="16"/>
  <c r="D50" i="16"/>
  <c r="C50" i="16"/>
  <c r="Z49" i="16"/>
  <c r="Y49" i="16"/>
  <c r="X49" i="16"/>
  <c r="W49" i="16"/>
  <c r="V49" i="16"/>
  <c r="U49" i="16"/>
  <c r="S49" i="16"/>
  <c r="R49" i="16"/>
  <c r="Q49" i="16"/>
  <c r="P49" i="16"/>
  <c r="O49" i="16"/>
  <c r="N49" i="16"/>
  <c r="L49" i="16"/>
  <c r="K49" i="16"/>
  <c r="J49" i="16"/>
  <c r="I49" i="16"/>
  <c r="H49" i="16"/>
  <c r="D49" i="16"/>
  <c r="C49" i="16"/>
  <c r="Z48" i="16"/>
  <c r="Y48" i="16"/>
  <c r="X48" i="16"/>
  <c r="W48" i="16"/>
  <c r="V48" i="16"/>
  <c r="U48" i="16"/>
  <c r="S48" i="16"/>
  <c r="R48" i="16"/>
  <c r="Q48" i="16"/>
  <c r="P48" i="16"/>
  <c r="O48" i="16"/>
  <c r="N48" i="16"/>
  <c r="L48" i="16"/>
  <c r="K48" i="16"/>
  <c r="J48" i="16"/>
  <c r="I48" i="16"/>
  <c r="H48" i="16"/>
  <c r="D48" i="16"/>
  <c r="C48" i="16"/>
  <c r="Z47" i="16"/>
  <c r="Y47" i="16"/>
  <c r="X47" i="16"/>
  <c r="W47" i="16"/>
  <c r="V47" i="16"/>
  <c r="U47" i="16"/>
  <c r="S47" i="16"/>
  <c r="R47" i="16"/>
  <c r="Q47" i="16"/>
  <c r="P47" i="16"/>
  <c r="O47" i="16"/>
  <c r="N47" i="16"/>
  <c r="L47" i="16"/>
  <c r="K47" i="16"/>
  <c r="J47" i="16"/>
  <c r="I47" i="16"/>
  <c r="H47" i="16"/>
  <c r="D47" i="16"/>
  <c r="C47" i="16"/>
  <c r="Z46" i="16"/>
  <c r="Y46" i="16"/>
  <c r="X46" i="16"/>
  <c r="W46" i="16"/>
  <c r="V46" i="16"/>
  <c r="U46" i="16"/>
  <c r="S46" i="16"/>
  <c r="R46" i="16"/>
  <c r="Q46" i="16"/>
  <c r="P46" i="16"/>
  <c r="O46" i="16"/>
  <c r="N46" i="16"/>
  <c r="L46" i="16"/>
  <c r="K46" i="16"/>
  <c r="J46" i="16"/>
  <c r="I46" i="16"/>
  <c r="H46" i="16"/>
  <c r="D46" i="16"/>
  <c r="C46" i="16"/>
  <c r="Z45" i="16"/>
  <c r="Y45" i="16"/>
  <c r="X45" i="16"/>
  <c r="W45" i="16"/>
  <c r="V45" i="16"/>
  <c r="U45" i="16"/>
  <c r="S45" i="16"/>
  <c r="R45" i="16"/>
  <c r="Q45" i="16"/>
  <c r="P45" i="16"/>
  <c r="O45" i="16"/>
  <c r="N45" i="16"/>
  <c r="L45" i="16"/>
  <c r="K45" i="16"/>
  <c r="J45" i="16"/>
  <c r="I45" i="16"/>
  <c r="H45" i="16"/>
  <c r="D45" i="16"/>
  <c r="C45" i="16"/>
  <c r="Z44" i="16"/>
  <c r="Y44" i="16"/>
  <c r="X44" i="16"/>
  <c r="W44" i="16"/>
  <c r="V44" i="16"/>
  <c r="U44" i="16"/>
  <c r="S44" i="16"/>
  <c r="R44" i="16"/>
  <c r="Q44" i="16"/>
  <c r="P44" i="16"/>
  <c r="O44" i="16"/>
  <c r="N44" i="16"/>
  <c r="L44" i="16"/>
  <c r="K44" i="16"/>
  <c r="J44" i="16"/>
  <c r="I44" i="16"/>
  <c r="H44" i="16"/>
  <c r="D44" i="16"/>
  <c r="C44" i="16"/>
  <c r="Z43" i="16"/>
  <c r="Y43" i="16"/>
  <c r="X43" i="16"/>
  <c r="W43" i="16"/>
  <c r="V43" i="16"/>
  <c r="U43" i="16"/>
  <c r="S43" i="16"/>
  <c r="R43" i="16"/>
  <c r="Q43" i="16"/>
  <c r="P43" i="16"/>
  <c r="O43" i="16"/>
  <c r="N43" i="16"/>
  <c r="L43" i="16"/>
  <c r="K43" i="16"/>
  <c r="J43" i="16"/>
  <c r="I43" i="16"/>
  <c r="H43" i="16"/>
  <c r="D43" i="16"/>
  <c r="C43" i="16"/>
  <c r="Z42" i="16"/>
  <c r="Y42" i="16"/>
  <c r="X42" i="16"/>
  <c r="W42" i="16"/>
  <c r="V42" i="16"/>
  <c r="U42" i="16"/>
  <c r="S42" i="16"/>
  <c r="R42" i="16"/>
  <c r="Q42" i="16"/>
  <c r="P42" i="16"/>
  <c r="O42" i="16"/>
  <c r="N42" i="16"/>
  <c r="L42" i="16"/>
  <c r="K42" i="16"/>
  <c r="J42" i="16"/>
  <c r="I42" i="16"/>
  <c r="H42" i="16"/>
  <c r="D42" i="16"/>
  <c r="C42" i="16"/>
  <c r="Z41" i="16"/>
  <c r="Y41" i="16"/>
  <c r="X41" i="16"/>
  <c r="W41" i="16"/>
  <c r="V41" i="16"/>
  <c r="U41" i="16"/>
  <c r="S41" i="16"/>
  <c r="R41" i="16"/>
  <c r="Q41" i="16"/>
  <c r="P41" i="16"/>
  <c r="O41" i="16"/>
  <c r="N41" i="16"/>
  <c r="L41" i="16"/>
  <c r="K41" i="16"/>
  <c r="J41" i="16"/>
  <c r="I41" i="16"/>
  <c r="H41" i="16"/>
  <c r="D41" i="16"/>
  <c r="C41" i="16"/>
  <c r="Z40" i="16"/>
  <c r="Y40" i="16"/>
  <c r="X40" i="16"/>
  <c r="W40" i="16"/>
  <c r="V40" i="16"/>
  <c r="U40" i="16"/>
  <c r="S40" i="16"/>
  <c r="R40" i="16"/>
  <c r="Q40" i="16"/>
  <c r="P40" i="16"/>
  <c r="O40" i="16"/>
  <c r="N40" i="16"/>
  <c r="L40" i="16"/>
  <c r="K40" i="16"/>
  <c r="J40" i="16"/>
  <c r="I40" i="16"/>
  <c r="H40" i="16"/>
  <c r="D40" i="16"/>
  <c r="C40" i="16"/>
  <c r="Z39" i="16"/>
  <c r="Y39" i="16"/>
  <c r="X39" i="16"/>
  <c r="W39" i="16"/>
  <c r="V39" i="16"/>
  <c r="U39" i="16"/>
  <c r="S39" i="16"/>
  <c r="R39" i="16"/>
  <c r="Q39" i="16"/>
  <c r="P39" i="16"/>
  <c r="O39" i="16"/>
  <c r="N39" i="16"/>
  <c r="L39" i="16"/>
  <c r="K39" i="16"/>
  <c r="J39" i="16"/>
  <c r="I39" i="16"/>
  <c r="H39" i="16"/>
  <c r="D39" i="16"/>
  <c r="C39" i="16"/>
  <c r="Z38" i="16"/>
  <c r="Y38" i="16"/>
  <c r="X38" i="16"/>
  <c r="W38" i="16"/>
  <c r="V38" i="16"/>
  <c r="U38" i="16"/>
  <c r="S38" i="16"/>
  <c r="R38" i="16"/>
  <c r="Q38" i="16"/>
  <c r="P38" i="16"/>
  <c r="O38" i="16"/>
  <c r="N38" i="16"/>
  <c r="L38" i="16"/>
  <c r="K38" i="16"/>
  <c r="J38" i="16"/>
  <c r="I38" i="16"/>
  <c r="H38" i="16"/>
  <c r="D38" i="16"/>
  <c r="C38" i="16"/>
  <c r="Z37" i="16"/>
  <c r="Y37" i="16"/>
  <c r="X37" i="16"/>
  <c r="W37" i="16"/>
  <c r="V37" i="16"/>
  <c r="U37" i="16"/>
  <c r="S37" i="16"/>
  <c r="R37" i="16"/>
  <c r="Q37" i="16"/>
  <c r="P37" i="16"/>
  <c r="O37" i="16"/>
  <c r="N37" i="16"/>
  <c r="L37" i="16"/>
  <c r="K37" i="16"/>
  <c r="J37" i="16"/>
  <c r="I37" i="16"/>
  <c r="H37" i="16"/>
  <c r="D37" i="16"/>
  <c r="C37" i="16"/>
  <c r="Z36" i="16"/>
  <c r="Y36" i="16"/>
  <c r="X36" i="16"/>
  <c r="W36" i="16"/>
  <c r="V36" i="16"/>
  <c r="U36" i="16"/>
  <c r="S36" i="16"/>
  <c r="R36" i="16"/>
  <c r="Q36" i="16"/>
  <c r="P36" i="16"/>
  <c r="O36" i="16"/>
  <c r="N36" i="16"/>
  <c r="L36" i="16"/>
  <c r="K36" i="16"/>
  <c r="J36" i="16"/>
  <c r="I36" i="16"/>
  <c r="H36" i="16"/>
  <c r="D36" i="16"/>
  <c r="C36" i="16"/>
  <c r="Z35" i="16"/>
  <c r="Y35" i="16"/>
  <c r="X35" i="16"/>
  <c r="W35" i="16"/>
  <c r="V35" i="16"/>
  <c r="U35" i="16"/>
  <c r="S35" i="16"/>
  <c r="R35" i="16"/>
  <c r="Q35" i="16"/>
  <c r="P35" i="16"/>
  <c r="O35" i="16"/>
  <c r="N35" i="16"/>
  <c r="L35" i="16"/>
  <c r="K35" i="16"/>
  <c r="J35" i="16"/>
  <c r="I35" i="16"/>
  <c r="H35" i="16"/>
  <c r="D35" i="16"/>
  <c r="C35" i="16"/>
  <c r="Z34" i="16"/>
  <c r="Y34" i="16"/>
  <c r="X34" i="16"/>
  <c r="W34" i="16"/>
  <c r="V34" i="16"/>
  <c r="U34" i="16"/>
  <c r="S34" i="16"/>
  <c r="R34" i="16"/>
  <c r="Q34" i="16"/>
  <c r="P34" i="16"/>
  <c r="O34" i="16"/>
  <c r="N34" i="16"/>
  <c r="L34" i="16"/>
  <c r="K34" i="16"/>
  <c r="J34" i="16"/>
  <c r="I34" i="16"/>
  <c r="H34" i="16"/>
  <c r="C34" i="16"/>
  <c r="Z33" i="16"/>
  <c r="Y33" i="16"/>
  <c r="X33" i="16"/>
  <c r="W33" i="16"/>
  <c r="V33" i="16"/>
  <c r="U33" i="16"/>
  <c r="S33" i="16"/>
  <c r="R33" i="16"/>
  <c r="Q33" i="16"/>
  <c r="P33" i="16"/>
  <c r="O33" i="16"/>
  <c r="N33" i="16"/>
  <c r="L33" i="16"/>
  <c r="K33" i="16"/>
  <c r="J33" i="16"/>
  <c r="I33" i="16"/>
  <c r="H33" i="16"/>
  <c r="C33" i="16"/>
  <c r="Z32" i="16"/>
  <c r="Y32" i="16"/>
  <c r="X32" i="16"/>
  <c r="W32" i="16"/>
  <c r="V32" i="16"/>
  <c r="U32" i="16"/>
  <c r="S32" i="16"/>
  <c r="R32" i="16"/>
  <c r="Q32" i="16"/>
  <c r="P32" i="16"/>
  <c r="O32" i="16"/>
  <c r="N32" i="16"/>
  <c r="L32" i="16"/>
  <c r="K32" i="16"/>
  <c r="J32" i="16"/>
  <c r="I32" i="16"/>
  <c r="H32" i="16"/>
  <c r="C32" i="16"/>
  <c r="Z31" i="16"/>
  <c r="Y31" i="16"/>
  <c r="X31" i="16"/>
  <c r="W31" i="16"/>
  <c r="V31" i="16"/>
  <c r="U31" i="16"/>
  <c r="S31" i="16"/>
  <c r="R31" i="16"/>
  <c r="Q31" i="16"/>
  <c r="P31" i="16"/>
  <c r="O31" i="16"/>
  <c r="N31" i="16"/>
  <c r="L31" i="16"/>
  <c r="K31" i="16"/>
  <c r="J31" i="16"/>
  <c r="I31" i="16"/>
  <c r="H31" i="16"/>
  <c r="C31" i="16"/>
  <c r="Z30" i="16"/>
  <c r="Y30" i="16"/>
  <c r="X30" i="16"/>
  <c r="W30" i="16"/>
  <c r="V30" i="16"/>
  <c r="U30" i="16"/>
  <c r="S30" i="16"/>
  <c r="R30" i="16"/>
  <c r="Q30" i="16"/>
  <c r="P30" i="16"/>
  <c r="O30" i="16"/>
  <c r="N30" i="16"/>
  <c r="L30" i="16"/>
  <c r="K30" i="16"/>
  <c r="J30" i="16"/>
  <c r="I30" i="16"/>
  <c r="H30" i="16"/>
  <c r="C30" i="16"/>
  <c r="Z29" i="16"/>
  <c r="Y29" i="16"/>
  <c r="X29" i="16"/>
  <c r="W29" i="16"/>
  <c r="V29" i="16"/>
  <c r="U29" i="16"/>
  <c r="S29" i="16"/>
  <c r="R29" i="16"/>
  <c r="Q29" i="16"/>
  <c r="P29" i="16"/>
  <c r="O29" i="16"/>
  <c r="N29" i="16"/>
  <c r="L29" i="16"/>
  <c r="K29" i="16"/>
  <c r="J29" i="16"/>
  <c r="I29" i="16"/>
  <c r="H29" i="16"/>
  <c r="C29" i="16"/>
  <c r="Z28" i="16"/>
  <c r="Y28" i="16"/>
  <c r="X28" i="16"/>
  <c r="W28" i="16"/>
  <c r="V28" i="16"/>
  <c r="U28" i="16"/>
  <c r="S28" i="16"/>
  <c r="R28" i="16"/>
  <c r="Q28" i="16"/>
  <c r="P28" i="16"/>
  <c r="O28" i="16"/>
  <c r="N28" i="16"/>
  <c r="L28" i="16"/>
  <c r="K28" i="16"/>
  <c r="J28" i="16"/>
  <c r="I28" i="16"/>
  <c r="H28" i="16"/>
  <c r="C28" i="16"/>
  <c r="Z27" i="16"/>
  <c r="Y27" i="16"/>
  <c r="X27" i="16"/>
  <c r="W27" i="16"/>
  <c r="V27" i="16"/>
  <c r="U27" i="16"/>
  <c r="S27" i="16"/>
  <c r="R27" i="16"/>
  <c r="Q27" i="16"/>
  <c r="P27" i="16"/>
  <c r="O27" i="16"/>
  <c r="N27" i="16"/>
  <c r="L27" i="16"/>
  <c r="K27" i="16"/>
  <c r="J27" i="16"/>
  <c r="I27" i="16"/>
  <c r="H27" i="16"/>
  <c r="C27" i="16"/>
  <c r="Z26" i="16"/>
  <c r="Y26" i="16"/>
  <c r="X26" i="16"/>
  <c r="W26" i="16"/>
  <c r="V26" i="16"/>
  <c r="U26" i="16"/>
  <c r="S26" i="16"/>
  <c r="R26" i="16"/>
  <c r="Q26" i="16"/>
  <c r="P26" i="16"/>
  <c r="O26" i="16"/>
  <c r="N26" i="16"/>
  <c r="L26" i="16"/>
  <c r="K26" i="16"/>
  <c r="J26" i="16"/>
  <c r="I26" i="16"/>
  <c r="H26" i="16"/>
  <c r="C26" i="16"/>
  <c r="Z25" i="16"/>
  <c r="Y25" i="16"/>
  <c r="X25" i="16"/>
  <c r="W25" i="16"/>
  <c r="V25" i="16"/>
  <c r="U25" i="16"/>
  <c r="S25" i="16"/>
  <c r="R25" i="16"/>
  <c r="Q25" i="16"/>
  <c r="P25" i="16"/>
  <c r="O25" i="16"/>
  <c r="N25" i="16"/>
  <c r="L25" i="16"/>
  <c r="K25" i="16"/>
  <c r="J25" i="16"/>
  <c r="I25" i="16"/>
  <c r="H25" i="16"/>
  <c r="C25" i="16"/>
  <c r="Z24" i="16"/>
  <c r="Y24" i="16"/>
  <c r="X24" i="16"/>
  <c r="W24" i="16"/>
  <c r="V24" i="16"/>
  <c r="U24" i="16"/>
  <c r="S24" i="16"/>
  <c r="R24" i="16"/>
  <c r="Q24" i="16"/>
  <c r="P24" i="16"/>
  <c r="O24" i="16"/>
  <c r="N24" i="16"/>
  <c r="L24" i="16"/>
  <c r="K24" i="16"/>
  <c r="J24" i="16"/>
  <c r="I24" i="16"/>
  <c r="H24" i="16"/>
  <c r="C24" i="16"/>
  <c r="Z23" i="16"/>
  <c r="Y23" i="16"/>
  <c r="X23" i="16"/>
  <c r="W23" i="16"/>
  <c r="V23" i="16"/>
  <c r="U23" i="16"/>
  <c r="S23" i="16"/>
  <c r="R23" i="16"/>
  <c r="Q23" i="16"/>
  <c r="P23" i="16"/>
  <c r="O23" i="16"/>
  <c r="N23" i="16"/>
  <c r="L23" i="16"/>
  <c r="K23" i="16"/>
  <c r="J23" i="16"/>
  <c r="I23" i="16"/>
  <c r="H23" i="16"/>
  <c r="C23" i="16"/>
  <c r="Z22" i="16"/>
  <c r="Y22" i="16"/>
  <c r="X22" i="16"/>
  <c r="W22" i="16"/>
  <c r="V22" i="16"/>
  <c r="U22" i="16"/>
  <c r="S22" i="16"/>
  <c r="R22" i="16"/>
  <c r="Q22" i="16"/>
  <c r="P22" i="16"/>
  <c r="O22" i="16"/>
  <c r="N22" i="16"/>
  <c r="L22" i="16"/>
  <c r="K22" i="16"/>
  <c r="J22" i="16"/>
  <c r="I22" i="16"/>
  <c r="H22" i="16"/>
  <c r="C22" i="16"/>
  <c r="Z21" i="16"/>
  <c r="Y21" i="16"/>
  <c r="X21" i="16"/>
  <c r="W21" i="16"/>
  <c r="V21" i="16"/>
  <c r="U21" i="16"/>
  <c r="S21" i="16"/>
  <c r="R21" i="16"/>
  <c r="Q21" i="16"/>
  <c r="P21" i="16"/>
  <c r="O21" i="16"/>
  <c r="N21" i="16"/>
  <c r="L21" i="16"/>
  <c r="K21" i="16"/>
  <c r="J21" i="16"/>
  <c r="I21" i="16"/>
  <c r="H21" i="16"/>
  <c r="C21" i="16"/>
  <c r="Z20" i="16"/>
  <c r="Y20" i="16"/>
  <c r="X20" i="16"/>
  <c r="W20" i="16"/>
  <c r="V20" i="16"/>
  <c r="U20" i="16"/>
  <c r="S20" i="16"/>
  <c r="R20" i="16"/>
  <c r="Q20" i="16"/>
  <c r="P20" i="16"/>
  <c r="O20" i="16"/>
  <c r="N20" i="16"/>
  <c r="L20" i="16"/>
  <c r="K20" i="16"/>
  <c r="J20" i="16"/>
  <c r="I20" i="16"/>
  <c r="H20" i="16"/>
  <c r="C20" i="16"/>
  <c r="Z19" i="16"/>
  <c r="Y19" i="16"/>
  <c r="X19" i="16"/>
  <c r="W19" i="16"/>
  <c r="V19" i="16"/>
  <c r="U19" i="16"/>
  <c r="S19" i="16"/>
  <c r="R19" i="16"/>
  <c r="Q19" i="16"/>
  <c r="P19" i="16"/>
  <c r="O19" i="16"/>
  <c r="N19" i="16"/>
  <c r="L19" i="16"/>
  <c r="K19" i="16"/>
  <c r="J19" i="16"/>
  <c r="I19" i="16"/>
  <c r="H19" i="16"/>
  <c r="C19" i="16"/>
  <c r="Z18" i="16"/>
  <c r="Y18" i="16"/>
  <c r="X18" i="16"/>
  <c r="W18" i="16"/>
  <c r="V18" i="16"/>
  <c r="U18" i="16"/>
  <c r="S18" i="16"/>
  <c r="R18" i="16"/>
  <c r="Q18" i="16"/>
  <c r="P18" i="16"/>
  <c r="O18" i="16"/>
  <c r="N18" i="16"/>
  <c r="L18" i="16"/>
  <c r="K18" i="16"/>
  <c r="J18" i="16"/>
  <c r="I18" i="16"/>
  <c r="H18" i="16"/>
  <c r="C18" i="16"/>
  <c r="Z17" i="16"/>
  <c r="Y17" i="16"/>
  <c r="X17" i="16"/>
  <c r="W17" i="16"/>
  <c r="V17" i="16"/>
  <c r="U17" i="16"/>
  <c r="S17" i="16"/>
  <c r="R17" i="16"/>
  <c r="Q17" i="16"/>
  <c r="P17" i="16"/>
  <c r="O17" i="16"/>
  <c r="N17" i="16"/>
  <c r="L17" i="16"/>
  <c r="K17" i="16"/>
  <c r="J17" i="16"/>
  <c r="I17" i="16"/>
  <c r="H17" i="16"/>
  <c r="C17" i="16"/>
  <c r="Z16" i="16"/>
  <c r="Y16" i="16"/>
  <c r="X16" i="16"/>
  <c r="W16" i="16"/>
  <c r="V16" i="16"/>
  <c r="U16" i="16"/>
  <c r="S16" i="16"/>
  <c r="R16" i="16"/>
  <c r="Q16" i="16"/>
  <c r="P16" i="16"/>
  <c r="O16" i="16"/>
  <c r="N16" i="16"/>
  <c r="L16" i="16"/>
  <c r="K16" i="16"/>
  <c r="J16" i="16"/>
  <c r="I16" i="16"/>
  <c r="H16" i="16"/>
  <c r="C16" i="16"/>
  <c r="Z15" i="16"/>
  <c r="Y15" i="16"/>
  <c r="X15" i="16"/>
  <c r="W15" i="16"/>
  <c r="V15" i="16"/>
  <c r="U15" i="16"/>
  <c r="S15" i="16"/>
  <c r="R15" i="16"/>
  <c r="Q15" i="16"/>
  <c r="P15" i="16"/>
  <c r="O15" i="16"/>
  <c r="N15" i="16"/>
  <c r="L15" i="16"/>
  <c r="K15" i="16"/>
  <c r="J15" i="16"/>
  <c r="I15" i="16"/>
  <c r="H15" i="16"/>
  <c r="C15" i="16"/>
  <c r="Z14" i="16"/>
  <c r="Y14" i="16"/>
  <c r="X14" i="16"/>
  <c r="W14" i="16"/>
  <c r="V14" i="16"/>
  <c r="U14" i="16"/>
  <c r="S14" i="16"/>
  <c r="R14" i="16"/>
  <c r="Q14" i="16"/>
  <c r="P14" i="16"/>
  <c r="O14" i="16"/>
  <c r="N14" i="16"/>
  <c r="L14" i="16"/>
  <c r="K14" i="16"/>
  <c r="J14" i="16"/>
  <c r="I14" i="16"/>
  <c r="H14" i="16"/>
  <c r="C14" i="16"/>
  <c r="Z13" i="16"/>
  <c r="Y13" i="16"/>
  <c r="X13" i="16"/>
  <c r="W13" i="16"/>
  <c r="V13" i="16"/>
  <c r="U13" i="16"/>
  <c r="S13" i="16"/>
  <c r="R13" i="16"/>
  <c r="Q13" i="16"/>
  <c r="P13" i="16"/>
  <c r="O13" i="16"/>
  <c r="N13" i="16"/>
  <c r="L13" i="16"/>
  <c r="K13" i="16"/>
  <c r="J13" i="16"/>
  <c r="I13" i="16"/>
  <c r="H13" i="16"/>
  <c r="C13" i="16"/>
  <c r="Z12" i="16"/>
  <c r="Y12" i="16"/>
  <c r="X12" i="16"/>
  <c r="W12" i="16"/>
  <c r="V12" i="16"/>
  <c r="U12" i="16"/>
  <c r="S12" i="16"/>
  <c r="R12" i="16"/>
  <c r="Q12" i="16"/>
  <c r="P12" i="16"/>
  <c r="O12" i="16"/>
  <c r="N12" i="16"/>
  <c r="L12" i="16"/>
  <c r="K12" i="16"/>
  <c r="J12" i="16"/>
  <c r="I12" i="16"/>
  <c r="H12" i="16"/>
  <c r="C12" i="16"/>
  <c r="Z11" i="16"/>
  <c r="Y11" i="16"/>
  <c r="X11" i="16"/>
  <c r="W11" i="16"/>
  <c r="V11" i="16"/>
  <c r="U11" i="16"/>
  <c r="S11" i="16"/>
  <c r="R11" i="16"/>
  <c r="Q11" i="16"/>
  <c r="P11" i="16"/>
  <c r="O11" i="16"/>
  <c r="N11" i="16"/>
  <c r="L11" i="16"/>
  <c r="K11" i="16"/>
  <c r="J11" i="16"/>
  <c r="I11" i="16"/>
  <c r="H11" i="16"/>
  <c r="C11" i="16"/>
  <c r="Z10" i="16"/>
  <c r="Y10" i="16"/>
  <c r="X10" i="16"/>
  <c r="W10" i="16"/>
  <c r="V10" i="16"/>
  <c r="U10" i="16"/>
  <c r="S10" i="16"/>
  <c r="R10" i="16"/>
  <c r="Q10" i="16"/>
  <c r="P10" i="16"/>
  <c r="O10" i="16"/>
  <c r="N10" i="16"/>
  <c r="L10" i="16"/>
  <c r="K10" i="16"/>
  <c r="J10" i="16"/>
  <c r="I10" i="16"/>
  <c r="C10" i="16"/>
  <c r="Z9" i="16"/>
  <c r="Y9" i="16"/>
  <c r="X9" i="16"/>
  <c r="W9" i="16"/>
  <c r="V9" i="16"/>
  <c r="U9" i="16"/>
  <c r="S9" i="16"/>
  <c r="R9" i="16"/>
  <c r="Q9" i="16"/>
  <c r="P9" i="16"/>
  <c r="O9" i="16"/>
  <c r="N9" i="16"/>
  <c r="L9" i="16"/>
  <c r="K9" i="16"/>
  <c r="J9" i="16"/>
  <c r="I9" i="16"/>
  <c r="C9" i="16"/>
  <c r="Z8" i="16"/>
  <c r="Y8" i="16"/>
  <c r="X8" i="16"/>
  <c r="W8" i="16"/>
  <c r="V8" i="16"/>
  <c r="U8" i="16"/>
  <c r="S8" i="16"/>
  <c r="R8" i="16"/>
  <c r="Q8" i="16"/>
  <c r="P8" i="16"/>
  <c r="O8" i="16"/>
  <c r="N8" i="16"/>
  <c r="L8" i="16"/>
  <c r="K8" i="16"/>
  <c r="J8" i="16"/>
  <c r="I8" i="16"/>
  <c r="C8" i="16"/>
  <c r="Z7" i="16"/>
  <c r="Y7" i="16"/>
  <c r="X7" i="16"/>
  <c r="W7" i="16"/>
  <c r="V7" i="16"/>
  <c r="U7" i="16"/>
  <c r="S7" i="16"/>
  <c r="R7" i="16"/>
  <c r="Q7" i="16"/>
  <c r="P7" i="16"/>
  <c r="O7" i="16"/>
  <c r="N7" i="16"/>
  <c r="L7" i="16"/>
  <c r="K7" i="16"/>
  <c r="J7" i="16"/>
  <c r="I7" i="16"/>
  <c r="C7" i="16"/>
  <c r="Z6" i="16"/>
  <c r="Y6" i="16"/>
  <c r="X6" i="16"/>
  <c r="W6" i="16"/>
  <c r="V6" i="16"/>
  <c r="U6" i="16"/>
  <c r="S6" i="16"/>
  <c r="R6" i="16"/>
  <c r="Q6" i="16"/>
  <c r="P6" i="16"/>
  <c r="O6" i="16"/>
  <c r="N6" i="16"/>
  <c r="L6" i="16"/>
  <c r="K6" i="16"/>
  <c r="J6" i="16"/>
  <c r="I6" i="16"/>
  <c r="C6" i="16"/>
  <c r="Z5" i="16"/>
  <c r="Y5" i="16"/>
  <c r="X5" i="16"/>
  <c r="W5" i="16"/>
  <c r="V5" i="16"/>
  <c r="U5" i="16"/>
  <c r="S5" i="16"/>
  <c r="R5" i="16"/>
  <c r="Q5" i="16"/>
  <c r="P5" i="16"/>
  <c r="O5" i="16"/>
  <c r="N5" i="16"/>
  <c r="L5" i="16"/>
  <c r="K5" i="16"/>
  <c r="J5" i="16"/>
  <c r="I5" i="16"/>
  <c r="C5" i="16"/>
  <c r="Z4" i="16"/>
  <c r="Y4" i="16"/>
  <c r="X4" i="16"/>
  <c r="W4" i="16"/>
  <c r="V4" i="16"/>
  <c r="U4" i="16"/>
  <c r="S4" i="16"/>
  <c r="R4" i="16"/>
  <c r="Q4" i="16"/>
  <c r="P4" i="16"/>
  <c r="O4" i="16"/>
  <c r="N4" i="16"/>
  <c r="L4" i="16"/>
  <c r="K4" i="16"/>
  <c r="J4" i="16"/>
  <c r="I4" i="16"/>
  <c r="C4" i="16"/>
  <c r="Z3" i="16"/>
  <c r="Y3" i="16"/>
  <c r="X3" i="16"/>
  <c r="W3" i="16"/>
  <c r="V3" i="16"/>
  <c r="U3" i="16"/>
  <c r="S3" i="16"/>
  <c r="R3" i="16"/>
  <c r="Q3" i="16"/>
  <c r="P3" i="16"/>
  <c r="O3" i="16"/>
  <c r="N3" i="16"/>
  <c r="L3" i="16"/>
  <c r="K3" i="16"/>
  <c r="J3" i="16"/>
  <c r="I3" i="16"/>
  <c r="C3" i="16"/>
  <c r="AC642" i="14"/>
  <c r="AB642" i="14"/>
  <c r="AA642" i="14"/>
  <c r="Z642" i="14"/>
  <c r="Y642" i="14"/>
  <c r="X642" i="14"/>
  <c r="W642" i="14"/>
  <c r="V642" i="14"/>
  <c r="U642" i="14"/>
  <c r="T642" i="14"/>
  <c r="S642" i="14"/>
  <c r="R642" i="14"/>
  <c r="Q642" i="14"/>
  <c r="P642" i="14"/>
  <c r="O642" i="14"/>
  <c r="N642" i="14"/>
  <c r="M642" i="14"/>
  <c r="L642" i="14"/>
  <c r="K642" i="14"/>
  <c r="J642" i="14"/>
  <c r="I642" i="14"/>
  <c r="H642" i="14"/>
  <c r="D642" i="14"/>
  <c r="C642" i="14"/>
  <c r="AC641" i="14"/>
  <c r="AB641" i="14"/>
  <c r="AA641" i="14"/>
  <c r="Z641" i="14"/>
  <c r="Y641" i="14"/>
  <c r="X641" i="14"/>
  <c r="W641" i="14"/>
  <c r="V641" i="14"/>
  <c r="U641" i="14"/>
  <c r="T641" i="14"/>
  <c r="S641" i="14"/>
  <c r="R641" i="14"/>
  <c r="Q641" i="14"/>
  <c r="P641" i="14"/>
  <c r="O641" i="14"/>
  <c r="N641" i="14"/>
  <c r="M641" i="14"/>
  <c r="L641" i="14"/>
  <c r="K641" i="14"/>
  <c r="J641" i="14"/>
  <c r="I641" i="14"/>
  <c r="H641" i="14"/>
  <c r="D641" i="14"/>
  <c r="C641" i="14"/>
  <c r="AC640" i="14"/>
  <c r="AB640" i="14"/>
  <c r="AA640" i="14"/>
  <c r="Z640" i="14"/>
  <c r="Y640" i="14"/>
  <c r="X640" i="14"/>
  <c r="W640" i="14"/>
  <c r="V640" i="14"/>
  <c r="U640" i="14"/>
  <c r="T640" i="14"/>
  <c r="S640" i="14"/>
  <c r="R640" i="14"/>
  <c r="Q640" i="14"/>
  <c r="P640" i="14"/>
  <c r="O640" i="14"/>
  <c r="N640" i="14"/>
  <c r="M640" i="14"/>
  <c r="L640" i="14"/>
  <c r="K640" i="14"/>
  <c r="J640" i="14"/>
  <c r="I640" i="14"/>
  <c r="H640" i="14"/>
  <c r="D640" i="14"/>
  <c r="C640" i="14"/>
  <c r="AC639" i="14"/>
  <c r="AB639" i="14"/>
  <c r="AA639" i="14"/>
  <c r="Z639" i="14"/>
  <c r="Y639" i="14"/>
  <c r="X639" i="14"/>
  <c r="W639" i="14"/>
  <c r="V639" i="14"/>
  <c r="U639" i="14"/>
  <c r="T639" i="14"/>
  <c r="S639" i="14"/>
  <c r="R639" i="14"/>
  <c r="Q639" i="14"/>
  <c r="P639" i="14"/>
  <c r="O639" i="14"/>
  <c r="N639" i="14"/>
  <c r="M639" i="14"/>
  <c r="L639" i="14"/>
  <c r="K639" i="14"/>
  <c r="J639" i="14"/>
  <c r="I639" i="14"/>
  <c r="H639" i="14"/>
  <c r="D639" i="14"/>
  <c r="C639" i="14"/>
  <c r="AC638" i="14"/>
  <c r="AB638" i="14"/>
  <c r="AA638" i="14"/>
  <c r="Z638" i="14"/>
  <c r="Y638" i="14"/>
  <c r="X638" i="14"/>
  <c r="W638" i="14"/>
  <c r="V638" i="14"/>
  <c r="U638" i="14"/>
  <c r="T638" i="14"/>
  <c r="S638" i="14"/>
  <c r="R638" i="14"/>
  <c r="Q638" i="14"/>
  <c r="P638" i="14"/>
  <c r="O638" i="14"/>
  <c r="N638" i="14"/>
  <c r="M638" i="14"/>
  <c r="L638" i="14"/>
  <c r="K638" i="14"/>
  <c r="J638" i="14"/>
  <c r="I638" i="14"/>
  <c r="H638" i="14"/>
  <c r="D638" i="14"/>
  <c r="C638" i="14"/>
  <c r="AC637" i="14"/>
  <c r="AB637" i="14"/>
  <c r="AA637" i="14"/>
  <c r="Z637" i="14"/>
  <c r="Y637" i="14"/>
  <c r="X637" i="14"/>
  <c r="W637" i="14"/>
  <c r="V637" i="14"/>
  <c r="U637" i="14"/>
  <c r="T637" i="14"/>
  <c r="S637" i="14"/>
  <c r="R637" i="14"/>
  <c r="Q637" i="14"/>
  <c r="P637" i="14"/>
  <c r="O637" i="14"/>
  <c r="N637" i="14"/>
  <c r="M637" i="14"/>
  <c r="L637" i="14"/>
  <c r="K637" i="14"/>
  <c r="J637" i="14"/>
  <c r="I637" i="14"/>
  <c r="H637" i="14"/>
  <c r="D637" i="14"/>
  <c r="C637" i="14"/>
  <c r="AC636" i="14"/>
  <c r="AB636" i="14"/>
  <c r="AA636" i="14"/>
  <c r="Z636" i="14"/>
  <c r="Y636" i="14"/>
  <c r="X636" i="14"/>
  <c r="W636" i="14"/>
  <c r="V636" i="14"/>
  <c r="U636" i="14"/>
  <c r="T636" i="14"/>
  <c r="S636" i="14"/>
  <c r="R636" i="14"/>
  <c r="Q636" i="14"/>
  <c r="P636" i="14"/>
  <c r="O636" i="14"/>
  <c r="N636" i="14"/>
  <c r="M636" i="14"/>
  <c r="L636" i="14"/>
  <c r="K636" i="14"/>
  <c r="J636" i="14"/>
  <c r="I636" i="14"/>
  <c r="H636" i="14"/>
  <c r="D636" i="14"/>
  <c r="C636" i="14"/>
  <c r="AC635" i="14"/>
  <c r="AB635" i="14"/>
  <c r="AA635" i="14"/>
  <c r="Z635" i="14"/>
  <c r="Y635" i="14"/>
  <c r="X635" i="14"/>
  <c r="W635" i="14"/>
  <c r="V635" i="14"/>
  <c r="U635" i="14"/>
  <c r="T635" i="14"/>
  <c r="S635" i="14"/>
  <c r="R635" i="14"/>
  <c r="Q635" i="14"/>
  <c r="P635" i="14"/>
  <c r="O635" i="14"/>
  <c r="N635" i="14"/>
  <c r="M635" i="14"/>
  <c r="L635" i="14"/>
  <c r="K635" i="14"/>
  <c r="J635" i="14"/>
  <c r="I635" i="14"/>
  <c r="H635" i="14"/>
  <c r="D635" i="14"/>
  <c r="C635" i="14"/>
  <c r="AC634" i="14"/>
  <c r="AB634" i="14"/>
  <c r="AA634" i="14"/>
  <c r="Z634" i="14"/>
  <c r="Y634" i="14"/>
  <c r="X634" i="14"/>
  <c r="W634" i="14"/>
  <c r="V634" i="14"/>
  <c r="U634" i="14"/>
  <c r="T634" i="14"/>
  <c r="S634" i="14"/>
  <c r="R634" i="14"/>
  <c r="Q634" i="14"/>
  <c r="P634" i="14"/>
  <c r="O634" i="14"/>
  <c r="N634" i="14"/>
  <c r="M634" i="14"/>
  <c r="L634" i="14"/>
  <c r="K634" i="14"/>
  <c r="J634" i="14"/>
  <c r="I634" i="14"/>
  <c r="H634" i="14"/>
  <c r="D634" i="14"/>
  <c r="C634" i="14"/>
  <c r="AC633" i="14"/>
  <c r="AB633" i="14"/>
  <c r="AA633" i="14"/>
  <c r="Z633" i="14"/>
  <c r="Y633" i="14"/>
  <c r="X633" i="14"/>
  <c r="W633" i="14"/>
  <c r="V633" i="14"/>
  <c r="U633" i="14"/>
  <c r="T633" i="14"/>
  <c r="S633" i="14"/>
  <c r="R633" i="14"/>
  <c r="Q633" i="14"/>
  <c r="P633" i="14"/>
  <c r="O633" i="14"/>
  <c r="N633" i="14"/>
  <c r="M633" i="14"/>
  <c r="L633" i="14"/>
  <c r="K633" i="14"/>
  <c r="J633" i="14"/>
  <c r="I633" i="14"/>
  <c r="H633" i="14"/>
  <c r="D633" i="14"/>
  <c r="C633" i="14"/>
  <c r="AC632" i="14"/>
  <c r="AB632" i="14"/>
  <c r="AA632" i="14"/>
  <c r="Z632" i="14"/>
  <c r="Y632" i="14"/>
  <c r="X632" i="14"/>
  <c r="W632" i="14"/>
  <c r="V632" i="14"/>
  <c r="U632" i="14"/>
  <c r="T632" i="14"/>
  <c r="S632" i="14"/>
  <c r="R632" i="14"/>
  <c r="Q632" i="14"/>
  <c r="P632" i="14"/>
  <c r="O632" i="14"/>
  <c r="N632" i="14"/>
  <c r="M632" i="14"/>
  <c r="L632" i="14"/>
  <c r="K632" i="14"/>
  <c r="J632" i="14"/>
  <c r="I632" i="14"/>
  <c r="H632" i="14"/>
  <c r="D632" i="14"/>
  <c r="C632" i="14"/>
  <c r="AC631" i="14"/>
  <c r="AB631" i="14"/>
  <c r="AA631" i="14"/>
  <c r="Z631" i="14"/>
  <c r="Y631" i="14"/>
  <c r="X631" i="14"/>
  <c r="W631" i="14"/>
  <c r="V631" i="14"/>
  <c r="U631" i="14"/>
  <c r="T631" i="14"/>
  <c r="S631" i="14"/>
  <c r="R631" i="14"/>
  <c r="Q631" i="14"/>
  <c r="P631" i="14"/>
  <c r="O631" i="14"/>
  <c r="N631" i="14"/>
  <c r="M631" i="14"/>
  <c r="L631" i="14"/>
  <c r="K631" i="14"/>
  <c r="J631" i="14"/>
  <c r="I631" i="14"/>
  <c r="H631" i="14"/>
  <c r="D631" i="14"/>
  <c r="C631" i="14"/>
  <c r="AC630" i="14"/>
  <c r="AB630" i="14"/>
  <c r="AA630" i="14"/>
  <c r="Z630" i="14"/>
  <c r="Y630" i="14"/>
  <c r="X630" i="14"/>
  <c r="W630" i="14"/>
  <c r="V630" i="14"/>
  <c r="U630" i="14"/>
  <c r="T630" i="14"/>
  <c r="S630" i="14"/>
  <c r="R630" i="14"/>
  <c r="Q630" i="14"/>
  <c r="P630" i="14"/>
  <c r="O630" i="14"/>
  <c r="N630" i="14"/>
  <c r="M630" i="14"/>
  <c r="L630" i="14"/>
  <c r="K630" i="14"/>
  <c r="J630" i="14"/>
  <c r="I630" i="14"/>
  <c r="H630" i="14"/>
  <c r="D630" i="14"/>
  <c r="C630" i="14"/>
  <c r="AC629" i="14"/>
  <c r="AB629" i="14"/>
  <c r="AA629" i="14"/>
  <c r="Z629" i="14"/>
  <c r="Y629" i="14"/>
  <c r="X629" i="14"/>
  <c r="W629" i="14"/>
  <c r="V629" i="14"/>
  <c r="U629" i="14"/>
  <c r="T629" i="14"/>
  <c r="S629" i="14"/>
  <c r="R629" i="14"/>
  <c r="Q629" i="14"/>
  <c r="P629" i="14"/>
  <c r="O629" i="14"/>
  <c r="N629" i="14"/>
  <c r="M629" i="14"/>
  <c r="L629" i="14"/>
  <c r="K629" i="14"/>
  <c r="J629" i="14"/>
  <c r="I629" i="14"/>
  <c r="H629" i="14"/>
  <c r="D629" i="14"/>
  <c r="C629" i="14"/>
  <c r="AC628" i="14"/>
  <c r="AB628" i="14"/>
  <c r="AA628" i="14"/>
  <c r="Z628" i="14"/>
  <c r="Y628" i="14"/>
  <c r="X628" i="14"/>
  <c r="W628" i="14"/>
  <c r="V628" i="14"/>
  <c r="U628" i="14"/>
  <c r="T628" i="14"/>
  <c r="S628" i="14"/>
  <c r="R628" i="14"/>
  <c r="Q628" i="14"/>
  <c r="P628" i="14"/>
  <c r="O628" i="14"/>
  <c r="N628" i="14"/>
  <c r="M628" i="14"/>
  <c r="L628" i="14"/>
  <c r="K628" i="14"/>
  <c r="J628" i="14"/>
  <c r="I628" i="14"/>
  <c r="H628" i="14"/>
  <c r="D628" i="14"/>
  <c r="C628" i="14"/>
  <c r="AC627" i="14"/>
  <c r="AB627" i="14"/>
  <c r="AA627" i="14"/>
  <c r="Z627" i="14"/>
  <c r="Y627" i="14"/>
  <c r="X627" i="14"/>
  <c r="W627" i="14"/>
  <c r="V627" i="14"/>
  <c r="U627" i="14"/>
  <c r="T627" i="14"/>
  <c r="S627" i="14"/>
  <c r="R627" i="14"/>
  <c r="Q627" i="14"/>
  <c r="P627" i="14"/>
  <c r="O627" i="14"/>
  <c r="N627" i="14"/>
  <c r="M627" i="14"/>
  <c r="L627" i="14"/>
  <c r="K627" i="14"/>
  <c r="J627" i="14"/>
  <c r="I627" i="14"/>
  <c r="H627" i="14"/>
  <c r="D627" i="14"/>
  <c r="C627" i="14"/>
  <c r="AC626" i="14"/>
  <c r="AB626" i="14"/>
  <c r="AA626" i="14"/>
  <c r="Z626" i="14"/>
  <c r="Y626" i="14"/>
  <c r="X626" i="14"/>
  <c r="W626" i="14"/>
  <c r="V626" i="14"/>
  <c r="U626" i="14"/>
  <c r="T626" i="14"/>
  <c r="S626" i="14"/>
  <c r="R626" i="14"/>
  <c r="Q626" i="14"/>
  <c r="P626" i="14"/>
  <c r="O626" i="14"/>
  <c r="N626" i="14"/>
  <c r="M626" i="14"/>
  <c r="L626" i="14"/>
  <c r="K626" i="14"/>
  <c r="J626" i="14"/>
  <c r="I626" i="14"/>
  <c r="H626" i="14"/>
  <c r="D626" i="14"/>
  <c r="C626" i="14"/>
  <c r="AC625" i="14"/>
  <c r="AB625" i="14"/>
  <c r="AA625" i="14"/>
  <c r="Z625" i="14"/>
  <c r="Y625" i="14"/>
  <c r="X625" i="14"/>
  <c r="W625" i="14"/>
  <c r="V625" i="14"/>
  <c r="U625" i="14"/>
  <c r="T625" i="14"/>
  <c r="S625" i="14"/>
  <c r="R625" i="14"/>
  <c r="Q625" i="14"/>
  <c r="P625" i="14"/>
  <c r="O625" i="14"/>
  <c r="N625" i="14"/>
  <c r="M625" i="14"/>
  <c r="L625" i="14"/>
  <c r="K625" i="14"/>
  <c r="J625" i="14"/>
  <c r="I625" i="14"/>
  <c r="H625" i="14"/>
  <c r="D625" i="14"/>
  <c r="C625" i="14"/>
  <c r="AC624" i="14"/>
  <c r="AB624" i="14"/>
  <c r="AA624" i="14"/>
  <c r="Z624" i="14"/>
  <c r="Y624" i="14"/>
  <c r="X624" i="14"/>
  <c r="W624" i="14"/>
  <c r="V624" i="14"/>
  <c r="U624" i="14"/>
  <c r="T624" i="14"/>
  <c r="S624" i="14"/>
  <c r="R624" i="14"/>
  <c r="Q624" i="14"/>
  <c r="P624" i="14"/>
  <c r="O624" i="14"/>
  <c r="N624" i="14"/>
  <c r="M624" i="14"/>
  <c r="L624" i="14"/>
  <c r="K624" i="14"/>
  <c r="J624" i="14"/>
  <c r="I624" i="14"/>
  <c r="H624" i="14"/>
  <c r="D624" i="14"/>
  <c r="C624" i="14"/>
  <c r="AC623" i="14"/>
  <c r="AB623" i="14"/>
  <c r="AA623" i="14"/>
  <c r="Z623" i="14"/>
  <c r="Y623" i="14"/>
  <c r="X623" i="14"/>
  <c r="W623" i="14"/>
  <c r="V623" i="14"/>
  <c r="U623" i="14"/>
  <c r="T623" i="14"/>
  <c r="S623" i="14"/>
  <c r="R623" i="14"/>
  <c r="Q623" i="14"/>
  <c r="P623" i="14"/>
  <c r="O623" i="14"/>
  <c r="N623" i="14"/>
  <c r="M623" i="14"/>
  <c r="L623" i="14"/>
  <c r="K623" i="14"/>
  <c r="J623" i="14"/>
  <c r="I623" i="14"/>
  <c r="H623" i="14"/>
  <c r="D623" i="14"/>
  <c r="C623" i="14"/>
  <c r="AC622" i="14"/>
  <c r="AB622" i="14"/>
  <c r="AA622" i="14"/>
  <c r="Z622" i="14"/>
  <c r="Y622" i="14"/>
  <c r="X622" i="14"/>
  <c r="W622" i="14"/>
  <c r="V622" i="14"/>
  <c r="U622" i="14"/>
  <c r="T622" i="14"/>
  <c r="S622" i="14"/>
  <c r="R622" i="14"/>
  <c r="Q622" i="14"/>
  <c r="P622" i="14"/>
  <c r="O622" i="14"/>
  <c r="N622" i="14"/>
  <c r="M622" i="14"/>
  <c r="L622" i="14"/>
  <c r="K622" i="14"/>
  <c r="J622" i="14"/>
  <c r="I622" i="14"/>
  <c r="H622" i="14"/>
  <c r="D622" i="14"/>
  <c r="C622" i="14"/>
  <c r="AC621" i="14"/>
  <c r="AB621" i="14"/>
  <c r="AA621" i="14"/>
  <c r="Z621" i="14"/>
  <c r="Y621" i="14"/>
  <c r="X621" i="14"/>
  <c r="W621" i="14"/>
  <c r="V621" i="14"/>
  <c r="U621" i="14"/>
  <c r="T621" i="14"/>
  <c r="S621" i="14"/>
  <c r="R621" i="14"/>
  <c r="Q621" i="14"/>
  <c r="P621" i="14"/>
  <c r="O621" i="14"/>
  <c r="N621" i="14"/>
  <c r="M621" i="14"/>
  <c r="L621" i="14"/>
  <c r="K621" i="14"/>
  <c r="J621" i="14"/>
  <c r="I621" i="14"/>
  <c r="H621" i="14"/>
  <c r="D621" i="14"/>
  <c r="C621" i="14"/>
  <c r="AC620" i="14"/>
  <c r="AB620" i="14"/>
  <c r="AA620" i="14"/>
  <c r="Z620" i="14"/>
  <c r="Y620" i="14"/>
  <c r="X620" i="14"/>
  <c r="W620" i="14"/>
  <c r="V620" i="14"/>
  <c r="U620" i="14"/>
  <c r="T620" i="14"/>
  <c r="S620" i="14"/>
  <c r="R620" i="14"/>
  <c r="Q620" i="14"/>
  <c r="P620" i="14"/>
  <c r="O620" i="14"/>
  <c r="N620" i="14"/>
  <c r="M620" i="14"/>
  <c r="L620" i="14"/>
  <c r="K620" i="14"/>
  <c r="J620" i="14"/>
  <c r="I620" i="14"/>
  <c r="H620" i="14"/>
  <c r="D620" i="14"/>
  <c r="C620" i="14"/>
  <c r="AC619" i="14"/>
  <c r="AB619" i="14"/>
  <c r="AA619" i="14"/>
  <c r="Z619" i="14"/>
  <c r="Y619" i="14"/>
  <c r="X619" i="14"/>
  <c r="W619" i="14"/>
  <c r="V619" i="14"/>
  <c r="U619" i="14"/>
  <c r="T619" i="14"/>
  <c r="S619" i="14"/>
  <c r="R619" i="14"/>
  <c r="Q619" i="14"/>
  <c r="P619" i="14"/>
  <c r="O619" i="14"/>
  <c r="N619" i="14"/>
  <c r="M619" i="14"/>
  <c r="L619" i="14"/>
  <c r="K619" i="14"/>
  <c r="J619" i="14"/>
  <c r="I619" i="14"/>
  <c r="H619" i="14"/>
  <c r="D619" i="14"/>
  <c r="C619" i="14"/>
  <c r="AC618" i="14"/>
  <c r="AB618" i="14"/>
  <c r="AA618" i="14"/>
  <c r="Z618" i="14"/>
  <c r="Y618" i="14"/>
  <c r="X618" i="14"/>
  <c r="W618" i="14"/>
  <c r="V618" i="14"/>
  <c r="U618" i="14"/>
  <c r="T618" i="14"/>
  <c r="S618" i="14"/>
  <c r="R618" i="14"/>
  <c r="Q618" i="14"/>
  <c r="P618" i="14"/>
  <c r="O618" i="14"/>
  <c r="N618" i="14"/>
  <c r="M618" i="14"/>
  <c r="L618" i="14"/>
  <c r="K618" i="14"/>
  <c r="J618" i="14"/>
  <c r="I618" i="14"/>
  <c r="H618" i="14"/>
  <c r="D618" i="14"/>
  <c r="C618" i="14"/>
  <c r="AC617" i="14"/>
  <c r="AB617" i="14"/>
  <c r="AA617" i="14"/>
  <c r="Z617" i="14"/>
  <c r="Y617" i="14"/>
  <c r="X617" i="14"/>
  <c r="W617" i="14"/>
  <c r="V617" i="14"/>
  <c r="U617" i="14"/>
  <c r="T617" i="14"/>
  <c r="S617" i="14"/>
  <c r="R617" i="14"/>
  <c r="Q617" i="14"/>
  <c r="P617" i="14"/>
  <c r="O617" i="14"/>
  <c r="N617" i="14"/>
  <c r="M617" i="14"/>
  <c r="L617" i="14"/>
  <c r="K617" i="14"/>
  <c r="J617" i="14"/>
  <c r="I617" i="14"/>
  <c r="H617" i="14"/>
  <c r="D617" i="14"/>
  <c r="C617" i="14"/>
  <c r="AC616" i="14"/>
  <c r="AB616" i="14"/>
  <c r="AA616" i="14"/>
  <c r="Z616" i="14"/>
  <c r="Y616" i="14"/>
  <c r="X616" i="14"/>
  <c r="W616" i="14"/>
  <c r="V616" i="14"/>
  <c r="U616" i="14"/>
  <c r="T616" i="14"/>
  <c r="S616" i="14"/>
  <c r="R616" i="14"/>
  <c r="Q616" i="14"/>
  <c r="P616" i="14"/>
  <c r="O616" i="14"/>
  <c r="N616" i="14"/>
  <c r="M616" i="14"/>
  <c r="L616" i="14"/>
  <c r="K616" i="14"/>
  <c r="J616" i="14"/>
  <c r="I616" i="14"/>
  <c r="H616" i="14"/>
  <c r="D616" i="14"/>
  <c r="C616" i="14"/>
  <c r="AC615" i="14"/>
  <c r="AB615" i="14"/>
  <c r="AA615" i="14"/>
  <c r="Z615" i="14"/>
  <c r="Y615" i="14"/>
  <c r="X615" i="14"/>
  <c r="W615" i="14"/>
  <c r="V615" i="14"/>
  <c r="U615" i="14"/>
  <c r="T615" i="14"/>
  <c r="S615" i="14"/>
  <c r="R615" i="14"/>
  <c r="Q615" i="14"/>
  <c r="P615" i="14"/>
  <c r="O615" i="14"/>
  <c r="N615" i="14"/>
  <c r="M615" i="14"/>
  <c r="L615" i="14"/>
  <c r="K615" i="14"/>
  <c r="J615" i="14"/>
  <c r="I615" i="14"/>
  <c r="H615" i="14"/>
  <c r="D615" i="14"/>
  <c r="C615" i="14"/>
  <c r="AC614" i="14"/>
  <c r="AB614" i="14"/>
  <c r="AA614" i="14"/>
  <c r="Z614" i="14"/>
  <c r="Y614" i="14"/>
  <c r="X614" i="14"/>
  <c r="W614" i="14"/>
  <c r="V614" i="14"/>
  <c r="U614" i="14"/>
  <c r="T614" i="14"/>
  <c r="S614" i="14"/>
  <c r="R614" i="14"/>
  <c r="Q614" i="14"/>
  <c r="P614" i="14"/>
  <c r="O614" i="14"/>
  <c r="N614" i="14"/>
  <c r="M614" i="14"/>
  <c r="L614" i="14"/>
  <c r="K614" i="14"/>
  <c r="J614" i="14"/>
  <c r="I614" i="14"/>
  <c r="H614" i="14"/>
  <c r="D614" i="14"/>
  <c r="C614" i="14"/>
  <c r="AC613" i="14"/>
  <c r="AB613" i="14"/>
  <c r="AA613" i="14"/>
  <c r="Z613" i="14"/>
  <c r="Y613" i="14"/>
  <c r="X613" i="14"/>
  <c r="W613" i="14"/>
  <c r="V613" i="14"/>
  <c r="U613" i="14"/>
  <c r="T613" i="14"/>
  <c r="S613" i="14"/>
  <c r="R613" i="14"/>
  <c r="Q613" i="14"/>
  <c r="P613" i="14"/>
  <c r="O613" i="14"/>
  <c r="N613" i="14"/>
  <c r="M613" i="14"/>
  <c r="L613" i="14"/>
  <c r="K613" i="14"/>
  <c r="J613" i="14"/>
  <c r="I613" i="14"/>
  <c r="H613" i="14"/>
  <c r="D613" i="14"/>
  <c r="C613" i="14"/>
  <c r="AC612" i="14"/>
  <c r="AB612" i="14"/>
  <c r="AA612" i="14"/>
  <c r="Z612" i="14"/>
  <c r="Y612" i="14"/>
  <c r="X612" i="14"/>
  <c r="W612" i="14"/>
  <c r="V612" i="14"/>
  <c r="U612" i="14"/>
  <c r="T612" i="14"/>
  <c r="S612" i="14"/>
  <c r="R612" i="14"/>
  <c r="Q612" i="14"/>
  <c r="P612" i="14"/>
  <c r="O612" i="14"/>
  <c r="N612" i="14"/>
  <c r="M612" i="14"/>
  <c r="L612" i="14"/>
  <c r="K612" i="14"/>
  <c r="J612" i="14"/>
  <c r="I612" i="14"/>
  <c r="H612" i="14"/>
  <c r="D612" i="14"/>
  <c r="C612" i="14"/>
  <c r="AC611" i="14"/>
  <c r="AB611" i="14"/>
  <c r="AA611" i="14"/>
  <c r="Z611" i="14"/>
  <c r="Y611" i="14"/>
  <c r="X611" i="14"/>
  <c r="W611" i="14"/>
  <c r="V611" i="14"/>
  <c r="U611" i="14"/>
  <c r="T611" i="14"/>
  <c r="S611" i="14"/>
  <c r="R611" i="14"/>
  <c r="Q611" i="14"/>
  <c r="P611" i="14"/>
  <c r="O611" i="14"/>
  <c r="N611" i="14"/>
  <c r="M611" i="14"/>
  <c r="L611" i="14"/>
  <c r="K611" i="14"/>
  <c r="J611" i="14"/>
  <c r="I611" i="14"/>
  <c r="H611" i="14"/>
  <c r="D611" i="14"/>
  <c r="C611" i="14"/>
  <c r="AC610" i="14"/>
  <c r="AB610" i="14"/>
  <c r="AA610" i="14"/>
  <c r="Z610" i="14"/>
  <c r="Y610" i="14"/>
  <c r="X610" i="14"/>
  <c r="W610" i="14"/>
  <c r="V610" i="14"/>
  <c r="U610" i="14"/>
  <c r="T610" i="14"/>
  <c r="S610" i="14"/>
  <c r="R610" i="14"/>
  <c r="Q610" i="14"/>
  <c r="P610" i="14"/>
  <c r="O610" i="14"/>
  <c r="N610" i="14"/>
  <c r="M610" i="14"/>
  <c r="L610" i="14"/>
  <c r="K610" i="14"/>
  <c r="J610" i="14"/>
  <c r="I610" i="14"/>
  <c r="H610" i="14"/>
  <c r="D610" i="14"/>
  <c r="C610" i="14"/>
  <c r="AC609" i="14"/>
  <c r="AB609" i="14"/>
  <c r="AA609" i="14"/>
  <c r="Z609" i="14"/>
  <c r="Y609" i="14"/>
  <c r="X609" i="14"/>
  <c r="W609" i="14"/>
  <c r="V609" i="14"/>
  <c r="U609" i="14"/>
  <c r="T609" i="14"/>
  <c r="S609" i="14"/>
  <c r="R609" i="14"/>
  <c r="Q609" i="14"/>
  <c r="P609" i="14"/>
  <c r="O609" i="14"/>
  <c r="N609" i="14"/>
  <c r="M609" i="14"/>
  <c r="L609" i="14"/>
  <c r="K609" i="14"/>
  <c r="J609" i="14"/>
  <c r="I609" i="14"/>
  <c r="H609" i="14"/>
  <c r="D609" i="14"/>
  <c r="C609" i="14"/>
  <c r="AC608" i="14"/>
  <c r="AB608" i="14"/>
  <c r="AA608" i="14"/>
  <c r="Z608" i="14"/>
  <c r="Y608" i="14"/>
  <c r="X608" i="14"/>
  <c r="W608" i="14"/>
  <c r="V608" i="14"/>
  <c r="U608" i="14"/>
  <c r="T608" i="14"/>
  <c r="S608" i="14"/>
  <c r="R608" i="14"/>
  <c r="Q608" i="14"/>
  <c r="P608" i="14"/>
  <c r="O608" i="14"/>
  <c r="N608" i="14"/>
  <c r="M608" i="14"/>
  <c r="L608" i="14"/>
  <c r="K608" i="14"/>
  <c r="J608" i="14"/>
  <c r="I608" i="14"/>
  <c r="H608" i="14"/>
  <c r="D608" i="14"/>
  <c r="C608" i="14"/>
  <c r="AC607" i="14"/>
  <c r="AB607" i="14"/>
  <c r="AA607" i="14"/>
  <c r="Z607" i="14"/>
  <c r="Y607" i="14"/>
  <c r="X607" i="14"/>
  <c r="W607" i="14"/>
  <c r="V607" i="14"/>
  <c r="U607" i="14"/>
  <c r="T607" i="14"/>
  <c r="S607" i="14"/>
  <c r="R607" i="14"/>
  <c r="Q607" i="14"/>
  <c r="P607" i="14"/>
  <c r="O607" i="14"/>
  <c r="N607" i="14"/>
  <c r="M607" i="14"/>
  <c r="L607" i="14"/>
  <c r="K607" i="14"/>
  <c r="J607" i="14"/>
  <c r="I607" i="14"/>
  <c r="H607" i="14"/>
  <c r="D607" i="14"/>
  <c r="C607" i="14"/>
  <c r="AC606" i="14"/>
  <c r="AB606" i="14"/>
  <c r="AA606" i="14"/>
  <c r="Z606" i="14"/>
  <c r="Y606" i="14"/>
  <c r="X606" i="14"/>
  <c r="W606" i="14"/>
  <c r="V606" i="14"/>
  <c r="U606" i="14"/>
  <c r="T606" i="14"/>
  <c r="S606" i="14"/>
  <c r="R606" i="14"/>
  <c r="Q606" i="14"/>
  <c r="P606" i="14"/>
  <c r="O606" i="14"/>
  <c r="N606" i="14"/>
  <c r="M606" i="14"/>
  <c r="L606" i="14"/>
  <c r="K606" i="14"/>
  <c r="J606" i="14"/>
  <c r="I606" i="14"/>
  <c r="H606" i="14"/>
  <c r="D606" i="14"/>
  <c r="C606" i="14"/>
  <c r="AC605" i="14"/>
  <c r="AB605" i="14"/>
  <c r="AA605" i="14"/>
  <c r="Z605" i="14"/>
  <c r="Y605" i="14"/>
  <c r="X605" i="14"/>
  <c r="W605" i="14"/>
  <c r="V605" i="14"/>
  <c r="U605" i="14"/>
  <c r="T605" i="14"/>
  <c r="S605" i="14"/>
  <c r="R605" i="14"/>
  <c r="Q605" i="14"/>
  <c r="P605" i="14"/>
  <c r="O605" i="14"/>
  <c r="N605" i="14"/>
  <c r="M605" i="14"/>
  <c r="L605" i="14"/>
  <c r="K605" i="14"/>
  <c r="J605" i="14"/>
  <c r="I605" i="14"/>
  <c r="H605" i="14"/>
  <c r="D605" i="14"/>
  <c r="C605" i="14"/>
  <c r="AC604" i="14"/>
  <c r="AB604" i="14"/>
  <c r="AA604" i="14"/>
  <c r="Z604" i="14"/>
  <c r="Y604" i="14"/>
  <c r="X604" i="14"/>
  <c r="W604" i="14"/>
  <c r="V604" i="14"/>
  <c r="U604" i="14"/>
  <c r="T604" i="14"/>
  <c r="S604" i="14"/>
  <c r="R604" i="14"/>
  <c r="Q604" i="14"/>
  <c r="P604" i="14"/>
  <c r="O604" i="14"/>
  <c r="N604" i="14"/>
  <c r="M604" i="14"/>
  <c r="L604" i="14"/>
  <c r="K604" i="14"/>
  <c r="J604" i="14"/>
  <c r="I604" i="14"/>
  <c r="H604" i="14"/>
  <c r="D604" i="14"/>
  <c r="C604" i="14"/>
  <c r="AC603" i="14"/>
  <c r="AB603" i="14"/>
  <c r="AA603" i="14"/>
  <c r="Z603" i="14"/>
  <c r="Y603" i="14"/>
  <c r="X603" i="14"/>
  <c r="W603" i="14"/>
  <c r="V603" i="14"/>
  <c r="U603" i="14"/>
  <c r="T603" i="14"/>
  <c r="S603" i="14"/>
  <c r="R603" i="14"/>
  <c r="Q603" i="14"/>
  <c r="P603" i="14"/>
  <c r="O603" i="14"/>
  <c r="N603" i="14"/>
  <c r="M603" i="14"/>
  <c r="L603" i="14"/>
  <c r="K603" i="14"/>
  <c r="J603" i="14"/>
  <c r="I603" i="14"/>
  <c r="H603" i="14"/>
  <c r="D603" i="14"/>
  <c r="C603" i="14"/>
  <c r="AC602" i="14"/>
  <c r="AB602" i="14"/>
  <c r="AA602" i="14"/>
  <c r="Z602" i="14"/>
  <c r="Y602" i="14"/>
  <c r="X602" i="14"/>
  <c r="W602" i="14"/>
  <c r="V602" i="14"/>
  <c r="U602" i="14"/>
  <c r="T602" i="14"/>
  <c r="S602" i="14"/>
  <c r="R602" i="14"/>
  <c r="Q602" i="14"/>
  <c r="P602" i="14"/>
  <c r="O602" i="14"/>
  <c r="N602" i="14"/>
  <c r="M602" i="14"/>
  <c r="L602" i="14"/>
  <c r="K602" i="14"/>
  <c r="J602" i="14"/>
  <c r="I602" i="14"/>
  <c r="H602" i="14"/>
  <c r="D602" i="14"/>
  <c r="C602" i="14"/>
  <c r="AC601" i="14"/>
  <c r="AB601" i="14"/>
  <c r="AA601" i="14"/>
  <c r="Z601" i="14"/>
  <c r="Y601" i="14"/>
  <c r="X601" i="14"/>
  <c r="W601" i="14"/>
  <c r="V601" i="14"/>
  <c r="U601" i="14"/>
  <c r="T601" i="14"/>
  <c r="S601" i="14"/>
  <c r="R601" i="14"/>
  <c r="Q601" i="14"/>
  <c r="P601" i="14"/>
  <c r="O601" i="14"/>
  <c r="N601" i="14"/>
  <c r="M601" i="14"/>
  <c r="L601" i="14"/>
  <c r="K601" i="14"/>
  <c r="J601" i="14"/>
  <c r="I601" i="14"/>
  <c r="H601" i="14"/>
  <c r="D601" i="14"/>
  <c r="C601" i="14"/>
  <c r="AC600" i="14"/>
  <c r="AB600" i="14"/>
  <c r="AA600" i="14"/>
  <c r="Z600" i="14"/>
  <c r="Y600" i="14"/>
  <c r="X600" i="14"/>
  <c r="W600" i="14"/>
  <c r="V600" i="14"/>
  <c r="U600" i="14"/>
  <c r="T600" i="14"/>
  <c r="S600" i="14"/>
  <c r="R600" i="14"/>
  <c r="Q600" i="14"/>
  <c r="P600" i="14"/>
  <c r="O600" i="14"/>
  <c r="N600" i="14"/>
  <c r="M600" i="14"/>
  <c r="L600" i="14"/>
  <c r="K600" i="14"/>
  <c r="J600" i="14"/>
  <c r="I600" i="14"/>
  <c r="H600" i="14"/>
  <c r="D600" i="14"/>
  <c r="C600" i="14"/>
  <c r="AC599" i="14"/>
  <c r="AB599" i="14"/>
  <c r="AA599" i="14"/>
  <c r="Z599" i="14"/>
  <c r="Y599" i="14"/>
  <c r="X599" i="14"/>
  <c r="W599" i="14"/>
  <c r="V599" i="14"/>
  <c r="U599" i="14"/>
  <c r="T599" i="14"/>
  <c r="S599" i="14"/>
  <c r="R599" i="14"/>
  <c r="Q599" i="14"/>
  <c r="P599" i="14"/>
  <c r="O599" i="14"/>
  <c r="N599" i="14"/>
  <c r="M599" i="14"/>
  <c r="L599" i="14"/>
  <c r="K599" i="14"/>
  <c r="J599" i="14"/>
  <c r="I599" i="14"/>
  <c r="H599" i="14"/>
  <c r="D599" i="14"/>
  <c r="C599" i="14"/>
  <c r="AC598" i="14"/>
  <c r="AB598" i="14"/>
  <c r="AA598" i="14"/>
  <c r="Z598" i="14"/>
  <c r="Y598" i="14"/>
  <c r="X598" i="14"/>
  <c r="W598" i="14"/>
  <c r="V598" i="14"/>
  <c r="U598" i="14"/>
  <c r="T598" i="14"/>
  <c r="S598" i="14"/>
  <c r="R598" i="14"/>
  <c r="Q598" i="14"/>
  <c r="P598" i="14"/>
  <c r="O598" i="14"/>
  <c r="N598" i="14"/>
  <c r="M598" i="14"/>
  <c r="L598" i="14"/>
  <c r="K598" i="14"/>
  <c r="J598" i="14"/>
  <c r="I598" i="14"/>
  <c r="H598" i="14"/>
  <c r="D598" i="14"/>
  <c r="C598" i="14"/>
  <c r="AC597" i="14"/>
  <c r="AB597" i="14"/>
  <c r="AA597" i="14"/>
  <c r="Z597" i="14"/>
  <c r="Y597" i="14"/>
  <c r="X597" i="14"/>
  <c r="W597" i="14"/>
  <c r="V597" i="14"/>
  <c r="U597" i="14"/>
  <c r="T597" i="14"/>
  <c r="S597" i="14"/>
  <c r="R597" i="14"/>
  <c r="Q597" i="14"/>
  <c r="P597" i="14"/>
  <c r="O597" i="14"/>
  <c r="N597" i="14"/>
  <c r="M597" i="14"/>
  <c r="L597" i="14"/>
  <c r="K597" i="14"/>
  <c r="J597" i="14"/>
  <c r="I597" i="14"/>
  <c r="H597" i="14"/>
  <c r="D597" i="14"/>
  <c r="C597" i="14"/>
  <c r="AC596" i="14"/>
  <c r="AB596" i="14"/>
  <c r="AA596" i="14"/>
  <c r="Z596" i="14"/>
  <c r="Y596" i="14"/>
  <c r="X596" i="14"/>
  <c r="W596" i="14"/>
  <c r="V596" i="14"/>
  <c r="U596" i="14"/>
  <c r="T596" i="14"/>
  <c r="S596" i="14"/>
  <c r="R596" i="14"/>
  <c r="Q596" i="14"/>
  <c r="P596" i="14"/>
  <c r="O596" i="14"/>
  <c r="N596" i="14"/>
  <c r="M596" i="14"/>
  <c r="L596" i="14"/>
  <c r="K596" i="14"/>
  <c r="J596" i="14"/>
  <c r="I596" i="14"/>
  <c r="H596" i="14"/>
  <c r="D596" i="14"/>
  <c r="C596" i="14"/>
  <c r="AC595" i="14"/>
  <c r="AB595" i="14"/>
  <c r="AA595" i="14"/>
  <c r="Z595" i="14"/>
  <c r="Y595" i="14"/>
  <c r="X595" i="14"/>
  <c r="W595" i="14"/>
  <c r="V595" i="14"/>
  <c r="U595" i="14"/>
  <c r="T595" i="14"/>
  <c r="S595" i="14"/>
  <c r="R595" i="14"/>
  <c r="Q595" i="14"/>
  <c r="P595" i="14"/>
  <c r="O595" i="14"/>
  <c r="N595" i="14"/>
  <c r="M595" i="14"/>
  <c r="L595" i="14"/>
  <c r="K595" i="14"/>
  <c r="J595" i="14"/>
  <c r="I595" i="14"/>
  <c r="H595" i="14"/>
  <c r="D595" i="14"/>
  <c r="C595" i="14"/>
  <c r="AC594" i="14"/>
  <c r="AB594" i="14"/>
  <c r="AA594" i="14"/>
  <c r="Z594" i="14"/>
  <c r="Y594" i="14"/>
  <c r="X594" i="14"/>
  <c r="W594" i="14"/>
  <c r="V594" i="14"/>
  <c r="U594" i="14"/>
  <c r="T594" i="14"/>
  <c r="S594" i="14"/>
  <c r="R594" i="14"/>
  <c r="Q594" i="14"/>
  <c r="P594" i="14"/>
  <c r="O594" i="14"/>
  <c r="N594" i="14"/>
  <c r="M594" i="14"/>
  <c r="L594" i="14"/>
  <c r="K594" i="14"/>
  <c r="J594" i="14"/>
  <c r="I594" i="14"/>
  <c r="H594" i="14"/>
  <c r="D594" i="14"/>
  <c r="C594" i="14"/>
  <c r="AC593" i="14"/>
  <c r="AB593" i="14"/>
  <c r="AA593" i="14"/>
  <c r="Z593" i="14"/>
  <c r="Y593" i="14"/>
  <c r="X593" i="14"/>
  <c r="W593" i="14"/>
  <c r="V593" i="14"/>
  <c r="U593" i="14"/>
  <c r="T593" i="14"/>
  <c r="S593" i="14"/>
  <c r="R593" i="14"/>
  <c r="Q593" i="14"/>
  <c r="P593" i="14"/>
  <c r="O593" i="14"/>
  <c r="N593" i="14"/>
  <c r="M593" i="14"/>
  <c r="L593" i="14"/>
  <c r="K593" i="14"/>
  <c r="J593" i="14"/>
  <c r="I593" i="14"/>
  <c r="H593" i="14"/>
  <c r="D593" i="14"/>
  <c r="C593" i="14"/>
  <c r="AC592" i="14"/>
  <c r="AB592" i="14"/>
  <c r="AA592" i="14"/>
  <c r="Z592" i="14"/>
  <c r="Y592" i="14"/>
  <c r="X592" i="14"/>
  <c r="W592" i="14"/>
  <c r="V592" i="14"/>
  <c r="U592" i="14"/>
  <c r="T592" i="14"/>
  <c r="S592" i="14"/>
  <c r="R592" i="14"/>
  <c r="Q592" i="14"/>
  <c r="P592" i="14"/>
  <c r="O592" i="14"/>
  <c r="N592" i="14"/>
  <c r="M592" i="14"/>
  <c r="L592" i="14"/>
  <c r="K592" i="14"/>
  <c r="J592" i="14"/>
  <c r="I592" i="14"/>
  <c r="H592" i="14"/>
  <c r="D592" i="14"/>
  <c r="C592" i="14"/>
  <c r="AC591" i="14"/>
  <c r="AB591" i="14"/>
  <c r="AA591" i="14"/>
  <c r="Z591" i="14"/>
  <c r="Y591" i="14"/>
  <c r="X591" i="14"/>
  <c r="W591" i="14"/>
  <c r="V591" i="14"/>
  <c r="U591" i="14"/>
  <c r="T591" i="14"/>
  <c r="S591" i="14"/>
  <c r="R591" i="14"/>
  <c r="Q591" i="14"/>
  <c r="P591" i="14"/>
  <c r="O591" i="14"/>
  <c r="N591" i="14"/>
  <c r="M591" i="14"/>
  <c r="L591" i="14"/>
  <c r="K591" i="14"/>
  <c r="J591" i="14"/>
  <c r="I591" i="14"/>
  <c r="H591" i="14"/>
  <c r="D591" i="14"/>
  <c r="C591" i="14"/>
  <c r="AC590" i="14"/>
  <c r="AB590" i="14"/>
  <c r="AA590" i="14"/>
  <c r="Z590" i="14"/>
  <c r="Y590" i="14"/>
  <c r="X590" i="14"/>
  <c r="W590" i="14"/>
  <c r="V590" i="14"/>
  <c r="U590" i="14"/>
  <c r="T590" i="14"/>
  <c r="S590" i="14"/>
  <c r="R590" i="14"/>
  <c r="Q590" i="14"/>
  <c r="P590" i="14"/>
  <c r="O590" i="14"/>
  <c r="N590" i="14"/>
  <c r="M590" i="14"/>
  <c r="L590" i="14"/>
  <c r="K590" i="14"/>
  <c r="J590" i="14"/>
  <c r="I590" i="14"/>
  <c r="H590" i="14"/>
  <c r="D590" i="14"/>
  <c r="C590" i="14"/>
  <c r="AC589" i="14"/>
  <c r="AB589" i="14"/>
  <c r="AA589" i="14"/>
  <c r="Z589" i="14"/>
  <c r="Y589" i="14"/>
  <c r="X589" i="14"/>
  <c r="W589" i="14"/>
  <c r="V589" i="14"/>
  <c r="U589" i="14"/>
  <c r="T589" i="14"/>
  <c r="S589" i="14"/>
  <c r="R589" i="14"/>
  <c r="Q589" i="14"/>
  <c r="P589" i="14"/>
  <c r="O589" i="14"/>
  <c r="N589" i="14"/>
  <c r="M589" i="14"/>
  <c r="L589" i="14"/>
  <c r="K589" i="14"/>
  <c r="J589" i="14"/>
  <c r="I589" i="14"/>
  <c r="H589" i="14"/>
  <c r="D589" i="14"/>
  <c r="C589" i="14"/>
  <c r="AC588" i="14"/>
  <c r="AB588" i="14"/>
  <c r="AA588" i="14"/>
  <c r="Z588" i="14"/>
  <c r="Y588" i="14"/>
  <c r="X588" i="14"/>
  <c r="W588" i="14"/>
  <c r="V588" i="14"/>
  <c r="U588" i="14"/>
  <c r="T588" i="14"/>
  <c r="S588" i="14"/>
  <c r="R588" i="14"/>
  <c r="Q588" i="14"/>
  <c r="P588" i="14"/>
  <c r="O588" i="14"/>
  <c r="N588" i="14"/>
  <c r="M588" i="14"/>
  <c r="L588" i="14"/>
  <c r="K588" i="14"/>
  <c r="J588" i="14"/>
  <c r="I588" i="14"/>
  <c r="H588" i="14"/>
  <c r="D588" i="14"/>
  <c r="C588" i="14"/>
  <c r="AC587" i="14"/>
  <c r="AB587" i="14"/>
  <c r="AA587" i="14"/>
  <c r="Z587" i="14"/>
  <c r="Y587" i="14"/>
  <c r="X587" i="14"/>
  <c r="W587" i="14"/>
  <c r="V587" i="14"/>
  <c r="U587" i="14"/>
  <c r="T587" i="14"/>
  <c r="S587" i="14"/>
  <c r="R587" i="14"/>
  <c r="Q587" i="14"/>
  <c r="P587" i="14"/>
  <c r="O587" i="14"/>
  <c r="N587" i="14"/>
  <c r="M587" i="14"/>
  <c r="L587" i="14"/>
  <c r="K587" i="14"/>
  <c r="J587" i="14"/>
  <c r="I587" i="14"/>
  <c r="H587" i="14"/>
  <c r="D587" i="14"/>
  <c r="C587" i="14"/>
  <c r="AC586" i="14"/>
  <c r="AB586" i="14"/>
  <c r="AA586" i="14"/>
  <c r="Z586" i="14"/>
  <c r="Y586" i="14"/>
  <c r="X586" i="14"/>
  <c r="W586" i="14"/>
  <c r="V586" i="14"/>
  <c r="U586" i="14"/>
  <c r="T586" i="14"/>
  <c r="S586" i="14"/>
  <c r="R586" i="14"/>
  <c r="Q586" i="14"/>
  <c r="P586" i="14"/>
  <c r="O586" i="14"/>
  <c r="N586" i="14"/>
  <c r="M586" i="14"/>
  <c r="L586" i="14"/>
  <c r="K586" i="14"/>
  <c r="J586" i="14"/>
  <c r="I586" i="14"/>
  <c r="H586" i="14"/>
  <c r="D586" i="14"/>
  <c r="C586" i="14"/>
  <c r="AC585" i="14"/>
  <c r="AB585" i="14"/>
  <c r="AA585" i="14"/>
  <c r="Z585" i="14"/>
  <c r="Y585" i="14"/>
  <c r="X585" i="14"/>
  <c r="W585" i="14"/>
  <c r="V585" i="14"/>
  <c r="U585" i="14"/>
  <c r="T585" i="14"/>
  <c r="S585" i="14"/>
  <c r="R585" i="14"/>
  <c r="Q585" i="14"/>
  <c r="P585" i="14"/>
  <c r="O585" i="14"/>
  <c r="N585" i="14"/>
  <c r="M585" i="14"/>
  <c r="L585" i="14"/>
  <c r="K585" i="14"/>
  <c r="J585" i="14"/>
  <c r="I585" i="14"/>
  <c r="H585" i="14"/>
  <c r="D585" i="14"/>
  <c r="C585" i="14"/>
  <c r="AC584" i="14"/>
  <c r="AB584" i="14"/>
  <c r="AA584" i="14"/>
  <c r="Z584" i="14"/>
  <c r="Y584" i="14"/>
  <c r="X584" i="14"/>
  <c r="W584" i="14"/>
  <c r="V584" i="14"/>
  <c r="U584" i="14"/>
  <c r="T584" i="14"/>
  <c r="S584" i="14"/>
  <c r="R584" i="14"/>
  <c r="Q584" i="14"/>
  <c r="P584" i="14"/>
  <c r="O584" i="14"/>
  <c r="N584" i="14"/>
  <c r="M584" i="14"/>
  <c r="L584" i="14"/>
  <c r="K584" i="14"/>
  <c r="J584" i="14"/>
  <c r="I584" i="14"/>
  <c r="H584" i="14"/>
  <c r="D584" i="14"/>
  <c r="C584" i="14"/>
  <c r="AC583" i="14"/>
  <c r="AB583" i="14"/>
  <c r="AA583" i="14"/>
  <c r="Z583" i="14"/>
  <c r="Y583" i="14"/>
  <c r="X583" i="14"/>
  <c r="W583" i="14"/>
  <c r="V583" i="14"/>
  <c r="U583" i="14"/>
  <c r="T583" i="14"/>
  <c r="S583" i="14"/>
  <c r="R583" i="14"/>
  <c r="Q583" i="14"/>
  <c r="P583" i="14"/>
  <c r="O583" i="14"/>
  <c r="N583" i="14"/>
  <c r="M583" i="14"/>
  <c r="L583" i="14"/>
  <c r="K583" i="14"/>
  <c r="J583" i="14"/>
  <c r="I583" i="14"/>
  <c r="H583" i="14"/>
  <c r="D583" i="14"/>
  <c r="C583" i="14"/>
  <c r="AC582" i="14"/>
  <c r="AB582" i="14"/>
  <c r="AA582" i="14"/>
  <c r="Z582" i="14"/>
  <c r="Y582" i="14"/>
  <c r="X582" i="14"/>
  <c r="W582" i="14"/>
  <c r="V582" i="14"/>
  <c r="U582" i="14"/>
  <c r="T582" i="14"/>
  <c r="S582" i="14"/>
  <c r="R582" i="14"/>
  <c r="Q582" i="14"/>
  <c r="P582" i="14"/>
  <c r="O582" i="14"/>
  <c r="N582" i="14"/>
  <c r="M582" i="14"/>
  <c r="L582" i="14"/>
  <c r="K582" i="14"/>
  <c r="J582" i="14"/>
  <c r="I582" i="14"/>
  <c r="H582" i="14"/>
  <c r="D582" i="14"/>
  <c r="C582" i="14"/>
  <c r="AC581" i="14"/>
  <c r="AB581" i="14"/>
  <c r="AA581" i="14"/>
  <c r="Z581" i="14"/>
  <c r="Y581" i="14"/>
  <c r="X581" i="14"/>
  <c r="W581" i="14"/>
  <c r="V581" i="14"/>
  <c r="U581" i="14"/>
  <c r="T581" i="14"/>
  <c r="S581" i="14"/>
  <c r="R581" i="14"/>
  <c r="Q581" i="14"/>
  <c r="P581" i="14"/>
  <c r="O581" i="14"/>
  <c r="N581" i="14"/>
  <c r="M581" i="14"/>
  <c r="L581" i="14"/>
  <c r="K581" i="14"/>
  <c r="J581" i="14"/>
  <c r="I581" i="14"/>
  <c r="H581" i="14"/>
  <c r="D581" i="14"/>
  <c r="C581" i="14"/>
  <c r="AC580" i="14"/>
  <c r="AB580" i="14"/>
  <c r="AA580" i="14"/>
  <c r="Z580" i="14"/>
  <c r="Y580" i="14"/>
  <c r="X580" i="14"/>
  <c r="W580" i="14"/>
  <c r="V580" i="14"/>
  <c r="U580" i="14"/>
  <c r="T580" i="14"/>
  <c r="S580" i="14"/>
  <c r="R580" i="14"/>
  <c r="Q580" i="14"/>
  <c r="P580" i="14"/>
  <c r="O580" i="14"/>
  <c r="N580" i="14"/>
  <c r="M580" i="14"/>
  <c r="L580" i="14"/>
  <c r="K580" i="14"/>
  <c r="J580" i="14"/>
  <c r="I580" i="14"/>
  <c r="H580" i="14"/>
  <c r="D580" i="14"/>
  <c r="C580" i="14"/>
  <c r="AC579" i="14"/>
  <c r="AB579" i="14"/>
  <c r="AA579" i="14"/>
  <c r="Z579" i="14"/>
  <c r="Y579" i="14"/>
  <c r="X579" i="14"/>
  <c r="W579" i="14"/>
  <c r="V579" i="14"/>
  <c r="U579" i="14"/>
  <c r="T579" i="14"/>
  <c r="S579" i="14"/>
  <c r="R579" i="14"/>
  <c r="Q579" i="14"/>
  <c r="P579" i="14"/>
  <c r="O579" i="14"/>
  <c r="N579" i="14"/>
  <c r="M579" i="14"/>
  <c r="L579" i="14"/>
  <c r="K579" i="14"/>
  <c r="J579" i="14"/>
  <c r="I579" i="14"/>
  <c r="H579" i="14"/>
  <c r="D579" i="14"/>
  <c r="C579" i="14"/>
  <c r="AC578" i="14"/>
  <c r="AB578" i="14"/>
  <c r="AA578" i="14"/>
  <c r="Z578" i="14"/>
  <c r="Y578" i="14"/>
  <c r="X578" i="14"/>
  <c r="W578" i="14"/>
  <c r="V578" i="14"/>
  <c r="U578" i="14"/>
  <c r="T578" i="14"/>
  <c r="S578" i="14"/>
  <c r="R578" i="14"/>
  <c r="Q578" i="14"/>
  <c r="P578" i="14"/>
  <c r="O578" i="14"/>
  <c r="N578" i="14"/>
  <c r="M578" i="14"/>
  <c r="L578" i="14"/>
  <c r="K578" i="14"/>
  <c r="J578" i="14"/>
  <c r="I578" i="14"/>
  <c r="H578" i="14"/>
  <c r="D578" i="14"/>
  <c r="C578" i="14"/>
  <c r="AC577" i="14"/>
  <c r="AB577" i="14"/>
  <c r="AA577" i="14"/>
  <c r="Z577" i="14"/>
  <c r="Y577" i="14"/>
  <c r="X577" i="14"/>
  <c r="W577" i="14"/>
  <c r="V577" i="14"/>
  <c r="U577" i="14"/>
  <c r="T577" i="14"/>
  <c r="S577" i="14"/>
  <c r="R577" i="14"/>
  <c r="Q577" i="14"/>
  <c r="P577" i="14"/>
  <c r="O577" i="14"/>
  <c r="N577" i="14"/>
  <c r="M577" i="14"/>
  <c r="L577" i="14"/>
  <c r="K577" i="14"/>
  <c r="J577" i="14"/>
  <c r="I577" i="14"/>
  <c r="H577" i="14"/>
  <c r="D577" i="14"/>
  <c r="C577" i="14"/>
  <c r="AC576" i="14"/>
  <c r="AB576" i="14"/>
  <c r="AA576" i="14"/>
  <c r="Z576" i="14"/>
  <c r="Y576" i="14"/>
  <c r="X576" i="14"/>
  <c r="W576" i="14"/>
  <c r="V576" i="14"/>
  <c r="U576" i="14"/>
  <c r="T576" i="14"/>
  <c r="S576" i="14"/>
  <c r="R576" i="14"/>
  <c r="Q576" i="14"/>
  <c r="P576" i="14"/>
  <c r="O576" i="14"/>
  <c r="N576" i="14"/>
  <c r="M576" i="14"/>
  <c r="L576" i="14"/>
  <c r="K576" i="14"/>
  <c r="J576" i="14"/>
  <c r="I576" i="14"/>
  <c r="H576" i="14"/>
  <c r="D576" i="14"/>
  <c r="C576" i="14"/>
  <c r="AC575" i="14"/>
  <c r="AB575" i="14"/>
  <c r="AA575" i="14"/>
  <c r="Z575" i="14"/>
  <c r="Y575" i="14"/>
  <c r="X575" i="14"/>
  <c r="W575" i="14"/>
  <c r="V575" i="14"/>
  <c r="U575" i="14"/>
  <c r="T575" i="14"/>
  <c r="S575" i="14"/>
  <c r="R575" i="14"/>
  <c r="Q575" i="14"/>
  <c r="P575" i="14"/>
  <c r="O575" i="14"/>
  <c r="N575" i="14"/>
  <c r="M575" i="14"/>
  <c r="L575" i="14"/>
  <c r="K575" i="14"/>
  <c r="J575" i="14"/>
  <c r="I575" i="14"/>
  <c r="H575" i="14"/>
  <c r="D575" i="14"/>
  <c r="C575" i="14"/>
  <c r="AC574" i="14"/>
  <c r="AB574" i="14"/>
  <c r="AA574" i="14"/>
  <c r="Z574" i="14"/>
  <c r="Y574" i="14"/>
  <c r="X574" i="14"/>
  <c r="W574" i="14"/>
  <c r="V574" i="14"/>
  <c r="U574" i="14"/>
  <c r="T574" i="14"/>
  <c r="S574" i="14"/>
  <c r="R574" i="14"/>
  <c r="Q574" i="14"/>
  <c r="P574" i="14"/>
  <c r="O574" i="14"/>
  <c r="N574" i="14"/>
  <c r="M574" i="14"/>
  <c r="L574" i="14"/>
  <c r="K574" i="14"/>
  <c r="J574" i="14"/>
  <c r="I574" i="14"/>
  <c r="H574" i="14"/>
  <c r="D574" i="14"/>
  <c r="C574" i="14"/>
  <c r="AC573" i="14"/>
  <c r="AB573" i="14"/>
  <c r="AA573" i="14"/>
  <c r="Z573" i="14"/>
  <c r="Y573" i="14"/>
  <c r="X573" i="14"/>
  <c r="W573" i="14"/>
  <c r="V573" i="14"/>
  <c r="U573" i="14"/>
  <c r="T573" i="14"/>
  <c r="S573" i="14"/>
  <c r="R573" i="14"/>
  <c r="Q573" i="14"/>
  <c r="P573" i="14"/>
  <c r="O573" i="14"/>
  <c r="N573" i="14"/>
  <c r="M573" i="14"/>
  <c r="L573" i="14"/>
  <c r="K573" i="14"/>
  <c r="J573" i="14"/>
  <c r="I573" i="14"/>
  <c r="H573" i="14"/>
  <c r="D573" i="14"/>
  <c r="C573" i="14"/>
  <c r="AC572" i="14"/>
  <c r="AB572" i="14"/>
  <c r="AA572" i="14"/>
  <c r="Z572" i="14"/>
  <c r="Y572" i="14"/>
  <c r="X572" i="14"/>
  <c r="W572" i="14"/>
  <c r="V572" i="14"/>
  <c r="U572" i="14"/>
  <c r="T572" i="14"/>
  <c r="S572" i="14"/>
  <c r="R572" i="14"/>
  <c r="Q572" i="14"/>
  <c r="P572" i="14"/>
  <c r="O572" i="14"/>
  <c r="N572" i="14"/>
  <c r="M572" i="14"/>
  <c r="L572" i="14"/>
  <c r="K572" i="14"/>
  <c r="J572" i="14"/>
  <c r="I572" i="14"/>
  <c r="H572" i="14"/>
  <c r="D572" i="14"/>
  <c r="C572" i="14"/>
  <c r="AC571" i="14"/>
  <c r="AB571" i="14"/>
  <c r="AA571" i="14"/>
  <c r="Z571" i="14"/>
  <c r="Y571" i="14"/>
  <c r="X571" i="14"/>
  <c r="W571" i="14"/>
  <c r="V571" i="14"/>
  <c r="U571" i="14"/>
  <c r="T571" i="14"/>
  <c r="S571" i="14"/>
  <c r="R571" i="14"/>
  <c r="Q571" i="14"/>
  <c r="P571" i="14"/>
  <c r="O571" i="14"/>
  <c r="N571" i="14"/>
  <c r="M571" i="14"/>
  <c r="L571" i="14"/>
  <c r="K571" i="14"/>
  <c r="J571" i="14"/>
  <c r="I571" i="14"/>
  <c r="H571" i="14"/>
  <c r="D571" i="14"/>
  <c r="C571" i="14"/>
  <c r="AC570" i="14"/>
  <c r="AB570" i="14"/>
  <c r="AA570" i="14"/>
  <c r="Z570" i="14"/>
  <c r="Y570" i="14"/>
  <c r="X570" i="14"/>
  <c r="W570" i="14"/>
  <c r="V570" i="14"/>
  <c r="U570" i="14"/>
  <c r="T570" i="14"/>
  <c r="S570" i="14"/>
  <c r="R570" i="14"/>
  <c r="Q570" i="14"/>
  <c r="P570" i="14"/>
  <c r="O570" i="14"/>
  <c r="N570" i="14"/>
  <c r="M570" i="14"/>
  <c r="L570" i="14"/>
  <c r="K570" i="14"/>
  <c r="J570" i="14"/>
  <c r="I570" i="14"/>
  <c r="H570" i="14"/>
  <c r="D570" i="14"/>
  <c r="C570" i="14"/>
  <c r="AC569" i="14"/>
  <c r="AB569" i="14"/>
  <c r="AA569" i="14"/>
  <c r="Z569" i="14"/>
  <c r="Y569" i="14"/>
  <c r="X569" i="14"/>
  <c r="W569" i="14"/>
  <c r="V569" i="14"/>
  <c r="U569" i="14"/>
  <c r="T569" i="14"/>
  <c r="S569" i="14"/>
  <c r="R569" i="14"/>
  <c r="Q569" i="14"/>
  <c r="P569" i="14"/>
  <c r="O569" i="14"/>
  <c r="N569" i="14"/>
  <c r="M569" i="14"/>
  <c r="L569" i="14"/>
  <c r="K569" i="14"/>
  <c r="J569" i="14"/>
  <c r="I569" i="14"/>
  <c r="H569" i="14"/>
  <c r="D569" i="14"/>
  <c r="C569" i="14"/>
  <c r="AC568" i="14"/>
  <c r="AB568" i="14"/>
  <c r="AA568" i="14"/>
  <c r="Z568" i="14"/>
  <c r="Y568" i="14"/>
  <c r="X568" i="14"/>
  <c r="W568" i="14"/>
  <c r="V568" i="14"/>
  <c r="U568" i="14"/>
  <c r="T568" i="14"/>
  <c r="S568" i="14"/>
  <c r="R568" i="14"/>
  <c r="Q568" i="14"/>
  <c r="P568" i="14"/>
  <c r="O568" i="14"/>
  <c r="N568" i="14"/>
  <c r="M568" i="14"/>
  <c r="L568" i="14"/>
  <c r="K568" i="14"/>
  <c r="J568" i="14"/>
  <c r="I568" i="14"/>
  <c r="H568" i="14"/>
  <c r="D568" i="14"/>
  <c r="C568" i="14"/>
  <c r="AC567" i="14"/>
  <c r="AB567" i="14"/>
  <c r="AA567" i="14"/>
  <c r="Z567" i="14"/>
  <c r="Y567" i="14"/>
  <c r="X567" i="14"/>
  <c r="W567" i="14"/>
  <c r="V567" i="14"/>
  <c r="U567" i="14"/>
  <c r="T567" i="14"/>
  <c r="S567" i="14"/>
  <c r="R567" i="14"/>
  <c r="Q567" i="14"/>
  <c r="P567" i="14"/>
  <c r="O567" i="14"/>
  <c r="N567" i="14"/>
  <c r="M567" i="14"/>
  <c r="L567" i="14"/>
  <c r="K567" i="14"/>
  <c r="J567" i="14"/>
  <c r="I567" i="14"/>
  <c r="H567" i="14"/>
  <c r="D567" i="14"/>
  <c r="C567" i="14"/>
  <c r="AC566" i="14"/>
  <c r="AB566" i="14"/>
  <c r="AA566" i="14"/>
  <c r="Z566" i="14"/>
  <c r="Y566" i="14"/>
  <c r="X566" i="14"/>
  <c r="W566" i="14"/>
  <c r="V566" i="14"/>
  <c r="U566" i="14"/>
  <c r="T566" i="14"/>
  <c r="S566" i="14"/>
  <c r="R566" i="14"/>
  <c r="Q566" i="14"/>
  <c r="P566" i="14"/>
  <c r="O566" i="14"/>
  <c r="N566" i="14"/>
  <c r="M566" i="14"/>
  <c r="L566" i="14"/>
  <c r="K566" i="14"/>
  <c r="J566" i="14"/>
  <c r="I566" i="14"/>
  <c r="H566" i="14"/>
  <c r="D566" i="14"/>
  <c r="C566" i="14"/>
  <c r="AC565" i="14"/>
  <c r="AB565" i="14"/>
  <c r="AA565" i="14"/>
  <c r="Z565" i="14"/>
  <c r="Y565" i="14"/>
  <c r="X565" i="14"/>
  <c r="W565" i="14"/>
  <c r="V565" i="14"/>
  <c r="U565" i="14"/>
  <c r="T565" i="14"/>
  <c r="S565" i="14"/>
  <c r="R565" i="14"/>
  <c r="Q565" i="14"/>
  <c r="P565" i="14"/>
  <c r="O565" i="14"/>
  <c r="N565" i="14"/>
  <c r="M565" i="14"/>
  <c r="L565" i="14"/>
  <c r="K565" i="14"/>
  <c r="J565" i="14"/>
  <c r="I565" i="14"/>
  <c r="H565" i="14"/>
  <c r="D565" i="14"/>
  <c r="C565" i="14"/>
  <c r="AC564" i="14"/>
  <c r="AB564" i="14"/>
  <c r="AA564" i="14"/>
  <c r="Z564" i="14"/>
  <c r="Y564" i="14"/>
  <c r="X564" i="14"/>
  <c r="W564" i="14"/>
  <c r="V564" i="14"/>
  <c r="U564" i="14"/>
  <c r="T564" i="14"/>
  <c r="S564" i="14"/>
  <c r="R564" i="14"/>
  <c r="Q564" i="14"/>
  <c r="P564" i="14"/>
  <c r="O564" i="14"/>
  <c r="N564" i="14"/>
  <c r="M564" i="14"/>
  <c r="L564" i="14"/>
  <c r="K564" i="14"/>
  <c r="J564" i="14"/>
  <c r="I564" i="14"/>
  <c r="H564" i="14"/>
  <c r="D564" i="14"/>
  <c r="C564" i="14"/>
  <c r="AC563" i="14"/>
  <c r="AB563" i="14"/>
  <c r="AA563" i="14"/>
  <c r="Z563" i="14"/>
  <c r="Y563" i="14"/>
  <c r="X563" i="14"/>
  <c r="W563" i="14"/>
  <c r="V563" i="14"/>
  <c r="U563" i="14"/>
  <c r="T563" i="14"/>
  <c r="S563" i="14"/>
  <c r="R563" i="14"/>
  <c r="Q563" i="14"/>
  <c r="P563" i="14"/>
  <c r="O563" i="14"/>
  <c r="N563" i="14"/>
  <c r="M563" i="14"/>
  <c r="L563" i="14"/>
  <c r="K563" i="14"/>
  <c r="J563" i="14"/>
  <c r="I563" i="14"/>
  <c r="H563" i="14"/>
  <c r="D563" i="14"/>
  <c r="C563" i="14"/>
  <c r="AC562" i="14"/>
  <c r="AB562" i="14"/>
  <c r="AA562" i="14"/>
  <c r="Z562" i="14"/>
  <c r="Y562" i="14"/>
  <c r="X562" i="14"/>
  <c r="W562" i="14"/>
  <c r="V562" i="14"/>
  <c r="U562" i="14"/>
  <c r="T562" i="14"/>
  <c r="S562" i="14"/>
  <c r="R562" i="14"/>
  <c r="Q562" i="14"/>
  <c r="P562" i="14"/>
  <c r="O562" i="14"/>
  <c r="N562" i="14"/>
  <c r="M562" i="14"/>
  <c r="L562" i="14"/>
  <c r="K562" i="14"/>
  <c r="J562" i="14"/>
  <c r="I562" i="14"/>
  <c r="H562" i="14"/>
  <c r="D562" i="14"/>
  <c r="C562" i="14"/>
  <c r="AC561" i="14"/>
  <c r="AB561" i="14"/>
  <c r="AA561" i="14"/>
  <c r="Z561" i="14"/>
  <c r="Y561" i="14"/>
  <c r="X561" i="14"/>
  <c r="W561" i="14"/>
  <c r="V561" i="14"/>
  <c r="U561" i="14"/>
  <c r="T561" i="14"/>
  <c r="S561" i="14"/>
  <c r="R561" i="14"/>
  <c r="Q561" i="14"/>
  <c r="P561" i="14"/>
  <c r="O561" i="14"/>
  <c r="N561" i="14"/>
  <c r="M561" i="14"/>
  <c r="L561" i="14"/>
  <c r="K561" i="14"/>
  <c r="J561" i="14"/>
  <c r="I561" i="14"/>
  <c r="H561" i="14"/>
  <c r="D561" i="14"/>
  <c r="C561" i="14"/>
  <c r="AC560" i="14"/>
  <c r="AB560" i="14"/>
  <c r="AA560" i="14"/>
  <c r="Z560" i="14"/>
  <c r="Y560" i="14"/>
  <c r="X560" i="14"/>
  <c r="W560" i="14"/>
  <c r="V560" i="14"/>
  <c r="U560" i="14"/>
  <c r="T560" i="14"/>
  <c r="S560" i="14"/>
  <c r="R560" i="14"/>
  <c r="Q560" i="14"/>
  <c r="P560" i="14"/>
  <c r="O560" i="14"/>
  <c r="N560" i="14"/>
  <c r="M560" i="14"/>
  <c r="L560" i="14"/>
  <c r="K560" i="14"/>
  <c r="J560" i="14"/>
  <c r="I560" i="14"/>
  <c r="H560" i="14"/>
  <c r="D560" i="14"/>
  <c r="C560" i="14"/>
  <c r="AC559" i="14"/>
  <c r="AB559" i="14"/>
  <c r="AA559" i="14"/>
  <c r="Z559" i="14"/>
  <c r="Y559" i="14"/>
  <c r="X559" i="14"/>
  <c r="W559" i="14"/>
  <c r="V559" i="14"/>
  <c r="U559" i="14"/>
  <c r="T559" i="14"/>
  <c r="S559" i="14"/>
  <c r="R559" i="14"/>
  <c r="Q559" i="14"/>
  <c r="P559" i="14"/>
  <c r="O559" i="14"/>
  <c r="N559" i="14"/>
  <c r="M559" i="14"/>
  <c r="L559" i="14"/>
  <c r="K559" i="14"/>
  <c r="J559" i="14"/>
  <c r="I559" i="14"/>
  <c r="H559" i="14"/>
  <c r="D559" i="14"/>
  <c r="C559" i="14"/>
  <c r="AC558" i="14"/>
  <c r="AB558" i="14"/>
  <c r="AA558" i="14"/>
  <c r="Z558" i="14"/>
  <c r="Y558" i="14"/>
  <c r="X558" i="14"/>
  <c r="W558" i="14"/>
  <c r="V558" i="14"/>
  <c r="U558" i="14"/>
  <c r="T558" i="14"/>
  <c r="S558" i="14"/>
  <c r="R558" i="14"/>
  <c r="Q558" i="14"/>
  <c r="P558" i="14"/>
  <c r="O558" i="14"/>
  <c r="N558" i="14"/>
  <c r="M558" i="14"/>
  <c r="L558" i="14"/>
  <c r="K558" i="14"/>
  <c r="J558" i="14"/>
  <c r="I558" i="14"/>
  <c r="H558" i="14"/>
  <c r="D558" i="14"/>
  <c r="C558" i="14"/>
  <c r="AC557" i="14"/>
  <c r="AB557" i="14"/>
  <c r="AA557" i="14"/>
  <c r="Z557" i="14"/>
  <c r="Y557" i="14"/>
  <c r="X557" i="14"/>
  <c r="W557" i="14"/>
  <c r="V557" i="14"/>
  <c r="U557" i="14"/>
  <c r="T557" i="14"/>
  <c r="S557" i="14"/>
  <c r="R557" i="14"/>
  <c r="Q557" i="14"/>
  <c r="P557" i="14"/>
  <c r="O557" i="14"/>
  <c r="N557" i="14"/>
  <c r="M557" i="14"/>
  <c r="L557" i="14"/>
  <c r="K557" i="14"/>
  <c r="J557" i="14"/>
  <c r="I557" i="14"/>
  <c r="H557" i="14"/>
  <c r="D557" i="14"/>
  <c r="C557" i="14"/>
  <c r="AC556" i="14"/>
  <c r="AB556" i="14"/>
  <c r="AA556" i="14"/>
  <c r="Z556" i="14"/>
  <c r="Y556" i="14"/>
  <c r="X556" i="14"/>
  <c r="W556" i="14"/>
  <c r="V556" i="14"/>
  <c r="U556" i="14"/>
  <c r="T556" i="14"/>
  <c r="S556" i="14"/>
  <c r="R556" i="14"/>
  <c r="Q556" i="14"/>
  <c r="P556" i="14"/>
  <c r="O556" i="14"/>
  <c r="N556" i="14"/>
  <c r="M556" i="14"/>
  <c r="L556" i="14"/>
  <c r="K556" i="14"/>
  <c r="J556" i="14"/>
  <c r="I556" i="14"/>
  <c r="H556" i="14"/>
  <c r="D556" i="14"/>
  <c r="C556" i="14"/>
  <c r="AC555" i="14"/>
  <c r="AB555" i="14"/>
  <c r="AA555" i="14"/>
  <c r="Z555" i="14"/>
  <c r="Y555" i="14"/>
  <c r="X555" i="14"/>
  <c r="W555" i="14"/>
  <c r="V555" i="14"/>
  <c r="U555" i="14"/>
  <c r="T555" i="14"/>
  <c r="S555" i="14"/>
  <c r="R555" i="14"/>
  <c r="Q555" i="14"/>
  <c r="P555" i="14"/>
  <c r="O555" i="14"/>
  <c r="N555" i="14"/>
  <c r="M555" i="14"/>
  <c r="L555" i="14"/>
  <c r="K555" i="14"/>
  <c r="J555" i="14"/>
  <c r="I555" i="14"/>
  <c r="H555" i="14"/>
  <c r="D555" i="14"/>
  <c r="C555" i="14"/>
  <c r="AC554" i="14"/>
  <c r="AB554" i="14"/>
  <c r="AA554" i="14"/>
  <c r="Z554" i="14"/>
  <c r="Y554" i="14"/>
  <c r="X554" i="14"/>
  <c r="W554" i="14"/>
  <c r="V554" i="14"/>
  <c r="U554" i="14"/>
  <c r="T554" i="14"/>
  <c r="S554" i="14"/>
  <c r="R554" i="14"/>
  <c r="Q554" i="14"/>
  <c r="P554" i="14"/>
  <c r="O554" i="14"/>
  <c r="N554" i="14"/>
  <c r="M554" i="14"/>
  <c r="L554" i="14"/>
  <c r="K554" i="14"/>
  <c r="J554" i="14"/>
  <c r="I554" i="14"/>
  <c r="H554" i="14"/>
  <c r="D554" i="14"/>
  <c r="C554" i="14"/>
  <c r="AC553" i="14"/>
  <c r="AB553" i="14"/>
  <c r="AA553" i="14"/>
  <c r="Z553" i="14"/>
  <c r="Y553" i="14"/>
  <c r="X553" i="14"/>
  <c r="W553" i="14"/>
  <c r="V553" i="14"/>
  <c r="U553" i="14"/>
  <c r="T553" i="14"/>
  <c r="S553" i="14"/>
  <c r="R553" i="14"/>
  <c r="Q553" i="14"/>
  <c r="P553" i="14"/>
  <c r="O553" i="14"/>
  <c r="N553" i="14"/>
  <c r="M553" i="14"/>
  <c r="L553" i="14"/>
  <c r="K553" i="14"/>
  <c r="J553" i="14"/>
  <c r="I553" i="14"/>
  <c r="H553" i="14"/>
  <c r="D553" i="14"/>
  <c r="C553" i="14"/>
  <c r="AC552" i="14"/>
  <c r="AB552" i="14"/>
  <c r="AA552" i="14"/>
  <c r="Z552" i="14"/>
  <c r="Y552" i="14"/>
  <c r="X552" i="14"/>
  <c r="W552" i="14"/>
  <c r="V552" i="14"/>
  <c r="U552" i="14"/>
  <c r="T552" i="14"/>
  <c r="S552" i="14"/>
  <c r="R552" i="14"/>
  <c r="Q552" i="14"/>
  <c r="P552" i="14"/>
  <c r="O552" i="14"/>
  <c r="N552" i="14"/>
  <c r="M552" i="14"/>
  <c r="L552" i="14"/>
  <c r="K552" i="14"/>
  <c r="J552" i="14"/>
  <c r="I552" i="14"/>
  <c r="H552" i="14"/>
  <c r="D552" i="14"/>
  <c r="C552" i="14"/>
  <c r="AC551" i="14"/>
  <c r="AB551" i="14"/>
  <c r="AA551" i="14"/>
  <c r="Z551" i="14"/>
  <c r="Y551" i="14"/>
  <c r="X551" i="14"/>
  <c r="W551" i="14"/>
  <c r="V551" i="14"/>
  <c r="U551" i="14"/>
  <c r="T551" i="14"/>
  <c r="S551" i="14"/>
  <c r="R551" i="14"/>
  <c r="Q551" i="14"/>
  <c r="P551" i="14"/>
  <c r="O551" i="14"/>
  <c r="N551" i="14"/>
  <c r="M551" i="14"/>
  <c r="L551" i="14"/>
  <c r="K551" i="14"/>
  <c r="J551" i="14"/>
  <c r="I551" i="14"/>
  <c r="H551" i="14"/>
  <c r="D551" i="14"/>
  <c r="C551" i="14"/>
  <c r="AC550" i="14"/>
  <c r="AB550" i="14"/>
  <c r="AA550" i="14"/>
  <c r="Z550" i="14"/>
  <c r="Y550" i="14"/>
  <c r="X550" i="14"/>
  <c r="W550" i="14"/>
  <c r="V550" i="14"/>
  <c r="U550" i="14"/>
  <c r="T550" i="14"/>
  <c r="S550" i="14"/>
  <c r="R550" i="14"/>
  <c r="Q550" i="14"/>
  <c r="P550" i="14"/>
  <c r="O550" i="14"/>
  <c r="N550" i="14"/>
  <c r="M550" i="14"/>
  <c r="L550" i="14"/>
  <c r="K550" i="14"/>
  <c r="J550" i="14"/>
  <c r="I550" i="14"/>
  <c r="H550" i="14"/>
  <c r="D550" i="14"/>
  <c r="C550" i="14"/>
  <c r="AC549" i="14"/>
  <c r="AB549" i="14"/>
  <c r="AA549" i="14"/>
  <c r="Z549" i="14"/>
  <c r="Y549" i="14"/>
  <c r="X549" i="14"/>
  <c r="W549" i="14"/>
  <c r="V549" i="14"/>
  <c r="U549" i="14"/>
  <c r="T549" i="14"/>
  <c r="S549" i="14"/>
  <c r="R549" i="14"/>
  <c r="Q549" i="14"/>
  <c r="P549" i="14"/>
  <c r="O549" i="14"/>
  <c r="N549" i="14"/>
  <c r="M549" i="14"/>
  <c r="L549" i="14"/>
  <c r="K549" i="14"/>
  <c r="J549" i="14"/>
  <c r="I549" i="14"/>
  <c r="H549" i="14"/>
  <c r="D549" i="14"/>
  <c r="C549" i="14"/>
  <c r="AC548" i="14"/>
  <c r="AB548" i="14"/>
  <c r="AA548" i="14"/>
  <c r="Z548" i="14"/>
  <c r="Y548" i="14"/>
  <c r="X548" i="14"/>
  <c r="W548" i="14"/>
  <c r="V548" i="14"/>
  <c r="U548" i="14"/>
  <c r="T548" i="14"/>
  <c r="S548" i="14"/>
  <c r="R548" i="14"/>
  <c r="Q548" i="14"/>
  <c r="P548" i="14"/>
  <c r="O548" i="14"/>
  <c r="N548" i="14"/>
  <c r="M548" i="14"/>
  <c r="L548" i="14"/>
  <c r="K548" i="14"/>
  <c r="J548" i="14"/>
  <c r="I548" i="14"/>
  <c r="H548" i="14"/>
  <c r="D548" i="14"/>
  <c r="C548" i="14"/>
  <c r="AC547" i="14"/>
  <c r="AB547" i="14"/>
  <c r="AA547" i="14"/>
  <c r="Z547" i="14"/>
  <c r="Y547" i="14"/>
  <c r="X547" i="14"/>
  <c r="W547" i="14"/>
  <c r="V547" i="14"/>
  <c r="U547" i="14"/>
  <c r="T547" i="14"/>
  <c r="S547" i="14"/>
  <c r="R547" i="14"/>
  <c r="Q547" i="14"/>
  <c r="P547" i="14"/>
  <c r="O547" i="14"/>
  <c r="N547" i="14"/>
  <c r="M547" i="14"/>
  <c r="L547" i="14"/>
  <c r="K547" i="14"/>
  <c r="J547" i="14"/>
  <c r="I547" i="14"/>
  <c r="H547" i="14"/>
  <c r="D547" i="14"/>
  <c r="C547" i="14"/>
  <c r="AC546" i="14"/>
  <c r="AB546" i="14"/>
  <c r="AA546" i="14"/>
  <c r="Z546" i="14"/>
  <c r="Y546" i="14"/>
  <c r="X546" i="14"/>
  <c r="W546" i="14"/>
  <c r="V546" i="14"/>
  <c r="U546" i="14"/>
  <c r="T546" i="14"/>
  <c r="S546" i="14"/>
  <c r="R546" i="14"/>
  <c r="Q546" i="14"/>
  <c r="P546" i="14"/>
  <c r="O546" i="14"/>
  <c r="N546" i="14"/>
  <c r="M546" i="14"/>
  <c r="L546" i="14"/>
  <c r="K546" i="14"/>
  <c r="J546" i="14"/>
  <c r="I546" i="14"/>
  <c r="H546" i="14"/>
  <c r="D546" i="14"/>
  <c r="C546" i="14"/>
  <c r="AC545" i="14"/>
  <c r="AB545" i="14"/>
  <c r="AA545" i="14"/>
  <c r="Z545" i="14"/>
  <c r="Y545" i="14"/>
  <c r="X545" i="14"/>
  <c r="W545" i="14"/>
  <c r="V545" i="14"/>
  <c r="U545" i="14"/>
  <c r="T545" i="14"/>
  <c r="S545" i="14"/>
  <c r="R545" i="14"/>
  <c r="Q545" i="14"/>
  <c r="P545" i="14"/>
  <c r="O545" i="14"/>
  <c r="N545" i="14"/>
  <c r="M545" i="14"/>
  <c r="L545" i="14"/>
  <c r="K545" i="14"/>
  <c r="J545" i="14"/>
  <c r="I545" i="14"/>
  <c r="H545" i="14"/>
  <c r="D545" i="14"/>
  <c r="C545" i="14"/>
  <c r="AC544" i="14"/>
  <c r="AB544" i="14"/>
  <c r="AA544" i="14"/>
  <c r="Z544" i="14"/>
  <c r="Y544" i="14"/>
  <c r="X544" i="14"/>
  <c r="W544" i="14"/>
  <c r="V544" i="14"/>
  <c r="U544" i="14"/>
  <c r="T544" i="14"/>
  <c r="S544" i="14"/>
  <c r="R544" i="14"/>
  <c r="Q544" i="14"/>
  <c r="P544" i="14"/>
  <c r="O544" i="14"/>
  <c r="N544" i="14"/>
  <c r="M544" i="14"/>
  <c r="L544" i="14"/>
  <c r="K544" i="14"/>
  <c r="J544" i="14"/>
  <c r="I544" i="14"/>
  <c r="H544" i="14"/>
  <c r="D544" i="14"/>
  <c r="C544" i="14"/>
  <c r="AC543" i="14"/>
  <c r="AB543" i="14"/>
  <c r="AA543" i="14"/>
  <c r="Z543" i="14"/>
  <c r="Y543" i="14"/>
  <c r="X543" i="14"/>
  <c r="W543" i="14"/>
  <c r="V543" i="14"/>
  <c r="U543" i="14"/>
  <c r="T543" i="14"/>
  <c r="S543" i="14"/>
  <c r="R543" i="14"/>
  <c r="Q543" i="14"/>
  <c r="P543" i="14"/>
  <c r="O543" i="14"/>
  <c r="N543" i="14"/>
  <c r="M543" i="14"/>
  <c r="L543" i="14"/>
  <c r="K543" i="14"/>
  <c r="J543" i="14"/>
  <c r="I543" i="14"/>
  <c r="H543" i="14"/>
  <c r="D543" i="14"/>
  <c r="C543" i="14"/>
  <c r="AC542" i="14"/>
  <c r="AB542" i="14"/>
  <c r="AA542" i="14"/>
  <c r="Z542" i="14"/>
  <c r="Y542" i="14"/>
  <c r="X542" i="14"/>
  <c r="W542" i="14"/>
  <c r="V542" i="14"/>
  <c r="U542" i="14"/>
  <c r="T542" i="14"/>
  <c r="S542" i="14"/>
  <c r="R542" i="14"/>
  <c r="Q542" i="14"/>
  <c r="P542" i="14"/>
  <c r="O542" i="14"/>
  <c r="N542" i="14"/>
  <c r="M542" i="14"/>
  <c r="L542" i="14"/>
  <c r="K542" i="14"/>
  <c r="J542" i="14"/>
  <c r="I542" i="14"/>
  <c r="H542" i="14"/>
  <c r="D542" i="14"/>
  <c r="C542" i="14"/>
  <c r="AC541" i="14"/>
  <c r="AB541" i="14"/>
  <c r="AA541" i="14"/>
  <c r="Z541" i="14"/>
  <c r="Y541" i="14"/>
  <c r="X541" i="14"/>
  <c r="W541" i="14"/>
  <c r="V541" i="14"/>
  <c r="U541" i="14"/>
  <c r="T541" i="14"/>
  <c r="S541" i="14"/>
  <c r="R541" i="14"/>
  <c r="Q541" i="14"/>
  <c r="P541" i="14"/>
  <c r="O541" i="14"/>
  <c r="N541" i="14"/>
  <c r="M541" i="14"/>
  <c r="L541" i="14"/>
  <c r="K541" i="14"/>
  <c r="J541" i="14"/>
  <c r="I541" i="14"/>
  <c r="H541" i="14"/>
  <c r="D541" i="14"/>
  <c r="C541" i="14"/>
  <c r="AC540" i="14"/>
  <c r="AB540" i="14"/>
  <c r="AA540" i="14"/>
  <c r="Z540" i="14"/>
  <c r="Y540" i="14"/>
  <c r="X540" i="14"/>
  <c r="W540" i="14"/>
  <c r="V540" i="14"/>
  <c r="U540" i="14"/>
  <c r="T540" i="14"/>
  <c r="S540" i="14"/>
  <c r="R540" i="14"/>
  <c r="Q540" i="14"/>
  <c r="P540" i="14"/>
  <c r="O540" i="14"/>
  <c r="N540" i="14"/>
  <c r="M540" i="14"/>
  <c r="L540" i="14"/>
  <c r="K540" i="14"/>
  <c r="J540" i="14"/>
  <c r="I540" i="14"/>
  <c r="H540" i="14"/>
  <c r="D540" i="14"/>
  <c r="C540" i="14"/>
  <c r="AC539" i="14"/>
  <c r="AB539" i="14"/>
  <c r="AA539" i="14"/>
  <c r="Z539" i="14"/>
  <c r="Y539" i="14"/>
  <c r="X539" i="14"/>
  <c r="W539" i="14"/>
  <c r="V539" i="14"/>
  <c r="U539" i="14"/>
  <c r="T539" i="14"/>
  <c r="S539" i="14"/>
  <c r="R539" i="14"/>
  <c r="Q539" i="14"/>
  <c r="P539" i="14"/>
  <c r="O539" i="14"/>
  <c r="N539" i="14"/>
  <c r="M539" i="14"/>
  <c r="L539" i="14"/>
  <c r="K539" i="14"/>
  <c r="J539" i="14"/>
  <c r="I539" i="14"/>
  <c r="H539" i="14"/>
  <c r="D539" i="14"/>
  <c r="C539" i="14"/>
  <c r="AC538" i="14"/>
  <c r="AB538" i="14"/>
  <c r="AA538" i="14"/>
  <c r="Z538" i="14"/>
  <c r="Y538" i="14"/>
  <c r="X538" i="14"/>
  <c r="W538" i="14"/>
  <c r="V538" i="14"/>
  <c r="U538" i="14"/>
  <c r="T538" i="14"/>
  <c r="S538" i="14"/>
  <c r="R538" i="14"/>
  <c r="Q538" i="14"/>
  <c r="P538" i="14"/>
  <c r="O538" i="14"/>
  <c r="N538" i="14"/>
  <c r="M538" i="14"/>
  <c r="L538" i="14"/>
  <c r="K538" i="14"/>
  <c r="J538" i="14"/>
  <c r="I538" i="14"/>
  <c r="H538" i="14"/>
  <c r="D538" i="14"/>
  <c r="C538" i="14"/>
  <c r="AC537" i="14"/>
  <c r="AB537" i="14"/>
  <c r="AA537" i="14"/>
  <c r="Z537" i="14"/>
  <c r="Y537" i="14"/>
  <c r="X537" i="14"/>
  <c r="W537" i="14"/>
  <c r="V537" i="14"/>
  <c r="U537" i="14"/>
  <c r="T537" i="14"/>
  <c r="S537" i="14"/>
  <c r="R537" i="14"/>
  <c r="Q537" i="14"/>
  <c r="P537" i="14"/>
  <c r="O537" i="14"/>
  <c r="N537" i="14"/>
  <c r="M537" i="14"/>
  <c r="L537" i="14"/>
  <c r="K537" i="14"/>
  <c r="J537" i="14"/>
  <c r="I537" i="14"/>
  <c r="H537" i="14"/>
  <c r="D537" i="14"/>
  <c r="C537" i="14"/>
  <c r="AC536" i="14"/>
  <c r="AB536" i="14"/>
  <c r="AA536" i="14"/>
  <c r="Z536" i="14"/>
  <c r="Y536" i="14"/>
  <c r="X536" i="14"/>
  <c r="W536" i="14"/>
  <c r="V536" i="14"/>
  <c r="U536" i="14"/>
  <c r="T536" i="14"/>
  <c r="S536" i="14"/>
  <c r="R536" i="14"/>
  <c r="Q536" i="14"/>
  <c r="P536" i="14"/>
  <c r="O536" i="14"/>
  <c r="N536" i="14"/>
  <c r="M536" i="14"/>
  <c r="L536" i="14"/>
  <c r="K536" i="14"/>
  <c r="J536" i="14"/>
  <c r="I536" i="14"/>
  <c r="H536" i="14"/>
  <c r="D536" i="14"/>
  <c r="C536" i="14"/>
  <c r="AC535" i="14"/>
  <c r="AB535" i="14"/>
  <c r="AA535" i="14"/>
  <c r="Z535" i="14"/>
  <c r="Y535" i="14"/>
  <c r="X535" i="14"/>
  <c r="W535" i="14"/>
  <c r="V535" i="14"/>
  <c r="U535" i="14"/>
  <c r="T535" i="14"/>
  <c r="S535" i="14"/>
  <c r="R535" i="14"/>
  <c r="Q535" i="14"/>
  <c r="P535" i="14"/>
  <c r="O535" i="14"/>
  <c r="N535" i="14"/>
  <c r="M535" i="14"/>
  <c r="L535" i="14"/>
  <c r="K535" i="14"/>
  <c r="J535" i="14"/>
  <c r="I535" i="14"/>
  <c r="H535" i="14"/>
  <c r="D535" i="14"/>
  <c r="C535" i="14"/>
  <c r="AC534" i="14"/>
  <c r="AB534" i="14"/>
  <c r="AA534" i="14"/>
  <c r="Z534" i="14"/>
  <c r="Y534" i="14"/>
  <c r="X534" i="14"/>
  <c r="W534" i="14"/>
  <c r="V534" i="14"/>
  <c r="U534" i="14"/>
  <c r="T534" i="14"/>
  <c r="S534" i="14"/>
  <c r="R534" i="14"/>
  <c r="Q534" i="14"/>
  <c r="P534" i="14"/>
  <c r="O534" i="14"/>
  <c r="N534" i="14"/>
  <c r="M534" i="14"/>
  <c r="L534" i="14"/>
  <c r="K534" i="14"/>
  <c r="J534" i="14"/>
  <c r="I534" i="14"/>
  <c r="H534" i="14"/>
  <c r="D534" i="14"/>
  <c r="C534" i="14"/>
  <c r="AC533" i="14"/>
  <c r="AB533" i="14"/>
  <c r="AA533" i="14"/>
  <c r="Z533" i="14"/>
  <c r="Y533" i="14"/>
  <c r="X533" i="14"/>
  <c r="W533" i="14"/>
  <c r="V533" i="14"/>
  <c r="U533" i="14"/>
  <c r="T533" i="14"/>
  <c r="S533" i="14"/>
  <c r="R533" i="14"/>
  <c r="Q533" i="14"/>
  <c r="P533" i="14"/>
  <c r="O533" i="14"/>
  <c r="N533" i="14"/>
  <c r="M533" i="14"/>
  <c r="L533" i="14"/>
  <c r="K533" i="14"/>
  <c r="J533" i="14"/>
  <c r="I533" i="14"/>
  <c r="H533" i="14"/>
  <c r="D533" i="14"/>
  <c r="C533" i="14"/>
  <c r="AC532" i="14"/>
  <c r="AB532" i="14"/>
  <c r="AA532" i="14"/>
  <c r="Z532" i="14"/>
  <c r="Y532" i="14"/>
  <c r="X532" i="14"/>
  <c r="W532" i="14"/>
  <c r="V532" i="14"/>
  <c r="U532" i="14"/>
  <c r="T532" i="14"/>
  <c r="S532" i="14"/>
  <c r="R532" i="14"/>
  <c r="Q532" i="14"/>
  <c r="P532" i="14"/>
  <c r="O532" i="14"/>
  <c r="N532" i="14"/>
  <c r="M532" i="14"/>
  <c r="L532" i="14"/>
  <c r="K532" i="14"/>
  <c r="J532" i="14"/>
  <c r="I532" i="14"/>
  <c r="H532" i="14"/>
  <c r="D532" i="14"/>
  <c r="C532" i="14"/>
  <c r="AC531" i="14"/>
  <c r="AB531" i="14"/>
  <c r="AA531" i="14"/>
  <c r="Z531" i="14"/>
  <c r="Y531" i="14"/>
  <c r="X531" i="14"/>
  <c r="W531" i="14"/>
  <c r="V531" i="14"/>
  <c r="U531" i="14"/>
  <c r="T531" i="14"/>
  <c r="S531" i="14"/>
  <c r="R531" i="14"/>
  <c r="Q531" i="14"/>
  <c r="P531" i="14"/>
  <c r="O531" i="14"/>
  <c r="N531" i="14"/>
  <c r="M531" i="14"/>
  <c r="L531" i="14"/>
  <c r="K531" i="14"/>
  <c r="J531" i="14"/>
  <c r="I531" i="14"/>
  <c r="H531" i="14"/>
  <c r="D531" i="14"/>
  <c r="C531" i="14"/>
  <c r="AC530" i="14"/>
  <c r="AB530" i="14"/>
  <c r="AA530" i="14"/>
  <c r="Z530" i="14"/>
  <c r="Y530" i="14"/>
  <c r="X530" i="14"/>
  <c r="W530" i="14"/>
  <c r="V530" i="14"/>
  <c r="U530" i="14"/>
  <c r="T530" i="14"/>
  <c r="S530" i="14"/>
  <c r="R530" i="14"/>
  <c r="Q530" i="14"/>
  <c r="P530" i="14"/>
  <c r="O530" i="14"/>
  <c r="N530" i="14"/>
  <c r="M530" i="14"/>
  <c r="L530" i="14"/>
  <c r="K530" i="14"/>
  <c r="J530" i="14"/>
  <c r="I530" i="14"/>
  <c r="H530" i="14"/>
  <c r="D530" i="14"/>
  <c r="C530" i="14"/>
  <c r="AC529" i="14"/>
  <c r="AB529" i="14"/>
  <c r="AA529" i="14"/>
  <c r="Z529" i="14"/>
  <c r="Y529" i="14"/>
  <c r="X529" i="14"/>
  <c r="W529" i="14"/>
  <c r="V529" i="14"/>
  <c r="U529" i="14"/>
  <c r="T529" i="14"/>
  <c r="S529" i="14"/>
  <c r="R529" i="14"/>
  <c r="Q529" i="14"/>
  <c r="P529" i="14"/>
  <c r="O529" i="14"/>
  <c r="N529" i="14"/>
  <c r="M529" i="14"/>
  <c r="L529" i="14"/>
  <c r="K529" i="14"/>
  <c r="J529" i="14"/>
  <c r="I529" i="14"/>
  <c r="H529" i="14"/>
  <c r="D529" i="14"/>
  <c r="C529" i="14"/>
  <c r="AC528" i="14"/>
  <c r="AB528" i="14"/>
  <c r="AA528" i="14"/>
  <c r="Z528" i="14"/>
  <c r="Y528" i="14"/>
  <c r="X528" i="14"/>
  <c r="W528" i="14"/>
  <c r="V528" i="14"/>
  <c r="U528" i="14"/>
  <c r="T528" i="14"/>
  <c r="S528" i="14"/>
  <c r="R528" i="14"/>
  <c r="Q528" i="14"/>
  <c r="P528" i="14"/>
  <c r="O528" i="14"/>
  <c r="N528" i="14"/>
  <c r="M528" i="14"/>
  <c r="L528" i="14"/>
  <c r="K528" i="14"/>
  <c r="J528" i="14"/>
  <c r="I528" i="14"/>
  <c r="H528" i="14"/>
  <c r="D528" i="14"/>
  <c r="C528" i="14"/>
  <c r="AC527" i="14"/>
  <c r="AB527" i="14"/>
  <c r="AA527" i="14"/>
  <c r="Z527" i="14"/>
  <c r="Y527" i="14"/>
  <c r="X527" i="14"/>
  <c r="W527" i="14"/>
  <c r="V527" i="14"/>
  <c r="U527" i="14"/>
  <c r="T527" i="14"/>
  <c r="S527" i="14"/>
  <c r="R527" i="14"/>
  <c r="Q527" i="14"/>
  <c r="P527" i="14"/>
  <c r="O527" i="14"/>
  <c r="N527" i="14"/>
  <c r="M527" i="14"/>
  <c r="L527" i="14"/>
  <c r="K527" i="14"/>
  <c r="J527" i="14"/>
  <c r="I527" i="14"/>
  <c r="H527" i="14"/>
  <c r="D527" i="14"/>
  <c r="C527" i="14"/>
  <c r="AC526" i="14"/>
  <c r="AB526" i="14"/>
  <c r="AA526" i="14"/>
  <c r="Z526" i="14"/>
  <c r="Y526" i="14"/>
  <c r="X526" i="14"/>
  <c r="W526" i="14"/>
  <c r="V526" i="14"/>
  <c r="U526" i="14"/>
  <c r="T526" i="14"/>
  <c r="S526" i="14"/>
  <c r="R526" i="14"/>
  <c r="Q526" i="14"/>
  <c r="P526" i="14"/>
  <c r="O526" i="14"/>
  <c r="N526" i="14"/>
  <c r="M526" i="14"/>
  <c r="L526" i="14"/>
  <c r="K526" i="14"/>
  <c r="J526" i="14"/>
  <c r="I526" i="14"/>
  <c r="H526" i="14"/>
  <c r="D526" i="14"/>
  <c r="C526" i="14"/>
  <c r="AC525" i="14"/>
  <c r="AB525" i="14"/>
  <c r="AA525" i="14"/>
  <c r="Z525" i="14"/>
  <c r="Y525" i="14"/>
  <c r="X525" i="14"/>
  <c r="W525" i="14"/>
  <c r="V525" i="14"/>
  <c r="U525" i="14"/>
  <c r="T525" i="14"/>
  <c r="S525" i="14"/>
  <c r="R525" i="14"/>
  <c r="Q525" i="14"/>
  <c r="P525" i="14"/>
  <c r="O525" i="14"/>
  <c r="N525" i="14"/>
  <c r="M525" i="14"/>
  <c r="L525" i="14"/>
  <c r="K525" i="14"/>
  <c r="J525" i="14"/>
  <c r="I525" i="14"/>
  <c r="H525" i="14"/>
  <c r="D525" i="14"/>
  <c r="C525" i="14"/>
  <c r="AC524" i="14"/>
  <c r="AB524" i="14"/>
  <c r="AA524" i="14"/>
  <c r="Z524" i="14"/>
  <c r="Y524" i="14"/>
  <c r="X524" i="14"/>
  <c r="W524" i="14"/>
  <c r="V524" i="14"/>
  <c r="U524" i="14"/>
  <c r="T524" i="14"/>
  <c r="S524" i="14"/>
  <c r="R524" i="14"/>
  <c r="Q524" i="14"/>
  <c r="P524" i="14"/>
  <c r="O524" i="14"/>
  <c r="N524" i="14"/>
  <c r="M524" i="14"/>
  <c r="L524" i="14"/>
  <c r="K524" i="14"/>
  <c r="J524" i="14"/>
  <c r="I524" i="14"/>
  <c r="H524" i="14"/>
  <c r="D524" i="14"/>
  <c r="C524" i="14"/>
  <c r="AC523" i="14"/>
  <c r="AB523" i="14"/>
  <c r="AA523" i="14"/>
  <c r="Z523" i="14"/>
  <c r="Y523" i="14"/>
  <c r="X523" i="14"/>
  <c r="W523" i="14"/>
  <c r="V523" i="14"/>
  <c r="U523" i="14"/>
  <c r="T523" i="14"/>
  <c r="S523" i="14"/>
  <c r="R523" i="14"/>
  <c r="Q523" i="14"/>
  <c r="P523" i="14"/>
  <c r="O523" i="14"/>
  <c r="N523" i="14"/>
  <c r="M523" i="14"/>
  <c r="L523" i="14"/>
  <c r="K523" i="14"/>
  <c r="J523" i="14"/>
  <c r="I523" i="14"/>
  <c r="H523" i="14"/>
  <c r="D523" i="14"/>
  <c r="C523" i="14"/>
  <c r="AC522" i="14"/>
  <c r="AB522" i="14"/>
  <c r="AA522" i="14"/>
  <c r="Z522" i="14"/>
  <c r="Y522" i="14"/>
  <c r="X522" i="14"/>
  <c r="W522" i="14"/>
  <c r="V522" i="14"/>
  <c r="U522" i="14"/>
  <c r="T522" i="14"/>
  <c r="S522" i="14"/>
  <c r="R522" i="14"/>
  <c r="Q522" i="14"/>
  <c r="P522" i="14"/>
  <c r="O522" i="14"/>
  <c r="N522" i="14"/>
  <c r="M522" i="14"/>
  <c r="L522" i="14"/>
  <c r="K522" i="14"/>
  <c r="J522" i="14"/>
  <c r="I522" i="14"/>
  <c r="H522" i="14"/>
  <c r="D522" i="14"/>
  <c r="C522" i="14"/>
  <c r="AC521" i="14"/>
  <c r="AB521" i="14"/>
  <c r="AA521" i="14"/>
  <c r="Z521" i="14"/>
  <c r="Y521" i="14"/>
  <c r="X521" i="14"/>
  <c r="W521" i="14"/>
  <c r="V521" i="14"/>
  <c r="U521" i="14"/>
  <c r="T521" i="14"/>
  <c r="S521" i="14"/>
  <c r="R521" i="14"/>
  <c r="Q521" i="14"/>
  <c r="P521" i="14"/>
  <c r="O521" i="14"/>
  <c r="N521" i="14"/>
  <c r="M521" i="14"/>
  <c r="L521" i="14"/>
  <c r="K521" i="14"/>
  <c r="J521" i="14"/>
  <c r="I521" i="14"/>
  <c r="H521" i="14"/>
  <c r="D521" i="14"/>
  <c r="C521" i="14"/>
  <c r="AC520" i="14"/>
  <c r="AB520" i="14"/>
  <c r="AA520" i="14"/>
  <c r="Z520" i="14"/>
  <c r="Y520" i="14"/>
  <c r="X520" i="14"/>
  <c r="W520" i="14"/>
  <c r="V520" i="14"/>
  <c r="U520" i="14"/>
  <c r="T520" i="14"/>
  <c r="S520" i="14"/>
  <c r="R520" i="14"/>
  <c r="Q520" i="14"/>
  <c r="P520" i="14"/>
  <c r="O520" i="14"/>
  <c r="N520" i="14"/>
  <c r="M520" i="14"/>
  <c r="L520" i="14"/>
  <c r="K520" i="14"/>
  <c r="J520" i="14"/>
  <c r="I520" i="14"/>
  <c r="H520" i="14"/>
  <c r="D520" i="14"/>
  <c r="C520" i="14"/>
  <c r="AC519" i="14"/>
  <c r="AB519" i="14"/>
  <c r="AA519" i="14"/>
  <c r="Z519" i="14"/>
  <c r="Y519" i="14"/>
  <c r="X519" i="14"/>
  <c r="W519" i="14"/>
  <c r="V519" i="14"/>
  <c r="U519" i="14"/>
  <c r="T519" i="14"/>
  <c r="S519" i="14"/>
  <c r="R519" i="14"/>
  <c r="Q519" i="14"/>
  <c r="P519" i="14"/>
  <c r="O519" i="14"/>
  <c r="N519" i="14"/>
  <c r="M519" i="14"/>
  <c r="L519" i="14"/>
  <c r="K519" i="14"/>
  <c r="J519" i="14"/>
  <c r="I519" i="14"/>
  <c r="H519" i="14"/>
  <c r="D519" i="14"/>
  <c r="C519" i="14"/>
  <c r="AC518" i="14"/>
  <c r="AB518" i="14"/>
  <c r="AA518" i="14"/>
  <c r="Z518" i="14"/>
  <c r="Y518" i="14"/>
  <c r="X518" i="14"/>
  <c r="W518" i="14"/>
  <c r="V518" i="14"/>
  <c r="U518" i="14"/>
  <c r="T518" i="14"/>
  <c r="S518" i="14"/>
  <c r="R518" i="14"/>
  <c r="Q518" i="14"/>
  <c r="P518" i="14"/>
  <c r="O518" i="14"/>
  <c r="N518" i="14"/>
  <c r="M518" i="14"/>
  <c r="L518" i="14"/>
  <c r="K518" i="14"/>
  <c r="J518" i="14"/>
  <c r="I518" i="14"/>
  <c r="H518" i="14"/>
  <c r="D518" i="14"/>
  <c r="C518" i="14"/>
  <c r="AC517" i="14"/>
  <c r="AB517" i="14"/>
  <c r="AA517" i="14"/>
  <c r="Z517" i="14"/>
  <c r="Y517" i="14"/>
  <c r="X517" i="14"/>
  <c r="W517" i="14"/>
  <c r="V517" i="14"/>
  <c r="U517" i="14"/>
  <c r="T517" i="14"/>
  <c r="S517" i="14"/>
  <c r="R517" i="14"/>
  <c r="Q517" i="14"/>
  <c r="P517" i="14"/>
  <c r="O517" i="14"/>
  <c r="N517" i="14"/>
  <c r="M517" i="14"/>
  <c r="L517" i="14"/>
  <c r="K517" i="14"/>
  <c r="J517" i="14"/>
  <c r="I517" i="14"/>
  <c r="H517" i="14"/>
  <c r="D517" i="14"/>
  <c r="C517" i="14"/>
  <c r="AC516" i="14"/>
  <c r="AB516" i="14"/>
  <c r="AA516" i="14"/>
  <c r="Z516" i="14"/>
  <c r="Y516" i="14"/>
  <c r="X516" i="14"/>
  <c r="W516" i="14"/>
  <c r="V516" i="14"/>
  <c r="U516" i="14"/>
  <c r="T516" i="14"/>
  <c r="S516" i="14"/>
  <c r="R516" i="14"/>
  <c r="Q516" i="14"/>
  <c r="P516" i="14"/>
  <c r="O516" i="14"/>
  <c r="N516" i="14"/>
  <c r="M516" i="14"/>
  <c r="L516" i="14"/>
  <c r="K516" i="14"/>
  <c r="J516" i="14"/>
  <c r="I516" i="14"/>
  <c r="H516" i="14"/>
  <c r="D516" i="14"/>
  <c r="C516" i="14"/>
  <c r="AC515" i="14"/>
  <c r="AB515" i="14"/>
  <c r="AA515" i="14"/>
  <c r="Z515" i="14"/>
  <c r="Y515" i="14"/>
  <c r="X515" i="14"/>
  <c r="W515" i="14"/>
  <c r="V515" i="14"/>
  <c r="U515" i="14"/>
  <c r="T515" i="14"/>
  <c r="S515" i="14"/>
  <c r="R515" i="14"/>
  <c r="Q515" i="14"/>
  <c r="P515" i="14"/>
  <c r="O515" i="14"/>
  <c r="N515" i="14"/>
  <c r="M515" i="14"/>
  <c r="L515" i="14"/>
  <c r="K515" i="14"/>
  <c r="J515" i="14"/>
  <c r="I515" i="14"/>
  <c r="H515" i="14"/>
  <c r="D515" i="14"/>
  <c r="C515" i="14"/>
  <c r="AC514" i="14"/>
  <c r="AB514" i="14"/>
  <c r="AA514" i="14"/>
  <c r="Z514" i="14"/>
  <c r="Y514" i="14"/>
  <c r="X514" i="14"/>
  <c r="W514" i="14"/>
  <c r="V514" i="14"/>
  <c r="U514" i="14"/>
  <c r="T514" i="14"/>
  <c r="S514" i="14"/>
  <c r="R514" i="14"/>
  <c r="Q514" i="14"/>
  <c r="P514" i="14"/>
  <c r="O514" i="14"/>
  <c r="N514" i="14"/>
  <c r="M514" i="14"/>
  <c r="L514" i="14"/>
  <c r="K514" i="14"/>
  <c r="J514" i="14"/>
  <c r="I514" i="14"/>
  <c r="H514" i="14"/>
  <c r="D514" i="14"/>
  <c r="C514" i="14"/>
  <c r="AC513" i="14"/>
  <c r="AB513" i="14"/>
  <c r="AA513" i="14"/>
  <c r="Z513" i="14"/>
  <c r="Y513" i="14"/>
  <c r="X513" i="14"/>
  <c r="W513" i="14"/>
  <c r="V513" i="14"/>
  <c r="U513" i="14"/>
  <c r="T513" i="14"/>
  <c r="S513" i="14"/>
  <c r="R513" i="14"/>
  <c r="Q513" i="14"/>
  <c r="P513" i="14"/>
  <c r="O513" i="14"/>
  <c r="N513" i="14"/>
  <c r="M513" i="14"/>
  <c r="L513" i="14"/>
  <c r="K513" i="14"/>
  <c r="J513" i="14"/>
  <c r="I513" i="14"/>
  <c r="H513" i="14"/>
  <c r="D513" i="14"/>
  <c r="C513" i="14"/>
  <c r="AC512" i="14"/>
  <c r="AB512" i="14"/>
  <c r="AA512" i="14"/>
  <c r="Z512" i="14"/>
  <c r="Y512" i="14"/>
  <c r="X512" i="14"/>
  <c r="W512" i="14"/>
  <c r="V512" i="14"/>
  <c r="U512" i="14"/>
  <c r="T512" i="14"/>
  <c r="S512" i="14"/>
  <c r="R512" i="14"/>
  <c r="Q512" i="14"/>
  <c r="P512" i="14"/>
  <c r="O512" i="14"/>
  <c r="N512" i="14"/>
  <c r="M512" i="14"/>
  <c r="L512" i="14"/>
  <c r="K512" i="14"/>
  <c r="J512" i="14"/>
  <c r="I512" i="14"/>
  <c r="H512" i="14"/>
  <c r="D512" i="14"/>
  <c r="C512" i="14"/>
  <c r="AC511" i="14"/>
  <c r="AB511" i="14"/>
  <c r="AA511" i="14"/>
  <c r="Z511" i="14"/>
  <c r="Y511" i="14"/>
  <c r="X511" i="14"/>
  <c r="W511" i="14"/>
  <c r="V511" i="14"/>
  <c r="U511" i="14"/>
  <c r="T511" i="14"/>
  <c r="S511" i="14"/>
  <c r="R511" i="14"/>
  <c r="Q511" i="14"/>
  <c r="P511" i="14"/>
  <c r="O511" i="14"/>
  <c r="N511" i="14"/>
  <c r="M511" i="14"/>
  <c r="L511" i="14"/>
  <c r="K511" i="14"/>
  <c r="J511" i="14"/>
  <c r="I511" i="14"/>
  <c r="H511" i="14"/>
  <c r="D511" i="14"/>
  <c r="C511" i="14"/>
  <c r="AC510" i="14"/>
  <c r="AB510" i="14"/>
  <c r="AA510" i="14"/>
  <c r="Z510" i="14"/>
  <c r="Y510" i="14"/>
  <c r="X510" i="14"/>
  <c r="W510" i="14"/>
  <c r="V510" i="14"/>
  <c r="U510" i="14"/>
  <c r="T510" i="14"/>
  <c r="S510" i="14"/>
  <c r="R510" i="14"/>
  <c r="Q510" i="14"/>
  <c r="P510" i="14"/>
  <c r="O510" i="14"/>
  <c r="N510" i="14"/>
  <c r="M510" i="14"/>
  <c r="L510" i="14"/>
  <c r="K510" i="14"/>
  <c r="J510" i="14"/>
  <c r="I510" i="14"/>
  <c r="H510" i="14"/>
  <c r="D510" i="14"/>
  <c r="C510" i="14"/>
  <c r="AC509" i="14"/>
  <c r="AB509" i="14"/>
  <c r="AA509" i="14"/>
  <c r="Z509" i="14"/>
  <c r="Y509" i="14"/>
  <c r="X509" i="14"/>
  <c r="W509" i="14"/>
  <c r="V509" i="14"/>
  <c r="U509" i="14"/>
  <c r="T509" i="14"/>
  <c r="S509" i="14"/>
  <c r="R509" i="14"/>
  <c r="Q509" i="14"/>
  <c r="P509" i="14"/>
  <c r="O509" i="14"/>
  <c r="N509" i="14"/>
  <c r="M509" i="14"/>
  <c r="L509" i="14"/>
  <c r="K509" i="14"/>
  <c r="J509" i="14"/>
  <c r="I509" i="14"/>
  <c r="H509" i="14"/>
  <c r="D509" i="14"/>
  <c r="C509" i="14"/>
  <c r="AC508" i="14"/>
  <c r="AB508" i="14"/>
  <c r="AA508" i="14"/>
  <c r="Z508" i="14"/>
  <c r="Y508" i="14"/>
  <c r="X508" i="14"/>
  <c r="W508" i="14"/>
  <c r="V508" i="14"/>
  <c r="U508" i="14"/>
  <c r="T508" i="14"/>
  <c r="S508" i="14"/>
  <c r="R508" i="14"/>
  <c r="Q508" i="14"/>
  <c r="P508" i="14"/>
  <c r="O508" i="14"/>
  <c r="N508" i="14"/>
  <c r="M508" i="14"/>
  <c r="L508" i="14"/>
  <c r="K508" i="14"/>
  <c r="J508" i="14"/>
  <c r="I508" i="14"/>
  <c r="H508" i="14"/>
  <c r="D508" i="14"/>
  <c r="C508" i="14"/>
  <c r="AC507" i="14"/>
  <c r="AB507" i="14"/>
  <c r="AA507" i="14"/>
  <c r="Z507" i="14"/>
  <c r="Y507" i="14"/>
  <c r="X507" i="14"/>
  <c r="W507" i="14"/>
  <c r="V507" i="14"/>
  <c r="U507" i="14"/>
  <c r="T507" i="14"/>
  <c r="S507" i="14"/>
  <c r="R507" i="14"/>
  <c r="Q507" i="14"/>
  <c r="P507" i="14"/>
  <c r="O507" i="14"/>
  <c r="N507" i="14"/>
  <c r="M507" i="14"/>
  <c r="L507" i="14"/>
  <c r="K507" i="14"/>
  <c r="J507" i="14"/>
  <c r="I507" i="14"/>
  <c r="H507" i="14"/>
  <c r="D507" i="14"/>
  <c r="C507" i="14"/>
  <c r="AC506" i="14"/>
  <c r="AB506" i="14"/>
  <c r="AA506" i="14"/>
  <c r="Z506" i="14"/>
  <c r="Y506" i="14"/>
  <c r="X506" i="14"/>
  <c r="W506" i="14"/>
  <c r="V506" i="14"/>
  <c r="U506" i="14"/>
  <c r="T506" i="14"/>
  <c r="S506" i="14"/>
  <c r="R506" i="14"/>
  <c r="Q506" i="14"/>
  <c r="P506" i="14"/>
  <c r="O506" i="14"/>
  <c r="N506" i="14"/>
  <c r="M506" i="14"/>
  <c r="L506" i="14"/>
  <c r="K506" i="14"/>
  <c r="J506" i="14"/>
  <c r="I506" i="14"/>
  <c r="H506" i="14"/>
  <c r="D506" i="14"/>
  <c r="C506" i="14"/>
  <c r="AC505" i="14"/>
  <c r="AB505" i="14"/>
  <c r="AA505" i="14"/>
  <c r="Z505" i="14"/>
  <c r="Y505" i="14"/>
  <c r="X505" i="14"/>
  <c r="W505" i="14"/>
  <c r="V505" i="14"/>
  <c r="U505" i="14"/>
  <c r="T505" i="14"/>
  <c r="S505" i="14"/>
  <c r="R505" i="14"/>
  <c r="Q505" i="14"/>
  <c r="P505" i="14"/>
  <c r="O505" i="14"/>
  <c r="N505" i="14"/>
  <c r="M505" i="14"/>
  <c r="L505" i="14"/>
  <c r="K505" i="14"/>
  <c r="J505" i="14"/>
  <c r="I505" i="14"/>
  <c r="H505" i="14"/>
  <c r="D505" i="14"/>
  <c r="C505" i="14"/>
  <c r="AC504" i="14"/>
  <c r="AB504" i="14"/>
  <c r="AA504" i="14"/>
  <c r="Z504" i="14"/>
  <c r="Y504" i="14"/>
  <c r="X504" i="14"/>
  <c r="W504" i="14"/>
  <c r="V504" i="14"/>
  <c r="U504" i="14"/>
  <c r="T504" i="14"/>
  <c r="S504" i="14"/>
  <c r="R504" i="14"/>
  <c r="Q504" i="14"/>
  <c r="P504" i="14"/>
  <c r="O504" i="14"/>
  <c r="N504" i="14"/>
  <c r="M504" i="14"/>
  <c r="L504" i="14"/>
  <c r="K504" i="14"/>
  <c r="J504" i="14"/>
  <c r="I504" i="14"/>
  <c r="H504" i="14"/>
  <c r="D504" i="14"/>
  <c r="C504" i="14"/>
  <c r="AC503" i="14"/>
  <c r="AB503" i="14"/>
  <c r="AA503" i="14"/>
  <c r="Z503" i="14"/>
  <c r="Y503" i="14"/>
  <c r="X503" i="14"/>
  <c r="W503" i="14"/>
  <c r="V503" i="14"/>
  <c r="U503" i="14"/>
  <c r="T503" i="14"/>
  <c r="S503" i="14"/>
  <c r="R503" i="14"/>
  <c r="Q503" i="14"/>
  <c r="P503" i="14"/>
  <c r="O503" i="14"/>
  <c r="N503" i="14"/>
  <c r="M503" i="14"/>
  <c r="L503" i="14"/>
  <c r="K503" i="14"/>
  <c r="J503" i="14"/>
  <c r="I503" i="14"/>
  <c r="H503" i="14"/>
  <c r="D503" i="14"/>
  <c r="C503" i="14"/>
  <c r="AC502" i="14"/>
  <c r="AB502" i="14"/>
  <c r="AA502" i="14"/>
  <c r="Z502" i="14"/>
  <c r="Y502" i="14"/>
  <c r="X502" i="14"/>
  <c r="W502" i="14"/>
  <c r="V502" i="14"/>
  <c r="U502" i="14"/>
  <c r="T502" i="14"/>
  <c r="S502" i="14"/>
  <c r="R502" i="14"/>
  <c r="Q502" i="14"/>
  <c r="P502" i="14"/>
  <c r="O502" i="14"/>
  <c r="N502" i="14"/>
  <c r="M502" i="14"/>
  <c r="L502" i="14"/>
  <c r="K502" i="14"/>
  <c r="J502" i="14"/>
  <c r="I502" i="14"/>
  <c r="H502" i="14"/>
  <c r="D502" i="14"/>
  <c r="C502" i="14"/>
  <c r="AC501" i="14"/>
  <c r="AB501" i="14"/>
  <c r="AA501" i="14"/>
  <c r="Z501" i="14"/>
  <c r="Y501" i="14"/>
  <c r="X501" i="14"/>
  <c r="W501" i="14"/>
  <c r="V501" i="14"/>
  <c r="U501" i="14"/>
  <c r="T501" i="14"/>
  <c r="S501" i="14"/>
  <c r="R501" i="14"/>
  <c r="Q501" i="14"/>
  <c r="P501" i="14"/>
  <c r="O501" i="14"/>
  <c r="N501" i="14"/>
  <c r="M501" i="14"/>
  <c r="L501" i="14"/>
  <c r="K501" i="14"/>
  <c r="J501" i="14"/>
  <c r="I501" i="14"/>
  <c r="H501" i="14"/>
  <c r="D501" i="14"/>
  <c r="C501" i="14"/>
  <c r="AC500" i="14"/>
  <c r="AB500" i="14"/>
  <c r="AA500" i="14"/>
  <c r="Z500" i="14"/>
  <c r="Y500" i="14"/>
  <c r="X500" i="14"/>
  <c r="W500" i="14"/>
  <c r="V500" i="14"/>
  <c r="U500" i="14"/>
  <c r="T500" i="14"/>
  <c r="S500" i="14"/>
  <c r="R500" i="14"/>
  <c r="Q500" i="14"/>
  <c r="P500" i="14"/>
  <c r="O500" i="14"/>
  <c r="N500" i="14"/>
  <c r="M500" i="14"/>
  <c r="L500" i="14"/>
  <c r="K500" i="14"/>
  <c r="J500" i="14"/>
  <c r="I500" i="14"/>
  <c r="H500" i="14"/>
  <c r="D500" i="14"/>
  <c r="C500" i="14"/>
  <c r="AC499" i="14"/>
  <c r="AB499" i="14"/>
  <c r="AA499" i="14"/>
  <c r="Z499" i="14"/>
  <c r="Y499" i="14"/>
  <c r="X499" i="14"/>
  <c r="W499" i="14"/>
  <c r="V499" i="14"/>
  <c r="U499" i="14"/>
  <c r="T499" i="14"/>
  <c r="S499" i="14"/>
  <c r="R499" i="14"/>
  <c r="Q499" i="14"/>
  <c r="P499" i="14"/>
  <c r="O499" i="14"/>
  <c r="N499" i="14"/>
  <c r="M499" i="14"/>
  <c r="L499" i="14"/>
  <c r="K499" i="14"/>
  <c r="J499" i="14"/>
  <c r="I499" i="14"/>
  <c r="H499" i="14"/>
  <c r="D499" i="14"/>
  <c r="C499" i="14"/>
  <c r="AC498" i="14"/>
  <c r="AB498" i="14"/>
  <c r="AA498" i="14"/>
  <c r="Z498" i="14"/>
  <c r="Y498" i="14"/>
  <c r="X498" i="14"/>
  <c r="W498" i="14"/>
  <c r="V498" i="14"/>
  <c r="U498" i="14"/>
  <c r="T498" i="14"/>
  <c r="S498" i="14"/>
  <c r="R498" i="14"/>
  <c r="Q498" i="14"/>
  <c r="P498" i="14"/>
  <c r="O498" i="14"/>
  <c r="N498" i="14"/>
  <c r="M498" i="14"/>
  <c r="L498" i="14"/>
  <c r="K498" i="14"/>
  <c r="J498" i="14"/>
  <c r="I498" i="14"/>
  <c r="H498" i="14"/>
  <c r="D498" i="14"/>
  <c r="C498" i="14"/>
  <c r="AC497" i="14"/>
  <c r="AB497" i="14"/>
  <c r="AA497" i="14"/>
  <c r="Z497" i="14"/>
  <c r="Y497" i="14"/>
  <c r="X497" i="14"/>
  <c r="W497" i="14"/>
  <c r="V497" i="14"/>
  <c r="U497" i="14"/>
  <c r="T497" i="14"/>
  <c r="S497" i="14"/>
  <c r="R497" i="14"/>
  <c r="Q497" i="14"/>
  <c r="P497" i="14"/>
  <c r="O497" i="14"/>
  <c r="N497" i="14"/>
  <c r="M497" i="14"/>
  <c r="L497" i="14"/>
  <c r="K497" i="14"/>
  <c r="J497" i="14"/>
  <c r="I497" i="14"/>
  <c r="H497" i="14"/>
  <c r="D497" i="14"/>
  <c r="C497" i="14"/>
  <c r="AC496" i="14"/>
  <c r="AB496" i="14"/>
  <c r="AA496" i="14"/>
  <c r="Z496" i="14"/>
  <c r="Y496" i="14"/>
  <c r="X496" i="14"/>
  <c r="W496" i="14"/>
  <c r="V496" i="14"/>
  <c r="U496" i="14"/>
  <c r="T496" i="14"/>
  <c r="S496" i="14"/>
  <c r="R496" i="14"/>
  <c r="Q496" i="14"/>
  <c r="P496" i="14"/>
  <c r="O496" i="14"/>
  <c r="N496" i="14"/>
  <c r="M496" i="14"/>
  <c r="L496" i="14"/>
  <c r="K496" i="14"/>
  <c r="J496" i="14"/>
  <c r="I496" i="14"/>
  <c r="H496" i="14"/>
  <c r="D496" i="14"/>
  <c r="C496" i="14"/>
  <c r="AC495" i="14"/>
  <c r="AB495" i="14"/>
  <c r="AA495" i="14"/>
  <c r="Z495" i="14"/>
  <c r="Y495" i="14"/>
  <c r="X495" i="14"/>
  <c r="W495" i="14"/>
  <c r="V495" i="14"/>
  <c r="U495" i="14"/>
  <c r="T495" i="14"/>
  <c r="S495" i="14"/>
  <c r="R495" i="14"/>
  <c r="Q495" i="14"/>
  <c r="P495" i="14"/>
  <c r="O495" i="14"/>
  <c r="N495" i="14"/>
  <c r="M495" i="14"/>
  <c r="L495" i="14"/>
  <c r="K495" i="14"/>
  <c r="J495" i="14"/>
  <c r="I495" i="14"/>
  <c r="H495" i="14"/>
  <c r="D495" i="14"/>
  <c r="C495" i="14"/>
  <c r="AC494" i="14"/>
  <c r="AB494" i="14"/>
  <c r="AA494" i="14"/>
  <c r="Z494" i="14"/>
  <c r="Y494" i="14"/>
  <c r="X494" i="14"/>
  <c r="W494" i="14"/>
  <c r="V494" i="14"/>
  <c r="U494" i="14"/>
  <c r="T494" i="14"/>
  <c r="S494" i="14"/>
  <c r="R494" i="14"/>
  <c r="Q494" i="14"/>
  <c r="P494" i="14"/>
  <c r="O494" i="14"/>
  <c r="N494" i="14"/>
  <c r="M494" i="14"/>
  <c r="L494" i="14"/>
  <c r="K494" i="14"/>
  <c r="J494" i="14"/>
  <c r="I494" i="14"/>
  <c r="H494" i="14"/>
  <c r="D494" i="14"/>
  <c r="C494" i="14"/>
  <c r="AC493" i="14"/>
  <c r="AB493" i="14"/>
  <c r="AA493" i="14"/>
  <c r="Z493" i="14"/>
  <c r="Y493" i="14"/>
  <c r="X493" i="14"/>
  <c r="W493" i="14"/>
  <c r="V493" i="14"/>
  <c r="U493" i="14"/>
  <c r="T493" i="14"/>
  <c r="S493" i="14"/>
  <c r="R493" i="14"/>
  <c r="Q493" i="14"/>
  <c r="P493" i="14"/>
  <c r="O493" i="14"/>
  <c r="N493" i="14"/>
  <c r="M493" i="14"/>
  <c r="L493" i="14"/>
  <c r="K493" i="14"/>
  <c r="J493" i="14"/>
  <c r="I493" i="14"/>
  <c r="H493" i="14"/>
  <c r="D493" i="14"/>
  <c r="C493" i="14"/>
  <c r="AC492" i="14"/>
  <c r="AB492" i="14"/>
  <c r="AA492" i="14"/>
  <c r="Z492" i="14"/>
  <c r="Y492" i="14"/>
  <c r="X492" i="14"/>
  <c r="W492" i="14"/>
  <c r="V492" i="14"/>
  <c r="U492" i="14"/>
  <c r="T492" i="14"/>
  <c r="S492" i="14"/>
  <c r="R492" i="14"/>
  <c r="Q492" i="14"/>
  <c r="P492" i="14"/>
  <c r="O492" i="14"/>
  <c r="N492" i="14"/>
  <c r="M492" i="14"/>
  <c r="L492" i="14"/>
  <c r="K492" i="14"/>
  <c r="J492" i="14"/>
  <c r="I492" i="14"/>
  <c r="H492" i="14"/>
  <c r="D492" i="14"/>
  <c r="C492" i="14"/>
  <c r="AC491" i="14"/>
  <c r="AB491" i="14"/>
  <c r="AA491" i="14"/>
  <c r="Z491" i="14"/>
  <c r="Y491" i="14"/>
  <c r="X491" i="14"/>
  <c r="W491" i="14"/>
  <c r="V491" i="14"/>
  <c r="U491" i="14"/>
  <c r="T491" i="14"/>
  <c r="S491" i="14"/>
  <c r="R491" i="14"/>
  <c r="Q491" i="14"/>
  <c r="P491" i="14"/>
  <c r="O491" i="14"/>
  <c r="N491" i="14"/>
  <c r="M491" i="14"/>
  <c r="L491" i="14"/>
  <c r="K491" i="14"/>
  <c r="J491" i="14"/>
  <c r="I491" i="14"/>
  <c r="H491" i="14"/>
  <c r="D491" i="14"/>
  <c r="C491" i="14"/>
  <c r="AC490" i="14"/>
  <c r="AB490" i="14"/>
  <c r="AA490" i="14"/>
  <c r="Z490" i="14"/>
  <c r="Y490" i="14"/>
  <c r="X490" i="14"/>
  <c r="W490" i="14"/>
  <c r="V490" i="14"/>
  <c r="U490" i="14"/>
  <c r="T490" i="14"/>
  <c r="S490" i="14"/>
  <c r="R490" i="14"/>
  <c r="Q490" i="14"/>
  <c r="P490" i="14"/>
  <c r="O490" i="14"/>
  <c r="N490" i="14"/>
  <c r="M490" i="14"/>
  <c r="L490" i="14"/>
  <c r="K490" i="14"/>
  <c r="J490" i="14"/>
  <c r="I490" i="14"/>
  <c r="H490" i="14"/>
  <c r="D490" i="14"/>
  <c r="C490" i="14"/>
  <c r="AC489" i="14"/>
  <c r="AB489" i="14"/>
  <c r="AA489" i="14"/>
  <c r="Z489" i="14"/>
  <c r="Y489" i="14"/>
  <c r="X489" i="14"/>
  <c r="W489" i="14"/>
  <c r="V489" i="14"/>
  <c r="U489" i="14"/>
  <c r="T489" i="14"/>
  <c r="S489" i="14"/>
  <c r="R489" i="14"/>
  <c r="Q489" i="14"/>
  <c r="P489" i="14"/>
  <c r="O489" i="14"/>
  <c r="N489" i="14"/>
  <c r="M489" i="14"/>
  <c r="L489" i="14"/>
  <c r="K489" i="14"/>
  <c r="J489" i="14"/>
  <c r="I489" i="14"/>
  <c r="H489" i="14"/>
  <c r="D489" i="14"/>
  <c r="C489" i="14"/>
  <c r="AC488" i="14"/>
  <c r="AB488" i="14"/>
  <c r="AA488" i="14"/>
  <c r="Z488" i="14"/>
  <c r="Y488" i="14"/>
  <c r="X488" i="14"/>
  <c r="W488" i="14"/>
  <c r="V488" i="14"/>
  <c r="U488" i="14"/>
  <c r="T488" i="14"/>
  <c r="S488" i="14"/>
  <c r="R488" i="14"/>
  <c r="Q488" i="14"/>
  <c r="P488" i="14"/>
  <c r="O488" i="14"/>
  <c r="N488" i="14"/>
  <c r="M488" i="14"/>
  <c r="L488" i="14"/>
  <c r="K488" i="14"/>
  <c r="J488" i="14"/>
  <c r="I488" i="14"/>
  <c r="H488" i="14"/>
  <c r="D488" i="14"/>
  <c r="C488" i="14"/>
  <c r="AC487" i="14"/>
  <c r="AB487" i="14"/>
  <c r="AA487" i="14"/>
  <c r="Z487" i="14"/>
  <c r="Y487" i="14"/>
  <c r="X487" i="14"/>
  <c r="W487" i="14"/>
  <c r="V487" i="14"/>
  <c r="U487" i="14"/>
  <c r="T487" i="14"/>
  <c r="S487" i="14"/>
  <c r="R487" i="14"/>
  <c r="Q487" i="14"/>
  <c r="P487" i="14"/>
  <c r="O487" i="14"/>
  <c r="N487" i="14"/>
  <c r="M487" i="14"/>
  <c r="L487" i="14"/>
  <c r="K487" i="14"/>
  <c r="J487" i="14"/>
  <c r="I487" i="14"/>
  <c r="H487" i="14"/>
  <c r="D487" i="14"/>
  <c r="C487" i="14"/>
  <c r="AC486" i="14"/>
  <c r="AB486" i="14"/>
  <c r="AA486" i="14"/>
  <c r="Z486" i="14"/>
  <c r="Y486" i="14"/>
  <c r="X486" i="14"/>
  <c r="W486" i="14"/>
  <c r="V486" i="14"/>
  <c r="U486" i="14"/>
  <c r="T486" i="14"/>
  <c r="S486" i="14"/>
  <c r="R486" i="14"/>
  <c r="Q486" i="14"/>
  <c r="P486" i="14"/>
  <c r="O486" i="14"/>
  <c r="N486" i="14"/>
  <c r="M486" i="14"/>
  <c r="L486" i="14"/>
  <c r="K486" i="14"/>
  <c r="J486" i="14"/>
  <c r="I486" i="14"/>
  <c r="H486" i="14"/>
  <c r="D486" i="14"/>
  <c r="C486" i="14"/>
  <c r="AC485" i="14"/>
  <c r="AB485" i="14"/>
  <c r="AA485" i="14"/>
  <c r="Z485" i="14"/>
  <c r="Y485" i="14"/>
  <c r="X485" i="14"/>
  <c r="W485" i="14"/>
  <c r="V485" i="14"/>
  <c r="U485" i="14"/>
  <c r="T485" i="14"/>
  <c r="S485" i="14"/>
  <c r="R485" i="14"/>
  <c r="Q485" i="14"/>
  <c r="P485" i="14"/>
  <c r="O485" i="14"/>
  <c r="N485" i="14"/>
  <c r="M485" i="14"/>
  <c r="L485" i="14"/>
  <c r="K485" i="14"/>
  <c r="J485" i="14"/>
  <c r="I485" i="14"/>
  <c r="H485" i="14"/>
  <c r="D485" i="14"/>
  <c r="C485" i="14"/>
  <c r="AC484" i="14"/>
  <c r="AB484" i="14"/>
  <c r="AA484" i="14"/>
  <c r="Z484" i="14"/>
  <c r="Y484" i="14"/>
  <c r="X484" i="14"/>
  <c r="W484" i="14"/>
  <c r="V484" i="14"/>
  <c r="U484" i="14"/>
  <c r="T484" i="14"/>
  <c r="S484" i="14"/>
  <c r="R484" i="14"/>
  <c r="Q484" i="14"/>
  <c r="P484" i="14"/>
  <c r="O484" i="14"/>
  <c r="N484" i="14"/>
  <c r="M484" i="14"/>
  <c r="L484" i="14"/>
  <c r="K484" i="14"/>
  <c r="J484" i="14"/>
  <c r="I484" i="14"/>
  <c r="H484" i="14"/>
  <c r="D484" i="14"/>
  <c r="C484" i="14"/>
  <c r="AC483" i="14"/>
  <c r="AB483" i="14"/>
  <c r="AA483" i="14"/>
  <c r="Z483" i="14"/>
  <c r="Y483" i="14"/>
  <c r="X483" i="14"/>
  <c r="W483" i="14"/>
  <c r="V483" i="14"/>
  <c r="U483" i="14"/>
  <c r="T483" i="14"/>
  <c r="S483" i="14"/>
  <c r="R483" i="14"/>
  <c r="Q483" i="14"/>
  <c r="P483" i="14"/>
  <c r="O483" i="14"/>
  <c r="N483" i="14"/>
  <c r="M483" i="14"/>
  <c r="L483" i="14"/>
  <c r="K483" i="14"/>
  <c r="J483" i="14"/>
  <c r="I483" i="14"/>
  <c r="H483" i="14"/>
  <c r="D483" i="14"/>
  <c r="C483" i="14"/>
  <c r="AC482" i="14"/>
  <c r="AB482" i="14"/>
  <c r="AA482" i="14"/>
  <c r="Z482" i="14"/>
  <c r="Y482" i="14"/>
  <c r="X482" i="14"/>
  <c r="W482" i="14"/>
  <c r="V482" i="14"/>
  <c r="U482" i="14"/>
  <c r="T482" i="14"/>
  <c r="S482" i="14"/>
  <c r="R482" i="14"/>
  <c r="Q482" i="14"/>
  <c r="P482" i="14"/>
  <c r="O482" i="14"/>
  <c r="N482" i="14"/>
  <c r="M482" i="14"/>
  <c r="L482" i="14"/>
  <c r="K482" i="14"/>
  <c r="J482" i="14"/>
  <c r="I482" i="14"/>
  <c r="H482" i="14"/>
  <c r="D482" i="14"/>
  <c r="C482" i="14"/>
  <c r="AC481" i="14"/>
  <c r="AB481" i="14"/>
  <c r="AA481" i="14"/>
  <c r="Z481" i="14"/>
  <c r="Y481" i="14"/>
  <c r="X481" i="14"/>
  <c r="W481" i="14"/>
  <c r="V481" i="14"/>
  <c r="U481" i="14"/>
  <c r="T481" i="14"/>
  <c r="S481" i="14"/>
  <c r="R481" i="14"/>
  <c r="Q481" i="14"/>
  <c r="P481" i="14"/>
  <c r="O481" i="14"/>
  <c r="N481" i="14"/>
  <c r="M481" i="14"/>
  <c r="L481" i="14"/>
  <c r="K481" i="14"/>
  <c r="J481" i="14"/>
  <c r="I481" i="14"/>
  <c r="H481" i="14"/>
  <c r="D481" i="14"/>
  <c r="C481" i="14"/>
  <c r="AC480" i="14"/>
  <c r="AB480" i="14"/>
  <c r="AA480" i="14"/>
  <c r="Z480" i="14"/>
  <c r="Y480" i="14"/>
  <c r="X480" i="14"/>
  <c r="W480" i="14"/>
  <c r="V480" i="14"/>
  <c r="U480" i="14"/>
  <c r="T480" i="14"/>
  <c r="S480" i="14"/>
  <c r="R480" i="14"/>
  <c r="Q480" i="14"/>
  <c r="P480" i="14"/>
  <c r="O480" i="14"/>
  <c r="N480" i="14"/>
  <c r="M480" i="14"/>
  <c r="L480" i="14"/>
  <c r="K480" i="14"/>
  <c r="J480" i="14"/>
  <c r="I480" i="14"/>
  <c r="H480" i="14"/>
  <c r="D480" i="14"/>
  <c r="C480" i="14"/>
  <c r="AC479" i="14"/>
  <c r="AB479" i="14"/>
  <c r="AA479" i="14"/>
  <c r="Z479" i="14"/>
  <c r="Y479" i="14"/>
  <c r="X479" i="14"/>
  <c r="W479" i="14"/>
  <c r="V479" i="14"/>
  <c r="U479" i="14"/>
  <c r="T479" i="14"/>
  <c r="S479" i="14"/>
  <c r="R479" i="14"/>
  <c r="Q479" i="14"/>
  <c r="P479" i="14"/>
  <c r="O479" i="14"/>
  <c r="N479" i="14"/>
  <c r="M479" i="14"/>
  <c r="L479" i="14"/>
  <c r="K479" i="14"/>
  <c r="J479" i="14"/>
  <c r="I479" i="14"/>
  <c r="H479" i="14"/>
  <c r="D479" i="14"/>
  <c r="C479" i="14"/>
  <c r="AC478" i="14"/>
  <c r="AB478" i="14"/>
  <c r="AA478" i="14"/>
  <c r="Z478" i="14"/>
  <c r="Y478" i="14"/>
  <c r="X478" i="14"/>
  <c r="W478" i="14"/>
  <c r="V478" i="14"/>
  <c r="U478" i="14"/>
  <c r="T478" i="14"/>
  <c r="S478" i="14"/>
  <c r="R478" i="14"/>
  <c r="Q478" i="14"/>
  <c r="P478" i="14"/>
  <c r="O478" i="14"/>
  <c r="N478" i="14"/>
  <c r="M478" i="14"/>
  <c r="L478" i="14"/>
  <c r="K478" i="14"/>
  <c r="J478" i="14"/>
  <c r="I478" i="14"/>
  <c r="H478" i="14"/>
  <c r="D478" i="14"/>
  <c r="C478" i="14"/>
  <c r="AC477" i="14"/>
  <c r="AB477" i="14"/>
  <c r="AA477" i="14"/>
  <c r="Z477" i="14"/>
  <c r="Y477" i="14"/>
  <c r="X477" i="14"/>
  <c r="W477" i="14"/>
  <c r="V477" i="14"/>
  <c r="U477" i="14"/>
  <c r="T477" i="14"/>
  <c r="S477" i="14"/>
  <c r="R477" i="14"/>
  <c r="Q477" i="14"/>
  <c r="P477" i="14"/>
  <c r="O477" i="14"/>
  <c r="N477" i="14"/>
  <c r="M477" i="14"/>
  <c r="L477" i="14"/>
  <c r="K477" i="14"/>
  <c r="J477" i="14"/>
  <c r="I477" i="14"/>
  <c r="H477" i="14"/>
  <c r="D477" i="14"/>
  <c r="C477" i="14"/>
  <c r="AC476" i="14"/>
  <c r="AB476" i="14"/>
  <c r="AA476" i="14"/>
  <c r="Z476" i="14"/>
  <c r="Y476" i="14"/>
  <c r="X476" i="14"/>
  <c r="W476" i="14"/>
  <c r="V476" i="14"/>
  <c r="U476" i="14"/>
  <c r="T476" i="14"/>
  <c r="S476" i="14"/>
  <c r="R476" i="14"/>
  <c r="Q476" i="14"/>
  <c r="P476" i="14"/>
  <c r="O476" i="14"/>
  <c r="N476" i="14"/>
  <c r="M476" i="14"/>
  <c r="L476" i="14"/>
  <c r="K476" i="14"/>
  <c r="J476" i="14"/>
  <c r="I476" i="14"/>
  <c r="H476" i="14"/>
  <c r="D476" i="14"/>
  <c r="C476" i="14"/>
  <c r="AC475" i="14"/>
  <c r="AB475" i="14"/>
  <c r="AA475" i="14"/>
  <c r="Z475" i="14"/>
  <c r="Y475" i="14"/>
  <c r="X475" i="14"/>
  <c r="W475" i="14"/>
  <c r="V475" i="14"/>
  <c r="U475" i="14"/>
  <c r="T475" i="14"/>
  <c r="S475" i="14"/>
  <c r="R475" i="14"/>
  <c r="Q475" i="14"/>
  <c r="P475" i="14"/>
  <c r="O475" i="14"/>
  <c r="N475" i="14"/>
  <c r="M475" i="14"/>
  <c r="L475" i="14"/>
  <c r="K475" i="14"/>
  <c r="J475" i="14"/>
  <c r="I475" i="14"/>
  <c r="H475" i="14"/>
  <c r="D475" i="14"/>
  <c r="C475" i="14"/>
  <c r="AC474" i="14"/>
  <c r="AB474" i="14"/>
  <c r="AA474" i="14"/>
  <c r="Z474" i="14"/>
  <c r="Y474" i="14"/>
  <c r="X474" i="14"/>
  <c r="W474" i="14"/>
  <c r="V474" i="14"/>
  <c r="U474" i="14"/>
  <c r="T474" i="14"/>
  <c r="S474" i="14"/>
  <c r="R474" i="14"/>
  <c r="Q474" i="14"/>
  <c r="P474" i="14"/>
  <c r="O474" i="14"/>
  <c r="N474" i="14"/>
  <c r="M474" i="14"/>
  <c r="L474" i="14"/>
  <c r="K474" i="14"/>
  <c r="J474" i="14"/>
  <c r="I474" i="14"/>
  <c r="H474" i="14"/>
  <c r="D474" i="14"/>
  <c r="C474" i="14"/>
  <c r="AC473" i="14"/>
  <c r="AB473" i="14"/>
  <c r="AA473" i="14"/>
  <c r="Z473" i="14"/>
  <c r="Y473" i="14"/>
  <c r="X473" i="14"/>
  <c r="W473" i="14"/>
  <c r="V473" i="14"/>
  <c r="U473" i="14"/>
  <c r="T473" i="14"/>
  <c r="S473" i="14"/>
  <c r="R473" i="14"/>
  <c r="Q473" i="14"/>
  <c r="P473" i="14"/>
  <c r="O473" i="14"/>
  <c r="N473" i="14"/>
  <c r="M473" i="14"/>
  <c r="L473" i="14"/>
  <c r="K473" i="14"/>
  <c r="J473" i="14"/>
  <c r="I473" i="14"/>
  <c r="H473" i="14"/>
  <c r="D473" i="14"/>
  <c r="C473" i="14"/>
  <c r="AC472" i="14"/>
  <c r="AB472" i="14"/>
  <c r="AA472" i="14"/>
  <c r="Z472" i="14"/>
  <c r="Y472" i="14"/>
  <c r="X472" i="14"/>
  <c r="W472" i="14"/>
  <c r="V472" i="14"/>
  <c r="U472" i="14"/>
  <c r="T472" i="14"/>
  <c r="S472" i="14"/>
  <c r="R472" i="14"/>
  <c r="Q472" i="14"/>
  <c r="P472" i="14"/>
  <c r="O472" i="14"/>
  <c r="N472" i="14"/>
  <c r="M472" i="14"/>
  <c r="L472" i="14"/>
  <c r="K472" i="14"/>
  <c r="J472" i="14"/>
  <c r="I472" i="14"/>
  <c r="H472" i="14"/>
  <c r="D472" i="14"/>
  <c r="C472" i="14"/>
  <c r="AC471" i="14"/>
  <c r="AB471" i="14"/>
  <c r="AA471" i="14"/>
  <c r="Z471" i="14"/>
  <c r="Y471" i="14"/>
  <c r="X471" i="14"/>
  <c r="W471" i="14"/>
  <c r="V471" i="14"/>
  <c r="U471" i="14"/>
  <c r="T471" i="14"/>
  <c r="S471" i="14"/>
  <c r="R471" i="14"/>
  <c r="Q471" i="14"/>
  <c r="P471" i="14"/>
  <c r="O471" i="14"/>
  <c r="N471" i="14"/>
  <c r="M471" i="14"/>
  <c r="L471" i="14"/>
  <c r="K471" i="14"/>
  <c r="J471" i="14"/>
  <c r="I471" i="14"/>
  <c r="H471" i="14"/>
  <c r="D471" i="14"/>
  <c r="C471" i="14"/>
  <c r="AC470" i="14"/>
  <c r="AB470" i="14"/>
  <c r="AA470" i="14"/>
  <c r="Z470" i="14"/>
  <c r="Y470" i="14"/>
  <c r="X470" i="14"/>
  <c r="W470" i="14"/>
  <c r="V470" i="14"/>
  <c r="U470" i="14"/>
  <c r="T470" i="14"/>
  <c r="S470" i="14"/>
  <c r="R470" i="14"/>
  <c r="Q470" i="14"/>
  <c r="P470" i="14"/>
  <c r="O470" i="14"/>
  <c r="N470" i="14"/>
  <c r="M470" i="14"/>
  <c r="L470" i="14"/>
  <c r="K470" i="14"/>
  <c r="J470" i="14"/>
  <c r="I470" i="14"/>
  <c r="H470" i="14"/>
  <c r="D470" i="14"/>
  <c r="C470" i="14"/>
  <c r="AC469" i="14"/>
  <c r="AB469" i="14"/>
  <c r="AA469" i="14"/>
  <c r="Z469" i="14"/>
  <c r="Y469" i="14"/>
  <c r="X469" i="14"/>
  <c r="W469" i="14"/>
  <c r="V469" i="14"/>
  <c r="U469" i="14"/>
  <c r="T469" i="14"/>
  <c r="S469" i="14"/>
  <c r="R469" i="14"/>
  <c r="Q469" i="14"/>
  <c r="P469" i="14"/>
  <c r="O469" i="14"/>
  <c r="N469" i="14"/>
  <c r="M469" i="14"/>
  <c r="L469" i="14"/>
  <c r="K469" i="14"/>
  <c r="J469" i="14"/>
  <c r="I469" i="14"/>
  <c r="H469" i="14"/>
  <c r="D469" i="14"/>
  <c r="C469" i="14"/>
  <c r="AC468" i="14"/>
  <c r="AB468" i="14"/>
  <c r="AA468" i="14"/>
  <c r="Z468" i="14"/>
  <c r="Y468" i="14"/>
  <c r="X468" i="14"/>
  <c r="W468" i="14"/>
  <c r="V468" i="14"/>
  <c r="U468" i="14"/>
  <c r="T468" i="14"/>
  <c r="S468" i="14"/>
  <c r="R468" i="14"/>
  <c r="Q468" i="14"/>
  <c r="P468" i="14"/>
  <c r="O468" i="14"/>
  <c r="N468" i="14"/>
  <c r="M468" i="14"/>
  <c r="L468" i="14"/>
  <c r="K468" i="14"/>
  <c r="J468" i="14"/>
  <c r="I468" i="14"/>
  <c r="H468" i="14"/>
  <c r="D468" i="14"/>
  <c r="C468" i="14"/>
  <c r="AC467" i="14"/>
  <c r="AB467" i="14"/>
  <c r="AA467" i="14"/>
  <c r="Z467" i="14"/>
  <c r="Y467" i="14"/>
  <c r="X467" i="14"/>
  <c r="W467" i="14"/>
  <c r="V467" i="14"/>
  <c r="U467" i="14"/>
  <c r="T467" i="14"/>
  <c r="S467" i="14"/>
  <c r="R467" i="14"/>
  <c r="Q467" i="14"/>
  <c r="P467" i="14"/>
  <c r="O467" i="14"/>
  <c r="N467" i="14"/>
  <c r="M467" i="14"/>
  <c r="L467" i="14"/>
  <c r="K467" i="14"/>
  <c r="J467" i="14"/>
  <c r="I467" i="14"/>
  <c r="H467" i="14"/>
  <c r="D467" i="14"/>
  <c r="C467" i="14"/>
  <c r="AC466" i="14"/>
  <c r="AB466" i="14"/>
  <c r="AA466" i="14"/>
  <c r="Z466" i="14"/>
  <c r="Y466" i="14"/>
  <c r="X466" i="14"/>
  <c r="W466" i="14"/>
  <c r="V466" i="14"/>
  <c r="U466" i="14"/>
  <c r="T466" i="14"/>
  <c r="S466" i="14"/>
  <c r="R466" i="14"/>
  <c r="Q466" i="14"/>
  <c r="P466" i="14"/>
  <c r="O466" i="14"/>
  <c r="N466" i="14"/>
  <c r="M466" i="14"/>
  <c r="L466" i="14"/>
  <c r="K466" i="14"/>
  <c r="J466" i="14"/>
  <c r="I466" i="14"/>
  <c r="H466" i="14"/>
  <c r="D466" i="14"/>
  <c r="C466" i="14"/>
  <c r="AC465" i="14"/>
  <c r="AB465" i="14"/>
  <c r="AA465" i="14"/>
  <c r="Z465" i="14"/>
  <c r="Y465" i="14"/>
  <c r="X465" i="14"/>
  <c r="W465" i="14"/>
  <c r="V465" i="14"/>
  <c r="U465" i="14"/>
  <c r="T465" i="14"/>
  <c r="S465" i="14"/>
  <c r="R465" i="14"/>
  <c r="Q465" i="14"/>
  <c r="P465" i="14"/>
  <c r="O465" i="14"/>
  <c r="N465" i="14"/>
  <c r="M465" i="14"/>
  <c r="L465" i="14"/>
  <c r="K465" i="14"/>
  <c r="J465" i="14"/>
  <c r="I465" i="14"/>
  <c r="H465" i="14"/>
  <c r="D465" i="14"/>
  <c r="C465" i="14"/>
  <c r="AC464" i="14"/>
  <c r="AB464" i="14"/>
  <c r="AA464" i="14"/>
  <c r="Z464" i="14"/>
  <c r="Y464" i="14"/>
  <c r="X464" i="14"/>
  <c r="W464" i="14"/>
  <c r="V464" i="14"/>
  <c r="U464" i="14"/>
  <c r="T464" i="14"/>
  <c r="S464" i="14"/>
  <c r="R464" i="14"/>
  <c r="Q464" i="14"/>
  <c r="P464" i="14"/>
  <c r="O464" i="14"/>
  <c r="N464" i="14"/>
  <c r="M464" i="14"/>
  <c r="L464" i="14"/>
  <c r="K464" i="14"/>
  <c r="J464" i="14"/>
  <c r="I464" i="14"/>
  <c r="H464" i="14"/>
  <c r="D464" i="14"/>
  <c r="C464" i="14"/>
  <c r="AC463" i="14"/>
  <c r="AB463" i="14"/>
  <c r="AA463" i="14"/>
  <c r="Z463" i="14"/>
  <c r="Y463" i="14"/>
  <c r="X463" i="14"/>
  <c r="W463" i="14"/>
  <c r="V463" i="14"/>
  <c r="U463" i="14"/>
  <c r="T463" i="14"/>
  <c r="S463" i="14"/>
  <c r="R463" i="14"/>
  <c r="Q463" i="14"/>
  <c r="P463" i="14"/>
  <c r="O463" i="14"/>
  <c r="N463" i="14"/>
  <c r="M463" i="14"/>
  <c r="L463" i="14"/>
  <c r="K463" i="14"/>
  <c r="J463" i="14"/>
  <c r="I463" i="14"/>
  <c r="H463" i="14"/>
  <c r="D463" i="14"/>
  <c r="C463" i="14"/>
  <c r="AC462" i="14"/>
  <c r="AB462" i="14"/>
  <c r="AA462" i="14"/>
  <c r="Z462" i="14"/>
  <c r="Y462" i="14"/>
  <c r="X462" i="14"/>
  <c r="W462" i="14"/>
  <c r="V462" i="14"/>
  <c r="U462" i="14"/>
  <c r="T462" i="14"/>
  <c r="S462" i="14"/>
  <c r="R462" i="14"/>
  <c r="Q462" i="14"/>
  <c r="P462" i="14"/>
  <c r="O462" i="14"/>
  <c r="N462" i="14"/>
  <c r="M462" i="14"/>
  <c r="L462" i="14"/>
  <c r="K462" i="14"/>
  <c r="J462" i="14"/>
  <c r="I462" i="14"/>
  <c r="H462" i="14"/>
  <c r="D462" i="14"/>
  <c r="C462" i="14"/>
  <c r="AC461" i="14"/>
  <c r="AB461" i="14"/>
  <c r="AA461" i="14"/>
  <c r="Z461" i="14"/>
  <c r="Y461" i="14"/>
  <c r="X461" i="14"/>
  <c r="W461" i="14"/>
  <c r="V461" i="14"/>
  <c r="U461" i="14"/>
  <c r="T461" i="14"/>
  <c r="S461" i="14"/>
  <c r="R461" i="14"/>
  <c r="Q461" i="14"/>
  <c r="P461" i="14"/>
  <c r="O461" i="14"/>
  <c r="N461" i="14"/>
  <c r="M461" i="14"/>
  <c r="L461" i="14"/>
  <c r="K461" i="14"/>
  <c r="J461" i="14"/>
  <c r="I461" i="14"/>
  <c r="H461" i="14"/>
  <c r="D461" i="14"/>
  <c r="C461" i="14"/>
  <c r="AC460" i="14"/>
  <c r="AB460" i="14"/>
  <c r="AA460" i="14"/>
  <c r="Z460" i="14"/>
  <c r="Y460" i="14"/>
  <c r="X460" i="14"/>
  <c r="W460" i="14"/>
  <c r="V460" i="14"/>
  <c r="U460" i="14"/>
  <c r="T460" i="14"/>
  <c r="S460" i="14"/>
  <c r="R460" i="14"/>
  <c r="Q460" i="14"/>
  <c r="P460" i="14"/>
  <c r="O460" i="14"/>
  <c r="N460" i="14"/>
  <c r="M460" i="14"/>
  <c r="L460" i="14"/>
  <c r="K460" i="14"/>
  <c r="J460" i="14"/>
  <c r="I460" i="14"/>
  <c r="H460" i="14"/>
  <c r="D460" i="14"/>
  <c r="C460" i="14"/>
  <c r="AC459" i="14"/>
  <c r="AB459" i="14"/>
  <c r="AA459" i="14"/>
  <c r="Z459" i="14"/>
  <c r="Y459" i="14"/>
  <c r="X459" i="14"/>
  <c r="W459" i="14"/>
  <c r="V459" i="14"/>
  <c r="U459" i="14"/>
  <c r="T459" i="14"/>
  <c r="S459" i="14"/>
  <c r="R459" i="14"/>
  <c r="Q459" i="14"/>
  <c r="P459" i="14"/>
  <c r="O459" i="14"/>
  <c r="N459" i="14"/>
  <c r="M459" i="14"/>
  <c r="L459" i="14"/>
  <c r="K459" i="14"/>
  <c r="J459" i="14"/>
  <c r="I459" i="14"/>
  <c r="H459" i="14"/>
  <c r="D459" i="14"/>
  <c r="C459" i="14"/>
  <c r="AC458" i="14"/>
  <c r="AB458" i="14"/>
  <c r="AA458" i="14"/>
  <c r="Z458" i="14"/>
  <c r="Y458" i="14"/>
  <c r="X458" i="14"/>
  <c r="W458" i="14"/>
  <c r="V458" i="14"/>
  <c r="U458" i="14"/>
  <c r="T458" i="14"/>
  <c r="S458" i="14"/>
  <c r="R458" i="14"/>
  <c r="Q458" i="14"/>
  <c r="P458" i="14"/>
  <c r="O458" i="14"/>
  <c r="N458" i="14"/>
  <c r="M458" i="14"/>
  <c r="L458" i="14"/>
  <c r="K458" i="14"/>
  <c r="J458" i="14"/>
  <c r="I458" i="14"/>
  <c r="H458" i="14"/>
  <c r="D458" i="14"/>
  <c r="C458" i="14"/>
  <c r="AC457" i="14"/>
  <c r="AB457" i="14"/>
  <c r="AA457" i="14"/>
  <c r="Z457" i="14"/>
  <c r="Y457" i="14"/>
  <c r="X457" i="14"/>
  <c r="W457" i="14"/>
  <c r="V457" i="14"/>
  <c r="U457" i="14"/>
  <c r="T457" i="14"/>
  <c r="S457" i="14"/>
  <c r="R457" i="14"/>
  <c r="Q457" i="14"/>
  <c r="P457" i="14"/>
  <c r="O457" i="14"/>
  <c r="N457" i="14"/>
  <c r="M457" i="14"/>
  <c r="L457" i="14"/>
  <c r="K457" i="14"/>
  <c r="J457" i="14"/>
  <c r="I457" i="14"/>
  <c r="H457" i="14"/>
  <c r="D457" i="14"/>
  <c r="C457" i="14"/>
  <c r="AC456" i="14"/>
  <c r="AB456" i="14"/>
  <c r="AA456" i="14"/>
  <c r="Z456" i="14"/>
  <c r="Y456" i="14"/>
  <c r="X456" i="14"/>
  <c r="W456" i="14"/>
  <c r="V456" i="14"/>
  <c r="U456" i="14"/>
  <c r="T456" i="14"/>
  <c r="S456" i="14"/>
  <c r="R456" i="14"/>
  <c r="Q456" i="14"/>
  <c r="P456" i="14"/>
  <c r="O456" i="14"/>
  <c r="N456" i="14"/>
  <c r="M456" i="14"/>
  <c r="L456" i="14"/>
  <c r="K456" i="14"/>
  <c r="J456" i="14"/>
  <c r="I456" i="14"/>
  <c r="H456" i="14"/>
  <c r="D456" i="14"/>
  <c r="C456" i="14"/>
  <c r="AC455" i="14"/>
  <c r="AB455" i="14"/>
  <c r="AA455" i="14"/>
  <c r="Z455" i="14"/>
  <c r="Y455" i="14"/>
  <c r="X455" i="14"/>
  <c r="W455" i="14"/>
  <c r="V455" i="14"/>
  <c r="U455" i="14"/>
  <c r="T455" i="14"/>
  <c r="S455" i="14"/>
  <c r="R455" i="14"/>
  <c r="Q455" i="14"/>
  <c r="P455" i="14"/>
  <c r="O455" i="14"/>
  <c r="N455" i="14"/>
  <c r="M455" i="14"/>
  <c r="L455" i="14"/>
  <c r="K455" i="14"/>
  <c r="J455" i="14"/>
  <c r="I455" i="14"/>
  <c r="H455" i="14"/>
  <c r="D455" i="14"/>
  <c r="C455" i="14"/>
  <c r="AC454" i="14"/>
  <c r="AB454" i="14"/>
  <c r="AA454" i="14"/>
  <c r="Z454" i="14"/>
  <c r="Y454" i="14"/>
  <c r="X454" i="14"/>
  <c r="W454" i="14"/>
  <c r="V454" i="14"/>
  <c r="U454" i="14"/>
  <c r="T454" i="14"/>
  <c r="S454" i="14"/>
  <c r="R454" i="14"/>
  <c r="Q454" i="14"/>
  <c r="P454" i="14"/>
  <c r="O454" i="14"/>
  <c r="N454" i="14"/>
  <c r="M454" i="14"/>
  <c r="L454" i="14"/>
  <c r="K454" i="14"/>
  <c r="J454" i="14"/>
  <c r="I454" i="14"/>
  <c r="H454" i="14"/>
  <c r="D454" i="14"/>
  <c r="C454" i="14"/>
  <c r="AC453" i="14"/>
  <c r="AB453" i="14"/>
  <c r="AA453" i="14"/>
  <c r="Z453" i="14"/>
  <c r="Y453" i="14"/>
  <c r="X453" i="14"/>
  <c r="W453" i="14"/>
  <c r="V453" i="14"/>
  <c r="U453" i="14"/>
  <c r="T453" i="14"/>
  <c r="S453" i="14"/>
  <c r="R453" i="14"/>
  <c r="Q453" i="14"/>
  <c r="P453" i="14"/>
  <c r="O453" i="14"/>
  <c r="N453" i="14"/>
  <c r="M453" i="14"/>
  <c r="L453" i="14"/>
  <c r="K453" i="14"/>
  <c r="J453" i="14"/>
  <c r="I453" i="14"/>
  <c r="H453" i="14"/>
  <c r="D453" i="14"/>
  <c r="C453" i="14"/>
  <c r="AC452" i="14"/>
  <c r="AB452" i="14"/>
  <c r="AA452" i="14"/>
  <c r="Z452" i="14"/>
  <c r="Y452" i="14"/>
  <c r="X452" i="14"/>
  <c r="W452" i="14"/>
  <c r="V452" i="14"/>
  <c r="U452" i="14"/>
  <c r="T452" i="14"/>
  <c r="S452" i="14"/>
  <c r="R452" i="14"/>
  <c r="Q452" i="14"/>
  <c r="P452" i="14"/>
  <c r="O452" i="14"/>
  <c r="N452" i="14"/>
  <c r="M452" i="14"/>
  <c r="L452" i="14"/>
  <c r="K452" i="14"/>
  <c r="J452" i="14"/>
  <c r="I452" i="14"/>
  <c r="H452" i="14"/>
  <c r="D452" i="14"/>
  <c r="C452" i="14"/>
  <c r="AC451" i="14"/>
  <c r="AB451" i="14"/>
  <c r="AA451" i="14"/>
  <c r="Z451" i="14"/>
  <c r="Y451" i="14"/>
  <c r="X451" i="14"/>
  <c r="W451" i="14"/>
  <c r="V451" i="14"/>
  <c r="U451" i="14"/>
  <c r="T451" i="14"/>
  <c r="S451" i="14"/>
  <c r="R451" i="14"/>
  <c r="Q451" i="14"/>
  <c r="P451" i="14"/>
  <c r="O451" i="14"/>
  <c r="N451" i="14"/>
  <c r="M451" i="14"/>
  <c r="L451" i="14"/>
  <c r="K451" i="14"/>
  <c r="J451" i="14"/>
  <c r="I451" i="14"/>
  <c r="H451" i="14"/>
  <c r="D451" i="14"/>
  <c r="C451" i="14"/>
  <c r="AC450" i="14"/>
  <c r="AB450" i="14"/>
  <c r="AA450" i="14"/>
  <c r="Z450" i="14"/>
  <c r="Y450" i="14"/>
  <c r="X450" i="14"/>
  <c r="W450" i="14"/>
  <c r="V450" i="14"/>
  <c r="U450" i="14"/>
  <c r="T450" i="14"/>
  <c r="S450" i="14"/>
  <c r="R450" i="14"/>
  <c r="Q450" i="14"/>
  <c r="P450" i="14"/>
  <c r="O450" i="14"/>
  <c r="N450" i="14"/>
  <c r="M450" i="14"/>
  <c r="L450" i="14"/>
  <c r="K450" i="14"/>
  <c r="J450" i="14"/>
  <c r="I450" i="14"/>
  <c r="H450" i="14"/>
  <c r="D450" i="14"/>
  <c r="C450" i="14"/>
  <c r="AC449" i="14"/>
  <c r="AB449" i="14"/>
  <c r="AA449" i="14"/>
  <c r="Z449" i="14"/>
  <c r="Y449" i="14"/>
  <c r="X449" i="14"/>
  <c r="W449" i="14"/>
  <c r="V449" i="14"/>
  <c r="U449" i="14"/>
  <c r="T449" i="14"/>
  <c r="S449" i="14"/>
  <c r="R449" i="14"/>
  <c r="Q449" i="14"/>
  <c r="P449" i="14"/>
  <c r="O449" i="14"/>
  <c r="N449" i="14"/>
  <c r="M449" i="14"/>
  <c r="L449" i="14"/>
  <c r="K449" i="14"/>
  <c r="J449" i="14"/>
  <c r="I449" i="14"/>
  <c r="H449" i="14"/>
  <c r="D449" i="14"/>
  <c r="C449" i="14"/>
  <c r="AC448" i="14"/>
  <c r="AB448" i="14"/>
  <c r="AA448" i="14"/>
  <c r="Z448" i="14"/>
  <c r="Y448" i="14"/>
  <c r="X448" i="14"/>
  <c r="W448" i="14"/>
  <c r="V448" i="14"/>
  <c r="U448" i="14"/>
  <c r="T448" i="14"/>
  <c r="S448" i="14"/>
  <c r="R448" i="14"/>
  <c r="Q448" i="14"/>
  <c r="P448" i="14"/>
  <c r="O448" i="14"/>
  <c r="N448" i="14"/>
  <c r="M448" i="14"/>
  <c r="L448" i="14"/>
  <c r="K448" i="14"/>
  <c r="J448" i="14"/>
  <c r="I448" i="14"/>
  <c r="H448" i="14"/>
  <c r="D448" i="14"/>
  <c r="C448" i="14"/>
  <c r="AC447" i="14"/>
  <c r="AB447" i="14"/>
  <c r="AA447" i="14"/>
  <c r="Z447" i="14"/>
  <c r="Y447" i="14"/>
  <c r="X447" i="14"/>
  <c r="W447" i="14"/>
  <c r="V447" i="14"/>
  <c r="U447" i="14"/>
  <c r="T447" i="14"/>
  <c r="S447" i="14"/>
  <c r="R447" i="14"/>
  <c r="Q447" i="14"/>
  <c r="P447" i="14"/>
  <c r="O447" i="14"/>
  <c r="N447" i="14"/>
  <c r="M447" i="14"/>
  <c r="L447" i="14"/>
  <c r="K447" i="14"/>
  <c r="J447" i="14"/>
  <c r="I447" i="14"/>
  <c r="H447" i="14"/>
  <c r="D447" i="14"/>
  <c r="C447" i="14"/>
  <c r="AC446" i="14"/>
  <c r="AB446" i="14"/>
  <c r="AA446" i="14"/>
  <c r="Z446" i="14"/>
  <c r="Y446" i="14"/>
  <c r="X446" i="14"/>
  <c r="W446" i="14"/>
  <c r="V446" i="14"/>
  <c r="U446" i="14"/>
  <c r="T446" i="14"/>
  <c r="S446" i="14"/>
  <c r="R446" i="14"/>
  <c r="Q446" i="14"/>
  <c r="P446" i="14"/>
  <c r="O446" i="14"/>
  <c r="N446" i="14"/>
  <c r="M446" i="14"/>
  <c r="L446" i="14"/>
  <c r="K446" i="14"/>
  <c r="J446" i="14"/>
  <c r="I446" i="14"/>
  <c r="H446" i="14"/>
  <c r="D446" i="14"/>
  <c r="C446" i="14"/>
  <c r="AC445" i="14"/>
  <c r="AB445" i="14"/>
  <c r="AA445" i="14"/>
  <c r="Z445" i="14"/>
  <c r="Y445" i="14"/>
  <c r="X445" i="14"/>
  <c r="W445" i="14"/>
  <c r="V445" i="14"/>
  <c r="U445" i="14"/>
  <c r="T445" i="14"/>
  <c r="S445" i="14"/>
  <c r="R445" i="14"/>
  <c r="Q445" i="14"/>
  <c r="P445" i="14"/>
  <c r="O445" i="14"/>
  <c r="N445" i="14"/>
  <c r="M445" i="14"/>
  <c r="L445" i="14"/>
  <c r="K445" i="14"/>
  <c r="J445" i="14"/>
  <c r="I445" i="14"/>
  <c r="H445" i="14"/>
  <c r="D445" i="14"/>
  <c r="C445" i="14"/>
  <c r="AC444" i="14"/>
  <c r="AB444" i="14"/>
  <c r="AA444" i="14"/>
  <c r="Z444" i="14"/>
  <c r="Y444" i="14"/>
  <c r="X444" i="14"/>
  <c r="W444" i="14"/>
  <c r="V444" i="14"/>
  <c r="U444" i="14"/>
  <c r="T444" i="14"/>
  <c r="S444" i="14"/>
  <c r="R444" i="14"/>
  <c r="Q444" i="14"/>
  <c r="P444" i="14"/>
  <c r="O444" i="14"/>
  <c r="N444" i="14"/>
  <c r="M444" i="14"/>
  <c r="L444" i="14"/>
  <c r="K444" i="14"/>
  <c r="J444" i="14"/>
  <c r="I444" i="14"/>
  <c r="H444" i="14"/>
  <c r="D444" i="14"/>
  <c r="C444" i="14"/>
  <c r="AC443" i="14"/>
  <c r="AB443" i="14"/>
  <c r="AA443" i="14"/>
  <c r="Z443" i="14"/>
  <c r="Y443" i="14"/>
  <c r="X443" i="14"/>
  <c r="W443" i="14"/>
  <c r="V443" i="14"/>
  <c r="U443" i="14"/>
  <c r="T443" i="14"/>
  <c r="S443" i="14"/>
  <c r="R443" i="14"/>
  <c r="Q443" i="14"/>
  <c r="P443" i="14"/>
  <c r="O443" i="14"/>
  <c r="N443" i="14"/>
  <c r="M443" i="14"/>
  <c r="L443" i="14"/>
  <c r="K443" i="14"/>
  <c r="J443" i="14"/>
  <c r="I443" i="14"/>
  <c r="H443" i="14"/>
  <c r="D443" i="14"/>
  <c r="C443" i="14"/>
  <c r="AC442" i="14"/>
  <c r="AB442" i="14"/>
  <c r="AA442" i="14"/>
  <c r="Z442" i="14"/>
  <c r="Y442" i="14"/>
  <c r="X442" i="14"/>
  <c r="W442" i="14"/>
  <c r="V442" i="14"/>
  <c r="U442" i="14"/>
  <c r="T442" i="14"/>
  <c r="S442" i="14"/>
  <c r="R442" i="14"/>
  <c r="Q442" i="14"/>
  <c r="P442" i="14"/>
  <c r="O442" i="14"/>
  <c r="N442" i="14"/>
  <c r="M442" i="14"/>
  <c r="L442" i="14"/>
  <c r="K442" i="14"/>
  <c r="J442" i="14"/>
  <c r="I442" i="14"/>
  <c r="H442" i="14"/>
  <c r="D442" i="14"/>
  <c r="C442" i="14"/>
  <c r="AC441" i="14"/>
  <c r="AB441" i="14"/>
  <c r="AA441" i="14"/>
  <c r="Z441" i="14"/>
  <c r="Y441" i="14"/>
  <c r="X441" i="14"/>
  <c r="W441" i="14"/>
  <c r="V441" i="14"/>
  <c r="U441" i="14"/>
  <c r="T441" i="14"/>
  <c r="S441" i="14"/>
  <c r="R441" i="14"/>
  <c r="Q441" i="14"/>
  <c r="P441" i="14"/>
  <c r="O441" i="14"/>
  <c r="N441" i="14"/>
  <c r="M441" i="14"/>
  <c r="L441" i="14"/>
  <c r="K441" i="14"/>
  <c r="J441" i="14"/>
  <c r="I441" i="14"/>
  <c r="H441" i="14"/>
  <c r="D441" i="14"/>
  <c r="C441" i="14"/>
  <c r="AC440" i="14"/>
  <c r="AB440" i="14"/>
  <c r="AA440" i="14"/>
  <c r="Z440" i="14"/>
  <c r="Y440" i="14"/>
  <c r="X440" i="14"/>
  <c r="W440" i="14"/>
  <c r="V440" i="14"/>
  <c r="U440" i="14"/>
  <c r="T440" i="14"/>
  <c r="S440" i="14"/>
  <c r="R440" i="14"/>
  <c r="Q440" i="14"/>
  <c r="P440" i="14"/>
  <c r="O440" i="14"/>
  <c r="N440" i="14"/>
  <c r="M440" i="14"/>
  <c r="L440" i="14"/>
  <c r="K440" i="14"/>
  <c r="J440" i="14"/>
  <c r="I440" i="14"/>
  <c r="H440" i="14"/>
  <c r="D440" i="14"/>
  <c r="C440" i="14"/>
  <c r="AC439" i="14"/>
  <c r="AB439" i="14"/>
  <c r="AA439" i="14"/>
  <c r="Z439" i="14"/>
  <c r="Y439" i="14"/>
  <c r="X439" i="14"/>
  <c r="W439" i="14"/>
  <c r="V439" i="14"/>
  <c r="U439" i="14"/>
  <c r="T439" i="14"/>
  <c r="S439" i="14"/>
  <c r="R439" i="14"/>
  <c r="Q439" i="14"/>
  <c r="P439" i="14"/>
  <c r="O439" i="14"/>
  <c r="N439" i="14"/>
  <c r="M439" i="14"/>
  <c r="L439" i="14"/>
  <c r="K439" i="14"/>
  <c r="J439" i="14"/>
  <c r="I439" i="14"/>
  <c r="H439" i="14"/>
  <c r="D439" i="14"/>
  <c r="C439" i="14"/>
  <c r="AC438" i="14"/>
  <c r="AB438" i="14"/>
  <c r="AA438" i="14"/>
  <c r="Z438" i="14"/>
  <c r="Y438" i="14"/>
  <c r="X438" i="14"/>
  <c r="W438" i="14"/>
  <c r="V438" i="14"/>
  <c r="U438" i="14"/>
  <c r="T438" i="14"/>
  <c r="S438" i="14"/>
  <c r="R438" i="14"/>
  <c r="Q438" i="14"/>
  <c r="P438" i="14"/>
  <c r="O438" i="14"/>
  <c r="N438" i="14"/>
  <c r="M438" i="14"/>
  <c r="L438" i="14"/>
  <c r="K438" i="14"/>
  <c r="J438" i="14"/>
  <c r="I438" i="14"/>
  <c r="H438" i="14"/>
  <c r="D438" i="14"/>
  <c r="C438" i="14"/>
  <c r="AC437" i="14"/>
  <c r="AB437" i="14"/>
  <c r="AA437" i="14"/>
  <c r="Z437" i="14"/>
  <c r="Y437" i="14"/>
  <c r="X437" i="14"/>
  <c r="W437" i="14"/>
  <c r="V437" i="14"/>
  <c r="U437" i="14"/>
  <c r="T437" i="14"/>
  <c r="S437" i="14"/>
  <c r="R437" i="14"/>
  <c r="Q437" i="14"/>
  <c r="P437" i="14"/>
  <c r="O437" i="14"/>
  <c r="N437" i="14"/>
  <c r="M437" i="14"/>
  <c r="L437" i="14"/>
  <c r="K437" i="14"/>
  <c r="J437" i="14"/>
  <c r="I437" i="14"/>
  <c r="H437" i="14"/>
  <c r="D437" i="14"/>
  <c r="C437" i="14"/>
  <c r="AC436" i="14"/>
  <c r="AB436" i="14"/>
  <c r="AA436" i="14"/>
  <c r="Z436" i="14"/>
  <c r="Y436" i="14"/>
  <c r="X436" i="14"/>
  <c r="W436" i="14"/>
  <c r="V436" i="14"/>
  <c r="U436" i="14"/>
  <c r="T436" i="14"/>
  <c r="S436" i="14"/>
  <c r="R436" i="14"/>
  <c r="Q436" i="14"/>
  <c r="P436" i="14"/>
  <c r="O436" i="14"/>
  <c r="N436" i="14"/>
  <c r="M436" i="14"/>
  <c r="L436" i="14"/>
  <c r="K436" i="14"/>
  <c r="J436" i="14"/>
  <c r="I436" i="14"/>
  <c r="H436" i="14"/>
  <c r="D436" i="14"/>
  <c r="C436" i="14"/>
  <c r="AC435" i="14"/>
  <c r="AB435" i="14"/>
  <c r="AA435" i="14"/>
  <c r="Z435" i="14"/>
  <c r="Y435" i="14"/>
  <c r="X435" i="14"/>
  <c r="W435" i="14"/>
  <c r="V435" i="14"/>
  <c r="U435" i="14"/>
  <c r="T435" i="14"/>
  <c r="S435" i="14"/>
  <c r="R435" i="14"/>
  <c r="Q435" i="14"/>
  <c r="P435" i="14"/>
  <c r="O435" i="14"/>
  <c r="N435" i="14"/>
  <c r="M435" i="14"/>
  <c r="L435" i="14"/>
  <c r="K435" i="14"/>
  <c r="J435" i="14"/>
  <c r="I435" i="14"/>
  <c r="H435" i="14"/>
  <c r="D435" i="14"/>
  <c r="C435" i="14"/>
  <c r="AC434" i="14"/>
  <c r="AB434" i="14"/>
  <c r="AA434" i="14"/>
  <c r="Z434" i="14"/>
  <c r="Y434" i="14"/>
  <c r="X434" i="14"/>
  <c r="W434" i="14"/>
  <c r="V434" i="14"/>
  <c r="U434" i="14"/>
  <c r="T434" i="14"/>
  <c r="S434" i="14"/>
  <c r="R434" i="14"/>
  <c r="Q434" i="14"/>
  <c r="P434" i="14"/>
  <c r="O434" i="14"/>
  <c r="N434" i="14"/>
  <c r="M434" i="14"/>
  <c r="L434" i="14"/>
  <c r="K434" i="14"/>
  <c r="J434" i="14"/>
  <c r="I434" i="14"/>
  <c r="H434" i="14"/>
  <c r="D434" i="14"/>
  <c r="C434" i="14"/>
  <c r="AC433" i="14"/>
  <c r="AB433" i="14"/>
  <c r="AA433" i="14"/>
  <c r="Z433" i="14"/>
  <c r="Y433" i="14"/>
  <c r="X433" i="14"/>
  <c r="W433" i="14"/>
  <c r="V433" i="14"/>
  <c r="U433" i="14"/>
  <c r="T433" i="14"/>
  <c r="S433" i="14"/>
  <c r="R433" i="14"/>
  <c r="Q433" i="14"/>
  <c r="P433" i="14"/>
  <c r="O433" i="14"/>
  <c r="N433" i="14"/>
  <c r="M433" i="14"/>
  <c r="L433" i="14"/>
  <c r="K433" i="14"/>
  <c r="J433" i="14"/>
  <c r="I433" i="14"/>
  <c r="H433" i="14"/>
  <c r="D433" i="14"/>
  <c r="C433" i="14"/>
  <c r="AC432" i="14"/>
  <c r="AB432" i="14"/>
  <c r="AA432" i="14"/>
  <c r="Z432" i="14"/>
  <c r="Y432" i="14"/>
  <c r="X432" i="14"/>
  <c r="W432" i="14"/>
  <c r="V432" i="14"/>
  <c r="U432" i="14"/>
  <c r="T432" i="14"/>
  <c r="S432" i="14"/>
  <c r="R432" i="14"/>
  <c r="Q432" i="14"/>
  <c r="P432" i="14"/>
  <c r="O432" i="14"/>
  <c r="N432" i="14"/>
  <c r="M432" i="14"/>
  <c r="L432" i="14"/>
  <c r="K432" i="14"/>
  <c r="J432" i="14"/>
  <c r="I432" i="14"/>
  <c r="H432" i="14"/>
  <c r="D432" i="14"/>
  <c r="C432" i="14"/>
  <c r="AC431" i="14"/>
  <c r="AB431" i="14"/>
  <c r="AA431" i="14"/>
  <c r="Z431" i="14"/>
  <c r="Y431" i="14"/>
  <c r="X431" i="14"/>
  <c r="W431" i="14"/>
  <c r="V431" i="14"/>
  <c r="U431" i="14"/>
  <c r="T431" i="14"/>
  <c r="S431" i="14"/>
  <c r="R431" i="14"/>
  <c r="Q431" i="14"/>
  <c r="P431" i="14"/>
  <c r="O431" i="14"/>
  <c r="N431" i="14"/>
  <c r="M431" i="14"/>
  <c r="L431" i="14"/>
  <c r="K431" i="14"/>
  <c r="J431" i="14"/>
  <c r="I431" i="14"/>
  <c r="H431" i="14"/>
  <c r="D431" i="14"/>
  <c r="C431" i="14"/>
  <c r="AC430" i="14"/>
  <c r="AB430" i="14"/>
  <c r="AA430" i="14"/>
  <c r="Z430" i="14"/>
  <c r="Y430" i="14"/>
  <c r="X430" i="14"/>
  <c r="W430" i="14"/>
  <c r="V430" i="14"/>
  <c r="U430" i="14"/>
  <c r="T430" i="14"/>
  <c r="S430" i="14"/>
  <c r="R430" i="14"/>
  <c r="Q430" i="14"/>
  <c r="P430" i="14"/>
  <c r="O430" i="14"/>
  <c r="N430" i="14"/>
  <c r="M430" i="14"/>
  <c r="L430" i="14"/>
  <c r="K430" i="14"/>
  <c r="J430" i="14"/>
  <c r="I430" i="14"/>
  <c r="H430" i="14"/>
  <c r="D430" i="14"/>
  <c r="C430" i="14"/>
  <c r="AC429" i="14"/>
  <c r="AB429" i="14"/>
  <c r="AA429" i="14"/>
  <c r="Z429" i="14"/>
  <c r="Y429" i="14"/>
  <c r="X429" i="14"/>
  <c r="W429" i="14"/>
  <c r="V429" i="14"/>
  <c r="U429" i="14"/>
  <c r="T429" i="14"/>
  <c r="S429" i="14"/>
  <c r="R429" i="14"/>
  <c r="Q429" i="14"/>
  <c r="P429" i="14"/>
  <c r="O429" i="14"/>
  <c r="N429" i="14"/>
  <c r="M429" i="14"/>
  <c r="L429" i="14"/>
  <c r="K429" i="14"/>
  <c r="J429" i="14"/>
  <c r="I429" i="14"/>
  <c r="H429" i="14"/>
  <c r="D429" i="14"/>
  <c r="C429" i="14"/>
  <c r="AC428" i="14"/>
  <c r="AB428" i="14"/>
  <c r="AA428" i="14"/>
  <c r="Z428" i="14"/>
  <c r="Y428" i="14"/>
  <c r="X428" i="14"/>
  <c r="W428" i="14"/>
  <c r="V428" i="14"/>
  <c r="U428" i="14"/>
  <c r="T428" i="14"/>
  <c r="S428" i="14"/>
  <c r="R428" i="14"/>
  <c r="Q428" i="14"/>
  <c r="P428" i="14"/>
  <c r="O428" i="14"/>
  <c r="N428" i="14"/>
  <c r="M428" i="14"/>
  <c r="L428" i="14"/>
  <c r="K428" i="14"/>
  <c r="J428" i="14"/>
  <c r="I428" i="14"/>
  <c r="H428" i="14"/>
  <c r="D428" i="14"/>
  <c r="C428" i="14"/>
  <c r="AC427" i="14"/>
  <c r="AB427" i="14"/>
  <c r="AA427" i="14"/>
  <c r="Z427" i="14"/>
  <c r="Y427" i="14"/>
  <c r="X427" i="14"/>
  <c r="W427" i="14"/>
  <c r="V427" i="14"/>
  <c r="U427" i="14"/>
  <c r="T427" i="14"/>
  <c r="S427" i="14"/>
  <c r="R427" i="14"/>
  <c r="Q427" i="14"/>
  <c r="P427" i="14"/>
  <c r="O427" i="14"/>
  <c r="N427" i="14"/>
  <c r="M427" i="14"/>
  <c r="L427" i="14"/>
  <c r="K427" i="14"/>
  <c r="J427" i="14"/>
  <c r="I427" i="14"/>
  <c r="H427" i="14"/>
  <c r="D427" i="14"/>
  <c r="C427" i="14"/>
  <c r="AC426" i="14"/>
  <c r="AB426" i="14"/>
  <c r="AA426" i="14"/>
  <c r="Z426" i="14"/>
  <c r="Y426" i="14"/>
  <c r="X426" i="14"/>
  <c r="W426" i="14"/>
  <c r="V426" i="14"/>
  <c r="U426" i="14"/>
  <c r="T426" i="14"/>
  <c r="S426" i="14"/>
  <c r="R426" i="14"/>
  <c r="Q426" i="14"/>
  <c r="P426" i="14"/>
  <c r="O426" i="14"/>
  <c r="N426" i="14"/>
  <c r="M426" i="14"/>
  <c r="L426" i="14"/>
  <c r="K426" i="14"/>
  <c r="J426" i="14"/>
  <c r="I426" i="14"/>
  <c r="H426" i="14"/>
  <c r="D426" i="14"/>
  <c r="C426" i="14"/>
  <c r="AC425" i="14"/>
  <c r="AB425" i="14"/>
  <c r="AA425" i="14"/>
  <c r="Z425" i="14"/>
  <c r="Y425" i="14"/>
  <c r="X425" i="14"/>
  <c r="W425" i="14"/>
  <c r="V425" i="14"/>
  <c r="U425" i="14"/>
  <c r="T425" i="14"/>
  <c r="S425" i="14"/>
  <c r="R425" i="14"/>
  <c r="Q425" i="14"/>
  <c r="P425" i="14"/>
  <c r="O425" i="14"/>
  <c r="N425" i="14"/>
  <c r="M425" i="14"/>
  <c r="L425" i="14"/>
  <c r="K425" i="14"/>
  <c r="J425" i="14"/>
  <c r="I425" i="14"/>
  <c r="H425" i="14"/>
  <c r="D425" i="14"/>
  <c r="C425" i="14"/>
  <c r="AC424" i="14"/>
  <c r="AB424" i="14"/>
  <c r="AA424" i="14"/>
  <c r="Z424" i="14"/>
  <c r="Y424" i="14"/>
  <c r="X424" i="14"/>
  <c r="W424" i="14"/>
  <c r="V424" i="14"/>
  <c r="U424" i="14"/>
  <c r="T424" i="14"/>
  <c r="S424" i="14"/>
  <c r="R424" i="14"/>
  <c r="Q424" i="14"/>
  <c r="P424" i="14"/>
  <c r="O424" i="14"/>
  <c r="N424" i="14"/>
  <c r="M424" i="14"/>
  <c r="L424" i="14"/>
  <c r="K424" i="14"/>
  <c r="J424" i="14"/>
  <c r="I424" i="14"/>
  <c r="H424" i="14"/>
  <c r="D424" i="14"/>
  <c r="C424" i="14"/>
  <c r="AC423" i="14"/>
  <c r="AB423" i="14"/>
  <c r="AA423" i="14"/>
  <c r="Z423" i="14"/>
  <c r="Y423" i="14"/>
  <c r="X423" i="14"/>
  <c r="W423" i="14"/>
  <c r="V423" i="14"/>
  <c r="U423" i="14"/>
  <c r="T423" i="14"/>
  <c r="S423" i="14"/>
  <c r="R423" i="14"/>
  <c r="Q423" i="14"/>
  <c r="P423" i="14"/>
  <c r="O423" i="14"/>
  <c r="N423" i="14"/>
  <c r="M423" i="14"/>
  <c r="L423" i="14"/>
  <c r="K423" i="14"/>
  <c r="J423" i="14"/>
  <c r="I423" i="14"/>
  <c r="H423" i="14"/>
  <c r="D423" i="14"/>
  <c r="C423" i="14"/>
  <c r="AC422" i="14"/>
  <c r="AB422" i="14"/>
  <c r="AA422" i="14"/>
  <c r="Z422" i="14"/>
  <c r="Y422" i="14"/>
  <c r="X422" i="14"/>
  <c r="W422" i="14"/>
  <c r="V422" i="14"/>
  <c r="U422" i="14"/>
  <c r="T422" i="14"/>
  <c r="S422" i="14"/>
  <c r="R422" i="14"/>
  <c r="Q422" i="14"/>
  <c r="P422" i="14"/>
  <c r="O422" i="14"/>
  <c r="N422" i="14"/>
  <c r="M422" i="14"/>
  <c r="L422" i="14"/>
  <c r="K422" i="14"/>
  <c r="J422" i="14"/>
  <c r="I422" i="14"/>
  <c r="H422" i="14"/>
  <c r="D422" i="14"/>
  <c r="C422" i="14"/>
  <c r="AC421" i="14"/>
  <c r="AB421" i="14"/>
  <c r="AA421" i="14"/>
  <c r="Z421" i="14"/>
  <c r="Y421" i="14"/>
  <c r="X421" i="14"/>
  <c r="W421" i="14"/>
  <c r="V421" i="14"/>
  <c r="U421" i="14"/>
  <c r="T421" i="14"/>
  <c r="S421" i="14"/>
  <c r="R421" i="14"/>
  <c r="Q421" i="14"/>
  <c r="P421" i="14"/>
  <c r="O421" i="14"/>
  <c r="N421" i="14"/>
  <c r="M421" i="14"/>
  <c r="L421" i="14"/>
  <c r="K421" i="14"/>
  <c r="J421" i="14"/>
  <c r="I421" i="14"/>
  <c r="H421" i="14"/>
  <c r="D421" i="14"/>
  <c r="C421" i="14"/>
  <c r="AC420" i="14"/>
  <c r="AB420" i="14"/>
  <c r="AA420" i="14"/>
  <c r="Z420" i="14"/>
  <c r="Y420" i="14"/>
  <c r="X420" i="14"/>
  <c r="W420" i="14"/>
  <c r="V420" i="14"/>
  <c r="U420" i="14"/>
  <c r="T420" i="14"/>
  <c r="S420" i="14"/>
  <c r="R420" i="14"/>
  <c r="Q420" i="14"/>
  <c r="P420" i="14"/>
  <c r="O420" i="14"/>
  <c r="N420" i="14"/>
  <c r="M420" i="14"/>
  <c r="L420" i="14"/>
  <c r="K420" i="14"/>
  <c r="J420" i="14"/>
  <c r="I420" i="14"/>
  <c r="H420" i="14"/>
  <c r="D420" i="14"/>
  <c r="C420" i="14"/>
  <c r="AC419" i="14"/>
  <c r="AB419" i="14"/>
  <c r="AA419" i="14"/>
  <c r="Z419" i="14"/>
  <c r="Y419" i="14"/>
  <c r="X419" i="14"/>
  <c r="W419" i="14"/>
  <c r="V419" i="14"/>
  <c r="U419" i="14"/>
  <c r="T419" i="14"/>
  <c r="S419" i="14"/>
  <c r="R419" i="14"/>
  <c r="Q419" i="14"/>
  <c r="P419" i="14"/>
  <c r="O419" i="14"/>
  <c r="N419" i="14"/>
  <c r="M419" i="14"/>
  <c r="L419" i="14"/>
  <c r="K419" i="14"/>
  <c r="J419" i="14"/>
  <c r="I419" i="14"/>
  <c r="H419" i="14"/>
  <c r="D419" i="14"/>
  <c r="C419" i="14"/>
  <c r="AC418" i="14"/>
  <c r="AB418" i="14"/>
  <c r="AA418" i="14"/>
  <c r="Z418" i="14"/>
  <c r="Y418" i="14"/>
  <c r="X418" i="14"/>
  <c r="W418" i="14"/>
  <c r="V418" i="14"/>
  <c r="U418" i="14"/>
  <c r="T418" i="14"/>
  <c r="S418" i="14"/>
  <c r="R418" i="14"/>
  <c r="Q418" i="14"/>
  <c r="P418" i="14"/>
  <c r="O418" i="14"/>
  <c r="N418" i="14"/>
  <c r="M418" i="14"/>
  <c r="L418" i="14"/>
  <c r="K418" i="14"/>
  <c r="J418" i="14"/>
  <c r="I418" i="14"/>
  <c r="H418" i="14"/>
  <c r="D418" i="14"/>
  <c r="C418" i="14"/>
  <c r="AC417" i="14"/>
  <c r="AB417" i="14"/>
  <c r="AA417" i="14"/>
  <c r="Z417" i="14"/>
  <c r="Y417" i="14"/>
  <c r="X417" i="14"/>
  <c r="W417" i="14"/>
  <c r="V417" i="14"/>
  <c r="U417" i="14"/>
  <c r="T417" i="14"/>
  <c r="S417" i="14"/>
  <c r="R417" i="14"/>
  <c r="Q417" i="14"/>
  <c r="P417" i="14"/>
  <c r="O417" i="14"/>
  <c r="N417" i="14"/>
  <c r="M417" i="14"/>
  <c r="L417" i="14"/>
  <c r="K417" i="14"/>
  <c r="J417" i="14"/>
  <c r="I417" i="14"/>
  <c r="H417" i="14"/>
  <c r="D417" i="14"/>
  <c r="C417" i="14"/>
  <c r="AC416" i="14"/>
  <c r="AB416" i="14"/>
  <c r="AA416" i="14"/>
  <c r="Z416" i="14"/>
  <c r="Y416" i="14"/>
  <c r="X416" i="14"/>
  <c r="W416" i="14"/>
  <c r="V416" i="14"/>
  <c r="U416" i="14"/>
  <c r="T416" i="14"/>
  <c r="S416" i="14"/>
  <c r="R416" i="14"/>
  <c r="Q416" i="14"/>
  <c r="P416" i="14"/>
  <c r="O416" i="14"/>
  <c r="N416" i="14"/>
  <c r="M416" i="14"/>
  <c r="L416" i="14"/>
  <c r="K416" i="14"/>
  <c r="J416" i="14"/>
  <c r="I416" i="14"/>
  <c r="H416" i="14"/>
  <c r="D416" i="14"/>
  <c r="C416" i="14"/>
  <c r="AC415" i="14"/>
  <c r="AB415" i="14"/>
  <c r="AA415" i="14"/>
  <c r="Z415" i="14"/>
  <c r="Y415" i="14"/>
  <c r="X415" i="14"/>
  <c r="W415" i="14"/>
  <c r="V415" i="14"/>
  <c r="U415" i="14"/>
  <c r="T415" i="14"/>
  <c r="S415" i="14"/>
  <c r="R415" i="14"/>
  <c r="Q415" i="14"/>
  <c r="P415" i="14"/>
  <c r="O415" i="14"/>
  <c r="N415" i="14"/>
  <c r="M415" i="14"/>
  <c r="L415" i="14"/>
  <c r="K415" i="14"/>
  <c r="J415" i="14"/>
  <c r="I415" i="14"/>
  <c r="H415" i="14"/>
  <c r="D415" i="14"/>
  <c r="C415" i="14"/>
  <c r="AC414" i="14"/>
  <c r="AB414" i="14"/>
  <c r="AA414" i="14"/>
  <c r="Z414" i="14"/>
  <c r="Y414" i="14"/>
  <c r="X414" i="14"/>
  <c r="W414" i="14"/>
  <c r="V414" i="14"/>
  <c r="U414" i="14"/>
  <c r="T414" i="14"/>
  <c r="S414" i="14"/>
  <c r="R414" i="14"/>
  <c r="Q414" i="14"/>
  <c r="P414" i="14"/>
  <c r="O414" i="14"/>
  <c r="N414" i="14"/>
  <c r="M414" i="14"/>
  <c r="L414" i="14"/>
  <c r="K414" i="14"/>
  <c r="J414" i="14"/>
  <c r="I414" i="14"/>
  <c r="H414" i="14"/>
  <c r="D414" i="14"/>
  <c r="C414" i="14"/>
  <c r="AC413" i="14"/>
  <c r="AB413" i="14"/>
  <c r="AA413" i="14"/>
  <c r="Z413" i="14"/>
  <c r="Y413" i="14"/>
  <c r="X413" i="14"/>
  <c r="W413" i="14"/>
  <c r="V413" i="14"/>
  <c r="U413" i="14"/>
  <c r="T413" i="14"/>
  <c r="S413" i="14"/>
  <c r="R413" i="14"/>
  <c r="Q413" i="14"/>
  <c r="P413" i="14"/>
  <c r="O413" i="14"/>
  <c r="N413" i="14"/>
  <c r="M413" i="14"/>
  <c r="L413" i="14"/>
  <c r="K413" i="14"/>
  <c r="J413" i="14"/>
  <c r="I413" i="14"/>
  <c r="H413" i="14"/>
  <c r="D413" i="14"/>
  <c r="C413" i="14"/>
  <c r="AC412" i="14"/>
  <c r="AB412" i="14"/>
  <c r="AA412" i="14"/>
  <c r="Z412" i="14"/>
  <c r="Y412" i="14"/>
  <c r="X412" i="14"/>
  <c r="W412" i="14"/>
  <c r="V412" i="14"/>
  <c r="U412" i="14"/>
  <c r="T412" i="14"/>
  <c r="S412" i="14"/>
  <c r="R412" i="14"/>
  <c r="Q412" i="14"/>
  <c r="P412" i="14"/>
  <c r="O412" i="14"/>
  <c r="N412" i="14"/>
  <c r="M412" i="14"/>
  <c r="L412" i="14"/>
  <c r="K412" i="14"/>
  <c r="J412" i="14"/>
  <c r="I412" i="14"/>
  <c r="H412" i="14"/>
  <c r="D412" i="14"/>
  <c r="C412" i="14"/>
  <c r="AC411" i="14"/>
  <c r="AB411" i="14"/>
  <c r="AA411" i="14"/>
  <c r="Z411" i="14"/>
  <c r="Y411" i="14"/>
  <c r="X411" i="14"/>
  <c r="W411" i="14"/>
  <c r="V411" i="14"/>
  <c r="U411" i="14"/>
  <c r="T411" i="14"/>
  <c r="S411" i="14"/>
  <c r="R411" i="14"/>
  <c r="Q411" i="14"/>
  <c r="P411" i="14"/>
  <c r="O411" i="14"/>
  <c r="N411" i="14"/>
  <c r="M411" i="14"/>
  <c r="L411" i="14"/>
  <c r="K411" i="14"/>
  <c r="J411" i="14"/>
  <c r="I411" i="14"/>
  <c r="H411" i="14"/>
  <c r="D411" i="14"/>
  <c r="C411" i="14"/>
  <c r="AC410" i="14"/>
  <c r="AB410" i="14"/>
  <c r="AA410" i="14"/>
  <c r="Z410" i="14"/>
  <c r="Y410" i="14"/>
  <c r="X410" i="14"/>
  <c r="W410" i="14"/>
  <c r="V410" i="14"/>
  <c r="U410" i="14"/>
  <c r="T410" i="14"/>
  <c r="S410" i="14"/>
  <c r="R410" i="14"/>
  <c r="Q410" i="14"/>
  <c r="P410" i="14"/>
  <c r="O410" i="14"/>
  <c r="N410" i="14"/>
  <c r="M410" i="14"/>
  <c r="L410" i="14"/>
  <c r="K410" i="14"/>
  <c r="J410" i="14"/>
  <c r="I410" i="14"/>
  <c r="H410" i="14"/>
  <c r="D410" i="14"/>
  <c r="C410" i="14"/>
  <c r="AC409" i="14"/>
  <c r="AB409" i="14"/>
  <c r="AA409" i="14"/>
  <c r="Z409" i="14"/>
  <c r="Y409" i="14"/>
  <c r="X409" i="14"/>
  <c r="W409" i="14"/>
  <c r="V409" i="14"/>
  <c r="U409" i="14"/>
  <c r="T409" i="14"/>
  <c r="S409" i="14"/>
  <c r="R409" i="14"/>
  <c r="Q409" i="14"/>
  <c r="P409" i="14"/>
  <c r="O409" i="14"/>
  <c r="N409" i="14"/>
  <c r="M409" i="14"/>
  <c r="L409" i="14"/>
  <c r="K409" i="14"/>
  <c r="J409" i="14"/>
  <c r="I409" i="14"/>
  <c r="H409" i="14"/>
  <c r="D409" i="14"/>
  <c r="C409" i="14"/>
  <c r="AC408" i="14"/>
  <c r="AB408" i="14"/>
  <c r="AA408" i="14"/>
  <c r="Z408" i="14"/>
  <c r="Y408" i="14"/>
  <c r="X408" i="14"/>
  <c r="W408" i="14"/>
  <c r="V408" i="14"/>
  <c r="U408" i="14"/>
  <c r="T408" i="14"/>
  <c r="S408" i="14"/>
  <c r="R408" i="14"/>
  <c r="Q408" i="14"/>
  <c r="P408" i="14"/>
  <c r="O408" i="14"/>
  <c r="N408" i="14"/>
  <c r="M408" i="14"/>
  <c r="L408" i="14"/>
  <c r="K408" i="14"/>
  <c r="J408" i="14"/>
  <c r="I408" i="14"/>
  <c r="H408" i="14"/>
  <c r="D408" i="14"/>
  <c r="C408" i="14"/>
  <c r="AC407" i="14"/>
  <c r="AB407" i="14"/>
  <c r="AA407" i="14"/>
  <c r="Z407" i="14"/>
  <c r="Y407" i="14"/>
  <c r="X407" i="14"/>
  <c r="W407" i="14"/>
  <c r="V407" i="14"/>
  <c r="U407" i="14"/>
  <c r="T407" i="14"/>
  <c r="S407" i="14"/>
  <c r="R407" i="14"/>
  <c r="Q407" i="14"/>
  <c r="P407" i="14"/>
  <c r="O407" i="14"/>
  <c r="N407" i="14"/>
  <c r="M407" i="14"/>
  <c r="L407" i="14"/>
  <c r="K407" i="14"/>
  <c r="J407" i="14"/>
  <c r="I407" i="14"/>
  <c r="H407" i="14"/>
  <c r="D407" i="14"/>
  <c r="C407" i="14"/>
  <c r="AC406" i="14"/>
  <c r="AB406" i="14"/>
  <c r="AA406" i="14"/>
  <c r="Z406" i="14"/>
  <c r="Y406" i="14"/>
  <c r="X406" i="14"/>
  <c r="W406" i="14"/>
  <c r="V406" i="14"/>
  <c r="U406" i="14"/>
  <c r="T406" i="14"/>
  <c r="S406" i="14"/>
  <c r="R406" i="14"/>
  <c r="Q406" i="14"/>
  <c r="P406" i="14"/>
  <c r="O406" i="14"/>
  <c r="N406" i="14"/>
  <c r="M406" i="14"/>
  <c r="L406" i="14"/>
  <c r="K406" i="14"/>
  <c r="J406" i="14"/>
  <c r="I406" i="14"/>
  <c r="H406" i="14"/>
  <c r="D406" i="14"/>
  <c r="C406" i="14"/>
  <c r="AC405" i="14"/>
  <c r="AB405" i="14"/>
  <c r="AA405" i="14"/>
  <c r="Z405" i="14"/>
  <c r="Y405" i="14"/>
  <c r="X405" i="14"/>
  <c r="W405" i="14"/>
  <c r="V405" i="14"/>
  <c r="U405" i="14"/>
  <c r="T405" i="14"/>
  <c r="S405" i="14"/>
  <c r="R405" i="14"/>
  <c r="Q405" i="14"/>
  <c r="P405" i="14"/>
  <c r="O405" i="14"/>
  <c r="N405" i="14"/>
  <c r="M405" i="14"/>
  <c r="L405" i="14"/>
  <c r="K405" i="14"/>
  <c r="J405" i="14"/>
  <c r="I405" i="14"/>
  <c r="H405" i="14"/>
  <c r="D405" i="14"/>
  <c r="C405" i="14"/>
  <c r="AC404" i="14"/>
  <c r="AB404" i="14"/>
  <c r="AA404" i="14"/>
  <c r="Z404" i="14"/>
  <c r="Y404" i="14"/>
  <c r="X404" i="14"/>
  <c r="W404" i="14"/>
  <c r="V404" i="14"/>
  <c r="U404" i="14"/>
  <c r="T404" i="14"/>
  <c r="S404" i="14"/>
  <c r="R404" i="14"/>
  <c r="Q404" i="14"/>
  <c r="P404" i="14"/>
  <c r="O404" i="14"/>
  <c r="N404" i="14"/>
  <c r="M404" i="14"/>
  <c r="L404" i="14"/>
  <c r="K404" i="14"/>
  <c r="J404" i="14"/>
  <c r="I404" i="14"/>
  <c r="H404" i="14"/>
  <c r="D404" i="14"/>
  <c r="C404" i="14"/>
  <c r="AC403" i="14"/>
  <c r="AB403" i="14"/>
  <c r="AA403" i="14"/>
  <c r="Z403" i="14"/>
  <c r="Y403" i="14"/>
  <c r="X403" i="14"/>
  <c r="W403" i="14"/>
  <c r="V403" i="14"/>
  <c r="U403" i="14"/>
  <c r="T403" i="14"/>
  <c r="S403" i="14"/>
  <c r="R403" i="14"/>
  <c r="Q403" i="14"/>
  <c r="P403" i="14"/>
  <c r="O403" i="14"/>
  <c r="N403" i="14"/>
  <c r="M403" i="14"/>
  <c r="L403" i="14"/>
  <c r="K403" i="14"/>
  <c r="J403" i="14"/>
  <c r="I403" i="14"/>
  <c r="H403" i="14"/>
  <c r="D403" i="14"/>
  <c r="C403" i="14"/>
  <c r="AC402" i="14"/>
  <c r="AB402" i="14"/>
  <c r="AA402" i="14"/>
  <c r="Z402" i="14"/>
  <c r="Y402" i="14"/>
  <c r="X402" i="14"/>
  <c r="W402" i="14"/>
  <c r="V402" i="14"/>
  <c r="U402" i="14"/>
  <c r="T402" i="14"/>
  <c r="S402" i="14"/>
  <c r="R402" i="14"/>
  <c r="Q402" i="14"/>
  <c r="P402" i="14"/>
  <c r="O402" i="14"/>
  <c r="N402" i="14"/>
  <c r="M402" i="14"/>
  <c r="L402" i="14"/>
  <c r="K402" i="14"/>
  <c r="J402" i="14"/>
  <c r="I402" i="14"/>
  <c r="H402" i="14"/>
  <c r="D402" i="14"/>
  <c r="C402" i="14"/>
  <c r="AC401" i="14"/>
  <c r="AB401" i="14"/>
  <c r="AA401" i="14"/>
  <c r="Z401" i="14"/>
  <c r="Y401" i="14"/>
  <c r="X401" i="14"/>
  <c r="W401" i="14"/>
  <c r="V401" i="14"/>
  <c r="U401" i="14"/>
  <c r="T401" i="14"/>
  <c r="S401" i="14"/>
  <c r="R401" i="14"/>
  <c r="Q401" i="14"/>
  <c r="P401" i="14"/>
  <c r="O401" i="14"/>
  <c r="N401" i="14"/>
  <c r="M401" i="14"/>
  <c r="L401" i="14"/>
  <c r="K401" i="14"/>
  <c r="J401" i="14"/>
  <c r="I401" i="14"/>
  <c r="H401" i="14"/>
  <c r="D401" i="14"/>
  <c r="C401" i="14"/>
  <c r="AC400" i="14"/>
  <c r="AB400" i="14"/>
  <c r="AA400" i="14"/>
  <c r="Z400" i="14"/>
  <c r="Y400" i="14"/>
  <c r="X400" i="14"/>
  <c r="W400" i="14"/>
  <c r="V400" i="14"/>
  <c r="U400" i="14"/>
  <c r="T400" i="14"/>
  <c r="S400" i="14"/>
  <c r="R400" i="14"/>
  <c r="Q400" i="14"/>
  <c r="P400" i="14"/>
  <c r="O400" i="14"/>
  <c r="N400" i="14"/>
  <c r="M400" i="14"/>
  <c r="L400" i="14"/>
  <c r="K400" i="14"/>
  <c r="J400" i="14"/>
  <c r="I400" i="14"/>
  <c r="H400" i="14"/>
  <c r="D400" i="14"/>
  <c r="C400" i="14"/>
  <c r="AC399" i="14"/>
  <c r="AB399" i="14"/>
  <c r="AA399" i="14"/>
  <c r="Z399" i="14"/>
  <c r="Y399" i="14"/>
  <c r="X399" i="14"/>
  <c r="W399" i="14"/>
  <c r="V399" i="14"/>
  <c r="U399" i="14"/>
  <c r="T399" i="14"/>
  <c r="S399" i="14"/>
  <c r="R399" i="14"/>
  <c r="Q399" i="14"/>
  <c r="P399" i="14"/>
  <c r="O399" i="14"/>
  <c r="N399" i="14"/>
  <c r="M399" i="14"/>
  <c r="L399" i="14"/>
  <c r="K399" i="14"/>
  <c r="J399" i="14"/>
  <c r="I399" i="14"/>
  <c r="H399" i="14"/>
  <c r="D399" i="14"/>
  <c r="C399" i="14"/>
  <c r="AC398" i="14"/>
  <c r="AB398" i="14"/>
  <c r="AA398" i="14"/>
  <c r="Z398" i="14"/>
  <c r="Y398" i="14"/>
  <c r="X398" i="14"/>
  <c r="W398" i="14"/>
  <c r="V398" i="14"/>
  <c r="U398" i="14"/>
  <c r="T398" i="14"/>
  <c r="S398" i="14"/>
  <c r="R398" i="14"/>
  <c r="Q398" i="14"/>
  <c r="P398" i="14"/>
  <c r="O398" i="14"/>
  <c r="N398" i="14"/>
  <c r="M398" i="14"/>
  <c r="L398" i="14"/>
  <c r="K398" i="14"/>
  <c r="J398" i="14"/>
  <c r="I398" i="14"/>
  <c r="H398" i="14"/>
  <c r="D398" i="14"/>
  <c r="C398" i="14"/>
  <c r="AC397" i="14"/>
  <c r="AB397" i="14"/>
  <c r="AA397" i="14"/>
  <c r="Z397" i="14"/>
  <c r="Y397" i="14"/>
  <c r="X397" i="14"/>
  <c r="W397" i="14"/>
  <c r="V397" i="14"/>
  <c r="U397" i="14"/>
  <c r="T397" i="14"/>
  <c r="S397" i="14"/>
  <c r="R397" i="14"/>
  <c r="Q397" i="14"/>
  <c r="P397" i="14"/>
  <c r="O397" i="14"/>
  <c r="N397" i="14"/>
  <c r="M397" i="14"/>
  <c r="L397" i="14"/>
  <c r="K397" i="14"/>
  <c r="J397" i="14"/>
  <c r="I397" i="14"/>
  <c r="H397" i="14"/>
  <c r="D397" i="14"/>
  <c r="C397" i="14"/>
  <c r="AC396" i="14"/>
  <c r="AB396" i="14"/>
  <c r="AA396" i="14"/>
  <c r="Z396" i="14"/>
  <c r="Y396" i="14"/>
  <c r="X396" i="14"/>
  <c r="W396" i="14"/>
  <c r="V396" i="14"/>
  <c r="U396" i="14"/>
  <c r="T396" i="14"/>
  <c r="S396" i="14"/>
  <c r="R396" i="14"/>
  <c r="Q396" i="14"/>
  <c r="P396" i="14"/>
  <c r="O396" i="14"/>
  <c r="N396" i="14"/>
  <c r="M396" i="14"/>
  <c r="L396" i="14"/>
  <c r="K396" i="14"/>
  <c r="J396" i="14"/>
  <c r="I396" i="14"/>
  <c r="H396" i="14"/>
  <c r="D396" i="14"/>
  <c r="C396" i="14"/>
  <c r="AC395" i="14"/>
  <c r="AB395" i="14"/>
  <c r="AA395" i="14"/>
  <c r="Z395" i="14"/>
  <c r="Y395" i="14"/>
  <c r="X395" i="14"/>
  <c r="W395" i="14"/>
  <c r="V395" i="14"/>
  <c r="U395" i="14"/>
  <c r="T395" i="14"/>
  <c r="S395" i="14"/>
  <c r="R395" i="14"/>
  <c r="Q395" i="14"/>
  <c r="P395" i="14"/>
  <c r="O395" i="14"/>
  <c r="N395" i="14"/>
  <c r="M395" i="14"/>
  <c r="L395" i="14"/>
  <c r="K395" i="14"/>
  <c r="J395" i="14"/>
  <c r="I395" i="14"/>
  <c r="H395" i="14"/>
  <c r="D395" i="14"/>
  <c r="C395" i="14"/>
  <c r="AC394" i="14"/>
  <c r="AB394" i="14"/>
  <c r="AA394" i="14"/>
  <c r="Z394" i="14"/>
  <c r="Y394" i="14"/>
  <c r="X394" i="14"/>
  <c r="W394" i="14"/>
  <c r="V394" i="14"/>
  <c r="U394" i="14"/>
  <c r="T394" i="14"/>
  <c r="S394" i="14"/>
  <c r="R394" i="14"/>
  <c r="Q394" i="14"/>
  <c r="P394" i="14"/>
  <c r="O394" i="14"/>
  <c r="N394" i="14"/>
  <c r="M394" i="14"/>
  <c r="L394" i="14"/>
  <c r="K394" i="14"/>
  <c r="J394" i="14"/>
  <c r="I394" i="14"/>
  <c r="H394" i="14"/>
  <c r="D394" i="14"/>
  <c r="C394" i="14"/>
  <c r="AC393" i="14"/>
  <c r="AB393" i="14"/>
  <c r="AA393" i="14"/>
  <c r="Z393" i="14"/>
  <c r="Y393" i="14"/>
  <c r="X393" i="14"/>
  <c r="W393" i="14"/>
  <c r="V393" i="14"/>
  <c r="U393" i="14"/>
  <c r="T393" i="14"/>
  <c r="S393" i="14"/>
  <c r="R393" i="14"/>
  <c r="Q393" i="14"/>
  <c r="P393" i="14"/>
  <c r="O393" i="14"/>
  <c r="N393" i="14"/>
  <c r="M393" i="14"/>
  <c r="L393" i="14"/>
  <c r="K393" i="14"/>
  <c r="J393" i="14"/>
  <c r="I393" i="14"/>
  <c r="H393" i="14"/>
  <c r="D393" i="14"/>
  <c r="C393" i="14"/>
  <c r="AC392" i="14"/>
  <c r="AB392" i="14"/>
  <c r="AA392" i="14"/>
  <c r="Z392" i="14"/>
  <c r="Y392" i="14"/>
  <c r="X392" i="14"/>
  <c r="W392" i="14"/>
  <c r="V392" i="14"/>
  <c r="U392" i="14"/>
  <c r="T392" i="14"/>
  <c r="S392" i="14"/>
  <c r="R392" i="14"/>
  <c r="Q392" i="14"/>
  <c r="P392" i="14"/>
  <c r="O392" i="14"/>
  <c r="N392" i="14"/>
  <c r="M392" i="14"/>
  <c r="L392" i="14"/>
  <c r="K392" i="14"/>
  <c r="J392" i="14"/>
  <c r="I392" i="14"/>
  <c r="H392" i="14"/>
  <c r="D392" i="14"/>
  <c r="C392" i="14"/>
  <c r="AC391" i="14"/>
  <c r="AB391" i="14"/>
  <c r="AA391" i="14"/>
  <c r="Z391" i="14"/>
  <c r="Y391" i="14"/>
  <c r="X391" i="14"/>
  <c r="W391" i="14"/>
  <c r="V391" i="14"/>
  <c r="U391" i="14"/>
  <c r="T391" i="14"/>
  <c r="S391" i="14"/>
  <c r="R391" i="14"/>
  <c r="Q391" i="14"/>
  <c r="P391" i="14"/>
  <c r="O391" i="14"/>
  <c r="N391" i="14"/>
  <c r="M391" i="14"/>
  <c r="L391" i="14"/>
  <c r="K391" i="14"/>
  <c r="J391" i="14"/>
  <c r="I391" i="14"/>
  <c r="H391" i="14"/>
  <c r="D391" i="14"/>
  <c r="C391" i="14"/>
  <c r="AC390" i="14"/>
  <c r="AB390" i="14"/>
  <c r="AA390" i="14"/>
  <c r="Z390" i="14"/>
  <c r="Y390" i="14"/>
  <c r="X390" i="14"/>
  <c r="W390" i="14"/>
  <c r="V390" i="14"/>
  <c r="U390" i="14"/>
  <c r="T390" i="14"/>
  <c r="S390" i="14"/>
  <c r="R390" i="14"/>
  <c r="Q390" i="14"/>
  <c r="P390" i="14"/>
  <c r="O390" i="14"/>
  <c r="N390" i="14"/>
  <c r="M390" i="14"/>
  <c r="L390" i="14"/>
  <c r="K390" i="14"/>
  <c r="J390" i="14"/>
  <c r="I390" i="14"/>
  <c r="H390" i="14"/>
  <c r="D390" i="14"/>
  <c r="C390" i="14"/>
  <c r="AC389" i="14"/>
  <c r="AB389" i="14"/>
  <c r="AA389" i="14"/>
  <c r="Z389" i="14"/>
  <c r="Y389" i="14"/>
  <c r="X389" i="14"/>
  <c r="W389" i="14"/>
  <c r="V389" i="14"/>
  <c r="U389" i="14"/>
  <c r="T389" i="14"/>
  <c r="S389" i="14"/>
  <c r="R389" i="14"/>
  <c r="Q389" i="14"/>
  <c r="P389" i="14"/>
  <c r="O389" i="14"/>
  <c r="N389" i="14"/>
  <c r="M389" i="14"/>
  <c r="L389" i="14"/>
  <c r="K389" i="14"/>
  <c r="J389" i="14"/>
  <c r="I389" i="14"/>
  <c r="H389" i="14"/>
  <c r="D389" i="14"/>
  <c r="C389" i="14"/>
  <c r="AC388" i="14"/>
  <c r="AB388" i="14"/>
  <c r="AA388" i="14"/>
  <c r="Z388" i="14"/>
  <c r="Y388" i="14"/>
  <c r="X388" i="14"/>
  <c r="W388" i="14"/>
  <c r="V388" i="14"/>
  <c r="U388" i="14"/>
  <c r="T388" i="14"/>
  <c r="S388" i="14"/>
  <c r="R388" i="14"/>
  <c r="Q388" i="14"/>
  <c r="P388" i="14"/>
  <c r="O388" i="14"/>
  <c r="N388" i="14"/>
  <c r="M388" i="14"/>
  <c r="L388" i="14"/>
  <c r="K388" i="14"/>
  <c r="J388" i="14"/>
  <c r="I388" i="14"/>
  <c r="H388" i="14"/>
  <c r="D388" i="14"/>
  <c r="C388" i="14"/>
  <c r="AC387" i="14"/>
  <c r="AB387" i="14"/>
  <c r="AA387" i="14"/>
  <c r="Z387" i="14"/>
  <c r="Y387" i="14"/>
  <c r="X387" i="14"/>
  <c r="W387" i="14"/>
  <c r="V387" i="14"/>
  <c r="U387" i="14"/>
  <c r="T387" i="14"/>
  <c r="S387" i="14"/>
  <c r="R387" i="14"/>
  <c r="Q387" i="14"/>
  <c r="P387" i="14"/>
  <c r="O387" i="14"/>
  <c r="N387" i="14"/>
  <c r="M387" i="14"/>
  <c r="L387" i="14"/>
  <c r="K387" i="14"/>
  <c r="J387" i="14"/>
  <c r="I387" i="14"/>
  <c r="H387" i="14"/>
  <c r="D387" i="14"/>
  <c r="C387" i="14"/>
  <c r="AC386" i="14"/>
  <c r="AB386" i="14"/>
  <c r="AA386" i="14"/>
  <c r="Z386" i="14"/>
  <c r="Y386" i="14"/>
  <c r="X386" i="14"/>
  <c r="W386" i="14"/>
  <c r="V386" i="14"/>
  <c r="U386" i="14"/>
  <c r="T386" i="14"/>
  <c r="S386" i="14"/>
  <c r="R386" i="14"/>
  <c r="Q386" i="14"/>
  <c r="P386" i="14"/>
  <c r="O386" i="14"/>
  <c r="N386" i="14"/>
  <c r="M386" i="14"/>
  <c r="L386" i="14"/>
  <c r="K386" i="14"/>
  <c r="J386" i="14"/>
  <c r="I386" i="14"/>
  <c r="H386" i="14"/>
  <c r="D386" i="14"/>
  <c r="C386" i="14"/>
  <c r="AC385" i="14"/>
  <c r="AB385" i="14"/>
  <c r="AA385" i="14"/>
  <c r="Z385" i="14"/>
  <c r="Y385" i="14"/>
  <c r="X385" i="14"/>
  <c r="W385" i="14"/>
  <c r="V385" i="14"/>
  <c r="U385" i="14"/>
  <c r="T385" i="14"/>
  <c r="S385" i="14"/>
  <c r="R385" i="14"/>
  <c r="Q385" i="14"/>
  <c r="P385" i="14"/>
  <c r="O385" i="14"/>
  <c r="N385" i="14"/>
  <c r="M385" i="14"/>
  <c r="L385" i="14"/>
  <c r="K385" i="14"/>
  <c r="J385" i="14"/>
  <c r="I385" i="14"/>
  <c r="H385" i="14"/>
  <c r="D385" i="14"/>
  <c r="C385" i="14"/>
  <c r="AC384" i="14"/>
  <c r="AB384" i="14"/>
  <c r="AA384" i="14"/>
  <c r="Z384" i="14"/>
  <c r="Y384" i="14"/>
  <c r="X384" i="14"/>
  <c r="W384" i="14"/>
  <c r="V384" i="14"/>
  <c r="U384" i="14"/>
  <c r="T384" i="14"/>
  <c r="S384" i="14"/>
  <c r="R384" i="14"/>
  <c r="Q384" i="14"/>
  <c r="P384" i="14"/>
  <c r="O384" i="14"/>
  <c r="N384" i="14"/>
  <c r="M384" i="14"/>
  <c r="L384" i="14"/>
  <c r="K384" i="14"/>
  <c r="J384" i="14"/>
  <c r="I384" i="14"/>
  <c r="H384" i="14"/>
  <c r="D384" i="14"/>
  <c r="C384" i="14"/>
  <c r="AC383" i="14"/>
  <c r="AB383" i="14"/>
  <c r="AA383" i="14"/>
  <c r="Z383" i="14"/>
  <c r="Y383" i="14"/>
  <c r="X383" i="14"/>
  <c r="W383" i="14"/>
  <c r="V383" i="14"/>
  <c r="U383" i="14"/>
  <c r="T383" i="14"/>
  <c r="S383" i="14"/>
  <c r="R383" i="14"/>
  <c r="Q383" i="14"/>
  <c r="P383" i="14"/>
  <c r="O383" i="14"/>
  <c r="N383" i="14"/>
  <c r="M383" i="14"/>
  <c r="L383" i="14"/>
  <c r="K383" i="14"/>
  <c r="J383" i="14"/>
  <c r="I383" i="14"/>
  <c r="H383" i="14"/>
  <c r="D383" i="14"/>
  <c r="C383" i="14"/>
  <c r="AC382" i="14"/>
  <c r="AB382" i="14"/>
  <c r="AA382" i="14"/>
  <c r="Z382" i="14"/>
  <c r="Y382" i="14"/>
  <c r="X382" i="14"/>
  <c r="W382" i="14"/>
  <c r="V382" i="14"/>
  <c r="U382" i="14"/>
  <c r="T382" i="14"/>
  <c r="S382" i="14"/>
  <c r="R382" i="14"/>
  <c r="Q382" i="14"/>
  <c r="P382" i="14"/>
  <c r="O382" i="14"/>
  <c r="N382" i="14"/>
  <c r="M382" i="14"/>
  <c r="L382" i="14"/>
  <c r="K382" i="14"/>
  <c r="J382" i="14"/>
  <c r="I382" i="14"/>
  <c r="H382" i="14"/>
  <c r="D382" i="14"/>
  <c r="C382" i="14"/>
  <c r="AC381" i="14"/>
  <c r="AB381" i="14"/>
  <c r="AA381" i="14"/>
  <c r="Z381" i="14"/>
  <c r="Y381" i="14"/>
  <c r="X381" i="14"/>
  <c r="W381" i="14"/>
  <c r="V381" i="14"/>
  <c r="U381" i="14"/>
  <c r="T381" i="14"/>
  <c r="S381" i="14"/>
  <c r="R381" i="14"/>
  <c r="Q381" i="14"/>
  <c r="P381" i="14"/>
  <c r="O381" i="14"/>
  <c r="N381" i="14"/>
  <c r="M381" i="14"/>
  <c r="L381" i="14"/>
  <c r="K381" i="14"/>
  <c r="J381" i="14"/>
  <c r="I381" i="14"/>
  <c r="H381" i="14"/>
  <c r="D381" i="14"/>
  <c r="C381" i="14"/>
  <c r="AC380" i="14"/>
  <c r="AB380" i="14"/>
  <c r="AA380" i="14"/>
  <c r="Z380" i="14"/>
  <c r="Y380" i="14"/>
  <c r="X380" i="14"/>
  <c r="W380" i="14"/>
  <c r="V380" i="14"/>
  <c r="U380" i="14"/>
  <c r="T380" i="14"/>
  <c r="S380" i="14"/>
  <c r="R380" i="14"/>
  <c r="Q380" i="14"/>
  <c r="P380" i="14"/>
  <c r="O380" i="14"/>
  <c r="N380" i="14"/>
  <c r="M380" i="14"/>
  <c r="L380" i="14"/>
  <c r="K380" i="14"/>
  <c r="J380" i="14"/>
  <c r="I380" i="14"/>
  <c r="H380" i="14"/>
  <c r="D380" i="14"/>
  <c r="C380" i="14"/>
  <c r="AC379" i="14"/>
  <c r="AB379" i="14"/>
  <c r="AA379" i="14"/>
  <c r="Z379" i="14"/>
  <c r="Y379" i="14"/>
  <c r="X379" i="14"/>
  <c r="W379" i="14"/>
  <c r="V379" i="14"/>
  <c r="U379" i="14"/>
  <c r="T379" i="14"/>
  <c r="S379" i="14"/>
  <c r="R379" i="14"/>
  <c r="Q379" i="14"/>
  <c r="P379" i="14"/>
  <c r="O379" i="14"/>
  <c r="N379" i="14"/>
  <c r="M379" i="14"/>
  <c r="L379" i="14"/>
  <c r="K379" i="14"/>
  <c r="J379" i="14"/>
  <c r="I379" i="14"/>
  <c r="H379" i="14"/>
  <c r="D379" i="14"/>
  <c r="C379" i="14"/>
  <c r="AC378" i="14"/>
  <c r="AB378" i="14"/>
  <c r="AA378" i="14"/>
  <c r="Z378" i="14"/>
  <c r="Y378" i="14"/>
  <c r="X378" i="14"/>
  <c r="W378" i="14"/>
  <c r="V378" i="14"/>
  <c r="U378" i="14"/>
  <c r="T378" i="14"/>
  <c r="S378" i="14"/>
  <c r="R378" i="14"/>
  <c r="Q378" i="14"/>
  <c r="P378" i="14"/>
  <c r="O378" i="14"/>
  <c r="N378" i="14"/>
  <c r="M378" i="14"/>
  <c r="L378" i="14"/>
  <c r="K378" i="14"/>
  <c r="J378" i="14"/>
  <c r="I378" i="14"/>
  <c r="H378" i="14"/>
  <c r="D378" i="14"/>
  <c r="C378" i="14"/>
  <c r="AC377" i="14"/>
  <c r="AB377" i="14"/>
  <c r="AA377" i="14"/>
  <c r="Z377" i="14"/>
  <c r="Y377" i="14"/>
  <c r="X377" i="14"/>
  <c r="W377" i="14"/>
  <c r="V377" i="14"/>
  <c r="U377" i="14"/>
  <c r="T377" i="14"/>
  <c r="S377" i="14"/>
  <c r="R377" i="14"/>
  <c r="Q377" i="14"/>
  <c r="P377" i="14"/>
  <c r="O377" i="14"/>
  <c r="N377" i="14"/>
  <c r="M377" i="14"/>
  <c r="L377" i="14"/>
  <c r="K377" i="14"/>
  <c r="J377" i="14"/>
  <c r="I377" i="14"/>
  <c r="H377" i="14"/>
  <c r="D377" i="14"/>
  <c r="C377" i="14"/>
  <c r="AC376" i="14"/>
  <c r="AB376" i="14"/>
  <c r="AA376" i="14"/>
  <c r="Z376" i="14"/>
  <c r="Y376" i="14"/>
  <c r="X376" i="14"/>
  <c r="W376" i="14"/>
  <c r="V376" i="14"/>
  <c r="U376" i="14"/>
  <c r="T376" i="14"/>
  <c r="S376" i="14"/>
  <c r="R376" i="14"/>
  <c r="Q376" i="14"/>
  <c r="P376" i="14"/>
  <c r="O376" i="14"/>
  <c r="N376" i="14"/>
  <c r="M376" i="14"/>
  <c r="L376" i="14"/>
  <c r="K376" i="14"/>
  <c r="J376" i="14"/>
  <c r="I376" i="14"/>
  <c r="H376" i="14"/>
  <c r="D376" i="14"/>
  <c r="C376" i="14"/>
  <c r="AC375" i="14"/>
  <c r="AB375" i="14"/>
  <c r="AA375" i="14"/>
  <c r="Z375" i="14"/>
  <c r="Y375" i="14"/>
  <c r="X375" i="14"/>
  <c r="W375" i="14"/>
  <c r="V375" i="14"/>
  <c r="U375" i="14"/>
  <c r="T375" i="14"/>
  <c r="S375" i="14"/>
  <c r="R375" i="14"/>
  <c r="Q375" i="14"/>
  <c r="P375" i="14"/>
  <c r="O375" i="14"/>
  <c r="N375" i="14"/>
  <c r="M375" i="14"/>
  <c r="L375" i="14"/>
  <c r="K375" i="14"/>
  <c r="J375" i="14"/>
  <c r="I375" i="14"/>
  <c r="H375" i="14"/>
  <c r="D375" i="14"/>
  <c r="C375" i="14"/>
  <c r="AC374" i="14"/>
  <c r="AB374" i="14"/>
  <c r="AA374" i="14"/>
  <c r="Z374" i="14"/>
  <c r="Y374" i="14"/>
  <c r="X374" i="14"/>
  <c r="W374" i="14"/>
  <c r="V374" i="14"/>
  <c r="U374" i="14"/>
  <c r="T374" i="14"/>
  <c r="S374" i="14"/>
  <c r="R374" i="14"/>
  <c r="Q374" i="14"/>
  <c r="P374" i="14"/>
  <c r="O374" i="14"/>
  <c r="N374" i="14"/>
  <c r="M374" i="14"/>
  <c r="L374" i="14"/>
  <c r="K374" i="14"/>
  <c r="J374" i="14"/>
  <c r="I374" i="14"/>
  <c r="H374" i="14"/>
  <c r="D374" i="14"/>
  <c r="C374" i="14"/>
  <c r="AC373" i="14"/>
  <c r="AB373" i="14"/>
  <c r="AA373" i="14"/>
  <c r="Z373" i="14"/>
  <c r="Y373" i="14"/>
  <c r="X373" i="14"/>
  <c r="W373" i="14"/>
  <c r="V373" i="14"/>
  <c r="U373" i="14"/>
  <c r="T373" i="14"/>
  <c r="S373" i="14"/>
  <c r="R373" i="14"/>
  <c r="Q373" i="14"/>
  <c r="P373" i="14"/>
  <c r="O373" i="14"/>
  <c r="N373" i="14"/>
  <c r="M373" i="14"/>
  <c r="L373" i="14"/>
  <c r="K373" i="14"/>
  <c r="J373" i="14"/>
  <c r="I373" i="14"/>
  <c r="H373" i="14"/>
  <c r="D373" i="14"/>
  <c r="C373" i="14"/>
  <c r="AC372" i="14"/>
  <c r="AB372" i="14"/>
  <c r="AA372" i="14"/>
  <c r="Z372" i="14"/>
  <c r="Y372" i="14"/>
  <c r="X372" i="14"/>
  <c r="W372" i="14"/>
  <c r="V372" i="14"/>
  <c r="U372" i="14"/>
  <c r="T372" i="14"/>
  <c r="S372" i="14"/>
  <c r="R372" i="14"/>
  <c r="Q372" i="14"/>
  <c r="P372" i="14"/>
  <c r="O372" i="14"/>
  <c r="N372" i="14"/>
  <c r="M372" i="14"/>
  <c r="L372" i="14"/>
  <c r="K372" i="14"/>
  <c r="J372" i="14"/>
  <c r="I372" i="14"/>
  <c r="H372" i="14"/>
  <c r="D372" i="14"/>
  <c r="C372" i="14"/>
  <c r="AC371" i="14"/>
  <c r="AB371" i="14"/>
  <c r="AA371" i="14"/>
  <c r="Z371" i="14"/>
  <c r="Y371" i="14"/>
  <c r="X371" i="14"/>
  <c r="W371" i="14"/>
  <c r="V371" i="14"/>
  <c r="U371" i="14"/>
  <c r="T371" i="14"/>
  <c r="S371" i="14"/>
  <c r="R371" i="14"/>
  <c r="Q371" i="14"/>
  <c r="P371" i="14"/>
  <c r="O371" i="14"/>
  <c r="N371" i="14"/>
  <c r="M371" i="14"/>
  <c r="L371" i="14"/>
  <c r="K371" i="14"/>
  <c r="J371" i="14"/>
  <c r="I371" i="14"/>
  <c r="H371" i="14"/>
  <c r="D371" i="14"/>
  <c r="C371" i="14"/>
  <c r="AC370" i="14"/>
  <c r="AB370" i="14"/>
  <c r="AA370" i="14"/>
  <c r="Z370" i="14"/>
  <c r="Y370" i="14"/>
  <c r="X370" i="14"/>
  <c r="W370" i="14"/>
  <c r="V370" i="14"/>
  <c r="U370" i="14"/>
  <c r="T370" i="14"/>
  <c r="S370" i="14"/>
  <c r="R370" i="14"/>
  <c r="Q370" i="14"/>
  <c r="P370" i="14"/>
  <c r="O370" i="14"/>
  <c r="N370" i="14"/>
  <c r="M370" i="14"/>
  <c r="L370" i="14"/>
  <c r="K370" i="14"/>
  <c r="J370" i="14"/>
  <c r="I370" i="14"/>
  <c r="H370" i="14"/>
  <c r="D370" i="14"/>
  <c r="C370" i="14"/>
  <c r="AC369" i="14"/>
  <c r="AB369" i="14"/>
  <c r="AA369" i="14"/>
  <c r="Z369" i="14"/>
  <c r="Y369" i="14"/>
  <c r="X369" i="14"/>
  <c r="W369" i="14"/>
  <c r="V369" i="14"/>
  <c r="U369" i="14"/>
  <c r="T369" i="14"/>
  <c r="S369" i="14"/>
  <c r="R369" i="14"/>
  <c r="Q369" i="14"/>
  <c r="P369" i="14"/>
  <c r="O369" i="14"/>
  <c r="N369" i="14"/>
  <c r="M369" i="14"/>
  <c r="L369" i="14"/>
  <c r="K369" i="14"/>
  <c r="J369" i="14"/>
  <c r="I369" i="14"/>
  <c r="H369" i="14"/>
  <c r="D369" i="14"/>
  <c r="C369" i="14"/>
  <c r="AC368" i="14"/>
  <c r="AB368" i="14"/>
  <c r="AA368" i="14"/>
  <c r="Z368" i="14"/>
  <c r="Y368" i="14"/>
  <c r="X368" i="14"/>
  <c r="W368" i="14"/>
  <c r="V368" i="14"/>
  <c r="U368" i="14"/>
  <c r="T368" i="14"/>
  <c r="S368" i="14"/>
  <c r="R368" i="14"/>
  <c r="Q368" i="14"/>
  <c r="P368" i="14"/>
  <c r="O368" i="14"/>
  <c r="N368" i="14"/>
  <c r="M368" i="14"/>
  <c r="L368" i="14"/>
  <c r="K368" i="14"/>
  <c r="J368" i="14"/>
  <c r="I368" i="14"/>
  <c r="H368" i="14"/>
  <c r="D368" i="14"/>
  <c r="C368" i="14"/>
  <c r="AC367" i="14"/>
  <c r="AB367" i="14"/>
  <c r="AA367" i="14"/>
  <c r="Z367" i="14"/>
  <c r="Y367" i="14"/>
  <c r="X367" i="14"/>
  <c r="W367" i="14"/>
  <c r="V367" i="14"/>
  <c r="U367" i="14"/>
  <c r="T367" i="14"/>
  <c r="S367" i="14"/>
  <c r="R367" i="14"/>
  <c r="Q367" i="14"/>
  <c r="P367" i="14"/>
  <c r="O367" i="14"/>
  <c r="N367" i="14"/>
  <c r="M367" i="14"/>
  <c r="L367" i="14"/>
  <c r="K367" i="14"/>
  <c r="J367" i="14"/>
  <c r="I367" i="14"/>
  <c r="H367" i="14"/>
  <c r="D367" i="14"/>
  <c r="C367" i="14"/>
  <c r="AC366" i="14"/>
  <c r="AB366" i="14"/>
  <c r="AA366" i="14"/>
  <c r="Z366" i="14"/>
  <c r="Y366" i="14"/>
  <c r="X366" i="14"/>
  <c r="W366" i="14"/>
  <c r="V366" i="14"/>
  <c r="U366" i="14"/>
  <c r="T366" i="14"/>
  <c r="S366" i="14"/>
  <c r="R366" i="14"/>
  <c r="Q366" i="14"/>
  <c r="P366" i="14"/>
  <c r="O366" i="14"/>
  <c r="N366" i="14"/>
  <c r="M366" i="14"/>
  <c r="L366" i="14"/>
  <c r="K366" i="14"/>
  <c r="J366" i="14"/>
  <c r="I366" i="14"/>
  <c r="H366" i="14"/>
  <c r="D366" i="14"/>
  <c r="C366" i="14"/>
  <c r="AC365" i="14"/>
  <c r="AB365" i="14"/>
  <c r="AA365" i="14"/>
  <c r="Z365" i="14"/>
  <c r="Y365" i="14"/>
  <c r="X365" i="14"/>
  <c r="W365" i="14"/>
  <c r="V365" i="14"/>
  <c r="U365" i="14"/>
  <c r="T365" i="14"/>
  <c r="S365" i="14"/>
  <c r="R365" i="14"/>
  <c r="Q365" i="14"/>
  <c r="P365" i="14"/>
  <c r="O365" i="14"/>
  <c r="N365" i="14"/>
  <c r="M365" i="14"/>
  <c r="L365" i="14"/>
  <c r="K365" i="14"/>
  <c r="J365" i="14"/>
  <c r="I365" i="14"/>
  <c r="H365" i="14"/>
  <c r="D365" i="14"/>
  <c r="C365" i="14"/>
  <c r="AC364" i="14"/>
  <c r="AB364" i="14"/>
  <c r="AA364" i="14"/>
  <c r="Z364" i="14"/>
  <c r="Y364" i="14"/>
  <c r="X364" i="14"/>
  <c r="W364" i="14"/>
  <c r="V364" i="14"/>
  <c r="U364" i="14"/>
  <c r="T364" i="14"/>
  <c r="S364" i="14"/>
  <c r="R364" i="14"/>
  <c r="Q364" i="14"/>
  <c r="P364" i="14"/>
  <c r="O364" i="14"/>
  <c r="N364" i="14"/>
  <c r="M364" i="14"/>
  <c r="L364" i="14"/>
  <c r="K364" i="14"/>
  <c r="J364" i="14"/>
  <c r="I364" i="14"/>
  <c r="H364" i="14"/>
  <c r="D364" i="14"/>
  <c r="C364" i="14"/>
  <c r="AC363" i="14"/>
  <c r="AB363" i="14"/>
  <c r="AA363" i="14"/>
  <c r="Z363" i="14"/>
  <c r="Y363" i="14"/>
  <c r="X363" i="14"/>
  <c r="W363" i="14"/>
  <c r="V363" i="14"/>
  <c r="U363" i="14"/>
  <c r="T363" i="14"/>
  <c r="S363" i="14"/>
  <c r="R363" i="14"/>
  <c r="Q363" i="14"/>
  <c r="P363" i="14"/>
  <c r="O363" i="14"/>
  <c r="N363" i="14"/>
  <c r="M363" i="14"/>
  <c r="L363" i="14"/>
  <c r="K363" i="14"/>
  <c r="J363" i="14"/>
  <c r="I363" i="14"/>
  <c r="H363" i="14"/>
  <c r="D363" i="14"/>
  <c r="C363" i="14"/>
  <c r="AC362" i="14"/>
  <c r="AB362" i="14"/>
  <c r="AA362" i="14"/>
  <c r="Z362" i="14"/>
  <c r="Y362" i="14"/>
  <c r="X362" i="14"/>
  <c r="W362" i="14"/>
  <c r="V362" i="14"/>
  <c r="U362" i="14"/>
  <c r="T362" i="14"/>
  <c r="S362" i="14"/>
  <c r="R362" i="14"/>
  <c r="Q362" i="14"/>
  <c r="P362" i="14"/>
  <c r="O362" i="14"/>
  <c r="N362" i="14"/>
  <c r="M362" i="14"/>
  <c r="L362" i="14"/>
  <c r="K362" i="14"/>
  <c r="J362" i="14"/>
  <c r="I362" i="14"/>
  <c r="H362" i="14"/>
  <c r="D362" i="14"/>
  <c r="C362" i="14"/>
  <c r="AC361" i="14"/>
  <c r="AB361" i="14"/>
  <c r="AA361" i="14"/>
  <c r="Z361" i="14"/>
  <c r="Y361" i="14"/>
  <c r="X361" i="14"/>
  <c r="W361" i="14"/>
  <c r="V361" i="14"/>
  <c r="U361" i="14"/>
  <c r="T361" i="14"/>
  <c r="S361" i="14"/>
  <c r="R361" i="14"/>
  <c r="Q361" i="14"/>
  <c r="P361" i="14"/>
  <c r="O361" i="14"/>
  <c r="N361" i="14"/>
  <c r="M361" i="14"/>
  <c r="L361" i="14"/>
  <c r="K361" i="14"/>
  <c r="J361" i="14"/>
  <c r="I361" i="14"/>
  <c r="H361" i="14"/>
  <c r="D361" i="14"/>
  <c r="C361" i="14"/>
  <c r="AC360" i="14"/>
  <c r="AB360" i="14"/>
  <c r="AA360" i="14"/>
  <c r="Z360" i="14"/>
  <c r="Y360" i="14"/>
  <c r="X360" i="14"/>
  <c r="W360" i="14"/>
  <c r="V360" i="14"/>
  <c r="U360" i="14"/>
  <c r="T360" i="14"/>
  <c r="S360" i="14"/>
  <c r="R360" i="14"/>
  <c r="Q360" i="14"/>
  <c r="P360" i="14"/>
  <c r="O360" i="14"/>
  <c r="N360" i="14"/>
  <c r="M360" i="14"/>
  <c r="L360" i="14"/>
  <c r="K360" i="14"/>
  <c r="J360" i="14"/>
  <c r="I360" i="14"/>
  <c r="H360" i="14"/>
  <c r="D360" i="14"/>
  <c r="C360" i="14"/>
  <c r="AC359" i="14"/>
  <c r="AB359" i="14"/>
  <c r="AA359" i="14"/>
  <c r="Z359" i="14"/>
  <c r="Y359" i="14"/>
  <c r="X359" i="14"/>
  <c r="W359" i="14"/>
  <c r="V359" i="14"/>
  <c r="U359" i="14"/>
  <c r="T359" i="14"/>
  <c r="S359" i="14"/>
  <c r="R359" i="14"/>
  <c r="Q359" i="14"/>
  <c r="P359" i="14"/>
  <c r="O359" i="14"/>
  <c r="N359" i="14"/>
  <c r="M359" i="14"/>
  <c r="L359" i="14"/>
  <c r="K359" i="14"/>
  <c r="J359" i="14"/>
  <c r="I359" i="14"/>
  <c r="H359" i="14"/>
  <c r="D359" i="14"/>
  <c r="C359" i="14"/>
  <c r="AC358" i="14"/>
  <c r="AB358" i="14"/>
  <c r="AA358" i="14"/>
  <c r="Z358" i="14"/>
  <c r="Y358" i="14"/>
  <c r="X358" i="14"/>
  <c r="W358" i="14"/>
  <c r="V358" i="14"/>
  <c r="U358" i="14"/>
  <c r="T358" i="14"/>
  <c r="S358" i="14"/>
  <c r="R358" i="14"/>
  <c r="Q358" i="14"/>
  <c r="P358" i="14"/>
  <c r="O358" i="14"/>
  <c r="N358" i="14"/>
  <c r="M358" i="14"/>
  <c r="L358" i="14"/>
  <c r="K358" i="14"/>
  <c r="J358" i="14"/>
  <c r="I358" i="14"/>
  <c r="H358" i="14"/>
  <c r="D358" i="14"/>
  <c r="C358" i="14"/>
  <c r="AC357" i="14"/>
  <c r="AB357" i="14"/>
  <c r="AA357" i="14"/>
  <c r="Z357" i="14"/>
  <c r="Y357" i="14"/>
  <c r="X357" i="14"/>
  <c r="W357" i="14"/>
  <c r="V357" i="14"/>
  <c r="U357" i="14"/>
  <c r="T357" i="14"/>
  <c r="S357" i="14"/>
  <c r="R357" i="14"/>
  <c r="Q357" i="14"/>
  <c r="P357" i="14"/>
  <c r="O357" i="14"/>
  <c r="N357" i="14"/>
  <c r="M357" i="14"/>
  <c r="L357" i="14"/>
  <c r="K357" i="14"/>
  <c r="J357" i="14"/>
  <c r="I357" i="14"/>
  <c r="H357" i="14"/>
  <c r="D357" i="14"/>
  <c r="C357" i="14"/>
  <c r="AC356" i="14"/>
  <c r="AB356" i="14"/>
  <c r="AA356" i="14"/>
  <c r="Z356" i="14"/>
  <c r="Y356" i="14"/>
  <c r="X356" i="14"/>
  <c r="W356" i="14"/>
  <c r="V356" i="14"/>
  <c r="U356" i="14"/>
  <c r="T356" i="14"/>
  <c r="S356" i="14"/>
  <c r="R356" i="14"/>
  <c r="Q356" i="14"/>
  <c r="P356" i="14"/>
  <c r="O356" i="14"/>
  <c r="N356" i="14"/>
  <c r="M356" i="14"/>
  <c r="L356" i="14"/>
  <c r="K356" i="14"/>
  <c r="J356" i="14"/>
  <c r="I356" i="14"/>
  <c r="H356" i="14"/>
  <c r="D356" i="14"/>
  <c r="C356" i="14"/>
  <c r="AC355" i="14"/>
  <c r="AB355" i="14"/>
  <c r="AA355" i="14"/>
  <c r="Z355" i="14"/>
  <c r="Y355" i="14"/>
  <c r="X355" i="14"/>
  <c r="W355" i="14"/>
  <c r="V355" i="14"/>
  <c r="U355" i="14"/>
  <c r="T355" i="14"/>
  <c r="S355" i="14"/>
  <c r="R355" i="14"/>
  <c r="Q355" i="14"/>
  <c r="P355" i="14"/>
  <c r="O355" i="14"/>
  <c r="N355" i="14"/>
  <c r="M355" i="14"/>
  <c r="L355" i="14"/>
  <c r="K355" i="14"/>
  <c r="J355" i="14"/>
  <c r="I355" i="14"/>
  <c r="H355" i="14"/>
  <c r="D355" i="14"/>
  <c r="C355" i="14"/>
  <c r="AC354" i="14"/>
  <c r="AB354" i="14"/>
  <c r="AA354" i="14"/>
  <c r="Z354" i="14"/>
  <c r="Y354" i="14"/>
  <c r="X354" i="14"/>
  <c r="W354" i="14"/>
  <c r="V354" i="14"/>
  <c r="U354" i="14"/>
  <c r="T354" i="14"/>
  <c r="S354" i="14"/>
  <c r="R354" i="14"/>
  <c r="Q354" i="14"/>
  <c r="P354" i="14"/>
  <c r="O354" i="14"/>
  <c r="N354" i="14"/>
  <c r="M354" i="14"/>
  <c r="L354" i="14"/>
  <c r="K354" i="14"/>
  <c r="J354" i="14"/>
  <c r="I354" i="14"/>
  <c r="H354" i="14"/>
  <c r="D354" i="14"/>
  <c r="C354" i="14"/>
  <c r="AC353" i="14"/>
  <c r="AB353" i="14"/>
  <c r="AA353" i="14"/>
  <c r="Z353" i="14"/>
  <c r="Y353" i="14"/>
  <c r="X353" i="14"/>
  <c r="W353" i="14"/>
  <c r="V353" i="14"/>
  <c r="U353" i="14"/>
  <c r="T353" i="14"/>
  <c r="S353" i="14"/>
  <c r="R353" i="14"/>
  <c r="Q353" i="14"/>
  <c r="P353" i="14"/>
  <c r="O353" i="14"/>
  <c r="N353" i="14"/>
  <c r="M353" i="14"/>
  <c r="L353" i="14"/>
  <c r="K353" i="14"/>
  <c r="J353" i="14"/>
  <c r="I353" i="14"/>
  <c r="H353" i="14"/>
  <c r="D353" i="14"/>
  <c r="C353" i="14"/>
  <c r="AC352" i="14"/>
  <c r="AB352" i="14"/>
  <c r="AA352" i="14"/>
  <c r="Z352" i="14"/>
  <c r="Y352" i="14"/>
  <c r="X352" i="14"/>
  <c r="W352" i="14"/>
  <c r="V352" i="14"/>
  <c r="U352" i="14"/>
  <c r="T352" i="14"/>
  <c r="S352" i="14"/>
  <c r="R352" i="14"/>
  <c r="Q352" i="14"/>
  <c r="P352" i="14"/>
  <c r="O352" i="14"/>
  <c r="N352" i="14"/>
  <c r="M352" i="14"/>
  <c r="L352" i="14"/>
  <c r="K352" i="14"/>
  <c r="J352" i="14"/>
  <c r="I352" i="14"/>
  <c r="H352" i="14"/>
  <c r="D352" i="14"/>
  <c r="C352" i="14"/>
  <c r="AC351" i="14"/>
  <c r="AB351" i="14"/>
  <c r="AA351" i="14"/>
  <c r="Z351" i="14"/>
  <c r="Y351" i="14"/>
  <c r="X351" i="14"/>
  <c r="W351" i="14"/>
  <c r="V351" i="14"/>
  <c r="U351" i="14"/>
  <c r="T351" i="14"/>
  <c r="S351" i="14"/>
  <c r="R351" i="14"/>
  <c r="Q351" i="14"/>
  <c r="P351" i="14"/>
  <c r="O351" i="14"/>
  <c r="N351" i="14"/>
  <c r="M351" i="14"/>
  <c r="L351" i="14"/>
  <c r="K351" i="14"/>
  <c r="J351" i="14"/>
  <c r="I351" i="14"/>
  <c r="H351" i="14"/>
  <c r="D351" i="14"/>
  <c r="C351" i="14"/>
  <c r="AC350" i="14"/>
  <c r="AB350" i="14"/>
  <c r="AA350" i="14"/>
  <c r="Z350" i="14"/>
  <c r="Y350" i="14"/>
  <c r="X350" i="14"/>
  <c r="W350" i="14"/>
  <c r="V350" i="14"/>
  <c r="U350" i="14"/>
  <c r="T350" i="14"/>
  <c r="S350" i="14"/>
  <c r="R350" i="14"/>
  <c r="Q350" i="14"/>
  <c r="P350" i="14"/>
  <c r="O350" i="14"/>
  <c r="N350" i="14"/>
  <c r="M350" i="14"/>
  <c r="L350" i="14"/>
  <c r="K350" i="14"/>
  <c r="J350" i="14"/>
  <c r="I350" i="14"/>
  <c r="H350" i="14"/>
  <c r="D350" i="14"/>
  <c r="C350" i="14"/>
  <c r="AC349" i="14"/>
  <c r="AB349" i="14"/>
  <c r="AA349" i="14"/>
  <c r="Z349" i="14"/>
  <c r="Y349" i="14"/>
  <c r="X349" i="14"/>
  <c r="W349" i="14"/>
  <c r="V349" i="14"/>
  <c r="U349" i="14"/>
  <c r="T349" i="14"/>
  <c r="S349" i="14"/>
  <c r="R349" i="14"/>
  <c r="Q349" i="14"/>
  <c r="P349" i="14"/>
  <c r="O349" i="14"/>
  <c r="N349" i="14"/>
  <c r="M349" i="14"/>
  <c r="L349" i="14"/>
  <c r="K349" i="14"/>
  <c r="J349" i="14"/>
  <c r="I349" i="14"/>
  <c r="H349" i="14"/>
  <c r="D349" i="14"/>
  <c r="C349" i="14"/>
  <c r="AC348" i="14"/>
  <c r="AB348" i="14"/>
  <c r="AA348" i="14"/>
  <c r="Z348" i="14"/>
  <c r="Y348" i="14"/>
  <c r="X348" i="14"/>
  <c r="W348" i="14"/>
  <c r="V348" i="14"/>
  <c r="U348" i="14"/>
  <c r="T348" i="14"/>
  <c r="S348" i="14"/>
  <c r="R348" i="14"/>
  <c r="Q348" i="14"/>
  <c r="P348" i="14"/>
  <c r="O348" i="14"/>
  <c r="N348" i="14"/>
  <c r="M348" i="14"/>
  <c r="L348" i="14"/>
  <c r="K348" i="14"/>
  <c r="J348" i="14"/>
  <c r="I348" i="14"/>
  <c r="H348" i="14"/>
  <c r="D348" i="14"/>
  <c r="C348" i="14"/>
  <c r="AC347" i="14"/>
  <c r="AB347" i="14"/>
  <c r="AA347" i="14"/>
  <c r="Z347" i="14"/>
  <c r="Y347" i="14"/>
  <c r="X347" i="14"/>
  <c r="W347" i="14"/>
  <c r="V347" i="14"/>
  <c r="U347" i="14"/>
  <c r="T347" i="14"/>
  <c r="S347" i="14"/>
  <c r="R347" i="14"/>
  <c r="Q347" i="14"/>
  <c r="P347" i="14"/>
  <c r="O347" i="14"/>
  <c r="N347" i="14"/>
  <c r="M347" i="14"/>
  <c r="L347" i="14"/>
  <c r="K347" i="14"/>
  <c r="J347" i="14"/>
  <c r="I347" i="14"/>
  <c r="H347" i="14"/>
  <c r="D347" i="14"/>
  <c r="C347" i="14"/>
  <c r="AC346" i="14"/>
  <c r="AB346" i="14"/>
  <c r="AA346" i="14"/>
  <c r="Z346" i="14"/>
  <c r="Y346" i="14"/>
  <c r="X346" i="14"/>
  <c r="W346" i="14"/>
  <c r="V346" i="14"/>
  <c r="U346" i="14"/>
  <c r="T346" i="14"/>
  <c r="S346" i="14"/>
  <c r="R346" i="14"/>
  <c r="Q346" i="14"/>
  <c r="P346" i="14"/>
  <c r="O346" i="14"/>
  <c r="N346" i="14"/>
  <c r="M346" i="14"/>
  <c r="L346" i="14"/>
  <c r="K346" i="14"/>
  <c r="J346" i="14"/>
  <c r="I346" i="14"/>
  <c r="H346" i="14"/>
  <c r="D346" i="14"/>
  <c r="C346" i="14"/>
  <c r="AC345" i="14"/>
  <c r="AB345" i="14"/>
  <c r="AA345" i="14"/>
  <c r="Z345" i="14"/>
  <c r="Y345" i="14"/>
  <c r="X345" i="14"/>
  <c r="W345" i="14"/>
  <c r="V345" i="14"/>
  <c r="U345" i="14"/>
  <c r="T345" i="14"/>
  <c r="S345" i="14"/>
  <c r="R345" i="14"/>
  <c r="Q345" i="14"/>
  <c r="P345" i="14"/>
  <c r="O345" i="14"/>
  <c r="N345" i="14"/>
  <c r="M345" i="14"/>
  <c r="L345" i="14"/>
  <c r="K345" i="14"/>
  <c r="J345" i="14"/>
  <c r="I345" i="14"/>
  <c r="H345" i="14"/>
  <c r="D345" i="14"/>
  <c r="C345" i="14"/>
  <c r="AC344" i="14"/>
  <c r="AB344" i="14"/>
  <c r="AA344" i="14"/>
  <c r="Z344" i="14"/>
  <c r="Y344" i="14"/>
  <c r="X344" i="14"/>
  <c r="W344" i="14"/>
  <c r="V344" i="14"/>
  <c r="U344" i="14"/>
  <c r="T344" i="14"/>
  <c r="S344" i="14"/>
  <c r="R344" i="14"/>
  <c r="Q344" i="14"/>
  <c r="P344" i="14"/>
  <c r="O344" i="14"/>
  <c r="N344" i="14"/>
  <c r="M344" i="14"/>
  <c r="L344" i="14"/>
  <c r="K344" i="14"/>
  <c r="J344" i="14"/>
  <c r="I344" i="14"/>
  <c r="H344" i="14"/>
  <c r="D344" i="14"/>
  <c r="C344" i="14"/>
  <c r="AC343" i="14"/>
  <c r="AB343" i="14"/>
  <c r="AA343" i="14"/>
  <c r="Z343" i="14"/>
  <c r="Y343" i="14"/>
  <c r="X343" i="14"/>
  <c r="W343" i="14"/>
  <c r="V343" i="14"/>
  <c r="U343" i="14"/>
  <c r="T343" i="14"/>
  <c r="S343" i="14"/>
  <c r="R343" i="14"/>
  <c r="Q343" i="14"/>
  <c r="P343" i="14"/>
  <c r="O343" i="14"/>
  <c r="N343" i="14"/>
  <c r="M343" i="14"/>
  <c r="L343" i="14"/>
  <c r="K343" i="14"/>
  <c r="J343" i="14"/>
  <c r="I343" i="14"/>
  <c r="H343" i="14"/>
  <c r="D343" i="14"/>
  <c r="C343" i="14"/>
  <c r="AC342" i="14"/>
  <c r="AB342" i="14"/>
  <c r="AA342" i="14"/>
  <c r="Z342" i="14"/>
  <c r="Y342" i="14"/>
  <c r="X342" i="14"/>
  <c r="W342" i="14"/>
  <c r="V342" i="14"/>
  <c r="U342" i="14"/>
  <c r="T342" i="14"/>
  <c r="S342" i="14"/>
  <c r="R342" i="14"/>
  <c r="Q342" i="14"/>
  <c r="P342" i="14"/>
  <c r="O342" i="14"/>
  <c r="N342" i="14"/>
  <c r="M342" i="14"/>
  <c r="L342" i="14"/>
  <c r="K342" i="14"/>
  <c r="J342" i="14"/>
  <c r="I342" i="14"/>
  <c r="H342" i="14"/>
  <c r="D342" i="14"/>
  <c r="C342" i="14"/>
  <c r="AC341" i="14"/>
  <c r="AB341" i="14"/>
  <c r="AA341" i="14"/>
  <c r="Z341" i="14"/>
  <c r="Y341" i="14"/>
  <c r="X341" i="14"/>
  <c r="W341" i="14"/>
  <c r="V341" i="14"/>
  <c r="U341" i="14"/>
  <c r="T341" i="14"/>
  <c r="S341" i="14"/>
  <c r="R341" i="14"/>
  <c r="Q341" i="14"/>
  <c r="P341" i="14"/>
  <c r="O341" i="14"/>
  <c r="N341" i="14"/>
  <c r="M341" i="14"/>
  <c r="L341" i="14"/>
  <c r="K341" i="14"/>
  <c r="J341" i="14"/>
  <c r="I341" i="14"/>
  <c r="H341" i="14"/>
  <c r="D341" i="14"/>
  <c r="C341" i="14"/>
  <c r="AC340" i="14"/>
  <c r="AB340" i="14"/>
  <c r="AA340" i="14"/>
  <c r="Z340" i="14"/>
  <c r="Y340" i="14"/>
  <c r="X340" i="14"/>
  <c r="W340" i="14"/>
  <c r="V340" i="14"/>
  <c r="U340" i="14"/>
  <c r="T340" i="14"/>
  <c r="S340" i="14"/>
  <c r="R340" i="14"/>
  <c r="Q340" i="14"/>
  <c r="P340" i="14"/>
  <c r="O340" i="14"/>
  <c r="N340" i="14"/>
  <c r="M340" i="14"/>
  <c r="L340" i="14"/>
  <c r="K340" i="14"/>
  <c r="J340" i="14"/>
  <c r="I340" i="14"/>
  <c r="H340" i="14"/>
  <c r="D340" i="14"/>
  <c r="C340" i="14"/>
  <c r="AC339" i="14"/>
  <c r="AB339" i="14"/>
  <c r="AA339" i="14"/>
  <c r="Z339" i="14"/>
  <c r="Y339" i="14"/>
  <c r="X339" i="14"/>
  <c r="W339" i="14"/>
  <c r="V339" i="14"/>
  <c r="U339" i="14"/>
  <c r="T339" i="14"/>
  <c r="S339" i="14"/>
  <c r="R339" i="14"/>
  <c r="Q339" i="14"/>
  <c r="P339" i="14"/>
  <c r="O339" i="14"/>
  <c r="N339" i="14"/>
  <c r="M339" i="14"/>
  <c r="L339" i="14"/>
  <c r="K339" i="14"/>
  <c r="J339" i="14"/>
  <c r="I339" i="14"/>
  <c r="H339" i="14"/>
  <c r="D339" i="14"/>
  <c r="C339" i="14"/>
  <c r="AC338" i="14"/>
  <c r="AB338" i="14"/>
  <c r="AA338" i="14"/>
  <c r="Z338" i="14"/>
  <c r="Y338" i="14"/>
  <c r="X338" i="14"/>
  <c r="W338" i="14"/>
  <c r="V338" i="14"/>
  <c r="U338" i="14"/>
  <c r="T338" i="14"/>
  <c r="S338" i="14"/>
  <c r="R338" i="14"/>
  <c r="Q338" i="14"/>
  <c r="P338" i="14"/>
  <c r="O338" i="14"/>
  <c r="N338" i="14"/>
  <c r="M338" i="14"/>
  <c r="L338" i="14"/>
  <c r="K338" i="14"/>
  <c r="J338" i="14"/>
  <c r="I338" i="14"/>
  <c r="H338" i="14"/>
  <c r="D338" i="14"/>
  <c r="C338" i="14"/>
  <c r="AC337" i="14"/>
  <c r="AB337" i="14"/>
  <c r="AA337" i="14"/>
  <c r="Z337" i="14"/>
  <c r="Y337" i="14"/>
  <c r="X337" i="14"/>
  <c r="W337" i="14"/>
  <c r="V337" i="14"/>
  <c r="U337" i="14"/>
  <c r="T337" i="14"/>
  <c r="S337" i="14"/>
  <c r="R337" i="14"/>
  <c r="Q337" i="14"/>
  <c r="P337" i="14"/>
  <c r="O337" i="14"/>
  <c r="N337" i="14"/>
  <c r="M337" i="14"/>
  <c r="L337" i="14"/>
  <c r="K337" i="14"/>
  <c r="J337" i="14"/>
  <c r="I337" i="14"/>
  <c r="H337" i="14"/>
  <c r="D337" i="14"/>
  <c r="C337" i="14"/>
  <c r="AC336" i="14"/>
  <c r="AB336" i="14"/>
  <c r="AA336" i="14"/>
  <c r="Z336" i="14"/>
  <c r="Y336" i="14"/>
  <c r="X336" i="14"/>
  <c r="W336" i="14"/>
  <c r="V336" i="14"/>
  <c r="U336" i="14"/>
  <c r="T336" i="14"/>
  <c r="S336" i="14"/>
  <c r="R336" i="14"/>
  <c r="Q336" i="14"/>
  <c r="P336" i="14"/>
  <c r="O336" i="14"/>
  <c r="N336" i="14"/>
  <c r="M336" i="14"/>
  <c r="L336" i="14"/>
  <c r="K336" i="14"/>
  <c r="J336" i="14"/>
  <c r="I336" i="14"/>
  <c r="H336" i="14"/>
  <c r="D336" i="14"/>
  <c r="C336" i="14"/>
  <c r="AC335" i="14"/>
  <c r="AB335" i="14"/>
  <c r="AA335" i="14"/>
  <c r="Z335" i="14"/>
  <c r="Y335" i="14"/>
  <c r="X335" i="14"/>
  <c r="W335" i="14"/>
  <c r="V335" i="14"/>
  <c r="U335" i="14"/>
  <c r="T335" i="14"/>
  <c r="S335" i="14"/>
  <c r="R335" i="14"/>
  <c r="Q335" i="14"/>
  <c r="P335" i="14"/>
  <c r="O335" i="14"/>
  <c r="N335" i="14"/>
  <c r="M335" i="14"/>
  <c r="L335" i="14"/>
  <c r="K335" i="14"/>
  <c r="J335" i="14"/>
  <c r="I335" i="14"/>
  <c r="H335" i="14"/>
  <c r="D335" i="14"/>
  <c r="C335" i="14"/>
  <c r="AC334" i="14"/>
  <c r="AB334" i="14"/>
  <c r="AA334" i="14"/>
  <c r="Z334" i="14"/>
  <c r="Y334" i="14"/>
  <c r="X334" i="14"/>
  <c r="W334" i="14"/>
  <c r="V334" i="14"/>
  <c r="U334" i="14"/>
  <c r="T334" i="14"/>
  <c r="S334" i="14"/>
  <c r="R334" i="14"/>
  <c r="Q334" i="14"/>
  <c r="P334" i="14"/>
  <c r="O334" i="14"/>
  <c r="N334" i="14"/>
  <c r="M334" i="14"/>
  <c r="L334" i="14"/>
  <c r="K334" i="14"/>
  <c r="J334" i="14"/>
  <c r="I334" i="14"/>
  <c r="H334" i="14"/>
  <c r="D334" i="14"/>
  <c r="C334" i="14"/>
  <c r="AC333" i="14"/>
  <c r="AB333" i="14"/>
  <c r="AA333" i="14"/>
  <c r="Z333" i="14"/>
  <c r="Y333" i="14"/>
  <c r="X333" i="14"/>
  <c r="W333" i="14"/>
  <c r="V333" i="14"/>
  <c r="U333" i="14"/>
  <c r="T333" i="14"/>
  <c r="S333" i="14"/>
  <c r="R333" i="14"/>
  <c r="Q333" i="14"/>
  <c r="P333" i="14"/>
  <c r="O333" i="14"/>
  <c r="N333" i="14"/>
  <c r="M333" i="14"/>
  <c r="L333" i="14"/>
  <c r="K333" i="14"/>
  <c r="J333" i="14"/>
  <c r="I333" i="14"/>
  <c r="H333" i="14"/>
  <c r="D333" i="14"/>
  <c r="C333" i="14"/>
  <c r="AC332" i="14"/>
  <c r="AB332" i="14"/>
  <c r="AA332" i="14"/>
  <c r="Z332" i="14"/>
  <c r="Y332" i="14"/>
  <c r="X332" i="14"/>
  <c r="W332" i="14"/>
  <c r="V332" i="14"/>
  <c r="U332" i="14"/>
  <c r="T332" i="14"/>
  <c r="S332" i="14"/>
  <c r="R332" i="14"/>
  <c r="Q332" i="14"/>
  <c r="P332" i="14"/>
  <c r="O332" i="14"/>
  <c r="N332" i="14"/>
  <c r="M332" i="14"/>
  <c r="L332" i="14"/>
  <c r="K332" i="14"/>
  <c r="J332" i="14"/>
  <c r="I332" i="14"/>
  <c r="H332" i="14"/>
  <c r="D332" i="14"/>
  <c r="C332" i="14"/>
  <c r="AC331" i="14"/>
  <c r="AB331" i="14"/>
  <c r="AA331" i="14"/>
  <c r="Z331" i="14"/>
  <c r="Y331" i="14"/>
  <c r="X331" i="14"/>
  <c r="W331" i="14"/>
  <c r="V331" i="14"/>
  <c r="U331" i="14"/>
  <c r="T331" i="14"/>
  <c r="S331" i="14"/>
  <c r="R331" i="14"/>
  <c r="Q331" i="14"/>
  <c r="P331" i="14"/>
  <c r="O331" i="14"/>
  <c r="N331" i="14"/>
  <c r="M331" i="14"/>
  <c r="L331" i="14"/>
  <c r="K331" i="14"/>
  <c r="J331" i="14"/>
  <c r="I331" i="14"/>
  <c r="H331" i="14"/>
  <c r="D331" i="14"/>
  <c r="C331" i="14"/>
  <c r="AC330" i="14"/>
  <c r="AB330" i="14"/>
  <c r="AA330" i="14"/>
  <c r="Z330" i="14"/>
  <c r="Y330" i="14"/>
  <c r="X330" i="14"/>
  <c r="W330" i="14"/>
  <c r="V330" i="14"/>
  <c r="U330" i="14"/>
  <c r="T330" i="14"/>
  <c r="S330" i="14"/>
  <c r="R330" i="14"/>
  <c r="Q330" i="14"/>
  <c r="P330" i="14"/>
  <c r="O330" i="14"/>
  <c r="N330" i="14"/>
  <c r="M330" i="14"/>
  <c r="L330" i="14"/>
  <c r="K330" i="14"/>
  <c r="J330" i="14"/>
  <c r="I330" i="14"/>
  <c r="H330" i="14"/>
  <c r="D330" i="14"/>
  <c r="C330" i="14"/>
  <c r="AC329" i="14"/>
  <c r="AB329" i="14"/>
  <c r="AA329" i="14"/>
  <c r="Z329" i="14"/>
  <c r="Y329" i="14"/>
  <c r="X329" i="14"/>
  <c r="W329" i="14"/>
  <c r="V329" i="14"/>
  <c r="U329" i="14"/>
  <c r="T329" i="14"/>
  <c r="S329" i="14"/>
  <c r="R329" i="14"/>
  <c r="Q329" i="14"/>
  <c r="P329" i="14"/>
  <c r="O329" i="14"/>
  <c r="N329" i="14"/>
  <c r="M329" i="14"/>
  <c r="L329" i="14"/>
  <c r="K329" i="14"/>
  <c r="J329" i="14"/>
  <c r="I329" i="14"/>
  <c r="H329" i="14"/>
  <c r="D329" i="14"/>
  <c r="C329" i="14"/>
  <c r="AC328" i="14"/>
  <c r="AB328" i="14"/>
  <c r="AA328" i="14"/>
  <c r="Z328" i="14"/>
  <c r="Y328" i="14"/>
  <c r="X328" i="14"/>
  <c r="W328" i="14"/>
  <c r="V328" i="14"/>
  <c r="U328" i="14"/>
  <c r="T328" i="14"/>
  <c r="S328" i="14"/>
  <c r="R328" i="14"/>
  <c r="Q328" i="14"/>
  <c r="P328" i="14"/>
  <c r="O328" i="14"/>
  <c r="N328" i="14"/>
  <c r="M328" i="14"/>
  <c r="L328" i="14"/>
  <c r="K328" i="14"/>
  <c r="J328" i="14"/>
  <c r="I328" i="14"/>
  <c r="H328" i="14"/>
  <c r="D328" i="14"/>
  <c r="C328" i="14"/>
  <c r="AC327" i="14"/>
  <c r="AB327" i="14"/>
  <c r="AA327" i="14"/>
  <c r="Z327" i="14"/>
  <c r="Y327" i="14"/>
  <c r="X327" i="14"/>
  <c r="W327" i="14"/>
  <c r="V327" i="14"/>
  <c r="U327" i="14"/>
  <c r="T327" i="14"/>
  <c r="S327" i="14"/>
  <c r="R327" i="14"/>
  <c r="Q327" i="14"/>
  <c r="P327" i="14"/>
  <c r="O327" i="14"/>
  <c r="N327" i="14"/>
  <c r="M327" i="14"/>
  <c r="L327" i="14"/>
  <c r="K327" i="14"/>
  <c r="J327" i="14"/>
  <c r="I327" i="14"/>
  <c r="H327" i="14"/>
  <c r="D327" i="14"/>
  <c r="C327" i="14"/>
  <c r="AC326" i="14"/>
  <c r="AB326" i="14"/>
  <c r="AA326" i="14"/>
  <c r="Z326" i="14"/>
  <c r="Y326" i="14"/>
  <c r="X326" i="14"/>
  <c r="W326" i="14"/>
  <c r="V326" i="14"/>
  <c r="U326" i="14"/>
  <c r="T326" i="14"/>
  <c r="S326" i="14"/>
  <c r="R326" i="14"/>
  <c r="Q326" i="14"/>
  <c r="P326" i="14"/>
  <c r="O326" i="14"/>
  <c r="N326" i="14"/>
  <c r="M326" i="14"/>
  <c r="L326" i="14"/>
  <c r="K326" i="14"/>
  <c r="J326" i="14"/>
  <c r="I326" i="14"/>
  <c r="H326" i="14"/>
  <c r="D326" i="14"/>
  <c r="C326" i="14"/>
  <c r="AC325" i="14"/>
  <c r="AB325" i="14"/>
  <c r="AA325" i="14"/>
  <c r="Z325" i="14"/>
  <c r="Y325" i="14"/>
  <c r="X325" i="14"/>
  <c r="W325" i="14"/>
  <c r="V325" i="14"/>
  <c r="U325" i="14"/>
  <c r="T325" i="14"/>
  <c r="S325" i="14"/>
  <c r="R325" i="14"/>
  <c r="Q325" i="14"/>
  <c r="P325" i="14"/>
  <c r="O325" i="14"/>
  <c r="N325" i="14"/>
  <c r="M325" i="14"/>
  <c r="L325" i="14"/>
  <c r="K325" i="14"/>
  <c r="J325" i="14"/>
  <c r="I325" i="14"/>
  <c r="H325" i="14"/>
  <c r="D325" i="14"/>
  <c r="C325" i="14"/>
  <c r="AC324" i="14"/>
  <c r="AB324" i="14"/>
  <c r="AA324" i="14"/>
  <c r="Z324" i="14"/>
  <c r="Y324" i="14"/>
  <c r="X324" i="14"/>
  <c r="W324" i="14"/>
  <c r="V324" i="14"/>
  <c r="U324" i="14"/>
  <c r="T324" i="14"/>
  <c r="S324" i="14"/>
  <c r="R324" i="14"/>
  <c r="Q324" i="14"/>
  <c r="P324" i="14"/>
  <c r="O324" i="14"/>
  <c r="N324" i="14"/>
  <c r="M324" i="14"/>
  <c r="L324" i="14"/>
  <c r="K324" i="14"/>
  <c r="J324" i="14"/>
  <c r="I324" i="14"/>
  <c r="H324" i="14"/>
  <c r="D324" i="14"/>
  <c r="C324" i="14"/>
  <c r="AC323" i="14"/>
  <c r="AB323" i="14"/>
  <c r="AA323" i="14"/>
  <c r="Z323" i="14"/>
  <c r="Y323" i="14"/>
  <c r="X323" i="14"/>
  <c r="W323" i="14"/>
  <c r="V323" i="14"/>
  <c r="U323" i="14"/>
  <c r="T323" i="14"/>
  <c r="S323" i="14"/>
  <c r="R323" i="14"/>
  <c r="Q323" i="14"/>
  <c r="P323" i="14"/>
  <c r="O323" i="14"/>
  <c r="N323" i="14"/>
  <c r="M323" i="14"/>
  <c r="L323" i="14"/>
  <c r="K323" i="14"/>
  <c r="J323" i="14"/>
  <c r="I323" i="14"/>
  <c r="H323" i="14"/>
  <c r="D323" i="14"/>
  <c r="C323" i="14"/>
  <c r="AC322" i="14"/>
  <c r="AB322" i="14"/>
  <c r="AA322" i="14"/>
  <c r="Z322" i="14"/>
  <c r="Y322" i="14"/>
  <c r="X322" i="14"/>
  <c r="W322" i="14"/>
  <c r="V322" i="14"/>
  <c r="U322" i="14"/>
  <c r="T322" i="14"/>
  <c r="S322" i="14"/>
  <c r="R322" i="14"/>
  <c r="Q322" i="14"/>
  <c r="P322" i="14"/>
  <c r="O322" i="14"/>
  <c r="N322" i="14"/>
  <c r="M322" i="14"/>
  <c r="L322" i="14"/>
  <c r="K322" i="14"/>
  <c r="J322" i="14"/>
  <c r="I322" i="14"/>
  <c r="H322" i="14"/>
  <c r="D322" i="14"/>
  <c r="C322" i="14"/>
  <c r="AC321" i="14"/>
  <c r="AB321" i="14"/>
  <c r="AA321" i="14"/>
  <c r="Z321" i="14"/>
  <c r="Y321" i="14"/>
  <c r="X321" i="14"/>
  <c r="W321" i="14"/>
  <c r="V321" i="14"/>
  <c r="U321" i="14"/>
  <c r="T321" i="14"/>
  <c r="S321" i="14"/>
  <c r="R321" i="14"/>
  <c r="Q321" i="14"/>
  <c r="P321" i="14"/>
  <c r="O321" i="14"/>
  <c r="N321" i="14"/>
  <c r="M321" i="14"/>
  <c r="L321" i="14"/>
  <c r="K321" i="14"/>
  <c r="J321" i="14"/>
  <c r="I321" i="14"/>
  <c r="H321" i="14"/>
  <c r="D321" i="14"/>
  <c r="C321" i="14"/>
  <c r="AC320" i="14"/>
  <c r="AB320" i="14"/>
  <c r="AA320" i="14"/>
  <c r="Z320" i="14"/>
  <c r="Y320" i="14"/>
  <c r="X320" i="14"/>
  <c r="W320" i="14"/>
  <c r="V320" i="14"/>
  <c r="U320" i="14"/>
  <c r="T320" i="14"/>
  <c r="S320" i="14"/>
  <c r="R320" i="14"/>
  <c r="Q320" i="14"/>
  <c r="P320" i="14"/>
  <c r="O320" i="14"/>
  <c r="N320" i="14"/>
  <c r="M320" i="14"/>
  <c r="L320" i="14"/>
  <c r="K320" i="14"/>
  <c r="J320" i="14"/>
  <c r="I320" i="14"/>
  <c r="H320" i="14"/>
  <c r="D320" i="14"/>
  <c r="C320" i="14"/>
  <c r="AC319" i="14"/>
  <c r="AB319" i="14"/>
  <c r="AA319" i="14"/>
  <c r="Z319" i="14"/>
  <c r="Y319" i="14"/>
  <c r="X319" i="14"/>
  <c r="W319" i="14"/>
  <c r="V319" i="14"/>
  <c r="U319" i="14"/>
  <c r="T319" i="14"/>
  <c r="S319" i="14"/>
  <c r="R319" i="14"/>
  <c r="Q319" i="14"/>
  <c r="P319" i="14"/>
  <c r="O319" i="14"/>
  <c r="N319" i="14"/>
  <c r="M319" i="14"/>
  <c r="L319" i="14"/>
  <c r="K319" i="14"/>
  <c r="J319" i="14"/>
  <c r="I319" i="14"/>
  <c r="H319" i="14"/>
  <c r="D319" i="14"/>
  <c r="C319" i="14"/>
  <c r="AC318" i="14"/>
  <c r="AB318" i="14"/>
  <c r="AA318" i="14"/>
  <c r="Z318" i="14"/>
  <c r="Y318" i="14"/>
  <c r="X318" i="14"/>
  <c r="W318" i="14"/>
  <c r="V318" i="14"/>
  <c r="U318" i="14"/>
  <c r="T318" i="14"/>
  <c r="S318" i="14"/>
  <c r="R318" i="14"/>
  <c r="Q318" i="14"/>
  <c r="P318" i="14"/>
  <c r="O318" i="14"/>
  <c r="N318" i="14"/>
  <c r="M318" i="14"/>
  <c r="L318" i="14"/>
  <c r="K318" i="14"/>
  <c r="J318" i="14"/>
  <c r="I318" i="14"/>
  <c r="H318" i="14"/>
  <c r="D318" i="14"/>
  <c r="C318" i="14"/>
  <c r="AC317" i="14"/>
  <c r="AB317" i="14"/>
  <c r="AA317" i="14"/>
  <c r="Z317" i="14"/>
  <c r="Y317" i="14"/>
  <c r="X317" i="14"/>
  <c r="W317" i="14"/>
  <c r="V317" i="14"/>
  <c r="U317" i="14"/>
  <c r="T317" i="14"/>
  <c r="S317" i="14"/>
  <c r="R317" i="14"/>
  <c r="Q317" i="14"/>
  <c r="P317" i="14"/>
  <c r="O317" i="14"/>
  <c r="N317" i="14"/>
  <c r="M317" i="14"/>
  <c r="L317" i="14"/>
  <c r="K317" i="14"/>
  <c r="J317" i="14"/>
  <c r="I317" i="14"/>
  <c r="H317" i="14"/>
  <c r="D317" i="14"/>
  <c r="C317" i="14"/>
  <c r="AC316" i="14"/>
  <c r="AB316" i="14"/>
  <c r="AA316" i="14"/>
  <c r="Z316" i="14"/>
  <c r="Y316" i="14"/>
  <c r="X316" i="14"/>
  <c r="W316" i="14"/>
  <c r="V316" i="14"/>
  <c r="U316" i="14"/>
  <c r="T316" i="14"/>
  <c r="S316" i="14"/>
  <c r="R316" i="14"/>
  <c r="Q316" i="14"/>
  <c r="P316" i="14"/>
  <c r="O316" i="14"/>
  <c r="N316" i="14"/>
  <c r="M316" i="14"/>
  <c r="L316" i="14"/>
  <c r="K316" i="14"/>
  <c r="J316" i="14"/>
  <c r="I316" i="14"/>
  <c r="H316" i="14"/>
  <c r="D316" i="14"/>
  <c r="C316" i="14"/>
  <c r="AC315" i="14"/>
  <c r="AB315" i="14"/>
  <c r="AA315" i="14"/>
  <c r="Z315" i="14"/>
  <c r="Y315" i="14"/>
  <c r="X315" i="14"/>
  <c r="W315" i="14"/>
  <c r="V315" i="14"/>
  <c r="U315" i="14"/>
  <c r="T315" i="14"/>
  <c r="S315" i="14"/>
  <c r="R315" i="14"/>
  <c r="Q315" i="14"/>
  <c r="P315" i="14"/>
  <c r="O315" i="14"/>
  <c r="N315" i="14"/>
  <c r="M315" i="14"/>
  <c r="L315" i="14"/>
  <c r="K315" i="14"/>
  <c r="J315" i="14"/>
  <c r="I315" i="14"/>
  <c r="H315" i="14"/>
  <c r="D315" i="14"/>
  <c r="C315" i="14"/>
  <c r="AC314" i="14"/>
  <c r="AB314" i="14"/>
  <c r="AA314" i="14"/>
  <c r="Z314" i="14"/>
  <c r="Y314" i="14"/>
  <c r="X314" i="14"/>
  <c r="W314" i="14"/>
  <c r="V314" i="14"/>
  <c r="U314" i="14"/>
  <c r="T314" i="14"/>
  <c r="S314" i="14"/>
  <c r="R314" i="14"/>
  <c r="Q314" i="14"/>
  <c r="P314" i="14"/>
  <c r="O314" i="14"/>
  <c r="N314" i="14"/>
  <c r="M314" i="14"/>
  <c r="L314" i="14"/>
  <c r="K314" i="14"/>
  <c r="J314" i="14"/>
  <c r="I314" i="14"/>
  <c r="H314" i="14"/>
  <c r="D314" i="14"/>
  <c r="C314" i="14"/>
  <c r="AC313" i="14"/>
  <c r="AB313" i="14"/>
  <c r="AA313" i="14"/>
  <c r="Z313" i="14"/>
  <c r="Y313" i="14"/>
  <c r="X313" i="14"/>
  <c r="W313" i="14"/>
  <c r="V313" i="14"/>
  <c r="U313" i="14"/>
  <c r="T313" i="14"/>
  <c r="S313" i="14"/>
  <c r="R313" i="14"/>
  <c r="Q313" i="14"/>
  <c r="P313" i="14"/>
  <c r="O313" i="14"/>
  <c r="N313" i="14"/>
  <c r="M313" i="14"/>
  <c r="L313" i="14"/>
  <c r="K313" i="14"/>
  <c r="J313" i="14"/>
  <c r="I313" i="14"/>
  <c r="H313" i="14"/>
  <c r="D313" i="14"/>
  <c r="C313" i="14"/>
  <c r="AC312" i="14"/>
  <c r="AB312" i="14"/>
  <c r="AA312" i="14"/>
  <c r="Z312" i="14"/>
  <c r="Y312" i="14"/>
  <c r="X312" i="14"/>
  <c r="W312" i="14"/>
  <c r="V312" i="14"/>
  <c r="U312" i="14"/>
  <c r="T312" i="14"/>
  <c r="S312" i="14"/>
  <c r="R312" i="14"/>
  <c r="Q312" i="14"/>
  <c r="P312" i="14"/>
  <c r="O312" i="14"/>
  <c r="N312" i="14"/>
  <c r="M312" i="14"/>
  <c r="L312" i="14"/>
  <c r="K312" i="14"/>
  <c r="J312" i="14"/>
  <c r="I312" i="14"/>
  <c r="H312" i="14"/>
  <c r="D312" i="14"/>
  <c r="C312" i="14"/>
  <c r="AC311" i="14"/>
  <c r="AB311" i="14"/>
  <c r="AA311" i="14"/>
  <c r="Z311" i="14"/>
  <c r="Y311" i="14"/>
  <c r="X311" i="14"/>
  <c r="W311" i="14"/>
  <c r="V311" i="14"/>
  <c r="U311" i="14"/>
  <c r="T311" i="14"/>
  <c r="S311" i="14"/>
  <c r="R311" i="14"/>
  <c r="Q311" i="14"/>
  <c r="P311" i="14"/>
  <c r="O311" i="14"/>
  <c r="N311" i="14"/>
  <c r="M311" i="14"/>
  <c r="L311" i="14"/>
  <c r="K311" i="14"/>
  <c r="J311" i="14"/>
  <c r="I311" i="14"/>
  <c r="H311" i="14"/>
  <c r="D311" i="14"/>
  <c r="C311" i="14"/>
  <c r="AC310" i="14"/>
  <c r="AB310" i="14"/>
  <c r="AA310" i="14"/>
  <c r="Z310" i="14"/>
  <c r="Y310" i="14"/>
  <c r="X310" i="14"/>
  <c r="W310" i="14"/>
  <c r="V310" i="14"/>
  <c r="U310" i="14"/>
  <c r="T310" i="14"/>
  <c r="S310" i="14"/>
  <c r="R310" i="14"/>
  <c r="Q310" i="14"/>
  <c r="P310" i="14"/>
  <c r="O310" i="14"/>
  <c r="N310" i="14"/>
  <c r="M310" i="14"/>
  <c r="L310" i="14"/>
  <c r="K310" i="14"/>
  <c r="J310" i="14"/>
  <c r="I310" i="14"/>
  <c r="H310" i="14"/>
  <c r="D310" i="14"/>
  <c r="C310" i="14"/>
  <c r="AC309" i="14"/>
  <c r="AB309" i="14"/>
  <c r="AA309" i="14"/>
  <c r="Z309" i="14"/>
  <c r="Y309" i="14"/>
  <c r="X309" i="14"/>
  <c r="W309" i="14"/>
  <c r="V309" i="14"/>
  <c r="U309" i="14"/>
  <c r="T309" i="14"/>
  <c r="S309" i="14"/>
  <c r="R309" i="14"/>
  <c r="Q309" i="14"/>
  <c r="P309" i="14"/>
  <c r="O309" i="14"/>
  <c r="N309" i="14"/>
  <c r="M309" i="14"/>
  <c r="L309" i="14"/>
  <c r="K309" i="14"/>
  <c r="J309" i="14"/>
  <c r="I309" i="14"/>
  <c r="H309" i="14"/>
  <c r="D309" i="14"/>
  <c r="C309" i="14"/>
  <c r="AC308" i="14"/>
  <c r="AB308" i="14"/>
  <c r="AA308" i="14"/>
  <c r="Z308" i="14"/>
  <c r="Y308" i="14"/>
  <c r="X308" i="14"/>
  <c r="W308" i="14"/>
  <c r="V308" i="14"/>
  <c r="U308" i="14"/>
  <c r="T308" i="14"/>
  <c r="S308" i="14"/>
  <c r="R308" i="14"/>
  <c r="Q308" i="14"/>
  <c r="P308" i="14"/>
  <c r="O308" i="14"/>
  <c r="N308" i="14"/>
  <c r="M308" i="14"/>
  <c r="L308" i="14"/>
  <c r="K308" i="14"/>
  <c r="J308" i="14"/>
  <c r="I308" i="14"/>
  <c r="H308" i="14"/>
  <c r="D308" i="14"/>
  <c r="C308" i="14"/>
  <c r="AC307" i="14"/>
  <c r="AB307" i="14"/>
  <c r="AA307" i="14"/>
  <c r="Z307" i="14"/>
  <c r="Y307" i="14"/>
  <c r="X307" i="14"/>
  <c r="W307" i="14"/>
  <c r="V307" i="14"/>
  <c r="U307" i="14"/>
  <c r="T307" i="14"/>
  <c r="S307" i="14"/>
  <c r="R307" i="14"/>
  <c r="Q307" i="14"/>
  <c r="P307" i="14"/>
  <c r="O307" i="14"/>
  <c r="N307" i="14"/>
  <c r="M307" i="14"/>
  <c r="L307" i="14"/>
  <c r="K307" i="14"/>
  <c r="J307" i="14"/>
  <c r="I307" i="14"/>
  <c r="H307" i="14"/>
  <c r="D307" i="14"/>
  <c r="C307" i="14"/>
  <c r="AC306" i="14"/>
  <c r="AB306" i="14"/>
  <c r="AA306" i="14"/>
  <c r="Z306" i="14"/>
  <c r="Y306" i="14"/>
  <c r="X306" i="14"/>
  <c r="W306" i="14"/>
  <c r="V306" i="14"/>
  <c r="U306" i="14"/>
  <c r="T306" i="14"/>
  <c r="S306" i="14"/>
  <c r="R306" i="14"/>
  <c r="Q306" i="14"/>
  <c r="P306" i="14"/>
  <c r="O306" i="14"/>
  <c r="N306" i="14"/>
  <c r="M306" i="14"/>
  <c r="L306" i="14"/>
  <c r="K306" i="14"/>
  <c r="J306" i="14"/>
  <c r="I306" i="14"/>
  <c r="H306" i="14"/>
  <c r="D306" i="14"/>
  <c r="C306" i="14"/>
  <c r="AC305" i="14"/>
  <c r="AB305" i="14"/>
  <c r="AA305" i="14"/>
  <c r="Z305" i="14"/>
  <c r="Y305" i="14"/>
  <c r="X305" i="14"/>
  <c r="W305" i="14"/>
  <c r="V305" i="14"/>
  <c r="U305" i="14"/>
  <c r="T305" i="14"/>
  <c r="S305" i="14"/>
  <c r="R305" i="14"/>
  <c r="Q305" i="14"/>
  <c r="P305" i="14"/>
  <c r="O305" i="14"/>
  <c r="N305" i="14"/>
  <c r="M305" i="14"/>
  <c r="L305" i="14"/>
  <c r="K305" i="14"/>
  <c r="J305" i="14"/>
  <c r="I305" i="14"/>
  <c r="H305" i="14"/>
  <c r="D305" i="14"/>
  <c r="C305" i="14"/>
  <c r="AC304" i="14"/>
  <c r="AB304" i="14"/>
  <c r="AA304" i="14"/>
  <c r="Z304" i="14"/>
  <c r="Y304" i="14"/>
  <c r="X304" i="14"/>
  <c r="W304" i="14"/>
  <c r="V304" i="14"/>
  <c r="U304" i="14"/>
  <c r="T304" i="14"/>
  <c r="S304" i="14"/>
  <c r="R304" i="14"/>
  <c r="Q304" i="14"/>
  <c r="P304" i="14"/>
  <c r="O304" i="14"/>
  <c r="N304" i="14"/>
  <c r="M304" i="14"/>
  <c r="L304" i="14"/>
  <c r="K304" i="14"/>
  <c r="J304" i="14"/>
  <c r="I304" i="14"/>
  <c r="H304" i="14"/>
  <c r="D304" i="14"/>
  <c r="C304" i="14"/>
  <c r="AC303" i="14"/>
  <c r="AB303" i="14"/>
  <c r="AA303" i="14"/>
  <c r="Z303" i="14"/>
  <c r="Y303" i="14"/>
  <c r="X303" i="14"/>
  <c r="W303" i="14"/>
  <c r="V303" i="14"/>
  <c r="U303" i="14"/>
  <c r="T303" i="14"/>
  <c r="S303" i="14"/>
  <c r="R303" i="14"/>
  <c r="Q303" i="14"/>
  <c r="P303" i="14"/>
  <c r="O303" i="14"/>
  <c r="N303" i="14"/>
  <c r="M303" i="14"/>
  <c r="L303" i="14"/>
  <c r="K303" i="14"/>
  <c r="J303" i="14"/>
  <c r="I303" i="14"/>
  <c r="H303" i="14"/>
  <c r="D303" i="14"/>
  <c r="C303" i="14"/>
  <c r="AC302" i="14"/>
  <c r="AB302" i="14"/>
  <c r="AA302" i="14"/>
  <c r="Z302" i="14"/>
  <c r="Y302" i="14"/>
  <c r="X302" i="14"/>
  <c r="W302" i="14"/>
  <c r="V302" i="14"/>
  <c r="U302" i="14"/>
  <c r="T302" i="14"/>
  <c r="S302" i="14"/>
  <c r="R302" i="14"/>
  <c r="Q302" i="14"/>
  <c r="P302" i="14"/>
  <c r="O302" i="14"/>
  <c r="N302" i="14"/>
  <c r="M302" i="14"/>
  <c r="L302" i="14"/>
  <c r="K302" i="14"/>
  <c r="J302" i="14"/>
  <c r="I302" i="14"/>
  <c r="H302" i="14"/>
  <c r="D302" i="14"/>
  <c r="C302" i="14"/>
  <c r="AC301" i="14"/>
  <c r="AB301" i="14"/>
  <c r="AA301" i="14"/>
  <c r="Z301" i="14"/>
  <c r="Y301" i="14"/>
  <c r="X301" i="14"/>
  <c r="W301" i="14"/>
  <c r="V301" i="14"/>
  <c r="U301" i="14"/>
  <c r="T301" i="14"/>
  <c r="S301" i="14"/>
  <c r="R301" i="14"/>
  <c r="Q301" i="14"/>
  <c r="P301" i="14"/>
  <c r="O301" i="14"/>
  <c r="N301" i="14"/>
  <c r="M301" i="14"/>
  <c r="L301" i="14"/>
  <c r="K301" i="14"/>
  <c r="J301" i="14"/>
  <c r="I301" i="14"/>
  <c r="H301" i="14"/>
  <c r="D301" i="14"/>
  <c r="C301" i="14"/>
  <c r="AC300" i="14"/>
  <c r="AB300" i="14"/>
  <c r="AA300" i="14"/>
  <c r="Z300" i="14"/>
  <c r="Y300" i="14"/>
  <c r="X300" i="14"/>
  <c r="W300" i="14"/>
  <c r="V300" i="14"/>
  <c r="U300" i="14"/>
  <c r="T300" i="14"/>
  <c r="S300" i="14"/>
  <c r="R300" i="14"/>
  <c r="Q300" i="14"/>
  <c r="P300" i="14"/>
  <c r="O300" i="14"/>
  <c r="N300" i="14"/>
  <c r="M300" i="14"/>
  <c r="L300" i="14"/>
  <c r="K300" i="14"/>
  <c r="J300" i="14"/>
  <c r="I300" i="14"/>
  <c r="H300" i="14"/>
  <c r="D300" i="14"/>
  <c r="C300" i="14"/>
  <c r="AC299" i="14"/>
  <c r="AB299" i="14"/>
  <c r="AA299" i="14"/>
  <c r="Z299" i="14"/>
  <c r="Y299" i="14"/>
  <c r="X299" i="14"/>
  <c r="W299" i="14"/>
  <c r="V299" i="14"/>
  <c r="U299" i="14"/>
  <c r="T299" i="14"/>
  <c r="S299" i="14"/>
  <c r="R299" i="14"/>
  <c r="Q299" i="14"/>
  <c r="P299" i="14"/>
  <c r="O299" i="14"/>
  <c r="N299" i="14"/>
  <c r="M299" i="14"/>
  <c r="L299" i="14"/>
  <c r="K299" i="14"/>
  <c r="J299" i="14"/>
  <c r="I299" i="14"/>
  <c r="H299" i="14"/>
  <c r="D299" i="14"/>
  <c r="C299" i="14"/>
  <c r="AC298" i="14"/>
  <c r="AB298" i="14"/>
  <c r="AA298" i="14"/>
  <c r="Z298" i="14"/>
  <c r="Y298" i="14"/>
  <c r="X298" i="14"/>
  <c r="W298" i="14"/>
  <c r="V298" i="14"/>
  <c r="U298" i="14"/>
  <c r="T298" i="14"/>
  <c r="S298" i="14"/>
  <c r="R298" i="14"/>
  <c r="Q298" i="14"/>
  <c r="P298" i="14"/>
  <c r="O298" i="14"/>
  <c r="N298" i="14"/>
  <c r="M298" i="14"/>
  <c r="L298" i="14"/>
  <c r="K298" i="14"/>
  <c r="J298" i="14"/>
  <c r="I298" i="14"/>
  <c r="H298" i="14"/>
  <c r="D298" i="14"/>
  <c r="C298" i="14"/>
  <c r="AC297" i="14"/>
  <c r="AB297" i="14"/>
  <c r="AA297" i="14"/>
  <c r="Z297" i="14"/>
  <c r="Y297" i="14"/>
  <c r="X297" i="14"/>
  <c r="W297" i="14"/>
  <c r="V297" i="14"/>
  <c r="U297" i="14"/>
  <c r="T297" i="14"/>
  <c r="S297" i="14"/>
  <c r="R297" i="14"/>
  <c r="Q297" i="14"/>
  <c r="P297" i="14"/>
  <c r="O297" i="14"/>
  <c r="N297" i="14"/>
  <c r="M297" i="14"/>
  <c r="L297" i="14"/>
  <c r="K297" i="14"/>
  <c r="J297" i="14"/>
  <c r="I297" i="14"/>
  <c r="H297" i="14"/>
  <c r="D297" i="14"/>
  <c r="C297" i="14"/>
  <c r="AC296" i="14"/>
  <c r="AB296" i="14"/>
  <c r="AA296" i="14"/>
  <c r="Z296" i="14"/>
  <c r="Y296" i="14"/>
  <c r="X296" i="14"/>
  <c r="W296" i="14"/>
  <c r="V296" i="14"/>
  <c r="U296" i="14"/>
  <c r="T296" i="14"/>
  <c r="S296" i="14"/>
  <c r="R296" i="14"/>
  <c r="Q296" i="14"/>
  <c r="P296" i="14"/>
  <c r="O296" i="14"/>
  <c r="N296" i="14"/>
  <c r="M296" i="14"/>
  <c r="L296" i="14"/>
  <c r="K296" i="14"/>
  <c r="J296" i="14"/>
  <c r="I296" i="14"/>
  <c r="H296" i="14"/>
  <c r="D296" i="14"/>
  <c r="C296" i="14"/>
  <c r="AC295" i="14"/>
  <c r="AB295" i="14"/>
  <c r="AA295" i="14"/>
  <c r="Z295" i="14"/>
  <c r="Y295" i="14"/>
  <c r="X295" i="14"/>
  <c r="W295" i="14"/>
  <c r="V295" i="14"/>
  <c r="U295" i="14"/>
  <c r="T295" i="14"/>
  <c r="S295" i="14"/>
  <c r="R295" i="14"/>
  <c r="Q295" i="14"/>
  <c r="P295" i="14"/>
  <c r="O295" i="14"/>
  <c r="N295" i="14"/>
  <c r="M295" i="14"/>
  <c r="L295" i="14"/>
  <c r="K295" i="14"/>
  <c r="J295" i="14"/>
  <c r="I295" i="14"/>
  <c r="H295" i="14"/>
  <c r="D295" i="14"/>
  <c r="C295" i="14"/>
  <c r="AC294" i="14"/>
  <c r="AB294" i="14"/>
  <c r="AA294" i="14"/>
  <c r="Z294" i="14"/>
  <c r="Y294" i="14"/>
  <c r="X294" i="14"/>
  <c r="W294" i="14"/>
  <c r="V294" i="14"/>
  <c r="U294" i="14"/>
  <c r="T294" i="14"/>
  <c r="S294" i="14"/>
  <c r="R294" i="14"/>
  <c r="Q294" i="14"/>
  <c r="P294" i="14"/>
  <c r="O294" i="14"/>
  <c r="N294" i="14"/>
  <c r="M294" i="14"/>
  <c r="L294" i="14"/>
  <c r="K294" i="14"/>
  <c r="J294" i="14"/>
  <c r="I294" i="14"/>
  <c r="H294" i="14"/>
  <c r="D294" i="14"/>
  <c r="C294" i="14"/>
  <c r="AC293" i="14"/>
  <c r="AB293" i="14"/>
  <c r="AA293" i="14"/>
  <c r="Z293" i="14"/>
  <c r="Y293" i="14"/>
  <c r="X293" i="14"/>
  <c r="W293" i="14"/>
  <c r="V293" i="14"/>
  <c r="U293" i="14"/>
  <c r="T293" i="14"/>
  <c r="S293" i="14"/>
  <c r="R293" i="14"/>
  <c r="Q293" i="14"/>
  <c r="P293" i="14"/>
  <c r="O293" i="14"/>
  <c r="N293" i="14"/>
  <c r="M293" i="14"/>
  <c r="L293" i="14"/>
  <c r="K293" i="14"/>
  <c r="J293" i="14"/>
  <c r="I293" i="14"/>
  <c r="H293" i="14"/>
  <c r="D293" i="14"/>
  <c r="C293" i="14"/>
  <c r="AC292" i="14"/>
  <c r="AB292" i="14"/>
  <c r="AA292" i="14"/>
  <c r="Z292" i="14"/>
  <c r="Y292" i="14"/>
  <c r="X292" i="14"/>
  <c r="W292" i="14"/>
  <c r="V292" i="14"/>
  <c r="U292" i="14"/>
  <c r="T292" i="14"/>
  <c r="S292" i="14"/>
  <c r="R292" i="14"/>
  <c r="Q292" i="14"/>
  <c r="P292" i="14"/>
  <c r="O292" i="14"/>
  <c r="N292" i="14"/>
  <c r="M292" i="14"/>
  <c r="L292" i="14"/>
  <c r="K292" i="14"/>
  <c r="J292" i="14"/>
  <c r="I292" i="14"/>
  <c r="H292" i="14"/>
  <c r="D292" i="14"/>
  <c r="C292" i="14"/>
  <c r="AC291" i="14"/>
  <c r="AB291" i="14"/>
  <c r="AA291" i="14"/>
  <c r="Z291" i="14"/>
  <c r="Y291" i="14"/>
  <c r="X291" i="14"/>
  <c r="W291" i="14"/>
  <c r="V291" i="14"/>
  <c r="U291" i="14"/>
  <c r="T291" i="14"/>
  <c r="S291" i="14"/>
  <c r="R291" i="14"/>
  <c r="Q291" i="14"/>
  <c r="P291" i="14"/>
  <c r="O291" i="14"/>
  <c r="N291" i="14"/>
  <c r="M291" i="14"/>
  <c r="L291" i="14"/>
  <c r="K291" i="14"/>
  <c r="J291" i="14"/>
  <c r="I291" i="14"/>
  <c r="H291" i="14"/>
  <c r="D291" i="14"/>
  <c r="C291" i="14"/>
  <c r="AC290" i="14"/>
  <c r="AB290" i="14"/>
  <c r="AA290" i="14"/>
  <c r="Z290" i="14"/>
  <c r="Y290" i="14"/>
  <c r="X290" i="14"/>
  <c r="W290" i="14"/>
  <c r="V290" i="14"/>
  <c r="U290" i="14"/>
  <c r="T290" i="14"/>
  <c r="S290" i="14"/>
  <c r="R290" i="14"/>
  <c r="Q290" i="14"/>
  <c r="P290" i="14"/>
  <c r="O290" i="14"/>
  <c r="N290" i="14"/>
  <c r="M290" i="14"/>
  <c r="L290" i="14"/>
  <c r="K290" i="14"/>
  <c r="J290" i="14"/>
  <c r="I290" i="14"/>
  <c r="H290" i="14"/>
  <c r="D290" i="14"/>
  <c r="C290" i="14"/>
  <c r="AC289" i="14"/>
  <c r="AB289" i="14"/>
  <c r="AA289" i="14"/>
  <c r="Z289" i="14"/>
  <c r="Y289" i="14"/>
  <c r="X289" i="14"/>
  <c r="W289" i="14"/>
  <c r="V289" i="14"/>
  <c r="U289" i="14"/>
  <c r="T289" i="14"/>
  <c r="S289" i="14"/>
  <c r="R289" i="14"/>
  <c r="Q289" i="14"/>
  <c r="P289" i="14"/>
  <c r="O289" i="14"/>
  <c r="N289" i="14"/>
  <c r="M289" i="14"/>
  <c r="L289" i="14"/>
  <c r="K289" i="14"/>
  <c r="J289" i="14"/>
  <c r="I289" i="14"/>
  <c r="H289" i="14"/>
  <c r="D289" i="14"/>
  <c r="C289" i="14"/>
  <c r="AC288" i="14"/>
  <c r="AB288" i="14"/>
  <c r="AA288" i="14"/>
  <c r="Z288" i="14"/>
  <c r="Y288" i="14"/>
  <c r="X288" i="14"/>
  <c r="W288" i="14"/>
  <c r="V288" i="14"/>
  <c r="U288" i="14"/>
  <c r="T288" i="14"/>
  <c r="S288" i="14"/>
  <c r="R288" i="14"/>
  <c r="Q288" i="14"/>
  <c r="P288" i="14"/>
  <c r="O288" i="14"/>
  <c r="N288" i="14"/>
  <c r="M288" i="14"/>
  <c r="L288" i="14"/>
  <c r="K288" i="14"/>
  <c r="J288" i="14"/>
  <c r="I288" i="14"/>
  <c r="H288" i="14"/>
  <c r="D288" i="14"/>
  <c r="C288" i="14"/>
  <c r="AC287" i="14"/>
  <c r="AB287" i="14"/>
  <c r="AA287" i="14"/>
  <c r="Z287" i="14"/>
  <c r="Y287" i="14"/>
  <c r="X287" i="14"/>
  <c r="W287" i="14"/>
  <c r="V287" i="14"/>
  <c r="U287" i="14"/>
  <c r="T287" i="14"/>
  <c r="S287" i="14"/>
  <c r="R287" i="14"/>
  <c r="Q287" i="14"/>
  <c r="P287" i="14"/>
  <c r="O287" i="14"/>
  <c r="N287" i="14"/>
  <c r="M287" i="14"/>
  <c r="L287" i="14"/>
  <c r="K287" i="14"/>
  <c r="J287" i="14"/>
  <c r="I287" i="14"/>
  <c r="H287" i="14"/>
  <c r="D287" i="14"/>
  <c r="C287" i="14"/>
  <c r="AC286" i="14"/>
  <c r="AB286" i="14"/>
  <c r="AA286" i="14"/>
  <c r="Z286" i="14"/>
  <c r="Y286" i="14"/>
  <c r="X286" i="14"/>
  <c r="W286" i="14"/>
  <c r="V286" i="14"/>
  <c r="U286" i="14"/>
  <c r="T286" i="14"/>
  <c r="S286" i="14"/>
  <c r="R286" i="14"/>
  <c r="Q286" i="14"/>
  <c r="P286" i="14"/>
  <c r="O286" i="14"/>
  <c r="N286" i="14"/>
  <c r="M286" i="14"/>
  <c r="L286" i="14"/>
  <c r="K286" i="14"/>
  <c r="J286" i="14"/>
  <c r="I286" i="14"/>
  <c r="H286" i="14"/>
  <c r="D286" i="14"/>
  <c r="C286" i="14"/>
  <c r="AC285" i="14"/>
  <c r="AB285" i="14"/>
  <c r="AA285" i="14"/>
  <c r="Z285" i="14"/>
  <c r="Y285" i="14"/>
  <c r="X285" i="14"/>
  <c r="W285" i="14"/>
  <c r="V285" i="14"/>
  <c r="U285" i="14"/>
  <c r="T285" i="14"/>
  <c r="S285" i="14"/>
  <c r="R285" i="14"/>
  <c r="Q285" i="14"/>
  <c r="P285" i="14"/>
  <c r="O285" i="14"/>
  <c r="N285" i="14"/>
  <c r="M285" i="14"/>
  <c r="L285" i="14"/>
  <c r="K285" i="14"/>
  <c r="J285" i="14"/>
  <c r="I285" i="14"/>
  <c r="H285" i="14"/>
  <c r="D285" i="14"/>
  <c r="C285" i="14"/>
  <c r="AC284" i="14"/>
  <c r="AB284" i="14"/>
  <c r="AA284" i="14"/>
  <c r="Z284" i="14"/>
  <c r="Y284" i="14"/>
  <c r="X284" i="14"/>
  <c r="W284" i="14"/>
  <c r="V284" i="14"/>
  <c r="U284" i="14"/>
  <c r="T284" i="14"/>
  <c r="S284" i="14"/>
  <c r="R284" i="14"/>
  <c r="Q284" i="14"/>
  <c r="P284" i="14"/>
  <c r="O284" i="14"/>
  <c r="N284" i="14"/>
  <c r="M284" i="14"/>
  <c r="L284" i="14"/>
  <c r="K284" i="14"/>
  <c r="J284" i="14"/>
  <c r="I284" i="14"/>
  <c r="H284" i="14"/>
  <c r="D284" i="14"/>
  <c r="C284" i="14"/>
  <c r="AC283" i="14"/>
  <c r="AB283" i="14"/>
  <c r="AA283" i="14"/>
  <c r="Z283" i="14"/>
  <c r="Y283" i="14"/>
  <c r="X283" i="14"/>
  <c r="W283" i="14"/>
  <c r="V283" i="14"/>
  <c r="U283" i="14"/>
  <c r="T283" i="14"/>
  <c r="S283" i="14"/>
  <c r="R283" i="14"/>
  <c r="Q283" i="14"/>
  <c r="P283" i="14"/>
  <c r="O283" i="14"/>
  <c r="N283" i="14"/>
  <c r="M283" i="14"/>
  <c r="L283" i="14"/>
  <c r="K283" i="14"/>
  <c r="J283" i="14"/>
  <c r="I283" i="14"/>
  <c r="H283" i="14"/>
  <c r="D283" i="14"/>
  <c r="C283" i="14"/>
  <c r="AC282" i="14"/>
  <c r="AB282" i="14"/>
  <c r="AA282" i="14"/>
  <c r="Z282" i="14"/>
  <c r="Y282" i="14"/>
  <c r="X282" i="14"/>
  <c r="W282" i="14"/>
  <c r="V282" i="14"/>
  <c r="U282" i="14"/>
  <c r="T282" i="14"/>
  <c r="S282" i="14"/>
  <c r="R282" i="14"/>
  <c r="Q282" i="14"/>
  <c r="P282" i="14"/>
  <c r="O282" i="14"/>
  <c r="N282" i="14"/>
  <c r="M282" i="14"/>
  <c r="L282" i="14"/>
  <c r="K282" i="14"/>
  <c r="J282" i="14"/>
  <c r="I282" i="14"/>
  <c r="H282" i="14"/>
  <c r="D282" i="14"/>
  <c r="C282" i="14"/>
  <c r="AC281" i="14"/>
  <c r="AB281" i="14"/>
  <c r="AA281" i="14"/>
  <c r="Z281" i="14"/>
  <c r="Y281" i="14"/>
  <c r="X281" i="14"/>
  <c r="W281" i="14"/>
  <c r="V281" i="14"/>
  <c r="U281" i="14"/>
  <c r="T281" i="14"/>
  <c r="S281" i="14"/>
  <c r="R281" i="14"/>
  <c r="Q281" i="14"/>
  <c r="P281" i="14"/>
  <c r="O281" i="14"/>
  <c r="N281" i="14"/>
  <c r="M281" i="14"/>
  <c r="L281" i="14"/>
  <c r="K281" i="14"/>
  <c r="J281" i="14"/>
  <c r="I281" i="14"/>
  <c r="H281" i="14"/>
  <c r="D281" i="14"/>
  <c r="C281" i="14"/>
  <c r="AC280" i="14"/>
  <c r="AB280" i="14"/>
  <c r="AA280" i="14"/>
  <c r="Z280" i="14"/>
  <c r="Y280" i="14"/>
  <c r="X280" i="14"/>
  <c r="W280" i="14"/>
  <c r="V280" i="14"/>
  <c r="U280" i="14"/>
  <c r="T280" i="14"/>
  <c r="S280" i="14"/>
  <c r="R280" i="14"/>
  <c r="Q280" i="14"/>
  <c r="P280" i="14"/>
  <c r="O280" i="14"/>
  <c r="N280" i="14"/>
  <c r="M280" i="14"/>
  <c r="L280" i="14"/>
  <c r="K280" i="14"/>
  <c r="J280" i="14"/>
  <c r="I280" i="14"/>
  <c r="H280" i="14"/>
  <c r="D280" i="14"/>
  <c r="C280" i="14"/>
  <c r="AC279" i="14"/>
  <c r="AB279" i="14"/>
  <c r="AA279" i="14"/>
  <c r="Z279" i="14"/>
  <c r="Y279" i="14"/>
  <c r="X279" i="14"/>
  <c r="W279" i="14"/>
  <c r="V279" i="14"/>
  <c r="U279" i="14"/>
  <c r="T279" i="14"/>
  <c r="S279" i="14"/>
  <c r="R279" i="14"/>
  <c r="Q279" i="14"/>
  <c r="P279" i="14"/>
  <c r="O279" i="14"/>
  <c r="N279" i="14"/>
  <c r="M279" i="14"/>
  <c r="L279" i="14"/>
  <c r="K279" i="14"/>
  <c r="J279" i="14"/>
  <c r="I279" i="14"/>
  <c r="H279" i="14"/>
  <c r="D279" i="14"/>
  <c r="C279" i="14"/>
  <c r="AC278" i="14"/>
  <c r="AB278" i="14"/>
  <c r="AA278" i="14"/>
  <c r="Z278" i="14"/>
  <c r="Y278" i="14"/>
  <c r="X278" i="14"/>
  <c r="W278" i="14"/>
  <c r="V278" i="14"/>
  <c r="U278" i="14"/>
  <c r="T278" i="14"/>
  <c r="S278" i="14"/>
  <c r="R278" i="14"/>
  <c r="Q278" i="14"/>
  <c r="P278" i="14"/>
  <c r="O278" i="14"/>
  <c r="N278" i="14"/>
  <c r="M278" i="14"/>
  <c r="L278" i="14"/>
  <c r="K278" i="14"/>
  <c r="J278" i="14"/>
  <c r="I278" i="14"/>
  <c r="H278" i="14"/>
  <c r="D278" i="14"/>
  <c r="C278" i="14"/>
  <c r="AC277" i="14"/>
  <c r="AB277" i="14"/>
  <c r="AA277" i="14"/>
  <c r="Z277" i="14"/>
  <c r="Y277" i="14"/>
  <c r="X277" i="14"/>
  <c r="W277" i="14"/>
  <c r="V277" i="14"/>
  <c r="U277" i="14"/>
  <c r="T277" i="14"/>
  <c r="S277" i="14"/>
  <c r="R277" i="14"/>
  <c r="Q277" i="14"/>
  <c r="P277" i="14"/>
  <c r="O277" i="14"/>
  <c r="N277" i="14"/>
  <c r="M277" i="14"/>
  <c r="L277" i="14"/>
  <c r="K277" i="14"/>
  <c r="J277" i="14"/>
  <c r="I277" i="14"/>
  <c r="H277" i="14"/>
  <c r="D277" i="14"/>
  <c r="C277" i="14"/>
  <c r="AC276" i="14"/>
  <c r="AB276" i="14"/>
  <c r="AA276" i="14"/>
  <c r="Z276" i="14"/>
  <c r="Y276" i="14"/>
  <c r="X276" i="14"/>
  <c r="W276" i="14"/>
  <c r="V276" i="14"/>
  <c r="U276" i="14"/>
  <c r="T276" i="14"/>
  <c r="S276" i="14"/>
  <c r="R276" i="14"/>
  <c r="Q276" i="14"/>
  <c r="P276" i="14"/>
  <c r="O276" i="14"/>
  <c r="N276" i="14"/>
  <c r="M276" i="14"/>
  <c r="L276" i="14"/>
  <c r="K276" i="14"/>
  <c r="J276" i="14"/>
  <c r="I276" i="14"/>
  <c r="H276" i="14"/>
  <c r="D276" i="14"/>
  <c r="C276" i="14"/>
  <c r="AC275" i="14"/>
  <c r="AB275" i="14"/>
  <c r="AA275" i="14"/>
  <c r="Z275" i="14"/>
  <c r="Y275" i="14"/>
  <c r="X275" i="14"/>
  <c r="W275" i="14"/>
  <c r="V275" i="14"/>
  <c r="U275" i="14"/>
  <c r="T275" i="14"/>
  <c r="S275" i="14"/>
  <c r="R275" i="14"/>
  <c r="Q275" i="14"/>
  <c r="P275" i="14"/>
  <c r="O275" i="14"/>
  <c r="N275" i="14"/>
  <c r="M275" i="14"/>
  <c r="L275" i="14"/>
  <c r="K275" i="14"/>
  <c r="J275" i="14"/>
  <c r="I275" i="14"/>
  <c r="H275" i="14"/>
  <c r="D275" i="14"/>
  <c r="C275" i="14"/>
  <c r="AC274" i="14"/>
  <c r="AB274" i="14"/>
  <c r="AA274" i="14"/>
  <c r="Z274" i="14"/>
  <c r="Y274" i="14"/>
  <c r="X274" i="14"/>
  <c r="W274" i="14"/>
  <c r="V274" i="14"/>
  <c r="U274" i="14"/>
  <c r="T274" i="14"/>
  <c r="S274" i="14"/>
  <c r="R274" i="14"/>
  <c r="Q274" i="14"/>
  <c r="P274" i="14"/>
  <c r="O274" i="14"/>
  <c r="N274" i="14"/>
  <c r="M274" i="14"/>
  <c r="L274" i="14"/>
  <c r="K274" i="14"/>
  <c r="J274" i="14"/>
  <c r="I274" i="14"/>
  <c r="H274" i="14"/>
  <c r="D274" i="14"/>
  <c r="C274" i="14"/>
  <c r="AC273" i="14"/>
  <c r="AB273" i="14"/>
  <c r="AA273" i="14"/>
  <c r="Z273" i="14"/>
  <c r="Y273" i="14"/>
  <c r="X273" i="14"/>
  <c r="W273" i="14"/>
  <c r="V273" i="14"/>
  <c r="U273" i="14"/>
  <c r="T273" i="14"/>
  <c r="S273" i="14"/>
  <c r="R273" i="14"/>
  <c r="Q273" i="14"/>
  <c r="P273" i="14"/>
  <c r="O273" i="14"/>
  <c r="N273" i="14"/>
  <c r="M273" i="14"/>
  <c r="L273" i="14"/>
  <c r="K273" i="14"/>
  <c r="J273" i="14"/>
  <c r="I273" i="14"/>
  <c r="H273" i="14"/>
  <c r="D273" i="14"/>
  <c r="C273" i="14"/>
  <c r="AC272" i="14"/>
  <c r="AB272" i="14"/>
  <c r="AA272" i="14"/>
  <c r="Z272" i="14"/>
  <c r="Y272" i="14"/>
  <c r="X272" i="14"/>
  <c r="W272" i="14"/>
  <c r="V272" i="14"/>
  <c r="U272" i="14"/>
  <c r="T272" i="14"/>
  <c r="S272" i="14"/>
  <c r="R272" i="14"/>
  <c r="Q272" i="14"/>
  <c r="P272" i="14"/>
  <c r="O272" i="14"/>
  <c r="N272" i="14"/>
  <c r="M272" i="14"/>
  <c r="L272" i="14"/>
  <c r="K272" i="14"/>
  <c r="J272" i="14"/>
  <c r="I272" i="14"/>
  <c r="H272" i="14"/>
  <c r="D272" i="14"/>
  <c r="C272" i="14"/>
  <c r="AC271" i="14"/>
  <c r="AB271" i="14"/>
  <c r="AA271" i="14"/>
  <c r="Z271" i="14"/>
  <c r="Y271" i="14"/>
  <c r="X271" i="14"/>
  <c r="W271" i="14"/>
  <c r="V271" i="14"/>
  <c r="U271" i="14"/>
  <c r="T271" i="14"/>
  <c r="S271" i="14"/>
  <c r="R271" i="14"/>
  <c r="Q271" i="14"/>
  <c r="P271" i="14"/>
  <c r="O271" i="14"/>
  <c r="N271" i="14"/>
  <c r="M271" i="14"/>
  <c r="L271" i="14"/>
  <c r="K271" i="14"/>
  <c r="J271" i="14"/>
  <c r="I271" i="14"/>
  <c r="H271" i="14"/>
  <c r="D271" i="14"/>
  <c r="C271" i="14"/>
  <c r="AC270" i="14"/>
  <c r="AB270" i="14"/>
  <c r="AA270" i="14"/>
  <c r="Z270" i="14"/>
  <c r="Y270" i="14"/>
  <c r="X270" i="14"/>
  <c r="W270" i="14"/>
  <c r="V270" i="14"/>
  <c r="U270" i="14"/>
  <c r="T270" i="14"/>
  <c r="S270" i="14"/>
  <c r="R270" i="14"/>
  <c r="Q270" i="14"/>
  <c r="P270" i="14"/>
  <c r="O270" i="14"/>
  <c r="N270" i="14"/>
  <c r="M270" i="14"/>
  <c r="L270" i="14"/>
  <c r="K270" i="14"/>
  <c r="J270" i="14"/>
  <c r="I270" i="14"/>
  <c r="H270" i="14"/>
  <c r="D270" i="14"/>
  <c r="C270" i="14"/>
  <c r="AC269" i="14"/>
  <c r="AB269" i="14"/>
  <c r="AA269" i="14"/>
  <c r="Z269" i="14"/>
  <c r="Y269" i="14"/>
  <c r="X269" i="14"/>
  <c r="W269" i="14"/>
  <c r="V269" i="14"/>
  <c r="U269" i="14"/>
  <c r="T269" i="14"/>
  <c r="S269" i="14"/>
  <c r="R269" i="14"/>
  <c r="Q269" i="14"/>
  <c r="P269" i="14"/>
  <c r="O269" i="14"/>
  <c r="N269" i="14"/>
  <c r="M269" i="14"/>
  <c r="L269" i="14"/>
  <c r="K269" i="14"/>
  <c r="J269" i="14"/>
  <c r="I269" i="14"/>
  <c r="H269" i="14"/>
  <c r="D269" i="14"/>
  <c r="C269" i="14"/>
  <c r="AC268" i="14"/>
  <c r="AB268" i="14"/>
  <c r="AA268" i="14"/>
  <c r="Z268" i="14"/>
  <c r="Y268" i="14"/>
  <c r="X268" i="14"/>
  <c r="W268" i="14"/>
  <c r="V268" i="14"/>
  <c r="U268" i="14"/>
  <c r="T268" i="14"/>
  <c r="S268" i="14"/>
  <c r="R268" i="14"/>
  <c r="Q268" i="14"/>
  <c r="P268" i="14"/>
  <c r="O268" i="14"/>
  <c r="N268" i="14"/>
  <c r="M268" i="14"/>
  <c r="L268" i="14"/>
  <c r="K268" i="14"/>
  <c r="J268" i="14"/>
  <c r="I268" i="14"/>
  <c r="H268" i="14"/>
  <c r="D268" i="14"/>
  <c r="C268" i="14"/>
  <c r="AC267" i="14"/>
  <c r="AB267" i="14"/>
  <c r="AA267" i="14"/>
  <c r="Z267" i="14"/>
  <c r="Y267" i="14"/>
  <c r="X267" i="14"/>
  <c r="W267" i="14"/>
  <c r="V267" i="14"/>
  <c r="U267" i="14"/>
  <c r="T267" i="14"/>
  <c r="S267" i="14"/>
  <c r="R267" i="14"/>
  <c r="Q267" i="14"/>
  <c r="P267" i="14"/>
  <c r="O267" i="14"/>
  <c r="N267" i="14"/>
  <c r="M267" i="14"/>
  <c r="L267" i="14"/>
  <c r="K267" i="14"/>
  <c r="J267" i="14"/>
  <c r="I267" i="14"/>
  <c r="H267" i="14"/>
  <c r="D267" i="14"/>
  <c r="C267" i="14"/>
  <c r="AC266" i="14"/>
  <c r="AB266" i="14"/>
  <c r="AA266" i="14"/>
  <c r="Z266" i="14"/>
  <c r="Y266" i="14"/>
  <c r="X266" i="14"/>
  <c r="W266" i="14"/>
  <c r="V266" i="14"/>
  <c r="U266" i="14"/>
  <c r="T266" i="14"/>
  <c r="S266" i="14"/>
  <c r="R266" i="14"/>
  <c r="Q266" i="14"/>
  <c r="P266" i="14"/>
  <c r="O266" i="14"/>
  <c r="N266" i="14"/>
  <c r="M266" i="14"/>
  <c r="L266" i="14"/>
  <c r="K266" i="14"/>
  <c r="J266" i="14"/>
  <c r="I266" i="14"/>
  <c r="H266" i="14"/>
  <c r="D266" i="14"/>
  <c r="C266" i="14"/>
  <c r="AC265" i="14"/>
  <c r="AB265" i="14"/>
  <c r="AA265" i="14"/>
  <c r="Z265" i="14"/>
  <c r="Y265" i="14"/>
  <c r="X265" i="14"/>
  <c r="W265" i="14"/>
  <c r="V265" i="14"/>
  <c r="U265" i="14"/>
  <c r="T265" i="14"/>
  <c r="S265" i="14"/>
  <c r="R265" i="14"/>
  <c r="Q265" i="14"/>
  <c r="P265" i="14"/>
  <c r="O265" i="14"/>
  <c r="N265" i="14"/>
  <c r="M265" i="14"/>
  <c r="L265" i="14"/>
  <c r="K265" i="14"/>
  <c r="J265" i="14"/>
  <c r="I265" i="14"/>
  <c r="H265" i="14"/>
  <c r="D265" i="14"/>
  <c r="C265" i="14"/>
  <c r="AC264" i="14"/>
  <c r="AB264" i="14"/>
  <c r="AA264" i="14"/>
  <c r="Z264" i="14"/>
  <c r="Y264" i="14"/>
  <c r="X264" i="14"/>
  <c r="W264" i="14"/>
  <c r="V264" i="14"/>
  <c r="U264" i="14"/>
  <c r="T264" i="14"/>
  <c r="S264" i="14"/>
  <c r="R264" i="14"/>
  <c r="Q264" i="14"/>
  <c r="P264" i="14"/>
  <c r="O264" i="14"/>
  <c r="N264" i="14"/>
  <c r="M264" i="14"/>
  <c r="L264" i="14"/>
  <c r="K264" i="14"/>
  <c r="J264" i="14"/>
  <c r="I264" i="14"/>
  <c r="H264" i="14"/>
  <c r="D264" i="14"/>
  <c r="C264" i="14"/>
  <c r="AC263" i="14"/>
  <c r="AB263" i="14"/>
  <c r="AA263" i="14"/>
  <c r="Z263" i="14"/>
  <c r="Y263" i="14"/>
  <c r="X263" i="14"/>
  <c r="W263" i="14"/>
  <c r="V263" i="14"/>
  <c r="U263" i="14"/>
  <c r="T263" i="14"/>
  <c r="S263" i="14"/>
  <c r="R263" i="14"/>
  <c r="Q263" i="14"/>
  <c r="P263" i="14"/>
  <c r="O263" i="14"/>
  <c r="N263" i="14"/>
  <c r="M263" i="14"/>
  <c r="L263" i="14"/>
  <c r="K263" i="14"/>
  <c r="J263" i="14"/>
  <c r="I263" i="14"/>
  <c r="H263" i="14"/>
  <c r="D263" i="14"/>
  <c r="C263" i="14"/>
  <c r="AC262" i="14"/>
  <c r="AB262" i="14"/>
  <c r="AA262" i="14"/>
  <c r="Z262" i="14"/>
  <c r="Y262" i="14"/>
  <c r="X262" i="14"/>
  <c r="W262" i="14"/>
  <c r="V262" i="14"/>
  <c r="U262" i="14"/>
  <c r="T262" i="14"/>
  <c r="S262" i="14"/>
  <c r="R262" i="14"/>
  <c r="Q262" i="14"/>
  <c r="P262" i="14"/>
  <c r="O262" i="14"/>
  <c r="N262" i="14"/>
  <c r="M262" i="14"/>
  <c r="L262" i="14"/>
  <c r="K262" i="14"/>
  <c r="J262" i="14"/>
  <c r="I262" i="14"/>
  <c r="H262" i="14"/>
  <c r="D262" i="14"/>
  <c r="C262" i="14"/>
  <c r="AC261" i="14"/>
  <c r="AB261" i="14"/>
  <c r="AA261" i="14"/>
  <c r="Z261" i="14"/>
  <c r="Y261" i="14"/>
  <c r="X261" i="14"/>
  <c r="W261" i="14"/>
  <c r="V261" i="14"/>
  <c r="U261" i="14"/>
  <c r="T261" i="14"/>
  <c r="S261" i="14"/>
  <c r="R261" i="14"/>
  <c r="Q261" i="14"/>
  <c r="P261" i="14"/>
  <c r="O261" i="14"/>
  <c r="N261" i="14"/>
  <c r="M261" i="14"/>
  <c r="L261" i="14"/>
  <c r="K261" i="14"/>
  <c r="J261" i="14"/>
  <c r="I261" i="14"/>
  <c r="H261" i="14"/>
  <c r="D261" i="14"/>
  <c r="C261" i="14"/>
  <c r="AC260" i="14"/>
  <c r="AB260" i="14"/>
  <c r="AA260" i="14"/>
  <c r="Z260" i="14"/>
  <c r="Y260" i="14"/>
  <c r="X260" i="14"/>
  <c r="W260" i="14"/>
  <c r="V260" i="14"/>
  <c r="U260" i="14"/>
  <c r="T260" i="14"/>
  <c r="S260" i="14"/>
  <c r="R260" i="14"/>
  <c r="Q260" i="14"/>
  <c r="P260" i="14"/>
  <c r="O260" i="14"/>
  <c r="N260" i="14"/>
  <c r="M260" i="14"/>
  <c r="L260" i="14"/>
  <c r="K260" i="14"/>
  <c r="J260" i="14"/>
  <c r="I260" i="14"/>
  <c r="H260" i="14"/>
  <c r="D260" i="14"/>
  <c r="C260" i="14"/>
  <c r="AC259" i="14"/>
  <c r="AB259" i="14"/>
  <c r="AA259" i="14"/>
  <c r="Z259" i="14"/>
  <c r="Y259" i="14"/>
  <c r="X259" i="14"/>
  <c r="W259" i="14"/>
  <c r="V259" i="14"/>
  <c r="U259" i="14"/>
  <c r="T259" i="14"/>
  <c r="S259" i="14"/>
  <c r="R259" i="14"/>
  <c r="Q259" i="14"/>
  <c r="P259" i="14"/>
  <c r="O259" i="14"/>
  <c r="N259" i="14"/>
  <c r="M259" i="14"/>
  <c r="L259" i="14"/>
  <c r="K259" i="14"/>
  <c r="J259" i="14"/>
  <c r="I259" i="14"/>
  <c r="H259" i="14"/>
  <c r="D259" i="14"/>
  <c r="C259" i="14"/>
  <c r="AC258" i="14"/>
  <c r="AB258" i="14"/>
  <c r="AA258" i="14"/>
  <c r="Z258" i="14"/>
  <c r="Y258" i="14"/>
  <c r="X258" i="14"/>
  <c r="W258" i="14"/>
  <c r="V258" i="14"/>
  <c r="U258" i="14"/>
  <c r="T258" i="14"/>
  <c r="S258" i="14"/>
  <c r="R258" i="14"/>
  <c r="Q258" i="14"/>
  <c r="P258" i="14"/>
  <c r="O258" i="14"/>
  <c r="N258" i="14"/>
  <c r="M258" i="14"/>
  <c r="L258" i="14"/>
  <c r="K258" i="14"/>
  <c r="J258" i="14"/>
  <c r="I258" i="14"/>
  <c r="H258" i="14"/>
  <c r="D258" i="14"/>
  <c r="C258" i="14"/>
  <c r="AC257" i="14"/>
  <c r="AB257" i="14"/>
  <c r="AA257" i="14"/>
  <c r="Z257" i="14"/>
  <c r="Y257" i="14"/>
  <c r="X257" i="14"/>
  <c r="W257" i="14"/>
  <c r="V257" i="14"/>
  <c r="U257" i="14"/>
  <c r="T257" i="14"/>
  <c r="S257" i="14"/>
  <c r="R257" i="14"/>
  <c r="Q257" i="14"/>
  <c r="P257" i="14"/>
  <c r="O257" i="14"/>
  <c r="N257" i="14"/>
  <c r="M257" i="14"/>
  <c r="L257" i="14"/>
  <c r="K257" i="14"/>
  <c r="J257" i="14"/>
  <c r="I257" i="14"/>
  <c r="H257" i="14"/>
  <c r="D257" i="14"/>
  <c r="C257" i="14"/>
  <c r="AC256" i="14"/>
  <c r="AB256" i="14"/>
  <c r="AA256" i="14"/>
  <c r="Z256" i="14"/>
  <c r="Y256" i="14"/>
  <c r="X256" i="14"/>
  <c r="W256" i="14"/>
  <c r="V256" i="14"/>
  <c r="U256" i="14"/>
  <c r="T256" i="14"/>
  <c r="S256" i="14"/>
  <c r="R256" i="14"/>
  <c r="Q256" i="14"/>
  <c r="P256" i="14"/>
  <c r="O256" i="14"/>
  <c r="N256" i="14"/>
  <c r="M256" i="14"/>
  <c r="L256" i="14"/>
  <c r="K256" i="14"/>
  <c r="J256" i="14"/>
  <c r="I256" i="14"/>
  <c r="H256" i="14"/>
  <c r="D256" i="14"/>
  <c r="C256" i="14"/>
  <c r="AC255" i="14"/>
  <c r="AB255" i="14"/>
  <c r="AA255" i="14"/>
  <c r="Z255" i="14"/>
  <c r="Y255" i="14"/>
  <c r="X255" i="14"/>
  <c r="W255" i="14"/>
  <c r="V255" i="14"/>
  <c r="U255" i="14"/>
  <c r="T255" i="14"/>
  <c r="S255" i="14"/>
  <c r="R255" i="14"/>
  <c r="Q255" i="14"/>
  <c r="P255" i="14"/>
  <c r="O255" i="14"/>
  <c r="N255" i="14"/>
  <c r="M255" i="14"/>
  <c r="L255" i="14"/>
  <c r="K255" i="14"/>
  <c r="J255" i="14"/>
  <c r="I255" i="14"/>
  <c r="H255" i="14"/>
  <c r="D255" i="14"/>
  <c r="C255" i="14"/>
  <c r="AC254" i="14"/>
  <c r="AB254" i="14"/>
  <c r="AA254" i="14"/>
  <c r="Z254" i="14"/>
  <c r="Y254" i="14"/>
  <c r="X254" i="14"/>
  <c r="W254" i="14"/>
  <c r="V254" i="14"/>
  <c r="U254" i="14"/>
  <c r="T254" i="14"/>
  <c r="S254" i="14"/>
  <c r="R254" i="14"/>
  <c r="Q254" i="14"/>
  <c r="P254" i="14"/>
  <c r="O254" i="14"/>
  <c r="N254" i="14"/>
  <c r="M254" i="14"/>
  <c r="L254" i="14"/>
  <c r="K254" i="14"/>
  <c r="J254" i="14"/>
  <c r="I254" i="14"/>
  <c r="H254" i="14"/>
  <c r="D254" i="14"/>
  <c r="C254" i="14"/>
  <c r="AC253" i="14"/>
  <c r="AB253" i="14"/>
  <c r="AA253" i="14"/>
  <c r="Z253" i="14"/>
  <c r="Y253" i="14"/>
  <c r="X253" i="14"/>
  <c r="W253" i="14"/>
  <c r="V253" i="14"/>
  <c r="U253" i="14"/>
  <c r="T253" i="14"/>
  <c r="S253" i="14"/>
  <c r="R253" i="14"/>
  <c r="Q253" i="14"/>
  <c r="P253" i="14"/>
  <c r="O253" i="14"/>
  <c r="N253" i="14"/>
  <c r="M253" i="14"/>
  <c r="L253" i="14"/>
  <c r="K253" i="14"/>
  <c r="J253" i="14"/>
  <c r="I253" i="14"/>
  <c r="H253" i="14"/>
  <c r="D253" i="14"/>
  <c r="C253" i="14"/>
  <c r="AC252" i="14"/>
  <c r="AB252" i="14"/>
  <c r="AA252" i="14"/>
  <c r="Z252" i="14"/>
  <c r="Y252" i="14"/>
  <c r="X252" i="14"/>
  <c r="W252" i="14"/>
  <c r="V252" i="14"/>
  <c r="U252" i="14"/>
  <c r="T252" i="14"/>
  <c r="S252" i="14"/>
  <c r="R252" i="14"/>
  <c r="Q252" i="14"/>
  <c r="P252" i="14"/>
  <c r="O252" i="14"/>
  <c r="N252" i="14"/>
  <c r="M252" i="14"/>
  <c r="L252" i="14"/>
  <c r="K252" i="14"/>
  <c r="J252" i="14"/>
  <c r="I252" i="14"/>
  <c r="H252" i="14"/>
  <c r="D252" i="14"/>
  <c r="C252" i="14"/>
  <c r="AC251" i="14"/>
  <c r="AB251" i="14"/>
  <c r="AA251" i="14"/>
  <c r="Z251" i="14"/>
  <c r="Y251" i="14"/>
  <c r="X251" i="14"/>
  <c r="W251" i="14"/>
  <c r="V251" i="14"/>
  <c r="U251" i="14"/>
  <c r="T251" i="14"/>
  <c r="S251" i="14"/>
  <c r="R251" i="14"/>
  <c r="Q251" i="14"/>
  <c r="P251" i="14"/>
  <c r="O251" i="14"/>
  <c r="N251" i="14"/>
  <c r="M251" i="14"/>
  <c r="L251" i="14"/>
  <c r="K251" i="14"/>
  <c r="J251" i="14"/>
  <c r="I251" i="14"/>
  <c r="H251" i="14"/>
  <c r="D251" i="14"/>
  <c r="C251" i="14"/>
  <c r="AC250" i="14"/>
  <c r="AB250" i="14"/>
  <c r="AA250" i="14"/>
  <c r="Z250" i="14"/>
  <c r="Y250" i="14"/>
  <c r="X250" i="14"/>
  <c r="W250" i="14"/>
  <c r="V250" i="14"/>
  <c r="U250" i="14"/>
  <c r="T250" i="14"/>
  <c r="S250" i="14"/>
  <c r="R250" i="14"/>
  <c r="Q250" i="14"/>
  <c r="P250" i="14"/>
  <c r="O250" i="14"/>
  <c r="N250" i="14"/>
  <c r="M250" i="14"/>
  <c r="L250" i="14"/>
  <c r="K250" i="14"/>
  <c r="J250" i="14"/>
  <c r="I250" i="14"/>
  <c r="H250" i="14"/>
  <c r="D250" i="14"/>
  <c r="C250" i="14"/>
  <c r="AC249" i="14"/>
  <c r="AB249" i="14"/>
  <c r="AA249" i="14"/>
  <c r="Z249" i="14"/>
  <c r="Y249" i="14"/>
  <c r="X249" i="14"/>
  <c r="W249" i="14"/>
  <c r="V249" i="14"/>
  <c r="U249" i="14"/>
  <c r="T249" i="14"/>
  <c r="S249" i="14"/>
  <c r="R249" i="14"/>
  <c r="Q249" i="14"/>
  <c r="P249" i="14"/>
  <c r="O249" i="14"/>
  <c r="N249" i="14"/>
  <c r="M249" i="14"/>
  <c r="L249" i="14"/>
  <c r="K249" i="14"/>
  <c r="J249" i="14"/>
  <c r="I249" i="14"/>
  <c r="H249" i="14"/>
  <c r="D249" i="14"/>
  <c r="C249" i="14"/>
  <c r="AC248" i="14"/>
  <c r="AB248" i="14"/>
  <c r="AA248" i="14"/>
  <c r="Z248" i="14"/>
  <c r="Y248" i="14"/>
  <c r="X248" i="14"/>
  <c r="W248" i="14"/>
  <c r="V248" i="14"/>
  <c r="U248" i="14"/>
  <c r="T248" i="14"/>
  <c r="S248" i="14"/>
  <c r="R248" i="14"/>
  <c r="Q248" i="14"/>
  <c r="P248" i="14"/>
  <c r="O248" i="14"/>
  <c r="N248" i="14"/>
  <c r="M248" i="14"/>
  <c r="L248" i="14"/>
  <c r="K248" i="14"/>
  <c r="J248" i="14"/>
  <c r="I248" i="14"/>
  <c r="H248" i="14"/>
  <c r="D248" i="14"/>
  <c r="C248" i="14"/>
  <c r="AC247" i="14"/>
  <c r="AB247" i="14"/>
  <c r="AA247" i="14"/>
  <c r="Z247" i="14"/>
  <c r="Y247" i="14"/>
  <c r="X247" i="14"/>
  <c r="W247" i="14"/>
  <c r="V247" i="14"/>
  <c r="U247" i="14"/>
  <c r="T247" i="14"/>
  <c r="S247" i="14"/>
  <c r="R247" i="14"/>
  <c r="Q247" i="14"/>
  <c r="P247" i="14"/>
  <c r="O247" i="14"/>
  <c r="N247" i="14"/>
  <c r="M247" i="14"/>
  <c r="L247" i="14"/>
  <c r="K247" i="14"/>
  <c r="J247" i="14"/>
  <c r="I247" i="14"/>
  <c r="H247" i="14"/>
  <c r="D247" i="14"/>
  <c r="C247" i="14"/>
  <c r="AC246" i="14"/>
  <c r="AB246" i="14"/>
  <c r="AA246" i="14"/>
  <c r="Z246" i="14"/>
  <c r="Y246" i="14"/>
  <c r="X246" i="14"/>
  <c r="W246" i="14"/>
  <c r="V246" i="14"/>
  <c r="U246" i="14"/>
  <c r="T246" i="14"/>
  <c r="S246" i="14"/>
  <c r="R246" i="14"/>
  <c r="Q246" i="14"/>
  <c r="P246" i="14"/>
  <c r="O246" i="14"/>
  <c r="N246" i="14"/>
  <c r="M246" i="14"/>
  <c r="L246" i="14"/>
  <c r="K246" i="14"/>
  <c r="J246" i="14"/>
  <c r="I246" i="14"/>
  <c r="H246" i="14"/>
  <c r="D246" i="14"/>
  <c r="C246" i="14"/>
  <c r="AC245" i="14"/>
  <c r="AB245" i="14"/>
  <c r="AA245" i="14"/>
  <c r="Z245" i="14"/>
  <c r="Y245" i="14"/>
  <c r="X245" i="14"/>
  <c r="W245" i="14"/>
  <c r="V245" i="14"/>
  <c r="U245" i="14"/>
  <c r="T245" i="14"/>
  <c r="S245" i="14"/>
  <c r="R245" i="14"/>
  <c r="Q245" i="14"/>
  <c r="P245" i="14"/>
  <c r="O245" i="14"/>
  <c r="N245" i="14"/>
  <c r="M245" i="14"/>
  <c r="L245" i="14"/>
  <c r="K245" i="14"/>
  <c r="J245" i="14"/>
  <c r="I245" i="14"/>
  <c r="H245" i="14"/>
  <c r="D245" i="14"/>
  <c r="C245" i="14"/>
  <c r="AC244" i="14"/>
  <c r="AB244" i="14"/>
  <c r="AA244" i="14"/>
  <c r="Z244" i="14"/>
  <c r="Y244" i="14"/>
  <c r="X244" i="14"/>
  <c r="W244" i="14"/>
  <c r="V244" i="14"/>
  <c r="U244" i="14"/>
  <c r="T244" i="14"/>
  <c r="S244" i="14"/>
  <c r="R244" i="14"/>
  <c r="Q244" i="14"/>
  <c r="P244" i="14"/>
  <c r="O244" i="14"/>
  <c r="N244" i="14"/>
  <c r="M244" i="14"/>
  <c r="L244" i="14"/>
  <c r="K244" i="14"/>
  <c r="J244" i="14"/>
  <c r="I244" i="14"/>
  <c r="H244" i="14"/>
  <c r="D244" i="14"/>
  <c r="C244" i="14"/>
  <c r="AC243" i="14"/>
  <c r="AB243" i="14"/>
  <c r="AA243" i="14"/>
  <c r="Z243" i="14"/>
  <c r="Y243" i="14"/>
  <c r="X243" i="14"/>
  <c r="W243" i="14"/>
  <c r="V243" i="14"/>
  <c r="U243" i="14"/>
  <c r="T243" i="14"/>
  <c r="S243" i="14"/>
  <c r="R243" i="14"/>
  <c r="Q243" i="14"/>
  <c r="P243" i="14"/>
  <c r="O243" i="14"/>
  <c r="N243" i="14"/>
  <c r="M243" i="14"/>
  <c r="L243" i="14"/>
  <c r="K243" i="14"/>
  <c r="J243" i="14"/>
  <c r="I243" i="14"/>
  <c r="H243" i="14"/>
  <c r="D243" i="14"/>
  <c r="C243" i="14"/>
  <c r="AC242" i="14"/>
  <c r="AB242" i="14"/>
  <c r="AA242" i="14"/>
  <c r="Z242" i="14"/>
  <c r="Y242" i="14"/>
  <c r="X242" i="14"/>
  <c r="W242" i="14"/>
  <c r="V242" i="14"/>
  <c r="U242" i="14"/>
  <c r="T242" i="14"/>
  <c r="S242" i="14"/>
  <c r="R242" i="14"/>
  <c r="Q242" i="14"/>
  <c r="P242" i="14"/>
  <c r="O242" i="14"/>
  <c r="N242" i="14"/>
  <c r="M242" i="14"/>
  <c r="L242" i="14"/>
  <c r="K242" i="14"/>
  <c r="J242" i="14"/>
  <c r="I242" i="14"/>
  <c r="H242" i="14"/>
  <c r="D242" i="14"/>
  <c r="C242" i="14"/>
  <c r="AC241" i="14"/>
  <c r="AB241" i="14"/>
  <c r="AA241" i="14"/>
  <c r="Z241" i="14"/>
  <c r="Y241" i="14"/>
  <c r="X241" i="14"/>
  <c r="W241" i="14"/>
  <c r="V241" i="14"/>
  <c r="U241" i="14"/>
  <c r="T241" i="14"/>
  <c r="S241" i="14"/>
  <c r="R241" i="14"/>
  <c r="Q241" i="14"/>
  <c r="P241" i="14"/>
  <c r="O241" i="14"/>
  <c r="N241" i="14"/>
  <c r="M241" i="14"/>
  <c r="L241" i="14"/>
  <c r="K241" i="14"/>
  <c r="J241" i="14"/>
  <c r="I241" i="14"/>
  <c r="H241" i="14"/>
  <c r="D241" i="14"/>
  <c r="C241" i="14"/>
  <c r="AC240" i="14"/>
  <c r="AB240" i="14"/>
  <c r="AA240" i="14"/>
  <c r="Z240" i="14"/>
  <c r="Y240" i="14"/>
  <c r="X240" i="14"/>
  <c r="W240" i="14"/>
  <c r="V240" i="14"/>
  <c r="U240" i="14"/>
  <c r="T240" i="14"/>
  <c r="S240" i="14"/>
  <c r="R240" i="14"/>
  <c r="Q240" i="14"/>
  <c r="P240" i="14"/>
  <c r="O240" i="14"/>
  <c r="N240" i="14"/>
  <c r="M240" i="14"/>
  <c r="L240" i="14"/>
  <c r="K240" i="14"/>
  <c r="J240" i="14"/>
  <c r="I240" i="14"/>
  <c r="H240" i="14"/>
  <c r="D240" i="14"/>
  <c r="C240" i="14"/>
  <c r="AC239" i="14"/>
  <c r="AB239" i="14"/>
  <c r="AA239" i="14"/>
  <c r="Z239" i="14"/>
  <c r="Y239" i="14"/>
  <c r="X239" i="14"/>
  <c r="W239" i="14"/>
  <c r="V239" i="14"/>
  <c r="U239" i="14"/>
  <c r="T239" i="14"/>
  <c r="S239" i="14"/>
  <c r="R239" i="14"/>
  <c r="Q239" i="14"/>
  <c r="P239" i="14"/>
  <c r="O239" i="14"/>
  <c r="N239" i="14"/>
  <c r="M239" i="14"/>
  <c r="L239" i="14"/>
  <c r="K239" i="14"/>
  <c r="J239" i="14"/>
  <c r="I239" i="14"/>
  <c r="H239" i="14"/>
  <c r="D239" i="14"/>
  <c r="C239" i="14"/>
  <c r="AC238" i="14"/>
  <c r="AB238" i="14"/>
  <c r="AA238" i="14"/>
  <c r="Z238" i="14"/>
  <c r="Y238" i="14"/>
  <c r="X238" i="14"/>
  <c r="W238" i="14"/>
  <c r="V238" i="14"/>
  <c r="U238" i="14"/>
  <c r="T238" i="14"/>
  <c r="S238" i="14"/>
  <c r="R238" i="14"/>
  <c r="Q238" i="14"/>
  <c r="P238" i="14"/>
  <c r="O238" i="14"/>
  <c r="N238" i="14"/>
  <c r="M238" i="14"/>
  <c r="L238" i="14"/>
  <c r="K238" i="14"/>
  <c r="J238" i="14"/>
  <c r="I238" i="14"/>
  <c r="H238" i="14"/>
  <c r="D238" i="14"/>
  <c r="C238" i="14"/>
  <c r="AC237" i="14"/>
  <c r="AB237" i="14"/>
  <c r="AA237" i="14"/>
  <c r="Z237" i="14"/>
  <c r="Y237" i="14"/>
  <c r="X237" i="14"/>
  <c r="W237" i="14"/>
  <c r="V237" i="14"/>
  <c r="U237" i="14"/>
  <c r="T237" i="14"/>
  <c r="S237" i="14"/>
  <c r="R237" i="14"/>
  <c r="Q237" i="14"/>
  <c r="P237" i="14"/>
  <c r="O237" i="14"/>
  <c r="N237" i="14"/>
  <c r="M237" i="14"/>
  <c r="L237" i="14"/>
  <c r="K237" i="14"/>
  <c r="J237" i="14"/>
  <c r="I237" i="14"/>
  <c r="H237" i="14"/>
  <c r="D237" i="14"/>
  <c r="C237" i="14"/>
  <c r="AC236" i="14"/>
  <c r="AB236" i="14"/>
  <c r="AA236" i="14"/>
  <c r="Z236" i="14"/>
  <c r="Y236" i="14"/>
  <c r="X236" i="14"/>
  <c r="W236" i="14"/>
  <c r="V236" i="14"/>
  <c r="U236" i="14"/>
  <c r="T236" i="14"/>
  <c r="S236" i="14"/>
  <c r="R236" i="14"/>
  <c r="Q236" i="14"/>
  <c r="P236" i="14"/>
  <c r="O236" i="14"/>
  <c r="N236" i="14"/>
  <c r="M236" i="14"/>
  <c r="L236" i="14"/>
  <c r="K236" i="14"/>
  <c r="J236" i="14"/>
  <c r="I236" i="14"/>
  <c r="H236" i="14"/>
  <c r="D236" i="14"/>
  <c r="C236" i="14"/>
  <c r="AC235" i="14"/>
  <c r="AB235" i="14"/>
  <c r="AA235" i="14"/>
  <c r="Z235" i="14"/>
  <c r="Y235" i="14"/>
  <c r="X235" i="14"/>
  <c r="W235" i="14"/>
  <c r="V235" i="14"/>
  <c r="U235" i="14"/>
  <c r="T235" i="14"/>
  <c r="S235" i="14"/>
  <c r="R235" i="14"/>
  <c r="Q235" i="14"/>
  <c r="P235" i="14"/>
  <c r="O235" i="14"/>
  <c r="N235" i="14"/>
  <c r="M235" i="14"/>
  <c r="L235" i="14"/>
  <c r="K235" i="14"/>
  <c r="J235" i="14"/>
  <c r="I235" i="14"/>
  <c r="H235" i="14"/>
  <c r="D235" i="14"/>
  <c r="C235" i="14"/>
  <c r="AC234" i="14"/>
  <c r="AB234" i="14"/>
  <c r="AA234" i="14"/>
  <c r="Z234" i="14"/>
  <c r="Y234" i="14"/>
  <c r="X234" i="14"/>
  <c r="W234" i="14"/>
  <c r="V234" i="14"/>
  <c r="U234" i="14"/>
  <c r="T234" i="14"/>
  <c r="S234" i="14"/>
  <c r="R234" i="14"/>
  <c r="Q234" i="14"/>
  <c r="P234" i="14"/>
  <c r="O234" i="14"/>
  <c r="N234" i="14"/>
  <c r="M234" i="14"/>
  <c r="L234" i="14"/>
  <c r="K234" i="14"/>
  <c r="J234" i="14"/>
  <c r="I234" i="14"/>
  <c r="H234" i="14"/>
  <c r="D234" i="14"/>
  <c r="C234" i="14"/>
  <c r="AC233" i="14"/>
  <c r="AB233" i="14"/>
  <c r="AA233" i="14"/>
  <c r="Z233" i="14"/>
  <c r="Y233" i="14"/>
  <c r="X233" i="14"/>
  <c r="W233" i="14"/>
  <c r="V233" i="14"/>
  <c r="U233" i="14"/>
  <c r="T233" i="14"/>
  <c r="S233" i="14"/>
  <c r="R233" i="14"/>
  <c r="Q233" i="14"/>
  <c r="P233" i="14"/>
  <c r="O233" i="14"/>
  <c r="N233" i="14"/>
  <c r="M233" i="14"/>
  <c r="L233" i="14"/>
  <c r="K233" i="14"/>
  <c r="J233" i="14"/>
  <c r="I233" i="14"/>
  <c r="H233" i="14"/>
  <c r="D233" i="14"/>
  <c r="C233" i="14"/>
  <c r="AC232" i="14"/>
  <c r="AB232" i="14"/>
  <c r="AA232" i="14"/>
  <c r="Z232" i="14"/>
  <c r="Y232" i="14"/>
  <c r="X232" i="14"/>
  <c r="W232" i="14"/>
  <c r="V232" i="14"/>
  <c r="U232" i="14"/>
  <c r="T232" i="14"/>
  <c r="S232" i="14"/>
  <c r="R232" i="14"/>
  <c r="Q232" i="14"/>
  <c r="P232" i="14"/>
  <c r="O232" i="14"/>
  <c r="N232" i="14"/>
  <c r="M232" i="14"/>
  <c r="L232" i="14"/>
  <c r="K232" i="14"/>
  <c r="J232" i="14"/>
  <c r="I232" i="14"/>
  <c r="H232" i="14"/>
  <c r="D232" i="14"/>
  <c r="C232" i="14"/>
  <c r="AC231" i="14"/>
  <c r="AB231" i="14"/>
  <c r="AA231" i="14"/>
  <c r="Z231" i="14"/>
  <c r="Y231" i="14"/>
  <c r="X231" i="14"/>
  <c r="W231" i="14"/>
  <c r="V231" i="14"/>
  <c r="U231" i="14"/>
  <c r="T231" i="14"/>
  <c r="S231" i="14"/>
  <c r="R231" i="14"/>
  <c r="Q231" i="14"/>
  <c r="P231" i="14"/>
  <c r="O231" i="14"/>
  <c r="N231" i="14"/>
  <c r="M231" i="14"/>
  <c r="L231" i="14"/>
  <c r="K231" i="14"/>
  <c r="J231" i="14"/>
  <c r="I231" i="14"/>
  <c r="H231" i="14"/>
  <c r="D231" i="14"/>
  <c r="C231" i="14"/>
  <c r="AC230" i="14"/>
  <c r="AB230" i="14"/>
  <c r="AA230" i="14"/>
  <c r="Z230" i="14"/>
  <c r="Y230" i="14"/>
  <c r="X230" i="14"/>
  <c r="W230" i="14"/>
  <c r="V230" i="14"/>
  <c r="U230" i="14"/>
  <c r="T230" i="14"/>
  <c r="S230" i="14"/>
  <c r="R230" i="14"/>
  <c r="Q230" i="14"/>
  <c r="P230" i="14"/>
  <c r="O230" i="14"/>
  <c r="N230" i="14"/>
  <c r="M230" i="14"/>
  <c r="L230" i="14"/>
  <c r="K230" i="14"/>
  <c r="J230" i="14"/>
  <c r="I230" i="14"/>
  <c r="H230" i="14"/>
  <c r="D230" i="14"/>
  <c r="C230" i="14"/>
  <c r="AC229" i="14"/>
  <c r="AB229" i="14"/>
  <c r="AA229" i="14"/>
  <c r="Z229" i="14"/>
  <c r="Y229" i="14"/>
  <c r="X229" i="14"/>
  <c r="W229" i="14"/>
  <c r="V229" i="14"/>
  <c r="U229" i="14"/>
  <c r="T229" i="14"/>
  <c r="S229" i="14"/>
  <c r="R229" i="14"/>
  <c r="Q229" i="14"/>
  <c r="P229" i="14"/>
  <c r="O229" i="14"/>
  <c r="N229" i="14"/>
  <c r="M229" i="14"/>
  <c r="L229" i="14"/>
  <c r="K229" i="14"/>
  <c r="J229" i="14"/>
  <c r="I229" i="14"/>
  <c r="H229" i="14"/>
  <c r="D229" i="14"/>
  <c r="C229" i="14"/>
  <c r="AC228" i="14"/>
  <c r="AB228" i="14"/>
  <c r="AA228" i="14"/>
  <c r="Z228" i="14"/>
  <c r="Y228" i="14"/>
  <c r="X228" i="14"/>
  <c r="W228" i="14"/>
  <c r="V228" i="14"/>
  <c r="U228" i="14"/>
  <c r="T228" i="14"/>
  <c r="S228" i="14"/>
  <c r="R228" i="14"/>
  <c r="Q228" i="14"/>
  <c r="P228" i="14"/>
  <c r="O228" i="14"/>
  <c r="N228" i="14"/>
  <c r="M228" i="14"/>
  <c r="L228" i="14"/>
  <c r="K228" i="14"/>
  <c r="J228" i="14"/>
  <c r="I228" i="14"/>
  <c r="H228" i="14"/>
  <c r="D228" i="14"/>
  <c r="C228" i="14"/>
  <c r="AC227" i="14"/>
  <c r="AB227" i="14"/>
  <c r="AA227" i="14"/>
  <c r="Z227" i="14"/>
  <c r="Y227" i="14"/>
  <c r="X227" i="14"/>
  <c r="W227" i="14"/>
  <c r="V227" i="14"/>
  <c r="U227" i="14"/>
  <c r="T227" i="14"/>
  <c r="S227" i="14"/>
  <c r="R227" i="14"/>
  <c r="Q227" i="14"/>
  <c r="P227" i="14"/>
  <c r="O227" i="14"/>
  <c r="N227" i="14"/>
  <c r="M227" i="14"/>
  <c r="L227" i="14"/>
  <c r="K227" i="14"/>
  <c r="J227" i="14"/>
  <c r="I227" i="14"/>
  <c r="H227" i="14"/>
  <c r="D227" i="14"/>
  <c r="C227" i="14"/>
  <c r="AC226" i="14"/>
  <c r="AB226" i="14"/>
  <c r="AA226" i="14"/>
  <c r="Z226" i="14"/>
  <c r="Y226" i="14"/>
  <c r="X226" i="14"/>
  <c r="W226" i="14"/>
  <c r="V226" i="14"/>
  <c r="U226" i="14"/>
  <c r="T226" i="14"/>
  <c r="S226" i="14"/>
  <c r="R226" i="14"/>
  <c r="Q226" i="14"/>
  <c r="P226" i="14"/>
  <c r="O226" i="14"/>
  <c r="N226" i="14"/>
  <c r="M226" i="14"/>
  <c r="L226" i="14"/>
  <c r="K226" i="14"/>
  <c r="J226" i="14"/>
  <c r="I226" i="14"/>
  <c r="H226" i="14"/>
  <c r="D226" i="14"/>
  <c r="C226" i="14"/>
  <c r="AC225" i="14"/>
  <c r="AB225" i="14"/>
  <c r="AA225" i="14"/>
  <c r="Z225" i="14"/>
  <c r="Y225" i="14"/>
  <c r="X225" i="14"/>
  <c r="W225" i="14"/>
  <c r="V225" i="14"/>
  <c r="U225" i="14"/>
  <c r="T225" i="14"/>
  <c r="S225" i="14"/>
  <c r="R225" i="14"/>
  <c r="Q225" i="14"/>
  <c r="P225" i="14"/>
  <c r="O225" i="14"/>
  <c r="N225" i="14"/>
  <c r="M225" i="14"/>
  <c r="L225" i="14"/>
  <c r="K225" i="14"/>
  <c r="J225" i="14"/>
  <c r="I225" i="14"/>
  <c r="H225" i="14"/>
  <c r="D225" i="14"/>
  <c r="C225" i="14"/>
  <c r="AC224" i="14"/>
  <c r="AB224" i="14"/>
  <c r="AA224" i="14"/>
  <c r="Z224" i="14"/>
  <c r="Y224" i="14"/>
  <c r="X224" i="14"/>
  <c r="W224" i="14"/>
  <c r="V224" i="14"/>
  <c r="U224" i="14"/>
  <c r="T224" i="14"/>
  <c r="S224" i="14"/>
  <c r="R224" i="14"/>
  <c r="Q224" i="14"/>
  <c r="P224" i="14"/>
  <c r="O224" i="14"/>
  <c r="N224" i="14"/>
  <c r="M224" i="14"/>
  <c r="L224" i="14"/>
  <c r="K224" i="14"/>
  <c r="J224" i="14"/>
  <c r="I224" i="14"/>
  <c r="H224" i="14"/>
  <c r="D224" i="14"/>
  <c r="C224" i="14"/>
  <c r="AC223" i="14"/>
  <c r="AB223" i="14"/>
  <c r="AA223" i="14"/>
  <c r="Z223" i="14"/>
  <c r="Y223" i="14"/>
  <c r="X223" i="14"/>
  <c r="W223" i="14"/>
  <c r="V223" i="14"/>
  <c r="U223" i="14"/>
  <c r="T223" i="14"/>
  <c r="S223" i="14"/>
  <c r="R223" i="14"/>
  <c r="Q223" i="14"/>
  <c r="P223" i="14"/>
  <c r="O223" i="14"/>
  <c r="N223" i="14"/>
  <c r="M223" i="14"/>
  <c r="L223" i="14"/>
  <c r="K223" i="14"/>
  <c r="J223" i="14"/>
  <c r="I223" i="14"/>
  <c r="H223" i="14"/>
  <c r="D223" i="14"/>
  <c r="C223" i="14"/>
  <c r="AC222" i="14"/>
  <c r="AB222" i="14"/>
  <c r="AA222" i="14"/>
  <c r="Z222" i="14"/>
  <c r="Y222" i="14"/>
  <c r="X222" i="14"/>
  <c r="W222" i="14"/>
  <c r="V222" i="14"/>
  <c r="U222" i="14"/>
  <c r="T222" i="14"/>
  <c r="S222" i="14"/>
  <c r="R222" i="14"/>
  <c r="Q222" i="14"/>
  <c r="P222" i="14"/>
  <c r="O222" i="14"/>
  <c r="N222" i="14"/>
  <c r="M222" i="14"/>
  <c r="L222" i="14"/>
  <c r="K222" i="14"/>
  <c r="J222" i="14"/>
  <c r="I222" i="14"/>
  <c r="H222" i="14"/>
  <c r="D222" i="14"/>
  <c r="C222" i="14"/>
  <c r="AC221" i="14"/>
  <c r="AB221" i="14"/>
  <c r="AA221" i="14"/>
  <c r="Z221" i="14"/>
  <c r="Y221" i="14"/>
  <c r="X221" i="14"/>
  <c r="W221" i="14"/>
  <c r="V221" i="14"/>
  <c r="U221" i="14"/>
  <c r="T221" i="14"/>
  <c r="S221" i="14"/>
  <c r="R221" i="14"/>
  <c r="Q221" i="14"/>
  <c r="P221" i="14"/>
  <c r="O221" i="14"/>
  <c r="N221" i="14"/>
  <c r="M221" i="14"/>
  <c r="L221" i="14"/>
  <c r="K221" i="14"/>
  <c r="J221" i="14"/>
  <c r="I221" i="14"/>
  <c r="H221" i="14"/>
  <c r="D221" i="14"/>
  <c r="C221" i="14"/>
  <c r="AC220" i="14"/>
  <c r="AB220" i="14"/>
  <c r="AA220" i="14"/>
  <c r="Z220" i="14"/>
  <c r="Y220" i="14"/>
  <c r="X220" i="14"/>
  <c r="W220" i="14"/>
  <c r="V220" i="14"/>
  <c r="U220" i="14"/>
  <c r="T220" i="14"/>
  <c r="S220" i="14"/>
  <c r="R220" i="14"/>
  <c r="Q220" i="14"/>
  <c r="P220" i="14"/>
  <c r="O220" i="14"/>
  <c r="N220" i="14"/>
  <c r="M220" i="14"/>
  <c r="L220" i="14"/>
  <c r="K220" i="14"/>
  <c r="J220" i="14"/>
  <c r="I220" i="14"/>
  <c r="H220" i="14"/>
  <c r="D220" i="14"/>
  <c r="C220" i="14"/>
  <c r="AC219" i="14"/>
  <c r="AB219" i="14"/>
  <c r="AA219" i="14"/>
  <c r="Z219" i="14"/>
  <c r="Y219" i="14"/>
  <c r="X219" i="14"/>
  <c r="W219" i="14"/>
  <c r="V219" i="14"/>
  <c r="U219" i="14"/>
  <c r="T219" i="14"/>
  <c r="S219" i="14"/>
  <c r="R219" i="14"/>
  <c r="Q219" i="14"/>
  <c r="P219" i="14"/>
  <c r="O219" i="14"/>
  <c r="N219" i="14"/>
  <c r="M219" i="14"/>
  <c r="L219" i="14"/>
  <c r="K219" i="14"/>
  <c r="J219" i="14"/>
  <c r="I219" i="14"/>
  <c r="H219" i="14"/>
  <c r="D219" i="14"/>
  <c r="C219" i="14"/>
  <c r="AC218" i="14"/>
  <c r="AB218" i="14"/>
  <c r="AA218" i="14"/>
  <c r="Z218" i="14"/>
  <c r="Y218" i="14"/>
  <c r="X218" i="14"/>
  <c r="W218" i="14"/>
  <c r="V218" i="14"/>
  <c r="U218" i="14"/>
  <c r="T218" i="14"/>
  <c r="S218" i="14"/>
  <c r="R218" i="14"/>
  <c r="Q218" i="14"/>
  <c r="P218" i="14"/>
  <c r="O218" i="14"/>
  <c r="N218" i="14"/>
  <c r="M218" i="14"/>
  <c r="L218" i="14"/>
  <c r="K218" i="14"/>
  <c r="J218" i="14"/>
  <c r="I218" i="14"/>
  <c r="H218" i="14"/>
  <c r="D218" i="14"/>
  <c r="C218" i="14"/>
  <c r="AC217" i="14"/>
  <c r="AB217" i="14"/>
  <c r="AA217" i="14"/>
  <c r="Z217" i="14"/>
  <c r="Y217" i="14"/>
  <c r="X217" i="14"/>
  <c r="W217" i="14"/>
  <c r="V217" i="14"/>
  <c r="U217" i="14"/>
  <c r="T217" i="14"/>
  <c r="S217" i="14"/>
  <c r="R217" i="14"/>
  <c r="Q217" i="14"/>
  <c r="P217" i="14"/>
  <c r="O217" i="14"/>
  <c r="N217" i="14"/>
  <c r="M217" i="14"/>
  <c r="L217" i="14"/>
  <c r="K217" i="14"/>
  <c r="J217" i="14"/>
  <c r="I217" i="14"/>
  <c r="H217" i="14"/>
  <c r="D217" i="14"/>
  <c r="C217" i="14"/>
  <c r="AC216" i="14"/>
  <c r="AB216" i="14"/>
  <c r="AA216" i="14"/>
  <c r="Z216" i="14"/>
  <c r="Y216" i="14"/>
  <c r="X216" i="14"/>
  <c r="W216" i="14"/>
  <c r="V216" i="14"/>
  <c r="U216" i="14"/>
  <c r="T216" i="14"/>
  <c r="S216" i="14"/>
  <c r="R216" i="14"/>
  <c r="Q216" i="14"/>
  <c r="P216" i="14"/>
  <c r="O216" i="14"/>
  <c r="N216" i="14"/>
  <c r="M216" i="14"/>
  <c r="L216" i="14"/>
  <c r="K216" i="14"/>
  <c r="J216" i="14"/>
  <c r="I216" i="14"/>
  <c r="H216" i="14"/>
  <c r="D216" i="14"/>
  <c r="C216" i="14"/>
  <c r="AC215" i="14"/>
  <c r="AB215" i="14"/>
  <c r="AA215" i="14"/>
  <c r="Z215" i="14"/>
  <c r="Y215" i="14"/>
  <c r="X215" i="14"/>
  <c r="W215" i="14"/>
  <c r="V215" i="14"/>
  <c r="U215" i="14"/>
  <c r="T215" i="14"/>
  <c r="S215" i="14"/>
  <c r="R215" i="14"/>
  <c r="Q215" i="14"/>
  <c r="P215" i="14"/>
  <c r="O215" i="14"/>
  <c r="N215" i="14"/>
  <c r="M215" i="14"/>
  <c r="L215" i="14"/>
  <c r="K215" i="14"/>
  <c r="J215" i="14"/>
  <c r="I215" i="14"/>
  <c r="H215" i="14"/>
  <c r="D215" i="14"/>
  <c r="C215" i="14"/>
  <c r="AC214" i="14"/>
  <c r="AB214" i="14"/>
  <c r="AA214" i="14"/>
  <c r="Z214" i="14"/>
  <c r="Y214" i="14"/>
  <c r="X214" i="14"/>
  <c r="W214" i="14"/>
  <c r="V214" i="14"/>
  <c r="U214" i="14"/>
  <c r="T214" i="14"/>
  <c r="S214" i="14"/>
  <c r="R214" i="14"/>
  <c r="Q214" i="14"/>
  <c r="P214" i="14"/>
  <c r="O214" i="14"/>
  <c r="N214" i="14"/>
  <c r="M214" i="14"/>
  <c r="L214" i="14"/>
  <c r="K214" i="14"/>
  <c r="J214" i="14"/>
  <c r="I214" i="14"/>
  <c r="H214" i="14"/>
  <c r="D214" i="14"/>
  <c r="C214" i="14"/>
  <c r="AC213" i="14"/>
  <c r="AB213" i="14"/>
  <c r="AA213" i="14"/>
  <c r="Z213" i="14"/>
  <c r="Y213" i="14"/>
  <c r="X213" i="14"/>
  <c r="W213" i="14"/>
  <c r="V213" i="14"/>
  <c r="U213" i="14"/>
  <c r="T213" i="14"/>
  <c r="S213" i="14"/>
  <c r="R213" i="14"/>
  <c r="Q213" i="14"/>
  <c r="P213" i="14"/>
  <c r="O213" i="14"/>
  <c r="N213" i="14"/>
  <c r="M213" i="14"/>
  <c r="L213" i="14"/>
  <c r="K213" i="14"/>
  <c r="J213" i="14"/>
  <c r="I213" i="14"/>
  <c r="H213" i="14"/>
  <c r="D213" i="14"/>
  <c r="C213" i="14"/>
  <c r="AC212" i="14"/>
  <c r="AB212" i="14"/>
  <c r="AA212" i="14"/>
  <c r="Z212" i="14"/>
  <c r="Y212" i="14"/>
  <c r="X212" i="14"/>
  <c r="W212" i="14"/>
  <c r="V212" i="14"/>
  <c r="U212" i="14"/>
  <c r="T212" i="14"/>
  <c r="S212" i="14"/>
  <c r="R212" i="14"/>
  <c r="Q212" i="14"/>
  <c r="P212" i="14"/>
  <c r="O212" i="14"/>
  <c r="N212" i="14"/>
  <c r="M212" i="14"/>
  <c r="L212" i="14"/>
  <c r="K212" i="14"/>
  <c r="J212" i="14"/>
  <c r="I212" i="14"/>
  <c r="H212" i="14"/>
  <c r="D212" i="14"/>
  <c r="C212" i="14"/>
  <c r="AC211" i="14"/>
  <c r="AB211" i="14"/>
  <c r="AA211" i="14"/>
  <c r="Z211" i="14"/>
  <c r="Y211" i="14"/>
  <c r="X211" i="14"/>
  <c r="W211" i="14"/>
  <c r="V211" i="14"/>
  <c r="U211" i="14"/>
  <c r="T211" i="14"/>
  <c r="S211" i="14"/>
  <c r="R211" i="14"/>
  <c r="Q211" i="14"/>
  <c r="P211" i="14"/>
  <c r="O211" i="14"/>
  <c r="N211" i="14"/>
  <c r="M211" i="14"/>
  <c r="L211" i="14"/>
  <c r="K211" i="14"/>
  <c r="J211" i="14"/>
  <c r="I211" i="14"/>
  <c r="H211" i="14"/>
  <c r="D211" i="14"/>
  <c r="C211" i="14"/>
  <c r="AC210" i="14"/>
  <c r="AB210" i="14"/>
  <c r="AA210" i="14"/>
  <c r="Z210" i="14"/>
  <c r="Y210" i="14"/>
  <c r="X210" i="14"/>
  <c r="W210" i="14"/>
  <c r="V210" i="14"/>
  <c r="U210" i="14"/>
  <c r="T210" i="14"/>
  <c r="S210" i="14"/>
  <c r="R210" i="14"/>
  <c r="Q210" i="14"/>
  <c r="P210" i="14"/>
  <c r="O210" i="14"/>
  <c r="N210" i="14"/>
  <c r="M210" i="14"/>
  <c r="L210" i="14"/>
  <c r="K210" i="14"/>
  <c r="J210" i="14"/>
  <c r="I210" i="14"/>
  <c r="H210" i="14"/>
  <c r="D210" i="14"/>
  <c r="C210" i="14"/>
  <c r="AC209" i="14"/>
  <c r="AB209" i="14"/>
  <c r="AA209" i="14"/>
  <c r="Z209" i="14"/>
  <c r="Y209" i="14"/>
  <c r="X209" i="14"/>
  <c r="W209" i="14"/>
  <c r="V209" i="14"/>
  <c r="U209" i="14"/>
  <c r="T209" i="14"/>
  <c r="S209" i="14"/>
  <c r="R209" i="14"/>
  <c r="Q209" i="14"/>
  <c r="P209" i="14"/>
  <c r="O209" i="14"/>
  <c r="N209" i="14"/>
  <c r="M209" i="14"/>
  <c r="L209" i="14"/>
  <c r="K209" i="14"/>
  <c r="J209" i="14"/>
  <c r="I209" i="14"/>
  <c r="H209" i="14"/>
  <c r="D209" i="14"/>
  <c r="C209" i="14"/>
  <c r="AC208" i="14"/>
  <c r="AB208" i="14"/>
  <c r="AA208" i="14"/>
  <c r="Z208" i="14"/>
  <c r="Y208" i="14"/>
  <c r="X208" i="14"/>
  <c r="W208" i="14"/>
  <c r="V208" i="14"/>
  <c r="U208" i="14"/>
  <c r="T208" i="14"/>
  <c r="S208" i="14"/>
  <c r="R208" i="14"/>
  <c r="Q208" i="14"/>
  <c r="P208" i="14"/>
  <c r="O208" i="14"/>
  <c r="N208" i="14"/>
  <c r="M208" i="14"/>
  <c r="L208" i="14"/>
  <c r="K208" i="14"/>
  <c r="J208" i="14"/>
  <c r="I208" i="14"/>
  <c r="H208" i="14"/>
  <c r="D208" i="14"/>
  <c r="C208" i="14"/>
  <c r="AC207" i="14"/>
  <c r="AB207" i="14"/>
  <c r="AA207" i="14"/>
  <c r="Z207" i="14"/>
  <c r="Y207" i="14"/>
  <c r="X207" i="14"/>
  <c r="W207" i="14"/>
  <c r="V207" i="14"/>
  <c r="U207" i="14"/>
  <c r="T207" i="14"/>
  <c r="S207" i="14"/>
  <c r="R207" i="14"/>
  <c r="Q207" i="14"/>
  <c r="P207" i="14"/>
  <c r="O207" i="14"/>
  <c r="N207" i="14"/>
  <c r="M207" i="14"/>
  <c r="L207" i="14"/>
  <c r="K207" i="14"/>
  <c r="J207" i="14"/>
  <c r="I207" i="14"/>
  <c r="H207" i="14"/>
  <c r="D207" i="14"/>
  <c r="C207" i="14"/>
  <c r="AC206" i="14"/>
  <c r="AB206" i="14"/>
  <c r="AA206" i="14"/>
  <c r="Z206" i="14"/>
  <c r="Y206" i="14"/>
  <c r="X206" i="14"/>
  <c r="W206" i="14"/>
  <c r="V206" i="14"/>
  <c r="U206" i="14"/>
  <c r="T206" i="14"/>
  <c r="S206" i="14"/>
  <c r="R206" i="14"/>
  <c r="Q206" i="14"/>
  <c r="P206" i="14"/>
  <c r="O206" i="14"/>
  <c r="N206" i="14"/>
  <c r="M206" i="14"/>
  <c r="L206" i="14"/>
  <c r="K206" i="14"/>
  <c r="J206" i="14"/>
  <c r="I206" i="14"/>
  <c r="H206" i="14"/>
  <c r="D206" i="14"/>
  <c r="C206" i="14"/>
  <c r="AC205" i="14"/>
  <c r="AB205" i="14"/>
  <c r="AA205" i="14"/>
  <c r="Z205" i="14"/>
  <c r="Y205" i="14"/>
  <c r="X205" i="14"/>
  <c r="W205" i="14"/>
  <c r="V205" i="14"/>
  <c r="U205" i="14"/>
  <c r="T205" i="14"/>
  <c r="S205" i="14"/>
  <c r="R205" i="14"/>
  <c r="Q205" i="14"/>
  <c r="P205" i="14"/>
  <c r="O205" i="14"/>
  <c r="N205" i="14"/>
  <c r="M205" i="14"/>
  <c r="L205" i="14"/>
  <c r="K205" i="14"/>
  <c r="J205" i="14"/>
  <c r="I205" i="14"/>
  <c r="H205" i="14"/>
  <c r="D205" i="14"/>
  <c r="C205" i="14"/>
  <c r="AC204" i="14"/>
  <c r="AB204" i="14"/>
  <c r="AA204" i="14"/>
  <c r="Z204" i="14"/>
  <c r="Y204" i="14"/>
  <c r="X204" i="14"/>
  <c r="W204" i="14"/>
  <c r="V204" i="14"/>
  <c r="U204" i="14"/>
  <c r="T204" i="14"/>
  <c r="S204" i="14"/>
  <c r="R204" i="14"/>
  <c r="Q204" i="14"/>
  <c r="P204" i="14"/>
  <c r="O204" i="14"/>
  <c r="N204" i="14"/>
  <c r="M204" i="14"/>
  <c r="L204" i="14"/>
  <c r="K204" i="14"/>
  <c r="J204" i="14"/>
  <c r="I204" i="14"/>
  <c r="H204" i="14"/>
  <c r="D204" i="14"/>
  <c r="C204" i="14"/>
  <c r="AC203" i="14"/>
  <c r="AB203" i="14"/>
  <c r="AA203" i="14"/>
  <c r="Z203" i="14"/>
  <c r="Y203" i="14"/>
  <c r="X203" i="14"/>
  <c r="W203" i="14"/>
  <c r="V203" i="14"/>
  <c r="U203" i="14"/>
  <c r="T203" i="14"/>
  <c r="S203" i="14"/>
  <c r="R203" i="14"/>
  <c r="Q203" i="14"/>
  <c r="P203" i="14"/>
  <c r="O203" i="14"/>
  <c r="N203" i="14"/>
  <c r="M203" i="14"/>
  <c r="L203" i="14"/>
  <c r="K203" i="14"/>
  <c r="J203" i="14"/>
  <c r="I203" i="14"/>
  <c r="H203" i="14"/>
  <c r="D203" i="14"/>
  <c r="C203" i="14"/>
  <c r="AC202" i="14"/>
  <c r="AB202" i="14"/>
  <c r="AA202" i="14"/>
  <c r="Z202" i="14"/>
  <c r="Y202" i="14"/>
  <c r="X202" i="14"/>
  <c r="W202" i="14"/>
  <c r="V202" i="14"/>
  <c r="U202" i="14"/>
  <c r="T202" i="14"/>
  <c r="S202" i="14"/>
  <c r="R202" i="14"/>
  <c r="Q202" i="14"/>
  <c r="P202" i="14"/>
  <c r="O202" i="14"/>
  <c r="N202" i="14"/>
  <c r="M202" i="14"/>
  <c r="L202" i="14"/>
  <c r="K202" i="14"/>
  <c r="J202" i="14"/>
  <c r="I202" i="14"/>
  <c r="H202" i="14"/>
  <c r="D202" i="14"/>
  <c r="C202" i="14"/>
  <c r="AC201" i="14"/>
  <c r="AB201" i="14"/>
  <c r="AA201" i="14"/>
  <c r="Z201" i="14"/>
  <c r="Y201" i="14"/>
  <c r="X201" i="14"/>
  <c r="W201" i="14"/>
  <c r="V201" i="14"/>
  <c r="U201" i="14"/>
  <c r="T201" i="14"/>
  <c r="S201" i="14"/>
  <c r="R201" i="14"/>
  <c r="Q201" i="14"/>
  <c r="P201" i="14"/>
  <c r="O201" i="14"/>
  <c r="N201" i="14"/>
  <c r="M201" i="14"/>
  <c r="L201" i="14"/>
  <c r="K201" i="14"/>
  <c r="J201" i="14"/>
  <c r="I201" i="14"/>
  <c r="H201" i="14"/>
  <c r="D201" i="14"/>
  <c r="C201" i="14"/>
  <c r="AC200" i="14"/>
  <c r="AB200" i="14"/>
  <c r="AA200" i="14"/>
  <c r="Z200" i="14"/>
  <c r="Y200" i="14"/>
  <c r="X200" i="14"/>
  <c r="W200" i="14"/>
  <c r="V200" i="14"/>
  <c r="U200" i="14"/>
  <c r="T200" i="14"/>
  <c r="S200" i="14"/>
  <c r="R200" i="14"/>
  <c r="Q200" i="14"/>
  <c r="P200" i="14"/>
  <c r="O200" i="14"/>
  <c r="N200" i="14"/>
  <c r="M200" i="14"/>
  <c r="L200" i="14"/>
  <c r="K200" i="14"/>
  <c r="J200" i="14"/>
  <c r="I200" i="14"/>
  <c r="H200" i="14"/>
  <c r="D200" i="14"/>
  <c r="C200" i="14"/>
  <c r="AC199" i="14"/>
  <c r="AB199" i="14"/>
  <c r="AA199" i="14"/>
  <c r="Z199" i="14"/>
  <c r="Y199" i="14"/>
  <c r="X199" i="14"/>
  <c r="W199" i="14"/>
  <c r="V199" i="14"/>
  <c r="U199" i="14"/>
  <c r="T199" i="14"/>
  <c r="S199" i="14"/>
  <c r="R199" i="14"/>
  <c r="Q199" i="14"/>
  <c r="P199" i="14"/>
  <c r="O199" i="14"/>
  <c r="N199" i="14"/>
  <c r="M199" i="14"/>
  <c r="L199" i="14"/>
  <c r="K199" i="14"/>
  <c r="J199" i="14"/>
  <c r="I199" i="14"/>
  <c r="H199" i="14"/>
  <c r="D199" i="14"/>
  <c r="C199" i="14"/>
  <c r="AC198" i="14"/>
  <c r="AB198" i="14"/>
  <c r="AA198" i="14"/>
  <c r="Z198" i="14"/>
  <c r="Y198" i="14"/>
  <c r="X198" i="14"/>
  <c r="W198" i="14"/>
  <c r="V198" i="14"/>
  <c r="U198" i="14"/>
  <c r="T198" i="14"/>
  <c r="S198" i="14"/>
  <c r="R198" i="14"/>
  <c r="Q198" i="14"/>
  <c r="P198" i="14"/>
  <c r="O198" i="14"/>
  <c r="N198" i="14"/>
  <c r="M198" i="14"/>
  <c r="L198" i="14"/>
  <c r="K198" i="14"/>
  <c r="J198" i="14"/>
  <c r="I198" i="14"/>
  <c r="H198" i="14"/>
  <c r="D198" i="14"/>
  <c r="C198" i="14"/>
  <c r="AC197" i="14"/>
  <c r="AB197" i="14"/>
  <c r="AA197" i="14"/>
  <c r="Z197" i="14"/>
  <c r="Y197" i="14"/>
  <c r="X197" i="14"/>
  <c r="W197" i="14"/>
  <c r="V197" i="14"/>
  <c r="U197" i="14"/>
  <c r="T197" i="14"/>
  <c r="S197" i="14"/>
  <c r="R197" i="14"/>
  <c r="Q197" i="14"/>
  <c r="P197" i="14"/>
  <c r="O197" i="14"/>
  <c r="N197" i="14"/>
  <c r="M197" i="14"/>
  <c r="L197" i="14"/>
  <c r="K197" i="14"/>
  <c r="J197" i="14"/>
  <c r="I197" i="14"/>
  <c r="H197" i="14"/>
  <c r="D197" i="14"/>
  <c r="C197" i="14"/>
  <c r="AC196" i="14"/>
  <c r="AB196" i="14"/>
  <c r="AA196" i="14"/>
  <c r="Z196" i="14"/>
  <c r="Y196" i="14"/>
  <c r="X196" i="14"/>
  <c r="W196" i="14"/>
  <c r="V196" i="14"/>
  <c r="U196" i="14"/>
  <c r="T196" i="14"/>
  <c r="S196" i="14"/>
  <c r="R196" i="14"/>
  <c r="Q196" i="14"/>
  <c r="P196" i="14"/>
  <c r="O196" i="14"/>
  <c r="N196" i="14"/>
  <c r="M196" i="14"/>
  <c r="L196" i="14"/>
  <c r="K196" i="14"/>
  <c r="J196" i="14"/>
  <c r="I196" i="14"/>
  <c r="H196" i="14"/>
  <c r="D196" i="14"/>
  <c r="C196" i="14"/>
  <c r="AC195" i="14"/>
  <c r="AB195" i="14"/>
  <c r="AA195" i="14"/>
  <c r="Z195" i="14"/>
  <c r="Y195" i="14"/>
  <c r="X195" i="14"/>
  <c r="W195" i="14"/>
  <c r="V195" i="14"/>
  <c r="U195" i="14"/>
  <c r="T195" i="14"/>
  <c r="S195" i="14"/>
  <c r="R195" i="14"/>
  <c r="Q195" i="14"/>
  <c r="P195" i="14"/>
  <c r="O195" i="14"/>
  <c r="N195" i="14"/>
  <c r="M195" i="14"/>
  <c r="L195" i="14"/>
  <c r="K195" i="14"/>
  <c r="J195" i="14"/>
  <c r="I195" i="14"/>
  <c r="H195" i="14"/>
  <c r="D195" i="14"/>
  <c r="C195" i="14"/>
  <c r="AC194" i="14"/>
  <c r="AB194" i="14"/>
  <c r="AA194" i="14"/>
  <c r="Z194" i="14"/>
  <c r="Y194" i="14"/>
  <c r="X194" i="14"/>
  <c r="W194" i="14"/>
  <c r="V194" i="14"/>
  <c r="U194" i="14"/>
  <c r="T194" i="14"/>
  <c r="S194" i="14"/>
  <c r="R194" i="14"/>
  <c r="Q194" i="14"/>
  <c r="P194" i="14"/>
  <c r="O194" i="14"/>
  <c r="N194" i="14"/>
  <c r="M194" i="14"/>
  <c r="L194" i="14"/>
  <c r="K194" i="14"/>
  <c r="J194" i="14"/>
  <c r="I194" i="14"/>
  <c r="H194" i="14"/>
  <c r="D194" i="14"/>
  <c r="C194" i="14"/>
  <c r="AC193" i="14"/>
  <c r="AB193" i="14"/>
  <c r="AA193" i="14"/>
  <c r="Z193" i="14"/>
  <c r="Y193" i="14"/>
  <c r="X193" i="14"/>
  <c r="W193" i="14"/>
  <c r="V193" i="14"/>
  <c r="U193" i="14"/>
  <c r="T193" i="14"/>
  <c r="S193" i="14"/>
  <c r="R193" i="14"/>
  <c r="Q193" i="14"/>
  <c r="P193" i="14"/>
  <c r="O193" i="14"/>
  <c r="N193" i="14"/>
  <c r="M193" i="14"/>
  <c r="L193" i="14"/>
  <c r="K193" i="14"/>
  <c r="J193" i="14"/>
  <c r="I193" i="14"/>
  <c r="H193" i="14"/>
  <c r="D193" i="14"/>
  <c r="C193" i="14"/>
  <c r="AC192" i="14"/>
  <c r="AB192" i="14"/>
  <c r="AA192" i="14"/>
  <c r="Z192" i="14"/>
  <c r="Y192" i="14"/>
  <c r="X192" i="14"/>
  <c r="W192" i="14"/>
  <c r="V192" i="14"/>
  <c r="U192" i="14"/>
  <c r="T192" i="14"/>
  <c r="S192" i="14"/>
  <c r="R192" i="14"/>
  <c r="Q192" i="14"/>
  <c r="P192" i="14"/>
  <c r="O192" i="14"/>
  <c r="N192" i="14"/>
  <c r="M192" i="14"/>
  <c r="L192" i="14"/>
  <c r="K192" i="14"/>
  <c r="J192" i="14"/>
  <c r="I192" i="14"/>
  <c r="H192" i="14"/>
  <c r="D192" i="14"/>
  <c r="C192" i="14"/>
  <c r="AC191" i="14"/>
  <c r="AB191" i="14"/>
  <c r="AA191" i="14"/>
  <c r="Z191" i="14"/>
  <c r="Y191" i="14"/>
  <c r="X191" i="14"/>
  <c r="W191" i="14"/>
  <c r="V191" i="14"/>
  <c r="U191" i="14"/>
  <c r="T191" i="14"/>
  <c r="S191" i="14"/>
  <c r="R191" i="14"/>
  <c r="Q191" i="14"/>
  <c r="P191" i="14"/>
  <c r="O191" i="14"/>
  <c r="N191" i="14"/>
  <c r="M191" i="14"/>
  <c r="L191" i="14"/>
  <c r="K191" i="14"/>
  <c r="J191" i="14"/>
  <c r="I191" i="14"/>
  <c r="H191" i="14"/>
  <c r="D191" i="14"/>
  <c r="C191" i="14"/>
  <c r="AC190" i="14"/>
  <c r="AB190" i="14"/>
  <c r="AA190" i="14"/>
  <c r="Z190" i="14"/>
  <c r="Y190" i="14"/>
  <c r="X190" i="14"/>
  <c r="W190" i="14"/>
  <c r="V190" i="14"/>
  <c r="U190" i="14"/>
  <c r="T190" i="14"/>
  <c r="S190" i="14"/>
  <c r="R190" i="14"/>
  <c r="Q190" i="14"/>
  <c r="P190" i="14"/>
  <c r="O190" i="14"/>
  <c r="N190" i="14"/>
  <c r="M190" i="14"/>
  <c r="L190" i="14"/>
  <c r="K190" i="14"/>
  <c r="J190" i="14"/>
  <c r="I190" i="14"/>
  <c r="H190" i="14"/>
  <c r="D190" i="14"/>
  <c r="C190" i="14"/>
  <c r="AC189" i="14"/>
  <c r="AB189" i="14"/>
  <c r="AA189" i="14"/>
  <c r="Z189" i="14"/>
  <c r="Y189" i="14"/>
  <c r="X189" i="14"/>
  <c r="W189" i="14"/>
  <c r="V189" i="14"/>
  <c r="U189" i="14"/>
  <c r="T189" i="14"/>
  <c r="S189" i="14"/>
  <c r="R189" i="14"/>
  <c r="Q189" i="14"/>
  <c r="P189" i="14"/>
  <c r="O189" i="14"/>
  <c r="N189" i="14"/>
  <c r="M189" i="14"/>
  <c r="L189" i="14"/>
  <c r="K189" i="14"/>
  <c r="J189" i="14"/>
  <c r="I189" i="14"/>
  <c r="H189" i="14"/>
  <c r="D189" i="14"/>
  <c r="C189" i="14"/>
  <c r="AC188" i="14"/>
  <c r="AB188" i="14"/>
  <c r="AA188" i="14"/>
  <c r="Z188" i="14"/>
  <c r="Y188" i="14"/>
  <c r="X188" i="14"/>
  <c r="W188" i="14"/>
  <c r="V188" i="14"/>
  <c r="U188" i="14"/>
  <c r="T188" i="14"/>
  <c r="S188" i="14"/>
  <c r="R188" i="14"/>
  <c r="Q188" i="14"/>
  <c r="P188" i="14"/>
  <c r="O188" i="14"/>
  <c r="N188" i="14"/>
  <c r="M188" i="14"/>
  <c r="L188" i="14"/>
  <c r="K188" i="14"/>
  <c r="J188" i="14"/>
  <c r="I188" i="14"/>
  <c r="H188" i="14"/>
  <c r="D188" i="14"/>
  <c r="C188" i="14"/>
  <c r="AC187" i="14"/>
  <c r="AB187" i="14"/>
  <c r="AA187" i="14"/>
  <c r="Z187" i="14"/>
  <c r="Y187" i="14"/>
  <c r="X187" i="14"/>
  <c r="W187" i="14"/>
  <c r="V187" i="14"/>
  <c r="U187" i="14"/>
  <c r="T187" i="14"/>
  <c r="S187" i="14"/>
  <c r="R187" i="14"/>
  <c r="Q187" i="14"/>
  <c r="P187" i="14"/>
  <c r="O187" i="14"/>
  <c r="N187" i="14"/>
  <c r="M187" i="14"/>
  <c r="L187" i="14"/>
  <c r="K187" i="14"/>
  <c r="J187" i="14"/>
  <c r="I187" i="14"/>
  <c r="H187" i="14"/>
  <c r="D187" i="14"/>
  <c r="C187" i="14"/>
  <c r="AC186" i="14"/>
  <c r="AB186" i="14"/>
  <c r="AA186" i="14"/>
  <c r="Z186" i="14"/>
  <c r="Y186" i="14"/>
  <c r="X186" i="14"/>
  <c r="W186" i="14"/>
  <c r="V186" i="14"/>
  <c r="U186" i="14"/>
  <c r="T186" i="14"/>
  <c r="S186" i="14"/>
  <c r="R186" i="14"/>
  <c r="Q186" i="14"/>
  <c r="P186" i="14"/>
  <c r="O186" i="14"/>
  <c r="N186" i="14"/>
  <c r="M186" i="14"/>
  <c r="L186" i="14"/>
  <c r="K186" i="14"/>
  <c r="J186" i="14"/>
  <c r="I186" i="14"/>
  <c r="H186" i="14"/>
  <c r="D186" i="14"/>
  <c r="C186" i="14"/>
  <c r="AC185" i="14"/>
  <c r="AB185" i="14"/>
  <c r="AA185" i="14"/>
  <c r="Z185" i="14"/>
  <c r="Y185" i="14"/>
  <c r="X185" i="14"/>
  <c r="W185" i="14"/>
  <c r="V185" i="14"/>
  <c r="U185" i="14"/>
  <c r="T185" i="14"/>
  <c r="S185" i="14"/>
  <c r="R185" i="14"/>
  <c r="Q185" i="14"/>
  <c r="P185" i="14"/>
  <c r="O185" i="14"/>
  <c r="N185" i="14"/>
  <c r="M185" i="14"/>
  <c r="L185" i="14"/>
  <c r="K185" i="14"/>
  <c r="J185" i="14"/>
  <c r="I185" i="14"/>
  <c r="H185" i="14"/>
  <c r="D185" i="14"/>
  <c r="C185" i="14"/>
  <c r="AC184" i="14"/>
  <c r="AB184" i="14"/>
  <c r="AA184" i="14"/>
  <c r="Z184" i="14"/>
  <c r="Y184" i="14"/>
  <c r="X184" i="14"/>
  <c r="W184" i="14"/>
  <c r="V184" i="14"/>
  <c r="U184" i="14"/>
  <c r="T184" i="14"/>
  <c r="S184" i="14"/>
  <c r="R184" i="14"/>
  <c r="Q184" i="14"/>
  <c r="P184" i="14"/>
  <c r="O184" i="14"/>
  <c r="N184" i="14"/>
  <c r="M184" i="14"/>
  <c r="L184" i="14"/>
  <c r="K184" i="14"/>
  <c r="J184" i="14"/>
  <c r="I184" i="14"/>
  <c r="H184" i="14"/>
  <c r="D184" i="14"/>
  <c r="C184" i="14"/>
  <c r="AC183" i="14"/>
  <c r="AB183" i="14"/>
  <c r="AA183" i="14"/>
  <c r="Z183" i="14"/>
  <c r="Y183" i="14"/>
  <c r="X183" i="14"/>
  <c r="W183" i="14"/>
  <c r="V183" i="14"/>
  <c r="U183" i="14"/>
  <c r="T183" i="14"/>
  <c r="S183" i="14"/>
  <c r="R183" i="14"/>
  <c r="Q183" i="14"/>
  <c r="P183" i="14"/>
  <c r="O183" i="14"/>
  <c r="N183" i="14"/>
  <c r="M183" i="14"/>
  <c r="L183" i="14"/>
  <c r="K183" i="14"/>
  <c r="J183" i="14"/>
  <c r="I183" i="14"/>
  <c r="H183" i="14"/>
  <c r="D183" i="14"/>
  <c r="C183" i="14"/>
  <c r="AC182" i="14"/>
  <c r="AB182" i="14"/>
  <c r="AA182" i="14"/>
  <c r="Z182" i="14"/>
  <c r="Y182" i="14"/>
  <c r="X182" i="14"/>
  <c r="W182" i="14"/>
  <c r="V182" i="14"/>
  <c r="U182" i="14"/>
  <c r="T182" i="14"/>
  <c r="S182" i="14"/>
  <c r="R182" i="14"/>
  <c r="Q182" i="14"/>
  <c r="P182" i="14"/>
  <c r="O182" i="14"/>
  <c r="N182" i="14"/>
  <c r="M182" i="14"/>
  <c r="L182" i="14"/>
  <c r="K182" i="14"/>
  <c r="J182" i="14"/>
  <c r="I182" i="14"/>
  <c r="H182" i="14"/>
  <c r="D182" i="14"/>
  <c r="C182" i="14"/>
  <c r="AC181" i="14"/>
  <c r="AB181" i="14"/>
  <c r="AA181" i="14"/>
  <c r="Z181" i="14"/>
  <c r="Y181" i="14"/>
  <c r="X181" i="14"/>
  <c r="W181" i="14"/>
  <c r="V181" i="14"/>
  <c r="U181" i="14"/>
  <c r="T181" i="14"/>
  <c r="S181" i="14"/>
  <c r="R181" i="14"/>
  <c r="Q181" i="14"/>
  <c r="P181" i="14"/>
  <c r="O181" i="14"/>
  <c r="N181" i="14"/>
  <c r="M181" i="14"/>
  <c r="L181" i="14"/>
  <c r="K181" i="14"/>
  <c r="J181" i="14"/>
  <c r="I181" i="14"/>
  <c r="H181" i="14"/>
  <c r="D181" i="14"/>
  <c r="C181" i="14"/>
  <c r="AC180" i="14"/>
  <c r="AB180" i="14"/>
  <c r="AA180" i="14"/>
  <c r="Z180" i="14"/>
  <c r="Y180" i="14"/>
  <c r="X180" i="14"/>
  <c r="W180" i="14"/>
  <c r="V180" i="14"/>
  <c r="U180" i="14"/>
  <c r="T180" i="14"/>
  <c r="S180" i="14"/>
  <c r="R180" i="14"/>
  <c r="Q180" i="14"/>
  <c r="P180" i="14"/>
  <c r="O180" i="14"/>
  <c r="N180" i="14"/>
  <c r="M180" i="14"/>
  <c r="L180" i="14"/>
  <c r="K180" i="14"/>
  <c r="J180" i="14"/>
  <c r="I180" i="14"/>
  <c r="H180" i="14"/>
  <c r="D180" i="14"/>
  <c r="C180" i="14"/>
  <c r="AC179" i="14"/>
  <c r="AB179" i="14"/>
  <c r="AA179" i="14"/>
  <c r="Z179" i="14"/>
  <c r="Y179" i="14"/>
  <c r="X179" i="14"/>
  <c r="W179" i="14"/>
  <c r="V179" i="14"/>
  <c r="U179" i="14"/>
  <c r="T179" i="14"/>
  <c r="S179" i="14"/>
  <c r="R179" i="14"/>
  <c r="Q179" i="14"/>
  <c r="P179" i="14"/>
  <c r="O179" i="14"/>
  <c r="N179" i="14"/>
  <c r="M179" i="14"/>
  <c r="L179" i="14"/>
  <c r="K179" i="14"/>
  <c r="J179" i="14"/>
  <c r="I179" i="14"/>
  <c r="H179" i="14"/>
  <c r="D179" i="14"/>
  <c r="C179" i="14"/>
  <c r="AC178" i="14"/>
  <c r="AB178" i="14"/>
  <c r="AA178" i="14"/>
  <c r="Z178" i="14"/>
  <c r="Y178" i="14"/>
  <c r="X178" i="14"/>
  <c r="W178" i="14"/>
  <c r="V178" i="14"/>
  <c r="U178" i="14"/>
  <c r="T178" i="14"/>
  <c r="S178" i="14"/>
  <c r="R178" i="14"/>
  <c r="Q178" i="14"/>
  <c r="P178" i="14"/>
  <c r="O178" i="14"/>
  <c r="N178" i="14"/>
  <c r="M178" i="14"/>
  <c r="L178" i="14"/>
  <c r="K178" i="14"/>
  <c r="J178" i="14"/>
  <c r="I178" i="14"/>
  <c r="H178" i="14"/>
  <c r="D178" i="14"/>
  <c r="C178" i="14"/>
  <c r="AC177" i="14"/>
  <c r="AB177" i="14"/>
  <c r="AA177" i="14"/>
  <c r="Z177" i="14"/>
  <c r="Y177" i="14"/>
  <c r="X177" i="14"/>
  <c r="W177" i="14"/>
  <c r="V177" i="14"/>
  <c r="U177" i="14"/>
  <c r="T177" i="14"/>
  <c r="S177" i="14"/>
  <c r="R177" i="14"/>
  <c r="Q177" i="14"/>
  <c r="P177" i="14"/>
  <c r="O177" i="14"/>
  <c r="N177" i="14"/>
  <c r="M177" i="14"/>
  <c r="L177" i="14"/>
  <c r="K177" i="14"/>
  <c r="J177" i="14"/>
  <c r="I177" i="14"/>
  <c r="H177" i="14"/>
  <c r="D177" i="14"/>
  <c r="C177" i="14"/>
  <c r="AC176" i="14"/>
  <c r="AB176" i="14"/>
  <c r="AA176" i="14"/>
  <c r="Z176" i="14"/>
  <c r="Y176" i="14"/>
  <c r="X176" i="14"/>
  <c r="W176" i="14"/>
  <c r="V176" i="14"/>
  <c r="U176" i="14"/>
  <c r="T176" i="14"/>
  <c r="S176" i="14"/>
  <c r="R176" i="14"/>
  <c r="Q176" i="14"/>
  <c r="P176" i="14"/>
  <c r="O176" i="14"/>
  <c r="N176" i="14"/>
  <c r="M176" i="14"/>
  <c r="L176" i="14"/>
  <c r="K176" i="14"/>
  <c r="J176" i="14"/>
  <c r="I176" i="14"/>
  <c r="H176" i="14"/>
  <c r="D176" i="14"/>
  <c r="C176" i="14"/>
  <c r="AC175" i="14"/>
  <c r="AB175" i="14"/>
  <c r="AA175" i="14"/>
  <c r="Z175" i="14"/>
  <c r="Y175" i="14"/>
  <c r="X175" i="14"/>
  <c r="W175" i="14"/>
  <c r="V175" i="14"/>
  <c r="U175" i="14"/>
  <c r="T175" i="14"/>
  <c r="S175" i="14"/>
  <c r="R175" i="14"/>
  <c r="Q175" i="14"/>
  <c r="P175" i="14"/>
  <c r="O175" i="14"/>
  <c r="N175" i="14"/>
  <c r="M175" i="14"/>
  <c r="L175" i="14"/>
  <c r="K175" i="14"/>
  <c r="J175" i="14"/>
  <c r="I175" i="14"/>
  <c r="H175" i="14"/>
  <c r="D175" i="14"/>
  <c r="C175" i="14"/>
  <c r="AC174" i="14"/>
  <c r="AB174" i="14"/>
  <c r="AA174" i="14"/>
  <c r="Z174" i="14"/>
  <c r="Y174" i="14"/>
  <c r="X174" i="14"/>
  <c r="W174" i="14"/>
  <c r="V174" i="14"/>
  <c r="U174" i="14"/>
  <c r="T174" i="14"/>
  <c r="S174" i="14"/>
  <c r="R174" i="14"/>
  <c r="Q174" i="14"/>
  <c r="P174" i="14"/>
  <c r="O174" i="14"/>
  <c r="N174" i="14"/>
  <c r="M174" i="14"/>
  <c r="L174" i="14"/>
  <c r="K174" i="14"/>
  <c r="J174" i="14"/>
  <c r="I174" i="14"/>
  <c r="H174" i="14"/>
  <c r="D174" i="14"/>
  <c r="C174" i="14"/>
  <c r="AC173" i="14"/>
  <c r="AB173" i="14"/>
  <c r="AA173" i="14"/>
  <c r="Z173" i="14"/>
  <c r="Y173" i="14"/>
  <c r="X173" i="14"/>
  <c r="W173" i="14"/>
  <c r="V173" i="14"/>
  <c r="U173" i="14"/>
  <c r="T173" i="14"/>
  <c r="S173" i="14"/>
  <c r="R173" i="14"/>
  <c r="Q173" i="14"/>
  <c r="P173" i="14"/>
  <c r="O173" i="14"/>
  <c r="N173" i="14"/>
  <c r="M173" i="14"/>
  <c r="L173" i="14"/>
  <c r="K173" i="14"/>
  <c r="J173" i="14"/>
  <c r="I173" i="14"/>
  <c r="H173" i="14"/>
  <c r="D173" i="14"/>
  <c r="C173" i="14"/>
  <c r="AC172" i="14"/>
  <c r="AB172" i="14"/>
  <c r="AA172" i="14"/>
  <c r="Z172" i="14"/>
  <c r="Y172" i="14"/>
  <c r="X172" i="14"/>
  <c r="W172" i="14"/>
  <c r="V172" i="14"/>
  <c r="U172" i="14"/>
  <c r="T172" i="14"/>
  <c r="S172" i="14"/>
  <c r="R172" i="14"/>
  <c r="Q172" i="14"/>
  <c r="P172" i="14"/>
  <c r="O172" i="14"/>
  <c r="N172" i="14"/>
  <c r="M172" i="14"/>
  <c r="L172" i="14"/>
  <c r="K172" i="14"/>
  <c r="J172" i="14"/>
  <c r="I172" i="14"/>
  <c r="H172" i="14"/>
  <c r="D172" i="14"/>
  <c r="C172" i="14"/>
  <c r="AC171" i="14"/>
  <c r="AB171" i="14"/>
  <c r="AA171" i="14"/>
  <c r="Z171" i="14"/>
  <c r="Y171" i="14"/>
  <c r="X171" i="14"/>
  <c r="W171" i="14"/>
  <c r="V171" i="14"/>
  <c r="U171" i="14"/>
  <c r="T171" i="14"/>
  <c r="S171" i="14"/>
  <c r="R171" i="14"/>
  <c r="Q171" i="14"/>
  <c r="P171" i="14"/>
  <c r="O171" i="14"/>
  <c r="N171" i="14"/>
  <c r="M171" i="14"/>
  <c r="L171" i="14"/>
  <c r="K171" i="14"/>
  <c r="J171" i="14"/>
  <c r="I171" i="14"/>
  <c r="H171" i="14"/>
  <c r="D171" i="14"/>
  <c r="C171" i="14"/>
  <c r="AC170" i="14"/>
  <c r="AB170" i="14"/>
  <c r="AA170" i="14"/>
  <c r="Z170" i="14"/>
  <c r="Y170" i="14"/>
  <c r="X170" i="14"/>
  <c r="W170" i="14"/>
  <c r="V170" i="14"/>
  <c r="U170" i="14"/>
  <c r="T170" i="14"/>
  <c r="S170" i="14"/>
  <c r="R170" i="14"/>
  <c r="Q170" i="14"/>
  <c r="P170" i="14"/>
  <c r="O170" i="14"/>
  <c r="N170" i="14"/>
  <c r="M170" i="14"/>
  <c r="L170" i="14"/>
  <c r="K170" i="14"/>
  <c r="J170" i="14"/>
  <c r="I170" i="14"/>
  <c r="H170" i="14"/>
  <c r="D170" i="14"/>
  <c r="C170" i="14"/>
  <c r="AC169" i="14"/>
  <c r="AB169" i="14"/>
  <c r="AA169" i="14"/>
  <c r="Z169" i="14"/>
  <c r="Y169" i="14"/>
  <c r="X169" i="14"/>
  <c r="W169" i="14"/>
  <c r="V169" i="14"/>
  <c r="U169" i="14"/>
  <c r="T169" i="14"/>
  <c r="S169" i="14"/>
  <c r="R169" i="14"/>
  <c r="Q169" i="14"/>
  <c r="P169" i="14"/>
  <c r="O169" i="14"/>
  <c r="N169" i="14"/>
  <c r="M169" i="14"/>
  <c r="L169" i="14"/>
  <c r="K169" i="14"/>
  <c r="J169" i="14"/>
  <c r="I169" i="14"/>
  <c r="H169" i="14"/>
  <c r="D169" i="14"/>
  <c r="C169" i="14"/>
  <c r="AC168" i="14"/>
  <c r="AB168" i="14"/>
  <c r="AA168" i="14"/>
  <c r="Z168" i="14"/>
  <c r="Y168" i="14"/>
  <c r="X168" i="14"/>
  <c r="W168" i="14"/>
  <c r="V168" i="14"/>
  <c r="U168" i="14"/>
  <c r="T168" i="14"/>
  <c r="S168" i="14"/>
  <c r="R168" i="14"/>
  <c r="Q168" i="14"/>
  <c r="P168" i="14"/>
  <c r="O168" i="14"/>
  <c r="N168" i="14"/>
  <c r="M168" i="14"/>
  <c r="L168" i="14"/>
  <c r="K168" i="14"/>
  <c r="J168" i="14"/>
  <c r="I168" i="14"/>
  <c r="H168" i="14"/>
  <c r="D168" i="14"/>
  <c r="C168" i="14"/>
  <c r="AC167" i="14"/>
  <c r="AB167" i="14"/>
  <c r="AA167" i="14"/>
  <c r="Z167" i="14"/>
  <c r="Y167" i="14"/>
  <c r="X167" i="14"/>
  <c r="W167" i="14"/>
  <c r="V167" i="14"/>
  <c r="U167" i="14"/>
  <c r="T167" i="14"/>
  <c r="S167" i="14"/>
  <c r="R167" i="14"/>
  <c r="Q167" i="14"/>
  <c r="P167" i="14"/>
  <c r="O167" i="14"/>
  <c r="N167" i="14"/>
  <c r="M167" i="14"/>
  <c r="L167" i="14"/>
  <c r="K167" i="14"/>
  <c r="J167" i="14"/>
  <c r="I167" i="14"/>
  <c r="H167" i="14"/>
  <c r="D167" i="14"/>
  <c r="C167" i="14"/>
  <c r="AC166" i="14"/>
  <c r="AB166" i="14"/>
  <c r="AA166" i="14"/>
  <c r="Z166" i="14"/>
  <c r="Y166" i="14"/>
  <c r="X166" i="14"/>
  <c r="W166" i="14"/>
  <c r="V166" i="14"/>
  <c r="U166" i="14"/>
  <c r="T166" i="14"/>
  <c r="S166" i="14"/>
  <c r="R166" i="14"/>
  <c r="Q166" i="14"/>
  <c r="P166" i="14"/>
  <c r="O166" i="14"/>
  <c r="N166" i="14"/>
  <c r="M166" i="14"/>
  <c r="L166" i="14"/>
  <c r="K166" i="14"/>
  <c r="J166" i="14"/>
  <c r="I166" i="14"/>
  <c r="H166" i="14"/>
  <c r="D166" i="14"/>
  <c r="C166" i="14"/>
  <c r="AC165" i="14"/>
  <c r="AB165" i="14"/>
  <c r="AA165" i="14"/>
  <c r="Z165" i="14"/>
  <c r="Y165" i="14"/>
  <c r="X165" i="14"/>
  <c r="W165" i="14"/>
  <c r="V165" i="14"/>
  <c r="U165" i="14"/>
  <c r="T165" i="14"/>
  <c r="S165" i="14"/>
  <c r="R165" i="14"/>
  <c r="Q165" i="14"/>
  <c r="P165" i="14"/>
  <c r="O165" i="14"/>
  <c r="N165" i="14"/>
  <c r="M165" i="14"/>
  <c r="L165" i="14"/>
  <c r="K165" i="14"/>
  <c r="J165" i="14"/>
  <c r="I165" i="14"/>
  <c r="H165" i="14"/>
  <c r="D165" i="14"/>
  <c r="C165" i="14"/>
  <c r="AC164" i="14"/>
  <c r="AB164" i="14"/>
  <c r="AA164" i="14"/>
  <c r="Z164" i="14"/>
  <c r="Y164" i="14"/>
  <c r="X164" i="14"/>
  <c r="W164" i="14"/>
  <c r="V164" i="14"/>
  <c r="U164" i="14"/>
  <c r="T164" i="14"/>
  <c r="S164" i="14"/>
  <c r="R164" i="14"/>
  <c r="Q164" i="14"/>
  <c r="P164" i="14"/>
  <c r="O164" i="14"/>
  <c r="N164" i="14"/>
  <c r="M164" i="14"/>
  <c r="L164" i="14"/>
  <c r="K164" i="14"/>
  <c r="J164" i="14"/>
  <c r="I164" i="14"/>
  <c r="H164" i="14"/>
  <c r="D164" i="14"/>
  <c r="C164" i="14"/>
  <c r="AC163" i="14"/>
  <c r="AB163" i="14"/>
  <c r="AA163" i="14"/>
  <c r="Z163" i="14"/>
  <c r="Y163" i="14"/>
  <c r="X163" i="14"/>
  <c r="W163" i="14"/>
  <c r="V163" i="14"/>
  <c r="U163" i="14"/>
  <c r="T163" i="14"/>
  <c r="S163" i="14"/>
  <c r="R163" i="14"/>
  <c r="Q163" i="14"/>
  <c r="P163" i="14"/>
  <c r="O163" i="14"/>
  <c r="N163" i="14"/>
  <c r="M163" i="14"/>
  <c r="L163" i="14"/>
  <c r="K163" i="14"/>
  <c r="J163" i="14"/>
  <c r="I163" i="14"/>
  <c r="H163" i="14"/>
  <c r="D163" i="14"/>
  <c r="C163" i="14"/>
  <c r="AC162" i="14"/>
  <c r="AB162" i="14"/>
  <c r="AA162" i="14"/>
  <c r="Z162" i="14"/>
  <c r="Y162" i="14"/>
  <c r="X162" i="14"/>
  <c r="W162" i="14"/>
  <c r="V162" i="14"/>
  <c r="U162" i="14"/>
  <c r="T162" i="14"/>
  <c r="S162" i="14"/>
  <c r="R162" i="14"/>
  <c r="Q162" i="14"/>
  <c r="P162" i="14"/>
  <c r="O162" i="14"/>
  <c r="N162" i="14"/>
  <c r="M162" i="14"/>
  <c r="L162" i="14"/>
  <c r="K162" i="14"/>
  <c r="J162" i="14"/>
  <c r="I162" i="14"/>
  <c r="H162" i="14"/>
  <c r="D162" i="14"/>
  <c r="C162" i="14"/>
  <c r="AC161" i="14"/>
  <c r="AB161" i="14"/>
  <c r="AA161" i="14"/>
  <c r="Z161" i="14"/>
  <c r="Y161" i="14"/>
  <c r="X161" i="14"/>
  <c r="W161" i="14"/>
  <c r="V161" i="14"/>
  <c r="U161" i="14"/>
  <c r="T161" i="14"/>
  <c r="S161" i="14"/>
  <c r="R161" i="14"/>
  <c r="Q161" i="14"/>
  <c r="P161" i="14"/>
  <c r="O161" i="14"/>
  <c r="N161" i="14"/>
  <c r="M161" i="14"/>
  <c r="L161" i="14"/>
  <c r="K161" i="14"/>
  <c r="J161" i="14"/>
  <c r="I161" i="14"/>
  <c r="H161" i="14"/>
  <c r="D161" i="14"/>
  <c r="C161" i="14"/>
  <c r="AC160" i="14"/>
  <c r="AB160" i="14"/>
  <c r="AA160" i="14"/>
  <c r="Z160" i="14"/>
  <c r="Y160" i="14"/>
  <c r="X160" i="14"/>
  <c r="W160" i="14"/>
  <c r="V160" i="14"/>
  <c r="U160" i="14"/>
  <c r="T160" i="14"/>
  <c r="S160" i="14"/>
  <c r="R160" i="14"/>
  <c r="Q160" i="14"/>
  <c r="P160" i="14"/>
  <c r="O160" i="14"/>
  <c r="N160" i="14"/>
  <c r="M160" i="14"/>
  <c r="L160" i="14"/>
  <c r="K160" i="14"/>
  <c r="J160" i="14"/>
  <c r="I160" i="14"/>
  <c r="H160" i="14"/>
  <c r="D160" i="14"/>
  <c r="C160" i="14"/>
  <c r="AC159" i="14"/>
  <c r="AB159" i="14"/>
  <c r="AA159" i="14"/>
  <c r="Z159" i="14"/>
  <c r="Y159" i="14"/>
  <c r="X159" i="14"/>
  <c r="W159" i="14"/>
  <c r="V159" i="14"/>
  <c r="U159" i="14"/>
  <c r="T159" i="14"/>
  <c r="S159" i="14"/>
  <c r="R159" i="14"/>
  <c r="Q159" i="14"/>
  <c r="P159" i="14"/>
  <c r="O159" i="14"/>
  <c r="N159" i="14"/>
  <c r="M159" i="14"/>
  <c r="L159" i="14"/>
  <c r="K159" i="14"/>
  <c r="J159" i="14"/>
  <c r="I159" i="14"/>
  <c r="H159" i="14"/>
  <c r="D159" i="14"/>
  <c r="C159" i="14"/>
  <c r="AC158" i="14"/>
  <c r="AB158" i="14"/>
  <c r="AA158" i="14"/>
  <c r="Z158" i="14"/>
  <c r="Y158" i="14"/>
  <c r="X158" i="14"/>
  <c r="W158" i="14"/>
  <c r="V158" i="14"/>
  <c r="U158" i="14"/>
  <c r="T158" i="14"/>
  <c r="S158" i="14"/>
  <c r="R158" i="14"/>
  <c r="Q158" i="14"/>
  <c r="P158" i="14"/>
  <c r="O158" i="14"/>
  <c r="N158" i="14"/>
  <c r="M158" i="14"/>
  <c r="L158" i="14"/>
  <c r="K158" i="14"/>
  <c r="J158" i="14"/>
  <c r="I158" i="14"/>
  <c r="H158" i="14"/>
  <c r="D158" i="14"/>
  <c r="C158" i="14"/>
  <c r="AC157" i="14"/>
  <c r="AB157" i="14"/>
  <c r="AA157" i="14"/>
  <c r="Z157" i="14"/>
  <c r="Y157" i="14"/>
  <c r="X157" i="14"/>
  <c r="W157" i="14"/>
  <c r="V157" i="14"/>
  <c r="U157" i="14"/>
  <c r="T157" i="14"/>
  <c r="S157" i="14"/>
  <c r="R157" i="14"/>
  <c r="Q157" i="14"/>
  <c r="P157" i="14"/>
  <c r="O157" i="14"/>
  <c r="N157" i="14"/>
  <c r="M157" i="14"/>
  <c r="L157" i="14"/>
  <c r="K157" i="14"/>
  <c r="J157" i="14"/>
  <c r="I157" i="14"/>
  <c r="H157" i="14"/>
  <c r="D157" i="14"/>
  <c r="C157" i="14"/>
  <c r="AC156" i="14"/>
  <c r="AB156" i="14"/>
  <c r="AA156" i="14"/>
  <c r="Z156" i="14"/>
  <c r="Y156" i="14"/>
  <c r="X156" i="14"/>
  <c r="W156" i="14"/>
  <c r="V156" i="14"/>
  <c r="U156" i="14"/>
  <c r="T156" i="14"/>
  <c r="S156" i="14"/>
  <c r="R156" i="14"/>
  <c r="Q156" i="14"/>
  <c r="P156" i="14"/>
  <c r="O156" i="14"/>
  <c r="N156" i="14"/>
  <c r="M156" i="14"/>
  <c r="L156" i="14"/>
  <c r="K156" i="14"/>
  <c r="J156" i="14"/>
  <c r="I156" i="14"/>
  <c r="H156" i="14"/>
  <c r="D156" i="14"/>
  <c r="C156" i="14"/>
  <c r="AC155" i="14"/>
  <c r="AB155" i="14"/>
  <c r="AA155" i="14"/>
  <c r="Z155" i="14"/>
  <c r="Y155" i="14"/>
  <c r="X155" i="14"/>
  <c r="W155" i="14"/>
  <c r="V155" i="14"/>
  <c r="U155" i="14"/>
  <c r="T155" i="14"/>
  <c r="S155" i="14"/>
  <c r="R155" i="14"/>
  <c r="Q155" i="14"/>
  <c r="P155" i="14"/>
  <c r="O155" i="14"/>
  <c r="N155" i="14"/>
  <c r="M155" i="14"/>
  <c r="L155" i="14"/>
  <c r="K155" i="14"/>
  <c r="J155" i="14"/>
  <c r="I155" i="14"/>
  <c r="H155" i="14"/>
  <c r="D155" i="14"/>
  <c r="C155" i="14"/>
  <c r="AC154" i="14"/>
  <c r="AB154" i="14"/>
  <c r="AA154" i="14"/>
  <c r="Z154" i="14"/>
  <c r="Y154" i="14"/>
  <c r="X154" i="14"/>
  <c r="W154" i="14"/>
  <c r="V154" i="14"/>
  <c r="U154" i="14"/>
  <c r="T154" i="14"/>
  <c r="S154" i="14"/>
  <c r="R154" i="14"/>
  <c r="Q154" i="14"/>
  <c r="P154" i="14"/>
  <c r="O154" i="14"/>
  <c r="N154" i="14"/>
  <c r="M154" i="14"/>
  <c r="L154" i="14"/>
  <c r="K154" i="14"/>
  <c r="J154" i="14"/>
  <c r="I154" i="14"/>
  <c r="H154" i="14"/>
  <c r="D154" i="14"/>
  <c r="C154" i="14"/>
  <c r="AC153" i="14"/>
  <c r="AB153" i="14"/>
  <c r="AA153" i="14"/>
  <c r="Z153" i="14"/>
  <c r="Y153" i="14"/>
  <c r="X153" i="14"/>
  <c r="W153" i="14"/>
  <c r="V153" i="14"/>
  <c r="U153" i="14"/>
  <c r="T153" i="14"/>
  <c r="S153" i="14"/>
  <c r="R153" i="14"/>
  <c r="Q153" i="14"/>
  <c r="P153" i="14"/>
  <c r="O153" i="14"/>
  <c r="N153" i="14"/>
  <c r="M153" i="14"/>
  <c r="L153" i="14"/>
  <c r="K153" i="14"/>
  <c r="J153" i="14"/>
  <c r="I153" i="14"/>
  <c r="H153" i="14"/>
  <c r="D153" i="14"/>
  <c r="C153" i="14"/>
  <c r="AC152" i="14"/>
  <c r="AB152" i="14"/>
  <c r="AA152" i="14"/>
  <c r="Z152" i="14"/>
  <c r="Y152" i="14"/>
  <c r="X152" i="14"/>
  <c r="W152" i="14"/>
  <c r="V152" i="14"/>
  <c r="U152" i="14"/>
  <c r="T152" i="14"/>
  <c r="S152" i="14"/>
  <c r="R152" i="14"/>
  <c r="Q152" i="14"/>
  <c r="P152" i="14"/>
  <c r="O152" i="14"/>
  <c r="N152" i="14"/>
  <c r="M152" i="14"/>
  <c r="L152" i="14"/>
  <c r="K152" i="14"/>
  <c r="J152" i="14"/>
  <c r="I152" i="14"/>
  <c r="H152" i="14"/>
  <c r="D152" i="14"/>
  <c r="C152" i="14"/>
  <c r="AC151" i="14"/>
  <c r="AB151" i="14"/>
  <c r="AA151" i="14"/>
  <c r="Z151" i="14"/>
  <c r="Y151" i="14"/>
  <c r="X151" i="14"/>
  <c r="W151" i="14"/>
  <c r="V151" i="14"/>
  <c r="U151" i="14"/>
  <c r="T151" i="14"/>
  <c r="S151" i="14"/>
  <c r="R151" i="14"/>
  <c r="Q151" i="14"/>
  <c r="P151" i="14"/>
  <c r="O151" i="14"/>
  <c r="N151" i="14"/>
  <c r="M151" i="14"/>
  <c r="L151" i="14"/>
  <c r="K151" i="14"/>
  <c r="J151" i="14"/>
  <c r="I151" i="14"/>
  <c r="H151" i="14"/>
  <c r="D151" i="14"/>
  <c r="C151" i="14"/>
  <c r="AC150" i="14"/>
  <c r="AB150" i="14"/>
  <c r="AA150" i="14"/>
  <c r="Z150" i="14"/>
  <c r="Y150" i="14"/>
  <c r="X150" i="14"/>
  <c r="W150" i="14"/>
  <c r="V150" i="14"/>
  <c r="U150" i="14"/>
  <c r="T150" i="14"/>
  <c r="S150" i="14"/>
  <c r="R150" i="14"/>
  <c r="Q150" i="14"/>
  <c r="P150" i="14"/>
  <c r="O150" i="14"/>
  <c r="N150" i="14"/>
  <c r="M150" i="14"/>
  <c r="L150" i="14"/>
  <c r="K150" i="14"/>
  <c r="J150" i="14"/>
  <c r="I150" i="14"/>
  <c r="H150" i="14"/>
  <c r="D150" i="14"/>
  <c r="C150" i="14"/>
  <c r="AC149" i="14"/>
  <c r="AB149" i="14"/>
  <c r="AA149" i="14"/>
  <c r="Z149" i="14"/>
  <c r="Y149" i="14"/>
  <c r="X149" i="14"/>
  <c r="W149" i="14"/>
  <c r="V149" i="14"/>
  <c r="U149" i="14"/>
  <c r="T149" i="14"/>
  <c r="S149" i="14"/>
  <c r="R149" i="14"/>
  <c r="Q149" i="14"/>
  <c r="P149" i="14"/>
  <c r="O149" i="14"/>
  <c r="N149" i="14"/>
  <c r="M149" i="14"/>
  <c r="L149" i="14"/>
  <c r="K149" i="14"/>
  <c r="J149" i="14"/>
  <c r="I149" i="14"/>
  <c r="H149" i="14"/>
  <c r="D149" i="14"/>
  <c r="C149" i="14"/>
  <c r="AC148" i="14"/>
  <c r="AB148" i="14"/>
  <c r="AA148" i="14"/>
  <c r="Z148" i="14"/>
  <c r="Y148" i="14"/>
  <c r="X148" i="14"/>
  <c r="W148" i="14"/>
  <c r="V148" i="14"/>
  <c r="U148" i="14"/>
  <c r="T148" i="14"/>
  <c r="S148" i="14"/>
  <c r="R148" i="14"/>
  <c r="Q148" i="14"/>
  <c r="P148" i="14"/>
  <c r="O148" i="14"/>
  <c r="N148" i="14"/>
  <c r="M148" i="14"/>
  <c r="L148" i="14"/>
  <c r="K148" i="14"/>
  <c r="J148" i="14"/>
  <c r="I148" i="14"/>
  <c r="H148" i="14"/>
  <c r="D148" i="14"/>
  <c r="C148" i="14"/>
  <c r="AC147" i="14"/>
  <c r="AB147" i="14"/>
  <c r="AA147" i="14"/>
  <c r="Z147" i="14"/>
  <c r="Y147" i="14"/>
  <c r="X147" i="14"/>
  <c r="W147" i="14"/>
  <c r="V147" i="14"/>
  <c r="U147" i="14"/>
  <c r="T147" i="14"/>
  <c r="S147" i="14"/>
  <c r="R147" i="14"/>
  <c r="Q147" i="14"/>
  <c r="P147" i="14"/>
  <c r="O147" i="14"/>
  <c r="N147" i="14"/>
  <c r="M147" i="14"/>
  <c r="L147" i="14"/>
  <c r="K147" i="14"/>
  <c r="J147" i="14"/>
  <c r="I147" i="14"/>
  <c r="H147" i="14"/>
  <c r="D147" i="14"/>
  <c r="C147" i="14"/>
  <c r="AC146" i="14"/>
  <c r="AB146" i="14"/>
  <c r="AA146" i="14"/>
  <c r="Z146" i="14"/>
  <c r="Y146" i="14"/>
  <c r="X146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K146" i="14"/>
  <c r="J146" i="14"/>
  <c r="I146" i="14"/>
  <c r="H146" i="14"/>
  <c r="D146" i="14"/>
  <c r="C146" i="14"/>
  <c r="AC145" i="14"/>
  <c r="AB145" i="14"/>
  <c r="AA145" i="14"/>
  <c r="Z145" i="14"/>
  <c r="Y145" i="14"/>
  <c r="X145" i="14"/>
  <c r="W145" i="14"/>
  <c r="V145" i="14"/>
  <c r="U145" i="14"/>
  <c r="T145" i="14"/>
  <c r="S145" i="14"/>
  <c r="R145" i="14"/>
  <c r="Q145" i="14"/>
  <c r="P145" i="14"/>
  <c r="O145" i="14"/>
  <c r="N145" i="14"/>
  <c r="M145" i="14"/>
  <c r="L145" i="14"/>
  <c r="K145" i="14"/>
  <c r="J145" i="14"/>
  <c r="I145" i="14"/>
  <c r="H145" i="14"/>
  <c r="D145" i="14"/>
  <c r="C145" i="14"/>
  <c r="AC144" i="14"/>
  <c r="AB144" i="14"/>
  <c r="AA144" i="14"/>
  <c r="Z144" i="14"/>
  <c r="Y144" i="14"/>
  <c r="X144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K144" i="14"/>
  <c r="J144" i="14"/>
  <c r="I144" i="14"/>
  <c r="H144" i="14"/>
  <c r="D144" i="14"/>
  <c r="C144" i="14"/>
  <c r="AC143" i="14"/>
  <c r="AB143" i="14"/>
  <c r="AA143" i="14"/>
  <c r="Z143" i="14"/>
  <c r="Y143" i="14"/>
  <c r="X143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K143" i="14"/>
  <c r="J143" i="14"/>
  <c r="I143" i="14"/>
  <c r="H143" i="14"/>
  <c r="D143" i="14"/>
  <c r="C143" i="14"/>
  <c r="AC142" i="14"/>
  <c r="AB142" i="14"/>
  <c r="AA142" i="14"/>
  <c r="Z142" i="14"/>
  <c r="Y142" i="14"/>
  <c r="X142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K142" i="14"/>
  <c r="J142" i="14"/>
  <c r="I142" i="14"/>
  <c r="H142" i="14"/>
  <c r="D142" i="14"/>
  <c r="C142" i="14"/>
  <c r="AC141" i="14"/>
  <c r="AB141" i="14"/>
  <c r="AA141" i="14"/>
  <c r="Z141" i="14"/>
  <c r="Y141" i="14"/>
  <c r="X141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K141" i="14"/>
  <c r="J141" i="14"/>
  <c r="I141" i="14"/>
  <c r="H141" i="14"/>
  <c r="D141" i="14"/>
  <c r="C141" i="14"/>
  <c r="AC140" i="14"/>
  <c r="AB140" i="14"/>
  <c r="AA140" i="14"/>
  <c r="Z140" i="14"/>
  <c r="Y140" i="14"/>
  <c r="X140" i="14"/>
  <c r="W140" i="14"/>
  <c r="V140" i="14"/>
  <c r="U140" i="14"/>
  <c r="T140" i="14"/>
  <c r="S140" i="14"/>
  <c r="R140" i="14"/>
  <c r="Q140" i="14"/>
  <c r="P140" i="14"/>
  <c r="O140" i="14"/>
  <c r="N140" i="14"/>
  <c r="M140" i="14"/>
  <c r="L140" i="14"/>
  <c r="K140" i="14"/>
  <c r="J140" i="14"/>
  <c r="I140" i="14"/>
  <c r="H140" i="14"/>
  <c r="D140" i="14"/>
  <c r="C140" i="14"/>
  <c r="AC139" i="14"/>
  <c r="AB139" i="14"/>
  <c r="AA139" i="14"/>
  <c r="Z139" i="14"/>
  <c r="Y139" i="14"/>
  <c r="X139" i="14"/>
  <c r="W139" i="14"/>
  <c r="V139" i="14"/>
  <c r="U139" i="14"/>
  <c r="T139" i="14"/>
  <c r="S139" i="14"/>
  <c r="R139" i="14"/>
  <c r="Q139" i="14"/>
  <c r="P139" i="14"/>
  <c r="O139" i="14"/>
  <c r="N139" i="14"/>
  <c r="M139" i="14"/>
  <c r="L139" i="14"/>
  <c r="K139" i="14"/>
  <c r="J139" i="14"/>
  <c r="I139" i="14"/>
  <c r="H139" i="14"/>
  <c r="D139" i="14"/>
  <c r="C139" i="14"/>
  <c r="AC138" i="14"/>
  <c r="AB138" i="14"/>
  <c r="AA138" i="14"/>
  <c r="Z138" i="14"/>
  <c r="Y138" i="14"/>
  <c r="X138" i="14"/>
  <c r="W138" i="14"/>
  <c r="V138" i="14"/>
  <c r="U138" i="14"/>
  <c r="T138" i="14"/>
  <c r="S138" i="14"/>
  <c r="R138" i="14"/>
  <c r="Q138" i="14"/>
  <c r="P138" i="14"/>
  <c r="O138" i="14"/>
  <c r="N138" i="14"/>
  <c r="M138" i="14"/>
  <c r="L138" i="14"/>
  <c r="K138" i="14"/>
  <c r="J138" i="14"/>
  <c r="I138" i="14"/>
  <c r="H138" i="14"/>
  <c r="D138" i="14"/>
  <c r="C138" i="14"/>
  <c r="AC137" i="14"/>
  <c r="AB137" i="14"/>
  <c r="AA137" i="14"/>
  <c r="Z137" i="14"/>
  <c r="Y137" i="14"/>
  <c r="X137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K137" i="14"/>
  <c r="J137" i="14"/>
  <c r="I137" i="14"/>
  <c r="H137" i="14"/>
  <c r="D137" i="14"/>
  <c r="C137" i="14"/>
  <c r="AC136" i="14"/>
  <c r="AB136" i="14"/>
  <c r="AA136" i="14"/>
  <c r="Z136" i="14"/>
  <c r="Y136" i="14"/>
  <c r="X136" i="14"/>
  <c r="W136" i="14"/>
  <c r="V136" i="14"/>
  <c r="U136" i="14"/>
  <c r="T136" i="14"/>
  <c r="S136" i="14"/>
  <c r="R136" i="14"/>
  <c r="Q136" i="14"/>
  <c r="P136" i="14"/>
  <c r="O136" i="14"/>
  <c r="N136" i="14"/>
  <c r="M136" i="14"/>
  <c r="L136" i="14"/>
  <c r="K136" i="14"/>
  <c r="J136" i="14"/>
  <c r="I136" i="14"/>
  <c r="H136" i="14"/>
  <c r="D136" i="14"/>
  <c r="C136" i="14"/>
  <c r="AC135" i="14"/>
  <c r="AB135" i="14"/>
  <c r="AA135" i="14"/>
  <c r="Z135" i="14"/>
  <c r="Y135" i="14"/>
  <c r="X135" i="14"/>
  <c r="W135" i="14"/>
  <c r="V135" i="14"/>
  <c r="U135" i="14"/>
  <c r="T135" i="14"/>
  <c r="S135" i="14"/>
  <c r="R135" i="14"/>
  <c r="Q135" i="14"/>
  <c r="P135" i="14"/>
  <c r="O135" i="14"/>
  <c r="N135" i="14"/>
  <c r="M135" i="14"/>
  <c r="L135" i="14"/>
  <c r="K135" i="14"/>
  <c r="J135" i="14"/>
  <c r="I135" i="14"/>
  <c r="H135" i="14"/>
  <c r="D135" i="14"/>
  <c r="C135" i="14"/>
  <c r="AC134" i="14"/>
  <c r="AB134" i="14"/>
  <c r="AA134" i="14"/>
  <c r="Z134" i="14"/>
  <c r="Y134" i="14"/>
  <c r="X134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K134" i="14"/>
  <c r="J134" i="14"/>
  <c r="I134" i="14"/>
  <c r="H134" i="14"/>
  <c r="D134" i="14"/>
  <c r="C134" i="14"/>
  <c r="AC133" i="14"/>
  <c r="AB133" i="14"/>
  <c r="AA133" i="14"/>
  <c r="Z133" i="14"/>
  <c r="Y133" i="14"/>
  <c r="X133" i="14"/>
  <c r="W133" i="14"/>
  <c r="V133" i="14"/>
  <c r="U133" i="14"/>
  <c r="T133" i="14"/>
  <c r="S133" i="14"/>
  <c r="R133" i="14"/>
  <c r="Q133" i="14"/>
  <c r="P133" i="14"/>
  <c r="O133" i="14"/>
  <c r="N133" i="14"/>
  <c r="M133" i="14"/>
  <c r="L133" i="14"/>
  <c r="K133" i="14"/>
  <c r="J133" i="14"/>
  <c r="I133" i="14"/>
  <c r="H133" i="14"/>
  <c r="D133" i="14"/>
  <c r="C133" i="14"/>
  <c r="AC132" i="14"/>
  <c r="AB132" i="14"/>
  <c r="AA132" i="14"/>
  <c r="Z132" i="14"/>
  <c r="Y132" i="14"/>
  <c r="X132" i="14"/>
  <c r="W132" i="14"/>
  <c r="V132" i="14"/>
  <c r="U132" i="14"/>
  <c r="T132" i="14"/>
  <c r="S132" i="14"/>
  <c r="R132" i="14"/>
  <c r="Q132" i="14"/>
  <c r="P132" i="14"/>
  <c r="O132" i="14"/>
  <c r="N132" i="14"/>
  <c r="M132" i="14"/>
  <c r="L132" i="14"/>
  <c r="K132" i="14"/>
  <c r="J132" i="14"/>
  <c r="I132" i="14"/>
  <c r="H132" i="14"/>
  <c r="D132" i="14"/>
  <c r="C132" i="14"/>
  <c r="AC131" i="14"/>
  <c r="AB131" i="14"/>
  <c r="AA131" i="14"/>
  <c r="Z131" i="14"/>
  <c r="Y131" i="14"/>
  <c r="X131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K131" i="14"/>
  <c r="J131" i="14"/>
  <c r="I131" i="14"/>
  <c r="H131" i="14"/>
  <c r="D131" i="14"/>
  <c r="C131" i="14"/>
  <c r="AC130" i="14"/>
  <c r="AB130" i="14"/>
  <c r="AA130" i="14"/>
  <c r="Z130" i="14"/>
  <c r="Y130" i="14"/>
  <c r="X130" i="14"/>
  <c r="W130" i="14"/>
  <c r="V130" i="14"/>
  <c r="U130" i="14"/>
  <c r="T130" i="14"/>
  <c r="S130" i="14"/>
  <c r="R130" i="14"/>
  <c r="Q130" i="14"/>
  <c r="P130" i="14"/>
  <c r="O130" i="14"/>
  <c r="N130" i="14"/>
  <c r="M130" i="14"/>
  <c r="L130" i="14"/>
  <c r="K130" i="14"/>
  <c r="J130" i="14"/>
  <c r="I130" i="14"/>
  <c r="H130" i="14"/>
  <c r="D130" i="14"/>
  <c r="C130" i="14"/>
  <c r="AC129" i="14"/>
  <c r="AB129" i="14"/>
  <c r="AA129" i="14"/>
  <c r="Z129" i="14"/>
  <c r="Y129" i="14"/>
  <c r="X129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K129" i="14"/>
  <c r="J129" i="14"/>
  <c r="I129" i="14"/>
  <c r="H129" i="14"/>
  <c r="D129" i="14"/>
  <c r="C129" i="14"/>
  <c r="AC128" i="14"/>
  <c r="AB128" i="14"/>
  <c r="AA128" i="14"/>
  <c r="Z128" i="14"/>
  <c r="Y128" i="14"/>
  <c r="X128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K128" i="14"/>
  <c r="J128" i="14"/>
  <c r="I128" i="14"/>
  <c r="H128" i="14"/>
  <c r="D128" i="14"/>
  <c r="C128" i="14"/>
  <c r="AC127" i="14"/>
  <c r="AB127" i="14"/>
  <c r="AA127" i="14"/>
  <c r="Z127" i="14"/>
  <c r="Y127" i="14"/>
  <c r="X127" i="14"/>
  <c r="W127" i="14"/>
  <c r="V127" i="14"/>
  <c r="U127" i="14"/>
  <c r="T127" i="14"/>
  <c r="S127" i="14"/>
  <c r="R127" i="14"/>
  <c r="Q127" i="14"/>
  <c r="P127" i="14"/>
  <c r="O127" i="14"/>
  <c r="N127" i="14"/>
  <c r="M127" i="14"/>
  <c r="L127" i="14"/>
  <c r="K127" i="14"/>
  <c r="J127" i="14"/>
  <c r="I127" i="14"/>
  <c r="H127" i="14"/>
  <c r="D127" i="14"/>
  <c r="C127" i="14"/>
  <c r="AC126" i="14"/>
  <c r="AB126" i="14"/>
  <c r="AA126" i="14"/>
  <c r="Z126" i="14"/>
  <c r="Y126" i="14"/>
  <c r="X126" i="14"/>
  <c r="W126" i="14"/>
  <c r="V126" i="14"/>
  <c r="U126" i="14"/>
  <c r="T126" i="14"/>
  <c r="S126" i="14"/>
  <c r="R126" i="14"/>
  <c r="Q126" i="14"/>
  <c r="P126" i="14"/>
  <c r="O126" i="14"/>
  <c r="N126" i="14"/>
  <c r="M126" i="14"/>
  <c r="L126" i="14"/>
  <c r="K126" i="14"/>
  <c r="J126" i="14"/>
  <c r="I126" i="14"/>
  <c r="H126" i="14"/>
  <c r="D126" i="14"/>
  <c r="C126" i="14"/>
  <c r="AC125" i="14"/>
  <c r="AB125" i="14"/>
  <c r="AA125" i="14"/>
  <c r="Z125" i="14"/>
  <c r="Y125" i="14"/>
  <c r="X125" i="14"/>
  <c r="W125" i="14"/>
  <c r="V125" i="14"/>
  <c r="U125" i="14"/>
  <c r="T125" i="14"/>
  <c r="S125" i="14"/>
  <c r="R125" i="14"/>
  <c r="Q125" i="14"/>
  <c r="P125" i="14"/>
  <c r="O125" i="14"/>
  <c r="N125" i="14"/>
  <c r="M125" i="14"/>
  <c r="L125" i="14"/>
  <c r="K125" i="14"/>
  <c r="J125" i="14"/>
  <c r="I125" i="14"/>
  <c r="H125" i="14"/>
  <c r="D125" i="14"/>
  <c r="C125" i="14"/>
  <c r="AC124" i="14"/>
  <c r="AB124" i="14"/>
  <c r="AA124" i="14"/>
  <c r="Z124" i="14"/>
  <c r="Y124" i="14"/>
  <c r="X124" i="14"/>
  <c r="W124" i="14"/>
  <c r="V124" i="14"/>
  <c r="U124" i="14"/>
  <c r="T124" i="14"/>
  <c r="S124" i="14"/>
  <c r="R124" i="14"/>
  <c r="Q124" i="14"/>
  <c r="P124" i="14"/>
  <c r="O124" i="14"/>
  <c r="N124" i="14"/>
  <c r="M124" i="14"/>
  <c r="L124" i="14"/>
  <c r="K124" i="14"/>
  <c r="J124" i="14"/>
  <c r="I124" i="14"/>
  <c r="H124" i="14"/>
  <c r="D124" i="14"/>
  <c r="C124" i="14"/>
  <c r="AC123" i="14"/>
  <c r="AB123" i="14"/>
  <c r="AA123" i="14"/>
  <c r="Z123" i="14"/>
  <c r="Y123" i="14"/>
  <c r="X123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K123" i="14"/>
  <c r="J123" i="14"/>
  <c r="I123" i="14"/>
  <c r="H123" i="14"/>
  <c r="D123" i="14"/>
  <c r="C123" i="14"/>
  <c r="AC122" i="14"/>
  <c r="AB122" i="14"/>
  <c r="AA122" i="14"/>
  <c r="Z122" i="14"/>
  <c r="Y122" i="14"/>
  <c r="X122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K122" i="14"/>
  <c r="J122" i="14"/>
  <c r="I122" i="14"/>
  <c r="H122" i="14"/>
  <c r="D122" i="14"/>
  <c r="C122" i="14"/>
  <c r="AC121" i="14"/>
  <c r="AB121" i="14"/>
  <c r="AA121" i="14"/>
  <c r="Z121" i="14"/>
  <c r="Y121" i="14"/>
  <c r="X121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K121" i="14"/>
  <c r="J121" i="14"/>
  <c r="I121" i="14"/>
  <c r="H121" i="14"/>
  <c r="D121" i="14"/>
  <c r="C121" i="14"/>
  <c r="AC120" i="14"/>
  <c r="AB120" i="14"/>
  <c r="AA120" i="14"/>
  <c r="Z120" i="14"/>
  <c r="Y120" i="14"/>
  <c r="X120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K120" i="14"/>
  <c r="J120" i="14"/>
  <c r="I120" i="14"/>
  <c r="H120" i="14"/>
  <c r="D120" i="14"/>
  <c r="C120" i="14"/>
  <c r="AC119" i="14"/>
  <c r="AB119" i="14"/>
  <c r="AA119" i="14"/>
  <c r="Z119" i="14"/>
  <c r="Y119" i="14"/>
  <c r="X119" i="14"/>
  <c r="W119" i="14"/>
  <c r="V119" i="14"/>
  <c r="U119" i="14"/>
  <c r="T119" i="14"/>
  <c r="S119" i="14"/>
  <c r="R119" i="14"/>
  <c r="Q119" i="14"/>
  <c r="P119" i="14"/>
  <c r="O119" i="14"/>
  <c r="N119" i="14"/>
  <c r="M119" i="14"/>
  <c r="L119" i="14"/>
  <c r="K119" i="14"/>
  <c r="J119" i="14"/>
  <c r="I119" i="14"/>
  <c r="H119" i="14"/>
  <c r="D119" i="14"/>
  <c r="C119" i="14"/>
  <c r="AC118" i="14"/>
  <c r="AB118" i="14"/>
  <c r="AA118" i="14"/>
  <c r="Z118" i="14"/>
  <c r="Y118" i="14"/>
  <c r="X118" i="14"/>
  <c r="W118" i="14"/>
  <c r="V118" i="14"/>
  <c r="U118" i="14"/>
  <c r="T118" i="14"/>
  <c r="S118" i="14"/>
  <c r="R118" i="14"/>
  <c r="Q118" i="14"/>
  <c r="P118" i="14"/>
  <c r="O118" i="14"/>
  <c r="N118" i="14"/>
  <c r="M118" i="14"/>
  <c r="L118" i="14"/>
  <c r="K118" i="14"/>
  <c r="J118" i="14"/>
  <c r="I118" i="14"/>
  <c r="H118" i="14"/>
  <c r="D118" i="14"/>
  <c r="C118" i="14"/>
  <c r="AC117" i="14"/>
  <c r="AB117" i="14"/>
  <c r="AA117" i="14"/>
  <c r="Z117" i="14"/>
  <c r="Y117" i="14"/>
  <c r="X117" i="14"/>
  <c r="W117" i="14"/>
  <c r="V117" i="14"/>
  <c r="U117" i="14"/>
  <c r="T117" i="14"/>
  <c r="S117" i="14"/>
  <c r="R117" i="14"/>
  <c r="Q117" i="14"/>
  <c r="P117" i="14"/>
  <c r="O117" i="14"/>
  <c r="N117" i="14"/>
  <c r="M117" i="14"/>
  <c r="L117" i="14"/>
  <c r="K117" i="14"/>
  <c r="J117" i="14"/>
  <c r="I117" i="14"/>
  <c r="H117" i="14"/>
  <c r="D117" i="14"/>
  <c r="C117" i="14"/>
  <c r="AC116" i="14"/>
  <c r="AB116" i="14"/>
  <c r="AA116" i="14"/>
  <c r="Z116" i="14"/>
  <c r="Y116" i="14"/>
  <c r="X116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K116" i="14"/>
  <c r="J116" i="14"/>
  <c r="I116" i="14"/>
  <c r="H116" i="14"/>
  <c r="D116" i="14"/>
  <c r="C116" i="14"/>
  <c r="AC115" i="14"/>
  <c r="AB115" i="14"/>
  <c r="AA115" i="14"/>
  <c r="Z115" i="14"/>
  <c r="Y115" i="14"/>
  <c r="X115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K115" i="14"/>
  <c r="J115" i="14"/>
  <c r="I115" i="14"/>
  <c r="H115" i="14"/>
  <c r="D115" i="14"/>
  <c r="C115" i="14"/>
  <c r="AC114" i="14"/>
  <c r="AB114" i="14"/>
  <c r="AA114" i="14"/>
  <c r="Z114" i="14"/>
  <c r="Y114" i="14"/>
  <c r="X114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K114" i="14"/>
  <c r="J114" i="14"/>
  <c r="I114" i="14"/>
  <c r="H114" i="14"/>
  <c r="D114" i="14"/>
  <c r="C114" i="14"/>
  <c r="AC113" i="14"/>
  <c r="AB113" i="14"/>
  <c r="AA113" i="14"/>
  <c r="Z113" i="14"/>
  <c r="Y113" i="14"/>
  <c r="X113" i="14"/>
  <c r="W113" i="14"/>
  <c r="V113" i="14"/>
  <c r="U113" i="14"/>
  <c r="T113" i="14"/>
  <c r="S113" i="14"/>
  <c r="R113" i="14"/>
  <c r="Q113" i="14"/>
  <c r="P113" i="14"/>
  <c r="O113" i="14"/>
  <c r="N113" i="14"/>
  <c r="M113" i="14"/>
  <c r="L113" i="14"/>
  <c r="K113" i="14"/>
  <c r="J113" i="14"/>
  <c r="I113" i="14"/>
  <c r="H113" i="14"/>
  <c r="D113" i="14"/>
  <c r="C113" i="14"/>
  <c r="AC112" i="14"/>
  <c r="AB112" i="14"/>
  <c r="AA112" i="14"/>
  <c r="Z112" i="14"/>
  <c r="Y112" i="14"/>
  <c r="X112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K112" i="14"/>
  <c r="J112" i="14"/>
  <c r="I112" i="14"/>
  <c r="H112" i="14"/>
  <c r="D112" i="14"/>
  <c r="C112" i="14"/>
  <c r="AC111" i="14"/>
  <c r="AB111" i="14"/>
  <c r="AA111" i="14"/>
  <c r="Z111" i="14"/>
  <c r="Y111" i="14"/>
  <c r="X111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K111" i="14"/>
  <c r="J111" i="14"/>
  <c r="I111" i="14"/>
  <c r="H111" i="14"/>
  <c r="D111" i="14"/>
  <c r="C111" i="14"/>
  <c r="AC110" i="14"/>
  <c r="AB110" i="14"/>
  <c r="AA110" i="14"/>
  <c r="Z110" i="14"/>
  <c r="Y110" i="14"/>
  <c r="X110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K110" i="14"/>
  <c r="J110" i="14"/>
  <c r="I110" i="14"/>
  <c r="H110" i="14"/>
  <c r="D110" i="14"/>
  <c r="C110" i="14"/>
  <c r="AC109" i="14"/>
  <c r="AB109" i="14"/>
  <c r="AA109" i="14"/>
  <c r="Z109" i="14"/>
  <c r="Y109" i="14"/>
  <c r="X109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K109" i="14"/>
  <c r="J109" i="14"/>
  <c r="I109" i="14"/>
  <c r="H109" i="14"/>
  <c r="D109" i="14"/>
  <c r="C109" i="14"/>
  <c r="AC108" i="14"/>
  <c r="AB108" i="14"/>
  <c r="AA108" i="14"/>
  <c r="Z108" i="14"/>
  <c r="Y108" i="14"/>
  <c r="X108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K108" i="14"/>
  <c r="J108" i="14"/>
  <c r="I108" i="14"/>
  <c r="H108" i="14"/>
  <c r="D108" i="14"/>
  <c r="C108" i="14"/>
  <c r="AC107" i="14"/>
  <c r="AB107" i="14"/>
  <c r="AA107" i="14"/>
  <c r="Z107" i="14"/>
  <c r="Y107" i="14"/>
  <c r="X107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K107" i="14"/>
  <c r="J107" i="14"/>
  <c r="I107" i="14"/>
  <c r="H107" i="14"/>
  <c r="D107" i="14"/>
  <c r="C107" i="14"/>
  <c r="AC106" i="14"/>
  <c r="AB106" i="14"/>
  <c r="AA106" i="14"/>
  <c r="Z106" i="14"/>
  <c r="Y106" i="14"/>
  <c r="X106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K106" i="14"/>
  <c r="J106" i="14"/>
  <c r="I106" i="14"/>
  <c r="H106" i="14"/>
  <c r="D106" i="14"/>
  <c r="C106" i="14"/>
  <c r="AC105" i="14"/>
  <c r="AB105" i="14"/>
  <c r="AA105" i="14"/>
  <c r="Z105" i="14"/>
  <c r="Y105" i="14"/>
  <c r="X105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K105" i="14"/>
  <c r="J105" i="14"/>
  <c r="I105" i="14"/>
  <c r="H105" i="14"/>
  <c r="D105" i="14"/>
  <c r="C105" i="14"/>
  <c r="AC104" i="14"/>
  <c r="AB104" i="14"/>
  <c r="AA104" i="14"/>
  <c r="Z104" i="14"/>
  <c r="Y104" i="14"/>
  <c r="X104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K104" i="14"/>
  <c r="J104" i="14"/>
  <c r="I104" i="14"/>
  <c r="H104" i="14"/>
  <c r="D104" i="14"/>
  <c r="C104" i="14"/>
  <c r="AC103" i="14"/>
  <c r="AB103" i="14"/>
  <c r="AA103" i="14"/>
  <c r="Z103" i="14"/>
  <c r="Y103" i="14"/>
  <c r="X103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K103" i="14"/>
  <c r="J103" i="14"/>
  <c r="I103" i="14"/>
  <c r="H103" i="14"/>
  <c r="D103" i="14"/>
  <c r="C103" i="14"/>
  <c r="AC102" i="14"/>
  <c r="AB102" i="14"/>
  <c r="AA102" i="14"/>
  <c r="Z102" i="14"/>
  <c r="Y102" i="14"/>
  <c r="X102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K102" i="14"/>
  <c r="J102" i="14"/>
  <c r="I102" i="14"/>
  <c r="H102" i="14"/>
  <c r="D102" i="14"/>
  <c r="C102" i="14"/>
  <c r="AC101" i="14"/>
  <c r="AB101" i="14"/>
  <c r="AA101" i="14"/>
  <c r="Z101" i="14"/>
  <c r="Y101" i="14"/>
  <c r="X101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K101" i="14"/>
  <c r="J101" i="14"/>
  <c r="I101" i="14"/>
  <c r="H101" i="14"/>
  <c r="D101" i="14"/>
  <c r="C101" i="14"/>
  <c r="AC100" i="14"/>
  <c r="AB100" i="14"/>
  <c r="AA100" i="14"/>
  <c r="Z100" i="14"/>
  <c r="Y100" i="14"/>
  <c r="X100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K100" i="14"/>
  <c r="J100" i="14"/>
  <c r="I100" i="14"/>
  <c r="H100" i="14"/>
  <c r="D100" i="14"/>
  <c r="C100" i="14"/>
  <c r="AC99" i="14"/>
  <c r="AB99" i="14"/>
  <c r="AA99" i="14"/>
  <c r="Z99" i="14"/>
  <c r="Y99" i="14"/>
  <c r="X99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K99" i="14"/>
  <c r="J99" i="14"/>
  <c r="I99" i="14"/>
  <c r="H99" i="14"/>
  <c r="D99" i="14"/>
  <c r="C99" i="14"/>
  <c r="AC98" i="14"/>
  <c r="AB98" i="14"/>
  <c r="AA98" i="14"/>
  <c r="Z98" i="14"/>
  <c r="Y98" i="14"/>
  <c r="X98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K98" i="14"/>
  <c r="J98" i="14"/>
  <c r="I98" i="14"/>
  <c r="H98" i="14"/>
  <c r="D98" i="14"/>
  <c r="C98" i="14"/>
  <c r="AC97" i="14"/>
  <c r="AB97" i="14"/>
  <c r="AA97" i="14"/>
  <c r="Z97" i="14"/>
  <c r="Y97" i="14"/>
  <c r="X97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K97" i="14"/>
  <c r="J97" i="14"/>
  <c r="I97" i="14"/>
  <c r="H97" i="14"/>
  <c r="D97" i="14"/>
  <c r="C97" i="14"/>
  <c r="AC96" i="14"/>
  <c r="AB96" i="14"/>
  <c r="AA96" i="14"/>
  <c r="Z96" i="14"/>
  <c r="Y96" i="14"/>
  <c r="X96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K96" i="14"/>
  <c r="J96" i="14"/>
  <c r="I96" i="14"/>
  <c r="H96" i="14"/>
  <c r="D96" i="14"/>
  <c r="C96" i="14"/>
  <c r="AC95" i="14"/>
  <c r="AB95" i="14"/>
  <c r="AA95" i="14"/>
  <c r="Z95" i="14"/>
  <c r="Y95" i="14"/>
  <c r="X95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K95" i="14"/>
  <c r="J95" i="14"/>
  <c r="I95" i="14"/>
  <c r="H95" i="14"/>
  <c r="D95" i="14"/>
  <c r="C95" i="14"/>
  <c r="AC94" i="14"/>
  <c r="AB94" i="14"/>
  <c r="AA94" i="14"/>
  <c r="Z94" i="14"/>
  <c r="Y94" i="14"/>
  <c r="X94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K94" i="14"/>
  <c r="J94" i="14"/>
  <c r="I94" i="14"/>
  <c r="H94" i="14"/>
  <c r="D94" i="14"/>
  <c r="C94" i="14"/>
  <c r="AC93" i="14"/>
  <c r="AB93" i="14"/>
  <c r="AA93" i="14"/>
  <c r="Z93" i="14"/>
  <c r="Y93" i="14"/>
  <c r="X93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K93" i="14"/>
  <c r="J93" i="14"/>
  <c r="I93" i="14"/>
  <c r="H93" i="14"/>
  <c r="D93" i="14"/>
  <c r="C93" i="14"/>
  <c r="AC92" i="14"/>
  <c r="AB92" i="14"/>
  <c r="AA92" i="14"/>
  <c r="Z92" i="14"/>
  <c r="Y92" i="14"/>
  <c r="X92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K92" i="14"/>
  <c r="J92" i="14"/>
  <c r="I92" i="14"/>
  <c r="H92" i="14"/>
  <c r="D92" i="14"/>
  <c r="C92" i="14"/>
  <c r="AC91" i="14"/>
  <c r="AB91" i="14"/>
  <c r="AA91" i="14"/>
  <c r="Z91" i="14"/>
  <c r="Y91" i="14"/>
  <c r="X91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K91" i="14"/>
  <c r="J91" i="14"/>
  <c r="I91" i="14"/>
  <c r="H91" i="14"/>
  <c r="D91" i="14"/>
  <c r="C91" i="14"/>
  <c r="AC90" i="14"/>
  <c r="AB90" i="14"/>
  <c r="AA90" i="14"/>
  <c r="Z90" i="14"/>
  <c r="Y90" i="14"/>
  <c r="X90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K90" i="14"/>
  <c r="J90" i="14"/>
  <c r="I90" i="14"/>
  <c r="H90" i="14"/>
  <c r="D90" i="14"/>
  <c r="C90" i="14"/>
  <c r="AC89" i="14"/>
  <c r="AB89" i="14"/>
  <c r="AA89" i="14"/>
  <c r="Z89" i="14"/>
  <c r="Y89" i="14"/>
  <c r="X89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K89" i="14"/>
  <c r="J89" i="14"/>
  <c r="I89" i="14"/>
  <c r="H89" i="14"/>
  <c r="D89" i="14"/>
  <c r="C89" i="14"/>
  <c r="AC88" i="14"/>
  <c r="AB88" i="14"/>
  <c r="AA88" i="14"/>
  <c r="Z88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D88" i="14"/>
  <c r="C88" i="14"/>
  <c r="AC87" i="14"/>
  <c r="AB87" i="14"/>
  <c r="AA87" i="14"/>
  <c r="Z87" i="14"/>
  <c r="Y87" i="14"/>
  <c r="X87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K87" i="14"/>
  <c r="J87" i="14"/>
  <c r="I87" i="14"/>
  <c r="H87" i="14"/>
  <c r="D87" i="14"/>
  <c r="C87" i="14"/>
  <c r="AC86" i="14"/>
  <c r="AB86" i="14"/>
  <c r="AA86" i="14"/>
  <c r="Z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D86" i="14"/>
  <c r="C86" i="14"/>
  <c r="AC85" i="14"/>
  <c r="AB85" i="14"/>
  <c r="AA85" i="14"/>
  <c r="Z85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J85" i="14"/>
  <c r="I85" i="14"/>
  <c r="H85" i="14"/>
  <c r="D85" i="14"/>
  <c r="C85" i="14"/>
  <c r="AC84" i="14"/>
  <c r="AB84" i="14"/>
  <c r="AA84" i="14"/>
  <c r="Z84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J84" i="14"/>
  <c r="I84" i="14"/>
  <c r="H84" i="14"/>
  <c r="D84" i="14"/>
  <c r="C84" i="14"/>
  <c r="AC83" i="14"/>
  <c r="AB83" i="14"/>
  <c r="AA83" i="14"/>
  <c r="Z83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J83" i="14"/>
  <c r="I83" i="14"/>
  <c r="H83" i="14"/>
  <c r="D83" i="14"/>
  <c r="C83" i="14"/>
  <c r="AC82" i="14"/>
  <c r="AB82" i="14"/>
  <c r="AA82" i="14"/>
  <c r="Z82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K82" i="14"/>
  <c r="J82" i="14"/>
  <c r="I82" i="14"/>
  <c r="H82" i="14"/>
  <c r="D82" i="14"/>
  <c r="C82" i="14"/>
  <c r="AC81" i="14"/>
  <c r="AB81" i="14"/>
  <c r="AA81" i="14"/>
  <c r="Z81" i="14"/>
  <c r="Y81" i="14"/>
  <c r="X81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K81" i="14"/>
  <c r="J81" i="14"/>
  <c r="I81" i="14"/>
  <c r="H81" i="14"/>
  <c r="D81" i="14"/>
  <c r="C81" i="14"/>
  <c r="AC80" i="14"/>
  <c r="AB80" i="14"/>
  <c r="AA80" i="14"/>
  <c r="Z80" i="14"/>
  <c r="Y80" i="14"/>
  <c r="X80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K80" i="14"/>
  <c r="J80" i="14"/>
  <c r="I80" i="14"/>
  <c r="H80" i="14"/>
  <c r="D80" i="14"/>
  <c r="C80" i="14"/>
  <c r="AC79" i="14"/>
  <c r="AB79" i="14"/>
  <c r="AA79" i="14"/>
  <c r="Z79" i="14"/>
  <c r="Y79" i="14"/>
  <c r="X79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K79" i="14"/>
  <c r="J79" i="14"/>
  <c r="I79" i="14"/>
  <c r="H79" i="14"/>
  <c r="D79" i="14"/>
  <c r="C79" i="14"/>
  <c r="AC78" i="14"/>
  <c r="AB78" i="14"/>
  <c r="AA78" i="14"/>
  <c r="Z78" i="14"/>
  <c r="Y78" i="14"/>
  <c r="X78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K78" i="14"/>
  <c r="J78" i="14"/>
  <c r="I78" i="14"/>
  <c r="H78" i="14"/>
  <c r="D78" i="14"/>
  <c r="C78" i="14"/>
  <c r="AC77" i="14"/>
  <c r="AB77" i="14"/>
  <c r="AA77" i="14"/>
  <c r="Z77" i="14"/>
  <c r="Y77" i="14"/>
  <c r="X77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K77" i="14"/>
  <c r="J77" i="14"/>
  <c r="I77" i="14"/>
  <c r="H77" i="14"/>
  <c r="D77" i="14"/>
  <c r="C77" i="14"/>
  <c r="AC76" i="14"/>
  <c r="AB76" i="14"/>
  <c r="AA76" i="14"/>
  <c r="Z76" i="14"/>
  <c r="Y76" i="14"/>
  <c r="X76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K76" i="14"/>
  <c r="J76" i="14"/>
  <c r="I76" i="14"/>
  <c r="H76" i="14"/>
  <c r="D76" i="14"/>
  <c r="C76" i="14"/>
  <c r="AC75" i="14"/>
  <c r="AB75" i="14"/>
  <c r="AA75" i="14"/>
  <c r="Z75" i="14"/>
  <c r="Y75" i="14"/>
  <c r="X75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K75" i="14"/>
  <c r="J75" i="14"/>
  <c r="I75" i="14"/>
  <c r="H75" i="14"/>
  <c r="D75" i="14"/>
  <c r="C75" i="14"/>
  <c r="AC74" i="14"/>
  <c r="AB74" i="14"/>
  <c r="AA74" i="14"/>
  <c r="Z74" i="14"/>
  <c r="Y74" i="14"/>
  <c r="X74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K74" i="14"/>
  <c r="J74" i="14"/>
  <c r="I74" i="14"/>
  <c r="H74" i="14"/>
  <c r="D74" i="14"/>
  <c r="C74" i="14"/>
  <c r="AC73" i="14"/>
  <c r="AB73" i="14"/>
  <c r="AA73" i="14"/>
  <c r="Z73" i="14"/>
  <c r="Y73" i="14"/>
  <c r="X73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K73" i="14"/>
  <c r="J73" i="14"/>
  <c r="I73" i="14"/>
  <c r="H73" i="14"/>
  <c r="D73" i="14"/>
  <c r="C73" i="14"/>
  <c r="AC72" i="14"/>
  <c r="AB72" i="14"/>
  <c r="AA72" i="14"/>
  <c r="Z72" i="14"/>
  <c r="Y72" i="14"/>
  <c r="X72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K72" i="14"/>
  <c r="J72" i="14"/>
  <c r="I72" i="14"/>
  <c r="H72" i="14"/>
  <c r="D72" i="14"/>
  <c r="C72" i="14"/>
  <c r="AC71" i="14"/>
  <c r="AB71" i="14"/>
  <c r="AA71" i="14"/>
  <c r="Z71" i="14"/>
  <c r="Y71" i="14"/>
  <c r="X71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K71" i="14"/>
  <c r="J71" i="14"/>
  <c r="I71" i="14"/>
  <c r="H71" i="14"/>
  <c r="D71" i="14"/>
  <c r="C71" i="14"/>
  <c r="AC70" i="14"/>
  <c r="AB70" i="14"/>
  <c r="AA70" i="14"/>
  <c r="Z70" i="14"/>
  <c r="Y70" i="14"/>
  <c r="X70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K70" i="14"/>
  <c r="J70" i="14"/>
  <c r="I70" i="14"/>
  <c r="H70" i="14"/>
  <c r="D70" i="14"/>
  <c r="C70" i="14"/>
  <c r="AC69" i="14"/>
  <c r="AB69" i="14"/>
  <c r="AA69" i="14"/>
  <c r="Z69" i="14"/>
  <c r="Y69" i="14"/>
  <c r="X69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K69" i="14"/>
  <c r="J69" i="14"/>
  <c r="I69" i="14"/>
  <c r="H69" i="14"/>
  <c r="D69" i="14"/>
  <c r="C69" i="14"/>
  <c r="AC68" i="14"/>
  <c r="AB68" i="14"/>
  <c r="AA68" i="14"/>
  <c r="Z68" i="14"/>
  <c r="Y68" i="14"/>
  <c r="X68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K68" i="14"/>
  <c r="J68" i="14"/>
  <c r="I68" i="14"/>
  <c r="H68" i="14"/>
  <c r="D68" i="14"/>
  <c r="C68" i="14"/>
  <c r="AC67" i="14"/>
  <c r="AB67" i="14"/>
  <c r="AA67" i="14"/>
  <c r="Z67" i="14"/>
  <c r="Y67" i="14"/>
  <c r="X67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K67" i="14"/>
  <c r="J67" i="14"/>
  <c r="I67" i="14"/>
  <c r="H67" i="14"/>
  <c r="D67" i="14"/>
  <c r="C67" i="14"/>
  <c r="AC66" i="14"/>
  <c r="AB66" i="14"/>
  <c r="AA66" i="14"/>
  <c r="Z66" i="14"/>
  <c r="Y66" i="14"/>
  <c r="X66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K66" i="14"/>
  <c r="J66" i="14"/>
  <c r="I66" i="14"/>
  <c r="H66" i="14"/>
  <c r="D66" i="14"/>
  <c r="C66" i="14"/>
  <c r="AC65" i="14"/>
  <c r="AB65" i="14"/>
  <c r="AA65" i="14"/>
  <c r="Z65" i="14"/>
  <c r="Y65" i="14"/>
  <c r="X65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K65" i="14"/>
  <c r="J65" i="14"/>
  <c r="I65" i="14"/>
  <c r="H65" i="14"/>
  <c r="D65" i="14"/>
  <c r="C65" i="14"/>
  <c r="AC64" i="14"/>
  <c r="AB64" i="14"/>
  <c r="AA64" i="14"/>
  <c r="Z64" i="14"/>
  <c r="Y64" i="14"/>
  <c r="X64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K64" i="14"/>
  <c r="J64" i="14"/>
  <c r="I64" i="14"/>
  <c r="H64" i="14"/>
  <c r="D64" i="14"/>
  <c r="C64" i="14"/>
  <c r="AC63" i="14"/>
  <c r="AB63" i="14"/>
  <c r="AA63" i="14"/>
  <c r="Z63" i="14"/>
  <c r="Y63" i="14"/>
  <c r="X63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K63" i="14"/>
  <c r="J63" i="14"/>
  <c r="I63" i="14"/>
  <c r="H63" i="14"/>
  <c r="D63" i="14"/>
  <c r="C63" i="14"/>
  <c r="AC62" i="14"/>
  <c r="AB62" i="14"/>
  <c r="AA62" i="14"/>
  <c r="Z62" i="14"/>
  <c r="Y62" i="14"/>
  <c r="X62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K62" i="14"/>
  <c r="J62" i="14"/>
  <c r="I62" i="14"/>
  <c r="H62" i="14"/>
  <c r="D62" i="14"/>
  <c r="C62" i="14"/>
  <c r="AC61" i="14"/>
  <c r="AB61" i="14"/>
  <c r="AA61" i="14"/>
  <c r="Z61" i="14"/>
  <c r="Y61" i="14"/>
  <c r="X61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K61" i="14"/>
  <c r="J61" i="14"/>
  <c r="I61" i="14"/>
  <c r="H61" i="14"/>
  <c r="D61" i="14"/>
  <c r="C61" i="14"/>
  <c r="AC60" i="14"/>
  <c r="AB60" i="14"/>
  <c r="AA60" i="14"/>
  <c r="Z60" i="14"/>
  <c r="Y60" i="14"/>
  <c r="X60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K60" i="14"/>
  <c r="J60" i="14"/>
  <c r="I60" i="14"/>
  <c r="H60" i="14"/>
  <c r="D60" i="14"/>
  <c r="C60" i="14"/>
  <c r="AC59" i="14"/>
  <c r="AB59" i="14"/>
  <c r="AA59" i="14"/>
  <c r="Z59" i="14"/>
  <c r="Y59" i="14"/>
  <c r="X59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K59" i="14"/>
  <c r="J59" i="14"/>
  <c r="I59" i="14"/>
  <c r="H59" i="14"/>
  <c r="D59" i="14"/>
  <c r="C59" i="14"/>
  <c r="AC58" i="14"/>
  <c r="AB58" i="14"/>
  <c r="AA58" i="14"/>
  <c r="Z58" i="14"/>
  <c r="Y58" i="14"/>
  <c r="X58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K58" i="14"/>
  <c r="J58" i="14"/>
  <c r="I58" i="14"/>
  <c r="H58" i="14"/>
  <c r="D58" i="14"/>
  <c r="C58" i="14"/>
  <c r="AC57" i="14"/>
  <c r="AB57" i="14"/>
  <c r="AA57" i="14"/>
  <c r="Z57" i="14"/>
  <c r="Y57" i="14"/>
  <c r="X57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K57" i="14"/>
  <c r="J57" i="14"/>
  <c r="I57" i="14"/>
  <c r="H57" i="14"/>
  <c r="D57" i="14"/>
  <c r="C57" i="14"/>
  <c r="AC56" i="14"/>
  <c r="AB56" i="14"/>
  <c r="AA56" i="14"/>
  <c r="Z56" i="14"/>
  <c r="Y56" i="14"/>
  <c r="X56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K56" i="14"/>
  <c r="J56" i="14"/>
  <c r="I56" i="14"/>
  <c r="H56" i="14"/>
  <c r="D56" i="14"/>
  <c r="C56" i="14"/>
  <c r="AC55" i="14"/>
  <c r="AB55" i="14"/>
  <c r="AA55" i="14"/>
  <c r="Z55" i="14"/>
  <c r="Y55" i="14"/>
  <c r="X55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K55" i="14"/>
  <c r="J55" i="14"/>
  <c r="I55" i="14"/>
  <c r="H55" i="14"/>
  <c r="D55" i="14"/>
  <c r="C55" i="14"/>
  <c r="AC54" i="14"/>
  <c r="AB54" i="14"/>
  <c r="AA54" i="14"/>
  <c r="Z54" i="14"/>
  <c r="Y54" i="14"/>
  <c r="X54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K54" i="14"/>
  <c r="J54" i="14"/>
  <c r="I54" i="14"/>
  <c r="H54" i="14"/>
  <c r="D54" i="14"/>
  <c r="C54" i="14"/>
  <c r="AC53" i="14"/>
  <c r="AB53" i="14"/>
  <c r="AA53" i="14"/>
  <c r="Z53" i="14"/>
  <c r="Y53" i="14"/>
  <c r="X53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K53" i="14"/>
  <c r="J53" i="14"/>
  <c r="I53" i="14"/>
  <c r="H53" i="14"/>
  <c r="D53" i="14"/>
  <c r="C53" i="14"/>
  <c r="AC52" i="14"/>
  <c r="AB52" i="14"/>
  <c r="AA52" i="14"/>
  <c r="Z52" i="14"/>
  <c r="Y52" i="14"/>
  <c r="X52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K52" i="14"/>
  <c r="J52" i="14"/>
  <c r="I52" i="14"/>
  <c r="H52" i="14"/>
  <c r="D52" i="14"/>
  <c r="C52" i="14"/>
  <c r="AC51" i="14"/>
  <c r="AB51" i="14"/>
  <c r="AA51" i="14"/>
  <c r="Z51" i="14"/>
  <c r="Y51" i="14"/>
  <c r="X51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K51" i="14"/>
  <c r="J51" i="14"/>
  <c r="I51" i="14"/>
  <c r="H51" i="14"/>
  <c r="D51" i="14"/>
  <c r="C51" i="14"/>
  <c r="AC50" i="14"/>
  <c r="AB50" i="14"/>
  <c r="AA50" i="14"/>
  <c r="Z50" i="14"/>
  <c r="Y50" i="14"/>
  <c r="X50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K50" i="14"/>
  <c r="J50" i="14"/>
  <c r="I50" i="14"/>
  <c r="H50" i="14"/>
  <c r="D50" i="14"/>
  <c r="C50" i="14"/>
  <c r="AC49" i="14"/>
  <c r="AB49" i="14"/>
  <c r="AA49" i="14"/>
  <c r="Z49" i="14"/>
  <c r="Y49" i="14"/>
  <c r="X49" i="14"/>
  <c r="W49" i="14"/>
  <c r="V49" i="14"/>
  <c r="U49" i="14"/>
  <c r="T49" i="14"/>
  <c r="S49" i="14"/>
  <c r="R49" i="14"/>
  <c r="Q49" i="14"/>
  <c r="P49" i="14"/>
  <c r="O49" i="14"/>
  <c r="N49" i="14"/>
  <c r="M49" i="14"/>
  <c r="L49" i="14"/>
  <c r="K49" i="14"/>
  <c r="J49" i="14"/>
  <c r="I49" i="14"/>
  <c r="H49" i="14"/>
  <c r="D49" i="14"/>
  <c r="C49" i="14"/>
  <c r="AC48" i="14"/>
  <c r="AB48" i="14"/>
  <c r="AA48" i="14"/>
  <c r="Z48" i="14"/>
  <c r="Y48" i="14"/>
  <c r="X48" i="14"/>
  <c r="W48" i="14"/>
  <c r="V48" i="14"/>
  <c r="U48" i="14"/>
  <c r="T48" i="14"/>
  <c r="S48" i="14"/>
  <c r="R48" i="14"/>
  <c r="Q48" i="14"/>
  <c r="P48" i="14"/>
  <c r="O48" i="14"/>
  <c r="N48" i="14"/>
  <c r="M48" i="14"/>
  <c r="L48" i="14"/>
  <c r="K48" i="14"/>
  <c r="J48" i="14"/>
  <c r="I48" i="14"/>
  <c r="H48" i="14"/>
  <c r="D48" i="14"/>
  <c r="C48" i="14"/>
  <c r="AC47" i="14"/>
  <c r="AB47" i="14"/>
  <c r="AA47" i="14"/>
  <c r="Z47" i="14"/>
  <c r="Y47" i="14"/>
  <c r="X47" i="14"/>
  <c r="W47" i="14"/>
  <c r="V47" i="14"/>
  <c r="U47" i="14"/>
  <c r="T47" i="14"/>
  <c r="S47" i="14"/>
  <c r="R47" i="14"/>
  <c r="Q47" i="14"/>
  <c r="P47" i="14"/>
  <c r="O47" i="14"/>
  <c r="N47" i="14"/>
  <c r="M47" i="14"/>
  <c r="L47" i="14"/>
  <c r="K47" i="14"/>
  <c r="J47" i="14"/>
  <c r="I47" i="14"/>
  <c r="H47" i="14"/>
  <c r="D47" i="14"/>
  <c r="C47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D46" i="14"/>
  <c r="C46" i="14"/>
  <c r="AC45" i="14"/>
  <c r="AB45" i="14"/>
  <c r="AA45" i="14"/>
  <c r="Z45" i="14"/>
  <c r="Y45" i="14"/>
  <c r="X45" i="14"/>
  <c r="W45" i="14"/>
  <c r="V45" i="14"/>
  <c r="U45" i="14"/>
  <c r="T45" i="14"/>
  <c r="S45" i="14"/>
  <c r="R45" i="14"/>
  <c r="Q45" i="14"/>
  <c r="P45" i="14"/>
  <c r="O45" i="14"/>
  <c r="N45" i="14"/>
  <c r="M45" i="14"/>
  <c r="L45" i="14"/>
  <c r="K45" i="14"/>
  <c r="J45" i="14"/>
  <c r="I45" i="14"/>
  <c r="H45" i="14"/>
  <c r="D45" i="14"/>
  <c r="C45" i="14"/>
  <c r="AC44" i="14"/>
  <c r="AB44" i="14"/>
  <c r="AA44" i="14"/>
  <c r="Z44" i="14"/>
  <c r="Y44" i="14"/>
  <c r="X44" i="14"/>
  <c r="W44" i="14"/>
  <c r="V44" i="14"/>
  <c r="U44" i="14"/>
  <c r="T44" i="14"/>
  <c r="S44" i="14"/>
  <c r="R44" i="14"/>
  <c r="Q44" i="14"/>
  <c r="P44" i="14"/>
  <c r="O44" i="14"/>
  <c r="N44" i="14"/>
  <c r="M44" i="14"/>
  <c r="L44" i="14"/>
  <c r="K44" i="14"/>
  <c r="J44" i="14"/>
  <c r="I44" i="14"/>
  <c r="H44" i="14"/>
  <c r="D44" i="14"/>
  <c r="C44" i="14"/>
  <c r="AC43" i="14"/>
  <c r="AB43" i="14"/>
  <c r="AA43" i="14"/>
  <c r="Z43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J43" i="14"/>
  <c r="I43" i="14"/>
  <c r="H43" i="14"/>
  <c r="D43" i="14"/>
  <c r="C43" i="14"/>
  <c r="AC42" i="14"/>
  <c r="AB42" i="14"/>
  <c r="AA42" i="14"/>
  <c r="Z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H42" i="14"/>
  <c r="D42" i="14"/>
  <c r="C42" i="14"/>
  <c r="AC41" i="14"/>
  <c r="AB41" i="14"/>
  <c r="AA41" i="14"/>
  <c r="Z41" i="14"/>
  <c r="Y41" i="14"/>
  <c r="X41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K41" i="14"/>
  <c r="J41" i="14"/>
  <c r="I41" i="14"/>
  <c r="H41" i="14"/>
  <c r="D41" i="14"/>
  <c r="C41" i="14"/>
  <c r="AC40" i="14"/>
  <c r="AB40" i="14"/>
  <c r="AA40" i="14"/>
  <c r="Z40" i="14"/>
  <c r="Y40" i="14"/>
  <c r="X40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K40" i="14"/>
  <c r="J40" i="14"/>
  <c r="I40" i="14"/>
  <c r="H40" i="14"/>
  <c r="D40" i="14"/>
  <c r="C40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D39" i="14"/>
  <c r="C39" i="14"/>
  <c r="AC38" i="14"/>
  <c r="AB38" i="14"/>
  <c r="AA38" i="14"/>
  <c r="Z38" i="14"/>
  <c r="Y38" i="14"/>
  <c r="X38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K38" i="14"/>
  <c r="J38" i="14"/>
  <c r="I38" i="14"/>
  <c r="H38" i="14"/>
  <c r="D38" i="14"/>
  <c r="C38" i="14"/>
  <c r="AC37" i="14"/>
  <c r="AB37" i="14"/>
  <c r="AA37" i="14"/>
  <c r="Z37" i="14"/>
  <c r="Y37" i="14"/>
  <c r="X37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K37" i="14"/>
  <c r="J37" i="14"/>
  <c r="I37" i="14"/>
  <c r="H37" i="14"/>
  <c r="D37" i="14"/>
  <c r="C37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D36" i="14"/>
  <c r="C36" i="14"/>
  <c r="AC35" i="14"/>
  <c r="AB35" i="14"/>
  <c r="AA35" i="14"/>
  <c r="Z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I35" i="14"/>
  <c r="H35" i="14"/>
  <c r="D35" i="14"/>
  <c r="C35" i="14"/>
  <c r="AC34" i="14"/>
  <c r="AB34" i="14"/>
  <c r="AA34" i="14"/>
  <c r="Z34" i="14"/>
  <c r="Y34" i="14"/>
  <c r="X34" i="14"/>
  <c r="W34" i="14"/>
  <c r="V34" i="14"/>
  <c r="U34" i="14"/>
  <c r="T34" i="14"/>
  <c r="S34" i="14"/>
  <c r="R34" i="14"/>
  <c r="Q34" i="14"/>
  <c r="P34" i="14"/>
  <c r="O34" i="14"/>
  <c r="N34" i="14"/>
  <c r="M34" i="14"/>
  <c r="L34" i="14"/>
  <c r="K34" i="14"/>
  <c r="J34" i="14"/>
  <c r="I34" i="14"/>
  <c r="H34" i="14"/>
  <c r="C34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C33" i="14"/>
  <c r="AC32" i="14"/>
  <c r="AB32" i="14"/>
  <c r="AA32" i="14"/>
  <c r="Z32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J32" i="14"/>
  <c r="I32" i="14"/>
  <c r="H32" i="14"/>
  <c r="C32" i="14"/>
  <c r="AC31" i="14"/>
  <c r="AB31" i="14"/>
  <c r="AA31" i="14"/>
  <c r="Z31" i="14"/>
  <c r="Y31" i="14"/>
  <c r="X31" i="14"/>
  <c r="W31" i="14"/>
  <c r="V31" i="14"/>
  <c r="U31" i="14"/>
  <c r="T31" i="14"/>
  <c r="S31" i="14"/>
  <c r="R31" i="14"/>
  <c r="Q31" i="14"/>
  <c r="P31" i="14"/>
  <c r="O31" i="14"/>
  <c r="N31" i="14"/>
  <c r="M31" i="14"/>
  <c r="L31" i="14"/>
  <c r="K31" i="14"/>
  <c r="J31" i="14"/>
  <c r="I31" i="14"/>
  <c r="H31" i="14"/>
  <c r="C31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C30" i="14"/>
  <c r="AC29" i="14"/>
  <c r="AB29" i="14"/>
  <c r="AA29" i="14"/>
  <c r="Z29" i="14"/>
  <c r="Y29" i="14"/>
  <c r="X29" i="14"/>
  <c r="W29" i="14"/>
  <c r="V29" i="14"/>
  <c r="U29" i="14"/>
  <c r="T29" i="14"/>
  <c r="S29" i="14"/>
  <c r="R29" i="14"/>
  <c r="Q29" i="14"/>
  <c r="P29" i="14"/>
  <c r="O29" i="14"/>
  <c r="N29" i="14"/>
  <c r="M29" i="14"/>
  <c r="L29" i="14"/>
  <c r="K29" i="14"/>
  <c r="J29" i="14"/>
  <c r="I29" i="14"/>
  <c r="H29" i="14"/>
  <c r="C29" i="14"/>
  <c r="AC28" i="14"/>
  <c r="AB28" i="14"/>
  <c r="AA28" i="14"/>
  <c r="Z28" i="14"/>
  <c r="Y28" i="14"/>
  <c r="X28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K28" i="14"/>
  <c r="J28" i="14"/>
  <c r="I28" i="14"/>
  <c r="H28" i="14"/>
  <c r="C28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C27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C26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J25" i="14"/>
  <c r="I25" i="14"/>
  <c r="H25" i="14"/>
  <c r="C25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C24" i="14"/>
  <c r="AC23" i="14"/>
  <c r="AB23" i="14"/>
  <c r="AA23" i="14"/>
  <c r="Z23" i="14"/>
  <c r="Y23" i="14"/>
  <c r="X23" i="14"/>
  <c r="W23" i="14"/>
  <c r="V23" i="14"/>
  <c r="U23" i="14"/>
  <c r="T23" i="14"/>
  <c r="S23" i="14"/>
  <c r="R23" i="14"/>
  <c r="Q23" i="14"/>
  <c r="P23" i="14"/>
  <c r="O23" i="14"/>
  <c r="N23" i="14"/>
  <c r="M23" i="14"/>
  <c r="L23" i="14"/>
  <c r="K23" i="14"/>
  <c r="J23" i="14"/>
  <c r="I23" i="14"/>
  <c r="H23" i="14"/>
  <c r="C23" i="14"/>
  <c r="AC22" i="14"/>
  <c r="AB22" i="14"/>
  <c r="AA22" i="14"/>
  <c r="Z22" i="14"/>
  <c r="Y22" i="14"/>
  <c r="X22" i="14"/>
  <c r="W22" i="14"/>
  <c r="V22" i="14"/>
  <c r="U22" i="14"/>
  <c r="T22" i="14"/>
  <c r="S22" i="14"/>
  <c r="R22" i="14"/>
  <c r="Q22" i="14"/>
  <c r="P22" i="14"/>
  <c r="O22" i="14"/>
  <c r="N22" i="14"/>
  <c r="M22" i="14"/>
  <c r="L22" i="14"/>
  <c r="K22" i="14"/>
  <c r="J22" i="14"/>
  <c r="I22" i="14"/>
  <c r="H22" i="14"/>
  <c r="C22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C21" i="14"/>
  <c r="AC20" i="14"/>
  <c r="AB20" i="14"/>
  <c r="AA20" i="14"/>
  <c r="Z20" i="14"/>
  <c r="Y20" i="14"/>
  <c r="X20" i="14"/>
  <c r="W20" i="14"/>
  <c r="V20" i="14"/>
  <c r="U20" i="14"/>
  <c r="S20" i="14"/>
  <c r="R20" i="14"/>
  <c r="Q20" i="14"/>
  <c r="P20" i="14"/>
  <c r="O20" i="14"/>
  <c r="N20" i="14"/>
  <c r="M20" i="14"/>
  <c r="L20" i="14"/>
  <c r="K20" i="14"/>
  <c r="J20" i="14"/>
  <c r="I20" i="14"/>
  <c r="H20" i="14"/>
  <c r="C20" i="14"/>
  <c r="AC19" i="14"/>
  <c r="AB19" i="14"/>
  <c r="AA19" i="14"/>
  <c r="Z19" i="14"/>
  <c r="Y19" i="14"/>
  <c r="X19" i="14"/>
  <c r="W19" i="14"/>
  <c r="V19" i="14"/>
  <c r="U19" i="14"/>
  <c r="S19" i="14"/>
  <c r="R19" i="14"/>
  <c r="Q19" i="14"/>
  <c r="P19" i="14"/>
  <c r="O19" i="14"/>
  <c r="N19" i="14"/>
  <c r="M19" i="14"/>
  <c r="L19" i="14"/>
  <c r="K19" i="14"/>
  <c r="J19" i="14"/>
  <c r="I19" i="14"/>
  <c r="H19" i="14"/>
  <c r="C19" i="14"/>
  <c r="AC18" i="14"/>
  <c r="AB18" i="14"/>
  <c r="AA18" i="14"/>
  <c r="Z18" i="14"/>
  <c r="Y18" i="14"/>
  <c r="X18" i="14"/>
  <c r="W18" i="14"/>
  <c r="V18" i="14"/>
  <c r="U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C18" i="14"/>
  <c r="AC17" i="14"/>
  <c r="AB17" i="14"/>
  <c r="AA17" i="14"/>
  <c r="Z17" i="14"/>
  <c r="Y17" i="14"/>
  <c r="X17" i="14"/>
  <c r="W17" i="14"/>
  <c r="V17" i="14"/>
  <c r="U17" i="14"/>
  <c r="S17" i="14"/>
  <c r="R17" i="14"/>
  <c r="Q17" i="14"/>
  <c r="P17" i="14"/>
  <c r="O17" i="14"/>
  <c r="N17" i="14"/>
  <c r="M17" i="14"/>
  <c r="L17" i="14"/>
  <c r="K17" i="14"/>
  <c r="J17" i="14"/>
  <c r="I17" i="14"/>
  <c r="H17" i="14"/>
  <c r="C17" i="14"/>
  <c r="AC16" i="14"/>
  <c r="AB16" i="14"/>
  <c r="AA16" i="14"/>
  <c r="Z16" i="14"/>
  <c r="Y16" i="14"/>
  <c r="X16" i="14"/>
  <c r="W16" i="14"/>
  <c r="V16" i="14"/>
  <c r="U16" i="14"/>
  <c r="S16" i="14"/>
  <c r="R16" i="14"/>
  <c r="Q16" i="14"/>
  <c r="P16" i="14"/>
  <c r="O16" i="14"/>
  <c r="N16" i="14"/>
  <c r="M16" i="14"/>
  <c r="L16" i="14"/>
  <c r="K16" i="14"/>
  <c r="J16" i="14"/>
  <c r="I16" i="14"/>
  <c r="H16" i="14"/>
  <c r="C16" i="14"/>
  <c r="AC15" i="14"/>
  <c r="AB15" i="14"/>
  <c r="AA15" i="14"/>
  <c r="Z15" i="14"/>
  <c r="Y15" i="14"/>
  <c r="X15" i="14"/>
  <c r="W15" i="14"/>
  <c r="V15" i="14"/>
  <c r="U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C15" i="14"/>
  <c r="AC14" i="14"/>
  <c r="AB14" i="14"/>
  <c r="AA14" i="14"/>
  <c r="Z14" i="14"/>
  <c r="Y14" i="14"/>
  <c r="X14" i="14"/>
  <c r="W14" i="14"/>
  <c r="V14" i="14"/>
  <c r="U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C14" i="14"/>
  <c r="AC13" i="14"/>
  <c r="AB13" i="14"/>
  <c r="AA13" i="14"/>
  <c r="Z13" i="14"/>
  <c r="Y13" i="14"/>
  <c r="X13" i="14"/>
  <c r="W13" i="14"/>
  <c r="V13" i="14"/>
  <c r="U13" i="14"/>
  <c r="S13" i="14"/>
  <c r="R13" i="14"/>
  <c r="Q13" i="14"/>
  <c r="P13" i="14"/>
  <c r="O13" i="14"/>
  <c r="N13" i="14"/>
  <c r="M13" i="14"/>
  <c r="L13" i="14"/>
  <c r="K13" i="14"/>
  <c r="J13" i="14"/>
  <c r="I13" i="14"/>
  <c r="H13" i="14"/>
  <c r="C13" i="14"/>
  <c r="AC12" i="14"/>
  <c r="AB12" i="14"/>
  <c r="AA12" i="14"/>
  <c r="Z12" i="14"/>
  <c r="Y12" i="14"/>
  <c r="X12" i="14"/>
  <c r="W12" i="14"/>
  <c r="V12" i="14"/>
  <c r="U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C12" i="14"/>
  <c r="AC11" i="14"/>
  <c r="AB11" i="14"/>
  <c r="AA11" i="14"/>
  <c r="Z11" i="14"/>
  <c r="Y11" i="14"/>
  <c r="X11" i="14"/>
  <c r="W11" i="14"/>
  <c r="V11" i="14"/>
  <c r="U11" i="14"/>
  <c r="S11" i="14"/>
  <c r="R11" i="14"/>
  <c r="Q11" i="14"/>
  <c r="P11" i="14"/>
  <c r="O11" i="14"/>
  <c r="N11" i="14"/>
  <c r="M11" i="14"/>
  <c r="L11" i="14"/>
  <c r="K11" i="14"/>
  <c r="J11" i="14"/>
  <c r="I11" i="14"/>
  <c r="H11" i="14"/>
  <c r="C11" i="14"/>
  <c r="AC10" i="14"/>
  <c r="AB10" i="14"/>
  <c r="AA10" i="14"/>
  <c r="Z10" i="14"/>
  <c r="Y10" i="14"/>
  <c r="X10" i="14"/>
  <c r="W10" i="14"/>
  <c r="V10" i="14"/>
  <c r="U10" i="14"/>
  <c r="S10" i="14"/>
  <c r="R10" i="14"/>
  <c r="Q10" i="14"/>
  <c r="P10" i="14"/>
  <c r="O10" i="14"/>
  <c r="N10" i="14"/>
  <c r="M10" i="14"/>
  <c r="L10" i="14"/>
  <c r="K10" i="14"/>
  <c r="J10" i="14"/>
  <c r="I10" i="14"/>
  <c r="C10" i="14"/>
  <c r="AC9" i="14"/>
  <c r="AB9" i="14"/>
  <c r="AA9" i="14"/>
  <c r="Z9" i="14"/>
  <c r="Y9" i="14"/>
  <c r="X9" i="14"/>
  <c r="W9" i="14"/>
  <c r="V9" i="14"/>
  <c r="U9" i="14"/>
  <c r="S9" i="14"/>
  <c r="R9" i="14"/>
  <c r="Q9" i="14"/>
  <c r="P9" i="14"/>
  <c r="O9" i="14"/>
  <c r="N9" i="14"/>
  <c r="M9" i="14"/>
  <c r="L9" i="14"/>
  <c r="K9" i="14"/>
  <c r="J9" i="14"/>
  <c r="I9" i="14"/>
  <c r="C9" i="14"/>
  <c r="AC8" i="14"/>
  <c r="AB8" i="14"/>
  <c r="AA8" i="14"/>
  <c r="Z8" i="14"/>
  <c r="Y8" i="14"/>
  <c r="X8" i="14"/>
  <c r="W8" i="14"/>
  <c r="V8" i="14"/>
  <c r="U8" i="14"/>
  <c r="S8" i="14"/>
  <c r="R8" i="14"/>
  <c r="Q8" i="14"/>
  <c r="P8" i="14"/>
  <c r="O8" i="14"/>
  <c r="N8" i="14"/>
  <c r="M8" i="14"/>
  <c r="L8" i="14"/>
  <c r="K8" i="14"/>
  <c r="J8" i="14"/>
  <c r="I8" i="14"/>
  <c r="C8" i="14"/>
  <c r="AC7" i="14"/>
  <c r="AB7" i="14"/>
  <c r="AA7" i="14"/>
  <c r="Z7" i="14"/>
  <c r="Y7" i="14"/>
  <c r="X7" i="14"/>
  <c r="W7" i="14"/>
  <c r="V7" i="14"/>
  <c r="U7" i="14"/>
  <c r="S7" i="14"/>
  <c r="R7" i="14"/>
  <c r="Q7" i="14"/>
  <c r="P7" i="14"/>
  <c r="O7" i="14"/>
  <c r="N7" i="14"/>
  <c r="M7" i="14"/>
  <c r="L7" i="14"/>
  <c r="K7" i="14"/>
  <c r="J7" i="14"/>
  <c r="I7" i="14"/>
  <c r="C7" i="14"/>
  <c r="AC6" i="14"/>
  <c r="AB6" i="14"/>
  <c r="AA6" i="14"/>
  <c r="Z6" i="14"/>
  <c r="Y6" i="14"/>
  <c r="X6" i="14"/>
  <c r="W6" i="14"/>
  <c r="V6" i="14"/>
  <c r="U6" i="14"/>
  <c r="S6" i="14"/>
  <c r="R6" i="14"/>
  <c r="Q6" i="14"/>
  <c r="P6" i="14"/>
  <c r="O6" i="14"/>
  <c r="N6" i="14"/>
  <c r="M6" i="14"/>
  <c r="L6" i="14"/>
  <c r="K6" i="14"/>
  <c r="J6" i="14"/>
  <c r="I6" i="14"/>
  <c r="C6" i="14"/>
  <c r="AC5" i="14"/>
  <c r="AB5" i="14"/>
  <c r="AA5" i="14"/>
  <c r="Z5" i="14"/>
  <c r="Y5" i="14"/>
  <c r="X5" i="14"/>
  <c r="W5" i="14"/>
  <c r="V5" i="14"/>
  <c r="U5" i="14"/>
  <c r="S5" i="14"/>
  <c r="R5" i="14"/>
  <c r="Q5" i="14"/>
  <c r="P5" i="14"/>
  <c r="O5" i="14"/>
  <c r="N5" i="14"/>
  <c r="M5" i="14"/>
  <c r="L5" i="14"/>
  <c r="K5" i="14"/>
  <c r="J5" i="14"/>
  <c r="I5" i="14"/>
  <c r="C5" i="14"/>
  <c r="AC4" i="14"/>
  <c r="AB4" i="14"/>
  <c r="AA4" i="14"/>
  <c r="Z4" i="14"/>
  <c r="Y4" i="14"/>
  <c r="X4" i="14"/>
  <c r="W4" i="14"/>
  <c r="V4" i="14"/>
  <c r="U4" i="14"/>
  <c r="S4" i="14"/>
  <c r="R4" i="14"/>
  <c r="Q4" i="14"/>
  <c r="P4" i="14"/>
  <c r="O4" i="14"/>
  <c r="N4" i="14"/>
  <c r="M4" i="14"/>
  <c r="L4" i="14"/>
  <c r="K4" i="14"/>
  <c r="J4" i="14"/>
  <c r="I4" i="14"/>
  <c r="C4" i="14"/>
  <c r="AC3" i="14"/>
  <c r="AB3" i="14"/>
  <c r="AA3" i="14"/>
  <c r="Z3" i="14"/>
  <c r="Y3" i="14"/>
  <c r="X3" i="14"/>
  <c r="W3" i="14"/>
  <c r="V3" i="14"/>
  <c r="U3" i="14"/>
  <c r="S3" i="14"/>
  <c r="R3" i="14"/>
  <c r="Q3" i="14"/>
  <c r="P3" i="14"/>
  <c r="O3" i="14"/>
  <c r="N3" i="14"/>
  <c r="M3" i="14"/>
  <c r="L3" i="14"/>
  <c r="K3" i="14"/>
  <c r="J3" i="14"/>
  <c r="I3" i="14"/>
  <c r="C3" i="14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AJ48" i="11"/>
  <c r="AI48" i="11"/>
  <c r="AH48" i="11"/>
  <c r="AG48" i="11"/>
  <c r="AF48" i="11"/>
  <c r="AE48" i="11"/>
  <c r="AD48" i="11"/>
  <c r="AC48" i="11"/>
  <c r="AB48" i="11"/>
  <c r="AA48" i="11"/>
  <c r="Z48" i="11"/>
  <c r="Y48" i="11"/>
  <c r="X48" i="11"/>
  <c r="W48" i="11"/>
  <c r="V48" i="11"/>
  <c r="U48" i="11"/>
  <c r="T48" i="11"/>
  <c r="S48" i="11"/>
  <c r="R48" i="11"/>
  <c r="Q48" i="11"/>
  <c r="E48" i="11"/>
  <c r="AJ47" i="11"/>
  <c r="AI47" i="11"/>
  <c r="AH47" i="11"/>
  <c r="AG47" i="11"/>
  <c r="AF47" i="11"/>
  <c r="AE47" i="11"/>
  <c r="AD47" i="11"/>
  <c r="AC47" i="11"/>
  <c r="AB47" i="11"/>
  <c r="AA47" i="11"/>
  <c r="Z47" i="11"/>
  <c r="Y47" i="11"/>
  <c r="X47" i="11"/>
  <c r="W47" i="11"/>
  <c r="V47" i="11"/>
  <c r="U47" i="11"/>
  <c r="T47" i="11"/>
  <c r="S47" i="11"/>
  <c r="R47" i="11"/>
  <c r="Q47" i="11"/>
  <c r="AJ46" i="11"/>
  <c r="AI46" i="11"/>
  <c r="AH46" i="11"/>
  <c r="AG46" i="11"/>
  <c r="AF46" i="11"/>
  <c r="AE46" i="11"/>
  <c r="AD46" i="11"/>
  <c r="AC46" i="11"/>
  <c r="AB46" i="11"/>
  <c r="AA46" i="11"/>
  <c r="Z46" i="11"/>
  <c r="Y46" i="11"/>
  <c r="X46" i="11"/>
  <c r="W46" i="11"/>
  <c r="V46" i="11"/>
  <c r="U46" i="11"/>
  <c r="T46" i="11"/>
  <c r="S46" i="11"/>
  <c r="R46" i="11"/>
  <c r="Q46" i="11"/>
  <c r="AJ45" i="11"/>
  <c r="AI45" i="11"/>
  <c r="AH45" i="11"/>
  <c r="AG45" i="11"/>
  <c r="AF45" i="11"/>
  <c r="AE45" i="11"/>
  <c r="AD45" i="11"/>
  <c r="AC45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AJ44" i="11"/>
  <c r="AI44" i="11"/>
  <c r="AH44" i="11"/>
  <c r="AG44" i="11"/>
  <c r="AF44" i="11"/>
  <c r="AE44" i="11"/>
  <c r="AD44" i="11"/>
  <c r="AC44" i="11"/>
  <c r="AB44" i="11"/>
  <c r="AA44" i="11"/>
  <c r="Z44" i="11"/>
  <c r="Y44" i="11"/>
  <c r="X44" i="11"/>
  <c r="W44" i="11"/>
  <c r="V44" i="11"/>
  <c r="U44" i="11"/>
  <c r="T44" i="11"/>
  <c r="S44" i="11"/>
  <c r="R44" i="11"/>
  <c r="Q44" i="11"/>
  <c r="AJ43" i="11"/>
  <c r="AI43" i="11"/>
  <c r="AH43" i="11"/>
  <c r="AG43" i="11"/>
  <c r="AF43" i="11"/>
  <c r="AE43" i="11"/>
  <c r="AD43" i="11"/>
  <c r="AC43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AJ42" i="11"/>
  <c r="AI42" i="11"/>
  <c r="AH42" i="11"/>
  <c r="AG42" i="11"/>
  <c r="AF42" i="11"/>
  <c r="AE42" i="11"/>
  <c r="AD42" i="11"/>
  <c r="AC42" i="11"/>
  <c r="AB42" i="11"/>
  <c r="AA42" i="11"/>
  <c r="Z42" i="11"/>
  <c r="Y42" i="11"/>
  <c r="X42" i="11"/>
  <c r="W42" i="11"/>
  <c r="V42" i="11"/>
  <c r="U42" i="11"/>
  <c r="T42" i="11"/>
  <c r="S42" i="11"/>
  <c r="R42" i="11"/>
  <c r="Q42" i="11"/>
  <c r="AJ41" i="11"/>
  <c r="AI41" i="11"/>
  <c r="AH41" i="11"/>
  <c r="AG41" i="11"/>
  <c r="AF41" i="11"/>
  <c r="AE41" i="11"/>
  <c r="AD41" i="11"/>
  <c r="AC41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BA33" i="11"/>
  <c r="AZ33" i="11"/>
  <c r="AY33" i="11"/>
  <c r="AX33" i="11"/>
  <c r="AW33" i="11"/>
  <c r="AV33" i="11"/>
  <c r="AU33" i="11"/>
  <c r="AT33" i="11"/>
  <c r="AS33" i="11"/>
  <c r="AR33" i="11"/>
  <c r="AQ33" i="11"/>
  <c r="AP33" i="11"/>
  <c r="AO33" i="11"/>
  <c r="AJ33" i="11"/>
  <c r="AI33" i="11"/>
  <c r="AH33" i="11"/>
  <c r="AG33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N33" i="11"/>
  <c r="M33" i="11"/>
  <c r="I33" i="11"/>
  <c r="H33" i="11"/>
  <c r="BA32" i="11"/>
  <c r="AZ32" i="11"/>
  <c r="AY32" i="11"/>
  <c r="AX32" i="11"/>
  <c r="AW32" i="11"/>
  <c r="AV32" i="11"/>
  <c r="AU32" i="11"/>
  <c r="AT32" i="11"/>
  <c r="AS32" i="11"/>
  <c r="AR32" i="11"/>
  <c r="AQ32" i="11"/>
  <c r="AP32" i="11"/>
  <c r="AO32" i="11"/>
  <c r="AJ32" i="11"/>
  <c r="AI32" i="11"/>
  <c r="AH32" i="11"/>
  <c r="AG32" i="11"/>
  <c r="AF32" i="11"/>
  <c r="AE32" i="11"/>
  <c r="AD32" i="11"/>
  <c r="AC32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N32" i="11"/>
  <c r="M32" i="11"/>
  <c r="I32" i="11"/>
  <c r="H32" i="11"/>
  <c r="BA31" i="11"/>
  <c r="AZ31" i="11"/>
  <c r="AY31" i="11"/>
  <c r="AX31" i="11"/>
  <c r="AW31" i="11"/>
  <c r="AV31" i="11"/>
  <c r="AU31" i="11"/>
  <c r="AT31" i="11"/>
  <c r="AS31" i="11"/>
  <c r="AR31" i="11"/>
  <c r="AQ31" i="11"/>
  <c r="AP31" i="11"/>
  <c r="AO31" i="11"/>
  <c r="AJ31" i="11"/>
  <c r="AI31" i="11"/>
  <c r="AH31" i="11"/>
  <c r="AG31" i="11"/>
  <c r="AF31" i="11"/>
  <c r="AE31" i="11"/>
  <c r="AD31" i="11"/>
  <c r="AC31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N31" i="11"/>
  <c r="M31" i="11"/>
  <c r="I31" i="11"/>
  <c r="BA30" i="11"/>
  <c r="AZ30" i="11"/>
  <c r="AY30" i="11"/>
  <c r="AX30" i="11"/>
  <c r="AW30" i="11"/>
  <c r="AV30" i="11"/>
  <c r="AU30" i="11"/>
  <c r="AT30" i="11"/>
  <c r="AS30" i="11"/>
  <c r="AR30" i="11"/>
  <c r="AQ30" i="11"/>
  <c r="AP30" i="11"/>
  <c r="AO30" i="11"/>
  <c r="AJ30" i="11"/>
  <c r="AI30" i="11"/>
  <c r="AH30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N30" i="11"/>
  <c r="M30" i="11"/>
  <c r="I30" i="11"/>
  <c r="H30" i="11"/>
  <c r="BA29" i="11"/>
  <c r="AZ29" i="11"/>
  <c r="AY29" i="11"/>
  <c r="AX29" i="11"/>
  <c r="AW29" i="11"/>
  <c r="AV29" i="11"/>
  <c r="AU29" i="11"/>
  <c r="AT29" i="11"/>
  <c r="AS29" i="11"/>
  <c r="AR29" i="11"/>
  <c r="AQ29" i="11"/>
  <c r="AP29" i="11"/>
  <c r="AO29" i="11"/>
  <c r="AJ29" i="11"/>
  <c r="AI29" i="11"/>
  <c r="AH29" i="11"/>
  <c r="AG29" i="11"/>
  <c r="AF29" i="11"/>
  <c r="AE29" i="11"/>
  <c r="AD29" i="11"/>
  <c r="AC29" i="11"/>
  <c r="AB29" i="11"/>
  <c r="AA29" i="11"/>
  <c r="Z29" i="11"/>
  <c r="Y29" i="11"/>
  <c r="X29" i="11"/>
  <c r="W29" i="11"/>
  <c r="V29" i="11"/>
  <c r="U29" i="11"/>
  <c r="T29" i="11"/>
  <c r="S29" i="11"/>
  <c r="R29" i="11"/>
  <c r="Q29" i="11"/>
  <c r="N29" i="11"/>
  <c r="M29" i="11"/>
  <c r="I29" i="11"/>
  <c r="H29" i="11"/>
  <c r="BA28" i="11"/>
  <c r="AZ28" i="11"/>
  <c r="AY28" i="11"/>
  <c r="AX28" i="11"/>
  <c r="AW28" i="11"/>
  <c r="AV28" i="11"/>
  <c r="AU28" i="11"/>
  <c r="AT28" i="11"/>
  <c r="AS28" i="11"/>
  <c r="AR28" i="11"/>
  <c r="AQ28" i="11"/>
  <c r="AP28" i="11"/>
  <c r="AO28" i="11"/>
  <c r="BA27" i="11"/>
  <c r="AZ27" i="11"/>
  <c r="AY27" i="11"/>
  <c r="AX27" i="11"/>
  <c r="AW27" i="11"/>
  <c r="AV27" i="11"/>
  <c r="AU27" i="11"/>
  <c r="AT27" i="11"/>
  <c r="AS27" i="11"/>
  <c r="AR27" i="11"/>
  <c r="AQ27" i="11"/>
  <c r="AP27" i="11"/>
  <c r="AO27" i="11"/>
  <c r="BA26" i="11"/>
  <c r="AZ26" i="11"/>
  <c r="AY26" i="11"/>
  <c r="AX26" i="11"/>
  <c r="AW26" i="11"/>
  <c r="AV26" i="11"/>
  <c r="AU26" i="11"/>
  <c r="AT26" i="11"/>
  <c r="AS26" i="11"/>
  <c r="AR26" i="11"/>
  <c r="AQ26" i="11"/>
  <c r="AP26" i="11"/>
  <c r="AO26" i="11"/>
  <c r="AJ24" i="11"/>
  <c r="AI24" i="11"/>
  <c r="AH24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J23" i="11"/>
  <c r="AI23" i="11"/>
  <c r="AH23" i="11"/>
  <c r="AG23" i="11"/>
  <c r="AF23" i="11"/>
  <c r="AE23" i="11"/>
  <c r="AD23" i="11"/>
  <c r="AC23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BA22" i="11"/>
  <c r="AZ22" i="11"/>
  <c r="AY22" i="11"/>
  <c r="AX22" i="11"/>
  <c r="AW22" i="11"/>
  <c r="AV22" i="11"/>
  <c r="AU22" i="11"/>
  <c r="AT22" i="11"/>
  <c r="AS22" i="11"/>
  <c r="AR22" i="11"/>
  <c r="AQ22" i="11"/>
  <c r="AP22" i="11"/>
  <c r="AO22" i="11"/>
  <c r="AJ22" i="11"/>
  <c r="AI22" i="11"/>
  <c r="AH22" i="11"/>
  <c r="AG22" i="11"/>
  <c r="AF22" i="11"/>
  <c r="AE22" i="11"/>
  <c r="AD22" i="11"/>
  <c r="AC22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BA21" i="11"/>
  <c r="AZ21" i="11"/>
  <c r="AY21" i="11"/>
  <c r="AX21" i="11"/>
  <c r="AW21" i="11"/>
  <c r="AV21" i="11"/>
  <c r="AU21" i="11"/>
  <c r="AT21" i="11"/>
  <c r="AS21" i="11"/>
  <c r="AR21" i="11"/>
  <c r="AQ21" i="11"/>
  <c r="AP21" i="11"/>
  <c r="AO21" i="11"/>
  <c r="AJ21" i="11"/>
  <c r="AI21" i="11"/>
  <c r="AH21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BA20" i="11"/>
  <c r="AZ20" i="11"/>
  <c r="AY20" i="11"/>
  <c r="AX20" i="11"/>
  <c r="AW20" i="11"/>
  <c r="AV20" i="11"/>
  <c r="AU20" i="11"/>
  <c r="AT20" i="11"/>
  <c r="AS20" i="11"/>
  <c r="AR20" i="11"/>
  <c r="AQ20" i="11"/>
  <c r="AP20" i="11"/>
  <c r="AO20" i="11"/>
  <c r="AJ20" i="11"/>
  <c r="AI20" i="11"/>
  <c r="AH20" i="11"/>
  <c r="AG20" i="11"/>
  <c r="AF20" i="11"/>
  <c r="AE20" i="11"/>
  <c r="AD20" i="11"/>
  <c r="AC20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BA19" i="11"/>
  <c r="AZ19" i="11"/>
  <c r="AY19" i="11"/>
  <c r="AX19" i="11"/>
  <c r="AW19" i="11"/>
  <c r="AV19" i="11"/>
  <c r="AU19" i="11"/>
  <c r="AT19" i="11"/>
  <c r="AS19" i="11"/>
  <c r="AR19" i="11"/>
  <c r="AQ19" i="11"/>
  <c r="AP19" i="11"/>
  <c r="AO19" i="11"/>
  <c r="AJ19" i="11"/>
  <c r="AI19" i="11"/>
  <c r="AH19" i="11"/>
  <c r="AG19" i="11"/>
  <c r="AF19" i="11"/>
  <c r="AE19" i="11"/>
  <c r="AD19" i="11"/>
  <c r="AC19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BA18" i="11"/>
  <c r="AZ18" i="11"/>
  <c r="AY18" i="11"/>
  <c r="AX18" i="11"/>
  <c r="AW18" i="11"/>
  <c r="AV18" i="11"/>
  <c r="AU18" i="11"/>
  <c r="AT18" i="11"/>
  <c r="AS18" i="11"/>
  <c r="AR18" i="11"/>
  <c r="AQ18" i="11"/>
  <c r="AP18" i="11"/>
  <c r="AO18" i="11"/>
  <c r="AJ18" i="11"/>
  <c r="AI18" i="11"/>
  <c r="AH18" i="11"/>
  <c r="AG18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BA17" i="11"/>
  <c r="AZ17" i="11"/>
  <c r="AY17" i="11"/>
  <c r="AX17" i="11"/>
  <c r="AW17" i="11"/>
  <c r="AV17" i="11"/>
  <c r="AU17" i="11"/>
  <c r="AT17" i="11"/>
  <c r="AS17" i="11"/>
  <c r="AR17" i="11"/>
  <c r="AQ17" i="11"/>
  <c r="AP17" i="11"/>
  <c r="AO17" i="11"/>
  <c r="AJ17" i="11"/>
  <c r="AI17" i="11"/>
  <c r="AH17" i="11"/>
  <c r="AG17" i="11"/>
  <c r="AF17" i="11"/>
  <c r="AE17" i="11"/>
  <c r="AD17" i="11"/>
  <c r="AC17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BA16" i="11"/>
  <c r="AZ16" i="11"/>
  <c r="AY16" i="11"/>
  <c r="AX16" i="11"/>
  <c r="AW16" i="11"/>
  <c r="AV16" i="11"/>
  <c r="AU16" i="11"/>
  <c r="AT16" i="11"/>
  <c r="AS16" i="11"/>
  <c r="AR16" i="11"/>
  <c r="AQ16" i="11"/>
  <c r="AP16" i="11"/>
  <c r="AO16" i="11"/>
  <c r="BA15" i="11"/>
  <c r="AZ15" i="11"/>
  <c r="AY15" i="11"/>
  <c r="AX15" i="11"/>
  <c r="AW15" i="11"/>
  <c r="AV15" i="11"/>
  <c r="AU15" i="11"/>
  <c r="AT15" i="11"/>
  <c r="AS15" i="11"/>
  <c r="AR15" i="11"/>
  <c r="AQ15" i="11"/>
  <c r="AP15" i="11"/>
  <c r="AO15" i="11"/>
  <c r="AJ12" i="11"/>
  <c r="AI12" i="11"/>
  <c r="AH12" i="11"/>
  <c r="AG12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BA11" i="11"/>
  <c r="AZ11" i="11"/>
  <c r="AY11" i="11"/>
  <c r="AX11" i="11"/>
  <c r="AW11" i="11"/>
  <c r="AV11" i="11"/>
  <c r="AU11" i="11"/>
  <c r="AT11" i="11"/>
  <c r="AS11" i="11"/>
  <c r="AR11" i="11"/>
  <c r="AQ11" i="11"/>
  <c r="AP11" i="11"/>
  <c r="AO11" i="11"/>
  <c r="AJ11" i="11"/>
  <c r="AI11" i="11"/>
  <c r="AH11" i="11"/>
  <c r="AG11" i="1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BA10" i="11"/>
  <c r="AZ10" i="11"/>
  <c r="AY10" i="11"/>
  <c r="AX10" i="11"/>
  <c r="AW10" i="11"/>
  <c r="AV10" i="11"/>
  <c r="AU10" i="11"/>
  <c r="AT10" i="11"/>
  <c r="AS10" i="11"/>
  <c r="AR10" i="11"/>
  <c r="AQ10" i="11"/>
  <c r="AP10" i="11"/>
  <c r="AO10" i="11"/>
  <c r="AJ10" i="11"/>
  <c r="AI10" i="11"/>
  <c r="AH10" i="11"/>
  <c r="AG10" i="1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BA9" i="11"/>
  <c r="AZ9" i="11"/>
  <c r="AY9" i="11"/>
  <c r="AX9" i="11"/>
  <c r="AW9" i="11"/>
  <c r="AV9" i="11"/>
  <c r="AU9" i="11"/>
  <c r="AT9" i="11"/>
  <c r="AS9" i="11"/>
  <c r="AR9" i="11"/>
  <c r="AQ9" i="11"/>
  <c r="AP9" i="11"/>
  <c r="AO9" i="11"/>
  <c r="AJ9" i="11"/>
  <c r="AI9" i="11"/>
  <c r="AH9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BA8" i="11"/>
  <c r="AZ8" i="11"/>
  <c r="AY8" i="11"/>
  <c r="AX8" i="11"/>
  <c r="AW8" i="11"/>
  <c r="AV8" i="11"/>
  <c r="AU8" i="11"/>
  <c r="AT8" i="11"/>
  <c r="AS8" i="11"/>
  <c r="AR8" i="11"/>
  <c r="AQ8" i="11"/>
  <c r="AP8" i="11"/>
  <c r="AO8" i="11"/>
  <c r="AJ8" i="11"/>
  <c r="AI8" i="11"/>
  <c r="AH8" i="11"/>
  <c r="AG8" i="1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BA7" i="11"/>
  <c r="AZ7" i="11"/>
  <c r="AY7" i="11"/>
  <c r="AX7" i="11"/>
  <c r="AW7" i="11"/>
  <c r="AV7" i="11"/>
  <c r="AU7" i="11"/>
  <c r="AT7" i="11"/>
  <c r="AS7" i="11"/>
  <c r="AR7" i="11"/>
  <c r="AQ7" i="11"/>
  <c r="AP7" i="11"/>
  <c r="AO7" i="11"/>
  <c r="AJ7" i="11"/>
  <c r="AI7" i="11"/>
  <c r="AH7" i="11"/>
  <c r="AG7" i="1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BA6" i="11"/>
  <c r="AZ6" i="11"/>
  <c r="AY6" i="11"/>
  <c r="AX6" i="11"/>
  <c r="AW6" i="11"/>
  <c r="AV6" i="11"/>
  <c r="AU6" i="11"/>
  <c r="AT6" i="11"/>
  <c r="AS6" i="11"/>
  <c r="AR6" i="11"/>
  <c r="AQ6" i="11"/>
  <c r="AP6" i="11"/>
  <c r="AO6" i="11"/>
  <c r="AJ6" i="11"/>
  <c r="AI6" i="11"/>
  <c r="AH6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BA5" i="11"/>
  <c r="AZ5" i="11"/>
  <c r="AY5" i="11"/>
  <c r="AX5" i="11"/>
  <c r="AW5" i="11"/>
  <c r="AV5" i="11"/>
  <c r="AU5" i="11"/>
  <c r="AT5" i="11"/>
  <c r="AS5" i="11"/>
  <c r="AR5" i="11"/>
  <c r="AQ5" i="11"/>
  <c r="AP5" i="11"/>
  <c r="AO5" i="11"/>
  <c r="AJ5" i="11"/>
  <c r="AI5" i="11"/>
  <c r="AH5" i="11"/>
  <c r="AG5" i="11"/>
  <c r="AF5" i="1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BA4" i="11"/>
  <c r="AZ4" i="11"/>
  <c r="AY4" i="11"/>
  <c r="AX4" i="11"/>
  <c r="AW4" i="11"/>
  <c r="AV4" i="11"/>
  <c r="AU4" i="11"/>
  <c r="AT4" i="11"/>
  <c r="AS4" i="11"/>
  <c r="AR4" i="11"/>
  <c r="AQ4" i="11"/>
  <c r="AP4" i="11"/>
  <c r="AO4" i="11"/>
  <c r="K2" i="11"/>
  <c r="H112" i="5"/>
  <c r="N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D2" i="5"/>
  <c r="C2" i="5"/>
  <c r="M12" i="7"/>
  <c r="AA164" i="19" l="1"/>
  <c r="F51" i="19"/>
  <c r="AA160" i="19"/>
  <c r="Y164" i="19"/>
  <c r="F164" i="19" s="1"/>
  <c r="AB165" i="19"/>
  <c r="F171" i="19"/>
  <c r="AA171" i="19"/>
  <c r="AB149" i="19"/>
  <c r="AA154" i="19"/>
  <c r="F155" i="19"/>
  <c r="AA155" i="19"/>
  <c r="AA170" i="19"/>
  <c r="AA152" i="19"/>
  <c r="F17" i="19"/>
  <c r="F63" i="19"/>
  <c r="Y152" i="19"/>
  <c r="F152" i="19" s="1"/>
  <c r="AA172" i="19"/>
  <c r="Y36" i="19"/>
  <c r="F36" i="19" s="1"/>
  <c r="AA39" i="19"/>
  <c r="Y148" i="19"/>
  <c r="F148" i="19" s="1"/>
  <c r="Y168" i="19"/>
  <c r="F168" i="19" s="1"/>
  <c r="F9" i="19"/>
  <c r="Y35" i="19"/>
  <c r="F35" i="19" s="1"/>
  <c r="Y39" i="19"/>
  <c r="F39" i="19" s="1"/>
  <c r="Y40" i="19"/>
  <c r="F40" i="19" s="1"/>
  <c r="AA148" i="19"/>
  <c r="AA156" i="19"/>
  <c r="AA159" i="19"/>
  <c r="AA168" i="19"/>
  <c r="Y11" i="19"/>
  <c r="F11" i="19" s="1"/>
  <c r="Y48" i="19"/>
  <c r="F48" i="19" s="1"/>
  <c r="Y173" i="19"/>
  <c r="F173" i="19" s="1"/>
  <c r="Y3" i="19"/>
  <c r="F3" i="19" s="1"/>
  <c r="Y26" i="19"/>
  <c r="F26" i="19" s="1"/>
  <c r="AA35" i="19"/>
  <c r="Y37" i="19"/>
  <c r="F37" i="19" s="1"/>
  <c r="Y56" i="19"/>
  <c r="F56" i="19" s="1"/>
  <c r="Y68" i="19"/>
  <c r="F68" i="19" s="1"/>
  <c r="AA150" i="19"/>
  <c r="F151" i="19"/>
  <c r="AA151" i="19"/>
  <c r="Y156" i="19"/>
  <c r="F156" i="19" s="1"/>
  <c r="Y160" i="19"/>
  <c r="F160" i="19" s="1"/>
  <c r="AA163" i="19"/>
  <c r="AA166" i="19"/>
  <c r="F167" i="19"/>
  <c r="AA167" i="19"/>
  <c r="Y172" i="19"/>
  <c r="F172" i="19" s="1"/>
  <c r="AA175" i="19"/>
  <c r="F25" i="19"/>
  <c r="F67" i="19"/>
  <c r="H155" i="9"/>
  <c r="H151" i="9"/>
  <c r="H147" i="9"/>
  <c r="H143" i="9"/>
  <c r="H139" i="9"/>
  <c r="H135" i="9"/>
  <c r="H131" i="9"/>
  <c r="H127" i="9"/>
  <c r="H123" i="9"/>
  <c r="H119" i="9"/>
  <c r="H115" i="9"/>
  <c r="H111" i="9"/>
  <c r="H107" i="9"/>
  <c r="H103" i="9"/>
  <c r="H99" i="9"/>
  <c r="H95" i="9"/>
  <c r="H91" i="9"/>
  <c r="H87" i="9"/>
  <c r="H83" i="9"/>
  <c r="H79" i="9"/>
  <c r="H75" i="9"/>
  <c r="H71" i="9"/>
  <c r="H67" i="9"/>
  <c r="H63" i="9"/>
  <c r="H59" i="9"/>
  <c r="H55" i="9"/>
  <c r="H51" i="9"/>
  <c r="H47" i="9"/>
  <c r="H43" i="9"/>
  <c r="H39" i="9"/>
  <c r="H35" i="9"/>
  <c r="H31" i="9"/>
  <c r="H27" i="9"/>
  <c r="H23" i="9"/>
  <c r="H21" i="9"/>
  <c r="H17" i="9"/>
  <c r="H13" i="9"/>
  <c r="H9" i="9"/>
  <c r="H5" i="9"/>
  <c r="H162" i="8"/>
  <c r="H160" i="8"/>
  <c r="H158" i="8"/>
  <c r="H156" i="8"/>
  <c r="H154" i="8"/>
  <c r="H152" i="8"/>
  <c r="H150" i="8"/>
  <c r="H148" i="8"/>
  <c r="H146" i="8"/>
  <c r="H144" i="8"/>
  <c r="H142" i="8"/>
  <c r="H140" i="8"/>
  <c r="H138" i="8"/>
  <c r="H136" i="8"/>
  <c r="H134" i="8"/>
  <c r="H132" i="8"/>
  <c r="H130" i="8"/>
  <c r="H128" i="8"/>
  <c r="H126" i="8"/>
  <c r="H124" i="8"/>
  <c r="H122" i="8"/>
  <c r="H120" i="8"/>
  <c r="H118" i="8"/>
  <c r="H116" i="8"/>
  <c r="H114" i="8"/>
  <c r="H112" i="8"/>
  <c r="H110" i="8"/>
  <c r="H108" i="8"/>
  <c r="H106" i="8"/>
  <c r="H104" i="8"/>
  <c r="H102" i="8"/>
  <c r="H100" i="8"/>
  <c r="H98" i="8"/>
  <c r="H96" i="8"/>
  <c r="H94" i="8"/>
  <c r="H92" i="8"/>
  <c r="H90" i="8"/>
  <c r="H88" i="8"/>
  <c r="H86" i="8"/>
  <c r="H84" i="8"/>
  <c r="H82" i="8"/>
  <c r="H80" i="8"/>
  <c r="H78" i="8"/>
  <c r="H76" i="8"/>
  <c r="H74" i="8"/>
  <c r="H72" i="8"/>
  <c r="H162" i="9"/>
  <c r="H160" i="9"/>
  <c r="H158" i="9"/>
  <c r="H156" i="9"/>
  <c r="H148" i="9"/>
  <c r="H140" i="9"/>
  <c r="H132" i="9"/>
  <c r="H124" i="9"/>
  <c r="H116" i="9"/>
  <c r="H108" i="9"/>
  <c r="H100" i="9"/>
  <c r="H92" i="9"/>
  <c r="H84" i="9"/>
  <c r="H76" i="9"/>
  <c r="H68" i="9"/>
  <c r="H60" i="9"/>
  <c r="H52" i="9"/>
  <c r="H44" i="9"/>
  <c r="H36" i="9"/>
  <c r="H28" i="9"/>
  <c r="H20" i="9"/>
  <c r="H19" i="9"/>
  <c r="H12" i="9"/>
  <c r="H11" i="9"/>
  <c r="H4" i="9"/>
  <c r="H3" i="9"/>
  <c r="H161" i="8"/>
  <c r="H153" i="8"/>
  <c r="H145" i="8"/>
  <c r="H137" i="8"/>
  <c r="H129" i="8"/>
  <c r="H121" i="8"/>
  <c r="H113" i="8"/>
  <c r="H105" i="8"/>
  <c r="H97" i="8"/>
  <c r="H89" i="8"/>
  <c r="H81" i="8"/>
  <c r="H73" i="8"/>
  <c r="H23" i="8"/>
  <c r="H21" i="8"/>
  <c r="H17" i="8"/>
  <c r="G551" i="7"/>
  <c r="G547" i="7"/>
  <c r="G543" i="7"/>
  <c r="G539" i="7"/>
  <c r="G535" i="7"/>
  <c r="G531" i="7"/>
  <c r="G527" i="7"/>
  <c r="G523" i="7"/>
  <c r="G519" i="7"/>
  <c r="G515" i="7"/>
  <c r="G511" i="7"/>
  <c r="G507" i="7"/>
  <c r="G503" i="7"/>
  <c r="G499" i="7"/>
  <c r="G495" i="7"/>
  <c r="G491" i="7"/>
  <c r="G487" i="7"/>
  <c r="G483" i="7"/>
  <c r="G479" i="7"/>
  <c r="G475" i="7"/>
  <c r="G471" i="7"/>
  <c r="G467" i="7"/>
  <c r="G463" i="7"/>
  <c r="G459" i="7"/>
  <c r="G455" i="7"/>
  <c r="G451" i="7"/>
  <c r="G447" i="7"/>
  <c r="G443" i="7"/>
  <c r="G439" i="7"/>
  <c r="H154" i="9"/>
  <c r="H149" i="9"/>
  <c r="H146" i="9"/>
  <c r="H141" i="9"/>
  <c r="H138" i="9"/>
  <c r="H133" i="9"/>
  <c r="H130" i="9"/>
  <c r="H125" i="9"/>
  <c r="H122" i="9"/>
  <c r="H117" i="9"/>
  <c r="H114" i="9"/>
  <c r="H109" i="9"/>
  <c r="H106" i="9"/>
  <c r="H101" i="9"/>
  <c r="H98" i="9"/>
  <c r="H93" i="9"/>
  <c r="H90" i="9"/>
  <c r="H85" i="9"/>
  <c r="H82" i="9"/>
  <c r="H77" i="9"/>
  <c r="H74" i="9"/>
  <c r="H69" i="9"/>
  <c r="H66" i="9"/>
  <c r="H61" i="9"/>
  <c r="H58" i="9"/>
  <c r="H53" i="9"/>
  <c r="H50" i="9"/>
  <c r="H45" i="9"/>
  <c r="H42" i="9"/>
  <c r="H37" i="9"/>
  <c r="H34" i="9"/>
  <c r="H29" i="9"/>
  <c r="H26" i="9"/>
  <c r="H18" i="9"/>
  <c r="H10" i="9"/>
  <c r="H155" i="8"/>
  <c r="H147" i="8"/>
  <c r="H139" i="8"/>
  <c r="H131" i="8"/>
  <c r="H123" i="8"/>
  <c r="H115" i="8"/>
  <c r="H107" i="8"/>
  <c r="H99" i="8"/>
  <c r="H91" i="8"/>
  <c r="H83" i="8"/>
  <c r="H75" i="8"/>
  <c r="H70" i="8"/>
  <c r="H68" i="8"/>
  <c r="H66" i="8"/>
  <c r="H64" i="8"/>
  <c r="H62" i="8"/>
  <c r="H60" i="8"/>
  <c r="H58" i="8"/>
  <c r="H56" i="8"/>
  <c r="H54" i="8"/>
  <c r="H52" i="8"/>
  <c r="H50" i="8"/>
  <c r="H48" i="8"/>
  <c r="H46" i="8"/>
  <c r="H44" i="8"/>
  <c r="H42" i="8"/>
  <c r="H40" i="8"/>
  <c r="H38" i="8"/>
  <c r="H36" i="8"/>
  <c r="H34" i="8"/>
  <c r="H32" i="8"/>
  <c r="H30" i="8"/>
  <c r="H28" i="8"/>
  <c r="H26" i="8"/>
  <c r="H24" i="8"/>
  <c r="H20" i="8"/>
  <c r="H16" i="8"/>
  <c r="H14" i="8"/>
  <c r="H12" i="8"/>
  <c r="H10" i="8"/>
  <c r="H8" i="8"/>
  <c r="H6" i="8"/>
  <c r="G550" i="7"/>
  <c r="G546" i="7"/>
  <c r="G542" i="7"/>
  <c r="G538" i="7"/>
  <c r="G534" i="7"/>
  <c r="G530" i="7"/>
  <c r="G526" i="7"/>
  <c r="G522" i="7"/>
  <c r="G518" i="7"/>
  <c r="G514" i="7"/>
  <c r="G510" i="7"/>
  <c r="G506" i="7"/>
  <c r="G502" i="7"/>
  <c r="G498" i="7"/>
  <c r="G494" i="7"/>
  <c r="G490" i="7"/>
  <c r="G486" i="7"/>
  <c r="H157" i="9"/>
  <c r="H152" i="9"/>
  <c r="H150" i="9"/>
  <c r="H145" i="9"/>
  <c r="H136" i="9"/>
  <c r="H134" i="9"/>
  <c r="H129" i="9"/>
  <c r="H120" i="9"/>
  <c r="H118" i="9"/>
  <c r="H113" i="9"/>
  <c r="H104" i="9"/>
  <c r="H102" i="9"/>
  <c r="H97" i="9"/>
  <c r="H88" i="9"/>
  <c r="H86" i="9"/>
  <c r="H81" i="9"/>
  <c r="H72" i="9"/>
  <c r="H70" i="9"/>
  <c r="H65" i="9"/>
  <c r="H56" i="9"/>
  <c r="H54" i="9"/>
  <c r="H49" i="9"/>
  <c r="H40" i="9"/>
  <c r="H38" i="9"/>
  <c r="H33" i="9"/>
  <c r="H24" i="9"/>
  <c r="H22" i="9"/>
  <c r="H8" i="9"/>
  <c r="H7" i="9"/>
  <c r="H6" i="9"/>
  <c r="H157" i="8"/>
  <c r="H141" i="8"/>
  <c r="H125" i="8"/>
  <c r="H109" i="8"/>
  <c r="H93" i="8"/>
  <c r="H77" i="8"/>
  <c r="H65" i="8"/>
  <c r="H57" i="8"/>
  <c r="H49" i="8"/>
  <c r="H41" i="8"/>
  <c r="H33" i="8"/>
  <c r="H25" i="8"/>
  <c r="H13" i="8"/>
  <c r="H9" i="8"/>
  <c r="H5" i="8"/>
  <c r="G549" i="7"/>
  <c r="G541" i="7"/>
  <c r="G533" i="7"/>
  <c r="G525" i="7"/>
  <c r="G517" i="7"/>
  <c r="G509" i="7"/>
  <c r="G501" i="7"/>
  <c r="G493" i="7"/>
  <c r="G485" i="7"/>
  <c r="G480" i="7"/>
  <c r="G474" i="7"/>
  <c r="G469" i="7"/>
  <c r="G464" i="7"/>
  <c r="G458" i="7"/>
  <c r="G453" i="7"/>
  <c r="G448" i="7"/>
  <c r="G442" i="7"/>
  <c r="G437" i="7"/>
  <c r="G433" i="7"/>
  <c r="G429" i="7"/>
  <c r="G425" i="7"/>
  <c r="G421" i="7"/>
  <c r="G417" i="7"/>
  <c r="G413" i="7"/>
  <c r="G409" i="7"/>
  <c r="G405" i="7"/>
  <c r="G401" i="7"/>
  <c r="G397" i="7"/>
  <c r="G393" i="7"/>
  <c r="G389" i="7"/>
  <c r="G385" i="7"/>
  <c r="G381" i="7"/>
  <c r="G377" i="7"/>
  <c r="G373" i="7"/>
  <c r="G369" i="7"/>
  <c r="G365" i="7"/>
  <c r="G361" i="7"/>
  <c r="G357" i="7"/>
  <c r="G353" i="7"/>
  <c r="G349" i="7"/>
  <c r="G345" i="7"/>
  <c r="G341" i="7"/>
  <c r="G337" i="7"/>
  <c r="G333" i="7"/>
  <c r="G329" i="7"/>
  <c r="G325" i="7"/>
  <c r="G321" i="7"/>
  <c r="G317" i="7"/>
  <c r="G313" i="7"/>
  <c r="G309" i="7"/>
  <c r="G305" i="7"/>
  <c r="G301" i="7"/>
  <c r="G297" i="7"/>
  <c r="G293" i="7"/>
  <c r="G289" i="7"/>
  <c r="G285" i="7"/>
  <c r="G281" i="7"/>
  <c r="G277" i="7"/>
  <c r="G273" i="7"/>
  <c r="G269" i="7"/>
  <c r="G265" i="7"/>
  <c r="G261" i="7"/>
  <c r="G257" i="7"/>
  <c r="G253" i="7"/>
  <c r="G249" i="7"/>
  <c r="G245" i="7"/>
  <c r="G241" i="7"/>
  <c r="G237" i="7"/>
  <c r="G233" i="7"/>
  <c r="G229" i="7"/>
  <c r="G225" i="7"/>
  <c r="G221" i="7"/>
  <c r="G217" i="7"/>
  <c r="G213" i="7"/>
  <c r="G209" i="7"/>
  <c r="G205" i="7"/>
  <c r="G201" i="7"/>
  <c r="G197" i="7"/>
  <c r="G193" i="7"/>
  <c r="G189" i="7"/>
  <c r="G185" i="7"/>
  <c r="G181" i="7"/>
  <c r="G177" i="7"/>
  <c r="G173" i="7"/>
  <c r="G169" i="7"/>
  <c r="G165" i="7"/>
  <c r="G161" i="7"/>
  <c r="G157" i="7"/>
  <c r="G153" i="7"/>
  <c r="G149" i="7"/>
  <c r="G145" i="7"/>
  <c r="G141" i="7"/>
  <c r="G137" i="7"/>
  <c r="G133" i="7"/>
  <c r="G129" i="7"/>
  <c r="G125" i="7"/>
  <c r="G121" i="7"/>
  <c r="G117" i="7"/>
  <c r="G113" i="7"/>
  <c r="G109" i="7"/>
  <c r="G105" i="7"/>
  <c r="G101" i="7"/>
  <c r="G97" i="7"/>
  <c r="G93" i="7"/>
  <c r="G89" i="7"/>
  <c r="G85" i="7"/>
  <c r="G81" i="7"/>
  <c r="G77" i="7"/>
  <c r="G73" i="7"/>
  <c r="G69" i="7"/>
  <c r="G65" i="7"/>
  <c r="G61" i="7"/>
  <c r="G57" i="7"/>
  <c r="G53" i="7"/>
  <c r="G49" i="7"/>
  <c r="G46" i="7"/>
  <c r="G45" i="7"/>
  <c r="G44" i="7"/>
  <c r="G43" i="7"/>
  <c r="G39" i="7"/>
  <c r="G35" i="7"/>
  <c r="G31" i="7"/>
  <c r="G27" i="7"/>
  <c r="G23" i="7"/>
  <c r="G19" i="7"/>
  <c r="G15" i="7"/>
  <c r="G12" i="7"/>
  <c r="G10" i="7"/>
  <c r="G8" i="7"/>
  <c r="L5" i="4"/>
  <c r="H5" i="4"/>
  <c r="H159" i="9"/>
  <c r="H159" i="8"/>
  <c r="H143" i="8"/>
  <c r="H127" i="8"/>
  <c r="H111" i="8"/>
  <c r="H95" i="8"/>
  <c r="H79" i="8"/>
  <c r="H67" i="8"/>
  <c r="H59" i="8"/>
  <c r="H51" i="8"/>
  <c r="H43" i="8"/>
  <c r="H35" i="8"/>
  <c r="H27" i="8"/>
  <c r="H22" i="8"/>
  <c r="H19" i="8"/>
  <c r="H18" i="8"/>
  <c r="G548" i="7"/>
  <c r="G540" i="7"/>
  <c r="G532" i="7"/>
  <c r="G524" i="7"/>
  <c r="G516" i="7"/>
  <c r="G508" i="7"/>
  <c r="G500" i="7"/>
  <c r="G492" i="7"/>
  <c r="G484" i="7"/>
  <c r="G478" i="7"/>
  <c r="G473" i="7"/>
  <c r="G468" i="7"/>
  <c r="G462" i="7"/>
  <c r="G457" i="7"/>
  <c r="G452" i="7"/>
  <c r="G446" i="7"/>
  <c r="G441" i="7"/>
  <c r="G436" i="7"/>
  <c r="G432" i="7"/>
  <c r="G428" i="7"/>
  <c r="G424" i="7"/>
  <c r="G420" i="7"/>
  <c r="G416" i="7"/>
  <c r="G412" i="7"/>
  <c r="G408" i="7"/>
  <c r="G404" i="7"/>
  <c r="G400" i="7"/>
  <c r="G396" i="7"/>
  <c r="G392" i="7"/>
  <c r="G388" i="7"/>
  <c r="G384" i="7"/>
  <c r="G380" i="7"/>
  <c r="G376" i="7"/>
  <c r="G372" i="7"/>
  <c r="G368" i="7"/>
  <c r="G364" i="7"/>
  <c r="G360" i="7"/>
  <c r="G356" i="7"/>
  <c r="G352" i="7"/>
  <c r="G348" i="7"/>
  <c r="G344" i="7"/>
  <c r="G340" i="7"/>
  <c r="G336" i="7"/>
  <c r="G332" i="7"/>
  <c r="G328" i="7"/>
  <c r="G324" i="7"/>
  <c r="G320" i="7"/>
  <c r="G316" i="7"/>
  <c r="G312" i="7"/>
  <c r="G308" i="7"/>
  <c r="G304" i="7"/>
  <c r="G300" i="7"/>
  <c r="G296" i="7"/>
  <c r="G292" i="7"/>
  <c r="G288" i="7"/>
  <c r="G284" i="7"/>
  <c r="G280" i="7"/>
  <c r="G276" i="7"/>
  <c r="G272" i="7"/>
  <c r="G268" i="7"/>
  <c r="G264" i="7"/>
  <c r="G260" i="7"/>
  <c r="G256" i="7"/>
  <c r="G252" i="7"/>
  <c r="G248" i="7"/>
  <c r="G244" i="7"/>
  <c r="G240" i="7"/>
  <c r="G236" i="7"/>
  <c r="G232" i="7"/>
  <c r="G228" i="7"/>
  <c r="G224" i="7"/>
  <c r="G220" i="7"/>
  <c r="G216" i="7"/>
  <c r="G212" i="7"/>
  <c r="G208" i="7"/>
  <c r="G204" i="7"/>
  <c r="G200" i="7"/>
  <c r="G196" i="7"/>
  <c r="G192" i="7"/>
  <c r="G188" i="7"/>
  <c r="G184" i="7"/>
  <c r="G180" i="7"/>
  <c r="G176" i="7"/>
  <c r="G172" i="7"/>
  <c r="G168" i="7"/>
  <c r="G164" i="7"/>
  <c r="G160" i="7"/>
  <c r="G156" i="7"/>
  <c r="G152" i="7"/>
  <c r="G148" i="7"/>
  <c r="G144" i="7"/>
  <c r="G140" i="7"/>
  <c r="G136" i="7"/>
  <c r="G132" i="7"/>
  <c r="G128" i="7"/>
  <c r="G124" i="7"/>
  <c r="G120" i="7"/>
  <c r="G116" i="7"/>
  <c r="G112" i="7"/>
  <c r="G108" i="7"/>
  <c r="G104" i="7"/>
  <c r="G100" i="7"/>
  <c r="G96" i="7"/>
  <c r="G92" i="7"/>
  <c r="G88" i="7"/>
  <c r="G84" i="7"/>
  <c r="G80" i="7"/>
  <c r="G76" i="7"/>
  <c r="G72" i="7"/>
  <c r="G68" i="7"/>
  <c r="G64" i="7"/>
  <c r="G60" i="7"/>
  <c r="G56" i="7"/>
  <c r="G52" i="7"/>
  <c r="G48" i="7"/>
  <c r="G40" i="7"/>
  <c r="G36" i="7"/>
  <c r="G32" i="7"/>
  <c r="G28" i="7"/>
  <c r="G24" i="7"/>
  <c r="G20" i="7"/>
  <c r="G16" i="7"/>
  <c r="K5" i="4"/>
  <c r="G5" i="4"/>
  <c r="H128" i="9"/>
  <c r="H126" i="9"/>
  <c r="H96" i="9"/>
  <c r="H94" i="9"/>
  <c r="H64" i="9"/>
  <c r="H62" i="9"/>
  <c r="H32" i="9"/>
  <c r="H30" i="9"/>
  <c r="H16" i="9"/>
  <c r="H15" i="9"/>
  <c r="H14" i="9"/>
  <c r="H149" i="8"/>
  <c r="H117" i="8"/>
  <c r="H85" i="8"/>
  <c r="H61" i="8"/>
  <c r="H45" i="8"/>
  <c r="H29" i="8"/>
  <c r="G545" i="7"/>
  <c r="G529" i="7"/>
  <c r="G513" i="7"/>
  <c r="G497" i="7"/>
  <c r="G482" i="7"/>
  <c r="G472" i="7"/>
  <c r="G461" i="7"/>
  <c r="G450" i="7"/>
  <c r="G440" i="7"/>
  <c r="G431" i="7"/>
  <c r="G423" i="7"/>
  <c r="G415" i="7"/>
  <c r="G407" i="7"/>
  <c r="G399" i="7"/>
  <c r="G391" i="7"/>
  <c r="G383" i="7"/>
  <c r="G375" i="7"/>
  <c r="G367" i="7"/>
  <c r="G359" i="7"/>
  <c r="G351" i="7"/>
  <c r="G343" i="7"/>
  <c r="G335" i="7"/>
  <c r="G327" i="7"/>
  <c r="G319" i="7"/>
  <c r="G311" i="7"/>
  <c r="G303" i="7"/>
  <c r="G295" i="7"/>
  <c r="G287" i="7"/>
  <c r="G279" i="7"/>
  <c r="G271" i="7"/>
  <c r="G263" i="7"/>
  <c r="G255" i="7"/>
  <c r="G247" i="7"/>
  <c r="G239" i="7"/>
  <c r="G231" i="7"/>
  <c r="G223" i="7"/>
  <c r="G215" i="7"/>
  <c r="G207" i="7"/>
  <c r="G199" i="7"/>
  <c r="G191" i="7"/>
  <c r="G183" i="7"/>
  <c r="G175" i="7"/>
  <c r="G167" i="7"/>
  <c r="G159" i="7"/>
  <c r="G151" i="7"/>
  <c r="G143" i="7"/>
  <c r="G135" i="7"/>
  <c r="G127" i="7"/>
  <c r="G119" i="7"/>
  <c r="G111" i="7"/>
  <c r="G103" i="7"/>
  <c r="G95" i="7"/>
  <c r="G87" i="7"/>
  <c r="G79" i="7"/>
  <c r="G71" i="7"/>
  <c r="G63" i="7"/>
  <c r="G55" i="7"/>
  <c r="G47" i="7"/>
  <c r="G41" i="7"/>
  <c r="G33" i="7"/>
  <c r="G25" i="7"/>
  <c r="G17" i="7"/>
  <c r="F2" i="5"/>
  <c r="H89" i="9"/>
  <c r="H103" i="8"/>
  <c r="H39" i="8"/>
  <c r="G520" i="7"/>
  <c r="G504" i="7"/>
  <c r="G444" i="7"/>
  <c r="G410" i="7"/>
  <c r="G386" i="7"/>
  <c r="G362" i="7"/>
  <c r="G338" i="7"/>
  <c r="G314" i="7"/>
  <c r="G306" i="7"/>
  <c r="G274" i="7"/>
  <c r="G250" i="7"/>
  <c r="G234" i="7"/>
  <c r="G210" i="7"/>
  <c r="G170" i="7"/>
  <c r="G146" i="7"/>
  <c r="G114" i="7"/>
  <c r="G90" i="7"/>
  <c r="G74" i="7"/>
  <c r="G50" i="7"/>
  <c r="G42" i="7"/>
  <c r="G34" i="7"/>
  <c r="H161" i="9"/>
  <c r="H137" i="9"/>
  <c r="H105" i="9"/>
  <c r="H73" i="9"/>
  <c r="H41" i="9"/>
  <c r="H151" i="8"/>
  <c r="H119" i="8"/>
  <c r="H87" i="8"/>
  <c r="H63" i="8"/>
  <c r="H47" i="8"/>
  <c r="H31" i="8"/>
  <c r="H11" i="8"/>
  <c r="G544" i="7"/>
  <c r="G528" i="7"/>
  <c r="G512" i="7"/>
  <c r="G496" i="7"/>
  <c r="G481" i="7"/>
  <c r="G470" i="7"/>
  <c r="G460" i="7"/>
  <c r="G449" i="7"/>
  <c r="G438" i="7"/>
  <c r="G430" i="7"/>
  <c r="G422" i="7"/>
  <c r="G414" i="7"/>
  <c r="G406" i="7"/>
  <c r="G398" i="7"/>
  <c r="G390" i="7"/>
  <c r="G382" i="7"/>
  <c r="G374" i="7"/>
  <c r="G366" i="7"/>
  <c r="G358" i="7"/>
  <c r="G350" i="7"/>
  <c r="G342" i="7"/>
  <c r="G334" i="7"/>
  <c r="G326" i="7"/>
  <c r="G318" i="7"/>
  <c r="G310" i="7"/>
  <c r="G302" i="7"/>
  <c r="G294" i="7"/>
  <c r="G286" i="7"/>
  <c r="G278" i="7"/>
  <c r="G270" i="7"/>
  <c r="G262" i="7"/>
  <c r="G254" i="7"/>
  <c r="G246" i="7"/>
  <c r="G238" i="7"/>
  <c r="G230" i="7"/>
  <c r="G222" i="7"/>
  <c r="G214" i="7"/>
  <c r="G206" i="7"/>
  <c r="G198" i="7"/>
  <c r="G190" i="7"/>
  <c r="G182" i="7"/>
  <c r="G174" i="7"/>
  <c r="G166" i="7"/>
  <c r="G158" i="7"/>
  <c r="G150" i="7"/>
  <c r="G142" i="7"/>
  <c r="G134" i="7"/>
  <c r="G126" i="7"/>
  <c r="G118" i="7"/>
  <c r="G110" i="7"/>
  <c r="G102" i="7"/>
  <c r="G94" i="7"/>
  <c r="G86" i="7"/>
  <c r="G78" i="7"/>
  <c r="G70" i="7"/>
  <c r="G62" i="7"/>
  <c r="G54" i="7"/>
  <c r="G38" i="7"/>
  <c r="G30" i="7"/>
  <c r="G22" i="7"/>
  <c r="G14" i="7"/>
  <c r="G9" i="7"/>
  <c r="J5" i="4"/>
  <c r="H121" i="9"/>
  <c r="H135" i="8"/>
  <c r="H71" i="8"/>
  <c r="H15" i="8"/>
  <c r="H7" i="8"/>
  <c r="H3" i="8"/>
  <c r="G536" i="7"/>
  <c r="G476" i="7"/>
  <c r="G465" i="7"/>
  <c r="G426" i="7"/>
  <c r="G402" i="7"/>
  <c r="G378" i="7"/>
  <c r="G354" i="7"/>
  <c r="G330" i="7"/>
  <c r="G290" i="7"/>
  <c r="G282" i="7"/>
  <c r="G258" i="7"/>
  <c r="G242" i="7"/>
  <c r="G218" i="7"/>
  <c r="G194" i="7"/>
  <c r="G178" i="7"/>
  <c r="G154" i="7"/>
  <c r="G130" i="7"/>
  <c r="G106" i="7"/>
  <c r="G98" i="7"/>
  <c r="G66" i="7"/>
  <c r="H144" i="9"/>
  <c r="H142" i="9"/>
  <c r="H112" i="9"/>
  <c r="H110" i="9"/>
  <c r="H80" i="9"/>
  <c r="H78" i="9"/>
  <c r="H48" i="9"/>
  <c r="H46" i="9"/>
  <c r="H133" i="8"/>
  <c r="H101" i="8"/>
  <c r="H69" i="8"/>
  <c r="H53" i="8"/>
  <c r="H37" i="8"/>
  <c r="H4" i="8"/>
  <c r="G553" i="7"/>
  <c r="G537" i="7"/>
  <c r="G521" i="7"/>
  <c r="G505" i="7"/>
  <c r="G489" i="7"/>
  <c r="G477" i="7"/>
  <c r="G466" i="7"/>
  <c r="G456" i="7"/>
  <c r="G445" i="7"/>
  <c r="G435" i="7"/>
  <c r="G427" i="7"/>
  <c r="G419" i="7"/>
  <c r="G411" i="7"/>
  <c r="G403" i="7"/>
  <c r="G395" i="7"/>
  <c r="G387" i="7"/>
  <c r="G379" i="7"/>
  <c r="G371" i="7"/>
  <c r="G363" i="7"/>
  <c r="G355" i="7"/>
  <c r="G347" i="7"/>
  <c r="G339" i="7"/>
  <c r="G331" i="7"/>
  <c r="G323" i="7"/>
  <c r="G315" i="7"/>
  <c r="G307" i="7"/>
  <c r="G299" i="7"/>
  <c r="G291" i="7"/>
  <c r="G283" i="7"/>
  <c r="G275" i="7"/>
  <c r="G267" i="7"/>
  <c r="G259" i="7"/>
  <c r="G251" i="7"/>
  <c r="G243" i="7"/>
  <c r="G235" i="7"/>
  <c r="G227" i="7"/>
  <c r="G219" i="7"/>
  <c r="G211" i="7"/>
  <c r="G203" i="7"/>
  <c r="G195" i="7"/>
  <c r="G187" i="7"/>
  <c r="G179" i="7"/>
  <c r="G171" i="7"/>
  <c r="G163" i="7"/>
  <c r="G155" i="7"/>
  <c r="G147" i="7"/>
  <c r="G139" i="7"/>
  <c r="G131" i="7"/>
  <c r="G123" i="7"/>
  <c r="G115" i="7"/>
  <c r="G107" i="7"/>
  <c r="G99" i="7"/>
  <c r="G91" i="7"/>
  <c r="G83" i="7"/>
  <c r="G75" i="7"/>
  <c r="G67" i="7"/>
  <c r="G59" i="7"/>
  <c r="G51" i="7"/>
  <c r="G37" i="7"/>
  <c r="G29" i="7"/>
  <c r="G21" i="7"/>
  <c r="G13" i="7"/>
  <c r="I5" i="4"/>
  <c r="H153" i="9"/>
  <c r="H57" i="9"/>
  <c r="H25" i="9"/>
  <c r="H55" i="8"/>
  <c r="G552" i="7"/>
  <c r="G488" i="7"/>
  <c r="G454" i="7"/>
  <c r="G434" i="7"/>
  <c r="G418" i="7"/>
  <c r="G394" i="7"/>
  <c r="G370" i="7"/>
  <c r="G346" i="7"/>
  <c r="G322" i="7"/>
  <c r="G298" i="7"/>
  <c r="G266" i="7"/>
  <c r="G226" i="7"/>
  <c r="G202" i="7"/>
  <c r="G186" i="7"/>
  <c r="G162" i="7"/>
  <c r="G138" i="7"/>
  <c r="G122" i="7"/>
  <c r="G82" i="7"/>
  <c r="G58" i="7"/>
  <c r="G26" i="7"/>
  <c r="G11" i="7"/>
  <c r="F5" i="4"/>
  <c r="G18" i="7"/>
  <c r="G7" i="7"/>
  <c r="Y93" i="19"/>
  <c r="F93" i="19" s="1"/>
  <c r="Y98" i="19"/>
  <c r="F98" i="19" s="1"/>
  <c r="Y125" i="19"/>
  <c r="F125" i="19" s="1"/>
  <c r="Y141" i="19"/>
  <c r="F141" i="19" s="1"/>
  <c r="Y146" i="19"/>
  <c r="F146" i="19" s="1"/>
  <c r="Y7" i="19"/>
  <c r="F7" i="19" s="1"/>
  <c r="Y70" i="19"/>
  <c r="F70" i="19" s="1"/>
  <c r="Y77" i="19"/>
  <c r="F77" i="19" s="1"/>
  <c r="Y82" i="19"/>
  <c r="F82" i="19" s="1"/>
  <c r="Y109" i="19"/>
  <c r="F109" i="19" s="1"/>
  <c r="Y114" i="19"/>
  <c r="F114" i="19" s="1"/>
  <c r="Y130" i="19"/>
  <c r="F130" i="19" s="1"/>
  <c r="Y5" i="19"/>
  <c r="F5" i="19" s="1"/>
  <c r="Y24" i="19"/>
  <c r="F24" i="19" s="1"/>
  <c r="Y57" i="19"/>
  <c r="F57" i="19" s="1"/>
  <c r="Y16" i="19"/>
  <c r="F16" i="19" s="1"/>
  <c r="Y23" i="19"/>
  <c r="F23" i="19" s="1"/>
  <c r="Y54" i="19"/>
  <c r="F54" i="19" s="1"/>
  <c r="Y8" i="19"/>
  <c r="F8" i="19" s="1"/>
  <c r="Y15" i="19"/>
  <c r="F15" i="19" s="1"/>
  <c r="F13" i="19"/>
  <c r="F21" i="19"/>
  <c r="F30" i="19"/>
  <c r="Y38" i="19"/>
  <c r="F38" i="19" s="1"/>
  <c r="AB38" i="19"/>
  <c r="Y42" i="19"/>
  <c r="F42" i="19" s="1"/>
  <c r="Y50" i="19"/>
  <c r="F50" i="19" s="1"/>
  <c r="Y53" i="19"/>
  <c r="F53" i="19" s="1"/>
  <c r="Y66" i="19"/>
  <c r="F66" i="19" s="1"/>
  <c r="Y69" i="19"/>
  <c r="F69" i="19" s="1"/>
  <c r="Y81" i="19"/>
  <c r="F81" i="19" s="1"/>
  <c r="Y86" i="19"/>
  <c r="F86" i="19" s="1"/>
  <c r="Y97" i="19"/>
  <c r="F97" i="19" s="1"/>
  <c r="Y102" i="19"/>
  <c r="F102" i="19" s="1"/>
  <c r="Y113" i="19"/>
  <c r="F113" i="19" s="1"/>
  <c r="Y118" i="19"/>
  <c r="F118" i="19" s="1"/>
  <c r="Y129" i="19"/>
  <c r="F129" i="19" s="1"/>
  <c r="Y134" i="19"/>
  <c r="F134" i="19" s="1"/>
  <c r="Y145" i="19"/>
  <c r="F145" i="19" s="1"/>
  <c r="AA153" i="19"/>
  <c r="AB153" i="19"/>
  <c r="Y153" i="19"/>
  <c r="F153" i="19" s="1"/>
  <c r="AA169" i="19"/>
  <c r="AB169" i="19"/>
  <c r="Y169" i="19"/>
  <c r="F169" i="19" s="1"/>
  <c r="F4" i="19"/>
  <c r="F12" i="19"/>
  <c r="F20" i="19"/>
  <c r="F28" i="19"/>
  <c r="F29" i="19"/>
  <c r="AA37" i="19"/>
  <c r="Y41" i="19"/>
  <c r="F41" i="19" s="1"/>
  <c r="Y49" i="19"/>
  <c r="F49" i="19" s="1"/>
  <c r="Y62" i="19"/>
  <c r="F62" i="19" s="1"/>
  <c r="Y65" i="19"/>
  <c r="F65" i="19" s="1"/>
  <c r="Y74" i="19"/>
  <c r="F74" i="19" s="1"/>
  <c r="Y85" i="19"/>
  <c r="F85" i="19" s="1"/>
  <c r="Y90" i="19"/>
  <c r="F90" i="19" s="1"/>
  <c r="Y101" i="19"/>
  <c r="F101" i="19" s="1"/>
  <c r="Y106" i="19"/>
  <c r="F106" i="19" s="1"/>
  <c r="Y117" i="19"/>
  <c r="F117" i="19" s="1"/>
  <c r="Y122" i="19"/>
  <c r="F122" i="19" s="1"/>
  <c r="Y133" i="19"/>
  <c r="F133" i="19" s="1"/>
  <c r="Y138" i="19"/>
  <c r="F138" i="19" s="1"/>
  <c r="Y158" i="19"/>
  <c r="F158" i="19" s="1"/>
  <c r="AB158" i="19"/>
  <c r="AA158" i="19"/>
  <c r="Y58" i="19"/>
  <c r="F58" i="19" s="1"/>
  <c r="Y61" i="19"/>
  <c r="F61" i="19" s="1"/>
  <c r="Y73" i="19"/>
  <c r="F73" i="19" s="1"/>
  <c r="Y78" i="19"/>
  <c r="F78" i="19" s="1"/>
  <c r="Y89" i="19"/>
  <c r="F89" i="19" s="1"/>
  <c r="Y94" i="19"/>
  <c r="F94" i="19" s="1"/>
  <c r="Y105" i="19"/>
  <c r="F105" i="19" s="1"/>
  <c r="Y110" i="19"/>
  <c r="F110" i="19" s="1"/>
  <c r="Y121" i="19"/>
  <c r="F121" i="19" s="1"/>
  <c r="Y126" i="19"/>
  <c r="F126" i="19" s="1"/>
  <c r="Y137" i="19"/>
  <c r="F137" i="19" s="1"/>
  <c r="Y142" i="19"/>
  <c r="F142" i="19" s="1"/>
  <c r="Y174" i="19"/>
  <c r="F174" i="19" s="1"/>
  <c r="AB174" i="19"/>
  <c r="AA174" i="19"/>
  <c r="AA157" i="19"/>
  <c r="Y162" i="19"/>
  <c r="F162" i="19" s="1"/>
  <c r="AA173" i="19"/>
  <c r="Y150" i="19"/>
  <c r="F150" i="19" s="1"/>
  <c r="Y157" i="19"/>
  <c r="F157" i="19" s="1"/>
  <c r="AA161" i="19"/>
  <c r="Y166" i="19"/>
  <c r="F166" i="19" s="1"/>
  <c r="F33" i="19"/>
  <c r="Y34" i="19"/>
  <c r="F34" i="19" s="1"/>
  <c r="F45" i="19"/>
  <c r="Y46" i="19"/>
  <c r="F46" i="19" s="1"/>
  <c r="AA149" i="19"/>
  <c r="F149" i="19"/>
  <c r="Y154" i="19"/>
  <c r="F154" i="19" s="1"/>
  <c r="Y161" i="19"/>
  <c r="F161" i="19" s="1"/>
  <c r="AA162" i="19"/>
  <c r="AA165" i="19"/>
  <c r="F165" i="19"/>
  <c r="Y170" i="19"/>
  <c r="F170" i="19" s="1"/>
  <c r="AA36" i="19"/>
  <c r="AA40" i="19"/>
  <c r="AB151" i="19"/>
  <c r="AB155" i="19"/>
  <c r="AB159" i="19"/>
  <c r="AB163" i="19"/>
  <c r="AB167" i="19"/>
  <c r="AB171" i="19"/>
  <c r="AB175" i="19"/>
  <c r="F36" i="20" l="1"/>
  <c r="F59" i="20" s="1"/>
  <c r="F82" i="20" s="1"/>
  <c r="L153" i="9"/>
  <c r="L149" i="9"/>
  <c r="L145" i="9"/>
  <c r="L141" i="9"/>
  <c r="L137" i="9"/>
  <c r="L133" i="9"/>
  <c r="L129" i="9"/>
  <c r="L125" i="9"/>
  <c r="L121" i="9"/>
  <c r="L117" i="9"/>
  <c r="L113" i="9"/>
  <c r="L109" i="9"/>
  <c r="L105" i="9"/>
  <c r="L101" i="9"/>
  <c r="L97" i="9"/>
  <c r="L93" i="9"/>
  <c r="L89" i="9"/>
  <c r="L85" i="9"/>
  <c r="L81" i="9"/>
  <c r="L77" i="9"/>
  <c r="L73" i="9"/>
  <c r="L69" i="9"/>
  <c r="L65" i="9"/>
  <c r="L61" i="9"/>
  <c r="L57" i="9"/>
  <c r="L53" i="9"/>
  <c r="L49" i="9"/>
  <c r="L45" i="9"/>
  <c r="L41" i="9"/>
  <c r="L37" i="9"/>
  <c r="L33" i="9"/>
  <c r="L29" i="9"/>
  <c r="L25" i="9"/>
  <c r="L19" i="9"/>
  <c r="L15" i="9"/>
  <c r="L11" i="9"/>
  <c r="L7" i="9"/>
  <c r="L152" i="9"/>
  <c r="L144" i="9"/>
  <c r="L136" i="9"/>
  <c r="L128" i="9"/>
  <c r="L120" i="9"/>
  <c r="L112" i="9"/>
  <c r="L104" i="9"/>
  <c r="L96" i="9"/>
  <c r="L88" i="9"/>
  <c r="L80" i="9"/>
  <c r="L72" i="9"/>
  <c r="L64" i="9"/>
  <c r="L56" i="9"/>
  <c r="L48" i="9"/>
  <c r="L40" i="9"/>
  <c r="L32" i="9"/>
  <c r="L24" i="9"/>
  <c r="L17" i="9"/>
  <c r="L16" i="9"/>
  <c r="L9" i="9"/>
  <c r="L8" i="9"/>
  <c r="L155" i="9"/>
  <c r="L150" i="9"/>
  <c r="L147" i="9"/>
  <c r="L142" i="9"/>
  <c r="L139" i="9"/>
  <c r="L134" i="9"/>
  <c r="L131" i="9"/>
  <c r="L126" i="9"/>
  <c r="L123" i="9"/>
  <c r="L118" i="9"/>
  <c r="L115" i="9"/>
  <c r="L110" i="9"/>
  <c r="L107" i="9"/>
  <c r="L102" i="9"/>
  <c r="L99" i="9"/>
  <c r="L94" i="9"/>
  <c r="L91" i="9"/>
  <c r="L86" i="9"/>
  <c r="L83" i="9"/>
  <c r="L78" i="9"/>
  <c r="L75" i="9"/>
  <c r="L70" i="9"/>
  <c r="L67" i="9"/>
  <c r="L62" i="9"/>
  <c r="L59" i="9"/>
  <c r="L54" i="9"/>
  <c r="L51" i="9"/>
  <c r="L46" i="9"/>
  <c r="L43" i="9"/>
  <c r="L38" i="9"/>
  <c r="L35" i="9"/>
  <c r="L30" i="9"/>
  <c r="L27" i="9"/>
  <c r="L22" i="9"/>
  <c r="L14" i="9"/>
  <c r="L6" i="9"/>
  <c r="L140" i="9"/>
  <c r="L124" i="9"/>
  <c r="L108" i="9"/>
  <c r="L92" i="9"/>
  <c r="L76" i="9"/>
  <c r="L60" i="9"/>
  <c r="L44" i="9"/>
  <c r="L28" i="9"/>
  <c r="L10" i="9"/>
  <c r="L151" i="9"/>
  <c r="L146" i="9"/>
  <c r="L135" i="9"/>
  <c r="L130" i="9"/>
  <c r="L119" i="9"/>
  <c r="L114" i="9"/>
  <c r="L103" i="9"/>
  <c r="L98" i="9"/>
  <c r="L87" i="9"/>
  <c r="L82" i="9"/>
  <c r="L71" i="9"/>
  <c r="L66" i="9"/>
  <c r="L55" i="9"/>
  <c r="L50" i="9"/>
  <c r="L39" i="9"/>
  <c r="L34" i="9"/>
  <c r="L23" i="9"/>
  <c r="L13" i="9"/>
  <c r="L12" i="9"/>
  <c r="L154" i="9"/>
  <c r="L148" i="9"/>
  <c r="L122" i="9"/>
  <c r="L116" i="9"/>
  <c r="L90" i="9"/>
  <c r="L84" i="9"/>
  <c r="L58" i="9"/>
  <c r="L52" i="9"/>
  <c r="L26" i="9"/>
  <c r="L18" i="9"/>
  <c r="L143" i="9"/>
  <c r="L47" i="9"/>
  <c r="L5" i="9"/>
  <c r="L127" i="9"/>
  <c r="L95" i="9"/>
  <c r="L63" i="9"/>
  <c r="L31" i="9"/>
  <c r="L21" i="9"/>
  <c r="L20" i="9"/>
  <c r="L79" i="9"/>
  <c r="L4" i="9"/>
  <c r="L138" i="9"/>
  <c r="L132" i="9"/>
  <c r="L106" i="9"/>
  <c r="L100" i="9"/>
  <c r="L74" i="9"/>
  <c r="L68" i="9"/>
  <c r="L42" i="9"/>
  <c r="L36" i="9"/>
  <c r="L111" i="9"/>
  <c r="J41" i="7"/>
  <c r="L41" i="7" s="1"/>
  <c r="N41" i="7" s="1"/>
  <c r="J37" i="7"/>
  <c r="L37" i="7" s="1"/>
  <c r="N37" i="7" s="1"/>
  <c r="J33" i="7"/>
  <c r="L33" i="7" s="1"/>
  <c r="N33" i="7" s="1"/>
  <c r="J29" i="7"/>
  <c r="L29" i="7" s="1"/>
  <c r="N29" i="7" s="1"/>
  <c r="J25" i="7"/>
  <c r="L25" i="7" s="1"/>
  <c r="N25" i="7" s="1"/>
  <c r="J21" i="7"/>
  <c r="L21" i="7" s="1"/>
  <c r="N21" i="7" s="1"/>
  <c r="J17" i="7"/>
  <c r="L17" i="7" s="1"/>
  <c r="N17" i="7" s="1"/>
  <c r="J13" i="7"/>
  <c r="L13" i="7" s="1"/>
  <c r="N13" i="7" s="1"/>
  <c r="J11" i="7"/>
  <c r="J9" i="7"/>
  <c r="J7" i="7"/>
  <c r="J42" i="7"/>
  <c r="L42" i="7" s="1"/>
  <c r="N42" i="7" s="1"/>
  <c r="J38" i="7"/>
  <c r="L38" i="7" s="1"/>
  <c r="N38" i="7" s="1"/>
  <c r="J34" i="7"/>
  <c r="L34" i="7" s="1"/>
  <c r="N34" i="7" s="1"/>
  <c r="J30" i="7"/>
  <c r="L30" i="7" s="1"/>
  <c r="N30" i="7" s="1"/>
  <c r="J26" i="7"/>
  <c r="L26" i="7" s="1"/>
  <c r="N26" i="7" s="1"/>
  <c r="J22" i="7"/>
  <c r="L22" i="7" s="1"/>
  <c r="N22" i="7" s="1"/>
  <c r="J18" i="7"/>
  <c r="L18" i="7" s="1"/>
  <c r="N18" i="7" s="1"/>
  <c r="J14" i="7"/>
  <c r="L14" i="7" s="1"/>
  <c r="N14" i="7" s="1"/>
  <c r="J46" i="7"/>
  <c r="J39" i="7"/>
  <c r="L39" i="7" s="1"/>
  <c r="N39" i="7" s="1"/>
  <c r="J32" i="7"/>
  <c r="L32" i="7" s="1"/>
  <c r="N32" i="7" s="1"/>
  <c r="J31" i="7"/>
  <c r="L31" i="7" s="1"/>
  <c r="N31" i="7" s="1"/>
  <c r="J43" i="7"/>
  <c r="J36" i="7"/>
  <c r="L36" i="7" s="1"/>
  <c r="N36" i="7" s="1"/>
  <c r="J35" i="7"/>
  <c r="L35" i="7" s="1"/>
  <c r="N35" i="7" s="1"/>
  <c r="J28" i="7"/>
  <c r="L28" i="7" s="1"/>
  <c r="N28" i="7" s="1"/>
  <c r="J27" i="7"/>
  <c r="L27" i="7" s="1"/>
  <c r="N27" i="7" s="1"/>
  <c r="J20" i="7"/>
  <c r="L20" i="7" s="1"/>
  <c r="N20" i="7" s="1"/>
  <c r="J19" i="7"/>
  <c r="L19" i="7" s="1"/>
  <c r="N19" i="7" s="1"/>
  <c r="J12" i="7"/>
  <c r="J8" i="7"/>
  <c r="J40" i="7"/>
  <c r="L40" i="7" s="1"/>
  <c r="N40" i="7" s="1"/>
  <c r="J44" i="7"/>
  <c r="J45" i="7"/>
  <c r="J16" i="7"/>
  <c r="L16" i="7" s="1"/>
  <c r="N16" i="7" s="1"/>
  <c r="J23" i="7"/>
  <c r="L23" i="7" s="1"/>
  <c r="N23" i="7" s="1"/>
  <c r="J10" i="7"/>
  <c r="J24" i="7"/>
  <c r="L24" i="7" s="1"/>
  <c r="N24" i="7" s="1"/>
  <c r="J15" i="7"/>
  <c r="L15" i="7" s="1"/>
  <c r="N15" i="7" s="1"/>
  <c r="L19" i="8"/>
  <c r="L18" i="10" s="1"/>
  <c r="L4" i="8"/>
  <c r="L22" i="8"/>
  <c r="L21" i="10" s="1"/>
  <c r="L18" i="8"/>
  <c r="L17" i="10" s="1"/>
  <c r="L15" i="8"/>
  <c r="L14" i="10" s="1"/>
  <c r="L13" i="8"/>
  <c r="L12" i="10" s="1"/>
  <c r="L11" i="8"/>
  <c r="L10" i="10" s="1"/>
  <c r="L9" i="8"/>
  <c r="L8" i="10" s="1"/>
  <c r="L7" i="8"/>
  <c r="L6" i="10" s="1"/>
  <c r="L5" i="8"/>
  <c r="L4" i="10" s="1"/>
  <c r="L21" i="8"/>
  <c r="L20" i="10" s="1"/>
  <c r="L20" i="8"/>
  <c r="L19" i="10" s="1"/>
  <c r="L17" i="8"/>
  <c r="L16" i="10" s="1"/>
  <c r="L16" i="8"/>
  <c r="L15" i="10" s="1"/>
  <c r="L12" i="8"/>
  <c r="L11" i="10" s="1"/>
  <c r="L8" i="8"/>
  <c r="L7" i="10" s="1"/>
  <c r="L6" i="8"/>
  <c r="L5" i="10" s="1"/>
  <c r="L10" i="8"/>
  <c r="L9" i="10" s="1"/>
  <c r="L23" i="8"/>
  <c r="L22" i="10" s="1"/>
  <c r="L14" i="8"/>
  <c r="L13" i="10" s="1"/>
  <c r="D281" i="10" l="1"/>
  <c r="E281" i="10" s="1"/>
  <c r="D277" i="10"/>
  <c r="E277" i="10" s="1"/>
  <c r="D273" i="10"/>
  <c r="E273" i="10" s="1"/>
  <c r="D269" i="10"/>
  <c r="E269" i="10" s="1"/>
  <c r="D265" i="10"/>
  <c r="E265" i="10" s="1"/>
  <c r="D261" i="10"/>
  <c r="E261" i="10" s="1"/>
  <c r="D257" i="10"/>
  <c r="E257" i="10" s="1"/>
  <c r="D253" i="10"/>
  <c r="E253" i="10" s="1"/>
  <c r="D249" i="10"/>
  <c r="E249" i="10" s="1"/>
  <c r="D245" i="10"/>
  <c r="E245" i="10" s="1"/>
  <c r="D241" i="10"/>
  <c r="E241" i="10" s="1"/>
  <c r="D237" i="10"/>
  <c r="E237" i="10" s="1"/>
  <c r="D233" i="10"/>
  <c r="E233" i="10" s="1"/>
  <c r="D229" i="10"/>
  <c r="E229" i="10" s="1"/>
  <c r="D225" i="10"/>
  <c r="E225" i="10" s="1"/>
  <c r="D282" i="10"/>
  <c r="E282" i="10" s="1"/>
  <c r="D278" i="10"/>
  <c r="E278" i="10" s="1"/>
  <c r="D274" i="10"/>
  <c r="E274" i="10" s="1"/>
  <c r="D270" i="10"/>
  <c r="E270" i="10" s="1"/>
  <c r="D266" i="10"/>
  <c r="E266" i="10" s="1"/>
  <c r="D262" i="10"/>
  <c r="E262" i="10" s="1"/>
  <c r="D258" i="10"/>
  <c r="E258" i="10" s="1"/>
  <c r="D254" i="10"/>
  <c r="E254" i="10" s="1"/>
  <c r="D250" i="10"/>
  <c r="E250" i="10" s="1"/>
  <c r="D246" i="10"/>
  <c r="E246" i="10" s="1"/>
  <c r="D242" i="10"/>
  <c r="E242" i="10" s="1"/>
  <c r="D238" i="10"/>
  <c r="E238" i="10" s="1"/>
  <c r="D234" i="10"/>
  <c r="E234" i="10" s="1"/>
  <c r="D230" i="10"/>
  <c r="E230" i="10" s="1"/>
  <c r="D226" i="10"/>
  <c r="E226" i="10" s="1"/>
  <c r="D222" i="10"/>
  <c r="E222" i="10" s="1"/>
  <c r="D218" i="10"/>
  <c r="E218" i="10" s="1"/>
  <c r="D214" i="10"/>
  <c r="E214" i="10" s="1"/>
  <c r="D210" i="10"/>
  <c r="E210" i="10" s="1"/>
  <c r="D206" i="10"/>
  <c r="E206" i="10" s="1"/>
  <c r="D202" i="10"/>
  <c r="E202" i="10" s="1"/>
  <c r="D198" i="10"/>
  <c r="E198" i="10" s="1"/>
  <c r="D194" i="10"/>
  <c r="E194" i="10" s="1"/>
  <c r="D190" i="10"/>
  <c r="E190" i="10" s="1"/>
  <c r="D186" i="10"/>
  <c r="E186" i="10" s="1"/>
  <c r="D182" i="10"/>
  <c r="E182" i="10" s="1"/>
  <c r="D178" i="10"/>
  <c r="E178" i="10" s="1"/>
  <c r="D174" i="10"/>
  <c r="E174" i="10" s="1"/>
  <c r="D170" i="10"/>
  <c r="E170" i="10" s="1"/>
  <c r="D166" i="10"/>
  <c r="E166" i="10" s="1"/>
  <c r="D162" i="10"/>
  <c r="E162" i="10" s="1"/>
  <c r="D158" i="10"/>
  <c r="E158" i="10" s="1"/>
  <c r="D154" i="10"/>
  <c r="E154" i="10" s="1"/>
  <c r="D150" i="10"/>
  <c r="E150" i="10" s="1"/>
  <c r="D146" i="10"/>
  <c r="E146" i="10" s="1"/>
  <c r="D142" i="10"/>
  <c r="E142" i="10" s="1"/>
  <c r="D136" i="10"/>
  <c r="E136" i="10" s="1"/>
  <c r="D135" i="10"/>
  <c r="E135" i="10" s="1"/>
  <c r="D128" i="10"/>
  <c r="E128" i="10" s="1"/>
  <c r="D127" i="10"/>
  <c r="E127" i="10" s="1"/>
  <c r="D120" i="10"/>
  <c r="E120" i="10" s="1"/>
  <c r="D119" i="10"/>
  <c r="E119" i="10" s="1"/>
  <c r="D112" i="10"/>
  <c r="E112" i="10" s="1"/>
  <c r="D111" i="10"/>
  <c r="E111" i="10" s="1"/>
  <c r="D104" i="10"/>
  <c r="E104" i="10" s="1"/>
  <c r="D103" i="10"/>
  <c r="E103" i="10" s="1"/>
  <c r="D96" i="10"/>
  <c r="E96" i="10" s="1"/>
  <c r="D95" i="10"/>
  <c r="E95" i="10" s="1"/>
  <c r="D88" i="10"/>
  <c r="E88" i="10" s="1"/>
  <c r="D87" i="10"/>
  <c r="E87" i="10" s="1"/>
  <c r="D275" i="10"/>
  <c r="E275" i="10" s="1"/>
  <c r="D267" i="10"/>
  <c r="E267" i="10" s="1"/>
  <c r="D259" i="10"/>
  <c r="E259" i="10" s="1"/>
  <c r="D251" i="10"/>
  <c r="E251" i="10" s="1"/>
  <c r="D243" i="10"/>
  <c r="E243" i="10" s="1"/>
  <c r="D235" i="10"/>
  <c r="E235" i="10" s="1"/>
  <c r="D227" i="10"/>
  <c r="E227" i="10" s="1"/>
  <c r="D215" i="10"/>
  <c r="E215" i="10" s="1"/>
  <c r="D212" i="10"/>
  <c r="E212" i="10" s="1"/>
  <c r="D209" i="10"/>
  <c r="E209" i="10" s="1"/>
  <c r="D199" i="10"/>
  <c r="E199" i="10" s="1"/>
  <c r="D196" i="10"/>
  <c r="E196" i="10" s="1"/>
  <c r="D193" i="10"/>
  <c r="E193" i="10" s="1"/>
  <c r="D183" i="10"/>
  <c r="E183" i="10" s="1"/>
  <c r="D180" i="10"/>
  <c r="E180" i="10" s="1"/>
  <c r="D177" i="10"/>
  <c r="E177" i="10" s="1"/>
  <c r="D167" i="10"/>
  <c r="E167" i="10" s="1"/>
  <c r="D164" i="10"/>
  <c r="E164" i="10" s="1"/>
  <c r="D161" i="10"/>
  <c r="E161" i="10" s="1"/>
  <c r="D151" i="10"/>
  <c r="E151" i="10" s="1"/>
  <c r="D148" i="10"/>
  <c r="E148" i="10" s="1"/>
  <c r="D145" i="10"/>
  <c r="E145" i="10" s="1"/>
  <c r="D138" i="10"/>
  <c r="E138" i="10" s="1"/>
  <c r="D130" i="10"/>
  <c r="E130" i="10" s="1"/>
  <c r="D122" i="10"/>
  <c r="E122" i="10" s="1"/>
  <c r="D114" i="10"/>
  <c r="E114" i="10" s="1"/>
  <c r="D106" i="10"/>
  <c r="E106" i="10" s="1"/>
  <c r="D98" i="10"/>
  <c r="E98" i="10" s="1"/>
  <c r="D90" i="10"/>
  <c r="E90" i="10" s="1"/>
  <c r="D80" i="10"/>
  <c r="E80" i="10" s="1"/>
  <c r="D79" i="10"/>
  <c r="E79" i="10" s="1"/>
  <c r="D276" i="10"/>
  <c r="E276" i="10" s="1"/>
  <c r="D268" i="10"/>
  <c r="E268" i="10" s="1"/>
  <c r="D260" i="10"/>
  <c r="E260" i="10" s="1"/>
  <c r="D252" i="10"/>
  <c r="E252" i="10" s="1"/>
  <c r="D244" i="10"/>
  <c r="E244" i="10" s="1"/>
  <c r="D236" i="10"/>
  <c r="E236" i="10" s="1"/>
  <c r="D228" i="10"/>
  <c r="E228" i="10" s="1"/>
  <c r="D219" i="10"/>
  <c r="E219" i="10" s="1"/>
  <c r="D216" i="10"/>
  <c r="E216" i="10" s="1"/>
  <c r="D213" i="10"/>
  <c r="E213" i="10" s="1"/>
  <c r="D203" i="10"/>
  <c r="E203" i="10" s="1"/>
  <c r="D200" i="10"/>
  <c r="E200" i="10" s="1"/>
  <c r="D197" i="10"/>
  <c r="E197" i="10" s="1"/>
  <c r="D187" i="10"/>
  <c r="E187" i="10" s="1"/>
  <c r="D184" i="10"/>
  <c r="E184" i="10" s="1"/>
  <c r="D181" i="10"/>
  <c r="E181" i="10" s="1"/>
  <c r="D171" i="10"/>
  <c r="E171" i="10" s="1"/>
  <c r="D168" i="10"/>
  <c r="E168" i="10" s="1"/>
  <c r="D165" i="10"/>
  <c r="E165" i="10" s="1"/>
  <c r="D155" i="10"/>
  <c r="E155" i="10" s="1"/>
  <c r="D152" i="10"/>
  <c r="E152" i="10" s="1"/>
  <c r="D149" i="10"/>
  <c r="E149" i="10" s="1"/>
  <c r="D82" i="10"/>
  <c r="E82" i="10" s="1"/>
  <c r="D81" i="10"/>
  <c r="E81" i="10" s="1"/>
  <c r="D74" i="10"/>
  <c r="E74" i="10" s="1"/>
  <c r="D73" i="10"/>
  <c r="E73" i="10" s="1"/>
  <c r="D66" i="10"/>
  <c r="E66" i="10" s="1"/>
  <c r="D65" i="10"/>
  <c r="E65" i="10" s="1"/>
  <c r="D58" i="10"/>
  <c r="E58" i="10" s="1"/>
  <c r="D57" i="10"/>
  <c r="E57" i="10" s="1"/>
  <c r="D49" i="10"/>
  <c r="E49" i="10" s="1"/>
  <c r="D46" i="10"/>
  <c r="E46" i="10" s="1"/>
  <c r="D41" i="10"/>
  <c r="E41" i="10" s="1"/>
  <c r="D38" i="10"/>
  <c r="E38" i="10" s="1"/>
  <c r="D33" i="10"/>
  <c r="E33" i="10" s="1"/>
  <c r="D30" i="10"/>
  <c r="E30" i="10" s="1"/>
  <c r="D25" i="10"/>
  <c r="E25" i="10" s="1"/>
  <c r="D22" i="10"/>
  <c r="E22" i="10" s="1"/>
  <c r="D279" i="10"/>
  <c r="E279" i="10" s="1"/>
  <c r="D271" i="10"/>
  <c r="E271" i="10" s="1"/>
  <c r="D263" i="10"/>
  <c r="E263" i="10" s="1"/>
  <c r="D255" i="10"/>
  <c r="E255" i="10" s="1"/>
  <c r="D247" i="10"/>
  <c r="E247" i="10" s="1"/>
  <c r="D239" i="10"/>
  <c r="E239" i="10" s="1"/>
  <c r="D231" i="10"/>
  <c r="E231" i="10" s="1"/>
  <c r="D223" i="10"/>
  <c r="E223" i="10" s="1"/>
  <c r="D220" i="10"/>
  <c r="E220" i="10" s="1"/>
  <c r="D217" i="10"/>
  <c r="E217" i="10" s="1"/>
  <c r="D207" i="10"/>
  <c r="E207" i="10" s="1"/>
  <c r="D204" i="10"/>
  <c r="E204" i="10" s="1"/>
  <c r="D201" i="10"/>
  <c r="E201" i="10" s="1"/>
  <c r="D191" i="10"/>
  <c r="E191" i="10" s="1"/>
  <c r="D188" i="10"/>
  <c r="E188" i="10" s="1"/>
  <c r="D185" i="10"/>
  <c r="E185" i="10" s="1"/>
  <c r="D175" i="10"/>
  <c r="E175" i="10" s="1"/>
  <c r="D172" i="10"/>
  <c r="E172" i="10" s="1"/>
  <c r="D169" i="10"/>
  <c r="E169" i="10" s="1"/>
  <c r="D159" i="10"/>
  <c r="E159" i="10" s="1"/>
  <c r="D156" i="10"/>
  <c r="E156" i="10" s="1"/>
  <c r="D153" i="10"/>
  <c r="E153" i="10" s="1"/>
  <c r="D143" i="10"/>
  <c r="E143" i="10" s="1"/>
  <c r="D140" i="10"/>
  <c r="E140" i="10" s="1"/>
  <c r="D139" i="10"/>
  <c r="E139" i="10" s="1"/>
  <c r="D132" i="10"/>
  <c r="E132" i="10" s="1"/>
  <c r="D131" i="10"/>
  <c r="E131" i="10" s="1"/>
  <c r="D124" i="10"/>
  <c r="E124" i="10" s="1"/>
  <c r="D123" i="10"/>
  <c r="E123" i="10" s="1"/>
  <c r="D116" i="10"/>
  <c r="E116" i="10" s="1"/>
  <c r="D115" i="10"/>
  <c r="E115" i="10" s="1"/>
  <c r="D108" i="10"/>
  <c r="E108" i="10" s="1"/>
  <c r="D107" i="10"/>
  <c r="E107" i="10" s="1"/>
  <c r="D100" i="10"/>
  <c r="E100" i="10" s="1"/>
  <c r="D99" i="10"/>
  <c r="E99" i="10" s="1"/>
  <c r="D92" i="10"/>
  <c r="E92" i="10" s="1"/>
  <c r="D91" i="10"/>
  <c r="E91" i="10" s="1"/>
  <c r="D84" i="10"/>
  <c r="E84" i="10" s="1"/>
  <c r="D83" i="10"/>
  <c r="E83" i="10" s="1"/>
  <c r="D76" i="10"/>
  <c r="E76" i="10" s="1"/>
  <c r="D75" i="10"/>
  <c r="E75" i="10" s="1"/>
  <c r="D68" i="10"/>
  <c r="E68" i="10" s="1"/>
  <c r="D67" i="10"/>
  <c r="E67" i="10" s="1"/>
  <c r="D60" i="10"/>
  <c r="E60" i="10" s="1"/>
  <c r="D59" i="10"/>
  <c r="E59" i="10" s="1"/>
  <c r="D51" i="10"/>
  <c r="E51" i="10" s="1"/>
  <c r="D48" i="10"/>
  <c r="E48" i="10" s="1"/>
  <c r="D43" i="10"/>
  <c r="E43" i="10" s="1"/>
  <c r="D40" i="10"/>
  <c r="E40" i="10" s="1"/>
  <c r="D35" i="10"/>
  <c r="E35" i="10" s="1"/>
  <c r="D32" i="10"/>
  <c r="E32" i="10" s="1"/>
  <c r="D27" i="10"/>
  <c r="E27" i="10" s="1"/>
  <c r="D24" i="10"/>
  <c r="E24" i="10" s="1"/>
  <c r="D19" i="10"/>
  <c r="D16" i="10"/>
  <c r="E16" i="10" s="1"/>
  <c r="D11" i="10"/>
  <c r="E11" i="10" s="1"/>
  <c r="D8" i="10"/>
  <c r="D272" i="10"/>
  <c r="E272" i="10" s="1"/>
  <c r="D240" i="10"/>
  <c r="E240" i="10" s="1"/>
  <c r="D205" i="10"/>
  <c r="E205" i="10" s="1"/>
  <c r="D192" i="10"/>
  <c r="E192" i="10" s="1"/>
  <c r="D179" i="10"/>
  <c r="E179" i="10" s="1"/>
  <c r="D141" i="10"/>
  <c r="E141" i="10" s="1"/>
  <c r="D134" i="10"/>
  <c r="E134" i="10" s="1"/>
  <c r="D113" i="10"/>
  <c r="E113" i="10" s="1"/>
  <c r="D109" i="10"/>
  <c r="E109" i="10" s="1"/>
  <c r="D102" i="10"/>
  <c r="E102" i="10" s="1"/>
  <c r="D69" i="10"/>
  <c r="E69" i="10" s="1"/>
  <c r="D61" i="10"/>
  <c r="E61" i="10" s="1"/>
  <c r="D256" i="10"/>
  <c r="E256" i="10" s="1"/>
  <c r="D224" i="10"/>
  <c r="E224" i="10" s="1"/>
  <c r="D211" i="10"/>
  <c r="E211" i="10" s="1"/>
  <c r="D173" i="10"/>
  <c r="E173" i="10" s="1"/>
  <c r="D160" i="10"/>
  <c r="E160" i="10" s="1"/>
  <c r="D147" i="10"/>
  <c r="E147" i="10" s="1"/>
  <c r="D129" i="10"/>
  <c r="E129" i="10" s="1"/>
  <c r="D125" i="10"/>
  <c r="E125" i="10" s="1"/>
  <c r="D118" i="10"/>
  <c r="E118" i="10" s="1"/>
  <c r="D97" i="10"/>
  <c r="E97" i="10" s="1"/>
  <c r="D93" i="10"/>
  <c r="E93" i="10" s="1"/>
  <c r="D86" i="10"/>
  <c r="E86" i="10" s="1"/>
  <c r="D78" i="10"/>
  <c r="E78" i="10" s="1"/>
  <c r="D15" i="10"/>
  <c r="E15" i="10" s="1"/>
  <c r="D14" i="10"/>
  <c r="E14" i="10" s="1"/>
  <c r="D7" i="10"/>
  <c r="D4" i="10"/>
  <c r="E4" i="10" s="1"/>
  <c r="D264" i="10"/>
  <c r="E264" i="10" s="1"/>
  <c r="D208" i="10"/>
  <c r="E208" i="10" s="1"/>
  <c r="D189" i="10"/>
  <c r="E189" i="10" s="1"/>
  <c r="D110" i="10"/>
  <c r="E110" i="10" s="1"/>
  <c r="D101" i="10"/>
  <c r="E101" i="10" s="1"/>
  <c r="D89" i="10"/>
  <c r="E89" i="10" s="1"/>
  <c r="D71" i="10"/>
  <c r="E71" i="10" s="1"/>
  <c r="D63" i="10"/>
  <c r="E63" i="10" s="1"/>
  <c r="D47" i="10"/>
  <c r="E47" i="10" s="1"/>
  <c r="D37" i="10"/>
  <c r="E37" i="10" s="1"/>
  <c r="D36" i="10"/>
  <c r="E36" i="10" s="1"/>
  <c r="D26" i="10"/>
  <c r="E26" i="10" s="1"/>
  <c r="D18" i="10"/>
  <c r="E18" i="10" s="1"/>
  <c r="D17" i="10"/>
  <c r="E17" i="10" s="1"/>
  <c r="D5" i="10"/>
  <c r="E5" i="10" s="1"/>
  <c r="D248" i="10"/>
  <c r="E248" i="10" s="1"/>
  <c r="D221" i="10"/>
  <c r="E221" i="10" s="1"/>
  <c r="D126" i="10"/>
  <c r="E126" i="10" s="1"/>
  <c r="D117" i="10"/>
  <c r="E117" i="10" s="1"/>
  <c r="D105" i="10"/>
  <c r="E105" i="10" s="1"/>
  <c r="D77" i="10"/>
  <c r="E77" i="10" s="1"/>
  <c r="D72" i="10"/>
  <c r="E72" i="10" s="1"/>
  <c r="D64" i="10"/>
  <c r="E64" i="10" s="1"/>
  <c r="D55" i="10"/>
  <c r="E55" i="10" s="1"/>
  <c r="D50" i="10"/>
  <c r="E50" i="10" s="1"/>
  <c r="D39" i="10"/>
  <c r="E39" i="10" s="1"/>
  <c r="D29" i="10"/>
  <c r="E29" i="10" s="1"/>
  <c r="D28" i="10"/>
  <c r="E28" i="10" s="1"/>
  <c r="D21" i="10"/>
  <c r="E21" i="10" s="1"/>
  <c r="D10" i="10"/>
  <c r="E10" i="10" s="1"/>
  <c r="D9" i="10"/>
  <c r="E9" i="10" s="1"/>
  <c r="L3" i="10"/>
  <c r="D3" i="10"/>
  <c r="E3" i="10" s="1"/>
  <c r="D232" i="10"/>
  <c r="E232" i="10" s="1"/>
  <c r="D121" i="10"/>
  <c r="E121" i="10" s="1"/>
  <c r="D85" i="10"/>
  <c r="E85" i="10" s="1"/>
  <c r="D70" i="10"/>
  <c r="E70" i="10" s="1"/>
  <c r="D13" i="10"/>
  <c r="E13" i="10" s="1"/>
  <c r="D12" i="10"/>
  <c r="E12" i="10" s="1"/>
  <c r="D163" i="10"/>
  <c r="E163" i="10" s="1"/>
  <c r="D144" i="10"/>
  <c r="E144" i="10" s="1"/>
  <c r="D133" i="10"/>
  <c r="E133" i="10" s="1"/>
  <c r="D94" i="10"/>
  <c r="E94" i="10" s="1"/>
  <c r="D62" i="10"/>
  <c r="E62" i="10" s="1"/>
  <c r="D52" i="10"/>
  <c r="E52" i="10" s="1"/>
  <c r="D42" i="10"/>
  <c r="E42" i="10" s="1"/>
  <c r="D34" i="10"/>
  <c r="E34" i="10" s="1"/>
  <c r="D23" i="10"/>
  <c r="E23" i="10" s="1"/>
  <c r="D157" i="10"/>
  <c r="E157" i="10" s="1"/>
  <c r="D53" i="10"/>
  <c r="E53" i="10" s="1"/>
  <c r="D137" i="10"/>
  <c r="E137" i="10" s="1"/>
  <c r="D45" i="10"/>
  <c r="E45" i="10" s="1"/>
  <c r="D6" i="10"/>
  <c r="E6" i="10" s="1"/>
  <c r="D176" i="10"/>
  <c r="E176" i="10" s="1"/>
  <c r="D56" i="10"/>
  <c r="E56" i="10" s="1"/>
  <c r="D54" i="10"/>
  <c r="E54" i="10" s="1"/>
  <c r="D31" i="10"/>
  <c r="E31" i="10" s="1"/>
  <c r="D20" i="10"/>
  <c r="D195" i="10"/>
  <c r="E195" i="10" s="1"/>
  <c r="D44" i="10"/>
  <c r="E44" i="10" s="1"/>
  <c r="D280" i="10"/>
  <c r="E280" i="10" s="1"/>
  <c r="E19" i="10" l="1"/>
  <c r="E7" i="10"/>
  <c r="E8" i="10"/>
  <c r="E20" i="10"/>
  <c r="K39" i="10" l="1"/>
  <c r="K52" i="10"/>
  <c r="K6" i="10"/>
  <c r="K8" i="10"/>
  <c r="K29" i="10"/>
  <c r="K50" i="10"/>
  <c r="K43" i="10"/>
  <c r="K7" i="10"/>
  <c r="K15" i="10"/>
  <c r="K19" i="10"/>
  <c r="K32" i="10"/>
  <c r="K42" i="10"/>
  <c r="K9" i="10"/>
  <c r="K25" i="10"/>
  <c r="K41" i="10"/>
  <c r="K28" i="10"/>
  <c r="K44" i="10"/>
  <c r="K3" i="10"/>
  <c r="K20" i="10"/>
  <c r="K51" i="10"/>
  <c r="K27" i="10"/>
  <c r="K11" i="10"/>
  <c r="K24" i="10"/>
  <c r="K34" i="10"/>
  <c r="K45" i="10"/>
  <c r="K14" i="10"/>
  <c r="K30" i="10"/>
  <c r="K46" i="10"/>
  <c r="K31" i="10"/>
  <c r="K47" i="10"/>
  <c r="K35" i="10"/>
  <c r="K13" i="10"/>
  <c r="K18" i="10"/>
  <c r="K40" i="10"/>
  <c r="K22" i="10"/>
  <c r="K38" i="10"/>
  <c r="K23" i="10"/>
  <c r="K10" i="10"/>
  <c r="K21" i="10"/>
  <c r="K4" i="10"/>
  <c r="K12" i="10"/>
  <c r="K5" i="10"/>
  <c r="K16" i="10"/>
  <c r="K26" i="10"/>
  <c r="K37" i="10"/>
  <c r="K48" i="10"/>
  <c r="K17" i="10"/>
  <c r="K33" i="10"/>
  <c r="K49" i="10"/>
  <c r="K36" i="10"/>
  <c r="I32" i="5"/>
  <c r="D46" i="5"/>
  <c r="I35" i="5"/>
  <c r="F92" i="5"/>
  <c r="E33" i="5"/>
  <c r="H16" i="5"/>
  <c r="J99" i="5"/>
  <c r="E79" i="5"/>
  <c r="H67" i="5"/>
  <c r="F91" i="5"/>
  <c r="G37" i="5"/>
  <c r="E95" i="5"/>
  <c r="F105" i="5"/>
  <c r="I42" i="5"/>
  <c r="D96" i="5"/>
  <c r="G82" i="5"/>
  <c r="I20" i="5"/>
  <c r="I71" i="5"/>
  <c r="E29" i="5"/>
  <c r="H31" i="5"/>
  <c r="J76" i="5"/>
  <c r="E47" i="5"/>
  <c r="J48" i="5"/>
  <c r="H35" i="5"/>
  <c r="I74" i="5"/>
  <c r="H57" i="5"/>
  <c r="H78" i="5"/>
  <c r="J67" i="5"/>
  <c r="D20" i="5"/>
  <c r="H89" i="5"/>
  <c r="D29" i="5"/>
  <c r="I40" i="5"/>
  <c r="D101" i="5"/>
  <c r="F82" i="5"/>
  <c r="G20" i="5"/>
  <c r="E12" i="5"/>
  <c r="H24" i="5"/>
  <c r="F64" i="5"/>
  <c r="H25" i="5"/>
  <c r="H14" i="5"/>
  <c r="I60" i="5"/>
  <c r="G66" i="5"/>
  <c r="G71" i="5"/>
  <c r="H36" i="5"/>
  <c r="G27" i="5"/>
  <c r="F72" i="5"/>
  <c r="G32" i="5"/>
  <c r="I96" i="5"/>
  <c r="F34" i="5"/>
  <c r="E50" i="5"/>
  <c r="F98" i="5"/>
  <c r="E104" i="5"/>
  <c r="I28" i="5"/>
  <c r="J78" i="5"/>
  <c r="G15" i="5"/>
  <c r="E92" i="5"/>
  <c r="G18" i="5"/>
  <c r="J65" i="5"/>
  <c r="H109" i="5"/>
  <c r="G62" i="5"/>
  <c r="J83" i="5"/>
  <c r="J49" i="5"/>
  <c r="E62" i="5"/>
  <c r="J77" i="5"/>
  <c r="H65" i="5"/>
  <c r="F73" i="5"/>
  <c r="D39" i="5"/>
  <c r="H68" i="5"/>
  <c r="F109" i="5"/>
  <c r="H93" i="5"/>
  <c r="E44" i="5"/>
  <c r="J47" i="5"/>
  <c r="D67" i="5"/>
  <c r="G103" i="5"/>
  <c r="F74" i="5"/>
  <c r="J41" i="5"/>
  <c r="D93" i="5"/>
  <c r="J26" i="5"/>
  <c r="F42" i="5"/>
  <c r="E35" i="5"/>
  <c r="I29" i="5"/>
  <c r="H55" i="5"/>
  <c r="H87" i="5"/>
  <c r="E71" i="5"/>
  <c r="E68" i="5"/>
  <c r="I70" i="5"/>
  <c r="G57" i="5"/>
  <c r="H91" i="5"/>
  <c r="F50" i="5"/>
  <c r="E109" i="5"/>
  <c r="J45" i="5"/>
  <c r="I108" i="5"/>
  <c r="I30" i="5"/>
  <c r="D60" i="5"/>
  <c r="D49" i="5"/>
  <c r="F85" i="5"/>
  <c r="J93" i="5"/>
  <c r="E13" i="5"/>
  <c r="H98" i="5"/>
  <c r="J39" i="5"/>
  <c r="I83" i="5"/>
  <c r="F100" i="5"/>
  <c r="I31" i="5"/>
  <c r="G96" i="5"/>
  <c r="D12" i="5"/>
  <c r="E39" i="5"/>
  <c r="E103" i="5"/>
  <c r="F90" i="5"/>
  <c r="F14" i="5"/>
  <c r="G104" i="5"/>
  <c r="F63" i="5"/>
  <c r="E60" i="5"/>
  <c r="D26" i="5"/>
  <c r="E14" i="5"/>
  <c r="H100" i="5"/>
  <c r="F11" i="5"/>
  <c r="E59" i="5"/>
  <c r="H44" i="5"/>
  <c r="F94" i="5"/>
  <c r="I98" i="5"/>
  <c r="M14" i="7"/>
  <c r="M21" i="7"/>
  <c r="M15" i="7"/>
  <c r="I47" i="5"/>
  <c r="I79" i="5"/>
  <c r="F32" i="5"/>
  <c r="H54" i="5"/>
  <c r="G79" i="5"/>
  <c r="D58" i="5"/>
  <c r="E77" i="5"/>
  <c r="D25" i="5"/>
  <c r="F65" i="5"/>
  <c r="D102" i="5"/>
  <c r="H49" i="5"/>
  <c r="E67" i="5"/>
  <c r="F93" i="5"/>
  <c r="G75" i="5"/>
  <c r="I95" i="5"/>
  <c r="I85" i="5"/>
  <c r="G45" i="5"/>
  <c r="D19" i="5"/>
  <c r="I18" i="5"/>
  <c r="F57" i="5"/>
  <c r="E24" i="5"/>
  <c r="J82" i="5"/>
  <c r="E107" i="5"/>
  <c r="F40" i="5"/>
  <c r="H84" i="5"/>
  <c r="H23" i="5"/>
  <c r="D83" i="5"/>
  <c r="J11" i="5"/>
  <c r="G98" i="5"/>
  <c r="F15" i="5"/>
  <c r="F20" i="5"/>
  <c r="I59" i="5"/>
  <c r="G39" i="5"/>
  <c r="D97" i="5"/>
  <c r="I54" i="5"/>
  <c r="E74" i="5"/>
  <c r="I73" i="5"/>
  <c r="J42" i="5"/>
  <c r="I78" i="5"/>
  <c r="H18" i="5"/>
  <c r="D84" i="5"/>
  <c r="M39" i="7"/>
  <c r="I106" i="5"/>
  <c r="H32" i="5"/>
  <c r="G67" i="5"/>
  <c r="J105" i="5"/>
  <c r="F45" i="5"/>
  <c r="D22" i="5"/>
  <c r="J64" i="5"/>
  <c r="H59" i="5"/>
  <c r="D65" i="5"/>
  <c r="J19" i="5"/>
  <c r="G106" i="5"/>
  <c r="G43" i="5"/>
  <c r="J106" i="5"/>
  <c r="H12" i="5"/>
  <c r="H74" i="5"/>
  <c r="F41" i="5"/>
  <c r="E69" i="5"/>
  <c r="E34" i="5"/>
  <c r="J33" i="5"/>
  <c r="G50" i="5"/>
  <c r="J108" i="5"/>
  <c r="H90" i="5"/>
  <c r="H47" i="5"/>
  <c r="J55" i="5"/>
  <c r="F68" i="5"/>
  <c r="F79" i="5"/>
  <c r="E58" i="5"/>
  <c r="H37" i="5"/>
  <c r="M29" i="7"/>
  <c r="E80" i="5"/>
  <c r="E65" i="5"/>
  <c r="J103" i="5"/>
  <c r="G69" i="5"/>
  <c r="E53" i="5"/>
  <c r="D56" i="5"/>
  <c r="I17" i="5"/>
  <c r="G93" i="5"/>
  <c r="I27" i="5"/>
  <c r="H108" i="5"/>
  <c r="I14" i="5"/>
  <c r="I76" i="5"/>
  <c r="E93" i="5"/>
  <c r="M16" i="7"/>
  <c r="H27" i="5"/>
  <c r="G59" i="5"/>
  <c r="G64" i="5"/>
  <c r="E66" i="5"/>
  <c r="G80" i="5"/>
  <c r="F66" i="5"/>
  <c r="G108" i="5"/>
  <c r="F67" i="5"/>
  <c r="F101" i="5"/>
  <c r="H80" i="5"/>
  <c r="E54" i="5"/>
  <c r="J14" i="5"/>
  <c r="D15" i="5"/>
  <c r="F99" i="5"/>
  <c r="J88" i="5"/>
  <c r="E30" i="5"/>
  <c r="H20" i="5"/>
  <c r="F89" i="5"/>
  <c r="J95" i="5"/>
  <c r="G68" i="5"/>
  <c r="I102" i="5"/>
  <c r="G42" i="5"/>
  <c r="D68" i="5"/>
  <c r="E21" i="5"/>
  <c r="G35" i="5"/>
  <c r="I65" i="5"/>
  <c r="E11" i="5"/>
  <c r="G34" i="5"/>
  <c r="E100" i="5"/>
  <c r="F33" i="5"/>
  <c r="F103" i="5"/>
  <c r="I33" i="5"/>
  <c r="E76" i="5"/>
  <c r="J15" i="5"/>
  <c r="J35" i="5"/>
  <c r="D81" i="5"/>
  <c r="D35" i="5"/>
  <c r="M24" i="7"/>
  <c r="D28" i="5"/>
  <c r="G89" i="5"/>
  <c r="D82" i="5"/>
  <c r="F107" i="5"/>
  <c r="F55" i="5"/>
  <c r="J85" i="5"/>
  <c r="G63" i="5"/>
  <c r="J92" i="5"/>
  <c r="G28" i="5"/>
  <c r="F12" i="5"/>
  <c r="F16" i="5"/>
  <c r="J86" i="5"/>
  <c r="G91" i="5"/>
  <c r="M32" i="7"/>
  <c r="E57" i="5"/>
  <c r="I16" i="5"/>
  <c r="G81" i="5"/>
  <c r="E108" i="5"/>
  <c r="F13" i="5"/>
  <c r="D90" i="5"/>
  <c r="I90" i="5"/>
  <c r="D47" i="5"/>
  <c r="G51" i="5"/>
  <c r="H11" i="5"/>
  <c r="E102" i="5"/>
  <c r="H77" i="5"/>
  <c r="J109" i="5"/>
  <c r="M27" i="7"/>
  <c r="I58" i="5"/>
  <c r="I50" i="5"/>
  <c r="G56" i="5"/>
  <c r="E49" i="5"/>
  <c r="E17" i="5"/>
  <c r="E20" i="5"/>
  <c r="E75" i="5"/>
  <c r="H39" i="5"/>
  <c r="F95" i="5"/>
  <c r="E16" i="5"/>
  <c r="D103" i="5"/>
  <c r="G78" i="5"/>
  <c r="I39" i="5"/>
  <c r="J37" i="5"/>
  <c r="H13" i="5"/>
  <c r="H29" i="5"/>
  <c r="E40" i="5"/>
  <c r="E85" i="5"/>
  <c r="D30" i="5"/>
  <c r="I97" i="5"/>
  <c r="I22" i="5"/>
  <c r="I89" i="5"/>
  <c r="E82" i="5"/>
  <c r="J58" i="5"/>
  <c r="D51" i="5"/>
  <c r="F29" i="5"/>
  <c r="G102" i="5"/>
  <c r="F87" i="5"/>
  <c r="J38" i="5"/>
  <c r="J70" i="5"/>
  <c r="D77" i="5"/>
  <c r="E19" i="5"/>
  <c r="I93" i="5"/>
  <c r="H51" i="5"/>
  <c r="I41" i="5"/>
  <c r="E43" i="5"/>
  <c r="E46" i="5"/>
  <c r="I46" i="5"/>
  <c r="E91" i="5"/>
  <c r="G23" i="5"/>
  <c r="G88" i="5"/>
  <c r="G24" i="5"/>
  <c r="H50" i="5"/>
  <c r="D52" i="5"/>
  <c r="D108" i="5"/>
  <c r="E25" i="5"/>
  <c r="F60" i="5"/>
  <c r="H38" i="5"/>
  <c r="G38" i="5"/>
  <c r="F47" i="5"/>
  <c r="D18" i="5"/>
  <c r="I61" i="5"/>
  <c r="J16" i="5"/>
  <c r="G94" i="5"/>
  <c r="G47" i="5"/>
  <c r="J80" i="5"/>
  <c r="E101" i="5"/>
  <c r="I51" i="5"/>
  <c r="I26" i="5"/>
  <c r="G101" i="5"/>
  <c r="D100" i="5"/>
  <c r="I25" i="5"/>
  <c r="I44" i="5"/>
  <c r="D66" i="5"/>
  <c r="I34" i="5"/>
  <c r="G17" i="5"/>
  <c r="F52" i="5"/>
  <c r="G83" i="5"/>
  <c r="E28" i="5"/>
  <c r="E31" i="5"/>
  <c r="G54" i="5"/>
  <c r="H73" i="5"/>
  <c r="D38" i="5"/>
  <c r="E78" i="5"/>
  <c r="E38" i="5"/>
  <c r="F59" i="5"/>
  <c r="G70" i="5"/>
  <c r="D33" i="5"/>
  <c r="F38" i="5"/>
  <c r="I69" i="5"/>
  <c r="G76" i="5"/>
  <c r="F28" i="5"/>
  <c r="J30" i="5"/>
  <c r="G105" i="5"/>
  <c r="J96" i="5"/>
  <c r="J63" i="5"/>
  <c r="M18" i="7"/>
  <c r="E87" i="5"/>
  <c r="M22" i="7"/>
  <c r="H76" i="5"/>
  <c r="E90" i="5"/>
  <c r="H62" i="5"/>
  <c r="I68" i="5"/>
  <c r="H45" i="5"/>
  <c r="F35" i="5"/>
  <c r="H69" i="5"/>
  <c r="J100" i="5"/>
  <c r="J13" i="5"/>
  <c r="G73" i="5"/>
  <c r="M34" i="7"/>
  <c r="D43" i="5"/>
  <c r="F22" i="5"/>
  <c r="F25" i="5"/>
  <c r="J75" i="5"/>
  <c r="D95" i="5"/>
  <c r="F39" i="5"/>
  <c r="J66" i="5"/>
  <c r="D80" i="5"/>
  <c r="J62" i="5"/>
  <c r="I38" i="5"/>
  <c r="F31" i="5"/>
  <c r="G85" i="5"/>
  <c r="D61" i="5"/>
  <c r="H34" i="5"/>
  <c r="H53" i="5"/>
  <c r="J69" i="5"/>
  <c r="F51" i="5"/>
  <c r="F46" i="5"/>
  <c r="J54" i="5"/>
  <c r="I37" i="5"/>
  <c r="H30" i="5"/>
  <c r="H19" i="5"/>
  <c r="M36" i="7"/>
  <c r="E37" i="5"/>
  <c r="I48" i="5"/>
  <c r="G92" i="5"/>
  <c r="D59" i="5"/>
  <c r="I53" i="5"/>
  <c r="G16" i="5"/>
  <c r="F48" i="5"/>
  <c r="I63" i="5"/>
  <c r="J27" i="5"/>
  <c r="I67" i="5"/>
  <c r="I55" i="5"/>
  <c r="H66" i="5"/>
  <c r="F86" i="5"/>
  <c r="G13" i="5"/>
  <c r="D63" i="5"/>
  <c r="I66" i="5"/>
  <c r="I91" i="5"/>
  <c r="F83" i="5"/>
  <c r="M35" i="7"/>
  <c r="H61" i="5"/>
  <c r="D17" i="5"/>
  <c r="G33" i="5"/>
  <c r="G11" i="5"/>
  <c r="M31" i="7"/>
  <c r="J24" i="5"/>
  <c r="J53" i="5"/>
  <c r="J18" i="5"/>
  <c r="H102" i="5"/>
  <c r="M20" i="7"/>
  <c r="J12" i="5"/>
  <c r="D23" i="5"/>
  <c r="H42" i="5"/>
  <c r="D89" i="5"/>
  <c r="F84" i="5"/>
  <c r="H105" i="5"/>
  <c r="J51" i="5"/>
  <c r="F75" i="5"/>
  <c r="D11" i="5"/>
  <c r="J46" i="5"/>
  <c r="I82" i="5"/>
  <c r="I88" i="5"/>
  <c r="M17" i="7"/>
  <c r="H104" i="5"/>
  <c r="D50" i="5"/>
  <c r="I107" i="5"/>
  <c r="G109" i="5"/>
  <c r="D104" i="5"/>
  <c r="I11" i="5"/>
  <c r="J104" i="5"/>
  <c r="E106" i="5"/>
  <c r="H22" i="5"/>
  <c r="H26" i="5"/>
  <c r="J94" i="5"/>
  <c r="E98" i="5"/>
  <c r="F61" i="5"/>
  <c r="D34" i="5"/>
  <c r="G77" i="5"/>
  <c r="I12" i="5"/>
  <c r="H40" i="5"/>
  <c r="D36" i="5"/>
  <c r="I15" i="5"/>
  <c r="D107" i="5"/>
  <c r="H88" i="5"/>
  <c r="J21" i="5"/>
  <c r="D105" i="5"/>
  <c r="D70" i="5"/>
  <c r="D78" i="5"/>
  <c r="F27" i="5"/>
  <c r="F58" i="5"/>
  <c r="F81" i="5"/>
  <c r="H101" i="5"/>
  <c r="F19" i="5"/>
  <c r="H97" i="5"/>
  <c r="G48" i="5"/>
  <c r="D72" i="5"/>
  <c r="G25" i="5"/>
  <c r="J50" i="5"/>
  <c r="E22" i="5"/>
  <c r="E36" i="5"/>
  <c r="D54" i="5"/>
  <c r="H99" i="5"/>
  <c r="G29" i="5"/>
  <c r="F102" i="5"/>
  <c r="D86" i="5"/>
  <c r="H81" i="5"/>
  <c r="H21" i="5"/>
  <c r="G31" i="5"/>
  <c r="J101" i="5"/>
  <c r="I24" i="5"/>
  <c r="F24" i="5"/>
  <c r="I13" i="5"/>
  <c r="M37" i="7"/>
  <c r="J79" i="5"/>
  <c r="J84" i="5"/>
  <c r="D57" i="5"/>
  <c r="F49" i="5"/>
  <c r="J43" i="5"/>
  <c r="I75" i="5"/>
  <c r="J87" i="5"/>
  <c r="I72" i="5"/>
  <c r="G107" i="5"/>
  <c r="D41" i="5"/>
  <c r="G100" i="5"/>
  <c r="F62" i="5"/>
  <c r="J81" i="5"/>
  <c r="G14" i="5"/>
  <c r="F71" i="5"/>
  <c r="G26" i="5"/>
  <c r="I101" i="5"/>
  <c r="H71" i="5"/>
  <c r="D45" i="5"/>
  <c r="J32" i="5"/>
  <c r="G84" i="5"/>
  <c r="F36" i="5"/>
  <c r="D53" i="5"/>
  <c r="J25" i="5"/>
  <c r="F104" i="5"/>
  <c r="H85" i="5"/>
  <c r="I94" i="5"/>
  <c r="J97" i="5"/>
  <c r="D92" i="5"/>
  <c r="G60" i="5"/>
  <c r="H107" i="5"/>
  <c r="I36" i="5"/>
  <c r="I86" i="5"/>
  <c r="J44" i="5"/>
  <c r="G19" i="5"/>
  <c r="H48" i="5"/>
  <c r="D88" i="5"/>
  <c r="I103" i="5"/>
  <c r="I81" i="5"/>
  <c r="G99" i="5"/>
  <c r="E55" i="5"/>
  <c r="J60" i="5"/>
  <c r="I21" i="5"/>
  <c r="I87" i="5"/>
  <c r="G87" i="5"/>
  <c r="I19" i="5"/>
  <c r="E64" i="5"/>
  <c r="J91" i="5"/>
  <c r="D44" i="5"/>
  <c r="E105" i="5"/>
  <c r="D55" i="5"/>
  <c r="D74" i="5"/>
  <c r="H15" i="5"/>
  <c r="H63" i="5"/>
  <c r="I92" i="5"/>
  <c r="I100" i="5"/>
  <c r="H17" i="5"/>
  <c r="M23" i="7"/>
  <c r="F108" i="5"/>
  <c r="J89" i="5"/>
  <c r="E81" i="5"/>
  <c r="H60" i="5"/>
  <c r="I43" i="5"/>
  <c r="J73" i="5"/>
  <c r="E41" i="5"/>
  <c r="H95" i="5"/>
  <c r="F69" i="5"/>
  <c r="I23" i="5"/>
  <c r="H41" i="5"/>
  <c r="D98" i="5"/>
  <c r="I62" i="5"/>
  <c r="J102" i="5"/>
  <c r="H106" i="5"/>
  <c r="H43" i="5"/>
  <c r="D94" i="5"/>
  <c r="G95" i="5"/>
  <c r="I57" i="5"/>
  <c r="D87" i="5"/>
  <c r="H28" i="5"/>
  <c r="D13" i="5"/>
  <c r="E26" i="5"/>
  <c r="G44" i="5"/>
  <c r="D99" i="5"/>
  <c r="G55" i="5"/>
  <c r="E83" i="5"/>
  <c r="F80" i="5"/>
  <c r="J31" i="5"/>
  <c r="F88" i="5"/>
  <c r="F106" i="5"/>
  <c r="J98" i="5"/>
  <c r="E32" i="5"/>
  <c r="G72" i="5"/>
  <c r="E94" i="5"/>
  <c r="D91" i="5"/>
  <c r="F17" i="5"/>
  <c r="G86" i="5"/>
  <c r="H94" i="5"/>
  <c r="M13" i="7"/>
  <c r="M41" i="7"/>
  <c r="J61" i="5"/>
  <c r="D14" i="5"/>
  <c r="M30" i="7"/>
  <c r="H79" i="5"/>
  <c r="D69" i="5"/>
  <c r="H96" i="5"/>
  <c r="G2" i="5"/>
  <c r="J36" i="5"/>
  <c r="I99" i="5"/>
  <c r="I45" i="5"/>
  <c r="H103" i="5"/>
  <c r="D48" i="5"/>
  <c r="H70" i="5"/>
  <c r="H82" i="5"/>
  <c r="E23" i="5"/>
  <c r="G61" i="5"/>
  <c r="F30" i="5"/>
  <c r="D40" i="5"/>
  <c r="G65" i="5"/>
  <c r="J59" i="5"/>
  <c r="F56" i="5"/>
  <c r="D24" i="5"/>
  <c r="J29" i="5"/>
  <c r="D32" i="5"/>
  <c r="M26" i="7"/>
  <c r="G40" i="5"/>
  <c r="M19" i="7"/>
  <c r="G53" i="5"/>
  <c r="H72" i="5"/>
  <c r="F54" i="5"/>
  <c r="I64" i="5"/>
  <c r="J74" i="5"/>
  <c r="G49" i="5"/>
  <c r="J17" i="5"/>
  <c r="F53" i="5"/>
  <c r="F76" i="5"/>
  <c r="I80" i="5"/>
  <c r="G58" i="5"/>
  <c r="J68" i="5"/>
  <c r="J34" i="5"/>
  <c r="G30" i="5"/>
  <c r="F44" i="5"/>
  <c r="I52" i="5"/>
  <c r="F23" i="5"/>
  <c r="H33" i="5"/>
  <c r="D109" i="5"/>
  <c r="H56" i="5"/>
  <c r="J71" i="5"/>
  <c r="H52" i="5"/>
  <c r="F21" i="5"/>
  <c r="J22" i="5"/>
  <c r="J107" i="5"/>
  <c r="G74" i="5"/>
  <c r="E96" i="5"/>
  <c r="H58" i="5"/>
  <c r="E97" i="5"/>
  <c r="E15" i="5"/>
  <c r="F26" i="5"/>
  <c r="H64" i="5"/>
  <c r="F97" i="5"/>
  <c r="G41" i="5"/>
  <c r="M28" i="7"/>
  <c r="I77" i="5"/>
  <c r="E84" i="5"/>
  <c r="G36" i="5"/>
  <c r="D21" i="5"/>
  <c r="M38" i="7"/>
  <c r="E51" i="5"/>
  <c r="I104" i="5"/>
  <c r="F96" i="5"/>
  <c r="I56" i="5"/>
  <c r="I84" i="5"/>
  <c r="J57" i="5"/>
  <c r="G52" i="5"/>
  <c r="H92" i="5"/>
  <c r="H86" i="5"/>
  <c r="D62" i="5"/>
  <c r="F78" i="5"/>
  <c r="H83" i="5"/>
  <c r="E70" i="5"/>
  <c r="D37" i="5"/>
  <c r="E73" i="5"/>
  <c r="D79" i="5"/>
  <c r="F18" i="5"/>
  <c r="D106" i="5"/>
  <c r="J90" i="5"/>
  <c r="E52" i="5"/>
  <c r="I105" i="5"/>
  <c r="E27" i="5"/>
  <c r="H46" i="5"/>
  <c r="D31" i="5"/>
  <c r="D75" i="5"/>
  <c r="G12" i="5"/>
  <c r="J52" i="5"/>
  <c r="E72" i="5"/>
  <c r="D76" i="5"/>
  <c r="F43" i="5"/>
  <c r="J20" i="5"/>
  <c r="G90" i="5"/>
  <c r="E89" i="5"/>
  <c r="J28" i="5"/>
  <c r="E61" i="5"/>
  <c r="F70" i="5"/>
  <c r="H75" i="5"/>
  <c r="M40" i="7"/>
  <c r="J72" i="5"/>
  <c r="D73" i="5"/>
  <c r="G97" i="5"/>
  <c r="J40" i="5"/>
  <c r="M25" i="7"/>
  <c r="D27" i="5"/>
  <c r="F37" i="5"/>
  <c r="E42" i="5"/>
  <c r="E99" i="5"/>
  <c r="E45" i="5"/>
  <c r="I109" i="5"/>
  <c r="D42" i="5"/>
  <c r="E48" i="5"/>
  <c r="E86" i="5"/>
  <c r="M42" i="7"/>
  <c r="G22" i="5"/>
  <c r="E63" i="5"/>
  <c r="D85" i="5"/>
  <c r="I49" i="5"/>
  <c r="F77" i="5"/>
  <c r="M33" i="7"/>
  <c r="E18" i="5"/>
  <c r="G46" i="5"/>
  <c r="G21" i="5"/>
  <c r="J23" i="5"/>
  <c r="J56" i="5"/>
  <c r="D64" i="5"/>
  <c r="E88" i="5"/>
  <c r="D71" i="5"/>
  <c r="D16" i="5"/>
  <c r="E56" i="5"/>
  <c r="K56" i="5" l="1"/>
  <c r="M56" i="5"/>
  <c r="M23" i="5"/>
  <c r="K23" i="5"/>
  <c r="L49" i="5"/>
  <c r="L109" i="5"/>
  <c r="M40" i="5"/>
  <c r="K40" i="5"/>
  <c r="K72" i="5"/>
  <c r="M72" i="5"/>
  <c r="K28" i="5"/>
  <c r="M28" i="5"/>
  <c r="K20" i="5"/>
  <c r="M20" i="5"/>
  <c r="M52" i="5"/>
  <c r="K52" i="5"/>
  <c r="L105" i="5"/>
  <c r="K90" i="5"/>
  <c r="M90" i="5"/>
  <c r="K57" i="5"/>
  <c r="M57" i="5"/>
  <c r="L84" i="5"/>
  <c r="L56" i="5"/>
  <c r="L104" i="5"/>
  <c r="L77" i="5"/>
  <c r="M107" i="5"/>
  <c r="K107" i="5"/>
  <c r="K22" i="5"/>
  <c r="M22" i="5"/>
  <c r="K71" i="5"/>
  <c r="M71" i="5"/>
  <c r="L52" i="5"/>
  <c r="K34" i="5"/>
  <c r="M34" i="5"/>
  <c r="K68" i="5"/>
  <c r="M68" i="5"/>
  <c r="L80" i="5"/>
  <c r="K17" i="5"/>
  <c r="M17" i="5"/>
  <c r="M74" i="5"/>
  <c r="K74" i="5"/>
  <c r="L64" i="5"/>
  <c r="M29" i="5"/>
  <c r="K29" i="5"/>
  <c r="K59" i="5"/>
  <c r="M59" i="5"/>
  <c r="L45" i="5"/>
  <c r="L99" i="5"/>
  <c r="M36" i="5"/>
  <c r="K36" i="5"/>
  <c r="M61" i="5"/>
  <c r="K61" i="5"/>
  <c r="K98" i="5"/>
  <c r="M98" i="5"/>
  <c r="M31" i="5"/>
  <c r="K31" i="5"/>
  <c r="L57" i="5"/>
  <c r="M102" i="5"/>
  <c r="K102" i="5"/>
  <c r="L62" i="5"/>
  <c r="L23" i="5"/>
  <c r="M73" i="5"/>
  <c r="K73" i="5"/>
  <c r="L43" i="5"/>
  <c r="M89" i="5"/>
  <c r="K89" i="5"/>
  <c r="L100" i="5"/>
  <c r="L92" i="5"/>
  <c r="M91" i="5"/>
  <c r="K91" i="5"/>
  <c r="L19" i="5"/>
  <c r="L87" i="5"/>
  <c r="L21" i="5"/>
  <c r="K60" i="5"/>
  <c r="M60" i="5"/>
  <c r="L81" i="5"/>
  <c r="L103" i="5"/>
  <c r="M44" i="5"/>
  <c r="K44" i="5"/>
  <c r="L86" i="5"/>
  <c r="L36" i="5"/>
  <c r="K97" i="5"/>
  <c r="M97" i="5"/>
  <c r="L94" i="5"/>
  <c r="M25" i="5"/>
  <c r="K25" i="5"/>
  <c r="M32" i="5"/>
  <c r="K32" i="5"/>
  <c r="L101" i="5"/>
  <c r="M81" i="5"/>
  <c r="K81" i="5"/>
  <c r="L72" i="5"/>
  <c r="M87" i="5"/>
  <c r="K87" i="5"/>
  <c r="L75" i="5"/>
  <c r="M43" i="5"/>
  <c r="K43" i="5"/>
  <c r="K84" i="5"/>
  <c r="M84" i="5"/>
  <c r="M79" i="5"/>
  <c r="K79" i="5"/>
  <c r="L13" i="5"/>
  <c r="L24" i="5"/>
  <c r="M101" i="5"/>
  <c r="K101" i="5"/>
  <c r="K50" i="5"/>
  <c r="M50" i="5"/>
  <c r="K21" i="5"/>
  <c r="M21" i="5"/>
  <c r="L15" i="5"/>
  <c r="L12" i="5"/>
  <c r="M94" i="5"/>
  <c r="K94" i="5"/>
  <c r="K104" i="5"/>
  <c r="M104" i="5"/>
  <c r="I110" i="5"/>
  <c r="L11" i="5"/>
  <c r="I34" i="2"/>
  <c r="H34" i="2"/>
  <c r="L107" i="5"/>
  <c r="L88" i="5"/>
  <c r="L82" i="5"/>
  <c r="K46" i="5"/>
  <c r="M46" i="5"/>
  <c r="D110" i="5"/>
  <c r="M51" i="5"/>
  <c r="K51" i="5"/>
  <c r="K12" i="5"/>
  <c r="M12" i="5"/>
  <c r="M18" i="5"/>
  <c r="K18" i="5"/>
  <c r="K53" i="5"/>
  <c r="M53" i="5"/>
  <c r="K24" i="5"/>
  <c r="M24" i="5"/>
  <c r="G110" i="5"/>
  <c r="L91" i="5"/>
  <c r="L66" i="5"/>
  <c r="L55" i="5"/>
  <c r="L67" i="5"/>
  <c r="K27" i="5"/>
  <c r="M27" i="5"/>
  <c r="L63" i="5"/>
  <c r="L53" i="5"/>
  <c r="L48" i="5"/>
  <c r="L37" i="5"/>
  <c r="M54" i="5"/>
  <c r="K54" i="5"/>
  <c r="M69" i="5"/>
  <c r="K69" i="5"/>
  <c r="L38" i="5"/>
  <c r="K62" i="5"/>
  <c r="M62" i="5"/>
  <c r="K66" i="5"/>
  <c r="M66" i="5"/>
  <c r="M75" i="5"/>
  <c r="K75" i="5"/>
  <c r="K13" i="5"/>
  <c r="M13" i="5"/>
  <c r="K100" i="5"/>
  <c r="M100" i="5"/>
  <c r="L68" i="5"/>
  <c r="M63" i="5"/>
  <c r="K63" i="5"/>
  <c r="M96" i="5"/>
  <c r="K96" i="5"/>
  <c r="K30" i="5"/>
  <c r="M30" i="5"/>
  <c r="L69" i="5"/>
  <c r="L34" i="5"/>
  <c r="L44" i="5"/>
  <c r="L25" i="5"/>
  <c r="L26" i="5"/>
  <c r="L51" i="5"/>
  <c r="K80" i="5"/>
  <c r="M80" i="5"/>
  <c r="M16" i="5"/>
  <c r="K16" i="5"/>
  <c r="L61" i="5"/>
  <c r="L46" i="5"/>
  <c r="L41" i="5"/>
  <c r="L93" i="5"/>
  <c r="K70" i="5"/>
  <c r="M70" i="5"/>
  <c r="K38" i="5"/>
  <c r="M38" i="5"/>
  <c r="M58" i="5"/>
  <c r="K58" i="5"/>
  <c r="L89" i="5"/>
  <c r="L22" i="5"/>
  <c r="L97" i="5"/>
  <c r="K37" i="5"/>
  <c r="M37" i="5"/>
  <c r="L39" i="5"/>
  <c r="L50" i="5"/>
  <c r="L58" i="5"/>
  <c r="M109" i="5"/>
  <c r="K109" i="5"/>
  <c r="H110" i="5"/>
  <c r="L90" i="5"/>
  <c r="L16" i="5"/>
  <c r="M86" i="5"/>
  <c r="K86" i="5"/>
  <c r="K92" i="5"/>
  <c r="M92" i="5"/>
  <c r="K85" i="5"/>
  <c r="M85" i="5"/>
  <c r="K35" i="5"/>
  <c r="M35" i="5"/>
  <c r="K15" i="5"/>
  <c r="M15" i="5"/>
  <c r="L33" i="5"/>
  <c r="E110" i="5"/>
  <c r="L65" i="5"/>
  <c r="L102" i="5"/>
  <c r="K95" i="5"/>
  <c r="M95" i="5"/>
  <c r="M88" i="5"/>
  <c r="K88" i="5"/>
  <c r="K14" i="5"/>
  <c r="M14" i="5"/>
  <c r="L76" i="5"/>
  <c r="L14" i="5"/>
  <c r="L27" i="5"/>
  <c r="L17" i="5"/>
  <c r="M103" i="5"/>
  <c r="K103" i="5"/>
  <c r="K55" i="5"/>
  <c r="M55" i="5"/>
  <c r="K108" i="5"/>
  <c r="M108" i="5"/>
  <c r="M33" i="5"/>
  <c r="K33" i="5"/>
  <c r="M106" i="5"/>
  <c r="K106" i="5"/>
  <c r="K19" i="5"/>
  <c r="M19" i="5"/>
  <c r="K64" i="5"/>
  <c r="M64" i="5"/>
  <c r="M105" i="5"/>
  <c r="K105" i="5"/>
  <c r="L106" i="5"/>
  <c r="L78" i="5"/>
  <c r="K42" i="5"/>
  <c r="M42" i="5"/>
  <c r="L73" i="5"/>
  <c r="L54" i="5"/>
  <c r="L59" i="5"/>
  <c r="M11" i="5"/>
  <c r="J110" i="5"/>
  <c r="K11" i="5"/>
  <c r="K110" i="5" s="1"/>
  <c r="M82" i="5"/>
  <c r="K82" i="5"/>
  <c r="L18" i="5"/>
  <c r="L85" i="5"/>
  <c r="L95" i="5"/>
  <c r="L79" i="5"/>
  <c r="L47" i="5"/>
  <c r="L98" i="5"/>
  <c r="F110" i="5"/>
  <c r="L31" i="5"/>
  <c r="L83" i="5"/>
  <c r="M39" i="5"/>
  <c r="K39" i="5"/>
  <c r="K93" i="5"/>
  <c r="M93" i="5"/>
  <c r="L30" i="5"/>
  <c r="L108" i="5"/>
  <c r="M45" i="5"/>
  <c r="K45" i="5"/>
  <c r="L70" i="5"/>
  <c r="L29" i="5"/>
  <c r="M26" i="5"/>
  <c r="K26" i="5"/>
  <c r="M41" i="5"/>
  <c r="K41" i="5"/>
  <c r="M47" i="5"/>
  <c r="K47" i="5"/>
  <c r="H33" i="2"/>
  <c r="I33" i="2"/>
  <c r="M77" i="5"/>
  <c r="K77" i="5"/>
  <c r="K49" i="5"/>
  <c r="M49" i="5"/>
  <c r="M83" i="5"/>
  <c r="K83" i="5"/>
  <c r="K65" i="5"/>
  <c r="M65" i="5"/>
  <c r="M78" i="5"/>
  <c r="K78" i="5"/>
  <c r="L28" i="5"/>
  <c r="L96" i="5"/>
  <c r="L60" i="5"/>
  <c r="L40" i="5"/>
  <c r="M67" i="5"/>
  <c r="K67" i="5"/>
  <c r="L74" i="5"/>
  <c r="K48" i="5"/>
  <c r="M48" i="5"/>
  <c r="K76" i="5"/>
  <c r="M76" i="5"/>
  <c r="L71" i="5"/>
  <c r="L20" i="5"/>
  <c r="L42" i="5"/>
  <c r="M99" i="5"/>
  <c r="K99" i="5"/>
  <c r="L35" i="5"/>
  <c r="L32" i="5"/>
  <c r="M2" i="10"/>
  <c r="L110" i="5" l="1"/>
  <c r="M110" i="5"/>
  <c r="I91" i="26" l="1"/>
  <c r="L91" i="26" s="1"/>
  <c r="M91" i="26" s="1"/>
  <c r="I55" i="26"/>
  <c r="L55" i="26" s="1"/>
  <c r="M55" i="26" s="1"/>
  <c r="I51" i="26"/>
  <c r="L51" i="26" s="1"/>
  <c r="M51" i="26" s="1"/>
  <c r="I7" i="26"/>
  <c r="L7" i="26" s="1"/>
  <c r="M7" i="26" s="1"/>
  <c r="I40" i="26"/>
  <c r="L40" i="26" s="1"/>
  <c r="M40" i="26" s="1"/>
  <c r="I39" i="26"/>
  <c r="L39" i="26" s="1"/>
  <c r="M39" i="26" s="1"/>
  <c r="I58" i="26"/>
  <c r="L58" i="26" s="1"/>
  <c r="I89" i="26"/>
  <c r="L89" i="26" s="1"/>
  <c r="M89" i="26" s="1"/>
  <c r="I63" i="26"/>
  <c r="L63" i="26" s="1"/>
  <c r="I46" i="26"/>
  <c r="L46" i="26" s="1"/>
  <c r="M46" i="26" s="1"/>
  <c r="I11" i="26"/>
  <c r="L11" i="26" s="1"/>
  <c r="M11" i="26" s="1"/>
  <c r="I5" i="26"/>
  <c r="L5" i="26" s="1"/>
  <c r="M5" i="26" s="1"/>
  <c r="I101" i="26"/>
  <c r="L101" i="26" s="1"/>
  <c r="M101" i="26" s="1"/>
  <c r="I3" i="26"/>
  <c r="L3" i="26" s="1"/>
  <c r="I88" i="26"/>
  <c r="L88" i="26" s="1"/>
  <c r="I50" i="26"/>
  <c r="L50" i="26" s="1"/>
  <c r="M50" i="26" s="1"/>
  <c r="I94" i="26"/>
  <c r="L94" i="26" s="1"/>
  <c r="M94" i="26" s="1"/>
  <c r="I83" i="26"/>
  <c r="L83" i="26" s="1"/>
  <c r="I81" i="26"/>
  <c r="L81" i="26" s="1"/>
  <c r="M81" i="26" s="1"/>
  <c r="I30" i="26"/>
  <c r="L30" i="26" s="1"/>
  <c r="M30" i="26" s="1"/>
  <c r="I43" i="26"/>
  <c r="L43" i="26" s="1"/>
  <c r="I64" i="26"/>
  <c r="L64" i="26" s="1"/>
  <c r="M64" i="26" s="1"/>
  <c r="I80" i="26"/>
  <c r="L80" i="26" s="1"/>
  <c r="M80" i="26" s="1"/>
  <c r="I74" i="26"/>
  <c r="L74" i="26" s="1"/>
  <c r="M74" i="26" s="1"/>
  <c r="I69" i="26"/>
  <c r="L69" i="26" s="1"/>
  <c r="M69" i="26" s="1"/>
  <c r="I37" i="26"/>
  <c r="L37" i="26" s="1"/>
  <c r="M37" i="26" s="1"/>
  <c r="I10" i="26"/>
  <c r="L10" i="26" s="1"/>
  <c r="M10" i="26" s="1"/>
  <c r="I62" i="26"/>
  <c r="L62" i="26" s="1"/>
  <c r="M62" i="26" s="1"/>
  <c r="I17" i="26"/>
  <c r="L17" i="26" s="1"/>
  <c r="M17" i="26" s="1"/>
  <c r="I92" i="26"/>
  <c r="L92" i="26" s="1"/>
  <c r="M92" i="26" s="1"/>
  <c r="I36" i="26"/>
  <c r="L36" i="26" s="1"/>
  <c r="M36" i="26" s="1"/>
  <c r="I95" i="26"/>
  <c r="L95" i="26" s="1"/>
  <c r="M95" i="26" s="1"/>
  <c r="I6" i="26"/>
  <c r="L6" i="26" s="1"/>
  <c r="M6" i="26" s="1"/>
  <c r="I99" i="26"/>
  <c r="L99" i="26" s="1"/>
  <c r="M99" i="26" s="1"/>
  <c r="I24" i="26"/>
  <c r="L24" i="26" s="1"/>
  <c r="M24" i="26" s="1"/>
  <c r="I98" i="26"/>
  <c r="L98" i="26" s="1"/>
  <c r="I87" i="26"/>
  <c r="L87" i="26" s="1"/>
  <c r="M87" i="26" s="1"/>
  <c r="I70" i="26"/>
  <c r="L70" i="26" s="1"/>
  <c r="M70" i="26" s="1"/>
  <c r="I65" i="26"/>
  <c r="L65" i="26" s="1"/>
  <c r="M65" i="26" s="1"/>
  <c r="I28" i="26"/>
  <c r="L28" i="26" s="1"/>
  <c r="I61" i="26"/>
  <c r="L61" i="26" s="1"/>
  <c r="M61" i="26" s="1"/>
  <c r="I23" i="26"/>
  <c r="L23" i="26" s="1"/>
  <c r="I14" i="26"/>
  <c r="L14" i="26" s="1"/>
  <c r="M14" i="26" s="1"/>
  <c r="I96" i="26"/>
  <c r="L96" i="26" s="1"/>
  <c r="M96" i="26" s="1"/>
  <c r="I79" i="26"/>
  <c r="L79" i="26" s="1"/>
  <c r="M79" i="26" s="1"/>
  <c r="I77" i="26"/>
  <c r="L77" i="26" s="1"/>
  <c r="M77" i="26" s="1"/>
  <c r="I72" i="26"/>
  <c r="L72" i="26" s="1"/>
  <c r="M72" i="26" s="1"/>
  <c r="I66" i="26"/>
  <c r="L66" i="26" s="1"/>
  <c r="M66" i="26" s="1"/>
  <c r="I84" i="26"/>
  <c r="L84" i="26" s="1"/>
  <c r="M84" i="26" s="1"/>
  <c r="I38" i="26"/>
  <c r="L38" i="26" s="1"/>
  <c r="I31" i="26"/>
  <c r="L31" i="26" s="1"/>
  <c r="M31" i="26" s="1"/>
  <c r="I86" i="26"/>
  <c r="L86" i="26" s="1"/>
  <c r="M86" i="26" s="1"/>
  <c r="I26" i="26"/>
  <c r="L26" i="26" s="1"/>
  <c r="M26" i="26" s="1"/>
  <c r="I97" i="26"/>
  <c r="L97" i="26" s="1"/>
  <c r="M97" i="26" s="1"/>
  <c r="I35" i="26"/>
  <c r="L35" i="26" s="1"/>
  <c r="M35" i="26" s="1"/>
  <c r="I33" i="26"/>
  <c r="L33" i="26" s="1"/>
  <c r="I48" i="26"/>
  <c r="L48" i="26" s="1"/>
  <c r="I57" i="26"/>
  <c r="L57" i="26" s="1"/>
  <c r="M57" i="26" s="1"/>
  <c r="I100" i="26"/>
  <c r="L100" i="26" s="1"/>
  <c r="M100" i="26" s="1"/>
  <c r="I93" i="26"/>
  <c r="L93" i="26" s="1"/>
  <c r="I34" i="26"/>
  <c r="L34" i="26" s="1"/>
  <c r="M34" i="26" s="1"/>
  <c r="I4" i="26"/>
  <c r="L4" i="26" s="1"/>
  <c r="M4" i="26" s="1"/>
  <c r="I52" i="26"/>
  <c r="L52" i="26" s="1"/>
  <c r="M52" i="26" s="1"/>
  <c r="I15" i="26"/>
  <c r="L15" i="26" s="1"/>
  <c r="M15" i="26" s="1"/>
  <c r="I13" i="26"/>
  <c r="L13" i="26" s="1"/>
  <c r="I22" i="26"/>
  <c r="L22" i="26" s="1"/>
  <c r="M22" i="26" s="1"/>
  <c r="I60" i="26"/>
  <c r="L60" i="26" s="1"/>
  <c r="M60" i="26" s="1"/>
  <c r="I49" i="26"/>
  <c r="L49" i="26" s="1"/>
  <c r="M49" i="26" s="1"/>
  <c r="I21" i="26"/>
  <c r="L21" i="26" s="1"/>
  <c r="M21" i="26" s="1"/>
  <c r="I12" i="26"/>
  <c r="L12" i="26" s="1"/>
  <c r="M12" i="26" s="1"/>
  <c r="I44" i="26" l="1"/>
  <c r="L44" i="26" s="1"/>
  <c r="M44" i="26" s="1"/>
  <c r="I45" i="26"/>
  <c r="L45" i="26" s="1"/>
  <c r="M45" i="26" s="1"/>
  <c r="I53" i="26"/>
  <c r="L53" i="26" s="1"/>
  <c r="I73" i="26"/>
  <c r="L73" i="26" s="1"/>
  <c r="M73" i="26" s="1"/>
  <c r="I75" i="26"/>
  <c r="L75" i="26" s="1"/>
  <c r="M75" i="26" s="1"/>
  <c r="I54" i="26"/>
  <c r="L54" i="26" s="1"/>
  <c r="M54" i="26" s="1"/>
  <c r="I20" i="26"/>
  <c r="L20" i="26" s="1"/>
  <c r="M20" i="26" s="1"/>
  <c r="I68" i="26"/>
  <c r="L68" i="26" s="1"/>
  <c r="D16" i="20" s="1"/>
  <c r="I85" i="26"/>
  <c r="L85" i="26" s="1"/>
  <c r="M85" i="26" s="1"/>
  <c r="I59" i="26"/>
  <c r="L59" i="26" s="1"/>
  <c r="M59" i="26" s="1"/>
  <c r="I71" i="26"/>
  <c r="L71" i="26" s="1"/>
  <c r="M71" i="26" s="1"/>
  <c r="I42" i="26"/>
  <c r="L42" i="26" s="1"/>
  <c r="M42" i="26" s="1"/>
  <c r="I27" i="26"/>
  <c r="L27" i="26" s="1"/>
  <c r="M27" i="26" s="1"/>
  <c r="I56" i="26"/>
  <c r="L56" i="26" s="1"/>
  <c r="M56" i="26" s="1"/>
  <c r="I18" i="26"/>
  <c r="L18" i="26" s="1"/>
  <c r="I47" i="26"/>
  <c r="L47" i="26" s="1"/>
  <c r="M47" i="26" s="1"/>
  <c r="I67" i="26"/>
  <c r="L67" i="26" s="1"/>
  <c r="M67" i="26" s="1"/>
  <c r="I76" i="26"/>
  <c r="L76" i="26" s="1"/>
  <c r="M76" i="26" s="1"/>
  <c r="I16" i="26"/>
  <c r="L16" i="26" s="1"/>
  <c r="M16" i="26" s="1"/>
  <c r="I32" i="26"/>
  <c r="L32" i="26" s="1"/>
  <c r="M32" i="26" s="1"/>
  <c r="I41" i="26"/>
  <c r="L41" i="26" s="1"/>
  <c r="M41" i="26" s="1"/>
  <c r="I82" i="26"/>
  <c r="L82" i="26" s="1"/>
  <c r="M82" i="26" s="1"/>
  <c r="I25" i="26"/>
  <c r="L25" i="26" s="1"/>
  <c r="M25" i="26" s="1"/>
  <c r="I19" i="26"/>
  <c r="L19" i="26" s="1"/>
  <c r="M19" i="26" s="1"/>
  <c r="I29" i="26"/>
  <c r="L29" i="26" s="1"/>
  <c r="M29" i="26" s="1"/>
  <c r="I8" i="26"/>
  <c r="L8" i="26" s="1"/>
  <c r="I78" i="26"/>
  <c r="L78" i="26" s="1"/>
  <c r="I90" i="26"/>
  <c r="L90" i="26" s="1"/>
  <c r="M90" i="26" s="1"/>
  <c r="I9" i="26"/>
  <c r="L9" i="26" s="1"/>
  <c r="M9" i="26" s="1"/>
  <c r="D9" i="20"/>
  <c r="M33" i="26"/>
  <c r="D11" i="20"/>
  <c r="M43" i="26"/>
  <c r="D19" i="20"/>
  <c r="M83" i="26"/>
  <c r="D3" i="20"/>
  <c r="M3" i="26"/>
  <c r="D14" i="20"/>
  <c r="M58" i="26"/>
  <c r="D21" i="20"/>
  <c r="M93" i="26"/>
  <c r="D13" i="20"/>
  <c r="D36" i="20" s="1"/>
  <c r="D59" i="20" s="1"/>
  <c r="D82" i="20" s="1"/>
  <c r="M53" i="26"/>
  <c r="D17" i="20"/>
  <c r="D6" i="20"/>
  <c r="M18" i="26"/>
  <c r="D10" i="20"/>
  <c r="M38" i="26"/>
  <c r="D8" i="20"/>
  <c r="M28" i="26"/>
  <c r="D20" i="20"/>
  <c r="M88" i="26"/>
  <c r="D15" i="20"/>
  <c r="M63" i="26"/>
  <c r="D5" i="20"/>
  <c r="M13" i="26"/>
  <c r="D12" i="20"/>
  <c r="M48" i="26"/>
  <c r="D7" i="20"/>
  <c r="M23" i="26"/>
  <c r="M98" i="26"/>
  <c r="D22" i="20"/>
  <c r="D4" i="20"/>
  <c r="M8" i="26"/>
  <c r="D18" i="20"/>
  <c r="M78" i="26"/>
  <c r="M68" i="26" l="1"/>
  <c r="D45" i="20"/>
  <c r="D68" i="20" s="1"/>
  <c r="D91" i="20" s="1"/>
  <c r="F22" i="20"/>
  <c r="F45" i="20" s="1"/>
  <c r="F68" i="20" s="1"/>
  <c r="F91" i="20" s="1"/>
  <c r="D41" i="20"/>
  <c r="D64" i="20" s="1"/>
  <c r="D87" i="20" s="1"/>
  <c r="F18" i="20"/>
  <c r="F41" i="20" s="1"/>
  <c r="F64" i="20" s="1"/>
  <c r="F87" i="20" s="1"/>
  <c r="F12" i="20"/>
  <c r="F35" i="20" s="1"/>
  <c r="F58" i="20" s="1"/>
  <c r="F81" i="20" s="1"/>
  <c r="D35" i="20"/>
  <c r="D58" i="20" s="1"/>
  <c r="D81" i="20" s="1"/>
  <c r="E138" i="20"/>
  <c r="F15" i="20"/>
  <c r="F38" i="20" s="1"/>
  <c r="F61" i="20" s="1"/>
  <c r="F84" i="20" s="1"/>
  <c r="D38" i="20"/>
  <c r="D61" i="20" s="1"/>
  <c r="D84" i="20" s="1"/>
  <c r="F8" i="20"/>
  <c r="F31" i="20" s="1"/>
  <c r="F54" i="20" s="1"/>
  <c r="F77" i="20" s="1"/>
  <c r="E134" i="20"/>
  <c r="D31" i="20"/>
  <c r="D54" i="20" s="1"/>
  <c r="D77" i="20" s="1"/>
  <c r="F6" i="20"/>
  <c r="F29" i="20" s="1"/>
  <c r="F52" i="20" s="1"/>
  <c r="F75" i="20" s="1"/>
  <c r="E132" i="20"/>
  <c r="D29" i="20"/>
  <c r="D52" i="20" s="1"/>
  <c r="D75" i="20" s="1"/>
  <c r="F17" i="20"/>
  <c r="F40" i="20" s="1"/>
  <c r="F63" i="20" s="1"/>
  <c r="F86" i="20" s="1"/>
  <c r="D40" i="20"/>
  <c r="D63" i="20" s="1"/>
  <c r="D86" i="20" s="1"/>
  <c r="F21" i="20"/>
  <c r="F44" i="20" s="1"/>
  <c r="F67" i="20" s="1"/>
  <c r="F90" i="20" s="1"/>
  <c r="D44" i="20"/>
  <c r="D67" i="20" s="1"/>
  <c r="D90" i="20" s="1"/>
  <c r="F3" i="20"/>
  <c r="F26" i="20" s="1"/>
  <c r="F49" i="20" s="1"/>
  <c r="F72" i="20" s="1"/>
  <c r="D26" i="20"/>
  <c r="D49" i="20" s="1"/>
  <c r="D72" i="20" s="1"/>
  <c r="E129" i="20"/>
  <c r="D34" i="20"/>
  <c r="D57" i="20" s="1"/>
  <c r="D80" i="20" s="1"/>
  <c r="E137" i="20"/>
  <c r="F11" i="20"/>
  <c r="F34" i="20" s="1"/>
  <c r="F57" i="20" s="1"/>
  <c r="F80" i="20" s="1"/>
  <c r="F4" i="20"/>
  <c r="F27" i="20" s="1"/>
  <c r="F50" i="20" s="1"/>
  <c r="F73" i="20" s="1"/>
  <c r="E130" i="20"/>
  <c r="D27" i="20"/>
  <c r="D50" i="20" s="1"/>
  <c r="D73" i="20" s="1"/>
  <c r="F7" i="20"/>
  <c r="F30" i="20" s="1"/>
  <c r="F53" i="20" s="1"/>
  <c r="F76" i="20" s="1"/>
  <c r="E133" i="20"/>
  <c r="D30" i="20"/>
  <c r="D53" i="20" s="1"/>
  <c r="D76" i="20" s="1"/>
  <c r="F5" i="20"/>
  <c r="F28" i="20" s="1"/>
  <c r="F51" i="20" s="1"/>
  <c r="F74" i="20" s="1"/>
  <c r="D28" i="20"/>
  <c r="D51" i="20" s="1"/>
  <c r="D74" i="20" s="1"/>
  <c r="E131" i="20"/>
  <c r="F20" i="20"/>
  <c r="F43" i="20" s="1"/>
  <c r="F66" i="20" s="1"/>
  <c r="F89" i="20" s="1"/>
  <c r="D43" i="20"/>
  <c r="D66" i="20" s="1"/>
  <c r="D89" i="20" s="1"/>
  <c r="F10" i="20"/>
  <c r="F33" i="20" s="1"/>
  <c r="F56" i="20" s="1"/>
  <c r="F79" i="20" s="1"/>
  <c r="D33" i="20"/>
  <c r="D56" i="20" s="1"/>
  <c r="D79" i="20" s="1"/>
  <c r="E136" i="20"/>
  <c r="F16" i="20"/>
  <c r="F39" i="20" s="1"/>
  <c r="F62" i="20" s="1"/>
  <c r="F85" i="20" s="1"/>
  <c r="D39" i="20"/>
  <c r="D62" i="20" s="1"/>
  <c r="D85" i="20" s="1"/>
  <c r="D37" i="20"/>
  <c r="D60" i="20" s="1"/>
  <c r="D83" i="20" s="1"/>
  <c r="F14" i="20"/>
  <c r="F37" i="20" s="1"/>
  <c r="F60" i="20" s="1"/>
  <c r="F83" i="20" s="1"/>
  <c r="F19" i="20"/>
  <c r="F42" i="20" s="1"/>
  <c r="F65" i="20" s="1"/>
  <c r="F88" i="20" s="1"/>
  <c r="D42" i="20"/>
  <c r="D65" i="20" s="1"/>
  <c r="D88" i="20" s="1"/>
  <c r="F9" i="20"/>
  <c r="F32" i="20" s="1"/>
  <c r="F55" i="20" s="1"/>
  <c r="F78" i="20" s="1"/>
  <c r="D32" i="20"/>
  <c r="D55" i="20" s="1"/>
  <c r="D78" i="20" s="1"/>
  <c r="E135" i="20"/>
  <c r="G135" i="20" l="1"/>
  <c r="E149" i="20"/>
  <c r="G149" i="20" s="1"/>
  <c r="E151" i="20"/>
  <c r="G151" i="20" s="1"/>
  <c r="G137" i="20"/>
  <c r="E150" i="20"/>
  <c r="G150" i="20" s="1"/>
  <c r="G136" i="20"/>
  <c r="G130" i="20"/>
  <c r="E144" i="20"/>
  <c r="G144" i="20" s="1"/>
  <c r="E148" i="20"/>
  <c r="G148" i="20" s="1"/>
  <c r="G134" i="20"/>
  <c r="G138" i="20"/>
  <c r="E152" i="20"/>
  <c r="G152" i="20" s="1"/>
  <c r="E145" i="20"/>
  <c r="G145" i="20" s="1"/>
  <c r="G131" i="20"/>
  <c r="G133" i="20"/>
  <c r="E147" i="20"/>
  <c r="G147" i="20" s="1"/>
  <c r="G129" i="20"/>
  <c r="E143" i="20"/>
  <c r="G143" i="20" s="1"/>
  <c r="E146" i="20"/>
  <c r="G146" i="20" s="1"/>
  <c r="G132" i="20"/>
</calcChain>
</file>

<file path=xl/comments1.xml><?xml version="1.0" encoding="utf-8"?>
<comments xmlns="http://schemas.openxmlformats.org/spreadsheetml/2006/main">
  <authors>
    <author>作者</author>
  </authors>
  <commentLis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
技能：
    每个技能有初始的伤害值和最低魔攻需求，当角色的魔攻小于最低魔攻需求时，为固有魔攻伤害，大大于按照公式计算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<sst xmlns="http://schemas.openxmlformats.org/spreadsheetml/2006/main" count="12732" uniqueCount="3563">
  <si>
    <t>战士</t>
    <phoneticPr fontId="4" type="noConversion"/>
  </si>
  <si>
    <t>僧侣</t>
    <phoneticPr fontId="4" type="noConversion"/>
  </si>
  <si>
    <t>魔法师</t>
    <phoneticPr fontId="4" type="noConversion"/>
  </si>
  <si>
    <t>武斗家</t>
    <phoneticPr fontId="4" type="noConversion"/>
  </si>
  <si>
    <t>盗贼</t>
    <phoneticPr fontId="4" type="noConversion"/>
  </si>
  <si>
    <t>旅艺人</t>
    <phoneticPr fontId="4" type="noConversion"/>
  </si>
  <si>
    <t>下级职业</t>
    <phoneticPr fontId="4" type="noConversion"/>
  </si>
  <si>
    <t>MP</t>
    <phoneticPr fontId="4" type="noConversion"/>
  </si>
  <si>
    <t>HP</t>
    <phoneticPr fontId="4" type="noConversion"/>
  </si>
  <si>
    <t>力量</t>
    <phoneticPr fontId="4" type="noConversion"/>
  </si>
  <si>
    <t>防御力</t>
    <phoneticPr fontId="4" type="noConversion"/>
  </si>
  <si>
    <t>速度</t>
    <phoneticPr fontId="4" type="noConversion"/>
  </si>
  <si>
    <t>器用</t>
    <phoneticPr fontId="4" type="noConversion"/>
  </si>
  <si>
    <t>魅力</t>
    <phoneticPr fontId="4" type="noConversion"/>
  </si>
  <si>
    <t>魔法回复</t>
    <phoneticPr fontId="4" type="noConversion"/>
  </si>
  <si>
    <t>魔法攻击</t>
    <phoneticPr fontId="4" type="noConversion"/>
  </si>
  <si>
    <t>上级职业</t>
    <phoneticPr fontId="4" type="noConversion"/>
  </si>
  <si>
    <t>战斗大师</t>
    <phoneticPr fontId="4" type="noConversion"/>
  </si>
  <si>
    <t>圣骑士</t>
    <phoneticPr fontId="4" type="noConversion"/>
  </si>
  <si>
    <t>魔法战士</t>
    <phoneticPr fontId="4" type="noConversion"/>
  </si>
  <si>
    <t>游侠</t>
    <phoneticPr fontId="4" type="noConversion"/>
  </si>
  <si>
    <t>贤者</t>
    <phoneticPr fontId="4" type="noConversion"/>
  </si>
  <si>
    <t>超级明星</t>
    <phoneticPr fontId="4" type="noConversion"/>
  </si>
  <si>
    <t>速度</t>
    <phoneticPr fontId="4" type="noConversion"/>
  </si>
  <si>
    <t>战士</t>
  </si>
  <si>
    <t>武斗家</t>
  </si>
  <si>
    <t>魔法使</t>
  </si>
  <si>
    <t>僧侣</t>
  </si>
  <si>
    <t>舞师</t>
  </si>
  <si>
    <t>盗贼</t>
  </si>
  <si>
    <t>养羊师</t>
  </si>
  <si>
    <t>吟游诗人</t>
  </si>
  <si>
    <t>滑稽师</t>
  </si>
  <si>
    <t>水手</t>
  </si>
  <si>
    <t>战斗大师</t>
  </si>
  <si>
    <t>魔法战士</t>
  </si>
  <si>
    <t>圣骑士</t>
  </si>
  <si>
    <t>贤者</t>
  </si>
  <si>
    <t>魔物猎人</t>
  </si>
  <si>
    <t>海贼</t>
  </si>
  <si>
    <t>超级明星</t>
  </si>
  <si>
    <t>天地雷鳴士</t>
  </si>
  <si>
    <t>神之手</t>
  </si>
  <si>
    <t>勇者</t>
  </si>
  <si>
    <t>hp</t>
    <phoneticPr fontId="4" type="noConversion"/>
  </si>
  <si>
    <t>mp</t>
    <phoneticPr fontId="4" type="noConversion"/>
  </si>
  <si>
    <t>公式</t>
    <phoneticPr fontId="4" type="noConversion"/>
  </si>
  <si>
    <t>普通攻击伤害计算公式</t>
    <phoneticPr fontId="4" type="noConversion"/>
  </si>
  <si>
    <t>魔法攻击伤害计算公式</t>
    <phoneticPr fontId="4" type="noConversion"/>
  </si>
  <si>
    <r>
      <rPr>
        <sz val="10"/>
        <color theme="1"/>
        <rFont val="宋体"/>
        <family val="3"/>
        <charset val="134"/>
      </rPr>
      <t>上级职业</t>
    </r>
    <phoneticPr fontId="4" type="noConversion"/>
  </si>
  <si>
    <r>
      <rPr>
        <sz val="10"/>
        <color theme="1"/>
        <rFont val="宋体"/>
        <family val="2"/>
      </rPr>
      <t>力量</t>
    </r>
    <phoneticPr fontId="4" type="noConversion"/>
  </si>
  <si>
    <r>
      <rPr>
        <sz val="10"/>
        <color theme="1"/>
        <rFont val="宋体"/>
        <family val="2"/>
      </rPr>
      <t>防御力</t>
    </r>
    <phoneticPr fontId="4" type="noConversion"/>
  </si>
  <si>
    <r>
      <rPr>
        <sz val="10"/>
        <color theme="1"/>
        <rFont val="宋体"/>
        <family val="2"/>
      </rPr>
      <t>魔法攻击</t>
    </r>
    <phoneticPr fontId="4" type="noConversion"/>
  </si>
  <si>
    <r>
      <rPr>
        <sz val="10"/>
        <color theme="1"/>
        <rFont val="宋体"/>
        <family val="2"/>
      </rPr>
      <t>敏捷</t>
    </r>
    <phoneticPr fontId="4" type="noConversion"/>
  </si>
  <si>
    <r>
      <rPr>
        <sz val="10"/>
        <color theme="1"/>
        <rFont val="宋体"/>
        <family val="2"/>
      </rPr>
      <t>幸运</t>
    </r>
    <phoneticPr fontId="4" type="noConversion"/>
  </si>
  <si>
    <r>
      <rPr>
        <sz val="10"/>
        <color theme="1"/>
        <rFont val="宋体"/>
        <family val="3"/>
        <charset val="134"/>
      </rPr>
      <t>命中</t>
    </r>
    <phoneticPr fontId="4" type="noConversion"/>
  </si>
  <si>
    <r>
      <rPr>
        <sz val="10"/>
        <color theme="1"/>
        <rFont val="宋体"/>
        <family val="3"/>
        <charset val="134"/>
      </rPr>
      <t>闪避</t>
    </r>
    <phoneticPr fontId="4" type="noConversion"/>
  </si>
  <si>
    <r>
      <rPr>
        <sz val="10"/>
        <color theme="1"/>
        <rFont val="宋体"/>
        <family val="3"/>
        <charset val="134"/>
      </rPr>
      <t>会心率</t>
    </r>
    <phoneticPr fontId="4" type="noConversion"/>
  </si>
  <si>
    <r>
      <rPr>
        <sz val="10"/>
        <color theme="1"/>
        <rFont val="宋体"/>
        <family val="3"/>
        <charset val="134"/>
      </rPr>
      <t>职业需求</t>
    </r>
    <phoneticPr fontId="4" type="noConversion"/>
  </si>
  <si>
    <r>
      <rPr>
        <sz val="10"/>
        <color theme="1"/>
        <rFont val="Arial Unicode MS"/>
        <family val="2"/>
        <charset val="134"/>
      </rPr>
      <t>战斗大师</t>
    </r>
  </si>
  <si>
    <r>
      <rPr>
        <sz val="10"/>
        <color theme="1"/>
        <rFont val="Arial Unicode MS"/>
        <family val="2"/>
        <charset val="134"/>
      </rPr>
      <t>魔法战士</t>
    </r>
  </si>
  <si>
    <r>
      <rPr>
        <sz val="10"/>
        <color theme="1"/>
        <rFont val="Arial Unicode MS"/>
        <family val="2"/>
        <charset val="134"/>
      </rPr>
      <t>圣骑士</t>
    </r>
  </si>
  <si>
    <r>
      <rPr>
        <sz val="10"/>
        <color theme="1"/>
        <rFont val="Arial Unicode MS"/>
        <family val="2"/>
        <charset val="134"/>
      </rPr>
      <t>贤者</t>
    </r>
  </si>
  <si>
    <r>
      <rPr>
        <sz val="10"/>
        <color theme="1"/>
        <rFont val="Arial Unicode MS"/>
        <family val="2"/>
        <charset val="134"/>
      </rPr>
      <t>魔物猎人</t>
    </r>
  </si>
  <si>
    <r>
      <rPr>
        <sz val="10"/>
        <color theme="1"/>
        <rFont val="Arial Unicode MS"/>
        <family val="2"/>
        <charset val="134"/>
      </rPr>
      <t>海贼</t>
    </r>
  </si>
  <si>
    <r>
      <rPr>
        <sz val="10"/>
        <color theme="1"/>
        <rFont val="Arial Unicode MS"/>
        <family val="2"/>
        <charset val="134"/>
      </rPr>
      <t>超级明星</t>
    </r>
  </si>
  <si>
    <r>
      <rPr>
        <sz val="10"/>
        <color theme="1"/>
        <rFont val="宋体"/>
        <family val="3"/>
        <charset val="134"/>
      </rPr>
      <t>终极职业</t>
    </r>
    <phoneticPr fontId="4" type="noConversion"/>
  </si>
  <si>
    <r>
      <rPr>
        <sz val="10"/>
        <color theme="1"/>
        <rFont val="Arial Unicode MS"/>
        <family val="2"/>
        <charset val="134"/>
      </rPr>
      <t>天地雷鳴士</t>
    </r>
  </si>
  <si>
    <r>
      <rPr>
        <sz val="10"/>
        <color theme="1"/>
        <rFont val="Arial Unicode MS"/>
        <family val="2"/>
        <charset val="134"/>
      </rPr>
      <t>神之手</t>
    </r>
  </si>
  <si>
    <r>
      <rPr>
        <sz val="10"/>
        <color theme="1"/>
        <rFont val="Arial Unicode MS"/>
        <family val="2"/>
        <charset val="134"/>
      </rPr>
      <t>勇者</t>
    </r>
  </si>
  <si>
    <t>魔法师</t>
    <phoneticPr fontId="4" type="noConversion"/>
  </si>
  <si>
    <r>
      <rPr>
        <sz val="10"/>
        <color theme="1"/>
        <rFont val="Arial Unicode MS"/>
        <family val="2"/>
        <charset val="134"/>
      </rPr>
      <t>战士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武斗家</t>
    </r>
    <phoneticPr fontId="12" type="noConversion"/>
  </si>
  <si>
    <r>
      <rPr>
        <sz val="10"/>
        <color theme="1"/>
        <rFont val="Arial Unicode MS"/>
        <family val="2"/>
        <charset val="134"/>
      </rPr>
      <t>战士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魔法使</t>
    </r>
    <phoneticPr fontId="12" type="noConversion"/>
  </si>
  <si>
    <r>
      <rPr>
        <sz val="10"/>
        <color theme="1"/>
        <rFont val="Arial Unicode MS"/>
        <family val="2"/>
        <charset val="134"/>
      </rPr>
      <t>武斗家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僧侣</t>
    </r>
    <phoneticPr fontId="12" type="noConversion"/>
  </si>
  <si>
    <r>
      <rPr>
        <sz val="10"/>
        <color theme="1"/>
        <rFont val="Arial Unicode MS"/>
        <family val="2"/>
        <charset val="134"/>
      </rPr>
      <t>僧侣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魔法使</t>
    </r>
    <phoneticPr fontId="12" type="noConversion"/>
  </si>
  <si>
    <r>
      <rPr>
        <sz val="10"/>
        <color theme="1"/>
        <rFont val="Arial Unicode MS"/>
        <family val="2"/>
        <charset val="134"/>
      </rPr>
      <t>盗贼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养羊师</t>
    </r>
    <phoneticPr fontId="12" type="noConversion"/>
  </si>
  <si>
    <r>
      <rPr>
        <sz val="10"/>
        <color theme="1"/>
        <rFont val="Arial Unicode MS"/>
        <family val="2"/>
        <charset val="134"/>
      </rPr>
      <t>盗贼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水手</t>
    </r>
    <phoneticPr fontId="12" type="noConversion"/>
  </si>
  <si>
    <r>
      <rPr>
        <sz val="10"/>
        <color theme="1"/>
        <rFont val="Arial Unicode MS"/>
        <family val="2"/>
        <charset val="134"/>
      </rPr>
      <t>舞师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吟游诗人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滑稽师</t>
    </r>
    <phoneticPr fontId="12" type="noConversion"/>
  </si>
  <si>
    <r>
      <rPr>
        <sz val="10"/>
        <color theme="1"/>
        <rFont val="Arial Unicode MS"/>
        <family val="2"/>
        <charset val="134"/>
      </rPr>
      <t>贤者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超级明星</t>
    </r>
    <phoneticPr fontId="12" type="noConversion"/>
  </si>
  <si>
    <r>
      <rPr>
        <sz val="10"/>
        <color theme="1"/>
        <rFont val="Arial Unicode MS"/>
        <family val="2"/>
        <charset val="134"/>
      </rPr>
      <t>战斗大师</t>
    </r>
    <r>
      <rPr>
        <sz val="10"/>
        <color theme="1"/>
        <rFont val="Arial"/>
        <family val="2"/>
      </rPr>
      <t>+</t>
    </r>
    <r>
      <rPr>
        <sz val="10"/>
        <color theme="1"/>
        <rFont val="Arial Unicode MS"/>
        <family val="2"/>
        <charset val="134"/>
      </rPr>
      <t>圣骑士</t>
    </r>
    <phoneticPr fontId="12" type="noConversion"/>
  </si>
  <si>
    <r>
      <rPr>
        <sz val="10"/>
        <color theme="1"/>
        <rFont val="Arial Unicode MS"/>
        <family val="2"/>
        <charset val="134"/>
      </rPr>
      <t>任意</t>
    </r>
    <r>
      <rPr>
        <sz val="10"/>
        <color theme="1"/>
        <rFont val="Arial"/>
        <family val="2"/>
      </rPr>
      <t>3</t>
    </r>
    <r>
      <rPr>
        <sz val="10"/>
        <color theme="1"/>
        <rFont val="Arial Unicode MS"/>
        <family val="2"/>
        <charset val="134"/>
      </rPr>
      <t>个上级职业</t>
    </r>
    <r>
      <rPr>
        <sz val="10"/>
        <color theme="1"/>
        <rFont val="Arial"/>
        <family val="2"/>
      </rPr>
      <t>MASTER</t>
    </r>
    <phoneticPr fontId="12" type="noConversion"/>
  </si>
  <si>
    <t>幸运</t>
    <phoneticPr fontId="4" type="noConversion"/>
  </si>
  <si>
    <t>命中</t>
    <phoneticPr fontId="4" type="noConversion"/>
  </si>
  <si>
    <t>闪避</t>
    <phoneticPr fontId="4" type="noConversion"/>
  </si>
  <si>
    <t>会心率</t>
    <phoneticPr fontId="4" type="noConversion"/>
  </si>
  <si>
    <t>金币寻获</t>
    <phoneticPr fontId="4" type="noConversion"/>
  </si>
  <si>
    <t>金币寻获</t>
    <phoneticPr fontId="4" type="noConversion"/>
  </si>
  <si>
    <r>
      <rPr>
        <b/>
        <sz val="10"/>
        <color theme="1"/>
        <rFont val="宋体"/>
        <family val="2"/>
      </rPr>
      <t>下级职业</t>
    </r>
    <phoneticPr fontId="4" type="noConversion"/>
  </si>
  <si>
    <r>
      <rPr>
        <b/>
        <sz val="10"/>
        <color theme="1"/>
        <rFont val="宋体"/>
        <family val="2"/>
      </rPr>
      <t>力量</t>
    </r>
    <phoneticPr fontId="4" type="noConversion"/>
  </si>
  <si>
    <r>
      <rPr>
        <b/>
        <sz val="10"/>
        <color theme="1"/>
        <rFont val="宋体"/>
        <family val="2"/>
      </rPr>
      <t>防御力</t>
    </r>
    <phoneticPr fontId="4" type="noConversion"/>
  </si>
  <si>
    <r>
      <rPr>
        <b/>
        <sz val="10"/>
        <color theme="1"/>
        <rFont val="宋体"/>
        <family val="2"/>
      </rPr>
      <t>魔法攻击</t>
    </r>
    <phoneticPr fontId="4" type="noConversion"/>
  </si>
  <si>
    <r>
      <rPr>
        <b/>
        <sz val="10"/>
        <color theme="1"/>
        <rFont val="宋体"/>
        <family val="2"/>
      </rPr>
      <t>敏捷</t>
    </r>
    <phoneticPr fontId="4" type="noConversion"/>
  </si>
  <si>
    <r>
      <rPr>
        <b/>
        <sz val="10"/>
        <color theme="1"/>
        <rFont val="宋体"/>
        <family val="3"/>
        <charset val="134"/>
      </rPr>
      <t>职业需求</t>
    </r>
    <phoneticPr fontId="4" type="noConversion"/>
  </si>
  <si>
    <r>
      <rPr>
        <b/>
        <sz val="10"/>
        <color theme="1"/>
        <rFont val="Arial Unicode MS"/>
        <family val="2"/>
        <charset val="134"/>
      </rPr>
      <t>战士</t>
    </r>
  </si>
  <si>
    <r>
      <rPr>
        <b/>
        <sz val="10"/>
        <color theme="1"/>
        <rFont val="Arial Unicode MS"/>
        <family val="2"/>
        <charset val="134"/>
      </rPr>
      <t>武斗家</t>
    </r>
  </si>
  <si>
    <r>
      <rPr>
        <b/>
        <sz val="10"/>
        <color theme="1"/>
        <rFont val="Arial Unicode MS"/>
        <family val="2"/>
        <charset val="134"/>
      </rPr>
      <t>僧侣</t>
    </r>
  </si>
  <si>
    <r>
      <rPr>
        <b/>
        <sz val="10"/>
        <color theme="1"/>
        <rFont val="Arial Unicode MS"/>
        <family val="2"/>
        <charset val="134"/>
      </rPr>
      <t>舞师</t>
    </r>
  </si>
  <si>
    <r>
      <rPr>
        <b/>
        <sz val="10"/>
        <color theme="1"/>
        <rFont val="Arial Unicode MS"/>
        <family val="2"/>
        <charset val="134"/>
      </rPr>
      <t>盗贼</t>
    </r>
  </si>
  <si>
    <r>
      <rPr>
        <b/>
        <sz val="10"/>
        <color theme="1"/>
        <rFont val="Arial Unicode MS"/>
        <family val="2"/>
        <charset val="134"/>
      </rPr>
      <t>养羊师</t>
    </r>
  </si>
  <si>
    <r>
      <rPr>
        <b/>
        <sz val="10"/>
        <color theme="1"/>
        <rFont val="Arial Unicode MS"/>
        <family val="2"/>
        <charset val="134"/>
      </rPr>
      <t>吟游诗人</t>
    </r>
  </si>
  <si>
    <r>
      <rPr>
        <b/>
        <sz val="10"/>
        <color theme="1"/>
        <rFont val="Arial Unicode MS"/>
        <family val="2"/>
        <charset val="134"/>
      </rPr>
      <t>滑稽师</t>
    </r>
  </si>
  <si>
    <r>
      <rPr>
        <b/>
        <sz val="10"/>
        <color theme="1"/>
        <rFont val="Arial Unicode MS"/>
        <family val="2"/>
        <charset val="134"/>
      </rPr>
      <t>水手</t>
    </r>
  </si>
  <si>
    <t>下级职业</t>
    <phoneticPr fontId="4" type="noConversion"/>
  </si>
  <si>
    <t>上级职业</t>
    <phoneticPr fontId="4" type="noConversion"/>
  </si>
  <si>
    <t>终极职业</t>
    <phoneticPr fontId="4" type="noConversion"/>
  </si>
  <si>
    <t>hp</t>
    <phoneticPr fontId="4" type="noConversion"/>
  </si>
  <si>
    <t>mp</t>
    <phoneticPr fontId="4" type="noConversion"/>
  </si>
  <si>
    <t>金币寻获</t>
    <phoneticPr fontId="4" type="noConversion"/>
  </si>
  <si>
    <t>力量</t>
    <phoneticPr fontId="4" type="noConversion"/>
  </si>
  <si>
    <t>防御力</t>
    <phoneticPr fontId="4" type="noConversion"/>
  </si>
  <si>
    <t>敏捷</t>
    <phoneticPr fontId="4" type="noConversion"/>
  </si>
  <si>
    <t>幸运</t>
    <phoneticPr fontId="4" type="noConversion"/>
  </si>
  <si>
    <t>命中</t>
    <phoneticPr fontId="4" type="noConversion"/>
  </si>
  <si>
    <t>闪避</t>
    <phoneticPr fontId="4" type="noConversion"/>
  </si>
  <si>
    <t>会心率</t>
    <phoneticPr fontId="4" type="noConversion"/>
  </si>
  <si>
    <t>下级职业</t>
    <phoneticPr fontId="4" type="noConversion"/>
  </si>
  <si>
    <t>上级职业</t>
    <phoneticPr fontId="4" type="noConversion"/>
  </si>
  <si>
    <t>终极职业</t>
    <phoneticPr fontId="4" type="noConversion"/>
  </si>
  <si>
    <t>名称</t>
    <phoneticPr fontId="4" type="noConversion"/>
  </si>
  <si>
    <t>职业等级</t>
    <phoneticPr fontId="4" type="noConversion"/>
  </si>
  <si>
    <t>总战斗次数</t>
    <phoneticPr fontId="4" type="noConversion"/>
  </si>
  <si>
    <t>转职需求</t>
    <phoneticPr fontId="4" type="noConversion"/>
  </si>
  <si>
    <t>职业特长</t>
    <phoneticPr fontId="4" type="noConversion"/>
  </si>
  <si>
    <t>--</t>
    <phoneticPr fontId="4" type="noConversion"/>
  </si>
  <si>
    <t>战斗次数</t>
    <phoneticPr fontId="4" type="noConversion"/>
  </si>
  <si>
    <r>
      <rPr>
        <sz val="10"/>
        <color theme="1"/>
        <rFont val="宋体"/>
        <family val="2"/>
      </rPr>
      <t>魔法师</t>
    </r>
    <phoneticPr fontId="4" type="noConversion"/>
  </si>
  <si>
    <t>魔攻</t>
    <phoneticPr fontId="4" type="noConversion"/>
  </si>
  <si>
    <t>exp</t>
    <phoneticPr fontId="4" type="noConversion"/>
  </si>
  <si>
    <t>角色等级</t>
    <phoneticPr fontId="4" type="noConversion"/>
  </si>
  <si>
    <t>战士</t>
    <phoneticPr fontId="4" type="noConversion"/>
  </si>
  <si>
    <t>武器A1</t>
  </si>
  <si>
    <t>武器A2</t>
  </si>
  <si>
    <t>武器A3</t>
  </si>
  <si>
    <t>武器A4</t>
  </si>
  <si>
    <t>武器A5</t>
  </si>
  <si>
    <t>武器A6</t>
  </si>
  <si>
    <t>武器A7</t>
  </si>
  <si>
    <t>武器A8</t>
  </si>
  <si>
    <t>武器A9</t>
  </si>
  <si>
    <t>武器A10</t>
  </si>
  <si>
    <t>武器A11</t>
  </si>
  <si>
    <t>武器A12</t>
  </si>
  <si>
    <t>武器A13</t>
  </si>
  <si>
    <t>武器A14</t>
  </si>
  <si>
    <t>武器A15</t>
  </si>
  <si>
    <t>武器A16</t>
  </si>
  <si>
    <t>武器A17</t>
  </si>
  <si>
    <t>武器B1</t>
  </si>
  <si>
    <t>武器B2</t>
  </si>
  <si>
    <t>武器B3</t>
  </si>
  <si>
    <t>武器B4</t>
  </si>
  <si>
    <t>武器B5</t>
  </si>
  <si>
    <t>武器B6</t>
  </si>
  <si>
    <t>武器B7</t>
  </si>
  <si>
    <t>武器B8</t>
  </si>
  <si>
    <t>武器B9</t>
  </si>
  <si>
    <t>武器B10</t>
  </si>
  <si>
    <t>武器C1</t>
  </si>
  <si>
    <t>武器C2</t>
  </si>
  <si>
    <t>武器C3</t>
  </si>
  <si>
    <t>武器C4</t>
  </si>
  <si>
    <t>武器C5</t>
  </si>
  <si>
    <t>武器C6</t>
  </si>
  <si>
    <t>武器C7</t>
  </si>
  <si>
    <t>武器C8</t>
  </si>
  <si>
    <t>武器C9</t>
  </si>
  <si>
    <t>武器C10</t>
  </si>
  <si>
    <t>武器C11</t>
  </si>
  <si>
    <t>武器C12</t>
  </si>
  <si>
    <t>武器C13</t>
  </si>
  <si>
    <t>武器C14</t>
  </si>
  <si>
    <t>武器C15</t>
  </si>
  <si>
    <t>武器C16</t>
  </si>
  <si>
    <t>武器C17</t>
  </si>
  <si>
    <t>武器C18</t>
  </si>
  <si>
    <t>武器C19</t>
  </si>
  <si>
    <t>武器C20</t>
  </si>
  <si>
    <t>武器C21</t>
  </si>
  <si>
    <t>武器C22</t>
  </si>
  <si>
    <t>武器C23</t>
  </si>
  <si>
    <t>武器C24</t>
  </si>
  <si>
    <t>武器C25</t>
  </si>
  <si>
    <t>武器C26</t>
  </si>
  <si>
    <t>武器C27</t>
  </si>
  <si>
    <t>武器C28</t>
  </si>
  <si>
    <t>武器C29</t>
  </si>
  <si>
    <t>武器C30</t>
  </si>
  <si>
    <t>武器C31</t>
  </si>
  <si>
    <t>武器C32</t>
  </si>
  <si>
    <t>武器C33</t>
  </si>
  <si>
    <t>武器C34</t>
  </si>
  <si>
    <t>武器C35</t>
  </si>
  <si>
    <t>武器C36</t>
  </si>
  <si>
    <t>武器C37</t>
  </si>
  <si>
    <t>武器C38</t>
  </si>
  <si>
    <t>武器C39</t>
  </si>
  <si>
    <t>武器C40</t>
  </si>
  <si>
    <t>武器C41</t>
  </si>
  <si>
    <t>武器C42</t>
  </si>
  <si>
    <t>武器C43</t>
  </si>
  <si>
    <t>武器C44</t>
  </si>
  <si>
    <t>武器C45</t>
  </si>
  <si>
    <t>武器C46</t>
  </si>
  <si>
    <t>武器C47</t>
  </si>
  <si>
    <t>武器C48</t>
  </si>
  <si>
    <t>武器C49</t>
  </si>
  <si>
    <t>武器C50</t>
  </si>
  <si>
    <t>武器C51</t>
  </si>
  <si>
    <t>武器C52</t>
  </si>
  <si>
    <t>武器C53</t>
  </si>
  <si>
    <t>武器C54</t>
  </si>
  <si>
    <t>武器C55</t>
  </si>
  <si>
    <t>武器C56</t>
  </si>
  <si>
    <t>武器C57</t>
  </si>
  <si>
    <t>武器C58</t>
  </si>
  <si>
    <t>武器C59</t>
  </si>
  <si>
    <t>武器C60</t>
  </si>
  <si>
    <t>武器C61</t>
  </si>
  <si>
    <t>武器C62</t>
  </si>
  <si>
    <t>武器C63</t>
  </si>
  <si>
    <t>武器C64</t>
  </si>
  <si>
    <t>武器C65</t>
  </si>
  <si>
    <t>武器C66</t>
  </si>
  <si>
    <t>武器C67</t>
  </si>
  <si>
    <t>武器C68</t>
  </si>
  <si>
    <t>武器C69</t>
  </si>
  <si>
    <t>武器C70</t>
  </si>
  <si>
    <t>武器C71</t>
  </si>
  <si>
    <t>武器C72</t>
  </si>
  <si>
    <t>武器C73</t>
  </si>
  <si>
    <t>武器C74</t>
  </si>
  <si>
    <t>武器C75</t>
  </si>
  <si>
    <t>武器C76</t>
  </si>
  <si>
    <t>武器C77</t>
  </si>
  <si>
    <t>武器C78</t>
  </si>
  <si>
    <t>武器C79</t>
  </si>
  <si>
    <t>武器C80</t>
  </si>
  <si>
    <t>武器C81</t>
  </si>
  <si>
    <t>武器C82</t>
  </si>
  <si>
    <t>武器C83</t>
  </si>
  <si>
    <t>武器C84</t>
  </si>
  <si>
    <t>武器C85</t>
  </si>
  <si>
    <t>武器C86</t>
  </si>
  <si>
    <t>武器C87</t>
  </si>
  <si>
    <t>武器C88</t>
  </si>
  <si>
    <t>武器C89</t>
  </si>
  <si>
    <t>武器C90</t>
  </si>
  <si>
    <t>武器C91</t>
  </si>
  <si>
    <t>武器C92</t>
  </si>
  <si>
    <t>武器C93</t>
  </si>
  <si>
    <t>武器C94</t>
  </si>
  <si>
    <t>武器C95</t>
  </si>
  <si>
    <t>武器C96</t>
  </si>
  <si>
    <t>武器C97</t>
  </si>
  <si>
    <t>武器C98</t>
  </si>
  <si>
    <t>武器C99</t>
  </si>
  <si>
    <t>武器C100</t>
  </si>
  <si>
    <t>武器C101</t>
  </si>
  <si>
    <t>武器C102</t>
  </si>
  <si>
    <t>武器C103</t>
  </si>
  <si>
    <t>武器C104</t>
  </si>
  <si>
    <t>武器C105</t>
  </si>
  <si>
    <t>武器C106</t>
  </si>
  <si>
    <t>武器C107</t>
  </si>
  <si>
    <t>武器C108</t>
  </si>
  <si>
    <t>武器C109</t>
  </si>
  <si>
    <t>武器C110</t>
  </si>
  <si>
    <t>武器C111</t>
  </si>
  <si>
    <t>武器C112</t>
  </si>
  <si>
    <t>武器C113</t>
  </si>
  <si>
    <t>武器C114</t>
  </si>
  <si>
    <t>武器C115</t>
  </si>
  <si>
    <t>武器C116</t>
  </si>
  <si>
    <t>武器C117</t>
  </si>
  <si>
    <t>武器C118</t>
  </si>
  <si>
    <t>武器C119</t>
  </si>
  <si>
    <t>武器C120</t>
  </si>
  <si>
    <t>武器C121</t>
  </si>
  <si>
    <t>武器C122</t>
  </si>
  <si>
    <t>武器C123</t>
  </si>
  <si>
    <t>武器C124</t>
  </si>
  <si>
    <t>武器C125</t>
  </si>
  <si>
    <t>武器C126</t>
  </si>
  <si>
    <t>武器C127</t>
  </si>
  <si>
    <t>武器C128</t>
  </si>
  <si>
    <t>武器C129</t>
  </si>
  <si>
    <t>武器C130</t>
  </si>
  <si>
    <t>武器C131</t>
  </si>
  <si>
    <t>武器C132</t>
  </si>
  <si>
    <t>武器C133</t>
  </si>
  <si>
    <t>武器C134</t>
  </si>
  <si>
    <t>武器C135</t>
  </si>
  <si>
    <t>武器C136</t>
  </si>
  <si>
    <t>武器C137</t>
  </si>
  <si>
    <t>武器C138</t>
  </si>
  <si>
    <t>武器C139</t>
  </si>
  <si>
    <t>武器C140</t>
  </si>
  <si>
    <t>武器C141</t>
  </si>
  <si>
    <t>武器C142</t>
  </si>
  <si>
    <t>武器C143</t>
  </si>
  <si>
    <t>武器C144</t>
  </si>
  <si>
    <t>武器C145</t>
  </si>
  <si>
    <t>武器C146</t>
  </si>
  <si>
    <t>武器C147</t>
  </si>
  <si>
    <t>武器C148</t>
  </si>
  <si>
    <t>武器C149</t>
  </si>
  <si>
    <t>武器C150</t>
  </si>
  <si>
    <t>武器C151</t>
  </si>
  <si>
    <t>武器C152</t>
  </si>
  <si>
    <t>武器C153</t>
  </si>
  <si>
    <t>武器C154</t>
  </si>
  <si>
    <t>武器C155</t>
  </si>
  <si>
    <t>武器C156</t>
  </si>
  <si>
    <t>武器C157</t>
  </si>
  <si>
    <t>武器C158</t>
  </si>
  <si>
    <t>武器C159</t>
  </si>
  <si>
    <t>武器C160</t>
  </si>
  <si>
    <t>武器C161</t>
  </si>
  <si>
    <t>武器C162</t>
  </si>
  <si>
    <t>武器C163</t>
  </si>
  <si>
    <t>武器C164</t>
  </si>
  <si>
    <t>武器C165</t>
  </si>
  <si>
    <t>武器C166</t>
  </si>
  <si>
    <t>武器C167</t>
  </si>
  <si>
    <t>武器C168</t>
  </si>
  <si>
    <t>武器C169</t>
  </si>
  <si>
    <t>武器C170</t>
  </si>
  <si>
    <t>武器C171</t>
  </si>
  <si>
    <t>武器C172</t>
  </si>
  <si>
    <t>武器C173</t>
  </si>
  <si>
    <t>武器C174</t>
  </si>
  <si>
    <t>武器C175</t>
  </si>
  <si>
    <t>武器C176</t>
  </si>
  <si>
    <t>武器C177</t>
  </si>
  <si>
    <t>武器C178</t>
  </si>
  <si>
    <t>武器C179</t>
  </si>
  <si>
    <t>武器C180</t>
  </si>
  <si>
    <t>武器C181</t>
  </si>
  <si>
    <t>武器C182</t>
  </si>
  <si>
    <t>武器C183</t>
  </si>
  <si>
    <t>武器C184</t>
  </si>
  <si>
    <t>武器C185</t>
  </si>
  <si>
    <t>武器C186</t>
  </si>
  <si>
    <t>武器C187</t>
  </si>
  <si>
    <t>武器C188</t>
  </si>
  <si>
    <t>武器C189</t>
  </si>
  <si>
    <t>武器C190</t>
  </si>
  <si>
    <t>武器C191</t>
  </si>
  <si>
    <t>武器C192</t>
  </si>
  <si>
    <t>武器C193</t>
  </si>
  <si>
    <t>武器C194</t>
  </si>
  <si>
    <t>武器C195</t>
  </si>
  <si>
    <t>武器C196</t>
  </si>
  <si>
    <t>武器C197</t>
  </si>
  <si>
    <t>武器C198</t>
  </si>
  <si>
    <t>武器C199</t>
  </si>
  <si>
    <t>武器C200</t>
  </si>
  <si>
    <t>武器C201</t>
  </si>
  <si>
    <t>武器C202</t>
  </si>
  <si>
    <t>武器C203</t>
  </si>
  <si>
    <t>武器C204</t>
  </si>
  <si>
    <t>武器C205</t>
  </si>
  <si>
    <t>武器C206</t>
  </si>
  <si>
    <t>武器C207</t>
  </si>
  <si>
    <t>武器C208</t>
  </si>
  <si>
    <t>武器C209</t>
  </si>
  <si>
    <t>武器C210</t>
  </si>
  <si>
    <t>武器C211</t>
  </si>
  <si>
    <t>武器C212</t>
  </si>
  <si>
    <t>武器C213</t>
  </si>
  <si>
    <t>武器C214</t>
  </si>
  <si>
    <t>武器C215</t>
  </si>
  <si>
    <t>武器C216</t>
  </si>
  <si>
    <t>武器C217</t>
  </si>
  <si>
    <t>武器C218</t>
  </si>
  <si>
    <t>武器C219</t>
  </si>
  <si>
    <t>武器C220</t>
  </si>
  <si>
    <t>武器C221</t>
  </si>
  <si>
    <t>武器C222</t>
  </si>
  <si>
    <t>武器C223</t>
  </si>
  <si>
    <t>武器C224</t>
  </si>
  <si>
    <t>武器C225</t>
  </si>
  <si>
    <t>武器C226</t>
  </si>
  <si>
    <t>武器C227</t>
  </si>
  <si>
    <t>武器C228</t>
  </si>
  <si>
    <t>武器C229</t>
  </si>
  <si>
    <t>武器C230</t>
  </si>
  <si>
    <t>武器C231</t>
  </si>
  <si>
    <t>武器C232</t>
  </si>
  <si>
    <t>武器C233</t>
  </si>
  <si>
    <t>武器C234</t>
  </si>
  <si>
    <t>武器C235</t>
  </si>
  <si>
    <t>武器C236</t>
  </si>
  <si>
    <t>武器C237</t>
  </si>
  <si>
    <t>武器C238</t>
  </si>
  <si>
    <t>武器C239</t>
  </si>
  <si>
    <t>武器C240</t>
  </si>
  <si>
    <t>武器C241</t>
  </si>
  <si>
    <t>武器C242</t>
  </si>
  <si>
    <t>武器C243</t>
  </si>
  <si>
    <t>武器C244</t>
  </si>
  <si>
    <t>武器C245</t>
  </si>
  <si>
    <t>武器C246</t>
  </si>
  <si>
    <t>武器C247</t>
  </si>
  <si>
    <t>武器C248</t>
  </si>
  <si>
    <t>武器C249</t>
  </si>
  <si>
    <t>武器C250</t>
  </si>
  <si>
    <t>武器C251</t>
  </si>
  <si>
    <t>武器C252</t>
  </si>
  <si>
    <t>武器C253</t>
  </si>
  <si>
    <t>武器C254</t>
  </si>
  <si>
    <t>武器C255</t>
  </si>
  <si>
    <t>武器C256</t>
  </si>
  <si>
    <t>武器C257</t>
  </si>
  <si>
    <t>武器C258</t>
  </si>
  <si>
    <t>武器C259</t>
  </si>
  <si>
    <t>武器C260</t>
  </si>
  <si>
    <t>武器C261</t>
  </si>
  <si>
    <t>武器C262</t>
  </si>
  <si>
    <t>武器C263</t>
  </si>
  <si>
    <t>武器C264</t>
  </si>
  <si>
    <t>武器C265</t>
  </si>
  <si>
    <t>武器C266</t>
  </si>
  <si>
    <t>武器C267</t>
  </si>
  <si>
    <t>武器C268</t>
  </si>
  <si>
    <t>武器C269</t>
  </si>
  <si>
    <t>武器C270</t>
  </si>
  <si>
    <t>武器C271</t>
  </si>
  <si>
    <t>武器C272</t>
  </si>
  <si>
    <t>武器C273</t>
  </si>
  <si>
    <t>武器C274</t>
  </si>
  <si>
    <t>武器C275</t>
  </si>
  <si>
    <t>武器C276</t>
  </si>
  <si>
    <t>武器C277</t>
  </si>
  <si>
    <t>武器C278</t>
  </si>
  <si>
    <t>武器C279</t>
  </si>
  <si>
    <t>武器C280</t>
  </si>
  <si>
    <t>武器C281</t>
  </si>
  <si>
    <t>武器C282</t>
  </si>
  <si>
    <t>武器C283</t>
  </si>
  <si>
    <t>武器C284</t>
  </si>
  <si>
    <t>武器C285</t>
  </si>
  <si>
    <t>武器C286</t>
  </si>
  <si>
    <t>武器C287</t>
  </si>
  <si>
    <t>武器C288</t>
  </si>
  <si>
    <t>武器C289</t>
  </si>
  <si>
    <t>武器C290</t>
  </si>
  <si>
    <t>武器C291</t>
  </si>
  <si>
    <t>武器C292</t>
  </si>
  <si>
    <t>武器C293</t>
  </si>
  <si>
    <t>武器C294</t>
  </si>
  <si>
    <t>武器C295</t>
  </si>
  <si>
    <t>武器C296</t>
  </si>
  <si>
    <t>武器C297</t>
  </si>
  <si>
    <t>武器C298</t>
  </si>
  <si>
    <t>武器C299</t>
  </si>
  <si>
    <t>武器C300</t>
  </si>
  <si>
    <t>武器C301</t>
  </si>
  <si>
    <t>武器C302</t>
  </si>
  <si>
    <t>武器C303</t>
  </si>
  <si>
    <t>武器C304</t>
  </si>
  <si>
    <t>武器C305</t>
  </si>
  <si>
    <t>武器C306</t>
  </si>
  <si>
    <t>武器C307</t>
  </si>
  <si>
    <t>武器C308</t>
  </si>
  <si>
    <t>武器C309</t>
  </si>
  <si>
    <t>武器C310</t>
  </si>
  <si>
    <t>武器C311</t>
  </si>
  <si>
    <t>武器C312</t>
  </si>
  <si>
    <t>武器C313</t>
  </si>
  <si>
    <t>武器C314</t>
  </si>
  <si>
    <t>武器C315</t>
  </si>
  <si>
    <t>武器C316</t>
  </si>
  <si>
    <t>武器C317</t>
  </si>
  <si>
    <t>武器C318</t>
  </si>
  <si>
    <t>武器C319</t>
  </si>
  <si>
    <t>武器C320</t>
  </si>
  <si>
    <t>武器C321</t>
  </si>
  <si>
    <t>武器C322</t>
  </si>
  <si>
    <t>武器C323</t>
  </si>
  <si>
    <t>武器C324</t>
  </si>
  <si>
    <t>武器C325</t>
  </si>
  <si>
    <t>武器C326</t>
  </si>
  <si>
    <t>武器C327</t>
  </si>
  <si>
    <t>武器C328</t>
  </si>
  <si>
    <t>武器C329</t>
  </si>
  <si>
    <t>武器C330</t>
  </si>
  <si>
    <t>武器C331</t>
  </si>
  <si>
    <t>武器C332</t>
  </si>
  <si>
    <t>武器C333</t>
  </si>
  <si>
    <t>武器C334</t>
  </si>
  <si>
    <t>武器C335</t>
  </si>
  <si>
    <t>武器C336</t>
  </si>
  <si>
    <t>武器C337</t>
  </si>
  <si>
    <t>武器C338</t>
  </si>
  <si>
    <t>武器C339</t>
  </si>
  <si>
    <t>武器C340</t>
  </si>
  <si>
    <t>武器C341</t>
  </si>
  <si>
    <t>武器C342</t>
  </si>
  <si>
    <t>武器C343</t>
  </si>
  <si>
    <t>武器C344</t>
  </si>
  <si>
    <t>武器C345</t>
  </si>
  <si>
    <t>武器C346</t>
  </si>
  <si>
    <t>武器C347</t>
  </si>
  <si>
    <t>武器C348</t>
  </si>
  <si>
    <t>武器C349</t>
  </si>
  <si>
    <t>武器C350</t>
  </si>
  <si>
    <t>武器C351</t>
  </si>
  <si>
    <t>武器C352</t>
  </si>
  <si>
    <t>武器C353</t>
  </si>
  <si>
    <t>武器C354</t>
  </si>
  <si>
    <t>武器C355</t>
  </si>
  <si>
    <t>武器C356</t>
  </si>
  <si>
    <t>武器C357</t>
  </si>
  <si>
    <t>武器C358</t>
  </si>
  <si>
    <t>武器C359</t>
  </si>
  <si>
    <t>武器C360</t>
  </si>
  <si>
    <t>武器C361</t>
  </si>
  <si>
    <t>武器C362</t>
  </si>
  <si>
    <t>武器C363</t>
  </si>
  <si>
    <t>武器C364</t>
  </si>
  <si>
    <t>武器C365</t>
  </si>
  <si>
    <t>武器C366</t>
  </si>
  <si>
    <t>武器C367</t>
  </si>
  <si>
    <t>武器C368</t>
  </si>
  <si>
    <t>武器C369</t>
  </si>
  <si>
    <t>武器C370</t>
  </si>
  <si>
    <t>武器C371</t>
  </si>
  <si>
    <t>武器C372</t>
  </si>
  <si>
    <t>武器C373</t>
  </si>
  <si>
    <t>武器C374</t>
  </si>
  <si>
    <t>武器C375</t>
  </si>
  <si>
    <t>武器C376</t>
  </si>
  <si>
    <t>武器C377</t>
  </si>
  <si>
    <t>武器C378</t>
  </si>
  <si>
    <t>武器C379</t>
  </si>
  <si>
    <t>武器C380</t>
  </si>
  <si>
    <t>武器C381</t>
  </si>
  <si>
    <t>武器C382</t>
  </si>
  <si>
    <t>武器C383</t>
  </si>
  <si>
    <t>武器C384</t>
  </si>
  <si>
    <t>武器C385</t>
  </si>
  <si>
    <t>武器C386</t>
  </si>
  <si>
    <t>武器C387</t>
  </si>
  <si>
    <t>武器C388</t>
  </si>
  <si>
    <t>武器C389</t>
  </si>
  <si>
    <t>武器C390</t>
  </si>
  <si>
    <t>武器C391</t>
  </si>
  <si>
    <t>武器C392</t>
  </si>
  <si>
    <t>武器C393</t>
  </si>
  <si>
    <t>武器C394</t>
  </si>
  <si>
    <t>武器C395</t>
  </si>
  <si>
    <t>武器C396</t>
  </si>
  <si>
    <t>武器C397</t>
  </si>
  <si>
    <t>武器C398</t>
  </si>
  <si>
    <t>武器C399</t>
  </si>
  <si>
    <t>武器C400</t>
  </si>
  <si>
    <t>武器C401</t>
  </si>
  <si>
    <t>武器C402</t>
  </si>
  <si>
    <t>武器C403</t>
  </si>
  <si>
    <t>武器C404</t>
  </si>
  <si>
    <t>武器C405</t>
  </si>
  <si>
    <t>武器C406</t>
  </si>
  <si>
    <t>武器C407</t>
  </si>
  <si>
    <t>武器C408</t>
  </si>
  <si>
    <t>武器C409</t>
  </si>
  <si>
    <t>武器C410</t>
  </si>
  <si>
    <t>武器C411</t>
  </si>
  <si>
    <t>武器C412</t>
  </si>
  <si>
    <t>武器C413</t>
  </si>
  <si>
    <t>武器C414</t>
  </si>
  <si>
    <t>武器C415</t>
  </si>
  <si>
    <t>武器C416</t>
  </si>
  <si>
    <t>武器C417</t>
  </si>
  <si>
    <t>武器C418</t>
  </si>
  <si>
    <t>武器C419</t>
  </si>
  <si>
    <t>武器C420</t>
  </si>
  <si>
    <t>武器C421</t>
  </si>
  <si>
    <t>武器C422</t>
  </si>
  <si>
    <t>武器C423</t>
  </si>
  <si>
    <t>武器C424</t>
  </si>
  <si>
    <t>武器C425</t>
  </si>
  <si>
    <t>武器C426</t>
  </si>
  <si>
    <t>武器C427</t>
  </si>
  <si>
    <t>武器C428</t>
  </si>
  <si>
    <t>武器C429</t>
  </si>
  <si>
    <t>武器C430</t>
  </si>
  <si>
    <t>武器C431</t>
  </si>
  <si>
    <t>武器C432</t>
  </si>
  <si>
    <t>武器C433</t>
  </si>
  <si>
    <t>武器C434</t>
  </si>
  <si>
    <t>武器C435</t>
  </si>
  <si>
    <t>武器C436</t>
  </si>
  <si>
    <t>武器C437</t>
  </si>
  <si>
    <t>武器C438</t>
  </si>
  <si>
    <t>武器C439</t>
  </si>
  <si>
    <t>武器C440</t>
  </si>
  <si>
    <t>武器C441</t>
  </si>
  <si>
    <t>武器C442</t>
  </si>
  <si>
    <t>武器C443</t>
  </si>
  <si>
    <t>武器C444</t>
  </si>
  <si>
    <t>武器C445</t>
  </si>
  <si>
    <t>武器C446</t>
  </si>
  <si>
    <t>武器C447</t>
  </si>
  <si>
    <t>武器C448</t>
  </si>
  <si>
    <t>武器C449</t>
  </si>
  <si>
    <t>武器C450</t>
  </si>
  <si>
    <t>武器C451</t>
  </si>
  <si>
    <t>武器C452</t>
  </si>
  <si>
    <t>武器C453</t>
  </si>
  <si>
    <t>武器C454</t>
  </si>
  <si>
    <t>武器C455</t>
  </si>
  <si>
    <t>武器C456</t>
  </si>
  <si>
    <t>武器C457</t>
  </si>
  <si>
    <t>武器C458</t>
  </si>
  <si>
    <t>武器C459</t>
  </si>
  <si>
    <t>武器C460</t>
  </si>
  <si>
    <t>武器C461</t>
  </si>
  <si>
    <t>武器C462</t>
  </si>
  <si>
    <t>武器C463</t>
  </si>
  <si>
    <t>武器C464</t>
  </si>
  <si>
    <t>武器C465</t>
  </si>
  <si>
    <t>武器C466</t>
  </si>
  <si>
    <t>武器C467</t>
  </si>
  <si>
    <t>武器C468</t>
  </si>
  <si>
    <t>武器C469</t>
  </si>
  <si>
    <t>武器C470</t>
  </si>
  <si>
    <t>武器C471</t>
  </si>
  <si>
    <t>武器C472</t>
  </si>
  <si>
    <t>武器C473</t>
  </si>
  <si>
    <t>武器C474</t>
  </si>
  <si>
    <t>武器C475</t>
  </si>
  <si>
    <t>武器C476</t>
  </si>
  <si>
    <t>武器C477</t>
  </si>
  <si>
    <t>武器C478</t>
  </si>
  <si>
    <t>武器C479</t>
  </si>
  <si>
    <t>武器C480</t>
  </si>
  <si>
    <t>武器C481</t>
  </si>
  <si>
    <t>武器C482</t>
  </si>
  <si>
    <t>武器C483</t>
  </si>
  <si>
    <t>武器C484</t>
  </si>
  <si>
    <t>武器C485</t>
  </si>
  <si>
    <t>武器C486</t>
  </si>
  <si>
    <t>武器C487</t>
  </si>
  <si>
    <t>武器C488</t>
  </si>
  <si>
    <t>武器C489</t>
  </si>
  <si>
    <t>武器C490</t>
  </si>
  <si>
    <t>武器C491</t>
  </si>
  <si>
    <t>武器C492</t>
  </si>
  <si>
    <t>武器C493</t>
  </si>
  <si>
    <t>武器C494</t>
  </si>
  <si>
    <t>武器C495</t>
  </si>
  <si>
    <t>武器C496</t>
  </si>
  <si>
    <t>武器C497</t>
  </si>
  <si>
    <t>武器C498</t>
  </si>
  <si>
    <t>武器C499</t>
  </si>
  <si>
    <t>武器C500</t>
  </si>
  <si>
    <t>武器C501</t>
  </si>
  <si>
    <t>武器C502</t>
  </si>
  <si>
    <t>武器C503</t>
  </si>
  <si>
    <t>武器C504</t>
  </si>
  <si>
    <t>武器C505</t>
  </si>
  <si>
    <t>武器C506</t>
  </si>
  <si>
    <t>武器C507</t>
  </si>
  <si>
    <t>武器C508</t>
  </si>
  <si>
    <t>武器C509</t>
  </si>
  <si>
    <t>武器C510</t>
  </si>
  <si>
    <t>武器C511</t>
  </si>
  <si>
    <t>武器C512</t>
  </si>
  <si>
    <t>武器C513</t>
  </si>
  <si>
    <t>武器C514</t>
  </si>
  <si>
    <t>武器C515</t>
  </si>
  <si>
    <t>武器C516</t>
  </si>
  <si>
    <t>武器C517</t>
  </si>
  <si>
    <t>武器C518</t>
  </si>
  <si>
    <t>武器C519</t>
  </si>
  <si>
    <t>武器C520</t>
  </si>
  <si>
    <t>rrrr</t>
    <phoneticPr fontId="4" type="noConversion"/>
  </si>
  <si>
    <t>rerere</t>
    <phoneticPr fontId="4" type="noConversion"/>
  </si>
  <si>
    <t>er</t>
    <phoneticPr fontId="4" type="noConversion"/>
  </si>
  <si>
    <t>wrw</t>
    <phoneticPr fontId="4" type="noConversion"/>
  </si>
  <si>
    <t>wr</t>
    <phoneticPr fontId="4" type="noConversion"/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</si>
  <si>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A2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</si>
  <si>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A3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</si>
  <si>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A4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</si>
  <si>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A5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</si>
  <si>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A6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</si>
  <si>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A7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</si>
  <si>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A8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</si>
  <si>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A9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</si>
  <si>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A10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</si>
  <si>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A11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</si>
  <si>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A12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</si>
  <si>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A13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</si>
  <si>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A14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</si>
  <si>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A15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</si>
  <si>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A16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</si>
  <si>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A1</t>
    </r>
    <phoneticPr fontId="4" type="noConversion"/>
  </si>
  <si>
    <r>
      <rPr>
        <sz val="10"/>
        <color theme="1"/>
        <rFont val="宋体"/>
        <family val="2"/>
      </rPr>
      <t>战士</t>
    </r>
  </si>
  <si>
    <r>
      <rPr>
        <sz val="10"/>
        <color theme="1"/>
        <rFont val="宋体"/>
        <family val="2"/>
      </rPr>
      <t>武斗家</t>
    </r>
  </si>
  <si>
    <r>
      <rPr>
        <sz val="10"/>
        <color theme="1"/>
        <rFont val="宋体"/>
        <family val="2"/>
      </rPr>
      <t>魔法师</t>
    </r>
  </si>
  <si>
    <r>
      <rPr>
        <sz val="10"/>
        <color theme="1"/>
        <rFont val="宋体"/>
        <family val="2"/>
      </rPr>
      <t>僧侣</t>
    </r>
  </si>
  <si>
    <r>
      <rPr>
        <sz val="10"/>
        <color theme="1"/>
        <rFont val="宋体"/>
        <family val="2"/>
      </rPr>
      <t>舞师</t>
    </r>
  </si>
  <si>
    <r>
      <rPr>
        <sz val="10"/>
        <color theme="1"/>
        <rFont val="宋体"/>
        <family val="2"/>
      </rPr>
      <t>盗贼</t>
    </r>
  </si>
  <si>
    <r>
      <rPr>
        <sz val="10"/>
        <color theme="1"/>
        <rFont val="宋体"/>
        <family val="2"/>
      </rPr>
      <t>养羊师</t>
    </r>
  </si>
  <si>
    <r>
      <rPr>
        <sz val="10"/>
        <color theme="1"/>
        <rFont val="宋体"/>
        <family val="2"/>
      </rPr>
      <t>吟游诗人</t>
    </r>
  </si>
  <si>
    <r>
      <rPr>
        <sz val="10"/>
        <color theme="1"/>
        <rFont val="宋体"/>
        <family val="2"/>
      </rPr>
      <t>滑稽师</t>
    </r>
  </si>
  <si>
    <r>
      <rPr>
        <sz val="10"/>
        <color theme="1"/>
        <rFont val="宋体"/>
        <family val="2"/>
      </rPr>
      <t>水手</t>
    </r>
  </si>
  <si>
    <r>
      <rPr>
        <sz val="10"/>
        <color theme="1"/>
        <rFont val="宋体"/>
        <family val="2"/>
      </rPr>
      <t>战斗大师</t>
    </r>
  </si>
  <si>
    <r>
      <rPr>
        <sz val="10"/>
        <color theme="1"/>
        <rFont val="宋体"/>
        <family val="2"/>
      </rPr>
      <t>魔法战士</t>
    </r>
  </si>
  <si>
    <r>
      <rPr>
        <sz val="10"/>
        <color theme="1"/>
        <rFont val="宋体"/>
        <family val="2"/>
      </rPr>
      <t>圣骑士</t>
    </r>
  </si>
  <si>
    <r>
      <rPr>
        <sz val="10"/>
        <color theme="1"/>
        <rFont val="宋体"/>
        <family val="2"/>
      </rPr>
      <t>贤者</t>
    </r>
  </si>
  <si>
    <r>
      <rPr>
        <sz val="10"/>
        <color theme="1"/>
        <rFont val="宋体"/>
        <family val="2"/>
      </rPr>
      <t>魔物猎人</t>
    </r>
  </si>
  <si>
    <r>
      <rPr>
        <sz val="10"/>
        <color theme="1"/>
        <rFont val="宋体"/>
        <family val="2"/>
      </rPr>
      <t>海贼</t>
    </r>
  </si>
  <si>
    <r>
      <rPr>
        <sz val="10"/>
        <color theme="1"/>
        <rFont val="宋体"/>
        <family val="2"/>
      </rPr>
      <t>超级明星</t>
    </r>
  </si>
  <si>
    <r>
      <rPr>
        <sz val="10"/>
        <color theme="1"/>
        <rFont val="宋体"/>
        <family val="2"/>
      </rPr>
      <t>天地雷鳴士</t>
    </r>
  </si>
  <si>
    <r>
      <rPr>
        <sz val="10"/>
        <color theme="1"/>
        <rFont val="宋体"/>
        <family val="2"/>
      </rPr>
      <t>神之手</t>
    </r>
  </si>
  <si>
    <r>
      <rPr>
        <sz val="10"/>
        <color theme="1"/>
        <rFont val="宋体"/>
        <family val="2"/>
      </rPr>
      <t>勇者</t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</si>
  <si>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A1</t>
    </r>
    <phoneticPr fontId="4" type="noConversion"/>
  </si>
  <si>
    <t>职业</t>
    <phoneticPr fontId="4" type="noConversion"/>
  </si>
  <si>
    <t>职业等级</t>
    <phoneticPr fontId="4" type="noConversion"/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</si>
  <si>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A17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</si>
  <si>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A18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</si>
  <si>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A19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</si>
  <si>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A20</t>
    </r>
    <r>
      <rPr>
        <sz val="11"/>
        <color theme="1"/>
        <rFont val="宋体"/>
        <family val="2"/>
        <charset val="134"/>
        <scheme val="minor"/>
      </rPr>
      <t/>
    </r>
  </si>
  <si>
    <t>可穿戴武器</t>
    <phoneticPr fontId="4" type="noConversion"/>
  </si>
  <si>
    <t>武器名称</t>
    <phoneticPr fontId="4" type="noConversion"/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</si>
  <si>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B1</t>
    </r>
    <phoneticPr fontId="4" type="noConversion"/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</si>
  <si>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B2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</si>
  <si>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B3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</si>
  <si>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B4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</si>
  <si>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B5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</si>
  <si>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B6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</si>
  <si>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B7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</si>
  <si>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B8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</si>
  <si>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B9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</si>
  <si>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B10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</si>
  <si>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B11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</si>
  <si>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B12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</si>
  <si>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B13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</si>
  <si>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B14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</si>
  <si>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B15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</si>
  <si>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B16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</si>
  <si>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B17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</si>
  <si>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B18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</si>
  <si>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B19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</si>
  <si>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B20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</si>
  <si>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C1</t>
    </r>
    <phoneticPr fontId="4" type="noConversion"/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</si>
  <si>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C2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</si>
  <si>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C3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</si>
  <si>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C4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</si>
  <si>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C5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</si>
  <si>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C6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</si>
  <si>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C7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</si>
  <si>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C8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</si>
  <si>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C9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</si>
  <si>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C10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</si>
  <si>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C11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</si>
  <si>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C12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</si>
  <si>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C13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</si>
  <si>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C14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</si>
  <si>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C15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</si>
  <si>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C16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</si>
  <si>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C17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</si>
  <si>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C18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</si>
  <si>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C19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</si>
  <si>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C20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</si>
  <si>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D1</t>
    </r>
    <phoneticPr fontId="4" type="noConversion"/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</si>
  <si>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D2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</si>
  <si>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D3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</si>
  <si>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D4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</si>
  <si>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D5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</si>
  <si>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D6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</si>
  <si>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D7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</si>
  <si>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D8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</si>
  <si>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D9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</si>
  <si>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D10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</si>
  <si>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D11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</si>
  <si>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D12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</si>
  <si>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D13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</si>
  <si>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D14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</si>
  <si>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D15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</si>
  <si>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D16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</si>
  <si>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D17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</si>
  <si>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D18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</si>
  <si>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D19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</si>
  <si>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D20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</si>
  <si>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F1</t>
    </r>
    <phoneticPr fontId="4" type="noConversion"/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</si>
  <si>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</si>
  <si>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</si>
  <si>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</si>
  <si>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</si>
  <si>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F6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</si>
  <si>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</si>
  <si>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</si>
  <si>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</si>
  <si>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F10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</si>
  <si>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F11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</si>
  <si>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F12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</si>
  <si>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F13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</si>
  <si>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F14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</si>
  <si>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F15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</si>
  <si>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F16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</si>
  <si>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F17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</si>
  <si>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F18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</si>
  <si>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F19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</si>
  <si>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F20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</si>
  <si>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G1</t>
    </r>
    <phoneticPr fontId="4" type="noConversion"/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</si>
  <si>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G2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</si>
  <si>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G3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</si>
  <si>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G4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</si>
  <si>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G5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</si>
  <si>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G6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</si>
  <si>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G7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</si>
  <si>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G8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</si>
  <si>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G9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</si>
  <si>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G10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</si>
  <si>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G11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</si>
  <si>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G12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</si>
  <si>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G13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</si>
  <si>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G14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</si>
  <si>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G15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</si>
  <si>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G16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</si>
  <si>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G17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</si>
  <si>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G18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</si>
  <si>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G19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</si>
  <si>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G20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</si>
  <si>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H1</t>
    </r>
    <phoneticPr fontId="4" type="noConversion"/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</si>
  <si>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</si>
  <si>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</si>
  <si>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</si>
  <si>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</si>
  <si>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H6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</si>
  <si>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</si>
  <si>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</si>
  <si>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</si>
  <si>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H10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</si>
  <si>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H11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</si>
  <si>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H12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</si>
  <si>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H13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</si>
  <si>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H14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</si>
  <si>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H15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</si>
  <si>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H16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</si>
  <si>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H17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</si>
  <si>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H18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</si>
  <si>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H19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</si>
  <si>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H20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</si>
  <si>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H21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</si>
  <si>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H22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</si>
  <si>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H23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</si>
  <si>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H24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</si>
  <si>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H25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</si>
  <si>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H26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</si>
  <si>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H27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</si>
  <si>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H28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</si>
  <si>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H29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</si>
  <si>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H30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</si>
  <si>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H31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</si>
  <si>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H32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</si>
  <si>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H33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</si>
  <si>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H34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</si>
  <si>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H35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</si>
  <si>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H36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</si>
  <si>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H37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</si>
  <si>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H38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</si>
  <si>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H39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</si>
  <si>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H40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</si>
  <si>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0"/>
        <rFont val="宋体"/>
        <family val="3"/>
        <charset val="134"/>
      </rPr>
      <t>武器列表</t>
    </r>
    <phoneticPr fontId="4" type="noConversion"/>
  </si>
  <si>
    <r>
      <rPr>
        <sz val="10"/>
        <color theme="0"/>
        <rFont val="宋体"/>
        <family val="3"/>
        <charset val="134"/>
      </rPr>
      <t>职业</t>
    </r>
    <r>
      <rPr>
        <sz val="10"/>
        <color theme="0"/>
        <rFont val="Arial"/>
        <family val="2"/>
      </rPr>
      <t>&amp;</t>
    </r>
    <r>
      <rPr>
        <sz val="10"/>
        <color theme="0"/>
        <rFont val="宋体"/>
        <family val="3"/>
        <charset val="134"/>
      </rPr>
      <t>职业等级</t>
    </r>
    <phoneticPr fontId="4" type="noConversion"/>
  </si>
  <si>
    <t>攻击力</t>
    <phoneticPr fontId="4" type="noConversion"/>
  </si>
  <si>
    <t>buff</t>
    <phoneticPr fontId="4" type="noConversion"/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</si>
  <si>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20</t>
    </r>
    <r>
      <rPr>
        <sz val="10"/>
        <color theme="1"/>
        <rFont val="宋体"/>
        <family val="3"/>
        <charset val="134"/>
      </rPr>
      <t>点火属性攻击</t>
    </r>
    <phoneticPr fontId="4" type="noConversion"/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</si>
  <si>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21点火属性攻击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</si>
  <si>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22点火属性攻击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</si>
  <si>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23点火属性攻击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</si>
  <si>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24点火属性攻击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</si>
  <si>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25点火属性攻击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</si>
  <si>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26点火属性攻击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</si>
  <si>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27点火属性攻击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</si>
  <si>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28点火属性攻击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</si>
  <si>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29点火属性攻击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</si>
  <si>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30点火属性攻击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</si>
  <si>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31点火属性攻击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</si>
  <si>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32点火属性攻击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</si>
  <si>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33点火属性攻击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</si>
  <si>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34点火属性攻击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</si>
  <si>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35点火属性攻击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</si>
  <si>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36点火属性攻击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</si>
  <si>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37点火属性攻击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</si>
  <si>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38点火属性攻击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</si>
  <si>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39点火属性攻击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</si>
  <si>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40点火属性攻击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</si>
  <si>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41点火属性攻击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</si>
  <si>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42点火属性攻击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</si>
  <si>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43点火属性攻击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</si>
  <si>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44点火属性攻击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</si>
  <si>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45点火属性攻击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</si>
  <si>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46点火属性攻击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</si>
  <si>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47点火属性攻击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</si>
  <si>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48点火属性攻击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</si>
  <si>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49点火属性攻击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</si>
  <si>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50点火属性攻击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</si>
  <si>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51点火属性攻击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</si>
  <si>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52点火属性攻击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</si>
  <si>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53点火属性攻击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</si>
  <si>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54点火属性攻击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</si>
  <si>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55点火属性攻击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</si>
  <si>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56点火属性攻击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</si>
  <si>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57点火属性攻击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</si>
  <si>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58点火属性攻击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</si>
  <si>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59点火属性攻击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</si>
  <si>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60点火属性攻击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</si>
  <si>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61点火属性攻击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</si>
  <si>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62点火属性攻击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</si>
  <si>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63点火属性攻击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</si>
  <si>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64点火属性攻击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</si>
  <si>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65点火属性攻击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</si>
  <si>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66点火属性攻击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</si>
  <si>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67点火属性攻击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</si>
  <si>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68点火属性攻击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</si>
  <si>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69点火属性攻击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</si>
  <si>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70点火属性攻击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</si>
  <si>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71点火属性攻击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</si>
  <si>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72点火属性攻击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</si>
  <si>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73点火属性攻击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</si>
  <si>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74点火属性攻击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</si>
  <si>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75点火属性攻击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</si>
  <si>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76点火属性攻击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</si>
  <si>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77点火属性攻击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</si>
  <si>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78点火属性攻击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</si>
  <si>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79点火属性攻击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</si>
  <si>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80点火属性攻击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</si>
  <si>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81点火属性攻击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</si>
  <si>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82点火属性攻击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</si>
  <si>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83点火属性攻击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</si>
  <si>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84点火属性攻击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</si>
  <si>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85点火属性攻击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</si>
  <si>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86点火属性攻击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</si>
  <si>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87点火属性攻击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</si>
  <si>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88点火属性攻击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</si>
  <si>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89点火属性攻击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</si>
  <si>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90点火属性攻击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</si>
  <si>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91点火属性攻击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</si>
  <si>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92点火属性攻击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</si>
  <si>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93点火属性攻击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</si>
  <si>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94点火属性攻击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</si>
  <si>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95点火属性攻击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</si>
  <si>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96点火属性攻击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</si>
  <si>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97点火属性攻击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</si>
  <si>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98点火属性攻击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</si>
  <si>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99点火属性攻击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</si>
  <si>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100点火属性攻击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</si>
  <si>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101点火属性攻击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</si>
  <si>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102点火属性攻击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</si>
  <si>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103点火属性攻击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</si>
  <si>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104点火属性攻击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</si>
  <si>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105点火属性攻击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</si>
  <si>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106点火属性攻击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</si>
  <si>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107点火属性攻击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</si>
  <si>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108点火属性攻击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</si>
  <si>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109点火属性攻击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</si>
  <si>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110点火属性攻击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</si>
  <si>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111点火属性攻击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</si>
  <si>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112点火属性攻击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</si>
  <si>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113点火属性攻击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</si>
  <si>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114点火属性攻击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</si>
  <si>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115点火属性攻击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</si>
  <si>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116点火属性攻击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</si>
  <si>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117点火属性攻击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</si>
  <si>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118点火属性攻击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</si>
  <si>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119点火属性攻击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</si>
  <si>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120点火属性攻击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</si>
  <si>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121点火属性攻击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</si>
  <si>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122点火属性攻击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</si>
  <si>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123点火属性攻击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</si>
  <si>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124点火属性攻击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</si>
  <si>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125点火属性攻击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</si>
  <si>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126点火属性攻击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</si>
  <si>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127点火属性攻击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</si>
  <si>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128点火属性攻击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</si>
  <si>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129点火属性攻击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</si>
  <si>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130点火属性攻击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</si>
  <si>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131点火属性攻击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</si>
  <si>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132点火属性攻击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</si>
  <si>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133点火属性攻击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</si>
  <si>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134点火属性攻击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</si>
  <si>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135点火属性攻击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</si>
  <si>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136点火属性攻击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</si>
  <si>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137点火属性攻击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</si>
  <si>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138点火属性攻击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</si>
  <si>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139点火属性攻击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</si>
  <si>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140点火属性攻击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</si>
  <si>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141点火属性攻击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</si>
  <si>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142点火属性攻击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</si>
  <si>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143点火属性攻击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</si>
  <si>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144点火属性攻击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</si>
  <si>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145点火属性攻击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</si>
  <si>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146点火属性攻击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</si>
  <si>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147点火属性攻击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</si>
  <si>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148点火属性攻击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</si>
  <si>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149点火属性攻击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</si>
  <si>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150点火属性攻击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</si>
  <si>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151点火属性攻击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</si>
  <si>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152点火属性攻击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</si>
  <si>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153点火属性攻击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</si>
  <si>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154点火属性攻击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</si>
  <si>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155点火属性攻击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</si>
  <si>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156点火属性攻击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</si>
  <si>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157点火属性攻击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</si>
  <si>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158点火属性攻击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</si>
  <si>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159点火属性攻击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</si>
  <si>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160点火属性攻击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</si>
  <si>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161点火属性攻击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</si>
  <si>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162点火属性攻击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</si>
  <si>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163点火属性攻击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</si>
  <si>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164点火属性攻击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</si>
  <si>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165点火属性攻击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</si>
  <si>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166点火属性攻击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</si>
  <si>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167点火属性攻击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</si>
  <si>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168点火属性攻击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</si>
  <si>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169点火属性攻击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</si>
  <si>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170点火属性攻击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</si>
  <si>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171点火属性攻击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</si>
  <si>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172点火属性攻击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</si>
  <si>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173点火属性攻击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</si>
  <si>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174点火属性攻击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</si>
  <si>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175点火属性攻击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</si>
  <si>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176点火属性攻击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</si>
  <si>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177点火属性攻击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</si>
  <si>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178点火属性攻击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</si>
  <si>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179点火属性攻击</t>
    </r>
    <r>
      <rPr>
        <sz val="10"/>
        <color theme="1"/>
        <rFont val="宋体"/>
        <family val="3"/>
        <charset val="134"/>
      </rPr>
      <t/>
    </r>
  </si>
  <si>
    <t>挂饰列表</t>
    <phoneticPr fontId="4" type="noConversion"/>
  </si>
  <si>
    <t>挂饰A1</t>
  </si>
  <si>
    <t>挂饰A2</t>
  </si>
  <si>
    <t>挂饰A3</t>
  </si>
  <si>
    <t>挂饰A4</t>
  </si>
  <si>
    <t>挂饰A5</t>
  </si>
  <si>
    <t>挂饰A6</t>
  </si>
  <si>
    <t>挂饰A7</t>
  </si>
  <si>
    <t>挂饰A8</t>
  </si>
  <si>
    <t>挂饰A9</t>
  </si>
  <si>
    <t>挂饰A10</t>
  </si>
  <si>
    <t>挂饰A11</t>
  </si>
  <si>
    <t>挂饰A12</t>
  </si>
  <si>
    <t>挂饰A13</t>
  </si>
  <si>
    <t>挂饰A14</t>
  </si>
  <si>
    <t>挂饰A15</t>
  </si>
  <si>
    <t>挂饰A16</t>
  </si>
  <si>
    <t>挂饰A17</t>
  </si>
  <si>
    <t>挂饰A18</t>
  </si>
  <si>
    <t>挂饰A19</t>
  </si>
  <si>
    <t>挂饰A20</t>
  </si>
  <si>
    <t>挂饰B1</t>
  </si>
  <si>
    <t>挂饰B2</t>
  </si>
  <si>
    <t>挂饰B3</t>
  </si>
  <si>
    <t>挂饰B4</t>
  </si>
  <si>
    <t>挂饰B5</t>
  </si>
  <si>
    <t>挂饰B6</t>
  </si>
  <si>
    <t>挂饰B7</t>
  </si>
  <si>
    <t>挂饰B8</t>
  </si>
  <si>
    <t>挂饰B9</t>
  </si>
  <si>
    <t>挂饰B10</t>
  </si>
  <si>
    <t>挂饰B11</t>
  </si>
  <si>
    <t>挂饰B12</t>
  </si>
  <si>
    <t>挂饰B13</t>
  </si>
  <si>
    <t>挂饰B14</t>
  </si>
  <si>
    <t>挂饰B15</t>
  </si>
  <si>
    <t>挂饰B16</t>
  </si>
  <si>
    <t>挂饰B17</t>
  </si>
  <si>
    <t>挂饰B18</t>
  </si>
  <si>
    <t>挂饰B19</t>
  </si>
  <si>
    <t>挂饰B20</t>
  </si>
  <si>
    <t>挂饰C1</t>
  </si>
  <si>
    <t>挂饰C2</t>
  </si>
  <si>
    <t>挂饰C3</t>
  </si>
  <si>
    <t>挂饰C4</t>
  </si>
  <si>
    <t>挂饰C5</t>
  </si>
  <si>
    <t>挂饰C6</t>
  </si>
  <si>
    <t>挂饰C7</t>
  </si>
  <si>
    <t>挂饰C8</t>
  </si>
  <si>
    <t>挂饰C9</t>
  </si>
  <si>
    <t>挂饰C10</t>
  </si>
  <si>
    <t>挂饰C11</t>
  </si>
  <si>
    <t>挂饰C12</t>
  </si>
  <si>
    <t>挂饰C13</t>
  </si>
  <si>
    <t>挂饰C14</t>
  </si>
  <si>
    <t>挂饰C15</t>
  </si>
  <si>
    <t>挂饰C16</t>
  </si>
  <si>
    <t>挂饰C17</t>
  </si>
  <si>
    <t>挂饰C18</t>
  </si>
  <si>
    <t>挂饰C19</t>
  </si>
  <si>
    <t>挂饰C20</t>
  </si>
  <si>
    <t>挂饰D1</t>
  </si>
  <si>
    <t>挂饰D2</t>
  </si>
  <si>
    <t>挂饰D3</t>
  </si>
  <si>
    <t>挂饰D4</t>
  </si>
  <si>
    <t>挂饰D5</t>
  </si>
  <si>
    <t>挂饰D6</t>
  </si>
  <si>
    <t>挂饰D7</t>
  </si>
  <si>
    <t>挂饰D8</t>
  </si>
  <si>
    <t>挂饰D9</t>
  </si>
  <si>
    <t>挂饰D10</t>
  </si>
  <si>
    <t>挂饰D11</t>
  </si>
  <si>
    <t>挂饰D12</t>
  </si>
  <si>
    <t>挂饰D13</t>
  </si>
  <si>
    <t>挂饰D14</t>
  </si>
  <si>
    <t>挂饰D15</t>
  </si>
  <si>
    <t>挂饰D16</t>
  </si>
  <si>
    <t>挂饰D17</t>
  </si>
  <si>
    <t>挂饰D18</t>
  </si>
  <si>
    <t>挂饰D19</t>
  </si>
  <si>
    <t>挂饰D20</t>
  </si>
  <si>
    <t>挂饰F1</t>
  </si>
  <si>
    <t>挂饰F2</t>
  </si>
  <si>
    <t>挂饰F3</t>
  </si>
  <si>
    <t>挂饰F4</t>
  </si>
  <si>
    <t>挂饰F5</t>
  </si>
  <si>
    <t>挂饰F6</t>
  </si>
  <si>
    <t>挂饰F7</t>
  </si>
  <si>
    <t>挂饰F8</t>
  </si>
  <si>
    <t>挂饰F9</t>
  </si>
  <si>
    <t>挂饰F10</t>
  </si>
  <si>
    <t>挂饰F11</t>
  </si>
  <si>
    <t>挂饰F12</t>
  </si>
  <si>
    <t>挂饰F13</t>
  </si>
  <si>
    <t>挂饰F14</t>
  </si>
  <si>
    <t>挂饰F15</t>
  </si>
  <si>
    <t>挂饰F16</t>
  </si>
  <si>
    <t>挂饰F17</t>
  </si>
  <si>
    <t>挂饰F18</t>
  </si>
  <si>
    <t>挂饰F19</t>
  </si>
  <si>
    <t>挂饰F20</t>
  </si>
  <si>
    <t>挂饰G1</t>
  </si>
  <si>
    <t>挂饰G2</t>
  </si>
  <si>
    <t>挂饰G3</t>
  </si>
  <si>
    <t>挂饰G4</t>
  </si>
  <si>
    <t>挂饰G5</t>
  </si>
  <si>
    <t>挂饰G6</t>
  </si>
  <si>
    <t>挂饰G7</t>
  </si>
  <si>
    <t>挂饰G8</t>
  </si>
  <si>
    <t>挂饰G9</t>
  </si>
  <si>
    <t>挂饰G10</t>
  </si>
  <si>
    <t>挂饰G11</t>
  </si>
  <si>
    <t>挂饰G12</t>
  </si>
  <si>
    <t>挂饰G13</t>
  </si>
  <si>
    <t>挂饰G14</t>
  </si>
  <si>
    <t>挂饰G15</t>
  </si>
  <si>
    <t>挂饰G16</t>
  </si>
  <si>
    <t>挂饰G17</t>
  </si>
  <si>
    <t>挂饰G18</t>
  </si>
  <si>
    <t>挂饰G19</t>
  </si>
  <si>
    <t>挂饰G20</t>
  </si>
  <si>
    <t>挂饰H1</t>
  </si>
  <si>
    <t>挂饰H2</t>
  </si>
  <si>
    <t>挂饰H3</t>
  </si>
  <si>
    <t>挂饰H4</t>
  </si>
  <si>
    <t>挂饰H5</t>
  </si>
  <si>
    <t>挂饰H6</t>
  </si>
  <si>
    <t>挂饰H7</t>
  </si>
  <si>
    <t>挂饰H8</t>
  </si>
  <si>
    <t>挂饰H9</t>
  </si>
  <si>
    <t>挂饰H10</t>
  </si>
  <si>
    <t>挂饰H11</t>
  </si>
  <si>
    <t>挂饰H12</t>
  </si>
  <si>
    <t>挂饰H13</t>
  </si>
  <si>
    <t>挂饰H14</t>
  </si>
  <si>
    <t>挂饰H15</t>
  </si>
  <si>
    <t>挂饰H16</t>
  </si>
  <si>
    <t>挂饰H17</t>
  </si>
  <si>
    <t>挂饰H18</t>
  </si>
  <si>
    <t>挂饰H19</t>
  </si>
  <si>
    <t>挂饰H20</t>
  </si>
  <si>
    <t>挂饰H21</t>
  </si>
  <si>
    <t>挂饰H22</t>
  </si>
  <si>
    <t>挂饰H23</t>
  </si>
  <si>
    <t>挂饰H24</t>
  </si>
  <si>
    <t>挂饰H25</t>
  </si>
  <si>
    <t>挂饰H26</t>
  </si>
  <si>
    <t>挂饰H27</t>
  </si>
  <si>
    <t>挂饰H28</t>
  </si>
  <si>
    <t>挂饰H29</t>
  </si>
  <si>
    <t>挂饰H30</t>
  </si>
  <si>
    <t>挂饰H31</t>
  </si>
  <si>
    <t>挂饰H32</t>
  </si>
  <si>
    <t>挂饰H33</t>
  </si>
  <si>
    <t>挂饰H34</t>
  </si>
  <si>
    <t>挂饰H35</t>
  </si>
  <si>
    <t>挂饰H36</t>
  </si>
  <si>
    <t>挂饰H37</t>
  </si>
  <si>
    <t>挂饰H38</t>
  </si>
  <si>
    <t>挂饰H39</t>
  </si>
  <si>
    <t>挂饰H40</t>
  </si>
  <si>
    <t>附带20点雷属性攻击</t>
  </si>
  <si>
    <t>附带21点雷属性攻击</t>
  </si>
  <si>
    <t>附带22点雷属性攻击</t>
  </si>
  <si>
    <t>附带23点雷属性攻击</t>
  </si>
  <si>
    <t>附带24点雷属性攻击</t>
  </si>
  <si>
    <t>附带25点雷属性攻击</t>
  </si>
  <si>
    <t>附带26点雷属性攻击</t>
  </si>
  <si>
    <t>附带27点雷属性攻击</t>
  </si>
  <si>
    <t>附带28点雷属性攻击</t>
  </si>
  <si>
    <t>附带29点雷属性攻击</t>
  </si>
  <si>
    <t>附带30点雷属性攻击</t>
  </si>
  <si>
    <t>附带31点雷属性攻击</t>
  </si>
  <si>
    <t>附带32点雷属性攻击</t>
  </si>
  <si>
    <t>附带33点雷属性攻击</t>
  </si>
  <si>
    <t>附带34点雷属性攻击</t>
  </si>
  <si>
    <t>附带35点雷属性攻击</t>
  </si>
  <si>
    <t>附带36点雷属性攻击</t>
  </si>
  <si>
    <t>附带37点雷属性攻击</t>
  </si>
  <si>
    <t>附带38点雷属性攻击</t>
  </si>
  <si>
    <t>附带39点雷属性攻击</t>
  </si>
  <si>
    <t>附带40点雷属性攻击</t>
  </si>
  <si>
    <t>附带41点雷属性攻击</t>
  </si>
  <si>
    <t>附带42点雷属性攻击</t>
  </si>
  <si>
    <t>附带43点雷属性攻击</t>
  </si>
  <si>
    <t>附带44点雷属性攻击</t>
  </si>
  <si>
    <t>附带45点雷属性攻击</t>
  </si>
  <si>
    <t>附带46点雷属性攻击</t>
  </si>
  <si>
    <t>附带47点雷属性攻击</t>
  </si>
  <si>
    <t>附带48点雷属性攻击</t>
  </si>
  <si>
    <t>附带49点雷属性攻击</t>
  </si>
  <si>
    <t>附带50点雷属性攻击</t>
  </si>
  <si>
    <t>附带51点雷属性攻击</t>
  </si>
  <si>
    <t>附带52点雷属性攻击</t>
  </si>
  <si>
    <t>附带53点雷属性攻击</t>
  </si>
  <si>
    <t>附带54点雷属性攻击</t>
  </si>
  <si>
    <t>附带55点雷属性攻击</t>
  </si>
  <si>
    <t>附带56点雷属性攻击</t>
  </si>
  <si>
    <t>附带57点雷属性攻击</t>
  </si>
  <si>
    <t>附带58点雷属性攻击</t>
  </si>
  <si>
    <t>附带59点雷属性攻击</t>
  </si>
  <si>
    <t>附带60点雷属性攻击</t>
  </si>
  <si>
    <t>附带61点雷属性攻击</t>
  </si>
  <si>
    <t>附带62点雷属性攻击</t>
  </si>
  <si>
    <t>附带63点雷属性攻击</t>
  </si>
  <si>
    <t>附带64点雷属性攻击</t>
  </si>
  <si>
    <t>附带65点雷属性攻击</t>
  </si>
  <si>
    <t>附带66点雷属性攻击</t>
  </si>
  <si>
    <t>附带67点雷属性攻击</t>
  </si>
  <si>
    <t>附带68点雷属性攻击</t>
  </si>
  <si>
    <t>附带69点雷属性攻击</t>
  </si>
  <si>
    <t>附带70点雷属性攻击</t>
  </si>
  <si>
    <t>附带71点雷属性攻击</t>
  </si>
  <si>
    <t>附带72点雷属性攻击</t>
  </si>
  <si>
    <t>附带73点雷属性攻击</t>
  </si>
  <si>
    <t>附带74点雷属性攻击</t>
  </si>
  <si>
    <t>附带75点雷属性攻击</t>
  </si>
  <si>
    <t>附带76点雷属性攻击</t>
  </si>
  <si>
    <t>附带77点雷属性攻击</t>
  </si>
  <si>
    <t>附带78点雷属性攻击</t>
  </si>
  <si>
    <t>附带79点雷属性攻击</t>
  </si>
  <si>
    <t>附带80点雷属性攻击</t>
  </si>
  <si>
    <t>附带81点雷属性攻击</t>
  </si>
  <si>
    <t>附带82点雷属性攻击</t>
  </si>
  <si>
    <t>附带83点雷属性攻击</t>
  </si>
  <si>
    <t>附带84点雷属性攻击</t>
  </si>
  <si>
    <t>附带85点雷属性攻击</t>
  </si>
  <si>
    <t>附带86点雷属性攻击</t>
  </si>
  <si>
    <t>附带87点雷属性攻击</t>
  </si>
  <si>
    <t>附带88点雷属性攻击</t>
  </si>
  <si>
    <t>附带89点雷属性攻击</t>
  </si>
  <si>
    <t>附带90点雷属性攻击</t>
  </si>
  <si>
    <t>附带91点雷属性攻击</t>
  </si>
  <si>
    <t>附带92点雷属性攻击</t>
  </si>
  <si>
    <t>附带93点雷属性攻击</t>
  </si>
  <si>
    <t>附带94点雷属性攻击</t>
  </si>
  <si>
    <t>附带95点雷属性攻击</t>
  </si>
  <si>
    <t>附带96点雷属性攻击</t>
  </si>
  <si>
    <t>附带97点雷属性攻击</t>
  </si>
  <si>
    <t>附带98点雷属性攻击</t>
  </si>
  <si>
    <t>附带99点雷属性攻击</t>
  </si>
  <si>
    <t>附带100点雷属性攻击</t>
  </si>
  <si>
    <t>附带101点雷属性攻击</t>
  </si>
  <si>
    <t>附带102点雷属性攻击</t>
  </si>
  <si>
    <t>附带103点雷属性攻击</t>
  </si>
  <si>
    <t>附带104点雷属性攻击</t>
  </si>
  <si>
    <t>附带105点雷属性攻击</t>
  </si>
  <si>
    <t>附带106点雷属性攻击</t>
  </si>
  <si>
    <t>附带107点雷属性攻击</t>
  </si>
  <si>
    <t>附带108点雷属性攻击</t>
  </si>
  <si>
    <t>附带109点雷属性攻击</t>
  </si>
  <si>
    <t>附带110点雷属性攻击</t>
  </si>
  <si>
    <t>附带111点雷属性攻击</t>
  </si>
  <si>
    <t>附带112点雷属性攻击</t>
  </si>
  <si>
    <t>附带113点雷属性攻击</t>
  </si>
  <si>
    <t>附带114点雷属性攻击</t>
  </si>
  <si>
    <t>附带115点雷属性攻击</t>
  </si>
  <si>
    <t>附带116点雷属性攻击</t>
  </si>
  <si>
    <t>附带117点雷属性攻击</t>
  </si>
  <si>
    <t>附带118点雷属性攻击</t>
  </si>
  <si>
    <t>附带119点雷属性攻击</t>
  </si>
  <si>
    <t>附带120点雷属性攻击</t>
  </si>
  <si>
    <t>附带121点雷属性攻击</t>
  </si>
  <si>
    <t>附带122点雷属性攻击</t>
  </si>
  <si>
    <t>附带123点雷属性攻击</t>
  </si>
  <si>
    <t>附带124点雷属性攻击</t>
  </si>
  <si>
    <t>附带125点雷属性攻击</t>
  </si>
  <si>
    <t>附带126点雷属性攻击</t>
  </si>
  <si>
    <t>附带127点雷属性攻击</t>
  </si>
  <si>
    <t>附带128点雷属性攻击</t>
  </si>
  <si>
    <t>附带129点雷属性攻击</t>
  </si>
  <si>
    <t>附带130点雷属性攻击</t>
  </si>
  <si>
    <t>附带131点雷属性攻击</t>
  </si>
  <si>
    <t>附带132点雷属性攻击</t>
  </si>
  <si>
    <t>附带133点雷属性攻击</t>
  </si>
  <si>
    <t>附带134点雷属性攻击</t>
  </si>
  <si>
    <t>附带135点雷属性攻击</t>
  </si>
  <si>
    <t>附带136点雷属性攻击</t>
  </si>
  <si>
    <t>附带137点雷属性攻击</t>
  </si>
  <si>
    <t>附带138点雷属性攻击</t>
  </si>
  <si>
    <t>附带139点雷属性攻击</t>
  </si>
  <si>
    <t>附带140点雷属性攻击</t>
  </si>
  <si>
    <t>附带141点雷属性攻击</t>
  </si>
  <si>
    <t>附带142点雷属性攻击</t>
  </si>
  <si>
    <t>附带143点雷属性攻击</t>
  </si>
  <si>
    <t>附带144点雷属性攻击</t>
  </si>
  <si>
    <t>附带145点雷属性攻击</t>
  </si>
  <si>
    <t>附带146点雷属性攻击</t>
  </si>
  <si>
    <t>附带147点雷属性攻击</t>
  </si>
  <si>
    <t>附带148点雷属性攻击</t>
  </si>
  <si>
    <t>附带149点雷属性攻击</t>
  </si>
  <si>
    <t>附带150点雷属性攻击</t>
  </si>
  <si>
    <t>附带151点雷属性攻击</t>
  </si>
  <si>
    <t>附带152点雷属性攻击</t>
  </si>
  <si>
    <t>附带153点雷属性攻击</t>
  </si>
  <si>
    <t>附带154点雷属性攻击</t>
  </si>
  <si>
    <t>附带155点雷属性攻击</t>
  </si>
  <si>
    <t>附带156点雷属性攻击</t>
  </si>
  <si>
    <t>附带157点雷属性攻击</t>
  </si>
  <si>
    <t>附带158点雷属性攻击</t>
  </si>
  <si>
    <t>附带159点雷属性攻击</t>
  </si>
  <si>
    <t>附带160点雷属性攻击</t>
  </si>
  <si>
    <t>附带161点雷属性攻击</t>
  </si>
  <si>
    <t>附带162点雷属性攻击</t>
  </si>
  <si>
    <t>附带163点雷属性攻击</t>
  </si>
  <si>
    <t>附带164点雷属性攻击</t>
  </si>
  <si>
    <t>附带165点雷属性攻击</t>
  </si>
  <si>
    <t>附带166点雷属性攻击</t>
  </si>
  <si>
    <t>附带167点雷属性攻击</t>
  </si>
  <si>
    <t>附带168点雷属性攻击</t>
  </si>
  <si>
    <t>附带169点雷属性攻击</t>
  </si>
  <si>
    <t>附带170点雷属性攻击</t>
  </si>
  <si>
    <t>附带171点雷属性攻击</t>
  </si>
  <si>
    <t>附带172点雷属性攻击</t>
  </si>
  <si>
    <t>附带173点雷属性攻击</t>
  </si>
  <si>
    <t>附带174点雷属性攻击</t>
  </si>
  <si>
    <t>附带175点雷属性攻击</t>
  </si>
  <si>
    <t>附带176点雷属性攻击</t>
  </si>
  <si>
    <t>附带177点雷属性攻击</t>
  </si>
  <si>
    <t>附带178点雷属性攻击</t>
  </si>
  <si>
    <t>附带179点雷属性攻击</t>
  </si>
  <si>
    <t>可穿戴挂饰1</t>
    <phoneticPr fontId="4" type="noConversion"/>
  </si>
  <si>
    <t>boolean</t>
    <phoneticPr fontId="4" type="noConversion"/>
  </si>
  <si>
    <t>--</t>
    <phoneticPr fontId="4" type="noConversion"/>
  </si>
  <si>
    <t>--</t>
    <phoneticPr fontId="4" type="noConversion"/>
  </si>
  <si>
    <t>职业筛选</t>
    <phoneticPr fontId="4" type="noConversion"/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</si>
  <si>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2点火属性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</si>
  <si>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2点暗属性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</si>
  <si>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3点火属性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</si>
  <si>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3点暗属性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</si>
  <si>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4点火属性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</si>
  <si>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4点暗属性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</si>
  <si>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5点火属性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</si>
  <si>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5点暗属性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</si>
  <si>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6点火属性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</si>
  <si>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6点暗属性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</si>
  <si>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7点火属性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</si>
  <si>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7点暗属性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</si>
  <si>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8点火属性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</si>
  <si>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8点暗属性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</si>
  <si>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9点火属性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</si>
  <si>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9点暗属性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</si>
  <si>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10点火属性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</si>
  <si>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10点暗属性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</si>
  <si>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11点火属性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</si>
  <si>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11点暗属性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</si>
  <si>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12点火属性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</si>
  <si>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12点暗属性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</si>
  <si>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13点火属性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</si>
  <si>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13点暗属性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</si>
  <si>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14点火属性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</si>
  <si>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14点暗属性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</si>
  <si>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E2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</si>
  <si>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E3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</si>
  <si>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E4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</si>
  <si>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E5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</si>
  <si>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E6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</si>
  <si>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E7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</si>
  <si>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E8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</si>
  <si>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theme="0"/>
        <rFont val="宋体"/>
        <family val="3"/>
        <charset val="134"/>
      </rPr>
      <t>装备列表</t>
    </r>
    <phoneticPr fontId="4" type="noConversion"/>
  </si>
  <si>
    <r>
      <t>buff</t>
    </r>
    <r>
      <rPr>
        <sz val="10"/>
        <color theme="0"/>
        <rFont val="宋体"/>
        <family val="3"/>
        <charset val="134"/>
      </rPr>
      <t>列表</t>
    </r>
    <phoneticPr fontId="4" type="noConversion"/>
  </si>
  <si>
    <r>
      <rPr>
        <sz val="10"/>
        <color theme="1"/>
        <rFont val="宋体"/>
        <family val="3"/>
        <charset val="134"/>
      </rPr>
      <t>特殊效果列表</t>
    </r>
    <phoneticPr fontId="4" type="noConversion"/>
  </si>
  <si>
    <r>
      <rPr>
        <sz val="10"/>
        <color theme="1"/>
        <rFont val="宋体"/>
        <family val="3"/>
        <charset val="134"/>
      </rPr>
      <t>效果</t>
    </r>
    <phoneticPr fontId="4" type="noConversion"/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</si>
  <si>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</t>
    </r>
    <r>
      <rPr>
        <sz val="10"/>
        <color theme="1"/>
        <rFont val="宋体"/>
        <family val="3"/>
        <charset val="134"/>
      </rPr>
      <t>点火属性</t>
    </r>
    <phoneticPr fontId="4" type="noConversion"/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</si>
  <si>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</t>
    </r>
    <r>
      <rPr>
        <sz val="10"/>
        <color theme="1"/>
        <rFont val="宋体"/>
        <family val="3"/>
        <charset val="134"/>
      </rPr>
      <t>点暗属性</t>
    </r>
    <phoneticPr fontId="4" type="noConversion"/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</si>
  <si>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B1</t>
    </r>
    <phoneticPr fontId="4" type="noConversion"/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</si>
  <si>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C1</t>
    </r>
    <phoneticPr fontId="4" type="noConversion"/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</si>
  <si>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D1</t>
    </r>
    <phoneticPr fontId="4" type="noConversion"/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</si>
  <si>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E1</t>
    </r>
    <phoneticPr fontId="4" type="noConversion"/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</si>
  <si>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F1</t>
    </r>
    <phoneticPr fontId="4" type="noConversion"/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</si>
  <si>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F2</t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</si>
  <si>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F3</t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</si>
  <si>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F4</t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</si>
  <si>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F5</t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</si>
  <si>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F6</t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</si>
  <si>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F7</t>
    </r>
  </si>
  <si>
    <r>
      <rPr>
        <sz val="10"/>
        <color theme="1"/>
        <rFont val="宋体"/>
        <family val="3"/>
        <charset val="134"/>
      </rPr>
      <t>武器</t>
    </r>
    <r>
      <rPr>
        <sz val="10"/>
        <color theme="1"/>
        <rFont val="Arial"/>
        <family val="2"/>
      </rPr>
      <t>F8</t>
    </r>
  </si>
  <si>
    <t>武器G1</t>
    <phoneticPr fontId="4" type="noConversion"/>
  </si>
  <si>
    <t>武器G2</t>
  </si>
  <si>
    <t>武器G3</t>
  </si>
  <si>
    <t>武器G4</t>
  </si>
  <si>
    <t>武器G5</t>
  </si>
  <si>
    <t>武器G6</t>
  </si>
  <si>
    <t>武器G7</t>
  </si>
  <si>
    <t>武器G8</t>
  </si>
  <si>
    <t>武器H1</t>
    <phoneticPr fontId="4" type="noConversion"/>
  </si>
  <si>
    <t>武器H2</t>
  </si>
  <si>
    <t>武器H3</t>
  </si>
  <si>
    <t>武器H4</t>
  </si>
  <si>
    <t>武器H5</t>
  </si>
  <si>
    <t>武器H6</t>
  </si>
  <si>
    <t>武器H7</t>
  </si>
  <si>
    <t>武器H8</t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</si>
  <si>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15点火属性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</si>
  <si>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15点暗属性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</si>
  <si>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16点火属性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</si>
  <si>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16点暗属性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</si>
  <si>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17点火属性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</si>
  <si>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17点暗属性</t>
    </r>
    <r>
      <rPr>
        <sz val="10"/>
        <color theme="1"/>
        <rFont val="宋体"/>
        <family val="3"/>
        <charset val="134"/>
      </rPr>
      <t/>
    </r>
  </si>
  <si>
    <r>
      <rPr>
        <sz val="10"/>
        <color theme="1"/>
        <rFont val="宋体"/>
        <family val="3"/>
        <charset val="134"/>
      </rPr>
      <t>附带</t>
    </r>
    <r>
      <rPr>
        <sz val="10"/>
        <color theme="1"/>
        <rFont val="Arial"/>
        <family val="2"/>
      </rPr>
      <t>18点火属性</t>
    </r>
    <r>
      <rPr>
        <sz val="10"/>
        <color theme="1"/>
        <rFont val="宋体"/>
        <family val="3"/>
        <charset val="134"/>
      </rPr>
      <t/>
    </r>
  </si>
  <si>
    <t>增加5点命中</t>
    <phoneticPr fontId="4" type="noConversion"/>
  </si>
  <si>
    <t>增加5点闪避</t>
    <phoneticPr fontId="4" type="noConversion"/>
  </si>
  <si>
    <t>增加6点命中</t>
  </si>
  <si>
    <t>增加6点闪避</t>
  </si>
  <si>
    <t>增加7点命中</t>
  </si>
  <si>
    <t>增加7点闪避</t>
  </si>
  <si>
    <t>增加8点命中</t>
  </si>
  <si>
    <t>增加8点闪避</t>
  </si>
  <si>
    <t>增加9点命中</t>
  </si>
  <si>
    <t>增加9点闪避</t>
  </si>
  <si>
    <t>增加10点命中</t>
  </si>
  <si>
    <t>增加10点闪避</t>
  </si>
  <si>
    <t>增加11点命中</t>
  </si>
  <si>
    <t>增加11点闪避</t>
  </si>
  <si>
    <t>增加12点命中</t>
  </si>
  <si>
    <t>增加12点闪避</t>
  </si>
  <si>
    <t>增加13点命中</t>
  </si>
  <si>
    <t>增加13点闪避</t>
  </si>
  <si>
    <t>增加14点命中</t>
  </si>
  <si>
    <t>增加14点闪避</t>
  </si>
  <si>
    <t>增加15点命中</t>
  </si>
  <si>
    <t>增加15点闪避</t>
  </si>
  <si>
    <t>增加16点命中</t>
  </si>
  <si>
    <t>增加16点闪避</t>
  </si>
  <si>
    <t>增加17点命中</t>
  </si>
  <si>
    <t>增加17点闪避</t>
  </si>
  <si>
    <t>增加18点命中</t>
  </si>
  <si>
    <t>增加18点闪避</t>
  </si>
  <si>
    <t>增加19点命中</t>
  </si>
  <si>
    <t>增加19点闪避</t>
  </si>
  <si>
    <t>增加20点命中</t>
  </si>
  <si>
    <t>增加20点闪避</t>
  </si>
  <si>
    <t>增加21点命中</t>
  </si>
  <si>
    <t>增加21点闪避</t>
  </si>
  <si>
    <t>增加22点命中</t>
  </si>
  <si>
    <t>增加22点闪避</t>
  </si>
  <si>
    <t>增加23点命中</t>
  </si>
  <si>
    <t>增加23点闪避</t>
  </si>
  <si>
    <t>增加24点命中</t>
  </si>
  <si>
    <t>增加24点闪避</t>
  </si>
  <si>
    <t>增加25点命中</t>
  </si>
  <si>
    <t>增加25点闪避</t>
  </si>
  <si>
    <t>增加26点命中</t>
  </si>
  <si>
    <t>增加26点闪避</t>
  </si>
  <si>
    <t>增加27点命中</t>
  </si>
  <si>
    <t>增加27点闪避</t>
  </si>
  <si>
    <t>增加28点命中</t>
  </si>
  <si>
    <t>增加28点闪避</t>
  </si>
  <si>
    <t>增加29点命中</t>
  </si>
  <si>
    <t>增加29点闪避</t>
  </si>
  <si>
    <t>增加30点命中</t>
  </si>
  <si>
    <t>增加30点闪避</t>
  </si>
  <si>
    <t>增加31点命中</t>
  </si>
  <si>
    <t>增加31点闪避</t>
  </si>
  <si>
    <t>增加32点命中</t>
  </si>
  <si>
    <t>增加32点闪避</t>
  </si>
  <si>
    <t>增加33点命中</t>
  </si>
  <si>
    <t>增加33点闪避</t>
  </si>
  <si>
    <t>增加34点命中</t>
  </si>
  <si>
    <t>增加34点闪避</t>
  </si>
  <si>
    <t>增加35点命中</t>
  </si>
  <si>
    <t>增加35点闪避</t>
  </si>
  <si>
    <t>增加36点命中</t>
  </si>
  <si>
    <t>增加36点闪避</t>
  </si>
  <si>
    <t>增加37点命中</t>
  </si>
  <si>
    <t>增加37点闪避</t>
  </si>
  <si>
    <t>增加38点命中</t>
  </si>
  <si>
    <t>增加38点闪避</t>
  </si>
  <si>
    <t>增加39点命中</t>
  </si>
  <si>
    <t>增加39点闪避</t>
  </si>
  <si>
    <t>增加40点命中</t>
  </si>
  <si>
    <t>增加40点闪避</t>
  </si>
  <si>
    <t>增加41点命中</t>
  </si>
  <si>
    <t>增加41点闪避</t>
  </si>
  <si>
    <t>增加42点命中</t>
  </si>
  <si>
    <t>增加42点闪避</t>
  </si>
  <si>
    <t>增加43点命中</t>
  </si>
  <si>
    <t>增加43点闪避</t>
  </si>
  <si>
    <t>增加44点命中</t>
  </si>
  <si>
    <t>增加44点闪避</t>
  </si>
  <si>
    <t>增加45点命中</t>
  </si>
  <si>
    <t>增加45点闪避</t>
  </si>
  <si>
    <t>增加46点命中</t>
  </si>
  <si>
    <t>增加46点闪避</t>
  </si>
  <si>
    <t>增加47点命中</t>
  </si>
  <si>
    <t>增加47点闪避</t>
  </si>
  <si>
    <t>增加48点命中</t>
  </si>
  <si>
    <t>增加48点闪避</t>
  </si>
  <si>
    <t>增加49点命中</t>
  </si>
  <si>
    <t>增加49点闪避</t>
  </si>
  <si>
    <t>增加50点命中</t>
  </si>
  <si>
    <t>增加50点闪避</t>
  </si>
  <si>
    <t>增加51点命中</t>
  </si>
  <si>
    <t>增加51点闪避</t>
  </si>
  <si>
    <t>增加52点命中</t>
  </si>
  <si>
    <t>增加52点闪避</t>
  </si>
  <si>
    <t>增加53点命中</t>
  </si>
  <si>
    <t>增加53点闪避</t>
  </si>
  <si>
    <t>增加54点命中</t>
  </si>
  <si>
    <t>增加54点闪避</t>
  </si>
  <si>
    <t>增加55点命中</t>
  </si>
  <si>
    <t>增加55点闪避</t>
  </si>
  <si>
    <t>增加56点命中</t>
  </si>
  <si>
    <t>增加56点闪避</t>
  </si>
  <si>
    <t>增加57点命中</t>
  </si>
  <si>
    <t>增加57点闪避</t>
  </si>
  <si>
    <t>增加58点命中</t>
  </si>
  <si>
    <t>增加58点闪避</t>
  </si>
  <si>
    <t>增加59点命中</t>
  </si>
  <si>
    <t>增加59点闪避</t>
  </si>
  <si>
    <t>增加60点命中</t>
  </si>
  <si>
    <t>增加60点闪避</t>
  </si>
  <si>
    <t>增加61点命中</t>
  </si>
  <si>
    <t>增加61点闪避</t>
  </si>
  <si>
    <t>增加62点命中</t>
  </si>
  <si>
    <t>增加62点闪避</t>
  </si>
  <si>
    <t>增加63点命中</t>
  </si>
  <si>
    <t>增加63点闪避</t>
  </si>
  <si>
    <t>增加64点命中</t>
  </si>
  <si>
    <t>增加64点闪避</t>
  </si>
  <si>
    <t>增加65点命中</t>
  </si>
  <si>
    <t>增加65点闪避</t>
  </si>
  <si>
    <t>增加66点命中</t>
  </si>
  <si>
    <t>增加66点闪避</t>
  </si>
  <si>
    <t>增加67点命中</t>
  </si>
  <si>
    <t>增加67点闪避</t>
  </si>
  <si>
    <t>增加68点命中</t>
  </si>
  <si>
    <t>增加68点闪避</t>
  </si>
  <si>
    <t>增加69点命中</t>
  </si>
  <si>
    <t>增加69点闪避</t>
  </si>
  <si>
    <t>增加70点命中</t>
  </si>
  <si>
    <t>增加70点闪避</t>
  </si>
  <si>
    <t>增加71点命中</t>
  </si>
  <si>
    <t>增加71点闪避</t>
  </si>
  <si>
    <t>增加72点命中</t>
  </si>
  <si>
    <t>增加72点闪避</t>
  </si>
  <si>
    <t>增加73点命中</t>
  </si>
  <si>
    <t>增加73点闪避</t>
  </si>
  <si>
    <t>增加74点命中</t>
  </si>
  <si>
    <t>增加74点闪避</t>
  </si>
  <si>
    <t>角色等级</t>
    <phoneticPr fontId="4" type="noConversion"/>
  </si>
  <si>
    <t>攻击力</t>
    <phoneticPr fontId="4" type="noConversion"/>
  </si>
  <si>
    <t>防御力</t>
    <phoneticPr fontId="4" type="noConversion"/>
  </si>
  <si>
    <t>魔法伤害</t>
    <phoneticPr fontId="4" type="noConversion"/>
  </si>
  <si>
    <t>无装备</t>
    <phoneticPr fontId="4" type="noConversion"/>
  </si>
  <si>
    <t>装备</t>
    <phoneticPr fontId="4" type="noConversion"/>
  </si>
  <si>
    <t>防御力</t>
    <phoneticPr fontId="4" type="noConversion"/>
  </si>
  <si>
    <t>风属性</t>
    <phoneticPr fontId="4" type="noConversion"/>
  </si>
  <si>
    <t>雷属性</t>
    <phoneticPr fontId="4" type="noConversion"/>
  </si>
  <si>
    <t>水属性</t>
    <phoneticPr fontId="4" type="noConversion"/>
  </si>
  <si>
    <t>火属性</t>
    <phoneticPr fontId="4" type="noConversion"/>
  </si>
  <si>
    <t>暗属性</t>
    <phoneticPr fontId="4" type="noConversion"/>
  </si>
  <si>
    <t>光属性</t>
    <phoneticPr fontId="4" type="noConversion"/>
  </si>
  <si>
    <t xml:space="preserve"> </t>
    <phoneticPr fontId="4" type="noConversion"/>
  </si>
  <si>
    <t>上级职业</t>
    <phoneticPr fontId="4" type="noConversion"/>
  </si>
  <si>
    <t>下级职业</t>
    <phoneticPr fontId="4" type="noConversion"/>
  </si>
  <si>
    <t>高级职业</t>
    <phoneticPr fontId="4" type="noConversion"/>
  </si>
  <si>
    <t>火</t>
    <phoneticPr fontId="4" type="noConversion"/>
  </si>
  <si>
    <r>
      <rPr>
        <sz val="10"/>
        <color theme="1"/>
        <rFont val="宋体"/>
        <family val="3"/>
        <charset val="134"/>
      </rPr>
      <t>对飞行单位造成</t>
    </r>
    <r>
      <rPr>
        <sz val="10"/>
        <color theme="1"/>
        <rFont val="Arial"/>
        <family val="2"/>
      </rPr>
      <t>1.2</t>
    </r>
    <r>
      <rPr>
        <sz val="10"/>
        <color theme="1"/>
        <rFont val="宋体"/>
        <family val="3"/>
        <charset val="134"/>
      </rPr>
      <t>倍伤害</t>
    </r>
    <phoneticPr fontId="4" type="noConversion"/>
  </si>
  <si>
    <r>
      <rPr>
        <sz val="10"/>
        <color theme="1"/>
        <rFont val="宋体"/>
        <family val="3"/>
        <charset val="134"/>
      </rPr>
      <t>对龙系单位造成</t>
    </r>
    <r>
      <rPr>
        <sz val="10"/>
        <color theme="1"/>
        <rFont val="Arial"/>
        <family val="2"/>
      </rPr>
      <t>1.2</t>
    </r>
    <r>
      <rPr>
        <sz val="10"/>
        <color theme="1"/>
        <rFont val="宋体"/>
        <family val="3"/>
        <charset val="134"/>
      </rPr>
      <t>倍伤害</t>
    </r>
    <phoneticPr fontId="4" type="noConversion"/>
  </si>
  <si>
    <r>
      <rPr>
        <sz val="10"/>
        <color theme="1"/>
        <rFont val="宋体"/>
        <family val="3"/>
        <charset val="134"/>
      </rPr>
      <t>对敌人造成</t>
    </r>
    <r>
      <rPr>
        <sz val="10"/>
        <color theme="1"/>
        <rFont val="Arial"/>
        <family val="2"/>
      </rPr>
      <t>1.1</t>
    </r>
    <r>
      <rPr>
        <sz val="10"/>
        <color theme="1"/>
        <rFont val="宋体"/>
        <family val="3"/>
        <charset val="134"/>
      </rPr>
      <t>倍伤害</t>
    </r>
    <phoneticPr fontId="4" type="noConversion"/>
  </si>
  <si>
    <r>
      <rPr>
        <sz val="10"/>
        <color theme="1"/>
        <rFont val="宋体"/>
        <family val="3"/>
        <charset val="134"/>
      </rPr>
      <t>命中</t>
    </r>
    <r>
      <rPr>
        <sz val="10"/>
        <color theme="1"/>
        <rFont val="Arial"/>
        <family val="2"/>
      </rPr>
      <t>-50%</t>
    </r>
    <r>
      <rPr>
        <sz val="10"/>
        <color theme="1"/>
        <rFont val="宋体"/>
        <family val="3"/>
        <charset val="134"/>
      </rPr>
      <t>对敌人发动</t>
    </r>
    <r>
      <rPr>
        <sz val="10"/>
        <color theme="1"/>
        <rFont val="Arial"/>
        <family val="2"/>
      </rPr>
      <t>2</t>
    </r>
    <r>
      <rPr>
        <sz val="10"/>
        <color theme="1"/>
        <rFont val="宋体"/>
        <family val="3"/>
        <charset val="134"/>
      </rPr>
      <t>倍攻击</t>
    </r>
    <phoneticPr fontId="4" type="noConversion"/>
  </si>
  <si>
    <t>怪物类别</t>
    <phoneticPr fontId="4" type="noConversion"/>
  </si>
  <si>
    <t>飞行系</t>
    <phoneticPr fontId="4" type="noConversion"/>
  </si>
  <si>
    <t>龙系</t>
    <phoneticPr fontId="4" type="noConversion"/>
  </si>
  <si>
    <t>僵尸系</t>
    <phoneticPr fontId="4" type="noConversion"/>
  </si>
  <si>
    <t>土系</t>
    <phoneticPr fontId="4" type="noConversion"/>
  </si>
  <si>
    <t>金属系</t>
    <phoneticPr fontId="4" type="noConversion"/>
  </si>
  <si>
    <t>暗系</t>
    <phoneticPr fontId="4" type="noConversion"/>
  </si>
  <si>
    <t>雷系</t>
    <phoneticPr fontId="4" type="noConversion"/>
  </si>
  <si>
    <t>魔法</t>
    <phoneticPr fontId="4" type="noConversion"/>
  </si>
  <si>
    <t>火</t>
    <phoneticPr fontId="4" type="noConversion"/>
  </si>
  <si>
    <t>风</t>
    <phoneticPr fontId="4" type="noConversion"/>
  </si>
  <si>
    <t>风</t>
    <phoneticPr fontId="4" type="noConversion"/>
  </si>
  <si>
    <t>雷</t>
    <phoneticPr fontId="4" type="noConversion"/>
  </si>
  <si>
    <t>电击</t>
    <phoneticPr fontId="4" type="noConversion"/>
  </si>
  <si>
    <t>技能</t>
    <phoneticPr fontId="4" type="noConversion"/>
  </si>
  <si>
    <t>min</t>
    <phoneticPr fontId="4" type="noConversion"/>
  </si>
  <si>
    <t>攻击系</t>
    <phoneticPr fontId="4" type="noConversion"/>
  </si>
  <si>
    <t>光</t>
    <phoneticPr fontId="4" type="noConversion"/>
  </si>
  <si>
    <r>
      <rPr>
        <sz val="10"/>
        <color theme="1"/>
        <rFont val="宋体"/>
        <family val="3"/>
        <charset val="134"/>
      </rPr>
      <t>对敌人进行圣光笼罩，敌人发动攻击时</t>
    </r>
    <r>
      <rPr>
        <sz val="10"/>
        <color theme="1"/>
        <rFont val="Arial"/>
        <family val="2"/>
      </rPr>
      <t>5%</t>
    </r>
    <r>
      <rPr>
        <sz val="10"/>
        <color theme="1"/>
        <rFont val="宋体"/>
        <family val="3"/>
        <charset val="134"/>
      </rPr>
      <t>立即死亡，持续</t>
    </r>
    <r>
      <rPr>
        <sz val="10"/>
        <color theme="1"/>
        <rFont val="Arial"/>
        <family val="2"/>
      </rPr>
      <t>4</t>
    </r>
    <r>
      <rPr>
        <sz val="10"/>
        <color theme="1"/>
        <rFont val="宋体"/>
        <family val="3"/>
        <charset val="134"/>
      </rPr>
      <t>个小回合</t>
    </r>
    <phoneticPr fontId="4" type="noConversion"/>
  </si>
  <si>
    <r>
      <rPr>
        <sz val="10"/>
        <color theme="1"/>
        <rFont val="宋体"/>
        <family val="3"/>
        <charset val="134"/>
      </rPr>
      <t>全体</t>
    </r>
    <r>
      <rPr>
        <sz val="10"/>
        <color theme="1"/>
        <rFont val="Arial"/>
        <family val="2"/>
      </rPr>
      <t xml:space="preserve"> </t>
    </r>
    <phoneticPr fontId="4" type="noConversion"/>
  </si>
  <si>
    <r>
      <rPr>
        <sz val="10"/>
        <color theme="1"/>
        <rFont val="宋体"/>
        <family val="3"/>
        <charset val="134"/>
      </rPr>
      <t>敌方全体单位无法释放技能</t>
    </r>
    <r>
      <rPr>
        <sz val="10"/>
        <color theme="1"/>
        <rFont val="Arial"/>
        <family val="2"/>
      </rPr>
      <t>4</t>
    </r>
    <r>
      <rPr>
        <sz val="10"/>
        <color theme="1"/>
        <rFont val="宋体"/>
        <family val="3"/>
        <charset val="134"/>
      </rPr>
      <t>个小回合</t>
    </r>
    <phoneticPr fontId="4" type="noConversion"/>
  </si>
  <si>
    <t>光之力</t>
    <phoneticPr fontId="4" type="noConversion"/>
  </si>
  <si>
    <r>
      <rPr>
        <sz val="10"/>
        <color theme="1"/>
        <rFont val="宋体"/>
        <family val="3"/>
        <charset val="134"/>
      </rPr>
      <t>随机对一个死亡的伙伴进行复活，</t>
    </r>
    <r>
      <rPr>
        <sz val="10"/>
        <color theme="1"/>
        <rFont val="Arial"/>
        <family val="2"/>
      </rPr>
      <t>50%</t>
    </r>
    <r>
      <rPr>
        <sz val="10"/>
        <color theme="1"/>
        <rFont val="宋体"/>
        <family val="3"/>
        <charset val="134"/>
      </rPr>
      <t>生命，成功率</t>
    </r>
    <r>
      <rPr>
        <sz val="10"/>
        <color theme="1"/>
        <rFont val="Arial"/>
        <family val="2"/>
      </rPr>
      <t>50%</t>
    </r>
    <phoneticPr fontId="4" type="noConversion"/>
  </si>
  <si>
    <t>攻击</t>
    <phoneticPr fontId="4" type="noConversion"/>
  </si>
  <si>
    <t>魔法属性</t>
    <phoneticPr fontId="4" type="noConversion"/>
  </si>
  <si>
    <t>暴击</t>
    <phoneticPr fontId="4" type="noConversion"/>
  </si>
  <si>
    <t>基础装备</t>
    <phoneticPr fontId="4" type="noConversion"/>
  </si>
  <si>
    <t>技能装备</t>
    <phoneticPr fontId="4" type="noConversion"/>
  </si>
  <si>
    <t>套装</t>
    <phoneticPr fontId="4" type="noConversion"/>
  </si>
  <si>
    <t>武器</t>
    <phoneticPr fontId="4" type="noConversion"/>
  </si>
  <si>
    <t>攻击</t>
    <phoneticPr fontId="4" type="noConversion"/>
  </si>
  <si>
    <t>基础加成</t>
    <phoneticPr fontId="4" type="noConversion"/>
  </si>
  <si>
    <t>防御</t>
    <phoneticPr fontId="4" type="noConversion"/>
  </si>
  <si>
    <t>挂饰</t>
    <phoneticPr fontId="4" type="noConversion"/>
  </si>
  <si>
    <t>a</t>
    <phoneticPr fontId="4" type="noConversion"/>
  </si>
  <si>
    <t>s</t>
    <phoneticPr fontId="4" type="noConversion"/>
  </si>
  <si>
    <t>a</t>
    <phoneticPr fontId="4" type="noConversion"/>
  </si>
  <si>
    <t>b</t>
    <phoneticPr fontId="4" type="noConversion"/>
  </si>
  <si>
    <t>c</t>
    <phoneticPr fontId="4" type="noConversion"/>
  </si>
  <si>
    <t>d</t>
    <phoneticPr fontId="4" type="noConversion"/>
  </si>
  <si>
    <t>属性数量</t>
    <phoneticPr fontId="4" type="noConversion"/>
  </si>
  <si>
    <t>下级职业</t>
    <phoneticPr fontId="4" type="noConversion"/>
  </si>
  <si>
    <t>上级职业</t>
    <phoneticPr fontId="4" type="noConversion"/>
  </si>
  <si>
    <t>上级职业</t>
    <phoneticPr fontId="4" type="noConversion"/>
  </si>
  <si>
    <t>上级职业</t>
    <phoneticPr fontId="4" type="noConversion"/>
  </si>
  <si>
    <t>终极职业</t>
    <phoneticPr fontId="4" type="noConversion"/>
  </si>
  <si>
    <t>终极职业</t>
    <phoneticPr fontId="4" type="noConversion"/>
  </si>
  <si>
    <t>终极职业</t>
    <phoneticPr fontId="4" type="noConversion"/>
  </si>
  <si>
    <t>能力</t>
    <phoneticPr fontId="4" type="noConversion"/>
  </si>
  <si>
    <t>武器</t>
    <phoneticPr fontId="4" type="noConversion"/>
  </si>
  <si>
    <t>实际能力</t>
    <phoneticPr fontId="4" type="noConversion"/>
  </si>
  <si>
    <t>s</t>
    <phoneticPr fontId="4" type="noConversion"/>
  </si>
  <si>
    <r>
      <rPr>
        <b/>
        <sz val="10"/>
        <color theme="1"/>
        <rFont val="Arial Unicode MS"/>
        <family val="2"/>
        <charset val="134"/>
      </rPr>
      <t>战士</t>
    </r>
    <phoneticPr fontId="4" type="noConversion"/>
  </si>
  <si>
    <r>
      <rPr>
        <b/>
        <sz val="10"/>
        <color theme="1"/>
        <rFont val="Arial Unicode MS"/>
        <family val="2"/>
        <charset val="134"/>
      </rPr>
      <t>武斗家</t>
    </r>
    <phoneticPr fontId="4" type="noConversion"/>
  </si>
  <si>
    <r>
      <rPr>
        <sz val="10"/>
        <color theme="1"/>
        <rFont val="宋体"/>
        <family val="2"/>
      </rPr>
      <t>魔法师</t>
    </r>
    <phoneticPr fontId="4" type="noConversion"/>
  </si>
  <si>
    <r>
      <rPr>
        <b/>
        <sz val="10"/>
        <color theme="1"/>
        <rFont val="Arial Unicode MS"/>
        <family val="2"/>
        <charset val="134"/>
      </rPr>
      <t>僧侣</t>
    </r>
    <phoneticPr fontId="4" type="noConversion"/>
  </si>
  <si>
    <r>
      <rPr>
        <b/>
        <sz val="10"/>
        <color theme="1"/>
        <rFont val="Arial Unicode MS"/>
        <family val="2"/>
        <charset val="134"/>
      </rPr>
      <t>舞师</t>
    </r>
    <phoneticPr fontId="4" type="noConversion"/>
  </si>
  <si>
    <r>
      <rPr>
        <b/>
        <sz val="10"/>
        <color theme="1"/>
        <rFont val="Arial Unicode MS"/>
        <family val="2"/>
        <charset val="134"/>
      </rPr>
      <t>盗贼</t>
    </r>
    <phoneticPr fontId="4" type="noConversion"/>
  </si>
  <si>
    <r>
      <rPr>
        <b/>
        <sz val="10"/>
        <color theme="1"/>
        <rFont val="Arial Unicode MS"/>
        <family val="2"/>
        <charset val="134"/>
      </rPr>
      <t>养羊师</t>
    </r>
    <phoneticPr fontId="4" type="noConversion"/>
  </si>
  <si>
    <r>
      <rPr>
        <b/>
        <sz val="10"/>
        <color theme="1"/>
        <rFont val="Arial Unicode MS"/>
        <family val="2"/>
        <charset val="134"/>
      </rPr>
      <t>吟游诗人</t>
    </r>
    <phoneticPr fontId="4" type="noConversion"/>
  </si>
  <si>
    <r>
      <rPr>
        <b/>
        <sz val="10"/>
        <color theme="1"/>
        <rFont val="Arial Unicode MS"/>
        <family val="2"/>
        <charset val="134"/>
      </rPr>
      <t>滑稽师</t>
    </r>
    <phoneticPr fontId="4" type="noConversion"/>
  </si>
  <si>
    <r>
      <rPr>
        <b/>
        <sz val="10"/>
        <color theme="1"/>
        <rFont val="Arial Unicode MS"/>
        <family val="2"/>
        <charset val="134"/>
      </rPr>
      <t>水手</t>
    </r>
    <phoneticPr fontId="4" type="noConversion"/>
  </si>
  <si>
    <r>
      <rPr>
        <sz val="10"/>
        <color theme="1"/>
        <rFont val="Arial Unicode MS"/>
        <family val="2"/>
        <charset val="134"/>
      </rPr>
      <t>战斗大师</t>
    </r>
    <phoneticPr fontId="4" type="noConversion"/>
  </si>
  <si>
    <r>
      <rPr>
        <sz val="10"/>
        <color theme="1"/>
        <rFont val="Arial Unicode MS"/>
        <family val="2"/>
        <charset val="134"/>
      </rPr>
      <t>魔法战士</t>
    </r>
    <phoneticPr fontId="4" type="noConversion"/>
  </si>
  <si>
    <r>
      <rPr>
        <sz val="10"/>
        <color theme="1"/>
        <rFont val="Arial Unicode MS"/>
        <family val="2"/>
        <charset val="134"/>
      </rPr>
      <t>圣骑士</t>
    </r>
    <phoneticPr fontId="4" type="noConversion"/>
  </si>
  <si>
    <r>
      <rPr>
        <sz val="10"/>
        <color theme="1"/>
        <rFont val="Arial Unicode MS"/>
        <family val="2"/>
        <charset val="134"/>
      </rPr>
      <t>贤者</t>
    </r>
    <phoneticPr fontId="4" type="noConversion"/>
  </si>
  <si>
    <r>
      <rPr>
        <sz val="10"/>
        <color theme="1"/>
        <rFont val="Arial Unicode MS"/>
        <family val="2"/>
        <charset val="134"/>
      </rPr>
      <t>魔物猎人</t>
    </r>
    <phoneticPr fontId="4" type="noConversion"/>
  </si>
  <si>
    <t>海贼</t>
    <phoneticPr fontId="4" type="noConversion"/>
  </si>
  <si>
    <r>
      <rPr>
        <sz val="10"/>
        <color theme="1"/>
        <rFont val="Arial Unicode MS"/>
        <family val="2"/>
        <charset val="134"/>
      </rPr>
      <t>超级明星</t>
    </r>
    <phoneticPr fontId="4" type="noConversion"/>
  </si>
  <si>
    <r>
      <rPr>
        <sz val="10"/>
        <color theme="1"/>
        <rFont val="Arial Unicode MS"/>
        <family val="2"/>
        <charset val="134"/>
      </rPr>
      <t>天地雷鳴士</t>
    </r>
    <phoneticPr fontId="4" type="noConversion"/>
  </si>
  <si>
    <r>
      <rPr>
        <sz val="10"/>
        <color theme="1"/>
        <rFont val="Arial Unicode MS"/>
        <family val="2"/>
        <charset val="134"/>
      </rPr>
      <t>神之手</t>
    </r>
    <phoneticPr fontId="4" type="noConversion"/>
  </si>
  <si>
    <r>
      <rPr>
        <sz val="10"/>
        <color theme="1"/>
        <rFont val="Arial Unicode MS"/>
        <family val="2"/>
        <charset val="134"/>
      </rPr>
      <t>勇者</t>
    </r>
    <phoneticPr fontId="4" type="noConversion"/>
  </si>
  <si>
    <t>雷</t>
    <phoneticPr fontId="4" type="noConversion"/>
  </si>
  <si>
    <t>水</t>
    <phoneticPr fontId="4" type="noConversion"/>
  </si>
  <si>
    <t>火</t>
    <phoneticPr fontId="4" type="noConversion"/>
  </si>
  <si>
    <t>暗</t>
    <phoneticPr fontId="4" type="noConversion"/>
  </si>
  <si>
    <t>光</t>
    <phoneticPr fontId="4" type="noConversion"/>
  </si>
  <si>
    <t>雷</t>
    <phoneticPr fontId="4" type="noConversion"/>
  </si>
  <si>
    <t>暗</t>
    <phoneticPr fontId="4" type="noConversion"/>
  </si>
  <si>
    <t>水</t>
    <phoneticPr fontId="4" type="noConversion"/>
  </si>
  <si>
    <t>火，风</t>
    <phoneticPr fontId="4" type="noConversion"/>
  </si>
  <si>
    <t>火，雷</t>
    <phoneticPr fontId="4" type="noConversion"/>
  </si>
  <si>
    <t>风，光</t>
    <phoneticPr fontId="4" type="noConversion"/>
  </si>
  <si>
    <t>光，雷</t>
    <phoneticPr fontId="4" type="noConversion"/>
  </si>
  <si>
    <t>暗，水</t>
    <phoneticPr fontId="4" type="noConversion"/>
  </si>
  <si>
    <t>火</t>
    <phoneticPr fontId="4" type="noConversion"/>
  </si>
  <si>
    <t>风，光，火</t>
    <phoneticPr fontId="4" type="noConversion"/>
  </si>
  <si>
    <t>暗，雷</t>
    <phoneticPr fontId="4" type="noConversion"/>
  </si>
  <si>
    <t>风，光，火，雷</t>
    <phoneticPr fontId="4" type="noConversion"/>
  </si>
  <si>
    <t>火，风，光</t>
    <phoneticPr fontId="4" type="noConversion"/>
  </si>
  <si>
    <t>风，雷，水，火，暗，光</t>
    <phoneticPr fontId="4" type="noConversion"/>
  </si>
  <si>
    <t>战士</t>
    <phoneticPr fontId="4" type="noConversion"/>
  </si>
  <si>
    <t>b</t>
    <phoneticPr fontId="4" type="noConversion"/>
  </si>
  <si>
    <t>武器名称</t>
    <phoneticPr fontId="4" type="noConversion"/>
  </si>
  <si>
    <t>职业需求</t>
    <phoneticPr fontId="4" type="noConversion"/>
  </si>
  <si>
    <t>职业等级</t>
    <phoneticPr fontId="4" type="noConversion"/>
  </si>
  <si>
    <t>攻击力</t>
    <phoneticPr fontId="4" type="noConversion"/>
  </si>
  <si>
    <t>魔攻</t>
    <phoneticPr fontId="4" type="noConversion"/>
  </si>
  <si>
    <t>幸运</t>
    <phoneticPr fontId="4" type="noConversion"/>
  </si>
  <si>
    <t>属性</t>
    <phoneticPr fontId="4" type="noConversion"/>
  </si>
  <si>
    <t>抗性</t>
    <phoneticPr fontId="4" type="noConversion"/>
  </si>
  <si>
    <t>品质</t>
    <phoneticPr fontId="4" type="noConversion"/>
  </si>
  <si>
    <t>其他能力</t>
    <phoneticPr fontId="4" type="noConversion"/>
  </si>
  <si>
    <t>下级职业</t>
    <phoneticPr fontId="4" type="noConversion"/>
  </si>
  <si>
    <t>s</t>
    <phoneticPr fontId="4" type="noConversion"/>
  </si>
  <si>
    <t>s</t>
    <phoneticPr fontId="4" type="noConversion"/>
  </si>
  <si>
    <t>a</t>
    <phoneticPr fontId="4" type="noConversion"/>
  </si>
  <si>
    <t>战士</t>
    <phoneticPr fontId="4" type="noConversion"/>
  </si>
  <si>
    <t>下级职业</t>
    <phoneticPr fontId="4" type="noConversion"/>
  </si>
  <si>
    <t>b</t>
    <phoneticPr fontId="4" type="noConversion"/>
  </si>
  <si>
    <t>c</t>
    <phoneticPr fontId="4" type="noConversion"/>
  </si>
  <si>
    <r>
      <rPr>
        <sz val="10"/>
        <color theme="0"/>
        <rFont val="宋体"/>
        <family val="3"/>
        <charset val="134"/>
      </rPr>
      <t>武器</t>
    </r>
    <r>
      <rPr>
        <sz val="10"/>
        <color theme="0"/>
        <rFont val="Arial"/>
        <family val="2"/>
      </rPr>
      <t>id</t>
    </r>
    <phoneticPr fontId="4" type="noConversion"/>
  </si>
  <si>
    <t>魔法师</t>
    <phoneticPr fontId="4" type="noConversion"/>
  </si>
  <si>
    <t>僧侣</t>
    <phoneticPr fontId="4" type="noConversion"/>
  </si>
  <si>
    <t>舞师</t>
    <phoneticPr fontId="4" type="noConversion"/>
  </si>
  <si>
    <t>盗贼</t>
    <phoneticPr fontId="4" type="noConversion"/>
  </si>
  <si>
    <t>养羊师</t>
    <phoneticPr fontId="4" type="noConversion"/>
  </si>
  <si>
    <t>吟游诗人</t>
    <phoneticPr fontId="4" type="noConversion"/>
  </si>
  <si>
    <t>滑稽师</t>
    <phoneticPr fontId="4" type="noConversion"/>
  </si>
  <si>
    <t>水手</t>
    <phoneticPr fontId="4" type="noConversion"/>
  </si>
  <si>
    <t>战斗大师</t>
    <phoneticPr fontId="4" type="noConversion"/>
  </si>
  <si>
    <t>贤者</t>
    <phoneticPr fontId="4" type="noConversion"/>
  </si>
  <si>
    <t>魔物猎人</t>
    <phoneticPr fontId="4" type="noConversion"/>
  </si>
  <si>
    <t>海贼</t>
    <phoneticPr fontId="4" type="noConversion"/>
  </si>
  <si>
    <t>超级明星</t>
    <phoneticPr fontId="4" type="noConversion"/>
  </si>
  <si>
    <t>神之手</t>
    <phoneticPr fontId="4" type="noConversion"/>
  </si>
  <si>
    <t>勇者</t>
    <phoneticPr fontId="4" type="noConversion"/>
  </si>
  <si>
    <t>力量</t>
    <phoneticPr fontId="4" type="noConversion"/>
  </si>
  <si>
    <t>属性伤害</t>
    <phoneticPr fontId="4" type="noConversion"/>
  </si>
  <si>
    <t>战士</t>
    <phoneticPr fontId="4" type="noConversion"/>
  </si>
  <si>
    <t>武斗家</t>
    <phoneticPr fontId="4" type="noConversion"/>
  </si>
  <si>
    <t>属性偏重</t>
    <phoneticPr fontId="4" type="noConversion"/>
  </si>
  <si>
    <t>职业属性</t>
    <phoneticPr fontId="4" type="noConversion"/>
  </si>
  <si>
    <t>风</t>
    <phoneticPr fontId="4" type="noConversion"/>
  </si>
  <si>
    <t>雷</t>
    <phoneticPr fontId="4" type="noConversion"/>
  </si>
  <si>
    <t>水</t>
    <phoneticPr fontId="4" type="noConversion"/>
  </si>
  <si>
    <t>火</t>
    <phoneticPr fontId="4" type="noConversion"/>
  </si>
  <si>
    <t>暗</t>
    <phoneticPr fontId="4" type="noConversion"/>
  </si>
  <si>
    <t>属性</t>
    <phoneticPr fontId="4" type="noConversion"/>
  </si>
  <si>
    <t>普通</t>
    <phoneticPr fontId="4" type="noConversion"/>
  </si>
  <si>
    <t>s</t>
    <phoneticPr fontId="4" type="noConversion"/>
  </si>
  <si>
    <t>a</t>
    <phoneticPr fontId="4" type="noConversion"/>
  </si>
  <si>
    <t>b</t>
    <phoneticPr fontId="4" type="noConversion"/>
  </si>
  <si>
    <t>c</t>
    <phoneticPr fontId="4" type="noConversion"/>
  </si>
  <si>
    <t>IC0761</t>
  </si>
  <si>
    <t>IC0874</t>
    <phoneticPr fontId="4" type="noConversion"/>
  </si>
  <si>
    <t>IC0875</t>
  </si>
  <si>
    <t>IC0876</t>
  </si>
  <si>
    <t>IC0871</t>
  </si>
  <si>
    <t>IC0872</t>
  </si>
  <si>
    <t>IC0873</t>
  </si>
  <si>
    <t>IC0924</t>
  </si>
  <si>
    <t>IC0925</t>
  </si>
  <si>
    <t>IC0926</t>
  </si>
  <si>
    <t>IC0231</t>
  </si>
  <si>
    <t>IC0232</t>
  </si>
  <si>
    <t>IC0233</t>
  </si>
  <si>
    <t>IC0567</t>
    <phoneticPr fontId="4" type="noConversion"/>
  </si>
  <si>
    <t>IC0568</t>
  </si>
  <si>
    <t>IC0569</t>
  </si>
  <si>
    <t>风之精华</t>
    <phoneticPr fontId="4" type="noConversion"/>
  </si>
  <si>
    <t>雷之精华</t>
    <phoneticPr fontId="4" type="noConversion"/>
  </si>
  <si>
    <t>水之精华</t>
    <phoneticPr fontId="4" type="noConversion"/>
  </si>
  <si>
    <t>火之精华</t>
    <phoneticPr fontId="4" type="noConversion"/>
  </si>
  <si>
    <t>暗之精华</t>
    <phoneticPr fontId="4" type="noConversion"/>
  </si>
  <si>
    <t>光之精华</t>
    <phoneticPr fontId="4" type="noConversion"/>
  </si>
  <si>
    <t>蘑菇</t>
    <phoneticPr fontId="4" type="noConversion"/>
  </si>
  <si>
    <t>IC0942</t>
  </si>
  <si>
    <t>IC0943</t>
  </si>
  <si>
    <t>IC0944</t>
  </si>
  <si>
    <t>IC0945</t>
  </si>
  <si>
    <t>IC0950</t>
  </si>
  <si>
    <t>IC0951</t>
  </si>
  <si>
    <t>IC0952</t>
  </si>
  <si>
    <t>IC0953</t>
  </si>
  <si>
    <t>稻草</t>
    <phoneticPr fontId="4" type="noConversion"/>
  </si>
  <si>
    <t>水晶</t>
    <phoneticPr fontId="4" type="noConversion"/>
  </si>
  <si>
    <t>IC0892</t>
  </si>
  <si>
    <t>IC0893</t>
  </si>
  <si>
    <t>IC0894</t>
  </si>
  <si>
    <t>IC0895</t>
  </si>
  <si>
    <t>IC0887</t>
  </si>
  <si>
    <t>IC0888</t>
  </si>
  <si>
    <t>IC0889</t>
  </si>
  <si>
    <t>IC0890</t>
  </si>
  <si>
    <t>石头</t>
    <phoneticPr fontId="4" type="noConversion"/>
  </si>
  <si>
    <t>IC0762</t>
  </si>
  <si>
    <t>IC0763</t>
  </si>
  <si>
    <t>IC0764</t>
  </si>
  <si>
    <t>IC0901</t>
  </si>
  <si>
    <t>IC0902</t>
  </si>
  <si>
    <t>IC0903</t>
  </si>
  <si>
    <t>IC0904</t>
  </si>
  <si>
    <t>s</t>
    <phoneticPr fontId="4" type="noConversion"/>
  </si>
  <si>
    <t>蘑菇</t>
    <phoneticPr fontId="4" type="noConversion"/>
  </si>
  <si>
    <t>牙</t>
    <phoneticPr fontId="4" type="noConversion"/>
  </si>
  <si>
    <t>坚果</t>
    <phoneticPr fontId="4" type="noConversion"/>
  </si>
  <si>
    <r>
      <rPr>
        <sz val="10"/>
        <color theme="1"/>
        <rFont val="宋体"/>
        <family val="3"/>
        <charset val="134"/>
      </rPr>
      <t>材料</t>
    </r>
    <r>
      <rPr>
        <sz val="10"/>
        <color theme="1"/>
        <rFont val="Arial"/>
        <family val="2"/>
      </rPr>
      <t>1</t>
    </r>
    <phoneticPr fontId="4" type="noConversion"/>
  </si>
  <si>
    <r>
      <rPr>
        <sz val="10"/>
        <color theme="1"/>
        <rFont val="宋体"/>
        <family val="3"/>
        <charset val="134"/>
      </rPr>
      <t>材料</t>
    </r>
    <r>
      <rPr>
        <sz val="10"/>
        <color theme="1"/>
        <rFont val="Arial"/>
        <family val="2"/>
      </rPr>
      <t>2</t>
    </r>
    <phoneticPr fontId="4" type="noConversion"/>
  </si>
  <si>
    <r>
      <rPr>
        <sz val="10"/>
        <color theme="1"/>
        <rFont val="宋体"/>
        <family val="3"/>
        <charset val="134"/>
      </rPr>
      <t>材料</t>
    </r>
    <r>
      <rPr>
        <sz val="10"/>
        <color theme="1"/>
        <rFont val="Arial"/>
        <family val="2"/>
      </rPr>
      <t>3</t>
    </r>
    <phoneticPr fontId="4" type="noConversion"/>
  </si>
  <si>
    <r>
      <rPr>
        <sz val="10"/>
        <color theme="1"/>
        <rFont val="宋体"/>
        <family val="3"/>
        <charset val="134"/>
      </rPr>
      <t>材料</t>
    </r>
    <r>
      <rPr>
        <sz val="10"/>
        <color theme="1"/>
        <rFont val="Arial"/>
        <family val="2"/>
      </rPr>
      <t>4</t>
    </r>
    <phoneticPr fontId="4" type="noConversion"/>
  </si>
  <si>
    <t>数量</t>
    <phoneticPr fontId="4" type="noConversion"/>
  </si>
  <si>
    <t>数量</t>
    <phoneticPr fontId="4" type="noConversion"/>
  </si>
  <si>
    <t>上级职业，顾名思义绝对的dps，超强的肉搏能力在上级职业中是最强的。</t>
    <phoneticPr fontId="4" type="noConversion"/>
  </si>
  <si>
    <t>上级职业，一扫魔法师的弱不禁风，魔法战士是一个平衡的职业。</t>
    <phoneticPr fontId="4" type="noConversion"/>
  </si>
  <si>
    <t>上级职业，圣骑士能奶能抗，圣骑在手世界我有。</t>
    <phoneticPr fontId="4" type="noConversion"/>
  </si>
  <si>
    <t>上级职业，和圣骑士一样，但兼备了魔法师的特点，能奶能输出。</t>
    <phoneticPr fontId="4" type="noConversion"/>
  </si>
  <si>
    <t>上级职业，当喜洋洋遇到了盗养贼，洒脱的成为了魔物猎人，呼呼~</t>
    <phoneticPr fontId="4" type="noConversion"/>
  </si>
  <si>
    <t>上级职业，我滴家在海洋，抢劫更是我特长！擅长水属性攻击。</t>
    <phoneticPr fontId="4" type="noConversion"/>
  </si>
  <si>
    <t>上级职业，用我璀璨的光芒照耀身边的队友，有了我你的世界不再孤单！</t>
    <phoneticPr fontId="4" type="noConversion"/>
  </si>
  <si>
    <t>隐藏职业，超级明星和贤者的合体，打起架来相当的唬人。</t>
    <phoneticPr fontId="4" type="noConversion"/>
  </si>
  <si>
    <t>隐藏职业，超强的战斗能力和防御能力，绝对的主力，绝对的后期。</t>
    <phoneticPr fontId="4" type="noConversion"/>
  </si>
  <si>
    <t>隐藏职业，用了我，你买不到吃亏，你也买不了上当，相当平均的一个职业。</t>
    <phoneticPr fontId="4" type="noConversion"/>
  </si>
  <si>
    <t>下级职员，战士的攻防比较高适合做肉搏职业，擅长火属性攻击。</t>
    <phoneticPr fontId="4" type="noConversion"/>
  </si>
  <si>
    <t>下级职业，武斗家是与战士起名的肉搏职业，速度比战士快，擅长风属性攻击。</t>
    <phoneticPr fontId="4" type="noConversion"/>
  </si>
  <si>
    <t>下级职员，典型的魔法型职业，较低的力量、防御和生命，但是可以学会各种强大的魔法。</t>
    <phoneticPr fontId="4" type="noConversion"/>
  </si>
  <si>
    <t>下级职员，依然是魔法职业，能够习得攻击和回复的魔法还是相当的有用。</t>
    <phoneticPr fontId="4" type="noConversion"/>
  </si>
  <si>
    <t>下级职员，舞者的有着最快的速度，擅长风属性攻击。</t>
    <phoneticPr fontId="4" type="noConversion"/>
  </si>
  <si>
    <t>下级职员，盗贼是游戏中为数不多擅长暗属性的职业，打钱能力杠杠滴。</t>
    <phoneticPr fontId="4" type="noConversion"/>
  </si>
  <si>
    <t>下级职员，作为辅助职业之一的牧羊人，有着不错的魔力和幸运，擅长雷属性攻击。</t>
    <phoneticPr fontId="4" type="noConversion"/>
  </si>
  <si>
    <t>下级职员，虽然在职业属性上和僧侣差不多，凭借着独有的技能还是相当有潜力的。</t>
    <phoneticPr fontId="4" type="noConversion"/>
  </si>
  <si>
    <t>下级职员，我很搞笑我很可爱，滑稽师的乐趣只有慢慢来体会了。</t>
    <phoneticPr fontId="4" type="noConversion"/>
  </si>
  <si>
    <t>下级职员，虽然也是一名肉搏系职业，但是独有的水属性攻击和强大的技能绝对能风骚一时。</t>
    <phoneticPr fontId="4" type="noConversion"/>
  </si>
  <si>
    <t>风系</t>
    <phoneticPr fontId="4" type="noConversion"/>
  </si>
  <si>
    <t>hp</t>
    <phoneticPr fontId="4" type="noConversion"/>
  </si>
  <si>
    <t>mp</t>
    <phoneticPr fontId="4" type="noConversion"/>
  </si>
  <si>
    <t>防御</t>
    <phoneticPr fontId="4" type="noConversion"/>
  </si>
  <si>
    <t>命中</t>
    <phoneticPr fontId="4" type="noConversion"/>
  </si>
  <si>
    <t>闪避</t>
    <phoneticPr fontId="4" type="noConversion"/>
  </si>
  <si>
    <t>会心率</t>
    <phoneticPr fontId="4" type="noConversion"/>
  </si>
  <si>
    <t>风</t>
    <phoneticPr fontId="4" type="noConversion"/>
  </si>
  <si>
    <t>雷</t>
    <phoneticPr fontId="4" type="noConversion"/>
  </si>
  <si>
    <t>水</t>
    <phoneticPr fontId="4" type="noConversion"/>
  </si>
  <si>
    <t>火</t>
    <phoneticPr fontId="4" type="noConversion"/>
  </si>
  <si>
    <t>暗</t>
    <phoneticPr fontId="4" type="noConversion"/>
  </si>
  <si>
    <t>光</t>
    <phoneticPr fontId="4" type="noConversion"/>
  </si>
  <si>
    <r>
      <rPr>
        <sz val="10"/>
        <color theme="1"/>
        <rFont val="宋体"/>
        <family val="3"/>
        <charset val="134"/>
      </rPr>
      <t>材料</t>
    </r>
    <r>
      <rPr>
        <sz val="10"/>
        <color theme="1"/>
        <rFont val="Arial"/>
        <family val="2"/>
      </rPr>
      <t>id</t>
    </r>
    <phoneticPr fontId="4" type="noConversion"/>
  </si>
  <si>
    <t>名称</t>
    <phoneticPr fontId="4" type="noConversion"/>
  </si>
  <si>
    <t>等级</t>
    <phoneticPr fontId="4" type="noConversion"/>
  </si>
  <si>
    <t>img</t>
    <phoneticPr fontId="4" type="noConversion"/>
  </si>
  <si>
    <t>cost</t>
    <phoneticPr fontId="4" type="noConversion"/>
  </si>
  <si>
    <t>money</t>
    <phoneticPr fontId="4" type="noConversion"/>
  </si>
  <si>
    <t>hp</t>
  </si>
  <si>
    <t>mp</t>
  </si>
  <si>
    <t>力量</t>
  </si>
  <si>
    <t>防御力</t>
  </si>
  <si>
    <t>魔攻</t>
  </si>
  <si>
    <t>敏捷</t>
  </si>
  <si>
    <t>幸运</t>
  </si>
  <si>
    <t>魔法师</t>
  </si>
  <si>
    <t>属性成长</t>
    <phoneticPr fontId="4" type="noConversion"/>
  </si>
  <si>
    <t>顶级风之精华</t>
  </si>
  <si>
    <t>上级风之精华</t>
  </si>
  <si>
    <t>风之精华</t>
  </si>
  <si>
    <t>顶级雷之精华</t>
  </si>
  <si>
    <t>上级雷之精华</t>
  </si>
  <si>
    <t>雷之精华</t>
  </si>
  <si>
    <t>顶级水之精华</t>
  </si>
  <si>
    <t>上级水之精华</t>
  </si>
  <si>
    <t>水之精华</t>
  </si>
  <si>
    <t>顶级火之精华</t>
  </si>
  <si>
    <t>上级火之精华</t>
  </si>
  <si>
    <t>火之精华</t>
  </si>
  <si>
    <t>顶级暗之精华</t>
  </si>
  <si>
    <t>上级暗之精华</t>
  </si>
  <si>
    <t>暗之精华</t>
  </si>
  <si>
    <t>顶级光之精华</t>
  </si>
  <si>
    <t>上级光之精华</t>
  </si>
  <si>
    <t>光之精华</t>
  </si>
  <si>
    <t>蘑菇</t>
  </si>
  <si>
    <t>漂亮的蘑菇</t>
  </si>
  <si>
    <t>诱人的蘑菇</t>
  </si>
  <si>
    <t>五彩的蘑菇</t>
  </si>
  <si>
    <t>稻草</t>
  </si>
  <si>
    <t>扁扁的稻草</t>
  </si>
  <si>
    <t>灰色的稻草</t>
  </si>
  <si>
    <t>斑斓的稻草</t>
  </si>
  <si>
    <t>红水晶</t>
  </si>
  <si>
    <t>蓝水晶</t>
  </si>
  <si>
    <t>黄水晶</t>
  </si>
  <si>
    <t>紫水晶</t>
  </si>
  <si>
    <t>石头</t>
  </si>
  <si>
    <t>坚硬的石头</t>
  </si>
  <si>
    <t>发光的石头</t>
  </si>
  <si>
    <t>耀眼的石头</t>
  </si>
  <si>
    <t>狗牙</t>
  </si>
  <si>
    <t>长獠牙</t>
  </si>
  <si>
    <t>带血的牙</t>
  </si>
  <si>
    <t>剧毒牙</t>
  </si>
  <si>
    <t>多汁的坚果</t>
  </si>
  <si>
    <t>美味的坚果</t>
  </si>
  <si>
    <t>诱人的坚果</t>
  </si>
  <si>
    <t>夏娃的坚果</t>
  </si>
  <si>
    <t>1,2</t>
    <phoneticPr fontId="4" type="noConversion"/>
  </si>
  <si>
    <t>3,4</t>
    <phoneticPr fontId="4" type="noConversion"/>
  </si>
  <si>
    <t>5,6</t>
    <phoneticPr fontId="4" type="noConversion"/>
  </si>
  <si>
    <t>7,8</t>
    <phoneticPr fontId="4" type="noConversion"/>
  </si>
  <si>
    <t>5,6</t>
    <phoneticPr fontId="4" type="noConversion"/>
  </si>
  <si>
    <t>下级职业</t>
    <phoneticPr fontId="4" type="noConversion"/>
  </si>
  <si>
    <t>上级职业</t>
    <phoneticPr fontId="4" type="noConversion"/>
  </si>
  <si>
    <t>终极职业</t>
    <phoneticPr fontId="4" type="noConversion"/>
  </si>
  <si>
    <t>全抗</t>
    <phoneticPr fontId="4" type="noConversion"/>
  </si>
  <si>
    <t>成长</t>
    <phoneticPr fontId="4" type="noConversion"/>
  </si>
  <si>
    <t>IC2022</t>
    <phoneticPr fontId="4" type="noConversion"/>
  </si>
  <si>
    <t>IC2050</t>
  </si>
  <si>
    <t>IC2053</t>
  </si>
  <si>
    <t>IC2028</t>
    <phoneticPr fontId="4" type="noConversion"/>
  </si>
  <si>
    <t>IC2051</t>
    <phoneticPr fontId="4" type="noConversion"/>
  </si>
  <si>
    <t>IC2055</t>
  </si>
  <si>
    <t>IC2050</t>
    <phoneticPr fontId="4" type="noConversion"/>
  </si>
  <si>
    <t>IC2048</t>
    <phoneticPr fontId="4" type="noConversion"/>
  </si>
  <si>
    <t>IC2057</t>
    <phoneticPr fontId="4" type="noConversion"/>
  </si>
  <si>
    <t>IC2058</t>
    <phoneticPr fontId="4" type="noConversion"/>
  </si>
  <si>
    <t>IC2113</t>
  </si>
  <si>
    <t>IC2071</t>
    <phoneticPr fontId="4" type="noConversion"/>
  </si>
  <si>
    <t>IC2074</t>
  </si>
  <si>
    <t>IC2604</t>
    <phoneticPr fontId="4" type="noConversion"/>
  </si>
  <si>
    <t>IC2095</t>
  </si>
  <si>
    <t>IC2201</t>
    <phoneticPr fontId="4" type="noConversion"/>
  </si>
  <si>
    <t>IC2604</t>
    <phoneticPr fontId="4" type="noConversion"/>
  </si>
  <si>
    <t>IC2070</t>
    <phoneticPr fontId="4" type="noConversion"/>
  </si>
  <si>
    <t>IC2076</t>
  </si>
  <si>
    <t>IC2103</t>
  </si>
  <si>
    <r>
      <rPr>
        <sz val="10"/>
        <color theme="0"/>
        <rFont val="宋体"/>
        <family val="3"/>
        <charset val="134"/>
      </rPr>
      <t>武器</t>
    </r>
    <r>
      <rPr>
        <sz val="10"/>
        <color theme="0"/>
        <rFont val="Arial"/>
        <family val="2"/>
      </rPr>
      <t>id</t>
    </r>
    <phoneticPr fontId="4" type="noConversion"/>
  </si>
  <si>
    <t>武器名称</t>
    <phoneticPr fontId="4" type="noConversion"/>
  </si>
  <si>
    <t>品质</t>
    <phoneticPr fontId="4" type="noConversion"/>
  </si>
  <si>
    <t>技能</t>
    <phoneticPr fontId="4" type="noConversion"/>
  </si>
  <si>
    <t>职业</t>
    <phoneticPr fontId="4" type="noConversion"/>
  </si>
  <si>
    <t>职业需求</t>
    <phoneticPr fontId="4" type="noConversion"/>
  </si>
  <si>
    <t>职业等级</t>
    <phoneticPr fontId="4" type="noConversion"/>
  </si>
  <si>
    <t>防御力</t>
    <phoneticPr fontId="4" type="noConversion"/>
  </si>
  <si>
    <t>hp</t>
    <phoneticPr fontId="4" type="noConversion"/>
  </si>
  <si>
    <t>mp</t>
    <phoneticPr fontId="4" type="noConversion"/>
  </si>
  <si>
    <t>力量</t>
    <phoneticPr fontId="4" type="noConversion"/>
  </si>
  <si>
    <t>攻击力</t>
    <phoneticPr fontId="4" type="noConversion"/>
  </si>
  <si>
    <t>魔攻</t>
    <phoneticPr fontId="4" type="noConversion"/>
  </si>
  <si>
    <t>敏捷</t>
    <phoneticPr fontId="4" type="noConversion"/>
  </si>
  <si>
    <t>幸运</t>
    <phoneticPr fontId="4" type="noConversion"/>
  </si>
  <si>
    <t>命中</t>
    <phoneticPr fontId="4" type="noConversion"/>
  </si>
  <si>
    <t>闪避</t>
    <phoneticPr fontId="4" type="noConversion"/>
  </si>
  <si>
    <t>会心率</t>
    <phoneticPr fontId="4" type="noConversion"/>
  </si>
  <si>
    <t>主属at</t>
    <phoneticPr fontId="4" type="noConversion"/>
  </si>
  <si>
    <t>风</t>
    <phoneticPr fontId="4" type="noConversion"/>
  </si>
  <si>
    <t>雷</t>
    <phoneticPr fontId="4" type="noConversion"/>
  </si>
  <si>
    <t>水</t>
    <phoneticPr fontId="4" type="noConversion"/>
  </si>
  <si>
    <t>火</t>
    <phoneticPr fontId="4" type="noConversion"/>
  </si>
  <si>
    <t>暗</t>
    <phoneticPr fontId="4" type="noConversion"/>
  </si>
  <si>
    <t>光</t>
    <phoneticPr fontId="4" type="noConversion"/>
  </si>
  <si>
    <t>s</t>
    <phoneticPr fontId="4" type="noConversion"/>
  </si>
  <si>
    <t>--</t>
    <phoneticPr fontId="4" type="noConversion"/>
  </si>
  <si>
    <t>下级职业</t>
    <phoneticPr fontId="4" type="noConversion"/>
  </si>
  <si>
    <t>战士</t>
    <phoneticPr fontId="4" type="noConversion"/>
  </si>
  <si>
    <t>---</t>
    <phoneticPr fontId="4" type="noConversion"/>
  </si>
  <si>
    <t>--</t>
    <phoneticPr fontId="4" type="noConversion"/>
  </si>
  <si>
    <t>s</t>
    <phoneticPr fontId="4" type="noConversion"/>
  </si>
  <si>
    <t>--</t>
    <phoneticPr fontId="4" type="noConversion"/>
  </si>
  <si>
    <t>下级职业</t>
    <phoneticPr fontId="4" type="noConversion"/>
  </si>
  <si>
    <t>战士</t>
    <phoneticPr fontId="4" type="noConversion"/>
  </si>
  <si>
    <t>---</t>
    <phoneticPr fontId="4" type="noConversion"/>
  </si>
  <si>
    <t>--</t>
    <phoneticPr fontId="4" type="noConversion"/>
  </si>
  <si>
    <t>s</t>
    <phoneticPr fontId="4" type="noConversion"/>
  </si>
  <si>
    <t>下级职业</t>
    <phoneticPr fontId="4" type="noConversion"/>
  </si>
  <si>
    <t>战士</t>
    <phoneticPr fontId="4" type="noConversion"/>
  </si>
  <si>
    <t>a</t>
    <phoneticPr fontId="4" type="noConversion"/>
  </si>
  <si>
    <t>--</t>
    <phoneticPr fontId="4" type="noConversion"/>
  </si>
  <si>
    <t>---</t>
    <phoneticPr fontId="4" type="noConversion"/>
  </si>
  <si>
    <t>b</t>
    <phoneticPr fontId="4" type="noConversion"/>
  </si>
  <si>
    <t>b</t>
    <phoneticPr fontId="4" type="noConversion"/>
  </si>
  <si>
    <t>b</t>
    <phoneticPr fontId="4" type="noConversion"/>
  </si>
  <si>
    <t>--</t>
    <phoneticPr fontId="4" type="noConversion"/>
  </si>
  <si>
    <t>下级职业</t>
    <phoneticPr fontId="4" type="noConversion"/>
  </si>
  <si>
    <t>战士</t>
    <phoneticPr fontId="4" type="noConversion"/>
  </si>
  <si>
    <t>---</t>
    <phoneticPr fontId="4" type="noConversion"/>
  </si>
  <si>
    <t>b</t>
    <phoneticPr fontId="4" type="noConversion"/>
  </si>
  <si>
    <t>--</t>
    <phoneticPr fontId="4" type="noConversion"/>
  </si>
  <si>
    <t>下级职业</t>
    <phoneticPr fontId="4" type="noConversion"/>
  </si>
  <si>
    <t>战士</t>
    <phoneticPr fontId="4" type="noConversion"/>
  </si>
  <si>
    <t>---</t>
    <phoneticPr fontId="4" type="noConversion"/>
  </si>
  <si>
    <t>c</t>
    <phoneticPr fontId="4" type="noConversion"/>
  </si>
  <si>
    <t>c</t>
    <phoneticPr fontId="4" type="noConversion"/>
  </si>
  <si>
    <t>c</t>
    <phoneticPr fontId="4" type="noConversion"/>
  </si>
  <si>
    <t>c</t>
    <phoneticPr fontId="4" type="noConversion"/>
  </si>
  <si>
    <t>--</t>
    <phoneticPr fontId="4" type="noConversion"/>
  </si>
  <si>
    <t>下级职业</t>
    <phoneticPr fontId="4" type="noConversion"/>
  </si>
  <si>
    <t>战士</t>
    <phoneticPr fontId="4" type="noConversion"/>
  </si>
  <si>
    <t>---</t>
    <phoneticPr fontId="4" type="noConversion"/>
  </si>
  <si>
    <t>武斗家</t>
    <phoneticPr fontId="4" type="noConversion"/>
  </si>
  <si>
    <t>武斗家</t>
    <phoneticPr fontId="4" type="noConversion"/>
  </si>
  <si>
    <t>武斗家</t>
    <phoneticPr fontId="4" type="noConversion"/>
  </si>
  <si>
    <t>武斗家</t>
    <phoneticPr fontId="4" type="noConversion"/>
  </si>
  <si>
    <t>--</t>
    <phoneticPr fontId="4" type="noConversion"/>
  </si>
  <si>
    <t>下级职业</t>
    <phoneticPr fontId="4" type="noConversion"/>
  </si>
  <si>
    <t>武斗家</t>
    <phoneticPr fontId="4" type="noConversion"/>
  </si>
  <si>
    <t>---</t>
    <phoneticPr fontId="4" type="noConversion"/>
  </si>
  <si>
    <t>魔法师</t>
    <phoneticPr fontId="4" type="noConversion"/>
  </si>
  <si>
    <t>--</t>
    <phoneticPr fontId="4" type="noConversion"/>
  </si>
  <si>
    <t>--</t>
    <phoneticPr fontId="4" type="noConversion"/>
  </si>
  <si>
    <t>下级职业</t>
    <phoneticPr fontId="4" type="noConversion"/>
  </si>
  <si>
    <t>魔法师</t>
    <phoneticPr fontId="4" type="noConversion"/>
  </si>
  <si>
    <t>---</t>
    <phoneticPr fontId="4" type="noConversion"/>
  </si>
  <si>
    <t>僧侣</t>
    <phoneticPr fontId="4" type="noConversion"/>
  </si>
  <si>
    <t>僧侣</t>
    <phoneticPr fontId="4" type="noConversion"/>
  </si>
  <si>
    <t>舞师</t>
    <phoneticPr fontId="4" type="noConversion"/>
  </si>
  <si>
    <t>盗贼</t>
    <phoneticPr fontId="4" type="noConversion"/>
  </si>
  <si>
    <t>盗贼</t>
    <phoneticPr fontId="4" type="noConversion"/>
  </si>
  <si>
    <t>养羊师</t>
    <phoneticPr fontId="4" type="noConversion"/>
  </si>
  <si>
    <t>吟游诗人</t>
    <phoneticPr fontId="4" type="noConversion"/>
  </si>
  <si>
    <t>滑稽师</t>
    <phoneticPr fontId="4" type="noConversion"/>
  </si>
  <si>
    <t>---</t>
    <phoneticPr fontId="4" type="noConversion"/>
  </si>
  <si>
    <t>水手</t>
    <phoneticPr fontId="4" type="noConversion"/>
  </si>
  <si>
    <t>下级职业</t>
    <phoneticPr fontId="4" type="noConversion"/>
  </si>
  <si>
    <t>水手</t>
    <phoneticPr fontId="4" type="noConversion"/>
  </si>
  <si>
    <t>水手</t>
    <phoneticPr fontId="4" type="noConversion"/>
  </si>
  <si>
    <t>上级职业</t>
    <phoneticPr fontId="4" type="noConversion"/>
  </si>
  <si>
    <t>战斗大师</t>
    <phoneticPr fontId="4" type="noConversion"/>
  </si>
  <si>
    <t>魔法战士</t>
    <phoneticPr fontId="4" type="noConversion"/>
  </si>
  <si>
    <t>圣骑士</t>
    <phoneticPr fontId="4" type="noConversion"/>
  </si>
  <si>
    <t>贤者</t>
    <phoneticPr fontId="4" type="noConversion"/>
  </si>
  <si>
    <t>上级职业</t>
    <phoneticPr fontId="4" type="noConversion"/>
  </si>
  <si>
    <t>贤者</t>
    <phoneticPr fontId="4" type="noConversion"/>
  </si>
  <si>
    <t>魔物猎人</t>
    <phoneticPr fontId="4" type="noConversion"/>
  </si>
  <si>
    <t>海贼</t>
    <phoneticPr fontId="4" type="noConversion"/>
  </si>
  <si>
    <t>超级明星</t>
    <phoneticPr fontId="4" type="noConversion"/>
  </si>
  <si>
    <t>终极职业</t>
    <phoneticPr fontId="4" type="noConversion"/>
  </si>
  <si>
    <t>神之手</t>
    <phoneticPr fontId="4" type="noConversion"/>
  </si>
  <si>
    <t>终极职业</t>
    <phoneticPr fontId="4" type="noConversion"/>
  </si>
  <si>
    <t>神之手</t>
    <phoneticPr fontId="4" type="noConversion"/>
  </si>
  <si>
    <t>勇者</t>
    <phoneticPr fontId="4" type="noConversion"/>
  </si>
  <si>
    <t>勇者</t>
    <phoneticPr fontId="4" type="noConversion"/>
  </si>
  <si>
    <t>标准怪</t>
    <phoneticPr fontId="4" type="noConversion"/>
  </si>
  <si>
    <t>hp</t>
    <phoneticPr fontId="4" type="noConversion"/>
  </si>
  <si>
    <t>mp</t>
    <phoneticPr fontId="4" type="noConversion"/>
  </si>
  <si>
    <t>物攻</t>
    <phoneticPr fontId="4" type="noConversion"/>
  </si>
  <si>
    <t>命中</t>
    <phoneticPr fontId="4" type="noConversion"/>
  </si>
  <si>
    <t>闪避</t>
    <phoneticPr fontId="4" type="noConversion"/>
  </si>
  <si>
    <t>暴击</t>
    <phoneticPr fontId="4" type="noConversion"/>
  </si>
  <si>
    <r>
      <rPr>
        <sz val="10"/>
        <color theme="0"/>
        <rFont val="宋体"/>
        <family val="3"/>
        <charset val="134"/>
      </rPr>
      <t>暗</t>
    </r>
    <r>
      <rPr>
        <sz val="10"/>
        <color theme="0"/>
        <rFont val="Arial"/>
        <family val="2"/>
      </rPr>
      <t xml:space="preserve"> </t>
    </r>
    <phoneticPr fontId="4" type="noConversion"/>
  </si>
  <si>
    <t>hp</t>
    <phoneticPr fontId="4" type="noConversion"/>
  </si>
  <si>
    <t>mp</t>
    <phoneticPr fontId="4" type="noConversion"/>
  </si>
  <si>
    <t>物攻</t>
    <phoneticPr fontId="4" type="noConversion"/>
  </si>
  <si>
    <t>防御</t>
    <phoneticPr fontId="4" type="noConversion"/>
  </si>
  <si>
    <t>人物总能力</t>
    <phoneticPr fontId="4" type="noConversion"/>
  </si>
  <si>
    <t>hp</t>
    <phoneticPr fontId="4" type="noConversion"/>
  </si>
  <si>
    <t>mp</t>
    <phoneticPr fontId="4" type="noConversion"/>
  </si>
  <si>
    <r>
      <rPr>
        <sz val="10"/>
        <color theme="1"/>
        <rFont val="宋体"/>
        <family val="2"/>
      </rPr>
      <t>魔法攻击</t>
    </r>
    <phoneticPr fontId="4" type="noConversion"/>
  </si>
  <si>
    <r>
      <rPr>
        <sz val="10"/>
        <color theme="1"/>
        <rFont val="宋体"/>
        <family val="2"/>
      </rPr>
      <t>幸运</t>
    </r>
    <phoneticPr fontId="4" type="noConversion"/>
  </si>
  <si>
    <t>drop修正</t>
    <phoneticPr fontId="4" type="noConversion"/>
  </si>
  <si>
    <t>weapon修正</t>
    <phoneticPr fontId="4" type="noConversion"/>
  </si>
  <si>
    <t>武器品质</t>
    <phoneticPr fontId="4" type="noConversion"/>
  </si>
  <si>
    <t>drop品质</t>
    <phoneticPr fontId="4" type="noConversion"/>
  </si>
  <si>
    <r>
      <rPr>
        <sz val="10"/>
        <color theme="1"/>
        <rFont val="宋体"/>
        <family val="3"/>
        <charset val="134"/>
      </rPr>
      <t>物攻基础伤害</t>
    </r>
    <r>
      <rPr>
        <sz val="10"/>
        <color theme="1"/>
        <rFont val="Arial"/>
        <family val="2"/>
      </rPr>
      <t>=</t>
    </r>
    <r>
      <rPr>
        <sz val="10"/>
        <color theme="1"/>
        <rFont val="宋体"/>
        <family val="3"/>
        <charset val="134"/>
      </rPr>
      <t>（（力量</t>
    </r>
    <r>
      <rPr>
        <sz val="10"/>
        <color theme="1"/>
        <rFont val="Arial"/>
        <family val="2"/>
      </rPr>
      <t>+</t>
    </r>
    <r>
      <rPr>
        <sz val="10"/>
        <color theme="1"/>
        <rFont val="宋体"/>
        <family val="3"/>
        <charset val="134"/>
      </rPr>
      <t>武器攻击力）</t>
    </r>
    <r>
      <rPr>
        <sz val="10"/>
        <color theme="1"/>
        <rFont val="Arial"/>
        <family val="2"/>
      </rPr>
      <t>/2</t>
    </r>
    <r>
      <rPr>
        <sz val="10"/>
        <color theme="1"/>
        <rFont val="宋体"/>
        <family val="3"/>
        <charset val="134"/>
      </rPr>
      <t>-（防御力）/4）*属性倍率（对xxx怪物造成额外伤害）*暴击*技能倍率（提升xxx倍攻击）</t>
    </r>
    <phoneticPr fontId="4" type="noConversion"/>
  </si>
  <si>
    <t>魔法伤害百分比</t>
    <phoneticPr fontId="4" type="noConversion"/>
  </si>
  <si>
    <t>魔法伤害=50/（50+全抗（魔防）+对应属性的抗性）</t>
    <phoneticPr fontId="4" type="noConversion"/>
  </si>
  <si>
    <r>
      <rPr>
        <sz val="10"/>
        <color theme="1"/>
        <rFont val="宋体"/>
        <family val="3"/>
        <charset val="134"/>
      </rPr>
      <t>魔攻基础伤害</t>
    </r>
    <r>
      <rPr>
        <sz val="10"/>
        <color theme="1"/>
        <rFont val="Arial"/>
        <family val="2"/>
      </rPr>
      <t>=if(</t>
    </r>
    <r>
      <rPr>
        <sz val="10"/>
        <color theme="1"/>
        <rFont val="宋体"/>
        <family val="3"/>
        <charset val="134"/>
      </rPr>
      <t>技能固有魔攻</t>
    </r>
    <r>
      <rPr>
        <sz val="10"/>
        <color theme="1"/>
        <rFont val="Arial"/>
        <family val="2"/>
      </rPr>
      <t>&gt;</t>
    </r>
    <r>
      <rPr>
        <sz val="10"/>
        <color theme="1"/>
        <rFont val="宋体"/>
        <family val="3"/>
        <charset val="134"/>
      </rPr>
      <t>角色魔攻），技能固有伤害，固有伤害</t>
    </r>
    <r>
      <rPr>
        <sz val="10"/>
        <color theme="1"/>
        <rFont val="Arial"/>
        <family val="2"/>
      </rPr>
      <t>+</t>
    </r>
    <r>
      <rPr>
        <sz val="10"/>
        <color theme="1"/>
        <rFont val="宋体"/>
        <family val="3"/>
        <charset val="134"/>
      </rPr>
      <t>（角色魔攻</t>
    </r>
    <r>
      <rPr>
        <sz val="10"/>
        <color theme="1"/>
        <rFont val="Arial"/>
        <family val="2"/>
      </rPr>
      <t>-</t>
    </r>
    <r>
      <rPr>
        <sz val="10"/>
        <color theme="1"/>
        <rFont val="宋体"/>
        <family val="3"/>
        <charset val="134"/>
      </rPr>
      <t>固有魔攻）</t>
    </r>
    <r>
      <rPr>
        <sz val="10"/>
        <color theme="1"/>
        <rFont val="Arial"/>
        <family val="2"/>
      </rPr>
      <t>*</t>
    </r>
    <r>
      <rPr>
        <sz val="10"/>
        <color theme="1"/>
        <rFont val="宋体"/>
        <family val="3"/>
        <charset val="134"/>
      </rPr>
      <t>增长率）*魔法伤害百分比</t>
    </r>
    <r>
      <rPr>
        <sz val="10"/>
        <color theme="1"/>
        <rFont val="Arial"/>
        <family val="2"/>
      </rPr>
      <t>*</t>
    </r>
    <r>
      <rPr>
        <sz val="10"/>
        <color theme="1"/>
        <rFont val="宋体"/>
        <family val="3"/>
        <charset val="134"/>
      </rPr>
      <t>暴击*属性倍率</t>
    </r>
    <phoneticPr fontId="4" type="noConversion"/>
  </si>
  <si>
    <t>闪避公式</t>
    <phoneticPr fontId="4" type="noConversion"/>
  </si>
  <si>
    <r>
      <rPr>
        <sz val="10"/>
        <color theme="1"/>
        <rFont val="宋体"/>
        <family val="3"/>
        <charset val="134"/>
      </rPr>
      <t>闪避</t>
    </r>
    <r>
      <rPr>
        <sz val="10"/>
        <color theme="1"/>
        <rFont val="Arial"/>
        <family val="2"/>
      </rPr>
      <t>=</t>
    </r>
    <r>
      <rPr>
        <sz val="10"/>
        <color theme="1"/>
        <rFont val="宋体"/>
        <family val="3"/>
        <charset val="134"/>
      </rPr>
      <t>（</t>
    </r>
    <r>
      <rPr>
        <sz val="10"/>
        <color theme="1"/>
        <rFont val="Arial"/>
        <family val="2"/>
      </rPr>
      <t>2+</t>
    </r>
    <r>
      <rPr>
        <sz val="10"/>
        <color theme="1"/>
        <rFont val="宋体"/>
        <family val="3"/>
        <charset val="134"/>
      </rPr>
      <t>（总敏捷）</t>
    </r>
    <r>
      <rPr>
        <sz val="10"/>
        <color theme="1"/>
        <rFont val="Arial"/>
        <family val="2"/>
      </rPr>
      <t>/30</t>
    </r>
    <r>
      <rPr>
        <sz val="10"/>
        <color theme="1"/>
        <rFont val="宋体"/>
        <family val="3"/>
        <charset val="134"/>
      </rPr>
      <t>）</t>
    </r>
    <r>
      <rPr>
        <sz val="10"/>
        <color theme="1"/>
        <rFont val="Arial"/>
        <family val="2"/>
      </rPr>
      <t>%+</t>
    </r>
    <r>
      <rPr>
        <sz val="10"/>
        <color theme="1"/>
        <rFont val="宋体"/>
        <family val="3"/>
        <charset val="134"/>
      </rPr>
      <t>装备闪避</t>
    </r>
    <r>
      <rPr>
        <sz val="10"/>
        <color theme="1"/>
        <rFont val="Arial"/>
        <family val="2"/>
      </rPr>
      <t>+</t>
    </r>
    <r>
      <rPr>
        <sz val="10"/>
        <color theme="1"/>
        <rFont val="宋体"/>
        <family val="3"/>
        <charset val="134"/>
      </rPr>
      <t>技能闪避</t>
    </r>
    <phoneticPr fontId="4" type="noConversion"/>
  </si>
  <si>
    <t>命中公式</t>
    <phoneticPr fontId="4" type="noConversion"/>
  </si>
  <si>
    <r>
      <rPr>
        <sz val="10"/>
        <color theme="1"/>
        <rFont val="宋体"/>
        <family val="3"/>
        <charset val="134"/>
      </rPr>
      <t>命中</t>
    </r>
    <r>
      <rPr>
        <sz val="10"/>
        <color theme="1"/>
        <rFont val="Arial"/>
        <family val="2"/>
      </rPr>
      <t>=</t>
    </r>
    <r>
      <rPr>
        <sz val="10"/>
        <color theme="1"/>
        <rFont val="宋体"/>
        <family val="3"/>
        <charset val="134"/>
      </rPr>
      <t>（</t>
    </r>
    <r>
      <rPr>
        <sz val="10"/>
        <color theme="1"/>
        <rFont val="Arial"/>
        <family val="2"/>
      </rPr>
      <t>98+</t>
    </r>
    <r>
      <rPr>
        <sz val="10"/>
        <color theme="1"/>
        <rFont val="宋体"/>
        <family val="3"/>
        <charset val="134"/>
      </rPr>
      <t>（总幸运）</t>
    </r>
    <r>
      <rPr>
        <sz val="10"/>
        <color theme="1"/>
        <rFont val="Arial"/>
        <family val="2"/>
      </rPr>
      <t>/30</t>
    </r>
    <r>
      <rPr>
        <sz val="10"/>
        <color theme="1"/>
        <rFont val="宋体"/>
        <family val="3"/>
        <charset val="134"/>
      </rPr>
      <t>）</t>
    </r>
    <r>
      <rPr>
        <sz val="10"/>
        <color theme="1"/>
        <rFont val="Arial"/>
        <family val="2"/>
      </rPr>
      <t>%+</t>
    </r>
    <r>
      <rPr>
        <sz val="10"/>
        <color theme="1"/>
        <rFont val="宋体"/>
        <family val="3"/>
        <charset val="134"/>
      </rPr>
      <t>装备命中</t>
    </r>
    <r>
      <rPr>
        <sz val="10"/>
        <color theme="1"/>
        <rFont val="Arial"/>
        <family val="2"/>
      </rPr>
      <t>+</t>
    </r>
    <r>
      <rPr>
        <sz val="10"/>
        <color theme="1"/>
        <rFont val="宋体"/>
        <family val="3"/>
        <charset val="134"/>
      </rPr>
      <t>技能命中</t>
    </r>
    <phoneticPr fontId="4" type="noConversion"/>
  </si>
  <si>
    <t>暴击公式</t>
    <phoneticPr fontId="4" type="noConversion"/>
  </si>
  <si>
    <t>暴击=（2+（总幸运）/30)%+武器暴击率+技能暴击</t>
    <phoneticPr fontId="4" type="noConversion"/>
  </si>
  <si>
    <t>职业属性增长</t>
    <phoneticPr fontId="4" type="noConversion"/>
  </si>
  <si>
    <t>不包含命中，闪避，暴击，根据幸运和敏捷计算</t>
    <phoneticPr fontId="4" type="noConversion"/>
  </si>
  <si>
    <t>抗性</t>
    <phoneticPr fontId="4" type="noConversion"/>
  </si>
  <si>
    <t>风，雷，水，火，暗，光</t>
    <phoneticPr fontId="4" type="noConversion"/>
  </si>
  <si>
    <t>魔抗</t>
    <phoneticPr fontId="4" type="noConversion"/>
  </si>
  <si>
    <t>指的是全抗</t>
    <phoneticPr fontId="4" type="noConversion"/>
  </si>
  <si>
    <t>关于物理攻击</t>
    <phoneticPr fontId="4" type="noConversion"/>
  </si>
  <si>
    <t>角色没有物理攻击只有力量，装备才有攻击力</t>
    <phoneticPr fontId="4" type="noConversion"/>
  </si>
  <si>
    <t>关于仇恨</t>
    <phoneticPr fontId="4" type="noConversion"/>
  </si>
  <si>
    <r>
      <rPr>
        <sz val="10"/>
        <color theme="1"/>
        <rFont val="宋体"/>
        <family val="3"/>
        <charset val="134"/>
      </rPr>
      <t>怪物的仇恨由我来配置，角色的仇恨，队长为</t>
    </r>
    <r>
      <rPr>
        <sz val="10"/>
        <color theme="1"/>
        <rFont val="Arial"/>
        <family val="2"/>
      </rPr>
      <t>100</t>
    </r>
    <r>
      <rPr>
        <sz val="10"/>
        <color theme="1"/>
        <rFont val="宋体"/>
        <family val="3"/>
        <charset val="134"/>
      </rPr>
      <t>，队员为</t>
    </r>
    <r>
      <rPr>
        <sz val="10"/>
        <color theme="1"/>
        <rFont val="Arial"/>
        <family val="2"/>
      </rPr>
      <t>50</t>
    </r>
    <r>
      <rPr>
        <sz val="10"/>
        <color theme="1"/>
        <rFont val="宋体"/>
        <family val="3"/>
        <charset val="134"/>
      </rPr>
      <t>。技能中降低仇恨时，仇恨将为</t>
    </r>
    <r>
      <rPr>
        <sz val="10"/>
        <color theme="1"/>
        <rFont val="Arial"/>
        <family val="2"/>
      </rPr>
      <t>5.</t>
    </r>
    <phoneticPr fontId="4" type="noConversion"/>
  </si>
  <si>
    <t>关于怪物的属性</t>
    <phoneticPr fontId="4" type="noConversion"/>
  </si>
  <si>
    <t>增长率</t>
    <phoneticPr fontId="4" type="noConversion"/>
  </si>
  <si>
    <t>指的是技能配置的一个魔法伤害系数</t>
    <phoneticPr fontId="4" type="noConversion"/>
  </si>
  <si>
    <t>怪物的属性有hp，sp，攻击力，防御力，命中，闪避，暴击，技能，速度（敏捷），6个抗性，魔抗</t>
    <phoneticPr fontId="4" type="noConversion"/>
  </si>
  <si>
    <t>怪物的闪避命中暴击根据配置，敏捷只影响速度，怪物的技能单独做，直接造成伤害，没有增长率</t>
    <phoneticPr fontId="4" type="noConversion"/>
  </si>
  <si>
    <r>
      <rPr>
        <sz val="10"/>
        <color theme="1"/>
        <rFont val="宋体"/>
        <family val="3"/>
        <charset val="134"/>
      </rPr>
      <t>提升自身</t>
    </r>
    <r>
      <rPr>
        <sz val="10"/>
        <color theme="1"/>
        <rFont val="Arial"/>
        <family val="2"/>
      </rPr>
      <t>30%</t>
    </r>
    <r>
      <rPr>
        <sz val="10"/>
        <color theme="1"/>
        <rFont val="宋体"/>
        <family val="3"/>
        <charset val="134"/>
      </rPr>
      <t>闪避，持续</t>
    </r>
    <r>
      <rPr>
        <sz val="10"/>
        <color theme="1"/>
        <rFont val="Arial"/>
        <family val="2"/>
      </rPr>
      <t>4</t>
    </r>
    <r>
      <rPr>
        <sz val="10"/>
        <color theme="1"/>
        <rFont val="宋体"/>
        <family val="3"/>
        <charset val="134"/>
      </rPr>
      <t>个小回合</t>
    </r>
    <phoneticPr fontId="4" type="noConversion"/>
  </si>
  <si>
    <r>
      <rPr>
        <sz val="10"/>
        <color theme="1"/>
        <rFont val="宋体"/>
        <family val="3"/>
        <charset val="134"/>
      </rPr>
      <t>扣除敌人</t>
    </r>
    <r>
      <rPr>
        <sz val="10"/>
        <color theme="1"/>
        <rFont val="Arial"/>
        <family val="2"/>
      </rPr>
      <t>30%</t>
    </r>
    <r>
      <rPr>
        <sz val="10"/>
        <color theme="1"/>
        <rFont val="宋体"/>
        <family val="3"/>
        <charset val="134"/>
      </rPr>
      <t>魔法值</t>
    </r>
    <phoneticPr fontId="4" type="noConversion"/>
  </si>
  <si>
    <r>
      <rPr>
        <sz val="10"/>
        <color theme="1"/>
        <rFont val="宋体"/>
        <family val="3"/>
        <charset val="134"/>
      </rPr>
      <t>敌人有</t>
    </r>
    <r>
      <rPr>
        <sz val="10"/>
        <color theme="1"/>
        <rFont val="Arial"/>
        <family val="2"/>
      </rPr>
      <t>10%</t>
    </r>
    <r>
      <rPr>
        <sz val="10"/>
        <color theme="1"/>
        <rFont val="宋体"/>
        <family val="3"/>
        <charset val="134"/>
      </rPr>
      <t>的概率立即死亡</t>
    </r>
    <phoneticPr fontId="4" type="noConversion"/>
  </si>
  <si>
    <r>
      <rPr>
        <sz val="10"/>
        <color theme="1"/>
        <rFont val="宋体"/>
        <family val="3"/>
        <charset val="134"/>
      </rPr>
      <t>提升</t>
    </r>
    <r>
      <rPr>
        <sz val="10"/>
        <color theme="1"/>
        <rFont val="Arial"/>
        <family val="2"/>
      </rPr>
      <t>100</t>
    </r>
    <r>
      <rPr>
        <sz val="10"/>
        <color theme="1"/>
        <rFont val="宋体"/>
        <family val="3"/>
        <charset val="134"/>
      </rPr>
      <t>的仇恨值</t>
    </r>
    <phoneticPr fontId="4" type="noConversion"/>
  </si>
  <si>
    <r>
      <rPr>
        <sz val="10"/>
        <color theme="1"/>
        <rFont val="宋体"/>
        <family val="3"/>
        <charset val="134"/>
      </rPr>
      <t>提升我方全体</t>
    </r>
    <r>
      <rPr>
        <sz val="10"/>
        <color theme="1"/>
        <rFont val="Arial"/>
        <family val="2"/>
      </rPr>
      <t>10%</t>
    </r>
    <r>
      <rPr>
        <sz val="10"/>
        <color theme="1"/>
        <rFont val="宋体"/>
        <family val="3"/>
        <charset val="134"/>
      </rPr>
      <t>的暴击率</t>
    </r>
    <phoneticPr fontId="4" type="noConversion"/>
  </si>
  <si>
    <r>
      <rPr>
        <sz val="10"/>
        <color theme="1"/>
        <rFont val="宋体"/>
        <family val="3"/>
        <charset val="134"/>
      </rPr>
      <t>使敌方全体进入混乱状态持续</t>
    </r>
    <r>
      <rPr>
        <sz val="10"/>
        <color theme="1"/>
        <rFont val="Arial"/>
        <family val="2"/>
      </rPr>
      <t>4</t>
    </r>
    <r>
      <rPr>
        <sz val="10"/>
        <color theme="1"/>
        <rFont val="宋体"/>
        <family val="3"/>
        <charset val="134"/>
      </rPr>
      <t>个小回合</t>
    </r>
    <phoneticPr fontId="4" type="noConversion"/>
  </si>
  <si>
    <r>
      <rPr>
        <sz val="10"/>
        <color theme="1"/>
        <rFont val="宋体"/>
        <family val="3"/>
        <charset val="134"/>
      </rPr>
      <t>对地方全体造成</t>
    </r>
    <r>
      <rPr>
        <sz val="10"/>
        <color theme="1"/>
        <rFont val="Arial"/>
        <family val="2"/>
      </rPr>
      <t>0.5</t>
    </r>
    <r>
      <rPr>
        <sz val="10"/>
        <color theme="1"/>
        <rFont val="宋体"/>
        <family val="3"/>
        <charset val="134"/>
      </rPr>
      <t>倍伤害</t>
    </r>
    <phoneticPr fontId="4" type="noConversion"/>
  </si>
  <si>
    <t>物攻</t>
    <phoneticPr fontId="4" type="noConversion"/>
  </si>
  <si>
    <t>物防</t>
    <phoneticPr fontId="4" type="noConversion"/>
  </si>
  <si>
    <t>魔防</t>
    <phoneticPr fontId="4" type="noConversion"/>
  </si>
  <si>
    <t>敏捷</t>
    <phoneticPr fontId="4" type="noConversion"/>
  </si>
  <si>
    <t>命中</t>
    <phoneticPr fontId="4" type="noConversion"/>
  </si>
  <si>
    <t>暴击</t>
    <phoneticPr fontId="4" type="noConversion"/>
  </si>
  <si>
    <t>物理</t>
    <phoneticPr fontId="4" type="noConversion"/>
  </si>
  <si>
    <t>地脉</t>
    <phoneticPr fontId="4" type="noConversion"/>
  </si>
  <si>
    <t>冷却</t>
    <phoneticPr fontId="4" type="noConversion"/>
  </si>
  <si>
    <t>火炎</t>
    <phoneticPr fontId="4" type="noConversion"/>
  </si>
  <si>
    <t>神圣</t>
    <phoneticPr fontId="4" type="noConversion"/>
  </si>
  <si>
    <t>黑暗</t>
    <phoneticPr fontId="4" type="noConversion"/>
  </si>
  <si>
    <t>电击</t>
    <phoneticPr fontId="4" type="noConversion"/>
  </si>
  <si>
    <t>闪避</t>
    <phoneticPr fontId="4" type="noConversion"/>
  </si>
  <si>
    <t>drop</t>
    <phoneticPr fontId="4" type="noConversion"/>
  </si>
  <si>
    <t>weapon</t>
    <phoneticPr fontId="4" type="noConversion"/>
  </si>
  <si>
    <t xml:space="preserve"> b</t>
    <phoneticPr fontId="4" type="noConversion"/>
  </si>
  <si>
    <t>物理</t>
    <phoneticPr fontId="4" type="noConversion"/>
  </si>
  <si>
    <t>地脉</t>
    <phoneticPr fontId="4" type="noConversion"/>
  </si>
  <si>
    <t>冷却</t>
    <phoneticPr fontId="4" type="noConversion"/>
  </si>
  <si>
    <t>火炎</t>
    <phoneticPr fontId="4" type="noConversion"/>
  </si>
  <si>
    <t>神圣</t>
    <phoneticPr fontId="4" type="noConversion"/>
  </si>
  <si>
    <t>黑暗</t>
    <phoneticPr fontId="4" type="noConversion"/>
  </si>
  <si>
    <t>电击</t>
    <phoneticPr fontId="4" type="noConversion"/>
  </si>
  <si>
    <t>火炎</t>
    <phoneticPr fontId="4" type="noConversion"/>
  </si>
  <si>
    <t>黑暗</t>
    <phoneticPr fontId="4" type="noConversion"/>
  </si>
  <si>
    <t>地脉</t>
    <phoneticPr fontId="4" type="noConversion"/>
  </si>
  <si>
    <t>物理</t>
    <phoneticPr fontId="4" type="noConversion"/>
  </si>
  <si>
    <t>冷却</t>
    <phoneticPr fontId="4" type="noConversion"/>
  </si>
  <si>
    <t>火炎</t>
    <phoneticPr fontId="4" type="noConversion"/>
  </si>
  <si>
    <t>神圣</t>
    <phoneticPr fontId="4" type="noConversion"/>
  </si>
  <si>
    <t>电击</t>
    <phoneticPr fontId="4" type="noConversion"/>
  </si>
  <si>
    <t>速度</t>
    <phoneticPr fontId="4" type="noConversion"/>
  </si>
  <si>
    <t>物理</t>
    <phoneticPr fontId="4" type="noConversion"/>
  </si>
  <si>
    <t>地脉</t>
    <phoneticPr fontId="4" type="noConversion"/>
  </si>
  <si>
    <t>冷却</t>
    <phoneticPr fontId="4" type="noConversion"/>
  </si>
  <si>
    <t>神圣</t>
    <phoneticPr fontId="4" type="noConversion"/>
  </si>
  <si>
    <t>黑暗</t>
    <phoneticPr fontId="4" type="noConversion"/>
  </si>
  <si>
    <t>电击</t>
    <phoneticPr fontId="4" type="noConversion"/>
  </si>
  <si>
    <t>怪物类型</t>
    <phoneticPr fontId="4" type="noConversion"/>
  </si>
  <si>
    <t>怪物属性</t>
    <phoneticPr fontId="4" type="noConversion"/>
  </si>
  <si>
    <t>怪物图片</t>
    <phoneticPr fontId="4" type="noConversion"/>
  </si>
  <si>
    <t>物防</t>
    <phoneticPr fontId="4" type="noConversion"/>
  </si>
  <si>
    <t>魔防</t>
    <phoneticPr fontId="4" type="noConversion"/>
  </si>
  <si>
    <t>怪物等级</t>
    <phoneticPr fontId="4" type="noConversion"/>
  </si>
  <si>
    <t>飞行系</t>
    <phoneticPr fontId="4" type="noConversion"/>
  </si>
  <si>
    <t>命中</t>
    <phoneticPr fontId="4" type="noConversion"/>
  </si>
  <si>
    <t>普通书柜</t>
    <phoneticPr fontId="4" type="noConversion"/>
  </si>
  <si>
    <t>高级书柜</t>
    <phoneticPr fontId="4" type="noConversion"/>
  </si>
  <si>
    <t>豪华书柜</t>
    <phoneticPr fontId="4" type="noConversion"/>
  </si>
  <si>
    <t>IC0301</t>
    <phoneticPr fontId="4" type="noConversion"/>
  </si>
  <si>
    <t>IC0302</t>
  </si>
  <si>
    <t>IC0303</t>
  </si>
  <si>
    <t>普通床</t>
    <phoneticPr fontId="4" type="noConversion"/>
  </si>
  <si>
    <t>舒适床</t>
    <phoneticPr fontId="4" type="noConversion"/>
  </si>
  <si>
    <t>豪华床</t>
    <phoneticPr fontId="4" type="noConversion"/>
  </si>
  <si>
    <t>IC0305</t>
  </si>
  <si>
    <t>IC0306</t>
  </si>
  <si>
    <t>IC0307</t>
  </si>
  <si>
    <r>
      <rPr>
        <sz val="10"/>
        <color theme="1"/>
        <rFont val="宋体"/>
        <family val="2"/>
      </rPr>
      <t>庭院</t>
    </r>
    <phoneticPr fontId="4" type="noConversion"/>
  </si>
  <si>
    <t>摆放数量</t>
    <phoneticPr fontId="4" type="noConversion"/>
  </si>
  <si>
    <t>屋子</t>
    <phoneticPr fontId="4" type="noConversion"/>
  </si>
  <si>
    <t>摆放数量</t>
    <phoneticPr fontId="4" type="noConversion"/>
  </si>
  <si>
    <t>摆放数量</t>
    <phoneticPr fontId="4" type="noConversion"/>
  </si>
  <si>
    <t>店铺</t>
    <phoneticPr fontId="4" type="noConversion"/>
  </si>
  <si>
    <t>摆放数量</t>
    <phoneticPr fontId="4" type="noConversion"/>
  </si>
  <si>
    <t>工房</t>
    <phoneticPr fontId="4" type="noConversion"/>
  </si>
  <si>
    <t>升级金币</t>
    <phoneticPr fontId="4" type="noConversion"/>
  </si>
  <si>
    <r>
      <rPr>
        <sz val="10"/>
        <color theme="1"/>
        <rFont val="宋体"/>
        <family val="3"/>
        <charset val="134"/>
      </rPr>
      <t>升级材料</t>
    </r>
    <r>
      <rPr>
        <sz val="10"/>
        <color theme="1"/>
        <rFont val="Arial"/>
        <family val="2"/>
      </rPr>
      <t>1</t>
    </r>
    <phoneticPr fontId="4" type="noConversion"/>
  </si>
  <si>
    <t>num</t>
    <phoneticPr fontId="4" type="noConversion"/>
  </si>
  <si>
    <t>升级金币</t>
    <phoneticPr fontId="4" type="noConversion"/>
  </si>
  <si>
    <r>
      <rPr>
        <sz val="10"/>
        <color theme="1"/>
        <rFont val="宋体"/>
        <family val="3"/>
        <charset val="134"/>
      </rPr>
      <t>升级材料</t>
    </r>
    <r>
      <rPr>
        <sz val="10"/>
        <color theme="1"/>
        <rFont val="Arial"/>
        <family val="2"/>
      </rPr>
      <t>1</t>
    </r>
    <phoneticPr fontId="4" type="noConversion"/>
  </si>
  <si>
    <t>升级金币</t>
    <phoneticPr fontId="4" type="noConversion"/>
  </si>
  <si>
    <r>
      <rPr>
        <sz val="10"/>
        <color theme="1"/>
        <rFont val="宋体"/>
        <family val="3"/>
        <charset val="134"/>
      </rPr>
      <t>升级材料</t>
    </r>
    <r>
      <rPr>
        <sz val="10"/>
        <color theme="1"/>
        <rFont val="Arial"/>
        <family val="2"/>
      </rPr>
      <t>1</t>
    </r>
    <phoneticPr fontId="4" type="noConversion"/>
  </si>
  <si>
    <t>升级金币</t>
    <phoneticPr fontId="4" type="noConversion"/>
  </si>
  <si>
    <r>
      <rPr>
        <sz val="10"/>
        <color theme="1"/>
        <rFont val="宋体"/>
        <family val="3"/>
        <charset val="134"/>
      </rPr>
      <t>升级材料</t>
    </r>
    <r>
      <rPr>
        <sz val="10"/>
        <color theme="1"/>
        <rFont val="Arial"/>
        <family val="2"/>
      </rPr>
      <t>1</t>
    </r>
    <phoneticPr fontId="4" type="noConversion"/>
  </si>
  <si>
    <r>
      <t>1</t>
    </r>
    <r>
      <rPr>
        <sz val="10"/>
        <color theme="1"/>
        <rFont val="宋体"/>
        <family val="3"/>
        <charset val="134"/>
      </rPr>
      <t>点</t>
    </r>
    <r>
      <rPr>
        <sz val="10"/>
        <color theme="1"/>
        <rFont val="Arial"/>
        <family val="2"/>
      </rPr>
      <t>cost=10</t>
    </r>
    <r>
      <rPr>
        <sz val="10"/>
        <color theme="1"/>
        <rFont val="宋体"/>
        <family val="3"/>
        <charset val="134"/>
      </rPr>
      <t>金币</t>
    </r>
    <phoneticPr fontId="4" type="noConversion"/>
  </si>
  <si>
    <t>普通屏风</t>
    <phoneticPr fontId="4" type="noConversion"/>
  </si>
  <si>
    <t>高级屏风</t>
    <phoneticPr fontId="4" type="noConversion"/>
  </si>
  <si>
    <t>豪华屏风</t>
    <phoneticPr fontId="4" type="noConversion"/>
  </si>
  <si>
    <t>IC0308</t>
  </si>
  <si>
    <t>IC0309</t>
  </si>
  <si>
    <t>IC0310</t>
  </si>
  <si>
    <t>IC0311</t>
  </si>
  <si>
    <t>IC0312</t>
  </si>
  <si>
    <t>IC0313</t>
  </si>
  <si>
    <t>IC0314</t>
  </si>
  <si>
    <t>IC0315</t>
  </si>
  <si>
    <t>IC0316</t>
  </si>
  <si>
    <t>IC0317</t>
  </si>
  <si>
    <t>IC0341</t>
  </si>
  <si>
    <t>IC0345</t>
  </si>
  <si>
    <t>IC0346</t>
  </si>
  <si>
    <t>IC0347</t>
  </si>
  <si>
    <t>IC0348</t>
  </si>
  <si>
    <t>IC0349</t>
  </si>
  <si>
    <t>IC0350</t>
  </si>
  <si>
    <t>IC0351</t>
  </si>
  <si>
    <t>IC0352</t>
  </si>
  <si>
    <t>普通水壶</t>
    <phoneticPr fontId="4" type="noConversion"/>
  </si>
  <si>
    <t>高级水壶</t>
    <phoneticPr fontId="4" type="noConversion"/>
  </si>
  <si>
    <t>豪华水壶</t>
    <phoneticPr fontId="4" type="noConversion"/>
  </si>
  <si>
    <t>普通衣柜</t>
    <phoneticPr fontId="4" type="noConversion"/>
  </si>
  <si>
    <t>高级衣柜</t>
    <phoneticPr fontId="4" type="noConversion"/>
  </si>
  <si>
    <t>豪华衣柜</t>
    <phoneticPr fontId="4" type="noConversion"/>
  </si>
  <si>
    <t>普通地毯</t>
    <phoneticPr fontId="4" type="noConversion"/>
  </si>
  <si>
    <t>豪华地毯</t>
    <phoneticPr fontId="4" type="noConversion"/>
  </si>
  <si>
    <t>IC0318</t>
    <phoneticPr fontId="4" type="noConversion"/>
  </si>
  <si>
    <t>黑熊装饰</t>
    <phoneticPr fontId="4" type="noConversion"/>
  </si>
  <si>
    <t>白熊装饰</t>
    <phoneticPr fontId="4" type="noConversion"/>
  </si>
  <si>
    <t>普通武器架</t>
    <phoneticPr fontId="4" type="noConversion"/>
  </si>
  <si>
    <t>高级武器架</t>
    <phoneticPr fontId="4" type="noConversion"/>
  </si>
  <si>
    <t>南方铠甲</t>
    <phoneticPr fontId="4" type="noConversion"/>
  </si>
  <si>
    <t>北方铠甲</t>
    <phoneticPr fontId="4" type="noConversion"/>
  </si>
  <si>
    <t>绿榻榻米</t>
    <phoneticPr fontId="4" type="noConversion"/>
  </si>
  <si>
    <t>粉榻榻米</t>
    <phoneticPr fontId="4" type="noConversion"/>
  </si>
  <si>
    <t>双人榻榻米</t>
    <phoneticPr fontId="4" type="noConversion"/>
  </si>
  <si>
    <t>温馨双人床</t>
    <phoneticPr fontId="4" type="noConversion"/>
  </si>
  <si>
    <t>机械回转床</t>
    <phoneticPr fontId="4" type="noConversion"/>
  </si>
  <si>
    <t>土豪床</t>
    <phoneticPr fontId="4" type="noConversion"/>
  </si>
  <si>
    <t>小鱼缸</t>
    <phoneticPr fontId="4" type="noConversion"/>
  </si>
  <si>
    <t>立方鱼缸</t>
    <phoneticPr fontId="4" type="noConversion"/>
  </si>
  <si>
    <t>落地鱼缸</t>
    <phoneticPr fontId="4" type="noConversion"/>
  </si>
  <si>
    <t>阔叶植物</t>
    <phoneticPr fontId="4" type="noConversion"/>
  </si>
  <si>
    <t>针叶植物</t>
    <phoneticPr fontId="4" type="noConversion"/>
  </si>
  <si>
    <t>小花盆栽</t>
    <phoneticPr fontId="4" type="noConversion"/>
  </si>
  <si>
    <t>大花盆栽</t>
    <phoneticPr fontId="4" type="noConversion"/>
  </si>
  <si>
    <t>豪华盆栽</t>
    <phoneticPr fontId="4" type="noConversion"/>
  </si>
  <si>
    <t>人体植物</t>
    <phoneticPr fontId="4" type="noConversion"/>
  </si>
  <si>
    <t>魔法扫帚</t>
    <phoneticPr fontId="4" type="noConversion"/>
  </si>
  <si>
    <t>吸尘器</t>
    <phoneticPr fontId="4" type="noConversion"/>
  </si>
  <si>
    <t>IC0319</t>
    <phoneticPr fontId="4" type="noConversion"/>
  </si>
  <si>
    <t>IC0320</t>
    <phoneticPr fontId="4" type="noConversion"/>
  </si>
  <si>
    <t>IC0321</t>
    <phoneticPr fontId="4" type="noConversion"/>
  </si>
  <si>
    <t>IC0322</t>
    <phoneticPr fontId="4" type="noConversion"/>
  </si>
  <si>
    <t>IC0323</t>
    <phoneticPr fontId="4" type="noConversion"/>
  </si>
  <si>
    <t>IC0323</t>
    <phoneticPr fontId="4" type="noConversion"/>
  </si>
  <si>
    <t>IC0326</t>
    <phoneticPr fontId="4" type="noConversion"/>
  </si>
  <si>
    <t>IC0327</t>
    <phoneticPr fontId="4" type="noConversion"/>
  </si>
  <si>
    <t>IC0369</t>
    <phoneticPr fontId="4" type="noConversion"/>
  </si>
  <si>
    <t>IC0328</t>
    <phoneticPr fontId="4" type="noConversion"/>
  </si>
  <si>
    <t>IC0329</t>
    <phoneticPr fontId="4" type="noConversion"/>
  </si>
  <si>
    <t>IC0332</t>
    <phoneticPr fontId="4" type="noConversion"/>
  </si>
  <si>
    <t>IC0333</t>
    <phoneticPr fontId="4" type="noConversion"/>
  </si>
  <si>
    <t>IC0334</t>
    <phoneticPr fontId="4" type="noConversion"/>
  </si>
  <si>
    <t>IC0335</t>
    <phoneticPr fontId="4" type="noConversion"/>
  </si>
  <si>
    <t>IC0336</t>
    <phoneticPr fontId="4" type="noConversion"/>
  </si>
  <si>
    <t>IC0337</t>
    <phoneticPr fontId="4" type="noConversion"/>
  </si>
  <si>
    <t>IC0338</t>
    <phoneticPr fontId="4" type="noConversion"/>
  </si>
  <si>
    <t>IC0339</t>
    <phoneticPr fontId="4" type="noConversion"/>
  </si>
  <si>
    <t>IC0340</t>
    <phoneticPr fontId="4" type="noConversion"/>
  </si>
  <si>
    <t>普通扫把</t>
    <phoneticPr fontId="4" type="noConversion"/>
  </si>
  <si>
    <t>IC0342</t>
    <phoneticPr fontId="4" type="noConversion"/>
  </si>
  <si>
    <t>IC0343</t>
    <phoneticPr fontId="4" type="noConversion"/>
  </si>
  <si>
    <t>中式箱子</t>
    <phoneticPr fontId="4" type="noConversion"/>
  </si>
  <si>
    <t>中式高级箱子</t>
    <phoneticPr fontId="4" type="noConversion"/>
  </si>
  <si>
    <t>中式豪华箱子</t>
    <phoneticPr fontId="4" type="noConversion"/>
  </si>
  <si>
    <t>欧式箱子</t>
    <phoneticPr fontId="4" type="noConversion"/>
  </si>
  <si>
    <t>欧式高级箱子</t>
    <phoneticPr fontId="4" type="noConversion"/>
  </si>
  <si>
    <t>欧式豪华箱子</t>
    <phoneticPr fontId="4" type="noConversion"/>
  </si>
  <si>
    <t>哑铃</t>
    <phoneticPr fontId="4" type="noConversion"/>
  </si>
  <si>
    <t>杠铃</t>
    <phoneticPr fontId="4" type="noConversion"/>
  </si>
  <si>
    <t>健身套件</t>
    <phoneticPr fontId="4" type="noConversion"/>
  </si>
  <si>
    <t>IC0344</t>
    <phoneticPr fontId="4" type="noConversion"/>
  </si>
  <si>
    <t>类型</t>
    <phoneticPr fontId="4" type="noConversion"/>
  </si>
  <si>
    <t>普通货架</t>
    <phoneticPr fontId="4" type="noConversion"/>
  </si>
  <si>
    <t>高级货架</t>
    <phoneticPr fontId="4" type="noConversion"/>
  </si>
  <si>
    <t>豪华货架</t>
    <phoneticPr fontId="4" type="noConversion"/>
  </si>
  <si>
    <t>木制武器架</t>
    <phoneticPr fontId="4" type="noConversion"/>
  </si>
  <si>
    <t>铁制武器架</t>
    <phoneticPr fontId="4" type="noConversion"/>
  </si>
  <si>
    <t>豪华武器架</t>
    <phoneticPr fontId="4" type="noConversion"/>
  </si>
  <si>
    <t>木制收银台</t>
    <phoneticPr fontId="4" type="noConversion"/>
  </si>
  <si>
    <t>铁制收银台</t>
    <phoneticPr fontId="4" type="noConversion"/>
  </si>
  <si>
    <t>豪华收银台</t>
    <phoneticPr fontId="4" type="noConversion"/>
  </si>
  <si>
    <t>IC0381</t>
    <phoneticPr fontId="4" type="noConversion"/>
  </si>
  <si>
    <t>IC0382</t>
    <phoneticPr fontId="4" type="noConversion"/>
  </si>
  <si>
    <t>IC0383</t>
    <phoneticPr fontId="4" type="noConversion"/>
  </si>
  <si>
    <t>IC0384</t>
    <phoneticPr fontId="4" type="noConversion"/>
  </si>
  <si>
    <t>IC0385</t>
    <phoneticPr fontId="4" type="noConversion"/>
  </si>
  <si>
    <t>IC0386</t>
    <phoneticPr fontId="4" type="noConversion"/>
  </si>
  <si>
    <t>IC0387</t>
    <phoneticPr fontId="4" type="noConversion"/>
  </si>
  <si>
    <t>IC0388</t>
  </si>
  <si>
    <t>IC0389</t>
    <phoneticPr fontId="4" type="noConversion"/>
  </si>
  <si>
    <t>小型金库</t>
    <phoneticPr fontId="4" type="noConversion"/>
  </si>
  <si>
    <t>大型金库</t>
    <phoneticPr fontId="4" type="noConversion"/>
  </si>
  <si>
    <t>豪华金库</t>
    <phoneticPr fontId="4" type="noConversion"/>
  </si>
  <si>
    <t>小型画桌</t>
    <phoneticPr fontId="4" type="noConversion"/>
  </si>
  <si>
    <t>大型画桌</t>
    <phoneticPr fontId="4" type="noConversion"/>
  </si>
  <si>
    <t>豪华画桌</t>
    <phoneticPr fontId="4" type="noConversion"/>
  </si>
  <si>
    <t>小型box</t>
    <phoneticPr fontId="4" type="noConversion"/>
  </si>
  <si>
    <t xml:space="preserve">大型box </t>
    <phoneticPr fontId="4" type="noConversion"/>
  </si>
  <si>
    <t>豪华box</t>
    <phoneticPr fontId="4" type="noConversion"/>
  </si>
  <si>
    <t>朴素地毯</t>
    <phoneticPr fontId="4" type="noConversion"/>
  </si>
  <si>
    <t>绮丽地毯</t>
    <phoneticPr fontId="4" type="noConversion"/>
  </si>
  <si>
    <t>豪华地毯</t>
    <phoneticPr fontId="4" type="noConversion"/>
  </si>
  <si>
    <t>IC0390</t>
  </si>
  <si>
    <t>IC0391</t>
  </si>
  <si>
    <t>IC0392</t>
  </si>
  <si>
    <t>IC0393</t>
  </si>
  <si>
    <t>IC0394</t>
  </si>
  <si>
    <t>IC0395</t>
  </si>
  <si>
    <t>IC0396</t>
  </si>
  <si>
    <t>IC0397</t>
  </si>
  <si>
    <t>IC0398</t>
  </si>
  <si>
    <t>IC0401</t>
  </si>
  <si>
    <t>IC0402</t>
  </si>
  <si>
    <t>IC0403</t>
  </si>
  <si>
    <t>展示铠甲</t>
    <phoneticPr fontId="4" type="noConversion"/>
  </si>
  <si>
    <t>二角铠甲</t>
    <phoneticPr fontId="4" type="noConversion"/>
  </si>
  <si>
    <t>金身铠甲</t>
    <phoneticPr fontId="4" type="noConversion"/>
  </si>
  <si>
    <t>军神铠甲</t>
    <phoneticPr fontId="4" type="noConversion"/>
  </si>
  <si>
    <t>杀神蜡像</t>
    <phoneticPr fontId="4" type="noConversion"/>
  </si>
  <si>
    <t>双剑士石像</t>
    <phoneticPr fontId="4" type="noConversion"/>
  </si>
  <si>
    <t>知识女神石像</t>
    <phoneticPr fontId="4" type="noConversion"/>
  </si>
  <si>
    <t>IC0407</t>
  </si>
  <si>
    <t>IC0408</t>
  </si>
  <si>
    <t>IC0409</t>
  </si>
  <si>
    <t>IC0410</t>
  </si>
  <si>
    <t>IC0411</t>
  </si>
  <si>
    <t>IC0412</t>
  </si>
  <si>
    <t>IC0413</t>
  </si>
  <si>
    <t>女裸体石像</t>
    <phoneticPr fontId="4" type="noConversion"/>
  </si>
  <si>
    <t>男裸体石像</t>
    <phoneticPr fontId="4" type="noConversion"/>
  </si>
  <si>
    <t>IC0415</t>
  </si>
  <si>
    <t>IC0416</t>
  </si>
  <si>
    <t>特洛伊木马</t>
    <phoneticPr fontId="4" type="noConversion"/>
  </si>
  <si>
    <t>人形木偶</t>
    <phoneticPr fontId="4" type="noConversion"/>
  </si>
  <si>
    <t>滑梯</t>
    <phoneticPr fontId="4" type="noConversion"/>
  </si>
  <si>
    <t>中式大炮</t>
    <phoneticPr fontId="4" type="noConversion"/>
  </si>
  <si>
    <t>欧式大炮</t>
    <phoneticPr fontId="4" type="noConversion"/>
  </si>
  <si>
    <t>淡水鱼池</t>
    <phoneticPr fontId="4" type="noConversion"/>
  </si>
  <si>
    <t>海水鱼池</t>
    <phoneticPr fontId="4" type="noConversion"/>
  </si>
  <si>
    <t>海狮鱼池</t>
    <phoneticPr fontId="4" type="noConversion"/>
  </si>
  <si>
    <t>人鱼鱼池</t>
    <phoneticPr fontId="4" type="noConversion"/>
  </si>
  <si>
    <t>IC0417</t>
  </si>
  <si>
    <t>IC0418</t>
  </si>
  <si>
    <t>IC0419</t>
  </si>
  <si>
    <t>IC0420</t>
  </si>
  <si>
    <t>IC0421</t>
  </si>
  <si>
    <t>IC0422</t>
  </si>
  <si>
    <t>IC0423</t>
  </si>
  <si>
    <t>IC0424</t>
  </si>
  <si>
    <t>IC0425</t>
  </si>
  <si>
    <t>普通书棚</t>
    <phoneticPr fontId="4" type="noConversion"/>
  </si>
  <si>
    <t>高级书棚</t>
    <phoneticPr fontId="4" type="noConversion"/>
  </si>
  <si>
    <t>豪华书棚</t>
    <phoneticPr fontId="4" type="noConversion"/>
  </si>
  <si>
    <t>蜜罐</t>
    <phoneticPr fontId="4" type="noConversion"/>
  </si>
  <si>
    <t>冷藏蜜罐</t>
    <phoneticPr fontId="4" type="noConversion"/>
  </si>
  <si>
    <t>自动贩卖蜜罐</t>
    <phoneticPr fontId="4" type="noConversion"/>
  </si>
  <si>
    <t>古董壶</t>
    <phoneticPr fontId="4" type="noConversion"/>
  </si>
  <si>
    <t>水樽</t>
    <phoneticPr fontId="4" type="noConversion"/>
  </si>
  <si>
    <t>神之壶</t>
    <phoneticPr fontId="4" type="noConversion"/>
  </si>
  <si>
    <t>IC0426</t>
    <phoneticPr fontId="4" type="noConversion"/>
  </si>
  <si>
    <t>IC0427</t>
    <phoneticPr fontId="4" type="noConversion"/>
  </si>
  <si>
    <t>IC0428</t>
  </si>
  <si>
    <t>IC0429</t>
  </si>
  <si>
    <t>IC0430</t>
  </si>
  <si>
    <t>IC0431</t>
  </si>
  <si>
    <t>IC0432</t>
  </si>
  <si>
    <t>IC0433</t>
  </si>
  <si>
    <t>IC0434</t>
  </si>
  <si>
    <t>IC0436</t>
  </si>
  <si>
    <t>IC0437</t>
  </si>
  <si>
    <t>IC0438</t>
  </si>
  <si>
    <t>IC0448</t>
  </si>
  <si>
    <t>IC0456</t>
  </si>
  <si>
    <t>IC0457</t>
  </si>
  <si>
    <t>IC0458</t>
  </si>
  <si>
    <t>IC0459</t>
  </si>
  <si>
    <t>IC0460</t>
  </si>
  <si>
    <t>IC0461</t>
  </si>
  <si>
    <t>IC0463</t>
  </si>
  <si>
    <t>IC0464</t>
  </si>
  <si>
    <t>IC0465</t>
  </si>
  <si>
    <t>IC0466</t>
  </si>
  <si>
    <t>IC0467</t>
  </si>
  <si>
    <t>IC0468</t>
  </si>
  <si>
    <t>IC0469</t>
  </si>
  <si>
    <t>IC0470</t>
  </si>
  <si>
    <t>IC0471</t>
  </si>
  <si>
    <t>IC0472</t>
  </si>
  <si>
    <t>IC0473</t>
  </si>
  <si>
    <t>IC0474</t>
  </si>
  <si>
    <t>IC0475</t>
  </si>
  <si>
    <t>IC0476</t>
  </si>
  <si>
    <t>IC0477</t>
  </si>
  <si>
    <t>IC0478</t>
  </si>
  <si>
    <t>IC0479</t>
  </si>
  <si>
    <t>IC0480</t>
  </si>
  <si>
    <t>IC0482</t>
  </si>
  <si>
    <t>IC0483</t>
  </si>
  <si>
    <t>IC0484</t>
  </si>
  <si>
    <t>IC0485</t>
  </si>
  <si>
    <t>IC0486</t>
  </si>
  <si>
    <t>IC0487</t>
  </si>
  <si>
    <t>IC0488</t>
  </si>
  <si>
    <t>IC0489</t>
  </si>
  <si>
    <t>IC0490</t>
  </si>
  <si>
    <t>IC0491</t>
  </si>
  <si>
    <t>IC0492</t>
  </si>
  <si>
    <t>IC0493</t>
  </si>
  <si>
    <t>IC0494</t>
  </si>
  <si>
    <t>IC0495</t>
  </si>
  <si>
    <t>IC0496</t>
  </si>
  <si>
    <t>IC0497</t>
  </si>
  <si>
    <t>IC0498</t>
  </si>
  <si>
    <t>IC0499</t>
  </si>
  <si>
    <t>IC0500</t>
  </si>
  <si>
    <t>IC0501</t>
  </si>
  <si>
    <t>IC0502</t>
  </si>
  <si>
    <t>IC0503</t>
  </si>
  <si>
    <t>IC0504</t>
  </si>
  <si>
    <t>IC0505</t>
  </si>
  <si>
    <t>IC0506</t>
  </si>
  <si>
    <t>IC0507</t>
  </si>
  <si>
    <t>IC0508</t>
  </si>
  <si>
    <t>IC0509</t>
  </si>
  <si>
    <t>招财猫</t>
    <phoneticPr fontId="4" type="noConversion"/>
  </si>
  <si>
    <t>卡比</t>
    <phoneticPr fontId="4" type="noConversion"/>
  </si>
  <si>
    <t>IC0404</t>
    <phoneticPr fontId="4" type="noConversion"/>
  </si>
  <si>
    <t>IC0406</t>
    <phoneticPr fontId="4" type="noConversion"/>
  </si>
  <si>
    <t>店铺</t>
    <phoneticPr fontId="4" type="noConversion"/>
  </si>
  <si>
    <t>合成壶</t>
    <phoneticPr fontId="4" type="noConversion"/>
  </si>
  <si>
    <t>作业台</t>
    <phoneticPr fontId="4" type="noConversion"/>
  </si>
  <si>
    <t>素材箱Ⅰ</t>
    <phoneticPr fontId="4" type="noConversion"/>
  </si>
  <si>
    <t>素材箱Ⅱ</t>
    <phoneticPr fontId="4" type="noConversion"/>
  </si>
  <si>
    <t>素材箱Ⅲ</t>
    <phoneticPr fontId="4" type="noConversion"/>
  </si>
  <si>
    <t>素材箱Ⅳ</t>
    <phoneticPr fontId="4" type="noConversion"/>
  </si>
  <si>
    <t>熔炉</t>
    <phoneticPr fontId="4" type="noConversion"/>
  </si>
  <si>
    <t>冶炼工具</t>
    <phoneticPr fontId="4" type="noConversion"/>
  </si>
  <si>
    <t>熔炼灯</t>
    <phoneticPr fontId="4" type="noConversion"/>
  </si>
  <si>
    <t>金床</t>
    <phoneticPr fontId="4" type="noConversion"/>
  </si>
  <si>
    <t>樽Ⅰ</t>
    <phoneticPr fontId="4" type="noConversion"/>
  </si>
  <si>
    <t>樽Ⅱ</t>
    <phoneticPr fontId="4" type="noConversion"/>
  </si>
  <si>
    <t>樽Ⅲ</t>
    <phoneticPr fontId="4" type="noConversion"/>
  </si>
  <si>
    <t>动物毛皮</t>
    <phoneticPr fontId="4" type="noConversion"/>
  </si>
  <si>
    <t>熊猫毛皮</t>
    <phoneticPr fontId="4" type="noConversion"/>
  </si>
  <si>
    <t>地魔法阵</t>
    <phoneticPr fontId="4" type="noConversion"/>
  </si>
  <si>
    <t>火魔法阵</t>
    <phoneticPr fontId="4" type="noConversion"/>
  </si>
  <si>
    <t>水魔法阵</t>
    <phoneticPr fontId="4" type="noConversion"/>
  </si>
  <si>
    <t>风魔法阵</t>
    <phoneticPr fontId="4" type="noConversion"/>
  </si>
  <si>
    <t>光魔法阵</t>
    <phoneticPr fontId="4" type="noConversion"/>
  </si>
  <si>
    <t>暗魔法阵</t>
    <phoneticPr fontId="4" type="noConversion"/>
  </si>
  <si>
    <t>裁缝台</t>
    <phoneticPr fontId="4" type="noConversion"/>
  </si>
  <si>
    <t>自动裁缝台</t>
    <phoneticPr fontId="4" type="noConversion"/>
  </si>
  <si>
    <t>机械裁缝台</t>
    <phoneticPr fontId="4" type="noConversion"/>
  </si>
  <si>
    <t>制图机</t>
    <phoneticPr fontId="4" type="noConversion"/>
  </si>
  <si>
    <t>高级制图机</t>
    <phoneticPr fontId="4" type="noConversion"/>
  </si>
  <si>
    <t>豪华制图机</t>
    <phoneticPr fontId="4" type="noConversion"/>
  </si>
  <si>
    <t>设计图羊皮纸</t>
    <phoneticPr fontId="4" type="noConversion"/>
  </si>
  <si>
    <t>魔法羊皮纸</t>
    <phoneticPr fontId="4" type="noConversion"/>
  </si>
  <si>
    <t>魔法投影羊皮纸</t>
    <phoneticPr fontId="4" type="noConversion"/>
  </si>
  <si>
    <t>灭火水桶</t>
    <phoneticPr fontId="4" type="noConversion"/>
  </si>
  <si>
    <t>灭火井</t>
    <phoneticPr fontId="4" type="noConversion"/>
  </si>
  <si>
    <t>赤色合成壶</t>
    <phoneticPr fontId="4" type="noConversion"/>
  </si>
  <si>
    <t>魔法合成壶</t>
    <phoneticPr fontId="4" type="noConversion"/>
  </si>
  <si>
    <t>不可思议合成壶</t>
    <phoneticPr fontId="4" type="noConversion"/>
  </si>
  <si>
    <t>细菌培养槽</t>
    <phoneticPr fontId="4" type="noConversion"/>
  </si>
  <si>
    <t>细胞培养槽</t>
    <phoneticPr fontId="4" type="noConversion"/>
  </si>
  <si>
    <t>魔法培养槽</t>
    <phoneticPr fontId="4" type="noConversion"/>
  </si>
  <si>
    <t>研究机</t>
    <phoneticPr fontId="4" type="noConversion"/>
  </si>
  <si>
    <t>解刨机</t>
    <phoneticPr fontId="4" type="noConversion"/>
  </si>
  <si>
    <t>手术台</t>
    <phoneticPr fontId="4" type="noConversion"/>
  </si>
  <si>
    <t>工房</t>
    <phoneticPr fontId="4" type="noConversion"/>
  </si>
  <si>
    <t>IC0441</t>
    <phoneticPr fontId="4" type="noConversion"/>
  </si>
  <si>
    <t>IC0442</t>
    <phoneticPr fontId="4" type="noConversion"/>
  </si>
  <si>
    <t>IC0435</t>
    <phoneticPr fontId="4" type="noConversion"/>
  </si>
  <si>
    <t>IC0523</t>
    <phoneticPr fontId="4" type="noConversion"/>
  </si>
  <si>
    <t>IC0444</t>
    <phoneticPr fontId="4" type="noConversion"/>
  </si>
  <si>
    <t>IC0445</t>
    <phoneticPr fontId="4" type="noConversion"/>
  </si>
  <si>
    <t>IC0446</t>
    <phoneticPr fontId="4" type="noConversion"/>
  </si>
  <si>
    <t>IC0447</t>
    <phoneticPr fontId="4" type="noConversion"/>
  </si>
  <si>
    <t>IC0521</t>
    <phoneticPr fontId="4" type="noConversion"/>
  </si>
  <si>
    <t>IC0522</t>
    <phoneticPr fontId="4" type="noConversion"/>
  </si>
  <si>
    <t>IC0449</t>
    <phoneticPr fontId="4" type="noConversion"/>
  </si>
  <si>
    <t>IC0450</t>
    <phoneticPr fontId="4" type="noConversion"/>
  </si>
  <si>
    <t>IC0452</t>
    <phoneticPr fontId="4" type="noConversion"/>
  </si>
  <si>
    <t>IC0451</t>
    <phoneticPr fontId="4" type="noConversion"/>
  </si>
  <si>
    <t>IC0453</t>
    <phoneticPr fontId="4" type="noConversion"/>
  </si>
  <si>
    <t>IC0454</t>
    <phoneticPr fontId="4" type="noConversion"/>
  </si>
  <si>
    <t>IC0455</t>
    <phoneticPr fontId="4" type="noConversion"/>
  </si>
  <si>
    <t>灭火器</t>
    <phoneticPr fontId="4" type="noConversion"/>
  </si>
  <si>
    <t>矿物箱Ⅰ</t>
    <phoneticPr fontId="4" type="noConversion"/>
  </si>
  <si>
    <t>矿物箱Ⅱ</t>
    <phoneticPr fontId="4" type="noConversion"/>
  </si>
  <si>
    <t>矿物箱Ⅲ</t>
    <phoneticPr fontId="4" type="noConversion"/>
  </si>
  <si>
    <t>初级种子</t>
    <phoneticPr fontId="4" type="noConversion"/>
  </si>
  <si>
    <t>白菜幼苗</t>
    <phoneticPr fontId="4" type="noConversion"/>
  </si>
  <si>
    <t>赤根菜幼苗</t>
    <phoneticPr fontId="4" type="noConversion"/>
  </si>
  <si>
    <t>巨大豆子幼苗</t>
    <phoneticPr fontId="4" type="noConversion"/>
  </si>
  <si>
    <t>地衣野菜幼苗</t>
    <phoneticPr fontId="4" type="noConversion"/>
  </si>
  <si>
    <t>土窑</t>
    <phoneticPr fontId="4" type="noConversion"/>
  </si>
  <si>
    <t>石制火窑</t>
    <phoneticPr fontId="4" type="noConversion"/>
  </si>
  <si>
    <t>石制喷水器</t>
    <phoneticPr fontId="4" type="noConversion"/>
  </si>
  <si>
    <t>木制材料小屋</t>
    <phoneticPr fontId="4" type="noConversion"/>
  </si>
  <si>
    <t>铁质材料小屋</t>
    <phoneticPr fontId="4" type="noConversion"/>
  </si>
  <si>
    <t>豪华材料小屋</t>
    <phoneticPr fontId="4" type="noConversion"/>
  </si>
  <si>
    <t>风车灌溉</t>
    <phoneticPr fontId="4" type="noConversion"/>
  </si>
  <si>
    <t>庭院水池</t>
    <phoneticPr fontId="4" type="noConversion"/>
  </si>
  <si>
    <t>昆虫乐园</t>
    <phoneticPr fontId="4" type="noConversion"/>
  </si>
  <si>
    <t>木制秋千</t>
    <phoneticPr fontId="4" type="noConversion"/>
  </si>
  <si>
    <t>春天植物幼苗</t>
    <phoneticPr fontId="4" type="noConversion"/>
  </si>
  <si>
    <t>秋天植物幼苗</t>
    <phoneticPr fontId="4" type="noConversion"/>
  </si>
  <si>
    <t>烤肉场</t>
    <phoneticPr fontId="4" type="noConversion"/>
  </si>
  <si>
    <t>餐饮台</t>
    <phoneticPr fontId="4" type="noConversion"/>
  </si>
  <si>
    <t>豪华小屋</t>
    <phoneticPr fontId="4" type="noConversion"/>
  </si>
  <si>
    <t>水井</t>
    <phoneticPr fontId="4" type="noConversion"/>
  </si>
  <si>
    <t>参拜神社</t>
    <phoneticPr fontId="4" type="noConversion"/>
  </si>
  <si>
    <t>马厩</t>
    <phoneticPr fontId="4" type="noConversion"/>
  </si>
  <si>
    <t>普通帐篷</t>
    <phoneticPr fontId="4" type="noConversion"/>
  </si>
  <si>
    <t>高级帐篷</t>
    <phoneticPr fontId="4" type="noConversion"/>
  </si>
  <si>
    <t>药叶小屋</t>
    <phoneticPr fontId="4" type="noConversion"/>
  </si>
  <si>
    <t>牛棚</t>
    <phoneticPr fontId="4" type="noConversion"/>
  </si>
  <si>
    <t>紫叶菜幼苗</t>
    <phoneticPr fontId="4" type="noConversion"/>
  </si>
  <si>
    <t>庭院</t>
    <phoneticPr fontId="4" type="noConversion"/>
  </si>
  <si>
    <t>名字</t>
    <phoneticPr fontId="4" type="noConversion"/>
  </si>
  <si>
    <t>imge</t>
    <phoneticPr fontId="4" type="noConversion"/>
  </si>
  <si>
    <t>des</t>
    <phoneticPr fontId="4" type="noConversion"/>
  </si>
  <si>
    <t>材料名字</t>
    <phoneticPr fontId="4" type="noConversion"/>
  </si>
  <si>
    <t>材料类型</t>
    <phoneticPr fontId="4" type="noConversion"/>
  </si>
  <si>
    <t>用途</t>
    <phoneticPr fontId="4" type="noConversion"/>
  </si>
  <si>
    <t>image</t>
    <phoneticPr fontId="4" type="noConversion"/>
  </si>
  <si>
    <t>石材</t>
    <phoneticPr fontId="4" type="noConversion"/>
  </si>
  <si>
    <t>优良石材</t>
    <phoneticPr fontId="4" type="noConversion"/>
  </si>
  <si>
    <t>高级石材</t>
    <phoneticPr fontId="4" type="noConversion"/>
  </si>
  <si>
    <t>顶级石材</t>
    <phoneticPr fontId="4" type="noConversion"/>
  </si>
  <si>
    <t>粘土</t>
    <phoneticPr fontId="4" type="noConversion"/>
  </si>
  <si>
    <t>优良粘土</t>
    <phoneticPr fontId="4" type="noConversion"/>
  </si>
  <si>
    <t>高级粘土</t>
    <phoneticPr fontId="4" type="noConversion"/>
  </si>
  <si>
    <t>顶级粘土</t>
    <phoneticPr fontId="4" type="noConversion"/>
  </si>
  <si>
    <t>店铺升级</t>
    <phoneticPr fontId="4" type="noConversion"/>
  </si>
  <si>
    <t>工房升级</t>
    <phoneticPr fontId="4" type="noConversion"/>
  </si>
  <si>
    <t>土</t>
    <phoneticPr fontId="4" type="noConversion"/>
  </si>
  <si>
    <t>优良土</t>
    <phoneticPr fontId="4" type="noConversion"/>
  </si>
  <si>
    <t>高级土</t>
    <phoneticPr fontId="4" type="noConversion"/>
  </si>
  <si>
    <t>顶级土</t>
    <phoneticPr fontId="4" type="noConversion"/>
  </si>
  <si>
    <t>新鲜的泥巴</t>
    <phoneticPr fontId="4" type="noConversion"/>
  </si>
  <si>
    <t>研磨土块</t>
    <phoneticPr fontId="4" type="noConversion"/>
  </si>
  <si>
    <t>庭院升级</t>
    <phoneticPr fontId="4" type="noConversion"/>
  </si>
  <si>
    <t>庭院升级</t>
    <phoneticPr fontId="4" type="noConversion"/>
  </si>
  <si>
    <t>矿石</t>
    <phoneticPr fontId="4" type="noConversion"/>
  </si>
  <si>
    <t>炎石</t>
    <phoneticPr fontId="4" type="noConversion"/>
  </si>
  <si>
    <t>苍石</t>
    <phoneticPr fontId="4" type="noConversion"/>
  </si>
  <si>
    <t>魔法石</t>
    <phoneticPr fontId="4" type="noConversion"/>
  </si>
  <si>
    <t>赤魔法石</t>
    <phoneticPr fontId="4" type="noConversion"/>
  </si>
  <si>
    <t>青魔法石</t>
    <phoneticPr fontId="4" type="noConversion"/>
  </si>
  <si>
    <t>绿魔法石</t>
    <phoneticPr fontId="4" type="noConversion"/>
  </si>
  <si>
    <t>紫魔法石</t>
    <phoneticPr fontId="4" type="noConversion"/>
  </si>
  <si>
    <t>白魔法石</t>
    <phoneticPr fontId="4" type="noConversion"/>
  </si>
  <si>
    <t>黑魔法石</t>
    <phoneticPr fontId="4" type="noConversion"/>
  </si>
  <si>
    <t>浮游石</t>
    <phoneticPr fontId="4" type="noConversion"/>
  </si>
  <si>
    <t>珍珠石</t>
    <phoneticPr fontId="4" type="noConversion"/>
  </si>
  <si>
    <t>黑晶石</t>
    <phoneticPr fontId="4" type="noConversion"/>
  </si>
  <si>
    <t>des</t>
    <phoneticPr fontId="4" type="noConversion"/>
  </si>
  <si>
    <t>店铺升级用的石材</t>
    <phoneticPr fontId="4" type="noConversion"/>
  </si>
  <si>
    <t>品质高的店铺用的升级石材</t>
    <phoneticPr fontId="4" type="noConversion"/>
  </si>
  <si>
    <t>高品质的店铺升级用的石材</t>
    <phoneticPr fontId="4" type="noConversion"/>
  </si>
  <si>
    <t>最高品质店铺用的升级石材</t>
    <phoneticPr fontId="4" type="noConversion"/>
  </si>
  <si>
    <t>工房升级用的粘土</t>
    <phoneticPr fontId="4" type="noConversion"/>
  </si>
  <si>
    <t>品质高的工房升级用的粘土</t>
    <phoneticPr fontId="4" type="noConversion"/>
  </si>
  <si>
    <t>高品质的工房升级用的粘土</t>
    <phoneticPr fontId="4" type="noConversion"/>
  </si>
  <si>
    <t>最高品质工房用的升级粘土</t>
    <phoneticPr fontId="4" type="noConversion"/>
  </si>
  <si>
    <t>庭院升级用的土</t>
    <phoneticPr fontId="4" type="noConversion"/>
  </si>
  <si>
    <t>品质高的庭院升级用的土</t>
    <phoneticPr fontId="4" type="noConversion"/>
  </si>
  <si>
    <t>高品质的庭院升级用的土</t>
    <phoneticPr fontId="4" type="noConversion"/>
  </si>
  <si>
    <t>最高品质的庭院升级用的土</t>
    <phoneticPr fontId="4" type="noConversion"/>
  </si>
  <si>
    <t>绮丽的碾磨土块</t>
    <phoneticPr fontId="4" type="noConversion"/>
  </si>
  <si>
    <t>新鲜挖掘出来的优良泥巴</t>
    <phoneticPr fontId="4" type="noConversion"/>
  </si>
  <si>
    <t>矿场深处挖掘出来的矿物</t>
    <phoneticPr fontId="4" type="noConversion"/>
  </si>
  <si>
    <t>发出赤色火炎的矿物</t>
    <phoneticPr fontId="4" type="noConversion"/>
  </si>
  <si>
    <t>发出苍色辉光的矿物</t>
    <phoneticPr fontId="4" type="noConversion"/>
  </si>
  <si>
    <t>带有魔力的矿物</t>
    <phoneticPr fontId="4" type="noConversion"/>
  </si>
  <si>
    <t>赤色的高品质魔法石</t>
    <phoneticPr fontId="4" type="noConversion"/>
  </si>
  <si>
    <t>青色的高品质魔法石</t>
    <phoneticPr fontId="4" type="noConversion"/>
  </si>
  <si>
    <t>绿色的高品质魔法石</t>
    <phoneticPr fontId="4" type="noConversion"/>
  </si>
  <si>
    <t>紫色的高品质魔法石</t>
    <phoneticPr fontId="4" type="noConversion"/>
  </si>
  <si>
    <t>白色的高品质魔法石</t>
    <phoneticPr fontId="4" type="noConversion"/>
  </si>
  <si>
    <t>黑色的高品质魔法石</t>
    <phoneticPr fontId="4" type="noConversion"/>
  </si>
  <si>
    <t>不可思议具有浮游能力的石头</t>
    <phoneticPr fontId="4" type="noConversion"/>
  </si>
  <si>
    <t>绮丽的球体纯白色的石头</t>
    <phoneticPr fontId="4" type="noConversion"/>
  </si>
  <si>
    <t>神兽骨常年累月变化而成</t>
    <phoneticPr fontId="4" type="noConversion"/>
  </si>
  <si>
    <t>绿晶石</t>
    <phoneticPr fontId="4" type="noConversion"/>
  </si>
  <si>
    <t>稀少的铜矿结晶析出而成</t>
    <phoneticPr fontId="4" type="noConversion"/>
  </si>
  <si>
    <t>金刚石</t>
    <phoneticPr fontId="4" type="noConversion"/>
  </si>
  <si>
    <t>天然形成最坚硬的石头</t>
    <phoneticPr fontId="4" type="noConversion"/>
  </si>
  <si>
    <t>水结晶石</t>
    <phoneticPr fontId="4" type="noConversion"/>
  </si>
  <si>
    <t>水结晶形成的石头</t>
    <phoneticPr fontId="4" type="noConversion"/>
  </si>
  <si>
    <t>黑铜矿</t>
    <phoneticPr fontId="4" type="noConversion"/>
  </si>
  <si>
    <t>优良黑铜矿</t>
    <phoneticPr fontId="4" type="noConversion"/>
  </si>
  <si>
    <t>高级黑铜矿</t>
    <phoneticPr fontId="4" type="noConversion"/>
  </si>
  <si>
    <t>顶级黑铜矿</t>
    <phoneticPr fontId="4" type="noConversion"/>
  </si>
  <si>
    <t>轻量坚硬的魔法铜</t>
    <phoneticPr fontId="4" type="noConversion"/>
  </si>
  <si>
    <t>南方特产的魔法铜</t>
    <phoneticPr fontId="4" type="noConversion"/>
  </si>
  <si>
    <t>矿石融合树液凝结而成</t>
    <phoneticPr fontId="4" type="noConversion"/>
  </si>
  <si>
    <t>白金色的魔法铜</t>
    <phoneticPr fontId="4" type="noConversion"/>
  </si>
  <si>
    <t>粉铜矿</t>
    <phoneticPr fontId="4" type="noConversion"/>
  </si>
  <si>
    <t>桃色粉铜矿</t>
    <phoneticPr fontId="4" type="noConversion"/>
  </si>
  <si>
    <t>黑色粉铜矿</t>
    <phoneticPr fontId="4" type="noConversion"/>
  </si>
  <si>
    <t>优良粉铜矿</t>
    <phoneticPr fontId="4" type="noConversion"/>
  </si>
  <si>
    <t>紫色粉铜矿</t>
    <phoneticPr fontId="4" type="noConversion"/>
  </si>
  <si>
    <t>黄色粉铜矿</t>
    <phoneticPr fontId="4" type="noConversion"/>
  </si>
  <si>
    <t>木材</t>
    <phoneticPr fontId="4" type="noConversion"/>
  </si>
  <si>
    <t>优良木材</t>
    <phoneticPr fontId="4" type="noConversion"/>
  </si>
  <si>
    <t>高级木材</t>
    <phoneticPr fontId="4" type="noConversion"/>
  </si>
  <si>
    <t>顶级木材</t>
    <phoneticPr fontId="4" type="noConversion"/>
  </si>
  <si>
    <t>树枝</t>
    <phoneticPr fontId="4" type="noConversion"/>
  </si>
  <si>
    <t>高级树枝</t>
    <phoneticPr fontId="4" type="noConversion"/>
  </si>
  <si>
    <t>家具用木材</t>
    <phoneticPr fontId="4" type="noConversion"/>
  </si>
  <si>
    <t>家具用良木材</t>
    <phoneticPr fontId="4" type="noConversion"/>
  </si>
  <si>
    <t>家具用高级木材</t>
    <phoneticPr fontId="4" type="noConversion"/>
  </si>
  <si>
    <t>家具用最高级木材</t>
    <phoneticPr fontId="4" type="noConversion"/>
  </si>
  <si>
    <t>香叶</t>
    <phoneticPr fontId="4" type="noConversion"/>
  </si>
  <si>
    <t>绿草</t>
    <phoneticPr fontId="4" type="noConversion"/>
  </si>
  <si>
    <t>水草</t>
    <phoneticPr fontId="4" type="noConversion"/>
  </si>
  <si>
    <t>白草</t>
    <phoneticPr fontId="4" type="noConversion"/>
  </si>
  <si>
    <t>枯草</t>
    <phoneticPr fontId="4" type="noConversion"/>
  </si>
  <si>
    <t>干草</t>
    <phoneticPr fontId="4" type="noConversion"/>
  </si>
  <si>
    <t>弹力草</t>
    <phoneticPr fontId="4" type="noConversion"/>
  </si>
  <si>
    <t>月间草</t>
    <phoneticPr fontId="4" type="noConversion"/>
  </si>
  <si>
    <t>彩虹草</t>
    <phoneticPr fontId="4" type="noConversion"/>
  </si>
  <si>
    <t>黑暗花</t>
    <phoneticPr fontId="4" type="noConversion"/>
  </si>
  <si>
    <t>闪光花</t>
    <phoneticPr fontId="4" type="noConversion"/>
  </si>
  <si>
    <t>太阳花</t>
    <phoneticPr fontId="4" type="noConversion"/>
  </si>
  <si>
    <t>灵木的根</t>
    <phoneticPr fontId="4" type="noConversion"/>
  </si>
  <si>
    <t>灵木的枝</t>
    <phoneticPr fontId="4" type="noConversion"/>
  </si>
  <si>
    <t>奇特树的茎</t>
    <phoneticPr fontId="4" type="noConversion"/>
  </si>
  <si>
    <t>赤色蘑菇</t>
    <phoneticPr fontId="4" type="noConversion"/>
  </si>
  <si>
    <t>青色蘑菇</t>
    <phoneticPr fontId="4" type="noConversion"/>
  </si>
  <si>
    <t>七色蘑菇</t>
    <phoneticPr fontId="4" type="noConversion"/>
  </si>
  <si>
    <t>成熟的果实</t>
    <phoneticPr fontId="4" type="noConversion"/>
  </si>
  <si>
    <t>南瓜</t>
    <phoneticPr fontId="4" type="noConversion"/>
  </si>
  <si>
    <t>赤色的魔术丝</t>
    <phoneticPr fontId="4" type="noConversion"/>
  </si>
  <si>
    <t>青色的魔术丝</t>
    <phoneticPr fontId="4" type="noConversion"/>
  </si>
  <si>
    <t>绿色的魔术丝</t>
    <phoneticPr fontId="4" type="noConversion"/>
  </si>
  <si>
    <t>茶色的魔术丝</t>
    <phoneticPr fontId="4" type="noConversion"/>
  </si>
  <si>
    <t>白色的魔术丝</t>
    <phoneticPr fontId="4" type="noConversion"/>
  </si>
  <si>
    <t>黑色的魔术丝</t>
    <phoneticPr fontId="4" type="noConversion"/>
  </si>
  <si>
    <t>七彩的魔术丝</t>
    <phoneticPr fontId="4" type="noConversion"/>
  </si>
  <si>
    <t>兽骨</t>
    <phoneticPr fontId="4" type="noConversion"/>
  </si>
  <si>
    <t>骷髅骨</t>
    <phoneticPr fontId="4" type="noConversion"/>
  </si>
  <si>
    <t>胆石</t>
    <phoneticPr fontId="4" type="noConversion"/>
  </si>
  <si>
    <t>灵石</t>
    <phoneticPr fontId="4" type="noConversion"/>
  </si>
  <si>
    <t>魅灵石</t>
    <phoneticPr fontId="4" type="noConversion"/>
  </si>
  <si>
    <t>水块</t>
    <phoneticPr fontId="4" type="noConversion"/>
  </si>
  <si>
    <t>赤之液</t>
    <phoneticPr fontId="4" type="noConversion"/>
  </si>
  <si>
    <t>青之液</t>
    <phoneticPr fontId="4" type="noConversion"/>
  </si>
  <si>
    <t>黄之液</t>
    <phoneticPr fontId="4" type="noConversion"/>
  </si>
  <si>
    <t>绿之液</t>
    <phoneticPr fontId="4" type="noConversion"/>
  </si>
  <si>
    <t>紫之液</t>
    <phoneticPr fontId="4" type="noConversion"/>
  </si>
  <si>
    <t>酸之液</t>
    <phoneticPr fontId="4" type="noConversion"/>
  </si>
  <si>
    <t>地系魔物骨头</t>
    <phoneticPr fontId="4" type="noConversion"/>
  </si>
  <si>
    <t>水系魔物骨头</t>
    <phoneticPr fontId="4" type="noConversion"/>
  </si>
  <si>
    <t>火系魔物骨头</t>
    <phoneticPr fontId="4" type="noConversion"/>
  </si>
  <si>
    <t>电系魔物骨头</t>
    <phoneticPr fontId="4" type="noConversion"/>
  </si>
  <si>
    <t>圣系魔物骨头</t>
    <phoneticPr fontId="4" type="noConversion"/>
  </si>
  <si>
    <t>暗系魔物骨头</t>
    <phoneticPr fontId="4" type="noConversion"/>
  </si>
  <si>
    <t>地系魔物血液</t>
    <phoneticPr fontId="4" type="noConversion"/>
  </si>
  <si>
    <t>水系魔物血液</t>
    <phoneticPr fontId="4" type="noConversion"/>
  </si>
  <si>
    <t>火系魔物血液</t>
    <phoneticPr fontId="4" type="noConversion"/>
  </si>
  <si>
    <t>电系魔物血液</t>
    <phoneticPr fontId="4" type="noConversion"/>
  </si>
  <si>
    <t>圣系魔物血液</t>
    <phoneticPr fontId="4" type="noConversion"/>
  </si>
  <si>
    <t>暗系魔物血液</t>
    <phoneticPr fontId="4" type="noConversion"/>
  </si>
  <si>
    <t>蜥蜴皮革</t>
    <phoneticPr fontId="4" type="noConversion"/>
  </si>
  <si>
    <t>水兽皮革</t>
    <phoneticPr fontId="4" type="noConversion"/>
  </si>
  <si>
    <t>火兽皮革</t>
    <phoneticPr fontId="4" type="noConversion"/>
  </si>
  <si>
    <t>雷兽皮革</t>
    <phoneticPr fontId="4" type="noConversion"/>
  </si>
  <si>
    <t>水鸟的白皮</t>
    <phoneticPr fontId="4" type="noConversion"/>
  </si>
  <si>
    <t>水兽的鳞片</t>
    <phoneticPr fontId="4" type="noConversion"/>
  </si>
  <si>
    <t>人狼毛皮</t>
    <phoneticPr fontId="4" type="noConversion"/>
  </si>
  <si>
    <t>巨人之皮</t>
    <phoneticPr fontId="4" type="noConversion"/>
  </si>
  <si>
    <t>巨人赤皮</t>
    <phoneticPr fontId="4" type="noConversion"/>
  </si>
  <si>
    <t>巨人青皮</t>
    <phoneticPr fontId="4" type="noConversion"/>
  </si>
  <si>
    <t>柔软的毛皮</t>
    <phoneticPr fontId="4" type="noConversion"/>
  </si>
  <si>
    <t>狐炎兽毛皮</t>
    <phoneticPr fontId="4" type="noConversion"/>
  </si>
  <si>
    <t>龙之皮革</t>
    <phoneticPr fontId="4" type="noConversion"/>
  </si>
  <si>
    <t>腐败的皮革</t>
    <phoneticPr fontId="4" type="noConversion"/>
  </si>
  <si>
    <t>恶魔毛皮</t>
    <phoneticPr fontId="4" type="noConversion"/>
  </si>
  <si>
    <t>腐败的毛皮</t>
    <phoneticPr fontId="4" type="noConversion"/>
  </si>
  <si>
    <t>水鸟的羽毛</t>
    <phoneticPr fontId="4" type="noConversion"/>
  </si>
  <si>
    <t>冰鸟的羽毛</t>
    <phoneticPr fontId="4" type="noConversion"/>
  </si>
  <si>
    <t>震动羽翼</t>
    <phoneticPr fontId="4" type="noConversion"/>
  </si>
  <si>
    <t>大天使羽翼</t>
    <phoneticPr fontId="4" type="noConversion"/>
  </si>
  <si>
    <t>蝙蝠羽翼</t>
    <phoneticPr fontId="4" type="noConversion"/>
  </si>
  <si>
    <t>黑蝙蝠羽翼</t>
    <phoneticPr fontId="4" type="noConversion"/>
  </si>
  <si>
    <t>睡魔羽翼</t>
    <phoneticPr fontId="4" type="noConversion"/>
  </si>
  <si>
    <t>精灵女王羽翼</t>
    <phoneticPr fontId="4" type="noConversion"/>
  </si>
  <si>
    <t>石像鬼羽翼</t>
    <phoneticPr fontId="4" type="noConversion"/>
  </si>
  <si>
    <t>昆虫躯壳</t>
    <phoneticPr fontId="4" type="noConversion"/>
  </si>
  <si>
    <t>大型昆虫躯壳</t>
    <phoneticPr fontId="4" type="noConversion"/>
  </si>
  <si>
    <t>天使的桃羽</t>
    <phoneticPr fontId="4" type="noConversion"/>
  </si>
  <si>
    <t>天使的黑羽</t>
    <phoneticPr fontId="4" type="noConversion"/>
  </si>
  <si>
    <t>天使的紫羽</t>
    <phoneticPr fontId="4" type="noConversion"/>
  </si>
  <si>
    <t>天使的黄羽</t>
    <phoneticPr fontId="4" type="noConversion"/>
  </si>
  <si>
    <t>鬼爪</t>
    <phoneticPr fontId="4" type="noConversion"/>
  </si>
  <si>
    <t>人狼爪</t>
    <phoneticPr fontId="4" type="noConversion"/>
  </si>
  <si>
    <t>蜥蜴爪</t>
    <phoneticPr fontId="4" type="noConversion"/>
  </si>
  <si>
    <t>火兽爪</t>
    <phoneticPr fontId="4" type="noConversion"/>
  </si>
  <si>
    <t>雷兽爪</t>
    <phoneticPr fontId="4" type="noConversion"/>
  </si>
  <si>
    <t>大型昆虫爪</t>
    <phoneticPr fontId="4" type="noConversion"/>
  </si>
  <si>
    <t>恶魔爪</t>
    <phoneticPr fontId="4" type="noConversion"/>
  </si>
  <si>
    <t>狐炎兽爪</t>
    <phoneticPr fontId="4" type="noConversion"/>
  </si>
  <si>
    <t>蛇龟爪</t>
    <phoneticPr fontId="4" type="noConversion"/>
  </si>
  <si>
    <t>龙爪</t>
    <phoneticPr fontId="4" type="noConversion"/>
  </si>
  <si>
    <t>腐败爪</t>
    <phoneticPr fontId="4" type="noConversion"/>
  </si>
  <si>
    <t>鬼牙</t>
    <phoneticPr fontId="4" type="noConversion"/>
  </si>
  <si>
    <t>蜥蜴牙</t>
    <phoneticPr fontId="4" type="noConversion"/>
  </si>
  <si>
    <t>火兽牙</t>
    <phoneticPr fontId="4" type="noConversion"/>
  </si>
  <si>
    <t>雷兽牙</t>
    <phoneticPr fontId="4" type="noConversion"/>
  </si>
  <si>
    <t>水兽牙</t>
    <phoneticPr fontId="4" type="noConversion"/>
  </si>
  <si>
    <t>巨大鱼牙</t>
    <phoneticPr fontId="4" type="noConversion"/>
  </si>
  <si>
    <t>蝙蝠牙</t>
    <phoneticPr fontId="4" type="noConversion"/>
  </si>
  <si>
    <t>黑蝙蝠牙</t>
    <phoneticPr fontId="4" type="noConversion"/>
  </si>
  <si>
    <t>狐炎兽牙</t>
    <phoneticPr fontId="4" type="noConversion"/>
  </si>
  <si>
    <t>蛇龟牙</t>
    <phoneticPr fontId="4" type="noConversion"/>
  </si>
  <si>
    <t>龙牙</t>
    <phoneticPr fontId="4" type="noConversion"/>
  </si>
  <si>
    <t>腐败牙</t>
    <phoneticPr fontId="4" type="noConversion"/>
  </si>
  <si>
    <t>粉色带有魔法的金属</t>
    <phoneticPr fontId="4" type="noConversion"/>
  </si>
  <si>
    <t>纯度很高的稀有金属</t>
    <phoneticPr fontId="4" type="noConversion"/>
  </si>
  <si>
    <t>房屋升级所需的木材</t>
    <phoneticPr fontId="4" type="noConversion"/>
  </si>
  <si>
    <t>品质高的房屋升级所需的木材</t>
    <phoneticPr fontId="4" type="noConversion"/>
  </si>
  <si>
    <t>高品质的房屋升级所需的木材</t>
    <phoneticPr fontId="4" type="noConversion"/>
  </si>
  <si>
    <t>顶级品质房屋升级所需的木材</t>
    <phoneticPr fontId="4" type="noConversion"/>
  </si>
  <si>
    <t>高级植物的树枝</t>
    <phoneticPr fontId="4" type="noConversion"/>
  </si>
  <si>
    <t>家具制作需要的木材</t>
    <phoneticPr fontId="4" type="noConversion"/>
  </si>
  <si>
    <t>家具制作需要的优质木材</t>
    <phoneticPr fontId="4" type="noConversion"/>
  </si>
  <si>
    <t>家具制作需要的高级木材</t>
    <phoneticPr fontId="4" type="noConversion"/>
  </si>
  <si>
    <t>家具制作需要的顶级木材</t>
    <phoneticPr fontId="4" type="noConversion"/>
  </si>
  <si>
    <t>香气迷人的植物采集的叶子</t>
    <phoneticPr fontId="4" type="noConversion"/>
  </si>
  <si>
    <t>轻盈植物采集的叶子</t>
    <phoneticPr fontId="4" type="noConversion"/>
  </si>
  <si>
    <t>水边生长植物采集的叶子</t>
    <phoneticPr fontId="4" type="noConversion"/>
  </si>
  <si>
    <t>白色珍惜植物采集的叶子</t>
    <phoneticPr fontId="4" type="noConversion"/>
  </si>
  <si>
    <t>完全枯萎的植物</t>
    <phoneticPr fontId="4" type="noConversion"/>
  </si>
  <si>
    <t>杂草晒干后收集而成</t>
    <phoneticPr fontId="4" type="noConversion"/>
  </si>
  <si>
    <t>树海里特殊植物生长的具有弹力的茎</t>
    <phoneticPr fontId="4" type="noConversion"/>
  </si>
  <si>
    <t>随着时间而改变颜色的草</t>
    <phoneticPr fontId="4" type="noConversion"/>
  </si>
  <si>
    <t>突变而生的具有七彩颜色的草</t>
    <phoneticPr fontId="4" type="noConversion"/>
  </si>
  <si>
    <t>黑色的花朵生长在阴暗处</t>
    <phoneticPr fontId="4" type="noConversion"/>
  </si>
  <si>
    <t>向着太阳生长的花朵</t>
    <phoneticPr fontId="4" type="noConversion"/>
  </si>
  <si>
    <t>会闪光突然吓你一跳</t>
    <phoneticPr fontId="4" type="noConversion"/>
  </si>
  <si>
    <t>灵木的根生长到地表采集到的根</t>
    <phoneticPr fontId="4" type="noConversion"/>
  </si>
  <si>
    <t>爬到灵木的枝干上采集的树枝</t>
    <phoneticPr fontId="4" type="noConversion"/>
  </si>
  <si>
    <t>奇怪的树奇怪的茎</t>
    <phoneticPr fontId="4" type="noConversion"/>
  </si>
  <si>
    <t>森林内生长的赤色蘑菇</t>
    <phoneticPr fontId="4" type="noConversion"/>
  </si>
  <si>
    <t>森林内生长的青色蘑菇</t>
    <phoneticPr fontId="4" type="noConversion"/>
  </si>
  <si>
    <t>特别稀有的七彩蘑菇</t>
    <phoneticPr fontId="4" type="noConversion"/>
  </si>
  <si>
    <t>熟透的果子掉在地上收集而来</t>
    <phoneticPr fontId="4" type="noConversion"/>
  </si>
  <si>
    <t>味道鲜美长相良好的南瓜</t>
    <phoneticPr fontId="4" type="noConversion"/>
  </si>
  <si>
    <t>具有特殊魔力的赤色丝带</t>
    <phoneticPr fontId="4" type="noConversion"/>
  </si>
  <si>
    <t>具有特殊魔力的青色丝带</t>
    <phoneticPr fontId="4" type="noConversion"/>
  </si>
  <si>
    <t>具有特殊魔力的绿色丝带</t>
    <phoneticPr fontId="4" type="noConversion"/>
  </si>
  <si>
    <t>具有特殊魔力的茶色丝带</t>
    <phoneticPr fontId="4" type="noConversion"/>
  </si>
  <si>
    <t>具有特殊魔力的白色丝带</t>
    <phoneticPr fontId="4" type="noConversion"/>
  </si>
  <si>
    <t>具有特殊魔力的黑色丝带</t>
    <phoneticPr fontId="4" type="noConversion"/>
  </si>
  <si>
    <t>具有特殊魔力的七彩丝带</t>
    <phoneticPr fontId="4" type="noConversion"/>
  </si>
  <si>
    <t>泥土中腐败的野兽骨头</t>
    <phoneticPr fontId="4" type="noConversion"/>
  </si>
  <si>
    <t>绮丽外形的骨头残骸</t>
    <phoneticPr fontId="4" type="noConversion"/>
  </si>
  <si>
    <t>埋于地下的地兽骨头</t>
    <phoneticPr fontId="4" type="noConversion"/>
  </si>
  <si>
    <t>埋于地下的水兽骨头</t>
    <phoneticPr fontId="4" type="noConversion"/>
  </si>
  <si>
    <t>埋于地下的火兽骨头</t>
    <phoneticPr fontId="4" type="noConversion"/>
  </si>
  <si>
    <t>埋于地下的雷兽骨头</t>
    <phoneticPr fontId="4" type="noConversion"/>
  </si>
  <si>
    <t>埋于地下的圣兽骨头</t>
    <phoneticPr fontId="4" type="noConversion"/>
  </si>
  <si>
    <t>埋于地下的暗兽骨头</t>
    <phoneticPr fontId="4" type="noConversion"/>
  </si>
  <si>
    <t>埋于地下的魔物骨头</t>
    <phoneticPr fontId="4" type="noConversion"/>
  </si>
  <si>
    <t>外形奇特的石头</t>
    <phoneticPr fontId="4" type="noConversion"/>
  </si>
  <si>
    <t>注入灵力的石头</t>
    <phoneticPr fontId="4" type="noConversion"/>
  </si>
  <si>
    <t>注入魅灵力的石头</t>
    <phoneticPr fontId="4" type="noConversion"/>
  </si>
  <si>
    <t>水和空气凝结而成</t>
    <phoneticPr fontId="4" type="noConversion"/>
  </si>
  <si>
    <t>魔神留下的赤色液体</t>
    <phoneticPr fontId="4" type="noConversion"/>
  </si>
  <si>
    <t>魔神留下的青色液体</t>
    <phoneticPr fontId="4" type="noConversion"/>
  </si>
  <si>
    <t>魔神留下的黄色液体</t>
    <phoneticPr fontId="4" type="noConversion"/>
  </si>
  <si>
    <t>魔神留下的绿色液体</t>
    <phoneticPr fontId="4" type="noConversion"/>
  </si>
  <si>
    <t>魔神留下的紫色液体</t>
    <phoneticPr fontId="4" type="noConversion"/>
  </si>
  <si>
    <t>魔神留下的带有腐蚀性的液体</t>
    <phoneticPr fontId="4" type="noConversion"/>
  </si>
  <si>
    <t>地兽身上采集的血液</t>
    <phoneticPr fontId="4" type="noConversion"/>
  </si>
  <si>
    <t>水兽身上采集的血液</t>
    <phoneticPr fontId="4" type="noConversion"/>
  </si>
  <si>
    <t>火兽身上采集的血液</t>
    <phoneticPr fontId="4" type="noConversion"/>
  </si>
  <si>
    <t>雷兽身上采集的血液</t>
    <phoneticPr fontId="4" type="noConversion"/>
  </si>
  <si>
    <t>圣兽身上采集的血液</t>
    <phoneticPr fontId="4" type="noConversion"/>
  </si>
  <si>
    <t>暗兽身上采集的血液</t>
    <phoneticPr fontId="4" type="noConversion"/>
  </si>
  <si>
    <t>魔物身上采集的血液</t>
    <phoneticPr fontId="4" type="noConversion"/>
  </si>
  <si>
    <t>从蜥蜴身上剥下来的皮革</t>
    <phoneticPr fontId="4" type="noConversion"/>
  </si>
  <si>
    <t>从水兽身上剥下来的皮革</t>
    <phoneticPr fontId="4" type="noConversion"/>
  </si>
  <si>
    <t>从火兽身上剥下来的皮革</t>
    <phoneticPr fontId="4" type="noConversion"/>
  </si>
  <si>
    <t>从雷兽身上剥下来的皮革</t>
    <phoneticPr fontId="4" type="noConversion"/>
  </si>
  <si>
    <t>从珍惜的水鸟上剥下来的白色皮革</t>
    <phoneticPr fontId="4" type="noConversion"/>
  </si>
  <si>
    <t>水兽逃跑时留下的鳞片</t>
    <phoneticPr fontId="4" type="noConversion"/>
  </si>
  <si>
    <t>从人狼身上剥下来的毛皮</t>
    <phoneticPr fontId="4" type="noConversion"/>
  </si>
  <si>
    <t>材料等级</t>
    <phoneticPr fontId="4" type="noConversion"/>
  </si>
  <si>
    <t>巨人身上剥下的毛皮</t>
    <phoneticPr fontId="4" type="noConversion"/>
  </si>
  <si>
    <t>赤色巨人身上剥下的毛皮</t>
    <phoneticPr fontId="4" type="noConversion"/>
  </si>
  <si>
    <t>青色巨人身上剥下的毛皮</t>
    <phoneticPr fontId="4" type="noConversion"/>
  </si>
  <si>
    <t>手感优良的毛皮</t>
    <phoneticPr fontId="4" type="noConversion"/>
  </si>
  <si>
    <t>强力狐炎兽的毛皮</t>
    <phoneticPr fontId="4" type="noConversion"/>
  </si>
  <si>
    <t>巨龙身上剥下的皮革</t>
    <phoneticPr fontId="4" type="noConversion"/>
  </si>
  <si>
    <t>在石壁下腐烂的皮革</t>
    <phoneticPr fontId="4" type="noConversion"/>
  </si>
  <si>
    <t>在石壁下腐烂的毛皮</t>
    <phoneticPr fontId="4" type="noConversion"/>
  </si>
  <si>
    <t>恶魔的毛皮</t>
    <phoneticPr fontId="4" type="noConversion"/>
  </si>
  <si>
    <t>在水边活动的水鸟羽毛</t>
    <phoneticPr fontId="4" type="noConversion"/>
  </si>
  <si>
    <t>具有超强冰冻能力的冰鸟的羽毛</t>
    <phoneticPr fontId="4" type="noConversion"/>
  </si>
  <si>
    <r>
      <rPr>
        <sz val="10"/>
        <color theme="1"/>
        <rFont val="宋体"/>
        <family val="3"/>
        <charset val="134"/>
      </rPr>
      <t>会突然发出震动的羽毛</t>
    </r>
    <r>
      <rPr>
        <sz val="10"/>
        <color theme="1"/>
        <rFont val="Arial"/>
        <family val="2"/>
      </rPr>
      <t xml:space="preserve"> </t>
    </r>
    <phoneticPr fontId="4" type="noConversion"/>
  </si>
  <si>
    <t>八位天使蜕下来的羽毛</t>
    <phoneticPr fontId="4" type="noConversion"/>
  </si>
  <si>
    <t>羽翼的边缘具有锐利的爪尖</t>
    <phoneticPr fontId="4" type="noConversion"/>
  </si>
  <si>
    <t>具有很多锐利爪尖的黑蝙蝠羽翼</t>
    <phoneticPr fontId="4" type="noConversion"/>
  </si>
  <si>
    <t>黑暗睡魔的羽翼</t>
    <phoneticPr fontId="4" type="noConversion"/>
  </si>
  <si>
    <t>顽强的石像兵的羽翼</t>
    <phoneticPr fontId="4" type="noConversion"/>
  </si>
  <si>
    <t>细长的精灵女王羽翼</t>
    <phoneticPr fontId="4" type="noConversion"/>
  </si>
  <si>
    <t>从死去的昆虫尸体上剥下的躯壳</t>
    <phoneticPr fontId="4" type="noConversion"/>
  </si>
  <si>
    <t>从巨大昆虫尸体上剥下的躯壳</t>
    <phoneticPr fontId="4" type="noConversion"/>
  </si>
  <si>
    <t>非常绚烂的天使羽毛</t>
    <phoneticPr fontId="4" type="noConversion"/>
  </si>
  <si>
    <t>狩猎获得的恶鬼的爪子</t>
    <phoneticPr fontId="4" type="noConversion"/>
  </si>
  <si>
    <t>狩猎获得的人狼的爪子</t>
    <phoneticPr fontId="4" type="noConversion"/>
  </si>
  <si>
    <t>狩猎获得的蜥蜴的爪子</t>
    <phoneticPr fontId="4" type="noConversion"/>
  </si>
  <si>
    <t>狩猎获得的火兽的爪子</t>
    <phoneticPr fontId="4" type="noConversion"/>
  </si>
  <si>
    <t>狩猎获得的雷兽的爪子</t>
    <phoneticPr fontId="4" type="noConversion"/>
  </si>
  <si>
    <t>狩猎获得的大型昆虫的爪子</t>
    <phoneticPr fontId="4" type="noConversion"/>
  </si>
  <si>
    <t>狩猎获得的恶魔的爪子</t>
    <phoneticPr fontId="4" type="noConversion"/>
  </si>
  <si>
    <t>狩猎获得的狐炎兽的爪子</t>
    <phoneticPr fontId="4" type="noConversion"/>
  </si>
  <si>
    <t>狩猎获得的蛇龟的爪子</t>
    <phoneticPr fontId="4" type="noConversion"/>
  </si>
  <si>
    <t>狩猎获得的龙爪</t>
    <phoneticPr fontId="4" type="noConversion"/>
  </si>
  <si>
    <t>从泥土里挖掘出来的腐败的爪子</t>
    <phoneticPr fontId="4" type="noConversion"/>
  </si>
  <si>
    <t>恶鬼的牙齿</t>
    <phoneticPr fontId="4" type="noConversion"/>
  </si>
  <si>
    <t>蜥蜴的牙齿</t>
    <phoneticPr fontId="4" type="noConversion"/>
  </si>
  <si>
    <t>火兽的牙齿</t>
    <phoneticPr fontId="4" type="noConversion"/>
  </si>
  <si>
    <t>雷兽的牙齿</t>
    <phoneticPr fontId="4" type="noConversion"/>
  </si>
  <si>
    <t>水兽的牙齿</t>
    <phoneticPr fontId="4" type="noConversion"/>
  </si>
  <si>
    <t>深海巨鱼的牙齿</t>
    <phoneticPr fontId="4" type="noConversion"/>
  </si>
  <si>
    <t>蝙蝠的牙齿</t>
    <phoneticPr fontId="4" type="noConversion"/>
  </si>
  <si>
    <t>黑蝙蝠的牙齿</t>
    <phoneticPr fontId="4" type="noConversion"/>
  </si>
  <si>
    <t>狐炎兽的牙齿</t>
    <phoneticPr fontId="4" type="noConversion"/>
  </si>
  <si>
    <t>蛇龟的牙齿</t>
    <phoneticPr fontId="4" type="noConversion"/>
  </si>
  <si>
    <t>龙牙</t>
    <phoneticPr fontId="4" type="noConversion"/>
  </si>
  <si>
    <t>泥土里挖掘出来的腐败的牙齿</t>
    <phoneticPr fontId="4" type="noConversion"/>
  </si>
  <si>
    <t>地精魂片</t>
    <phoneticPr fontId="4" type="noConversion"/>
  </si>
  <si>
    <t>水精魂片</t>
    <phoneticPr fontId="4" type="noConversion"/>
  </si>
  <si>
    <t>火精魂片</t>
    <phoneticPr fontId="4" type="noConversion"/>
  </si>
  <si>
    <t>雷精魂片</t>
    <phoneticPr fontId="4" type="noConversion"/>
  </si>
  <si>
    <t>灵魂片</t>
    <phoneticPr fontId="4" type="noConversion"/>
  </si>
  <si>
    <t>魅灵魂片</t>
    <phoneticPr fontId="4" type="noConversion"/>
  </si>
  <si>
    <t>天使魂片</t>
    <phoneticPr fontId="4" type="noConversion"/>
  </si>
  <si>
    <t>睡魔魂片</t>
    <phoneticPr fontId="4" type="noConversion"/>
  </si>
  <si>
    <t>恶魔魂片</t>
    <phoneticPr fontId="4" type="noConversion"/>
  </si>
  <si>
    <t>万能魂片</t>
    <phoneticPr fontId="4" type="noConversion"/>
  </si>
  <si>
    <t>女战士的秘药</t>
    <phoneticPr fontId="4" type="noConversion"/>
  </si>
  <si>
    <t>女战士的甘蜜</t>
    <phoneticPr fontId="4" type="noConversion"/>
  </si>
  <si>
    <t>水晶眼泪</t>
    <phoneticPr fontId="4" type="noConversion"/>
  </si>
  <si>
    <t>赤色的水晶</t>
    <phoneticPr fontId="4" type="noConversion"/>
  </si>
  <si>
    <t>青色的水晶</t>
    <phoneticPr fontId="4" type="noConversion"/>
  </si>
  <si>
    <t>黄色的水晶</t>
    <phoneticPr fontId="4" type="noConversion"/>
  </si>
  <si>
    <t>紫色的水晶</t>
    <phoneticPr fontId="4" type="noConversion"/>
  </si>
  <si>
    <t>精灵女王的神珠</t>
    <phoneticPr fontId="4" type="noConversion"/>
  </si>
  <si>
    <t>天使的神珠</t>
    <phoneticPr fontId="4" type="noConversion"/>
  </si>
  <si>
    <t>歪魔的神珠</t>
    <phoneticPr fontId="4" type="noConversion"/>
  </si>
  <si>
    <t>魔神的神珠</t>
    <phoneticPr fontId="4" type="noConversion"/>
  </si>
  <si>
    <t>龙魂的神珠</t>
    <phoneticPr fontId="4" type="noConversion"/>
  </si>
  <si>
    <t>西方神殿的法印</t>
    <phoneticPr fontId="4" type="noConversion"/>
  </si>
  <si>
    <t>白石粉</t>
    <phoneticPr fontId="4" type="noConversion"/>
  </si>
  <si>
    <t>超级方便面</t>
    <phoneticPr fontId="4" type="noConversion"/>
  </si>
  <si>
    <t>干燥的草药</t>
    <phoneticPr fontId="4" type="noConversion"/>
  </si>
  <si>
    <t>金色的棒子</t>
    <phoneticPr fontId="4" type="noConversion"/>
  </si>
  <si>
    <t>寄宿地精能力的魂片</t>
    <phoneticPr fontId="4" type="noConversion"/>
  </si>
  <si>
    <t>寄宿水精能力的魂片</t>
    <phoneticPr fontId="4" type="noConversion"/>
  </si>
  <si>
    <t>寄宿火精能力的魂片</t>
    <phoneticPr fontId="4" type="noConversion"/>
  </si>
  <si>
    <t>寄宿雷精能力的魂片</t>
    <phoneticPr fontId="4" type="noConversion"/>
  </si>
  <si>
    <t>注入灵力的魂片</t>
    <phoneticPr fontId="4" type="noConversion"/>
  </si>
  <si>
    <t>注入魅灵力的魂片</t>
    <phoneticPr fontId="4" type="noConversion"/>
  </si>
  <si>
    <t>寄宿天使能力的魂片</t>
    <phoneticPr fontId="4" type="noConversion"/>
  </si>
  <si>
    <t>寄宿睡魔能力的魂片</t>
    <phoneticPr fontId="4" type="noConversion"/>
  </si>
  <si>
    <t>寄宿恶魔能力的魂片</t>
    <phoneticPr fontId="4" type="noConversion"/>
  </si>
  <si>
    <t>四重属性混合而成的魂片</t>
    <phoneticPr fontId="4" type="noConversion"/>
  </si>
  <si>
    <t>体力提高的秘药</t>
    <phoneticPr fontId="4" type="noConversion"/>
  </si>
  <si>
    <t>强力的秘药</t>
    <phoneticPr fontId="4" type="noConversion"/>
  </si>
  <si>
    <t>体力提高的秘药</t>
    <phoneticPr fontId="4" type="noConversion"/>
  </si>
  <si>
    <t>终极秘药</t>
    <phoneticPr fontId="4" type="noConversion"/>
  </si>
  <si>
    <t>女性战士分泌的甘蜜</t>
    <phoneticPr fontId="4" type="noConversion"/>
  </si>
  <si>
    <t>水精灵泪珠凝结成的眼泪</t>
    <phoneticPr fontId="4" type="noConversion"/>
  </si>
  <si>
    <t>用途类型</t>
    <phoneticPr fontId="4" type="noConversion"/>
  </si>
  <si>
    <t>蓝色的缌矿</t>
    <phoneticPr fontId="4" type="noConversion"/>
  </si>
  <si>
    <t>蓝缌片</t>
    <phoneticPr fontId="4" type="noConversion"/>
  </si>
  <si>
    <t>沙盘缌片</t>
    <phoneticPr fontId="4" type="noConversion"/>
  </si>
  <si>
    <t>火之缌片</t>
    <phoneticPr fontId="4" type="noConversion"/>
  </si>
  <si>
    <t>风之缌片</t>
    <phoneticPr fontId="4" type="noConversion"/>
  </si>
  <si>
    <t>沙盘缌矿</t>
    <phoneticPr fontId="4" type="noConversion"/>
  </si>
  <si>
    <t>火之缌矿</t>
    <phoneticPr fontId="4" type="noConversion"/>
  </si>
  <si>
    <t>风之缌矿</t>
    <phoneticPr fontId="4" type="noConversion"/>
  </si>
  <si>
    <t>发出赤色火焰的水晶</t>
    <phoneticPr fontId="4" type="noConversion"/>
  </si>
  <si>
    <t>闪耀青色光芒的水晶</t>
    <phoneticPr fontId="4" type="noConversion"/>
  </si>
  <si>
    <t>闪耀黄色光芒的水晶</t>
    <phoneticPr fontId="4" type="noConversion"/>
  </si>
  <si>
    <t>闪耀紫色光芒的水晶</t>
    <phoneticPr fontId="4" type="noConversion"/>
  </si>
  <si>
    <t>精灵女王身上取得的神奇魔力的珠子</t>
    <phoneticPr fontId="4" type="noConversion"/>
  </si>
  <si>
    <t>天使的身上取得的神奇魔力的珠子</t>
    <phoneticPr fontId="4" type="noConversion"/>
  </si>
  <si>
    <t>歪魔神圣取得的神奇魔力的珠子</t>
    <phoneticPr fontId="4" type="noConversion"/>
  </si>
  <si>
    <t>魔神身上取得的神奇魔力的珠子</t>
    <phoneticPr fontId="4" type="noConversion"/>
  </si>
  <si>
    <t>龙的魂魄凝聚而成的神珠</t>
    <phoneticPr fontId="4" type="noConversion"/>
  </si>
  <si>
    <t>西方光之神殿的封印法印</t>
    <phoneticPr fontId="4" type="noConversion"/>
  </si>
  <si>
    <t>超级没有营养的方便面</t>
    <phoneticPr fontId="4" type="noConversion"/>
  </si>
  <si>
    <t>草药晒干捆绑而成</t>
    <phoneticPr fontId="4" type="noConversion"/>
  </si>
  <si>
    <t>棒子？？？</t>
    <phoneticPr fontId="4" type="noConversion"/>
  </si>
  <si>
    <t>IC0911</t>
  </si>
  <si>
    <t>IC0911</t>
    <phoneticPr fontId="4" type="noConversion"/>
  </si>
  <si>
    <t>IC0911</t>
    <phoneticPr fontId="4" type="noConversion"/>
  </si>
  <si>
    <t>IC0614</t>
  </si>
  <si>
    <t>IC0627</t>
  </si>
  <si>
    <t>IC0920</t>
  </si>
  <si>
    <t>IC0921</t>
  </si>
  <si>
    <t>IC0912</t>
  </si>
  <si>
    <t>IC0915</t>
  </si>
  <si>
    <t>IC0914</t>
  </si>
  <si>
    <t>IC0916</t>
  </si>
  <si>
    <t>IC0913</t>
  </si>
  <si>
    <t>IC0917</t>
  </si>
  <si>
    <t>IC0918</t>
  </si>
  <si>
    <t>IC0919</t>
  </si>
  <si>
    <t>IC0923</t>
  </si>
  <si>
    <t>IC0922</t>
  </si>
  <si>
    <t>IC0931</t>
  </si>
  <si>
    <t>IC0936</t>
  </si>
  <si>
    <t>IC0937</t>
  </si>
  <si>
    <t>IC0938</t>
  </si>
  <si>
    <t>IC0939</t>
  </si>
  <si>
    <t>IC0940</t>
  </si>
  <si>
    <t>IC0601</t>
  </si>
  <si>
    <t>IC0952</t>
    <phoneticPr fontId="4" type="noConversion"/>
  </si>
  <si>
    <t>IC0602</t>
  </si>
  <si>
    <t>IC0988</t>
  </si>
  <si>
    <t>IC0956</t>
  </si>
  <si>
    <t>IC0968</t>
  </si>
  <si>
    <t>IC0959</t>
  </si>
  <si>
    <t>IC0960</t>
  </si>
  <si>
    <t>IC0957</t>
  </si>
  <si>
    <t>IC0958</t>
  </si>
  <si>
    <t>IC0946</t>
  </si>
  <si>
    <t>IC0941</t>
  </si>
  <si>
    <t>IC0963</t>
  </si>
  <si>
    <t>IC0962</t>
  </si>
  <si>
    <t>IC0964</t>
  </si>
  <si>
    <t>IC0961</t>
  </si>
  <si>
    <t>IC0965</t>
  </si>
  <si>
    <t>IC0966</t>
  </si>
  <si>
    <t>IC0967</t>
  </si>
  <si>
    <t>IC0971</t>
  </si>
  <si>
    <t>IC0972</t>
  </si>
  <si>
    <t>IC0973</t>
  </si>
  <si>
    <t>IC0974</t>
  </si>
  <si>
    <t>IC0975</t>
  </si>
  <si>
    <t>IC0976</t>
  </si>
  <si>
    <t>IC0977</t>
  </si>
  <si>
    <t>IC0978</t>
  </si>
  <si>
    <t>IC0620</t>
    <phoneticPr fontId="4" type="noConversion"/>
  </si>
  <si>
    <t>IC0611</t>
  </si>
  <si>
    <t>IC0612</t>
  </si>
  <si>
    <t>IC0613</t>
  </si>
  <si>
    <t>IC0625</t>
  </si>
  <si>
    <t>IC0621</t>
  </si>
  <si>
    <t>IC0622</t>
  </si>
  <si>
    <t>IC0624</t>
  </si>
  <si>
    <t>IC0623</t>
  </si>
  <si>
    <t>IC0626</t>
  </si>
  <si>
    <t>cost</t>
    <phoneticPr fontId="4" type="noConversion"/>
  </si>
  <si>
    <t>IC0671</t>
  </si>
  <si>
    <t>IC0661</t>
  </si>
  <si>
    <t>IC0670</t>
    <phoneticPr fontId="4" type="noConversion"/>
  </si>
  <si>
    <t>IC0669</t>
  </si>
  <si>
    <t>IC0669</t>
    <phoneticPr fontId="4" type="noConversion"/>
  </si>
  <si>
    <t>IC0662</t>
  </si>
  <si>
    <t>IC0662</t>
    <phoneticPr fontId="4" type="noConversion"/>
  </si>
  <si>
    <t>IC0666</t>
  </si>
  <si>
    <t>IC0678</t>
  </si>
  <si>
    <t>IC0702</t>
    <phoneticPr fontId="4" type="noConversion"/>
  </si>
  <si>
    <t>IC0701</t>
    <phoneticPr fontId="4" type="noConversion"/>
  </si>
  <si>
    <t>IC0703</t>
  </si>
  <si>
    <t>IC0717</t>
  </si>
  <si>
    <t>IC0717</t>
    <phoneticPr fontId="4" type="noConversion"/>
  </si>
  <si>
    <t>IC0707</t>
  </si>
  <si>
    <t>IC0716</t>
  </si>
  <si>
    <t>IC0691</t>
  </si>
  <si>
    <t>IC0714</t>
  </si>
  <si>
    <t>IC0715</t>
  </si>
  <si>
    <t>IC0731</t>
    <phoneticPr fontId="4" type="noConversion"/>
  </si>
  <si>
    <t>IC0732</t>
  </si>
  <si>
    <t>IC0734</t>
  </si>
  <si>
    <t>IC0735</t>
    <phoneticPr fontId="4" type="noConversion"/>
  </si>
  <si>
    <t>IC0737</t>
  </si>
  <si>
    <t>IC0738</t>
  </si>
  <si>
    <t>IC0732</t>
    <phoneticPr fontId="4" type="noConversion"/>
  </si>
  <si>
    <t>IC0737</t>
    <phoneticPr fontId="4" type="noConversion"/>
  </si>
  <si>
    <t>IC0731</t>
    <phoneticPr fontId="4" type="noConversion"/>
  </si>
  <si>
    <t>IC0738</t>
    <phoneticPr fontId="4" type="noConversion"/>
  </si>
  <si>
    <t>IC0761</t>
    <phoneticPr fontId="4" type="noConversion"/>
  </si>
  <si>
    <t>IC0765</t>
    <phoneticPr fontId="4" type="noConversion"/>
  </si>
  <si>
    <t>IC0764</t>
    <phoneticPr fontId="4" type="noConversion"/>
  </si>
  <si>
    <t>IC0768</t>
    <phoneticPr fontId="4" type="noConversion"/>
  </si>
  <si>
    <t>IC0775</t>
    <phoneticPr fontId="4" type="noConversion"/>
  </si>
  <si>
    <t>IC0763</t>
    <phoneticPr fontId="4" type="noConversion"/>
  </si>
  <si>
    <t>IC0763</t>
    <phoneticPr fontId="4" type="noConversion"/>
  </si>
  <si>
    <t>IC0762</t>
    <phoneticPr fontId="4" type="noConversion"/>
  </si>
  <si>
    <t>IC0761</t>
    <phoneticPr fontId="4" type="noConversion"/>
  </si>
  <si>
    <t>IC0841</t>
  </si>
  <si>
    <t>IC0842</t>
  </si>
  <si>
    <t>IC0843</t>
  </si>
  <si>
    <t>IC0844</t>
    <phoneticPr fontId="4" type="noConversion"/>
  </si>
  <si>
    <t>IC0845</t>
  </si>
  <si>
    <t>IC0845</t>
    <phoneticPr fontId="4" type="noConversion"/>
  </si>
  <si>
    <t>IC0847</t>
    <phoneticPr fontId="4" type="noConversion"/>
  </si>
  <si>
    <t>IC0850</t>
    <phoneticPr fontId="4" type="noConversion"/>
  </si>
  <si>
    <t>IC0847</t>
    <phoneticPr fontId="4" type="noConversion"/>
  </si>
  <si>
    <t>IC0877</t>
    <phoneticPr fontId="4" type="noConversion"/>
  </si>
  <si>
    <t>IC0887</t>
    <phoneticPr fontId="4" type="noConversion"/>
  </si>
  <si>
    <t>IC0890</t>
    <phoneticPr fontId="4" type="noConversion"/>
  </si>
  <si>
    <t>IC0889</t>
    <phoneticPr fontId="4" type="noConversion"/>
  </si>
  <si>
    <t>IC0892</t>
    <phoneticPr fontId="4" type="noConversion"/>
  </si>
  <si>
    <t>IC0893</t>
    <phoneticPr fontId="4" type="noConversion"/>
  </si>
  <si>
    <t>IC0894</t>
    <phoneticPr fontId="4" type="noConversion"/>
  </si>
  <si>
    <t>IC0895</t>
    <phoneticPr fontId="4" type="noConversion"/>
  </si>
  <si>
    <t>IC0901</t>
    <phoneticPr fontId="4" type="noConversion"/>
  </si>
  <si>
    <t>IC0902</t>
    <phoneticPr fontId="4" type="noConversion"/>
  </si>
  <si>
    <t>IC0905</t>
    <phoneticPr fontId="4" type="noConversion"/>
  </si>
  <si>
    <t>IC0906</t>
    <phoneticPr fontId="4" type="noConversion"/>
  </si>
  <si>
    <t>IC0907</t>
    <phoneticPr fontId="4" type="noConversion"/>
  </si>
  <si>
    <t>IC0981</t>
    <phoneticPr fontId="4" type="noConversion"/>
  </si>
  <si>
    <t>IC0750</t>
    <phoneticPr fontId="4" type="noConversion"/>
  </si>
  <si>
    <t>IC0751</t>
    <phoneticPr fontId="4" type="noConversion"/>
  </si>
  <si>
    <t>IC0753</t>
    <phoneticPr fontId="4" type="noConversion"/>
  </si>
  <si>
    <t>IC0953</t>
    <phoneticPr fontId="4" type="noConversion"/>
  </si>
  <si>
    <t>per</t>
    <phoneticPr fontId="4" type="noConversion"/>
  </si>
  <si>
    <t>合成等级</t>
    <phoneticPr fontId="4" type="noConversion"/>
  </si>
  <si>
    <t>lv</t>
    <phoneticPr fontId="4" type="noConversion"/>
  </si>
  <si>
    <t>工房升级</t>
    <phoneticPr fontId="4" type="noConversion"/>
  </si>
  <si>
    <t>庭院升级</t>
    <phoneticPr fontId="4" type="noConversion"/>
  </si>
  <si>
    <t>房屋升级</t>
    <phoneticPr fontId="4" type="noConversion"/>
  </si>
  <si>
    <t>物理</t>
    <phoneticPr fontId="4" type="noConversion"/>
  </si>
  <si>
    <t>地脉</t>
    <phoneticPr fontId="4" type="noConversion"/>
  </si>
  <si>
    <t>冷却</t>
    <phoneticPr fontId="4" type="noConversion"/>
  </si>
  <si>
    <t>火炎</t>
    <phoneticPr fontId="4" type="noConversion"/>
  </si>
  <si>
    <t>神圣</t>
    <phoneticPr fontId="4" type="noConversion"/>
  </si>
  <si>
    <t>黑暗</t>
    <phoneticPr fontId="4" type="noConversion"/>
  </si>
  <si>
    <t>电击</t>
    <phoneticPr fontId="4" type="noConversion"/>
  </si>
  <si>
    <t>物理</t>
    <phoneticPr fontId="4" type="noConversion"/>
  </si>
  <si>
    <t>火炎</t>
    <phoneticPr fontId="4" type="noConversion"/>
  </si>
  <si>
    <t>神圣</t>
    <phoneticPr fontId="4" type="noConversion"/>
  </si>
  <si>
    <t>黑暗</t>
    <phoneticPr fontId="4" type="noConversion"/>
  </si>
  <si>
    <t>电击</t>
    <phoneticPr fontId="4" type="noConversion"/>
  </si>
  <si>
    <t>冷却</t>
    <phoneticPr fontId="4" type="noConversion"/>
  </si>
  <si>
    <t>地脉</t>
    <phoneticPr fontId="4" type="noConversion"/>
  </si>
  <si>
    <t>用途</t>
    <phoneticPr fontId="4" type="noConversion"/>
  </si>
  <si>
    <t>店铺升级</t>
    <phoneticPr fontId="4" type="noConversion"/>
  </si>
  <si>
    <t>工房升级</t>
    <phoneticPr fontId="4" type="noConversion"/>
  </si>
  <si>
    <t>工房升级</t>
    <phoneticPr fontId="4" type="noConversion"/>
  </si>
  <si>
    <t>工房升级</t>
    <phoneticPr fontId="4" type="noConversion"/>
  </si>
  <si>
    <t>庭院升级</t>
    <phoneticPr fontId="4" type="noConversion"/>
  </si>
  <si>
    <t>庭院升级</t>
    <phoneticPr fontId="4" type="noConversion"/>
  </si>
  <si>
    <t>庭院升级</t>
    <phoneticPr fontId="4" type="noConversion"/>
  </si>
  <si>
    <t>冷却</t>
    <phoneticPr fontId="4" type="noConversion"/>
  </si>
  <si>
    <t>物理</t>
    <phoneticPr fontId="4" type="noConversion"/>
  </si>
  <si>
    <t>房屋升级</t>
    <phoneticPr fontId="4" type="noConversion"/>
  </si>
  <si>
    <t>房屋升级</t>
    <phoneticPr fontId="4" type="noConversion"/>
  </si>
  <si>
    <t>房屋升级</t>
    <phoneticPr fontId="4" type="noConversion"/>
  </si>
  <si>
    <t>房屋升级</t>
    <phoneticPr fontId="4" type="noConversion"/>
  </si>
  <si>
    <t>家具制作</t>
    <phoneticPr fontId="4" type="noConversion"/>
  </si>
  <si>
    <t>家具制作</t>
    <phoneticPr fontId="4" type="noConversion"/>
  </si>
  <si>
    <t>植物制作</t>
    <phoneticPr fontId="4" type="noConversion"/>
  </si>
  <si>
    <t>店铺升级</t>
    <phoneticPr fontId="4" type="noConversion"/>
  </si>
  <si>
    <t>IC0926</t>
    <phoneticPr fontId="4" type="noConversion"/>
  </si>
  <si>
    <t>掉落率</t>
    <phoneticPr fontId="4" type="noConversion"/>
  </si>
  <si>
    <t>火炎</t>
    <phoneticPr fontId="4" type="noConversion"/>
  </si>
  <si>
    <t>冷却</t>
    <phoneticPr fontId="4" type="noConversion"/>
  </si>
  <si>
    <t>电击</t>
    <phoneticPr fontId="4" type="noConversion"/>
  </si>
  <si>
    <t>地脉</t>
    <phoneticPr fontId="4" type="noConversion"/>
  </si>
  <si>
    <t>神圣</t>
    <phoneticPr fontId="4" type="noConversion"/>
  </si>
  <si>
    <t>黑暗</t>
    <phoneticPr fontId="4" type="noConversion"/>
  </si>
  <si>
    <t>物理</t>
    <phoneticPr fontId="4" type="noConversion"/>
  </si>
  <si>
    <t>魔物骨头</t>
    <phoneticPr fontId="4" type="noConversion"/>
  </si>
  <si>
    <t>地脉</t>
    <phoneticPr fontId="4" type="noConversion"/>
  </si>
  <si>
    <t>冷却</t>
    <phoneticPr fontId="4" type="noConversion"/>
  </si>
  <si>
    <t>火炎</t>
    <phoneticPr fontId="4" type="noConversion"/>
  </si>
  <si>
    <t>电击</t>
    <phoneticPr fontId="4" type="noConversion"/>
  </si>
  <si>
    <t>魔物血液</t>
    <phoneticPr fontId="4" type="noConversion"/>
  </si>
  <si>
    <t>植物制作</t>
    <phoneticPr fontId="4" type="noConversion"/>
  </si>
  <si>
    <t>植物制作</t>
    <phoneticPr fontId="4" type="noConversion"/>
  </si>
  <si>
    <t>植物制作</t>
    <phoneticPr fontId="4" type="noConversion"/>
  </si>
  <si>
    <t>num</t>
    <phoneticPr fontId="4" type="noConversion"/>
  </si>
  <si>
    <t>cost</t>
    <phoneticPr fontId="4" type="noConversion"/>
  </si>
  <si>
    <r>
      <rPr>
        <b/>
        <sz val="10"/>
        <color theme="1"/>
        <rFont val="宋体"/>
        <family val="2"/>
      </rPr>
      <t>材料</t>
    </r>
    <r>
      <rPr>
        <b/>
        <sz val="10"/>
        <color theme="1"/>
        <rFont val="Arial"/>
        <family val="2"/>
      </rPr>
      <t>id</t>
    </r>
    <phoneticPr fontId="4" type="noConversion"/>
  </si>
  <si>
    <t>店铺升级</t>
    <phoneticPr fontId="4" type="noConversion"/>
  </si>
  <si>
    <t>通用</t>
    <phoneticPr fontId="4" type="noConversion"/>
  </si>
  <si>
    <t>Public Enum CollectionType</t>
  </si>
  <si>
    <t xml:space="preserve">    CT_equiptment = 0</t>
  </si>
  <si>
    <t xml:space="preserve">    CT_Drop</t>
  </si>
  <si>
    <t xml:space="preserve">    CT_House</t>
  </si>
  <si>
    <t xml:space="preserve">    CT_Shop</t>
  </si>
  <si>
    <t xml:space="preserve">    CT_Working</t>
  </si>
  <si>
    <t xml:space="preserve">    CT_Yard</t>
  </si>
  <si>
    <t xml:space="preserve">    CT_Furniture</t>
  </si>
  <si>
    <t xml:space="preserve">    CT_Plant</t>
  </si>
  <si>
    <t xml:space="preserve">    </t>
  </si>
  <si>
    <t xml:space="preserve">    CT_Count</t>
  </si>
  <si>
    <t>End Enum</t>
  </si>
  <si>
    <t>装备</t>
    <phoneticPr fontId="4" type="noConversion"/>
  </si>
  <si>
    <t>挂饰</t>
    <phoneticPr fontId="4" type="noConversion"/>
  </si>
  <si>
    <t>房子</t>
    <phoneticPr fontId="4" type="noConversion"/>
  </si>
  <si>
    <t>店铺</t>
    <phoneticPr fontId="4" type="noConversion"/>
  </si>
  <si>
    <t>工房</t>
    <phoneticPr fontId="4" type="noConversion"/>
  </si>
  <si>
    <t>庭院</t>
    <phoneticPr fontId="4" type="noConversion"/>
  </si>
  <si>
    <t>家具</t>
    <phoneticPr fontId="4" type="noConversion"/>
  </si>
  <si>
    <t>植物</t>
    <phoneticPr fontId="4" type="noConversion"/>
  </si>
  <si>
    <t>房子</t>
    <phoneticPr fontId="4" type="noConversion"/>
  </si>
  <si>
    <t>家具</t>
    <phoneticPr fontId="4" type="noConversion"/>
  </si>
  <si>
    <t>植物</t>
    <phoneticPr fontId="4" type="noConversion"/>
  </si>
  <si>
    <t>家具制作</t>
    <phoneticPr fontId="4" type="noConversion"/>
  </si>
  <si>
    <t>植物制作</t>
    <phoneticPr fontId="4" type="noConversion"/>
  </si>
  <si>
    <t>生产植物合成药水</t>
    <phoneticPr fontId="4" type="noConversion"/>
  </si>
  <si>
    <t>材料种类</t>
    <phoneticPr fontId="4" type="noConversion"/>
  </si>
  <si>
    <t>宝石</t>
    <phoneticPr fontId="4" type="noConversion"/>
  </si>
  <si>
    <t>宝石</t>
    <phoneticPr fontId="4" type="noConversion"/>
  </si>
  <si>
    <t>植物</t>
    <phoneticPr fontId="4" type="noConversion"/>
  </si>
  <si>
    <t>矿物</t>
    <phoneticPr fontId="4" type="noConversion"/>
  </si>
  <si>
    <t>num</t>
    <phoneticPr fontId="4" type="noConversion"/>
  </si>
  <si>
    <t>num</t>
    <phoneticPr fontId="4" type="noConversion"/>
  </si>
  <si>
    <t>cost</t>
    <phoneticPr fontId="4" type="noConversion"/>
  </si>
  <si>
    <t>矿物</t>
    <phoneticPr fontId="4" type="noConversion"/>
  </si>
  <si>
    <t>植物</t>
    <phoneticPr fontId="4" type="noConversion"/>
  </si>
  <si>
    <t>器官</t>
    <phoneticPr fontId="4" type="noConversion"/>
  </si>
  <si>
    <t>植物</t>
    <phoneticPr fontId="4" type="noConversion"/>
  </si>
  <si>
    <t>质地纯白的宝石研磨成的粉末</t>
    <phoneticPr fontId="4" type="noConversion"/>
  </si>
  <si>
    <r>
      <t>1</t>
    </r>
    <r>
      <rPr>
        <sz val="10"/>
        <color theme="1"/>
        <rFont val="宋体"/>
        <family val="3"/>
        <charset val="134"/>
      </rPr>
      <t>级</t>
    </r>
    <phoneticPr fontId="4" type="noConversion"/>
  </si>
  <si>
    <r>
      <t>2</t>
    </r>
    <r>
      <rPr>
        <sz val="10"/>
        <color theme="1"/>
        <rFont val="宋体"/>
        <family val="3"/>
        <charset val="134"/>
      </rPr>
      <t>级</t>
    </r>
    <phoneticPr fontId="4" type="noConversion"/>
  </si>
  <si>
    <r>
      <t>3</t>
    </r>
    <r>
      <rPr>
        <sz val="10"/>
        <color theme="1"/>
        <rFont val="宋体"/>
        <family val="3"/>
        <charset val="134"/>
      </rPr>
      <t>级</t>
    </r>
    <phoneticPr fontId="4" type="noConversion"/>
  </si>
  <si>
    <t>下级职业工资-</t>
    <phoneticPr fontId="4" type="noConversion"/>
  </si>
  <si>
    <t>上级职业工资-</t>
    <phoneticPr fontId="4" type="noConversion"/>
  </si>
  <si>
    <t>终极职业工资-</t>
    <phoneticPr fontId="4" type="noConversion"/>
  </si>
  <si>
    <t>矿石出售价格+</t>
    <phoneticPr fontId="4" type="noConversion"/>
  </si>
  <si>
    <t>植物出售价格+</t>
    <phoneticPr fontId="4" type="noConversion"/>
  </si>
  <si>
    <t>器官出售价格+</t>
    <phoneticPr fontId="4" type="noConversion"/>
  </si>
  <si>
    <t>宝石出售价格+</t>
    <phoneticPr fontId="4" type="noConversion"/>
  </si>
  <si>
    <t>des</t>
    <phoneticPr fontId="4" type="noConversion"/>
  </si>
  <si>
    <t>属性id</t>
    <phoneticPr fontId="4" type="noConversion"/>
  </si>
  <si>
    <t>效果</t>
    <phoneticPr fontId="4" type="noConversion"/>
  </si>
  <si>
    <r>
      <rPr>
        <sz val="10"/>
        <color theme="0"/>
        <rFont val="宋体"/>
        <family val="3"/>
        <charset val="134"/>
      </rPr>
      <t>材料</t>
    </r>
    <r>
      <rPr>
        <sz val="10"/>
        <color theme="0"/>
        <rFont val="Arial"/>
        <family val="2"/>
      </rPr>
      <t>1</t>
    </r>
    <phoneticPr fontId="4" type="noConversion"/>
  </si>
  <si>
    <r>
      <rPr>
        <sz val="10"/>
        <color theme="0"/>
        <rFont val="宋体"/>
        <family val="3"/>
        <charset val="134"/>
      </rPr>
      <t>材料</t>
    </r>
    <r>
      <rPr>
        <sz val="10"/>
        <color theme="0"/>
        <rFont val="Arial"/>
        <family val="2"/>
      </rPr>
      <t>2</t>
    </r>
    <phoneticPr fontId="4" type="noConversion"/>
  </si>
  <si>
    <r>
      <rPr>
        <sz val="10"/>
        <color theme="0"/>
        <rFont val="宋体"/>
        <family val="3"/>
        <charset val="134"/>
      </rPr>
      <t>材料</t>
    </r>
    <r>
      <rPr>
        <sz val="10"/>
        <color theme="0"/>
        <rFont val="Arial"/>
        <family val="2"/>
      </rPr>
      <t>3</t>
    </r>
    <phoneticPr fontId="4" type="noConversion"/>
  </si>
  <si>
    <t>庭院</t>
    <phoneticPr fontId="4" type="noConversion"/>
  </si>
  <si>
    <t>name</t>
    <phoneticPr fontId="4" type="noConversion"/>
  </si>
  <si>
    <t>rank</t>
    <phoneticPr fontId="4" type="noConversion"/>
  </si>
  <si>
    <t>cost</t>
    <phoneticPr fontId="4" type="noConversion"/>
  </si>
  <si>
    <t>marking</t>
    <phoneticPr fontId="4" type="noConversion"/>
  </si>
  <si>
    <t>num</t>
    <phoneticPr fontId="4" type="noConversion"/>
  </si>
  <si>
    <t>id</t>
    <phoneticPr fontId="4" type="noConversion"/>
  </si>
  <si>
    <t>id</t>
    <phoneticPr fontId="4" type="noConversion"/>
  </si>
  <si>
    <r>
      <rPr>
        <sz val="10"/>
        <color theme="0"/>
        <rFont val="宋体"/>
        <family val="2"/>
      </rPr>
      <t>武器</t>
    </r>
    <phoneticPr fontId="4" type="noConversion"/>
  </si>
  <si>
    <r>
      <rPr>
        <sz val="10"/>
        <color theme="0"/>
        <rFont val="宋体"/>
        <family val="2"/>
      </rPr>
      <t>品质</t>
    </r>
    <phoneticPr fontId="4" type="noConversion"/>
  </si>
  <si>
    <r>
      <rPr>
        <sz val="10"/>
        <color theme="0"/>
        <rFont val="宋体"/>
        <family val="2"/>
      </rPr>
      <t>等级</t>
    </r>
    <phoneticPr fontId="4" type="noConversion"/>
  </si>
  <si>
    <r>
      <rPr>
        <sz val="10"/>
        <color theme="0"/>
        <rFont val="宋体"/>
        <family val="2"/>
      </rPr>
      <t>材料</t>
    </r>
    <phoneticPr fontId="4" type="noConversion"/>
  </si>
  <si>
    <r>
      <rPr>
        <sz val="10"/>
        <color theme="0"/>
        <rFont val="宋体"/>
        <family val="2"/>
      </rPr>
      <t>主属性</t>
    </r>
    <phoneticPr fontId="4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</si>
  <si>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1</t>
    </r>
    <phoneticPr fontId="4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</si>
  <si>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2</t>
    </r>
    <phoneticPr fontId="4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</si>
  <si>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3</t>
    </r>
    <phoneticPr fontId="4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</si>
  <si>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4</t>
    </r>
    <phoneticPr fontId="4" type="noConversion"/>
  </si>
  <si>
    <t>cell</t>
    <phoneticPr fontId="4" type="noConversion"/>
  </si>
  <si>
    <t>buy</t>
    <phoneticPr fontId="4" type="noConversion"/>
  </si>
  <si>
    <t>buy</t>
    <phoneticPr fontId="4" type="noConversion"/>
  </si>
  <si>
    <t>sell</t>
    <phoneticPr fontId="4" type="noConversion"/>
  </si>
  <si>
    <t>建筑类型</t>
    <phoneticPr fontId="4" type="noConversion"/>
  </si>
  <si>
    <r>
      <rPr>
        <sz val="10"/>
        <color theme="0"/>
        <rFont val="宋体"/>
        <family val="2"/>
      </rPr>
      <t>挂饰</t>
    </r>
    <phoneticPr fontId="4" type="noConversion"/>
  </si>
  <si>
    <r>
      <rPr>
        <sz val="10"/>
        <color theme="0"/>
        <rFont val="宋体"/>
        <family val="2"/>
      </rPr>
      <t>品质</t>
    </r>
    <phoneticPr fontId="4" type="noConversion"/>
  </si>
  <si>
    <r>
      <rPr>
        <sz val="10"/>
        <color theme="0"/>
        <rFont val="宋体"/>
        <family val="2"/>
      </rPr>
      <t>等级</t>
    </r>
    <phoneticPr fontId="4" type="noConversion"/>
  </si>
  <si>
    <r>
      <rPr>
        <sz val="10"/>
        <color theme="0"/>
        <rFont val="宋体"/>
        <family val="2"/>
      </rPr>
      <t>材料</t>
    </r>
    <phoneticPr fontId="4" type="noConversion"/>
  </si>
  <si>
    <r>
      <rPr>
        <sz val="10"/>
        <color theme="0"/>
        <rFont val="宋体"/>
        <family val="2"/>
      </rPr>
      <t>主属性</t>
    </r>
    <phoneticPr fontId="4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</si>
  <si>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1</t>
    </r>
    <phoneticPr fontId="4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</si>
  <si>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2</t>
    </r>
    <phoneticPr fontId="4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</si>
  <si>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3</t>
    </r>
    <phoneticPr fontId="4" type="noConversion"/>
  </si>
  <si>
    <r>
      <rPr>
        <sz val="10"/>
        <color theme="0"/>
        <rFont val="宋体"/>
        <family val="2"/>
      </rPr>
      <t>材料</t>
    </r>
    <r>
      <rPr>
        <sz val="10"/>
        <color theme="0"/>
        <rFont val="Arial"/>
        <family val="2"/>
      </rPr>
      <t>4</t>
    </r>
    <phoneticPr fontId="4" type="noConversion"/>
  </si>
  <si>
    <t>rank</t>
    <phoneticPr fontId="4" type="noConversion"/>
  </si>
  <si>
    <t>IC0330</t>
    <phoneticPr fontId="4" type="noConversion"/>
  </si>
  <si>
    <r>
      <rPr>
        <sz val="10"/>
        <color theme="0"/>
        <rFont val="宋体"/>
        <family val="2"/>
      </rPr>
      <t>怪物</t>
    </r>
    <r>
      <rPr>
        <sz val="10"/>
        <color theme="0"/>
        <rFont val="Arial"/>
        <family val="2"/>
      </rPr>
      <t>id</t>
    </r>
    <phoneticPr fontId="4" type="noConversion"/>
  </si>
  <si>
    <t>龙系</t>
    <phoneticPr fontId="4" type="noConversion"/>
  </si>
  <si>
    <t>僵尸系</t>
    <phoneticPr fontId="4" type="noConversion"/>
  </si>
  <si>
    <t>土系</t>
    <phoneticPr fontId="4" type="noConversion"/>
  </si>
  <si>
    <t>金属系</t>
    <phoneticPr fontId="4" type="noConversion"/>
  </si>
  <si>
    <t>火系</t>
    <phoneticPr fontId="4" type="noConversion"/>
  </si>
  <si>
    <t>光系</t>
    <phoneticPr fontId="4" type="noConversion"/>
  </si>
  <si>
    <t>水系</t>
    <phoneticPr fontId="4" type="noConversion"/>
  </si>
  <si>
    <t>水系</t>
    <phoneticPr fontId="4" type="noConversion"/>
  </si>
  <si>
    <t>火系</t>
    <phoneticPr fontId="4" type="noConversion"/>
  </si>
  <si>
    <t>光系</t>
    <phoneticPr fontId="4" type="noConversion"/>
  </si>
  <si>
    <t>暗系</t>
    <phoneticPr fontId="4" type="noConversion"/>
  </si>
  <si>
    <t>风系</t>
    <phoneticPr fontId="4" type="noConversion"/>
  </si>
  <si>
    <t>雷系</t>
    <phoneticPr fontId="4" type="noConversion"/>
  </si>
  <si>
    <t>器官</t>
    <phoneticPr fontId="4" type="noConversion"/>
  </si>
  <si>
    <t>矿物</t>
    <phoneticPr fontId="4" type="noConversion"/>
  </si>
  <si>
    <t>植物</t>
    <phoneticPr fontId="4" type="noConversion"/>
  </si>
  <si>
    <t>宝石</t>
    <phoneticPr fontId="4" type="noConversion"/>
  </si>
  <si>
    <t>id</t>
    <phoneticPr fontId="4" type="noConversion"/>
  </si>
  <si>
    <t>药品名称</t>
    <phoneticPr fontId="4" type="noConversion"/>
  </si>
  <si>
    <t>imge</t>
    <phoneticPr fontId="4" type="noConversion"/>
  </si>
  <si>
    <t>效果</t>
    <phoneticPr fontId="4" type="noConversion"/>
  </si>
  <si>
    <t>des</t>
    <phoneticPr fontId="4" type="noConversion"/>
  </si>
  <si>
    <t>合成材料1</t>
    <phoneticPr fontId="4" type="noConversion"/>
  </si>
  <si>
    <r>
      <rPr>
        <sz val="10"/>
        <color theme="1"/>
        <rFont val="宋体"/>
        <family val="3"/>
        <charset val="134"/>
      </rPr>
      <t>合成材料</t>
    </r>
    <r>
      <rPr>
        <sz val="10"/>
        <color theme="1"/>
        <rFont val="Arial"/>
        <family val="2"/>
      </rPr>
      <t xml:space="preserve">2 </t>
    </r>
    <phoneticPr fontId="4" type="noConversion"/>
  </si>
  <si>
    <t>num1</t>
    <phoneticPr fontId="4" type="noConversion"/>
  </si>
  <si>
    <t>num2</t>
    <phoneticPr fontId="4" type="noConversion"/>
  </si>
  <si>
    <t>水色树木的果实</t>
    <phoneticPr fontId="4" type="noConversion"/>
  </si>
  <si>
    <t>黄色树木的果实</t>
    <phoneticPr fontId="4" type="noConversion"/>
  </si>
  <si>
    <t>治愈药水（小）</t>
    <phoneticPr fontId="4" type="noConversion"/>
  </si>
  <si>
    <t>治愈药水（大）</t>
    <phoneticPr fontId="4" type="noConversion"/>
  </si>
  <si>
    <t>治愈药水（中）</t>
    <phoneticPr fontId="4" type="noConversion"/>
  </si>
  <si>
    <t>魔法药水（小）</t>
    <phoneticPr fontId="4" type="noConversion"/>
  </si>
  <si>
    <t>魔法药水（中）</t>
    <phoneticPr fontId="4" type="noConversion"/>
  </si>
  <si>
    <t>魔法药水（大）</t>
    <phoneticPr fontId="4" type="noConversion"/>
  </si>
  <si>
    <t>宁静药水</t>
    <phoneticPr fontId="4" type="noConversion"/>
  </si>
  <si>
    <r>
      <t>hp</t>
    </r>
    <r>
      <rPr>
        <sz val="10"/>
        <color theme="1"/>
        <rFont val="宋体"/>
        <family val="3"/>
        <charset val="134"/>
      </rPr>
      <t>恢复</t>
    </r>
    <r>
      <rPr>
        <sz val="10"/>
        <color theme="1"/>
        <rFont val="Arial"/>
        <family val="2"/>
      </rPr>
      <t>20</t>
    </r>
    <r>
      <rPr>
        <sz val="10"/>
        <color theme="1"/>
        <rFont val="宋体"/>
        <family val="3"/>
        <charset val="134"/>
      </rPr>
      <t>点</t>
    </r>
    <phoneticPr fontId="4" type="noConversion"/>
  </si>
  <si>
    <r>
      <t>hp</t>
    </r>
    <r>
      <rPr>
        <sz val="10"/>
        <color theme="1"/>
        <rFont val="宋体"/>
        <family val="3"/>
        <charset val="134"/>
      </rPr>
      <t>恢复</t>
    </r>
    <r>
      <rPr>
        <sz val="10"/>
        <color theme="1"/>
        <rFont val="Arial"/>
        <family val="2"/>
      </rPr>
      <t>40</t>
    </r>
    <r>
      <rPr>
        <sz val="10"/>
        <color theme="1"/>
        <rFont val="宋体"/>
        <family val="3"/>
        <charset val="134"/>
      </rPr>
      <t>点</t>
    </r>
    <phoneticPr fontId="4" type="noConversion"/>
  </si>
  <si>
    <r>
      <t>hp</t>
    </r>
    <r>
      <rPr>
        <sz val="10"/>
        <color theme="1"/>
        <rFont val="宋体"/>
        <family val="3"/>
        <charset val="134"/>
      </rPr>
      <t>恢复</t>
    </r>
    <r>
      <rPr>
        <sz val="10"/>
        <color theme="1"/>
        <rFont val="Arial"/>
        <family val="2"/>
      </rPr>
      <t>100</t>
    </r>
    <r>
      <rPr>
        <sz val="10"/>
        <color theme="1"/>
        <rFont val="宋体"/>
        <family val="3"/>
        <charset val="134"/>
      </rPr>
      <t>点</t>
    </r>
    <phoneticPr fontId="4" type="noConversion"/>
  </si>
  <si>
    <r>
      <t>hp</t>
    </r>
    <r>
      <rPr>
        <sz val="10"/>
        <color theme="1"/>
        <rFont val="宋体"/>
        <family val="3"/>
        <charset val="134"/>
      </rPr>
      <t>恢复</t>
    </r>
    <r>
      <rPr>
        <sz val="10"/>
        <color theme="1"/>
        <rFont val="Arial"/>
        <family val="2"/>
      </rPr>
      <t>500</t>
    </r>
    <r>
      <rPr>
        <sz val="10"/>
        <color theme="1"/>
        <rFont val="宋体"/>
        <family val="3"/>
        <charset val="134"/>
      </rPr>
      <t>点</t>
    </r>
    <phoneticPr fontId="4" type="noConversion"/>
  </si>
  <si>
    <r>
      <t>sp</t>
    </r>
    <r>
      <rPr>
        <sz val="10"/>
        <color theme="1"/>
        <rFont val="宋体"/>
        <family val="3"/>
        <charset val="134"/>
      </rPr>
      <t>恢复</t>
    </r>
    <r>
      <rPr>
        <sz val="10"/>
        <color theme="1"/>
        <rFont val="Arial"/>
        <family val="2"/>
      </rPr>
      <t>40</t>
    </r>
    <r>
      <rPr>
        <sz val="10"/>
        <color theme="1"/>
        <rFont val="宋体"/>
        <family val="3"/>
        <charset val="134"/>
      </rPr>
      <t>点</t>
    </r>
    <phoneticPr fontId="4" type="noConversion"/>
  </si>
  <si>
    <r>
      <t>sp</t>
    </r>
    <r>
      <rPr>
        <sz val="10"/>
        <color theme="1"/>
        <rFont val="宋体"/>
        <family val="3"/>
        <charset val="134"/>
      </rPr>
      <t>恢复</t>
    </r>
    <r>
      <rPr>
        <sz val="10"/>
        <color theme="1"/>
        <rFont val="Arial"/>
        <family val="2"/>
      </rPr>
      <t>100</t>
    </r>
    <r>
      <rPr>
        <sz val="10"/>
        <color theme="1"/>
        <rFont val="宋体"/>
        <family val="3"/>
        <charset val="134"/>
      </rPr>
      <t>点</t>
    </r>
    <phoneticPr fontId="4" type="noConversion"/>
  </si>
  <si>
    <r>
      <t>sp</t>
    </r>
    <r>
      <rPr>
        <sz val="10"/>
        <color theme="1"/>
        <rFont val="宋体"/>
        <family val="3"/>
        <charset val="134"/>
      </rPr>
      <t>恢复</t>
    </r>
    <r>
      <rPr>
        <sz val="10"/>
        <color theme="1"/>
        <rFont val="Arial"/>
        <family val="2"/>
      </rPr>
      <t>500</t>
    </r>
    <r>
      <rPr>
        <sz val="10"/>
        <color theme="1"/>
        <rFont val="宋体"/>
        <family val="3"/>
        <charset val="134"/>
      </rPr>
      <t>点</t>
    </r>
    <phoneticPr fontId="4" type="noConversion"/>
  </si>
  <si>
    <r>
      <t>hp&amp;sp</t>
    </r>
    <r>
      <rPr>
        <sz val="10"/>
        <color theme="1"/>
        <rFont val="宋体"/>
        <family val="3"/>
        <charset val="134"/>
      </rPr>
      <t>全恢复</t>
    </r>
    <phoneticPr fontId="4" type="noConversion"/>
  </si>
  <si>
    <t>血之治愈</t>
    <phoneticPr fontId="4" type="noConversion"/>
  </si>
  <si>
    <r>
      <t>hp</t>
    </r>
    <r>
      <rPr>
        <sz val="10"/>
        <color theme="1"/>
        <rFont val="宋体"/>
        <family val="3"/>
        <charset val="134"/>
      </rPr>
      <t>全恢复</t>
    </r>
    <phoneticPr fontId="4" type="noConversion"/>
  </si>
  <si>
    <t>魔之恢复</t>
    <phoneticPr fontId="4" type="noConversion"/>
  </si>
  <si>
    <r>
      <t>sp</t>
    </r>
    <r>
      <rPr>
        <sz val="10"/>
        <color theme="1"/>
        <rFont val="宋体"/>
        <family val="3"/>
        <charset val="134"/>
      </rPr>
      <t>全恢复</t>
    </r>
    <phoneticPr fontId="4" type="noConversion"/>
  </si>
  <si>
    <t>女神的眼泪</t>
    <phoneticPr fontId="4" type="noConversion"/>
  </si>
  <si>
    <t>女神的爱液</t>
    <phoneticPr fontId="4" type="noConversion"/>
  </si>
  <si>
    <t>IC0234</t>
  </si>
  <si>
    <t>IC0235</t>
  </si>
  <si>
    <t>IC0250</t>
  </si>
  <si>
    <t>IC0242</t>
  </si>
  <si>
    <t>IC0578</t>
  </si>
  <si>
    <t>IC0577</t>
  </si>
  <si>
    <r>
      <t>sp</t>
    </r>
    <r>
      <rPr>
        <sz val="10"/>
        <color theme="1"/>
        <rFont val="宋体"/>
        <family val="3"/>
        <charset val="134"/>
      </rPr>
      <t>恢复</t>
    </r>
    <r>
      <rPr>
        <sz val="10"/>
        <color theme="1"/>
        <rFont val="Arial"/>
        <family val="2"/>
      </rPr>
      <t>20</t>
    </r>
    <r>
      <rPr>
        <sz val="10"/>
        <color theme="1"/>
        <rFont val="宋体"/>
        <family val="3"/>
        <charset val="134"/>
      </rPr>
      <t>点</t>
    </r>
    <phoneticPr fontId="4" type="noConversion"/>
  </si>
  <si>
    <t>IC0236</t>
  </si>
  <si>
    <t>IC0237</t>
  </si>
  <si>
    <t>IC0240</t>
  </si>
  <si>
    <t>IC0241</t>
  </si>
  <si>
    <t>IC0018</t>
  </si>
  <si>
    <r>
      <rPr>
        <sz val="10"/>
        <color theme="1"/>
        <rFont val="宋体"/>
        <family val="3"/>
        <charset val="134"/>
      </rPr>
      <t>全体</t>
    </r>
    <r>
      <rPr>
        <sz val="10"/>
        <color theme="1"/>
        <rFont val="Arial"/>
        <family val="2"/>
      </rPr>
      <t>sp</t>
    </r>
    <r>
      <rPr>
        <sz val="10"/>
        <color theme="1"/>
        <rFont val="宋体"/>
        <family val="3"/>
        <charset val="134"/>
      </rPr>
      <t>恢复</t>
    </r>
    <r>
      <rPr>
        <sz val="10"/>
        <color theme="1"/>
        <rFont val="Arial"/>
        <family val="2"/>
      </rPr>
      <t>200</t>
    </r>
    <r>
      <rPr>
        <sz val="10"/>
        <color theme="1"/>
        <rFont val="宋体"/>
        <family val="3"/>
        <charset val="134"/>
      </rPr>
      <t>点</t>
    </r>
    <phoneticPr fontId="4" type="noConversion"/>
  </si>
  <si>
    <r>
      <rPr>
        <sz val="10"/>
        <color theme="1"/>
        <rFont val="宋体"/>
        <family val="3"/>
        <charset val="134"/>
      </rPr>
      <t>全体</t>
    </r>
    <r>
      <rPr>
        <sz val="10"/>
        <color theme="1"/>
        <rFont val="Arial"/>
        <family val="2"/>
      </rPr>
      <t>hp</t>
    </r>
    <r>
      <rPr>
        <sz val="10"/>
        <color theme="1"/>
        <rFont val="宋体"/>
        <family val="3"/>
        <charset val="134"/>
      </rPr>
      <t>恢复</t>
    </r>
    <r>
      <rPr>
        <sz val="10"/>
        <color theme="1"/>
        <rFont val="Arial"/>
        <family val="2"/>
      </rPr>
      <t>200</t>
    </r>
    <r>
      <rPr>
        <sz val="10"/>
        <color theme="1"/>
        <rFont val="宋体"/>
        <family val="3"/>
        <charset val="134"/>
      </rPr>
      <t>点</t>
    </r>
    <phoneticPr fontId="4" type="noConversion"/>
  </si>
  <si>
    <t>price</t>
    <phoneticPr fontId="4" type="noConversion"/>
  </si>
  <si>
    <t>id</t>
    <phoneticPr fontId="4" type="noConversion"/>
  </si>
  <si>
    <t>物品名称</t>
    <phoneticPr fontId="4" type="noConversion"/>
  </si>
  <si>
    <t>imge</t>
    <phoneticPr fontId="4" type="noConversion"/>
  </si>
  <si>
    <t>des</t>
    <phoneticPr fontId="4" type="noConversion"/>
  </si>
  <si>
    <t>效果</t>
    <phoneticPr fontId="4" type="noConversion"/>
  </si>
  <si>
    <t>类型</t>
    <phoneticPr fontId="4" type="noConversion"/>
  </si>
  <si>
    <t>IC0043</t>
  </si>
  <si>
    <t>银块</t>
    <phoneticPr fontId="4" type="noConversion"/>
  </si>
  <si>
    <t>IC0044</t>
  </si>
  <si>
    <t>IC0045</t>
  </si>
  <si>
    <t>IC0046</t>
  </si>
  <si>
    <t>IC0047</t>
  </si>
  <si>
    <t>IC0048</t>
  </si>
  <si>
    <t>IC0049</t>
  </si>
  <si>
    <t>IC0050</t>
  </si>
  <si>
    <t>IC0051</t>
  </si>
  <si>
    <t>IC0052</t>
  </si>
  <si>
    <t>IC0053</t>
  </si>
  <si>
    <t>IC0054</t>
  </si>
  <si>
    <t>IC0055</t>
  </si>
  <si>
    <t>IC0056</t>
  </si>
  <si>
    <t>IC0057</t>
  </si>
  <si>
    <t>IC0058</t>
  </si>
  <si>
    <t>IC0059</t>
  </si>
  <si>
    <t>IC0060</t>
  </si>
  <si>
    <t>IC0061</t>
  </si>
  <si>
    <t>IC0062</t>
  </si>
  <si>
    <t>IC0063</t>
  </si>
  <si>
    <t>IC0064</t>
  </si>
  <si>
    <t>IC0065</t>
  </si>
  <si>
    <t>IC0066</t>
  </si>
  <si>
    <t>IC0067</t>
  </si>
  <si>
    <t>IC0068</t>
  </si>
  <si>
    <t>IC0069</t>
  </si>
  <si>
    <t>IC0070</t>
  </si>
  <si>
    <t>IC0071</t>
  </si>
  <si>
    <t>IC0072</t>
  </si>
  <si>
    <t>IC0073</t>
  </si>
  <si>
    <t>IC0074</t>
  </si>
  <si>
    <t>IC0075</t>
  </si>
  <si>
    <t>IC0076</t>
  </si>
  <si>
    <t>IC0077</t>
  </si>
  <si>
    <t>IC0078</t>
  </si>
  <si>
    <t>IC0079</t>
  </si>
  <si>
    <t>IC0080</t>
  </si>
  <si>
    <t>IC0081</t>
  </si>
  <si>
    <t>IC0082</t>
  </si>
  <si>
    <t>IC0083</t>
  </si>
  <si>
    <t>IC0084</t>
  </si>
  <si>
    <t>IC0085</t>
  </si>
  <si>
    <t>IC0086</t>
  </si>
  <si>
    <t>IC0087</t>
  </si>
  <si>
    <t>IC0088</t>
  </si>
  <si>
    <t>IC0089</t>
  </si>
  <si>
    <t>IC0090</t>
  </si>
  <si>
    <t>IC0091</t>
  </si>
  <si>
    <t>IC0092</t>
  </si>
  <si>
    <t>IC0093</t>
  </si>
  <si>
    <t>IC0094</t>
  </si>
  <si>
    <t>IC0095</t>
  </si>
  <si>
    <t>IC0096</t>
  </si>
  <si>
    <t>IC0097</t>
  </si>
  <si>
    <t>IC0098</t>
  </si>
  <si>
    <t>IC0099</t>
  </si>
  <si>
    <t>IC0100</t>
  </si>
  <si>
    <t>IC0101</t>
  </si>
  <si>
    <t>IC0102</t>
  </si>
  <si>
    <t>IC0103</t>
  </si>
  <si>
    <t>IC0104</t>
  </si>
  <si>
    <t>IC0105</t>
  </si>
  <si>
    <t>IC0106</t>
  </si>
  <si>
    <t>IC0107</t>
  </si>
  <si>
    <t>IC0108</t>
  </si>
  <si>
    <t>IC0109</t>
  </si>
  <si>
    <t>IC0110</t>
  </si>
  <si>
    <t>IC0111</t>
  </si>
  <si>
    <t>IC0112</t>
  </si>
  <si>
    <t>IC0113</t>
  </si>
  <si>
    <t>IC0114</t>
  </si>
  <si>
    <t>IC0115</t>
  </si>
  <si>
    <t>IC0116</t>
  </si>
  <si>
    <t>IC0117</t>
  </si>
  <si>
    <t>IC0118</t>
  </si>
  <si>
    <t>IC0119</t>
  </si>
  <si>
    <t>IC0120</t>
  </si>
  <si>
    <t>IC0121</t>
  </si>
  <si>
    <t>IC0122</t>
  </si>
  <si>
    <t>IC0123</t>
  </si>
  <si>
    <t>IC0124</t>
  </si>
  <si>
    <t>IC0125</t>
  </si>
  <si>
    <t>IC0126</t>
  </si>
  <si>
    <t>IC0127</t>
  </si>
  <si>
    <t>IC0128</t>
  </si>
  <si>
    <t>IC0129</t>
  </si>
  <si>
    <t>IC0130</t>
  </si>
  <si>
    <t>IC0131</t>
  </si>
  <si>
    <t>IC0132</t>
  </si>
  <si>
    <t>IC0133</t>
  </si>
  <si>
    <t>IC0134</t>
  </si>
  <si>
    <t>IC0135</t>
  </si>
  <si>
    <t>IC0136</t>
  </si>
  <si>
    <t>IC0137</t>
  </si>
  <si>
    <t>IC0138</t>
  </si>
  <si>
    <t>IC0139</t>
  </si>
  <si>
    <t>IC0140</t>
  </si>
  <si>
    <t>IC0141</t>
  </si>
  <si>
    <t>IC0142</t>
  </si>
  <si>
    <r>
      <rPr>
        <sz val="10"/>
        <color theme="1"/>
        <rFont val="宋体"/>
        <family val="3"/>
        <charset val="134"/>
      </rPr>
      <t>矿物</t>
    </r>
    <r>
      <rPr>
        <sz val="10"/>
        <color theme="1"/>
        <rFont val="Arial"/>
        <family val="2"/>
      </rPr>
      <t xml:space="preserve"> </t>
    </r>
    <phoneticPr fontId="4" type="noConversion"/>
  </si>
  <si>
    <t>植物</t>
    <phoneticPr fontId="4" type="noConversion"/>
  </si>
  <si>
    <t>宝石</t>
    <phoneticPr fontId="4" type="noConversion"/>
  </si>
  <si>
    <t>器官</t>
    <phoneticPr fontId="4" type="noConversion"/>
  </si>
  <si>
    <t>贵金属</t>
    <phoneticPr fontId="4" type="noConversion"/>
  </si>
  <si>
    <t>额外伤害</t>
    <phoneticPr fontId="4" type="noConversion"/>
  </si>
  <si>
    <t>魔防</t>
    <phoneticPr fontId="4" type="noConversion"/>
  </si>
  <si>
    <t>敏捷</t>
    <phoneticPr fontId="4" type="noConversion"/>
  </si>
  <si>
    <t>魔攻</t>
    <phoneticPr fontId="4" type="noConversion"/>
  </si>
  <si>
    <t xml:space="preserve">魔防 </t>
    <phoneticPr fontId="4" type="noConversion"/>
  </si>
  <si>
    <t>幸运</t>
    <phoneticPr fontId="4" type="noConversion"/>
  </si>
  <si>
    <t>物抗</t>
    <phoneticPr fontId="4" type="noConversion"/>
  </si>
  <si>
    <t>技能系数</t>
    <phoneticPr fontId="4" type="noConversion"/>
  </si>
  <si>
    <t>技能系数和耗魔</t>
    <phoneticPr fontId="4" type="noConversion"/>
  </si>
  <si>
    <t>魔防</t>
    <phoneticPr fontId="4" type="noConversion"/>
  </si>
  <si>
    <t>敏捷</t>
    <phoneticPr fontId="4" type="noConversion"/>
  </si>
  <si>
    <t>冷却</t>
    <phoneticPr fontId="4" type="noConversion"/>
  </si>
  <si>
    <t>lv</t>
    <phoneticPr fontId="4" type="noConversion"/>
  </si>
  <si>
    <t>fs</t>
    <phoneticPr fontId="4" type="noConversion"/>
  </si>
  <si>
    <t>几个格子遇怪</t>
    <phoneticPr fontId="4" type="noConversion"/>
  </si>
  <si>
    <t>工资</t>
    <phoneticPr fontId="4" type="noConversion"/>
  </si>
  <si>
    <t>怪物数量</t>
    <phoneticPr fontId="4" type="noConversion"/>
  </si>
  <si>
    <t>怪物产出</t>
    <phoneticPr fontId="4" type="noConversion"/>
  </si>
  <si>
    <t>采集产出</t>
    <phoneticPr fontId="4" type="noConversion"/>
  </si>
  <si>
    <t>挖掘产出</t>
    <phoneticPr fontId="4" type="noConversion"/>
  </si>
  <si>
    <t>总产出</t>
    <phoneticPr fontId="4" type="noConversion"/>
  </si>
  <si>
    <t>采集点</t>
    <phoneticPr fontId="4" type="noConversion"/>
  </si>
  <si>
    <t>挖掘点</t>
    <phoneticPr fontId="4" type="noConversion"/>
  </si>
  <si>
    <t>工资系数</t>
    <phoneticPr fontId="4" type="noConversion"/>
  </si>
  <si>
    <t>等级</t>
    <phoneticPr fontId="4" type="noConversion"/>
  </si>
  <si>
    <t>天数</t>
    <phoneticPr fontId="4" type="noConversion"/>
  </si>
  <si>
    <t>l</t>
    <phoneticPr fontId="4" type="noConversion"/>
  </si>
  <si>
    <t>id</t>
    <phoneticPr fontId="4" type="noConversion"/>
  </si>
  <si>
    <t>lvl</t>
    <phoneticPr fontId="4" type="noConversion"/>
  </si>
  <si>
    <r>
      <rPr>
        <sz val="10"/>
        <color theme="1"/>
        <rFont val="宋体"/>
        <family val="3"/>
        <charset val="134"/>
      </rPr>
      <t>材料</t>
    </r>
    <r>
      <rPr>
        <sz val="10"/>
        <color theme="1"/>
        <rFont val="Arial"/>
        <family val="2"/>
      </rPr>
      <t>1</t>
    </r>
    <phoneticPr fontId="4" type="noConversion"/>
  </si>
  <si>
    <t>num</t>
    <phoneticPr fontId="4" type="noConversion"/>
  </si>
  <si>
    <r>
      <rPr>
        <sz val="10"/>
        <color theme="1"/>
        <rFont val="宋体"/>
        <family val="3"/>
        <charset val="134"/>
      </rPr>
      <t>材料</t>
    </r>
    <r>
      <rPr>
        <sz val="10"/>
        <color theme="1"/>
        <rFont val="Arial"/>
        <family val="2"/>
      </rPr>
      <t>2</t>
    </r>
    <phoneticPr fontId="4" type="noConversion"/>
  </si>
  <si>
    <r>
      <rPr>
        <sz val="10"/>
        <color theme="1"/>
        <rFont val="宋体"/>
        <family val="3"/>
        <charset val="134"/>
      </rPr>
      <t>战士</t>
    </r>
  </si>
  <si>
    <r>
      <rPr>
        <sz val="10"/>
        <color theme="1"/>
        <rFont val="宋体"/>
        <family val="3"/>
        <charset val="134"/>
      </rPr>
      <t>火焰斩</t>
    </r>
    <phoneticPr fontId="4" type="noConversion"/>
  </si>
  <si>
    <r>
      <rPr>
        <sz val="10"/>
        <color theme="1"/>
        <rFont val="宋体"/>
        <family val="3"/>
        <charset val="134"/>
      </rPr>
      <t>技能</t>
    </r>
    <phoneticPr fontId="4" type="noConversion"/>
  </si>
  <si>
    <r>
      <rPr>
        <sz val="10"/>
        <color theme="1"/>
        <rFont val="宋体"/>
        <family val="3"/>
        <charset val="134"/>
      </rPr>
      <t>攻击系</t>
    </r>
    <phoneticPr fontId="4" type="noConversion"/>
  </si>
  <si>
    <r>
      <rPr>
        <sz val="10"/>
        <color theme="1"/>
        <rFont val="宋体"/>
        <family val="3"/>
        <charset val="134"/>
      </rPr>
      <t>火</t>
    </r>
    <phoneticPr fontId="4" type="noConversion"/>
  </si>
  <si>
    <r>
      <rPr>
        <sz val="10"/>
        <color theme="1"/>
        <rFont val="宋体"/>
        <family val="3"/>
        <charset val="134"/>
      </rPr>
      <t>单体</t>
    </r>
    <phoneticPr fontId="4" type="noConversion"/>
  </si>
  <si>
    <r>
      <rPr>
        <sz val="10"/>
        <color theme="1"/>
        <rFont val="宋体"/>
        <family val="3"/>
        <charset val="134"/>
      </rPr>
      <t>攻击附带</t>
    </r>
    <r>
      <rPr>
        <sz val="10"/>
        <color theme="1"/>
        <rFont val="Arial"/>
        <family val="2"/>
      </rPr>
      <t>8%</t>
    </r>
    <r>
      <rPr>
        <sz val="10"/>
        <color theme="1"/>
        <rFont val="宋体"/>
        <family val="3"/>
        <charset val="134"/>
      </rPr>
      <t>的火焰伤害</t>
    </r>
    <phoneticPr fontId="4" type="noConversion"/>
  </si>
  <si>
    <r>
      <rPr>
        <sz val="10"/>
        <color theme="1"/>
        <rFont val="宋体"/>
        <family val="3"/>
        <charset val="134"/>
      </rPr>
      <t>疾风斩</t>
    </r>
    <phoneticPr fontId="4" type="noConversion"/>
  </si>
  <si>
    <r>
      <rPr>
        <sz val="10"/>
        <color theme="1"/>
        <rFont val="宋体"/>
        <family val="3"/>
        <charset val="134"/>
      </rPr>
      <t>其他</t>
    </r>
    <phoneticPr fontId="4" type="noConversion"/>
  </si>
  <si>
    <r>
      <rPr>
        <sz val="10"/>
        <color theme="1"/>
        <rFont val="宋体"/>
        <family val="3"/>
        <charset val="134"/>
      </rPr>
      <t>无</t>
    </r>
    <phoneticPr fontId="4" type="noConversion"/>
  </si>
  <si>
    <r>
      <rPr>
        <sz val="10"/>
        <color theme="1"/>
        <rFont val="宋体"/>
        <family val="3"/>
        <charset val="134"/>
      </rPr>
      <t>必定先手发动攻击</t>
    </r>
    <phoneticPr fontId="4" type="noConversion"/>
  </si>
  <si>
    <r>
      <rPr>
        <sz val="10"/>
        <color theme="1"/>
        <rFont val="宋体"/>
        <family val="3"/>
        <charset val="134"/>
      </rPr>
      <t>正气</t>
    </r>
    <phoneticPr fontId="4" type="noConversion"/>
  </si>
  <si>
    <r>
      <rPr>
        <sz val="10"/>
        <color theme="1"/>
        <rFont val="宋体"/>
        <family val="3"/>
        <charset val="134"/>
      </rPr>
      <t>全体</t>
    </r>
    <phoneticPr fontId="4" type="noConversion"/>
  </si>
  <si>
    <r>
      <rPr>
        <sz val="10"/>
        <color theme="1"/>
        <rFont val="宋体"/>
        <family val="3"/>
        <charset val="134"/>
      </rPr>
      <t>使得当前回合内我放所有眩晕效果移除</t>
    </r>
    <phoneticPr fontId="4" type="noConversion"/>
  </si>
  <si>
    <r>
      <rPr>
        <sz val="10"/>
        <color theme="1"/>
        <rFont val="宋体"/>
        <family val="3"/>
        <charset val="134"/>
      </rPr>
      <t>飞鸟斩</t>
    </r>
    <phoneticPr fontId="4" type="noConversion"/>
  </si>
  <si>
    <r>
      <rPr>
        <sz val="10"/>
        <color theme="1"/>
        <rFont val="宋体"/>
        <family val="3"/>
        <charset val="134"/>
      </rPr>
      <t>灭龙斩</t>
    </r>
    <phoneticPr fontId="4" type="noConversion"/>
  </si>
  <si>
    <r>
      <rPr>
        <sz val="10"/>
        <color theme="1"/>
        <rFont val="宋体"/>
        <family val="3"/>
        <charset val="134"/>
      </rPr>
      <t>猛击</t>
    </r>
    <phoneticPr fontId="4" type="noConversion"/>
  </si>
  <si>
    <r>
      <rPr>
        <sz val="10"/>
        <color theme="1"/>
        <rFont val="宋体"/>
        <family val="3"/>
        <charset val="134"/>
      </rPr>
      <t>霸体</t>
    </r>
    <phoneticPr fontId="4" type="noConversion"/>
  </si>
  <si>
    <r>
      <rPr>
        <sz val="10"/>
        <color theme="1"/>
        <rFont val="宋体"/>
        <family val="3"/>
        <charset val="134"/>
      </rPr>
      <t>防御系</t>
    </r>
    <phoneticPr fontId="4" type="noConversion"/>
  </si>
  <si>
    <r>
      <rPr>
        <sz val="10"/>
        <color theme="1"/>
        <rFont val="宋体"/>
        <family val="3"/>
        <charset val="134"/>
      </rPr>
      <t>增加火属性抗性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点</t>
    </r>
    <phoneticPr fontId="4" type="noConversion"/>
  </si>
  <si>
    <r>
      <rPr>
        <sz val="10"/>
        <color theme="1"/>
        <rFont val="宋体"/>
        <family val="3"/>
        <charset val="134"/>
      </rPr>
      <t>猛龙斩</t>
    </r>
    <phoneticPr fontId="4" type="noConversion"/>
  </si>
  <si>
    <r>
      <rPr>
        <sz val="10"/>
        <color theme="1"/>
        <rFont val="宋体"/>
        <family val="3"/>
        <charset val="134"/>
      </rPr>
      <t>武斗家</t>
    </r>
  </si>
  <si>
    <r>
      <rPr>
        <sz val="10"/>
        <color theme="1"/>
        <rFont val="宋体"/>
        <family val="3"/>
        <charset val="134"/>
      </rPr>
      <t>扫荡退</t>
    </r>
    <phoneticPr fontId="4" type="noConversion"/>
  </si>
  <si>
    <r>
      <rPr>
        <sz val="10"/>
        <color theme="1"/>
        <rFont val="宋体"/>
        <family val="3"/>
        <charset val="134"/>
      </rPr>
      <t>技能</t>
    </r>
    <phoneticPr fontId="4" type="noConversion"/>
  </si>
  <si>
    <r>
      <rPr>
        <sz val="10"/>
        <color theme="1"/>
        <rFont val="宋体"/>
        <family val="3"/>
        <charset val="134"/>
      </rPr>
      <t>攻击系</t>
    </r>
    <phoneticPr fontId="4" type="noConversion"/>
  </si>
  <si>
    <r>
      <rPr>
        <sz val="10"/>
        <color theme="1"/>
        <rFont val="宋体"/>
        <family val="3"/>
        <charset val="134"/>
      </rPr>
      <t>无</t>
    </r>
    <phoneticPr fontId="4" type="noConversion"/>
  </si>
  <si>
    <r>
      <rPr>
        <sz val="10"/>
        <color theme="1"/>
        <rFont val="宋体"/>
        <family val="3"/>
        <charset val="134"/>
      </rPr>
      <t>单体</t>
    </r>
    <phoneticPr fontId="4" type="noConversion"/>
  </si>
  <si>
    <r>
      <rPr>
        <sz val="10"/>
        <color theme="1"/>
        <rFont val="宋体"/>
        <family val="3"/>
        <charset val="134"/>
      </rPr>
      <t>使得当前目标眩晕</t>
    </r>
    <r>
      <rPr>
        <sz val="10"/>
        <color theme="1"/>
        <rFont val="Arial"/>
        <family val="2"/>
      </rPr>
      <t>3</t>
    </r>
    <r>
      <rPr>
        <sz val="10"/>
        <color theme="1"/>
        <rFont val="宋体"/>
        <family val="3"/>
        <charset val="134"/>
      </rPr>
      <t>个小回合</t>
    </r>
    <phoneticPr fontId="4" type="noConversion"/>
  </si>
  <si>
    <r>
      <rPr>
        <sz val="10"/>
        <color theme="1"/>
        <rFont val="宋体"/>
        <family val="3"/>
        <charset val="134"/>
      </rPr>
      <t>飞踢</t>
    </r>
    <phoneticPr fontId="4" type="noConversion"/>
  </si>
  <si>
    <r>
      <rPr>
        <sz val="10"/>
        <color theme="1"/>
        <rFont val="宋体"/>
        <family val="3"/>
        <charset val="134"/>
      </rPr>
      <t>对飞行单位造成</t>
    </r>
    <r>
      <rPr>
        <sz val="10"/>
        <color theme="1"/>
        <rFont val="Arial"/>
        <family val="2"/>
      </rPr>
      <t>1.2</t>
    </r>
    <r>
      <rPr>
        <sz val="10"/>
        <color theme="1"/>
        <rFont val="宋体"/>
        <family val="3"/>
        <charset val="134"/>
      </rPr>
      <t>倍伤害</t>
    </r>
    <phoneticPr fontId="4" type="noConversion"/>
  </si>
  <si>
    <r>
      <rPr>
        <sz val="10"/>
        <color theme="1"/>
        <rFont val="宋体"/>
        <family val="3"/>
        <charset val="134"/>
      </rPr>
      <t>回旋踢</t>
    </r>
    <phoneticPr fontId="4" type="noConversion"/>
  </si>
  <si>
    <r>
      <rPr>
        <sz val="10"/>
        <color theme="1"/>
        <rFont val="宋体"/>
        <family val="3"/>
        <charset val="134"/>
      </rPr>
      <t>全体</t>
    </r>
    <phoneticPr fontId="4" type="noConversion"/>
  </si>
  <si>
    <r>
      <rPr>
        <sz val="10"/>
        <color theme="1"/>
        <rFont val="宋体"/>
        <family val="3"/>
        <charset val="134"/>
      </rPr>
      <t>对全部敌人造成</t>
    </r>
    <r>
      <rPr>
        <sz val="10"/>
        <color theme="1"/>
        <rFont val="Arial"/>
        <family val="2"/>
      </rPr>
      <t>0.5</t>
    </r>
    <r>
      <rPr>
        <sz val="10"/>
        <color theme="1"/>
        <rFont val="宋体"/>
        <family val="3"/>
        <charset val="134"/>
      </rPr>
      <t>倍伤害</t>
    </r>
    <phoneticPr fontId="4" type="noConversion"/>
  </si>
  <si>
    <r>
      <rPr>
        <sz val="10"/>
        <color theme="1"/>
        <rFont val="宋体"/>
        <family val="3"/>
        <charset val="134"/>
      </rPr>
      <t>神圣斩</t>
    </r>
    <phoneticPr fontId="4" type="noConversion"/>
  </si>
  <si>
    <r>
      <rPr>
        <sz val="10"/>
        <color theme="1"/>
        <rFont val="宋体"/>
        <family val="3"/>
        <charset val="134"/>
      </rPr>
      <t>对僵尸系敌人造成</t>
    </r>
    <r>
      <rPr>
        <sz val="10"/>
        <color theme="1"/>
        <rFont val="Arial"/>
        <family val="2"/>
      </rPr>
      <t>1.2</t>
    </r>
    <r>
      <rPr>
        <sz val="10"/>
        <color theme="1"/>
        <rFont val="宋体"/>
        <family val="3"/>
        <charset val="134"/>
      </rPr>
      <t>倍伤害</t>
    </r>
    <phoneticPr fontId="4" type="noConversion"/>
  </si>
  <si>
    <r>
      <rPr>
        <sz val="10"/>
        <color theme="1"/>
        <rFont val="宋体"/>
        <family val="3"/>
        <charset val="134"/>
      </rPr>
      <t>风遁</t>
    </r>
    <phoneticPr fontId="4" type="noConversion"/>
  </si>
  <si>
    <r>
      <rPr>
        <sz val="10"/>
        <color theme="1"/>
        <rFont val="宋体"/>
        <family val="3"/>
        <charset val="134"/>
      </rPr>
      <t>防御系</t>
    </r>
    <phoneticPr fontId="4" type="noConversion"/>
  </si>
  <si>
    <r>
      <rPr>
        <sz val="10"/>
        <color theme="1"/>
        <rFont val="宋体"/>
        <family val="3"/>
        <charset val="134"/>
      </rPr>
      <t>风</t>
    </r>
    <phoneticPr fontId="4" type="noConversion"/>
  </si>
  <si>
    <r>
      <rPr>
        <sz val="10"/>
        <color theme="1"/>
        <rFont val="宋体"/>
        <family val="3"/>
        <charset val="134"/>
      </rPr>
      <t>增加风属性抗性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点</t>
    </r>
    <phoneticPr fontId="4" type="noConversion"/>
  </si>
  <si>
    <r>
      <rPr>
        <sz val="10"/>
        <color theme="1"/>
        <rFont val="宋体"/>
        <family val="3"/>
        <charset val="134"/>
      </rPr>
      <t>致命突击</t>
    </r>
    <phoneticPr fontId="4" type="noConversion"/>
  </si>
  <si>
    <r>
      <rPr>
        <sz val="10"/>
        <color theme="1"/>
        <rFont val="宋体"/>
        <family val="3"/>
        <charset val="134"/>
      </rPr>
      <t>命中</t>
    </r>
    <r>
      <rPr>
        <sz val="10"/>
        <color theme="1"/>
        <rFont val="Arial"/>
        <family val="2"/>
      </rPr>
      <t>-85%</t>
    </r>
    <r>
      <rPr>
        <sz val="10"/>
        <color theme="1"/>
        <rFont val="宋体"/>
        <family val="3"/>
        <charset val="134"/>
      </rPr>
      <t>，秒杀敌人</t>
    </r>
    <phoneticPr fontId="4" type="noConversion"/>
  </si>
  <si>
    <r>
      <rPr>
        <sz val="10"/>
        <color theme="1"/>
        <rFont val="宋体"/>
        <family val="3"/>
        <charset val="134"/>
      </rPr>
      <t>暴烈拳</t>
    </r>
    <phoneticPr fontId="4" type="noConversion"/>
  </si>
  <si>
    <r>
      <rPr>
        <sz val="10"/>
        <color theme="1"/>
        <rFont val="宋体"/>
        <family val="3"/>
        <charset val="134"/>
      </rPr>
      <t>对敌人造成</t>
    </r>
    <r>
      <rPr>
        <sz val="10"/>
        <color theme="1"/>
        <rFont val="Arial"/>
        <family val="2"/>
      </rPr>
      <t>1.5</t>
    </r>
    <r>
      <rPr>
        <sz val="10"/>
        <color theme="1"/>
        <rFont val="宋体"/>
        <family val="3"/>
        <charset val="134"/>
      </rPr>
      <t>倍伤害</t>
    </r>
    <phoneticPr fontId="4" type="noConversion"/>
  </si>
  <si>
    <r>
      <rPr>
        <sz val="10"/>
        <color theme="1"/>
        <rFont val="宋体"/>
        <family val="3"/>
        <charset val="134"/>
      </rPr>
      <t>镰鼬</t>
    </r>
    <phoneticPr fontId="4" type="noConversion"/>
  </si>
  <si>
    <r>
      <rPr>
        <sz val="10"/>
        <color theme="1"/>
        <rFont val="宋体"/>
        <family val="3"/>
        <charset val="134"/>
      </rPr>
      <t>攻击附带</t>
    </r>
    <r>
      <rPr>
        <sz val="10"/>
        <color theme="1"/>
        <rFont val="Arial"/>
        <family val="2"/>
      </rPr>
      <t>8%</t>
    </r>
    <r>
      <rPr>
        <sz val="10"/>
        <color theme="1"/>
        <rFont val="宋体"/>
        <family val="3"/>
        <charset val="134"/>
      </rPr>
      <t>风属性伤害</t>
    </r>
    <phoneticPr fontId="4" type="noConversion"/>
  </si>
  <si>
    <r>
      <rPr>
        <sz val="10"/>
        <color theme="1"/>
        <rFont val="宋体"/>
        <family val="3"/>
        <charset val="134"/>
      </rPr>
      <t>魔法使</t>
    </r>
  </si>
  <si>
    <r>
      <rPr>
        <sz val="10"/>
        <color theme="1"/>
        <rFont val="宋体"/>
        <family val="3"/>
        <charset val="134"/>
      </rPr>
      <t>电击</t>
    </r>
    <phoneticPr fontId="4" type="noConversion"/>
  </si>
  <si>
    <r>
      <rPr>
        <sz val="10"/>
        <color theme="1"/>
        <rFont val="宋体"/>
        <family val="3"/>
        <charset val="134"/>
      </rPr>
      <t>魔法</t>
    </r>
    <phoneticPr fontId="4" type="noConversion"/>
  </si>
  <si>
    <r>
      <rPr>
        <sz val="10"/>
        <color theme="1"/>
        <rFont val="宋体"/>
        <family val="3"/>
        <charset val="134"/>
      </rPr>
      <t>攻击系</t>
    </r>
    <phoneticPr fontId="4" type="noConversion"/>
  </si>
  <si>
    <r>
      <rPr>
        <sz val="10"/>
        <color theme="1"/>
        <rFont val="宋体"/>
        <family val="3"/>
        <charset val="134"/>
      </rPr>
      <t>雷</t>
    </r>
    <phoneticPr fontId="4" type="noConversion"/>
  </si>
  <si>
    <r>
      <rPr>
        <sz val="10"/>
        <color theme="1"/>
        <rFont val="宋体"/>
        <family val="3"/>
        <charset val="134"/>
      </rPr>
      <t>全体</t>
    </r>
    <phoneticPr fontId="4" type="noConversion"/>
  </si>
  <si>
    <r>
      <rPr>
        <sz val="10"/>
        <color theme="1"/>
        <rFont val="宋体"/>
        <family val="3"/>
        <charset val="134"/>
      </rPr>
      <t>对敌人全体造成</t>
    </r>
    <r>
      <rPr>
        <sz val="10"/>
        <color theme="1"/>
        <rFont val="Arial"/>
        <family val="2"/>
      </rPr>
      <t>80</t>
    </r>
    <r>
      <rPr>
        <sz val="10"/>
        <color theme="1"/>
        <rFont val="宋体"/>
        <family val="3"/>
        <charset val="134"/>
      </rPr>
      <t>点伤害</t>
    </r>
    <phoneticPr fontId="4" type="noConversion"/>
  </si>
  <si>
    <r>
      <rPr>
        <sz val="10"/>
        <color theme="1"/>
        <rFont val="宋体"/>
        <family val="3"/>
        <charset val="134"/>
      </rPr>
      <t>睡眠</t>
    </r>
    <phoneticPr fontId="4" type="noConversion"/>
  </si>
  <si>
    <r>
      <rPr>
        <sz val="10"/>
        <color theme="1"/>
        <rFont val="宋体"/>
        <family val="3"/>
        <charset val="134"/>
      </rPr>
      <t>其他</t>
    </r>
    <phoneticPr fontId="4" type="noConversion"/>
  </si>
  <si>
    <r>
      <rPr>
        <sz val="10"/>
        <color theme="1"/>
        <rFont val="宋体"/>
        <family val="3"/>
        <charset val="134"/>
      </rPr>
      <t>无</t>
    </r>
    <phoneticPr fontId="4" type="noConversion"/>
  </si>
  <si>
    <r>
      <rPr>
        <sz val="10"/>
        <color theme="1"/>
        <rFont val="宋体"/>
        <family val="3"/>
        <charset val="134"/>
      </rPr>
      <t>使全体敌人入睡</t>
    </r>
    <r>
      <rPr>
        <sz val="10"/>
        <color theme="1"/>
        <rFont val="Arial"/>
        <family val="2"/>
      </rPr>
      <t>3</t>
    </r>
    <r>
      <rPr>
        <sz val="10"/>
        <color theme="1"/>
        <rFont val="宋体"/>
        <family val="3"/>
        <charset val="134"/>
      </rPr>
      <t>个小回合，受击后恢复</t>
    </r>
    <phoneticPr fontId="4" type="noConversion"/>
  </si>
  <si>
    <r>
      <rPr>
        <sz val="10"/>
        <color theme="1"/>
        <rFont val="宋体"/>
        <family val="3"/>
        <charset val="134"/>
      </rPr>
      <t>法力汲取</t>
    </r>
    <phoneticPr fontId="4" type="noConversion"/>
  </si>
  <si>
    <r>
      <rPr>
        <sz val="10"/>
        <color theme="1"/>
        <rFont val="宋体"/>
        <family val="3"/>
        <charset val="134"/>
      </rPr>
      <t>单体</t>
    </r>
    <phoneticPr fontId="4" type="noConversion"/>
  </si>
  <si>
    <r>
      <rPr>
        <sz val="10"/>
        <color theme="1"/>
        <rFont val="宋体"/>
        <family val="3"/>
        <charset val="134"/>
      </rPr>
      <t>吸收敌人</t>
    </r>
    <r>
      <rPr>
        <sz val="10"/>
        <color theme="1"/>
        <rFont val="Arial"/>
        <family val="2"/>
      </rPr>
      <t>mp</t>
    </r>
    <r>
      <rPr>
        <sz val="10"/>
        <color theme="1"/>
        <rFont val="宋体"/>
        <family val="3"/>
        <charset val="134"/>
      </rPr>
      <t>，值为此魔法</t>
    </r>
    <r>
      <rPr>
        <sz val="10"/>
        <color theme="1"/>
        <rFont val="Arial"/>
        <family val="2"/>
      </rPr>
      <t>mp</t>
    </r>
    <r>
      <rPr>
        <sz val="10"/>
        <color theme="1"/>
        <rFont val="宋体"/>
        <family val="3"/>
        <charset val="134"/>
      </rPr>
      <t>消耗</t>
    </r>
    <phoneticPr fontId="4" type="noConversion"/>
  </si>
  <si>
    <r>
      <rPr>
        <sz val="10"/>
        <color theme="1"/>
        <rFont val="宋体"/>
        <family val="3"/>
        <charset val="134"/>
      </rPr>
      <t>善意</t>
    </r>
    <phoneticPr fontId="4" type="noConversion"/>
  </si>
  <si>
    <r>
      <rPr>
        <sz val="10"/>
        <color theme="1"/>
        <rFont val="宋体"/>
        <family val="3"/>
        <charset val="134"/>
      </rPr>
      <t>仇恨值降为</t>
    </r>
    <r>
      <rPr>
        <sz val="10"/>
        <color theme="1"/>
        <rFont val="Arial"/>
        <family val="2"/>
      </rPr>
      <t>10</t>
    </r>
    <phoneticPr fontId="4" type="noConversion"/>
  </si>
  <si>
    <r>
      <rPr>
        <sz val="10"/>
        <color theme="1"/>
        <rFont val="宋体"/>
        <family val="3"/>
        <charset val="134"/>
      </rPr>
      <t>懈怠</t>
    </r>
    <phoneticPr fontId="4" type="noConversion"/>
  </si>
  <si>
    <r>
      <rPr>
        <sz val="10"/>
        <color theme="1"/>
        <rFont val="宋体"/>
        <family val="3"/>
        <charset val="134"/>
      </rPr>
      <t>降低敌人</t>
    </r>
    <r>
      <rPr>
        <sz val="10"/>
        <color theme="1"/>
        <rFont val="Arial"/>
        <family val="2"/>
      </rPr>
      <t>30%</t>
    </r>
    <r>
      <rPr>
        <sz val="10"/>
        <color theme="1"/>
        <rFont val="宋体"/>
        <family val="3"/>
        <charset val="134"/>
      </rPr>
      <t>防御力，持续</t>
    </r>
    <r>
      <rPr>
        <sz val="10"/>
        <color theme="1"/>
        <rFont val="Arial"/>
        <family val="2"/>
      </rPr>
      <t>3</t>
    </r>
    <r>
      <rPr>
        <sz val="10"/>
        <color theme="1"/>
        <rFont val="宋体"/>
        <family val="3"/>
        <charset val="134"/>
      </rPr>
      <t>个小回合</t>
    </r>
    <phoneticPr fontId="4" type="noConversion"/>
  </si>
  <si>
    <r>
      <rPr>
        <sz val="10"/>
        <color theme="1"/>
        <rFont val="宋体"/>
        <family val="3"/>
        <charset val="134"/>
      </rPr>
      <t>雷电</t>
    </r>
    <phoneticPr fontId="4" type="noConversion"/>
  </si>
  <si>
    <r>
      <rPr>
        <sz val="10"/>
        <color theme="1"/>
        <rFont val="宋体"/>
        <family val="3"/>
        <charset val="134"/>
      </rPr>
      <t>对敌人单体造成</t>
    </r>
    <r>
      <rPr>
        <sz val="10"/>
        <color theme="1"/>
        <rFont val="Arial"/>
        <family val="2"/>
      </rPr>
      <t>100</t>
    </r>
    <r>
      <rPr>
        <sz val="10"/>
        <color theme="1"/>
        <rFont val="宋体"/>
        <family val="3"/>
        <charset val="134"/>
      </rPr>
      <t>点伤害</t>
    </r>
    <phoneticPr fontId="4" type="noConversion"/>
  </si>
  <si>
    <r>
      <rPr>
        <sz val="10"/>
        <color theme="1"/>
        <rFont val="宋体"/>
        <family val="3"/>
        <charset val="134"/>
      </rPr>
      <t>颤栗</t>
    </r>
    <phoneticPr fontId="4" type="noConversion"/>
  </si>
  <si>
    <r>
      <rPr>
        <sz val="10"/>
        <color theme="1"/>
        <rFont val="宋体"/>
        <family val="3"/>
        <charset val="134"/>
      </rPr>
      <t>降低敌人</t>
    </r>
    <r>
      <rPr>
        <sz val="10"/>
        <color theme="1"/>
        <rFont val="Arial"/>
        <family val="2"/>
      </rPr>
      <t>30%</t>
    </r>
    <r>
      <rPr>
        <sz val="10"/>
        <color theme="1"/>
        <rFont val="宋体"/>
        <family val="3"/>
        <charset val="134"/>
      </rPr>
      <t>命中，持续</t>
    </r>
    <r>
      <rPr>
        <sz val="10"/>
        <color theme="1"/>
        <rFont val="Arial"/>
        <family val="2"/>
      </rPr>
      <t>3</t>
    </r>
    <r>
      <rPr>
        <sz val="10"/>
        <color theme="1"/>
        <rFont val="宋体"/>
        <family val="3"/>
        <charset val="134"/>
      </rPr>
      <t>个小回合</t>
    </r>
    <phoneticPr fontId="4" type="noConversion"/>
  </si>
  <si>
    <r>
      <rPr>
        <sz val="10"/>
        <color theme="1"/>
        <rFont val="宋体"/>
        <family val="3"/>
        <charset val="134"/>
      </rPr>
      <t>电闪雷鸣</t>
    </r>
    <phoneticPr fontId="4" type="noConversion"/>
  </si>
  <si>
    <r>
      <rPr>
        <sz val="10"/>
        <color theme="1"/>
        <rFont val="宋体"/>
        <family val="3"/>
        <charset val="134"/>
      </rPr>
      <t>对全体敌人造成</t>
    </r>
    <r>
      <rPr>
        <sz val="10"/>
        <color theme="1"/>
        <rFont val="Arial"/>
        <family val="2"/>
      </rPr>
      <t>40</t>
    </r>
    <r>
      <rPr>
        <sz val="10"/>
        <color theme="1"/>
        <rFont val="宋体"/>
        <family val="3"/>
        <charset val="134"/>
      </rPr>
      <t>点伤害</t>
    </r>
    <phoneticPr fontId="4" type="noConversion"/>
  </si>
  <si>
    <r>
      <rPr>
        <sz val="10"/>
        <color theme="1"/>
        <rFont val="宋体"/>
        <family val="3"/>
        <charset val="134"/>
      </rPr>
      <t>僧侣</t>
    </r>
  </si>
  <si>
    <r>
      <rPr>
        <sz val="10"/>
        <color theme="1"/>
        <rFont val="宋体"/>
        <family val="3"/>
        <charset val="134"/>
      </rPr>
      <t>治疗</t>
    </r>
    <phoneticPr fontId="4" type="noConversion"/>
  </si>
  <si>
    <r>
      <rPr>
        <sz val="10"/>
        <color theme="1"/>
        <rFont val="宋体"/>
        <family val="3"/>
        <charset val="134"/>
      </rPr>
      <t>魔法</t>
    </r>
    <phoneticPr fontId="4" type="noConversion"/>
  </si>
  <si>
    <r>
      <rPr>
        <sz val="10"/>
        <color theme="1"/>
        <rFont val="宋体"/>
        <family val="3"/>
        <charset val="134"/>
      </rPr>
      <t>回复系</t>
    </r>
    <phoneticPr fontId="4" type="noConversion"/>
  </si>
  <si>
    <r>
      <rPr>
        <sz val="10"/>
        <color theme="1"/>
        <rFont val="宋体"/>
        <family val="3"/>
        <charset val="134"/>
      </rPr>
      <t>回复生命百分百最低单位</t>
    </r>
    <r>
      <rPr>
        <sz val="10"/>
        <color theme="1"/>
        <rFont val="Arial"/>
        <family val="2"/>
      </rPr>
      <t>80</t>
    </r>
    <r>
      <rPr>
        <sz val="10"/>
        <color theme="1"/>
        <rFont val="宋体"/>
        <family val="3"/>
        <charset val="134"/>
      </rPr>
      <t>点生命</t>
    </r>
    <phoneticPr fontId="4" type="noConversion"/>
  </si>
  <si>
    <r>
      <rPr>
        <sz val="10"/>
        <color theme="1"/>
        <rFont val="宋体"/>
        <family val="3"/>
        <charset val="134"/>
      </rPr>
      <t>惩戒</t>
    </r>
    <phoneticPr fontId="4" type="noConversion"/>
  </si>
  <si>
    <r>
      <rPr>
        <sz val="10"/>
        <color theme="1"/>
        <rFont val="宋体"/>
        <family val="3"/>
        <charset val="134"/>
      </rPr>
      <t>光</t>
    </r>
    <phoneticPr fontId="4" type="noConversion"/>
  </si>
  <si>
    <r>
      <rPr>
        <sz val="10"/>
        <color theme="1"/>
        <rFont val="宋体"/>
        <family val="3"/>
        <charset val="134"/>
      </rPr>
      <t>对全体敌人造成</t>
    </r>
    <r>
      <rPr>
        <sz val="10"/>
        <color theme="1"/>
        <rFont val="Arial"/>
        <family val="2"/>
      </rPr>
      <t>50</t>
    </r>
    <r>
      <rPr>
        <sz val="10"/>
        <color theme="1"/>
        <rFont val="宋体"/>
        <family val="3"/>
        <charset val="134"/>
      </rPr>
      <t>点伤害</t>
    </r>
    <phoneticPr fontId="4" type="noConversion"/>
  </si>
  <si>
    <r>
      <rPr>
        <sz val="10"/>
        <color theme="1"/>
        <rFont val="宋体"/>
        <family val="3"/>
        <charset val="134"/>
      </rPr>
      <t>天罚</t>
    </r>
    <phoneticPr fontId="4" type="noConversion"/>
  </si>
  <si>
    <r>
      <rPr>
        <sz val="10"/>
        <color theme="1"/>
        <rFont val="宋体"/>
        <family val="3"/>
        <charset val="134"/>
      </rPr>
      <t>庇佑</t>
    </r>
    <phoneticPr fontId="4" type="noConversion"/>
  </si>
  <si>
    <r>
      <rPr>
        <sz val="10"/>
        <color theme="1"/>
        <rFont val="宋体"/>
        <family val="3"/>
        <charset val="134"/>
      </rPr>
      <t>提升我方全体</t>
    </r>
    <r>
      <rPr>
        <sz val="10"/>
        <color theme="1"/>
        <rFont val="Arial"/>
        <family val="2"/>
      </rPr>
      <t>5</t>
    </r>
    <r>
      <rPr>
        <sz val="10"/>
        <color theme="1"/>
        <rFont val="宋体"/>
        <family val="3"/>
        <charset val="134"/>
      </rPr>
      <t>点防御力，持续</t>
    </r>
    <r>
      <rPr>
        <sz val="10"/>
        <color theme="1"/>
        <rFont val="Arial"/>
        <family val="2"/>
      </rPr>
      <t>4</t>
    </r>
    <r>
      <rPr>
        <sz val="10"/>
        <color theme="1"/>
        <rFont val="宋体"/>
        <family val="3"/>
        <charset val="134"/>
      </rPr>
      <t>个小回合</t>
    </r>
    <phoneticPr fontId="4" type="noConversion"/>
  </si>
  <si>
    <r>
      <rPr>
        <sz val="10"/>
        <color theme="1"/>
        <rFont val="宋体"/>
        <family val="3"/>
        <charset val="134"/>
      </rPr>
      <t>劝诫</t>
    </r>
    <phoneticPr fontId="4" type="noConversion"/>
  </si>
  <si>
    <r>
      <rPr>
        <sz val="10"/>
        <color theme="1"/>
        <rFont val="宋体"/>
        <family val="3"/>
        <charset val="134"/>
      </rPr>
      <t>对敌人全体造成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点伤害</t>
    </r>
    <phoneticPr fontId="4" type="noConversion"/>
  </si>
  <si>
    <r>
      <rPr>
        <sz val="10"/>
        <color theme="1"/>
        <rFont val="宋体"/>
        <family val="3"/>
        <charset val="134"/>
      </rPr>
      <t>光之子</t>
    </r>
    <phoneticPr fontId="4" type="noConversion"/>
  </si>
  <si>
    <r>
      <rPr>
        <sz val="10"/>
        <color theme="1"/>
        <rFont val="宋体"/>
        <family val="3"/>
        <charset val="134"/>
      </rPr>
      <t>生命百分比最低的单位生命全回复</t>
    </r>
    <phoneticPr fontId="4" type="noConversion"/>
  </si>
  <si>
    <r>
      <rPr>
        <sz val="10"/>
        <color theme="1"/>
        <rFont val="宋体"/>
        <family val="3"/>
        <charset val="134"/>
      </rPr>
      <t>神圣治疗</t>
    </r>
    <phoneticPr fontId="4" type="noConversion"/>
  </si>
  <si>
    <r>
      <rPr>
        <sz val="10"/>
        <color theme="1"/>
        <rFont val="宋体"/>
        <family val="3"/>
        <charset val="134"/>
      </rPr>
      <t>舞师</t>
    </r>
  </si>
  <si>
    <r>
      <rPr>
        <sz val="10"/>
        <color theme="1"/>
        <rFont val="宋体"/>
        <family val="3"/>
        <charset val="134"/>
      </rPr>
      <t>迷惑</t>
    </r>
    <phoneticPr fontId="4" type="noConversion"/>
  </si>
  <si>
    <r>
      <rPr>
        <sz val="10"/>
        <color theme="1"/>
        <rFont val="宋体"/>
        <family val="3"/>
        <charset val="134"/>
      </rPr>
      <t>敌方全体无法发动普通攻击，持续</t>
    </r>
    <r>
      <rPr>
        <sz val="10"/>
        <color theme="1"/>
        <rFont val="Arial"/>
        <family val="2"/>
      </rPr>
      <t>2</t>
    </r>
    <r>
      <rPr>
        <sz val="10"/>
        <color theme="1"/>
        <rFont val="宋体"/>
        <family val="3"/>
        <charset val="134"/>
      </rPr>
      <t>个小回合</t>
    </r>
    <phoneticPr fontId="4" type="noConversion"/>
  </si>
  <si>
    <r>
      <rPr>
        <sz val="10"/>
        <color theme="1"/>
        <rFont val="宋体"/>
        <family val="3"/>
        <charset val="134"/>
      </rPr>
      <t>灵巧</t>
    </r>
    <phoneticPr fontId="4" type="noConversion"/>
  </si>
  <si>
    <r>
      <rPr>
        <sz val="10"/>
        <color theme="1"/>
        <rFont val="宋体"/>
        <family val="3"/>
        <charset val="134"/>
      </rPr>
      <t>流失</t>
    </r>
    <phoneticPr fontId="4" type="noConversion"/>
  </si>
  <si>
    <r>
      <rPr>
        <sz val="10"/>
        <color theme="1"/>
        <rFont val="宋体"/>
        <family val="3"/>
        <charset val="134"/>
      </rPr>
      <t>替身</t>
    </r>
    <phoneticPr fontId="4" type="noConversion"/>
  </si>
  <si>
    <r>
      <rPr>
        <sz val="10"/>
        <color theme="1"/>
        <rFont val="宋体"/>
        <family val="3"/>
        <charset val="134"/>
      </rPr>
      <t>幸运转</t>
    </r>
    <phoneticPr fontId="4" type="noConversion"/>
  </si>
  <si>
    <r>
      <rPr>
        <sz val="10"/>
        <color theme="1"/>
        <rFont val="宋体"/>
        <family val="3"/>
        <charset val="134"/>
      </rPr>
      <t>混乱舞</t>
    </r>
    <phoneticPr fontId="4" type="noConversion"/>
  </si>
  <si>
    <r>
      <rPr>
        <sz val="10"/>
        <color theme="1"/>
        <rFont val="宋体"/>
        <family val="3"/>
        <charset val="134"/>
      </rPr>
      <t>狂舞</t>
    </r>
    <phoneticPr fontId="4" type="noConversion"/>
  </si>
  <si>
    <r>
      <rPr>
        <sz val="10"/>
        <color theme="1"/>
        <rFont val="宋体"/>
        <family val="3"/>
        <charset val="134"/>
      </rPr>
      <t>死亡之舞</t>
    </r>
    <phoneticPr fontId="4" type="noConversion"/>
  </si>
  <si>
    <r>
      <rPr>
        <sz val="10"/>
        <color theme="1"/>
        <rFont val="宋体"/>
        <family val="3"/>
        <charset val="134"/>
      </rPr>
      <t>盗贼</t>
    </r>
  </si>
  <si>
    <r>
      <rPr>
        <sz val="10"/>
        <color theme="1"/>
        <rFont val="宋体"/>
        <family val="3"/>
        <charset val="134"/>
      </rPr>
      <t>养羊师</t>
    </r>
  </si>
  <si>
    <r>
      <rPr>
        <sz val="10"/>
        <color theme="1"/>
        <rFont val="宋体"/>
        <family val="3"/>
        <charset val="134"/>
      </rPr>
      <t>吟游诗人</t>
    </r>
  </si>
  <si>
    <r>
      <rPr>
        <sz val="10"/>
        <color theme="1"/>
        <rFont val="宋体"/>
        <family val="3"/>
        <charset val="134"/>
      </rPr>
      <t>滑稽师</t>
    </r>
  </si>
  <si>
    <r>
      <rPr>
        <sz val="10"/>
        <color theme="1"/>
        <rFont val="宋体"/>
        <family val="3"/>
        <charset val="134"/>
      </rPr>
      <t>水手</t>
    </r>
  </si>
  <si>
    <r>
      <rPr>
        <sz val="10"/>
        <color theme="1"/>
        <rFont val="宋体"/>
        <family val="3"/>
        <charset val="134"/>
      </rPr>
      <t>战斗大师</t>
    </r>
  </si>
  <si>
    <r>
      <rPr>
        <sz val="10"/>
        <color theme="1"/>
        <rFont val="宋体"/>
        <family val="3"/>
        <charset val="134"/>
      </rPr>
      <t>魔法战士</t>
    </r>
  </si>
  <si>
    <r>
      <rPr>
        <sz val="10"/>
        <color theme="1"/>
        <rFont val="宋体"/>
        <family val="3"/>
        <charset val="134"/>
      </rPr>
      <t>圣骑士</t>
    </r>
  </si>
  <si>
    <r>
      <rPr>
        <sz val="10"/>
        <color theme="1"/>
        <rFont val="宋体"/>
        <family val="3"/>
        <charset val="134"/>
      </rPr>
      <t>贤者</t>
    </r>
  </si>
  <si>
    <r>
      <rPr>
        <sz val="10"/>
        <color theme="1"/>
        <rFont val="宋体"/>
        <family val="3"/>
        <charset val="134"/>
      </rPr>
      <t>魔物猎人</t>
    </r>
  </si>
  <si>
    <r>
      <rPr>
        <sz val="10"/>
        <color theme="1"/>
        <rFont val="宋体"/>
        <family val="3"/>
        <charset val="134"/>
      </rPr>
      <t>海贼</t>
    </r>
  </si>
  <si>
    <r>
      <rPr>
        <sz val="10"/>
        <color theme="1"/>
        <rFont val="宋体"/>
        <family val="3"/>
        <charset val="134"/>
      </rPr>
      <t>超级明星</t>
    </r>
  </si>
  <si>
    <r>
      <rPr>
        <sz val="10"/>
        <color theme="1"/>
        <rFont val="宋体"/>
        <family val="3"/>
        <charset val="134"/>
      </rPr>
      <t>天地雷鳴士</t>
    </r>
  </si>
  <si>
    <r>
      <rPr>
        <sz val="10"/>
        <color theme="1"/>
        <rFont val="宋体"/>
        <family val="3"/>
        <charset val="134"/>
      </rPr>
      <t>神之手</t>
    </r>
  </si>
  <si>
    <r>
      <rPr>
        <sz val="10"/>
        <color theme="1"/>
        <rFont val="宋体"/>
        <family val="3"/>
        <charset val="134"/>
      </rPr>
      <t>勇者</t>
    </r>
  </si>
  <si>
    <r>
      <rPr>
        <b/>
        <sz val="10"/>
        <color theme="1"/>
        <rFont val="宋体"/>
        <family val="3"/>
        <charset val="134"/>
      </rPr>
      <t>职业</t>
    </r>
    <phoneticPr fontId="4" type="noConversion"/>
  </si>
  <si>
    <r>
      <rPr>
        <b/>
        <sz val="10"/>
        <color theme="1"/>
        <rFont val="宋体"/>
        <family val="3"/>
        <charset val="134"/>
      </rPr>
      <t>职业等级</t>
    </r>
    <phoneticPr fontId="4" type="noConversion"/>
  </si>
  <si>
    <r>
      <rPr>
        <b/>
        <sz val="10"/>
        <color theme="1"/>
        <rFont val="宋体"/>
        <family val="3"/>
        <charset val="134"/>
      </rPr>
      <t>技能名称</t>
    </r>
    <phoneticPr fontId="4" type="noConversion"/>
  </si>
  <si>
    <r>
      <rPr>
        <b/>
        <sz val="10"/>
        <color theme="1"/>
        <rFont val="宋体"/>
        <family val="3"/>
        <charset val="134"/>
      </rPr>
      <t>技能种类</t>
    </r>
    <phoneticPr fontId="4" type="noConversion"/>
  </si>
  <si>
    <r>
      <rPr>
        <b/>
        <sz val="10"/>
        <color theme="1"/>
        <rFont val="宋体"/>
        <family val="3"/>
        <charset val="134"/>
      </rPr>
      <t>伤害类型</t>
    </r>
    <phoneticPr fontId="4" type="noConversion"/>
  </si>
  <si>
    <r>
      <t>mp</t>
    </r>
    <r>
      <rPr>
        <b/>
        <sz val="10"/>
        <color theme="1"/>
        <rFont val="宋体"/>
        <family val="3"/>
        <charset val="134"/>
      </rPr>
      <t>消耗</t>
    </r>
    <phoneticPr fontId="4" type="noConversion"/>
  </si>
  <si>
    <r>
      <rPr>
        <b/>
        <sz val="10"/>
        <color theme="1"/>
        <rFont val="宋体"/>
        <family val="3"/>
        <charset val="134"/>
      </rPr>
      <t>属性</t>
    </r>
    <phoneticPr fontId="4" type="noConversion"/>
  </si>
  <si>
    <r>
      <rPr>
        <b/>
        <sz val="10"/>
        <color theme="1"/>
        <rFont val="宋体"/>
        <family val="3"/>
        <charset val="134"/>
      </rPr>
      <t>成长</t>
    </r>
    <phoneticPr fontId="4" type="noConversion"/>
  </si>
  <si>
    <r>
      <rPr>
        <b/>
        <sz val="10"/>
        <color theme="1"/>
        <rFont val="宋体"/>
        <family val="3"/>
        <charset val="134"/>
      </rPr>
      <t>范围</t>
    </r>
    <phoneticPr fontId="4" type="noConversion"/>
  </si>
  <si>
    <r>
      <rPr>
        <b/>
        <sz val="10"/>
        <color theme="1"/>
        <rFont val="宋体"/>
        <family val="3"/>
        <charset val="134"/>
      </rPr>
      <t>技能效果</t>
    </r>
    <phoneticPr fontId="4" type="noConversion"/>
  </si>
  <si>
    <t>标准角色</t>
    <phoneticPr fontId="4" type="noConversion"/>
  </si>
  <si>
    <r>
      <rPr>
        <sz val="10"/>
        <color theme="1"/>
        <rFont val="宋体"/>
        <family val="3"/>
        <charset val="134"/>
      </rPr>
      <t>魔法伤害</t>
    </r>
    <r>
      <rPr>
        <sz val="10"/>
        <color theme="1"/>
        <rFont val="Arial"/>
        <family val="2"/>
      </rPr>
      <t>=</t>
    </r>
    <r>
      <rPr>
        <sz val="10"/>
        <color theme="1"/>
        <rFont val="宋体"/>
        <family val="3"/>
        <charset val="134"/>
      </rPr>
      <t>（（角色魔攻</t>
    </r>
    <r>
      <rPr>
        <sz val="10"/>
        <color theme="1"/>
        <rFont val="Arial"/>
        <family val="2"/>
      </rPr>
      <t>+</t>
    </r>
    <r>
      <rPr>
        <sz val="10"/>
        <color theme="1"/>
        <rFont val="宋体"/>
        <family val="3"/>
        <charset val="134"/>
      </rPr>
      <t>装备魔攻）</t>
    </r>
    <r>
      <rPr>
        <sz val="10"/>
        <color theme="1"/>
        <rFont val="Arial"/>
        <family val="2"/>
      </rPr>
      <t>/2-</t>
    </r>
    <r>
      <rPr>
        <sz val="10"/>
        <color theme="1"/>
        <rFont val="宋体"/>
        <family val="3"/>
        <charset val="134"/>
      </rPr>
      <t>（怪物魔防）</t>
    </r>
    <r>
      <rPr>
        <sz val="10"/>
        <color theme="1"/>
        <rFont val="Arial"/>
        <family val="2"/>
      </rPr>
      <t>/4</t>
    </r>
    <r>
      <rPr>
        <sz val="10"/>
        <color theme="1"/>
        <rFont val="宋体"/>
        <family val="3"/>
        <charset val="134"/>
      </rPr>
      <t>）</t>
    </r>
    <r>
      <rPr>
        <sz val="10"/>
        <color theme="1"/>
        <rFont val="Arial"/>
        <family val="2"/>
      </rPr>
      <t>*</t>
    </r>
    <r>
      <rPr>
        <sz val="10"/>
        <color theme="1"/>
        <rFont val="宋体"/>
        <family val="3"/>
        <charset val="134"/>
      </rPr>
      <t>（</t>
    </r>
    <r>
      <rPr>
        <sz val="10"/>
        <color theme="1"/>
        <rFont val="Arial"/>
        <family val="2"/>
      </rPr>
      <t>1-</t>
    </r>
    <r>
      <rPr>
        <sz val="10"/>
        <color theme="1"/>
        <rFont val="宋体"/>
        <family val="3"/>
        <charset val="134"/>
      </rPr>
      <t>对应抗性</t>
    </r>
    <r>
      <rPr>
        <sz val="10"/>
        <color theme="1"/>
        <rFont val="Arial"/>
        <family val="2"/>
      </rPr>
      <t>%</t>
    </r>
    <r>
      <rPr>
        <sz val="10"/>
        <color theme="1"/>
        <rFont val="宋体"/>
        <family val="3"/>
        <charset val="134"/>
      </rPr>
      <t>）</t>
    </r>
    <r>
      <rPr>
        <sz val="10"/>
        <color theme="1"/>
        <rFont val="Arial"/>
        <family val="2"/>
      </rPr>
      <t>*</t>
    </r>
    <r>
      <rPr>
        <sz val="10"/>
        <color theme="1"/>
        <rFont val="宋体"/>
        <family val="3"/>
        <charset val="134"/>
      </rPr>
      <t>伤害系数</t>
    </r>
    <phoneticPr fontId="4" type="noConversion"/>
  </si>
  <si>
    <t>等级</t>
    <phoneticPr fontId="4" type="noConversion"/>
  </si>
  <si>
    <t>香叶</t>
    <phoneticPr fontId="4" type="noConversion"/>
  </si>
  <si>
    <t>绿草</t>
    <phoneticPr fontId="4" type="noConversion"/>
  </si>
  <si>
    <t>水草</t>
    <phoneticPr fontId="4" type="noConversion"/>
  </si>
  <si>
    <t>白草</t>
    <phoneticPr fontId="4" type="noConversion"/>
  </si>
  <si>
    <t>香叶每天产量</t>
    <phoneticPr fontId="4" type="noConversion"/>
  </si>
  <si>
    <t>绿草每天产量</t>
    <phoneticPr fontId="4" type="noConversion"/>
  </si>
  <si>
    <t>水草每天产量</t>
    <phoneticPr fontId="4" type="noConversion"/>
  </si>
  <si>
    <t>白草每天产量</t>
    <phoneticPr fontId="4" type="noConversion"/>
  </si>
  <si>
    <r>
      <t>1</t>
    </r>
    <r>
      <rPr>
        <sz val="10"/>
        <color theme="1"/>
        <rFont val="宋体"/>
        <family val="3"/>
        <charset val="134"/>
      </rPr>
      <t>级</t>
    </r>
    <phoneticPr fontId="4" type="noConversion"/>
  </si>
  <si>
    <r>
      <t>2</t>
    </r>
    <r>
      <rPr>
        <sz val="10"/>
        <color theme="1"/>
        <rFont val="宋体"/>
        <family val="3"/>
        <charset val="134"/>
      </rPr>
      <t>级</t>
    </r>
    <phoneticPr fontId="4" type="noConversion"/>
  </si>
  <si>
    <r>
      <t>3</t>
    </r>
    <r>
      <rPr>
        <sz val="10"/>
        <color theme="1"/>
        <rFont val="宋体"/>
        <family val="3"/>
        <charset val="134"/>
      </rPr>
      <t>级</t>
    </r>
    <phoneticPr fontId="4" type="noConversion"/>
  </si>
  <si>
    <t>gorwID</t>
    <phoneticPr fontId="4" type="noConversion"/>
  </si>
  <si>
    <t>gorwEffect</t>
    <phoneticPr fontId="4" type="noConversion"/>
  </si>
  <si>
    <t>队伍数量</t>
    <phoneticPr fontId="4" type="noConversion"/>
  </si>
  <si>
    <t>矿物掉落数量+</t>
    <phoneticPr fontId="4" type="noConversion"/>
  </si>
  <si>
    <t>植物掉落数量+</t>
    <phoneticPr fontId="4" type="noConversion"/>
  </si>
  <si>
    <t>器官掉落数量+</t>
    <phoneticPr fontId="4" type="noConversion"/>
  </si>
  <si>
    <t>实际工资</t>
    <phoneticPr fontId="4" type="noConversion"/>
  </si>
  <si>
    <t>宝石掉落数量+</t>
    <phoneticPr fontId="4" type="noConversion"/>
  </si>
  <si>
    <t>敏捷</t>
    <phoneticPr fontId="4" type="noConversion"/>
  </si>
  <si>
    <t>幸运</t>
    <phoneticPr fontId="4" type="noConversion"/>
  </si>
  <si>
    <t>怪物打人魔法</t>
    <phoneticPr fontId="4" type="noConversion"/>
  </si>
  <si>
    <t>怪物打人物理</t>
    <phoneticPr fontId="4" type="noConversion"/>
  </si>
  <si>
    <t>人打怪物理</t>
    <phoneticPr fontId="4" type="noConversion"/>
  </si>
  <si>
    <t>人打怪魔法</t>
    <phoneticPr fontId="4" type="noConversion"/>
  </si>
  <si>
    <t>防御</t>
    <phoneticPr fontId="4" type="noConversion"/>
  </si>
  <si>
    <t>sell</t>
    <phoneticPr fontId="4" type="noConversion"/>
  </si>
  <si>
    <t>type2</t>
    <phoneticPr fontId="4" type="noConversion"/>
  </si>
  <si>
    <t>基本衣装</t>
    <phoneticPr fontId="4" type="noConversion"/>
  </si>
  <si>
    <t>兽剑士衣装</t>
    <phoneticPr fontId="4" type="noConversion"/>
  </si>
  <si>
    <t>暗剑士衣装</t>
    <phoneticPr fontId="4" type="noConversion"/>
  </si>
  <si>
    <t>炎剑士衣装</t>
    <phoneticPr fontId="4" type="noConversion"/>
  </si>
  <si>
    <t>豪剑士衣装</t>
    <phoneticPr fontId="4" type="noConversion"/>
  </si>
  <si>
    <t>圣剑士衣装</t>
    <phoneticPr fontId="4" type="noConversion"/>
  </si>
  <si>
    <t>神剑士衣装</t>
    <phoneticPr fontId="4" type="noConversion"/>
  </si>
  <si>
    <t>基本衣装</t>
    <phoneticPr fontId="4" type="noConversion"/>
  </si>
  <si>
    <t>水鸟衣装</t>
    <phoneticPr fontId="4" type="noConversion"/>
  </si>
  <si>
    <t>贤者衣装</t>
    <phoneticPr fontId="4" type="noConversion"/>
  </si>
  <si>
    <t>神秘衣装</t>
    <phoneticPr fontId="4" type="noConversion"/>
  </si>
  <si>
    <t>南瓜衣装</t>
    <phoneticPr fontId="4" type="noConversion"/>
  </si>
  <si>
    <t>青蛙衣装</t>
    <phoneticPr fontId="4" type="noConversion"/>
  </si>
  <si>
    <t>神明衣装</t>
    <phoneticPr fontId="4" type="noConversion"/>
  </si>
  <si>
    <t>风精灵衣装</t>
    <phoneticPr fontId="4" type="noConversion"/>
  </si>
  <si>
    <t>水精灵衣装</t>
    <phoneticPr fontId="4" type="noConversion"/>
  </si>
  <si>
    <t>暗精灵衣装</t>
    <phoneticPr fontId="4" type="noConversion"/>
  </si>
  <si>
    <t>火精灵衣装</t>
    <phoneticPr fontId="4" type="noConversion"/>
  </si>
  <si>
    <t>四精灵衣装</t>
  </si>
  <si>
    <t>神精灵衣装</t>
    <phoneticPr fontId="4" type="noConversion"/>
  </si>
  <si>
    <t>name</t>
    <phoneticPr fontId="4" type="noConversion"/>
  </si>
  <si>
    <t>lvl</t>
    <phoneticPr fontId="4" type="noConversion"/>
  </si>
  <si>
    <t>num</t>
    <phoneticPr fontId="4" type="noConversion"/>
  </si>
  <si>
    <t>nature</t>
    <phoneticPr fontId="4" type="noConversion"/>
  </si>
  <si>
    <t>type</t>
    <phoneticPr fontId="4" type="noConversion"/>
  </si>
  <si>
    <t>物理</t>
    <phoneticPr fontId="4" type="noConversion"/>
  </si>
  <si>
    <t>装备</t>
    <phoneticPr fontId="4" type="noConversion"/>
  </si>
  <si>
    <t>地脉</t>
    <phoneticPr fontId="4" type="noConversion"/>
  </si>
  <si>
    <t>黑暗</t>
    <phoneticPr fontId="4" type="noConversion"/>
  </si>
  <si>
    <t>火炎</t>
    <phoneticPr fontId="4" type="noConversion"/>
  </si>
  <si>
    <t>电击</t>
    <phoneticPr fontId="4" type="noConversion"/>
  </si>
  <si>
    <t>神圣</t>
    <phoneticPr fontId="4" type="noConversion"/>
  </si>
  <si>
    <t>冷却</t>
    <phoneticPr fontId="4" type="noConversion"/>
  </si>
  <si>
    <t>冷却</t>
    <phoneticPr fontId="4" type="noConversion"/>
  </si>
  <si>
    <t>神圣</t>
    <phoneticPr fontId="4" type="noConversion"/>
  </si>
  <si>
    <t>黑暗</t>
    <phoneticPr fontId="4" type="noConversion"/>
  </si>
  <si>
    <t>地脉</t>
    <phoneticPr fontId="4" type="noConversion"/>
  </si>
  <si>
    <t>电击</t>
    <phoneticPr fontId="4" type="noConversion"/>
  </si>
  <si>
    <t>火炎</t>
    <phoneticPr fontId="4" type="noConversion"/>
  </si>
  <si>
    <t>物理</t>
    <phoneticPr fontId="4" type="noConversion"/>
  </si>
  <si>
    <t>火炎</t>
    <phoneticPr fontId="4" type="noConversion"/>
  </si>
  <si>
    <t>marking</t>
    <phoneticPr fontId="4" type="noConversion"/>
  </si>
  <si>
    <r>
      <rPr>
        <b/>
        <sz val="10"/>
        <color theme="0"/>
        <rFont val="宋体"/>
        <family val="3"/>
        <charset val="134"/>
      </rPr>
      <t>材料</t>
    </r>
    <r>
      <rPr>
        <b/>
        <sz val="10"/>
        <color theme="0"/>
        <rFont val="Arial"/>
        <family val="2"/>
      </rPr>
      <t>1</t>
    </r>
    <phoneticPr fontId="4" type="noConversion"/>
  </si>
  <si>
    <r>
      <rPr>
        <b/>
        <sz val="10"/>
        <color theme="0"/>
        <rFont val="宋体"/>
        <family val="3"/>
        <charset val="134"/>
      </rPr>
      <t>材料</t>
    </r>
    <r>
      <rPr>
        <b/>
        <sz val="10"/>
        <color theme="0"/>
        <rFont val="Arial"/>
        <family val="2"/>
      </rPr>
      <t>2</t>
    </r>
    <phoneticPr fontId="4" type="noConversion"/>
  </si>
  <si>
    <r>
      <rPr>
        <b/>
        <sz val="10"/>
        <color theme="0"/>
        <rFont val="宋体"/>
        <family val="3"/>
        <charset val="134"/>
      </rPr>
      <t>材料</t>
    </r>
    <r>
      <rPr>
        <b/>
        <sz val="10"/>
        <color theme="0"/>
        <rFont val="Arial"/>
        <family val="2"/>
      </rPr>
      <t>3</t>
    </r>
    <phoneticPr fontId="4" type="noConversion"/>
  </si>
  <si>
    <t>id</t>
    <phoneticPr fontId="4" type="noConversion"/>
  </si>
  <si>
    <t>num</t>
    <phoneticPr fontId="4" type="noConversion"/>
  </si>
  <si>
    <t>id</t>
    <phoneticPr fontId="4" type="noConversion"/>
  </si>
  <si>
    <t>id</t>
    <phoneticPr fontId="4" type="noConversion"/>
  </si>
  <si>
    <r>
      <rPr>
        <b/>
        <sz val="10"/>
        <color theme="0"/>
        <rFont val="宋体"/>
        <family val="3"/>
        <charset val="134"/>
      </rPr>
      <t>材料</t>
    </r>
    <r>
      <rPr>
        <b/>
        <sz val="10"/>
        <color theme="0"/>
        <rFont val="Arial"/>
        <family val="2"/>
      </rPr>
      <t>4</t>
    </r>
    <phoneticPr fontId="4" type="noConversion"/>
  </si>
  <si>
    <t>price</t>
    <phoneticPr fontId="4" type="noConversion"/>
  </si>
  <si>
    <t>修正</t>
    <phoneticPr fontId="4" type="noConversion"/>
  </si>
  <si>
    <t>否</t>
    <phoneticPr fontId="2" type="noConversion"/>
  </si>
  <si>
    <r>
      <rPr>
        <sz val="10"/>
        <color theme="1"/>
        <rFont val="宋体"/>
        <family val="3"/>
        <charset val="134"/>
      </rPr>
      <t>物理伤害</t>
    </r>
    <r>
      <rPr>
        <sz val="10"/>
        <color theme="1"/>
        <rFont val="Arial"/>
        <family val="2"/>
      </rPr>
      <t>=</t>
    </r>
    <r>
      <rPr>
        <sz val="10"/>
        <color theme="1"/>
        <rFont val="宋体"/>
        <family val="3"/>
        <charset val="134"/>
      </rPr>
      <t>（（角色物攻</t>
    </r>
    <r>
      <rPr>
        <sz val="10"/>
        <color theme="1"/>
        <rFont val="Arial"/>
        <family val="2"/>
      </rPr>
      <t>+</t>
    </r>
    <r>
      <rPr>
        <sz val="10"/>
        <color theme="1"/>
        <rFont val="宋体"/>
        <family val="3"/>
        <charset val="134"/>
      </rPr>
      <t>装备物攻</t>
    </r>
    <r>
      <rPr>
        <sz val="10"/>
        <color theme="1"/>
        <rFont val="Arial"/>
        <family val="2"/>
      </rPr>
      <t>)/2-(</t>
    </r>
    <r>
      <rPr>
        <sz val="10"/>
        <color theme="1"/>
        <rFont val="宋体"/>
        <family val="3"/>
        <charset val="134"/>
      </rPr>
      <t>怪物防御）</t>
    </r>
    <r>
      <rPr>
        <sz val="10"/>
        <color theme="1"/>
        <rFont val="Arial"/>
        <family val="2"/>
      </rPr>
      <t>/4</t>
    </r>
    <r>
      <rPr>
        <sz val="10"/>
        <color theme="1"/>
        <rFont val="宋体"/>
        <family val="3"/>
        <charset val="134"/>
      </rPr>
      <t>）</t>
    </r>
    <r>
      <rPr>
        <sz val="10"/>
        <color theme="1"/>
        <rFont val="Arial"/>
        <family val="2"/>
      </rPr>
      <t>*</t>
    </r>
    <r>
      <rPr>
        <sz val="10"/>
        <color theme="1"/>
        <rFont val="宋体"/>
        <family val="3"/>
        <charset val="134"/>
      </rPr>
      <t>（（</t>
    </r>
    <r>
      <rPr>
        <sz val="10"/>
        <color theme="1"/>
        <rFont val="Arial"/>
        <family val="2"/>
      </rPr>
      <t>1-</t>
    </r>
    <r>
      <rPr>
        <sz val="10"/>
        <color theme="1"/>
        <rFont val="宋体"/>
        <family val="3"/>
        <charset val="134"/>
      </rPr>
      <t>物抗</t>
    </r>
    <r>
      <rPr>
        <sz val="10"/>
        <color theme="1"/>
        <rFont val="Arial"/>
        <family val="2"/>
      </rPr>
      <t>%</t>
    </r>
    <r>
      <rPr>
        <sz val="10"/>
        <color theme="1"/>
        <rFont val="宋体"/>
        <family val="3"/>
        <charset val="134"/>
      </rPr>
      <t>）</t>
    </r>
    <r>
      <rPr>
        <sz val="10"/>
        <color theme="1"/>
        <rFont val="Arial"/>
        <family val="2"/>
      </rPr>
      <t>+</t>
    </r>
    <r>
      <rPr>
        <sz val="10"/>
        <color theme="1"/>
        <rFont val="宋体"/>
        <family val="3"/>
        <charset val="134"/>
      </rPr>
      <t>武器额外伤害</t>
    </r>
    <r>
      <rPr>
        <sz val="10"/>
        <color theme="1"/>
        <rFont val="Arial"/>
        <family val="2"/>
      </rPr>
      <t>%*</t>
    </r>
    <r>
      <rPr>
        <sz val="10"/>
        <color theme="1"/>
        <rFont val="宋体"/>
        <family val="3"/>
        <charset val="134"/>
      </rPr>
      <t>（</t>
    </r>
    <r>
      <rPr>
        <sz val="10"/>
        <color theme="1"/>
        <rFont val="Arial"/>
        <family val="2"/>
      </rPr>
      <t>1-</t>
    </r>
    <r>
      <rPr>
        <sz val="10"/>
        <color theme="1"/>
        <rFont val="宋体"/>
        <family val="3"/>
        <charset val="134"/>
      </rPr>
      <t>对应抗性</t>
    </r>
    <r>
      <rPr>
        <sz val="10"/>
        <color theme="1"/>
        <rFont val="Arial"/>
        <family val="2"/>
      </rPr>
      <t>%</t>
    </r>
    <r>
      <rPr>
        <sz val="10"/>
        <color theme="1"/>
        <rFont val="宋体"/>
        <family val="3"/>
        <charset val="134"/>
      </rPr>
      <t>））</t>
    </r>
    <phoneticPr fontId="4" type="noConversion"/>
  </si>
  <si>
    <r>
      <rPr>
        <sz val="10"/>
        <color theme="1"/>
        <rFont val="宋体"/>
        <family val="3"/>
        <charset val="134"/>
      </rPr>
      <t>命中</t>
    </r>
    <r>
      <rPr>
        <sz val="10"/>
        <color theme="1"/>
        <rFont val="Arial"/>
        <family val="2"/>
      </rPr>
      <t>=</t>
    </r>
    <phoneticPr fontId="4" type="noConversion"/>
  </si>
  <si>
    <r>
      <rPr>
        <sz val="10"/>
        <color theme="1"/>
        <rFont val="宋体"/>
        <family val="3"/>
        <charset val="134"/>
      </rPr>
      <t>闪避</t>
    </r>
    <r>
      <rPr>
        <sz val="10"/>
        <color theme="1"/>
        <rFont val="Arial"/>
        <family val="2"/>
      </rPr>
      <t>=</t>
    </r>
    <phoneticPr fontId="4" type="noConversion"/>
  </si>
  <si>
    <r>
      <rPr>
        <sz val="10"/>
        <color theme="1"/>
        <rFont val="宋体"/>
        <family val="3"/>
        <charset val="134"/>
      </rPr>
      <t>抗性</t>
    </r>
    <r>
      <rPr>
        <sz val="10"/>
        <color theme="1"/>
        <rFont val="Arial"/>
        <family val="2"/>
      </rPr>
      <t>=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</si>
</sst>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0.000%"/>
    <numFmt numFmtId="178" formatCode="0.000000000000000%"/>
  </numFmts>
  <fonts count="23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color theme="1"/>
      <name val="Arial"/>
      <family val="2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10"/>
      <color rgb="FF333333"/>
      <name val="Arial"/>
      <family val="2"/>
    </font>
    <font>
      <u/>
      <sz val="11"/>
      <color theme="10"/>
      <name val="宋体"/>
      <family val="2"/>
      <charset val="134"/>
      <scheme val="minor"/>
    </font>
    <font>
      <sz val="10"/>
      <color theme="1"/>
      <name val="Arial Unicode MS"/>
      <family val="2"/>
      <charset val="134"/>
    </font>
    <font>
      <sz val="10"/>
      <color theme="1"/>
      <name val="宋体"/>
      <family val="2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</font>
    <font>
      <b/>
      <sz val="10"/>
      <color theme="1"/>
      <name val="Arial"/>
      <family val="2"/>
    </font>
    <font>
      <b/>
      <sz val="10"/>
      <color theme="1"/>
      <name val="宋体"/>
      <family val="2"/>
    </font>
    <font>
      <b/>
      <sz val="10"/>
      <color theme="1"/>
      <name val="宋体"/>
      <family val="3"/>
      <charset val="134"/>
    </font>
    <font>
      <b/>
      <sz val="10"/>
      <color theme="1"/>
      <name val="Arial Unicode MS"/>
      <family val="2"/>
      <charset val="134"/>
    </font>
    <font>
      <b/>
      <sz val="10"/>
      <color theme="0"/>
      <name val="宋体"/>
      <family val="3"/>
      <charset val="134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宋体"/>
      <family val="3"/>
      <charset val="134"/>
    </font>
    <font>
      <sz val="10"/>
      <color theme="0"/>
      <name val="宋体"/>
      <family val="2"/>
    </font>
    <font>
      <sz val="9"/>
      <color rgb="FF00000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14999847407452621"/>
        <bgColor indexed="64"/>
      </patternFill>
    </fill>
  </fills>
  <borders count="2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center"/>
    </xf>
  </cellStyleXfs>
  <cellXfs count="162"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7" fillId="0" borderId="0" xfId="1">
      <alignment vertical="center"/>
    </xf>
    <xf numFmtId="0" fontId="5" fillId="0" borderId="5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left" vertical="center"/>
    </xf>
    <xf numFmtId="0" fontId="3" fillId="0" borderId="16" xfId="0" applyFont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15" fillId="3" borderId="11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0" fontId="17" fillId="5" borderId="9" xfId="0" applyFont="1" applyFill="1" applyBorder="1" applyAlignment="1">
      <alignment horizontal="center"/>
    </xf>
    <xf numFmtId="0" fontId="5" fillId="0" borderId="14" xfId="0" quotePrefix="1" applyFont="1" applyBorder="1" applyAlignment="1">
      <alignment horizontal="center" vertical="center"/>
    </xf>
    <xf numFmtId="0" fontId="13" fillId="3" borderId="9" xfId="0" applyFont="1" applyFill="1" applyBorder="1" applyAlignment="1">
      <alignment horizontal="center" vertical="center"/>
    </xf>
    <xf numFmtId="9" fontId="3" fillId="0" borderId="9" xfId="0" applyNumberFormat="1" applyFont="1" applyBorder="1"/>
    <xf numFmtId="0" fontId="5" fillId="0" borderId="0" xfId="0" applyFont="1" applyAlignment="1">
      <alignment horizontal="center"/>
    </xf>
    <xf numFmtId="0" fontId="0" fillId="0" borderId="17" xfId="0" applyBorder="1"/>
    <xf numFmtId="9" fontId="16" fillId="0" borderId="9" xfId="0" applyNumberFormat="1" applyFont="1" applyBorder="1"/>
    <xf numFmtId="9" fontId="0" fillId="0" borderId="0" xfId="0" applyNumberFormat="1"/>
    <xf numFmtId="9" fontId="16" fillId="0" borderId="0" xfId="0" applyNumberFormat="1" applyFont="1" applyBorder="1"/>
    <xf numFmtId="49" fontId="0" fillId="0" borderId="17" xfId="0" applyNumberFormat="1" applyBorder="1"/>
    <xf numFmtId="0" fontId="18" fillId="5" borderId="0" xfId="0" applyFont="1" applyFill="1" applyAlignment="1">
      <alignment horizontal="center"/>
    </xf>
    <xf numFmtId="0" fontId="18" fillId="5" borderId="5" xfId="0" applyFont="1" applyFill="1" applyBorder="1" applyAlignment="1">
      <alignment horizontal="center"/>
    </xf>
    <xf numFmtId="0" fontId="20" fillId="5" borderId="1" xfId="0" applyFont="1" applyFill="1" applyBorder="1" applyAlignment="1">
      <alignment horizontal="center"/>
    </xf>
    <xf numFmtId="0" fontId="18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9" fontId="3" fillId="0" borderId="0" xfId="0" applyNumberFormat="1" applyFont="1" applyBorder="1" applyAlignment="1">
      <alignment horizontal="center"/>
    </xf>
    <xf numFmtId="9" fontId="3" fillId="0" borderId="7" xfId="0" applyNumberFormat="1" applyFont="1" applyBorder="1" applyAlignment="1">
      <alignment horizontal="center"/>
    </xf>
    <xf numFmtId="0" fontId="20" fillId="5" borderId="5" xfId="0" applyFont="1" applyFill="1" applyBorder="1" applyAlignment="1">
      <alignment horizontal="center"/>
    </xf>
    <xf numFmtId="0" fontId="5" fillId="0" borderId="6" xfId="0" quotePrefix="1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4" borderId="0" xfId="0" applyFont="1" applyFill="1" applyBorder="1" applyAlignment="1" applyProtection="1">
      <alignment horizontal="center"/>
      <protection locked="0"/>
    </xf>
    <xf numFmtId="0" fontId="19" fillId="5" borderId="9" xfId="0" applyFont="1" applyFill="1" applyBorder="1" applyAlignment="1" applyProtection="1">
      <alignment horizontal="center"/>
      <protection locked="0"/>
    </xf>
    <xf numFmtId="0" fontId="17" fillId="5" borderId="9" xfId="0" applyFont="1" applyFill="1" applyBorder="1" applyAlignment="1" applyProtection="1">
      <alignment horizontal="center"/>
      <protection locked="0"/>
    </xf>
    <xf numFmtId="0" fontId="15" fillId="4" borderId="0" xfId="0" applyFont="1" applyFill="1" applyBorder="1" applyAlignment="1" applyProtection="1">
      <alignment horizontal="center"/>
      <protection locked="0"/>
    </xf>
    <xf numFmtId="0" fontId="3" fillId="4" borderId="9" xfId="0" applyFont="1" applyFill="1" applyBorder="1" applyAlignment="1" applyProtection="1">
      <alignment horizontal="center"/>
      <protection locked="0"/>
    </xf>
    <xf numFmtId="0" fontId="18" fillId="4" borderId="0" xfId="0" applyFont="1" applyFill="1" applyBorder="1" applyAlignment="1" applyProtection="1">
      <alignment horizontal="center"/>
      <protection locked="0"/>
    </xf>
    <xf numFmtId="0" fontId="17" fillId="2" borderId="9" xfId="0" applyFont="1" applyFill="1" applyBorder="1" applyAlignment="1" applyProtection="1">
      <alignment horizontal="center"/>
      <protection locked="0"/>
    </xf>
    <xf numFmtId="0" fontId="18" fillId="5" borderId="9" xfId="0" applyFont="1" applyFill="1" applyBorder="1" applyAlignment="1" applyProtection="1">
      <alignment horizontal="center"/>
      <protection locked="0"/>
    </xf>
    <xf numFmtId="0" fontId="3" fillId="0" borderId="6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0" xfId="0" quotePrefix="1" applyFont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18" fillId="5" borderId="9" xfId="0" applyFont="1" applyFill="1" applyBorder="1" applyAlignment="1">
      <alignment horizontal="center" vertical="center"/>
    </xf>
    <xf numFmtId="0" fontId="20" fillId="5" borderId="9" xfId="0" applyFont="1" applyFill="1" applyBorder="1" applyAlignment="1">
      <alignment horizontal="center" vertical="center"/>
    </xf>
    <xf numFmtId="0" fontId="3" fillId="0" borderId="9" xfId="0" quotePrefix="1" applyFont="1" applyBorder="1" applyAlignment="1">
      <alignment horizontal="center" vertical="center"/>
    </xf>
    <xf numFmtId="0" fontId="5" fillId="0" borderId="9" xfId="0" quotePrefix="1" applyFont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center"/>
    </xf>
    <xf numFmtId="0" fontId="20" fillId="2" borderId="9" xfId="0" applyFont="1" applyFill="1" applyBorder="1"/>
    <xf numFmtId="0" fontId="3" fillId="0" borderId="5" xfId="0" applyFont="1" applyBorder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0" xfId="0" applyFont="1" applyBorder="1"/>
    <xf numFmtId="0" fontId="3" fillId="0" borderId="6" xfId="0" applyFont="1" applyBorder="1"/>
    <xf numFmtId="0" fontId="3" fillId="0" borderId="4" xfId="0" applyFont="1" applyBorder="1"/>
    <xf numFmtId="0" fontId="3" fillId="0" borderId="7" xfId="0" applyFont="1" applyBorder="1"/>
    <xf numFmtId="0" fontId="3" fillId="0" borderId="8" xfId="0" applyFont="1" applyBorder="1"/>
    <xf numFmtId="9" fontId="5" fillId="0" borderId="9" xfId="0" applyNumberFormat="1" applyFont="1" applyBorder="1"/>
    <xf numFmtId="176" fontId="3" fillId="4" borderId="9" xfId="0" applyNumberFormat="1" applyFont="1" applyFill="1" applyBorder="1" applyAlignment="1" applyProtection="1">
      <alignment horizontal="center"/>
      <protection locked="0"/>
    </xf>
    <xf numFmtId="0" fontId="8" fillId="0" borderId="9" xfId="0" applyFont="1" applyFill="1" applyBorder="1" applyAlignment="1">
      <alignment horizontal="left" vertical="center"/>
    </xf>
    <xf numFmtId="0" fontId="13" fillId="0" borderId="0" xfId="0" applyFont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20" fillId="5" borderId="0" xfId="0" applyFont="1" applyFill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10" fontId="3" fillId="0" borderId="9" xfId="0" applyNumberFormat="1" applyFont="1" applyBorder="1" applyAlignment="1">
      <alignment horizontal="center" vertical="center"/>
    </xf>
    <xf numFmtId="9" fontId="3" fillId="0" borderId="9" xfId="0" applyNumberFormat="1" applyFont="1" applyBorder="1" applyAlignment="1">
      <alignment horizontal="center" vertical="center"/>
    </xf>
    <xf numFmtId="0" fontId="3" fillId="0" borderId="9" xfId="0" applyNumberFormat="1" applyFont="1" applyBorder="1"/>
    <xf numFmtId="0" fontId="5" fillId="0" borderId="0" xfId="0" applyFont="1"/>
    <xf numFmtId="0" fontId="5" fillId="0" borderId="0" xfId="0" applyFont="1" applyBorder="1" applyAlignment="1">
      <alignment horizontal="center" vertical="center"/>
    </xf>
    <xf numFmtId="0" fontId="20" fillId="5" borderId="24" xfId="0" applyFont="1" applyFill="1" applyBorder="1" applyAlignment="1">
      <alignment horizontal="center" vertical="center"/>
    </xf>
    <xf numFmtId="0" fontId="20" fillId="2" borderId="9" xfId="0" applyFon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9" fontId="3" fillId="0" borderId="0" xfId="0" applyNumberFormat="1" applyFont="1" applyAlignment="1">
      <alignment horizontal="center"/>
    </xf>
    <xf numFmtId="9" fontId="3" fillId="0" borderId="9" xfId="0" applyNumberFormat="1" applyFont="1" applyBorder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0" xfId="0" applyNumberFormat="1" applyFont="1" applyAlignment="1">
      <alignment horizontal="center"/>
    </xf>
    <xf numFmtId="0" fontId="9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17" fillId="2" borderId="9" xfId="0" applyFont="1" applyFill="1" applyBorder="1" applyAlignment="1">
      <alignment horizontal="center"/>
    </xf>
    <xf numFmtId="0" fontId="3" fillId="0" borderId="9" xfId="0" applyNumberFormat="1" applyFont="1" applyBorder="1" applyAlignment="1">
      <alignment horizontal="center"/>
    </xf>
    <xf numFmtId="0" fontId="9" fillId="0" borderId="9" xfId="0" applyFont="1" applyBorder="1" applyAlignment="1">
      <alignment horizontal="center" vertical="center"/>
    </xf>
    <xf numFmtId="9" fontId="5" fillId="0" borderId="9" xfId="0" applyNumberFormat="1" applyFont="1" applyBorder="1" applyAlignment="1">
      <alignment horizontal="center"/>
    </xf>
    <xf numFmtId="0" fontId="0" fillId="0" borderId="9" xfId="0" applyBorder="1"/>
    <xf numFmtId="10" fontId="3" fillId="0" borderId="0" xfId="0" applyNumberFormat="1" applyFont="1" applyAlignment="1">
      <alignment horizontal="center"/>
    </xf>
    <xf numFmtId="0" fontId="0" fillId="0" borderId="25" xfId="0" applyBorder="1"/>
    <xf numFmtId="0" fontId="13" fillId="0" borderId="9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0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49" fontId="3" fillId="0" borderId="0" xfId="0" applyNumberFormat="1" applyFont="1" applyAlignment="1">
      <alignment horizontal="center"/>
    </xf>
    <xf numFmtId="0" fontId="18" fillId="5" borderId="0" xfId="0" applyFont="1" applyFill="1" applyAlignment="1"/>
    <xf numFmtId="0" fontId="3" fillId="0" borderId="0" xfId="0" applyFont="1" applyAlignment="1"/>
    <xf numFmtId="0" fontId="18" fillId="7" borderId="0" xfId="0" applyFont="1" applyFill="1" applyAlignment="1">
      <alignment horizontal="center"/>
    </xf>
    <xf numFmtId="0" fontId="20" fillId="7" borderId="0" xfId="0" applyFont="1" applyFill="1" applyAlignment="1">
      <alignment horizontal="center"/>
    </xf>
    <xf numFmtId="0" fontId="20" fillId="7" borderId="26" xfId="0" applyFont="1" applyFill="1" applyBorder="1" applyAlignment="1">
      <alignment horizontal="center"/>
    </xf>
    <xf numFmtId="0" fontId="17" fillId="7" borderId="26" xfId="0" applyFont="1" applyFill="1" applyBorder="1" applyAlignment="1" applyProtection="1">
      <alignment horizontal="center"/>
      <protection locked="0"/>
    </xf>
    <xf numFmtId="10" fontId="3" fillId="0" borderId="9" xfId="0" applyNumberFormat="1" applyFont="1" applyBorder="1" applyAlignment="1">
      <alignment horizontal="center"/>
    </xf>
    <xf numFmtId="0" fontId="18" fillId="5" borderId="0" xfId="0" applyFont="1" applyFill="1" applyAlignment="1">
      <alignment horizontal="center" vertic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20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9" xfId="0" quotePrefix="1" applyFont="1" applyBorder="1" applyAlignment="1">
      <alignment horizontal="center"/>
    </xf>
    <xf numFmtId="0" fontId="3" fillId="0" borderId="0" xfId="0" applyFont="1" applyFill="1" applyAlignment="1">
      <alignment horizontal="left" vertical="center"/>
    </xf>
    <xf numFmtId="0" fontId="3" fillId="0" borderId="15" xfId="0" applyFont="1" applyBorder="1" applyAlignment="1">
      <alignment horizontal="center"/>
    </xf>
    <xf numFmtId="0" fontId="3" fillId="0" borderId="0" xfId="0" applyNumberFormat="1" applyFont="1"/>
    <xf numFmtId="177" fontId="3" fillId="0" borderId="9" xfId="0" applyNumberFormat="1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9" fillId="2" borderId="9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178" fontId="3" fillId="0" borderId="0" xfId="0" applyNumberFormat="1" applyFont="1" applyAlignment="1">
      <alignment horizont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1402221982526"/>
          <c:y val="0.16003127268665884"/>
          <c:w val="0.41709273840769906"/>
          <c:h val="0.69515456401283171"/>
        </c:manualLayout>
      </c:layout>
      <c:radarChart>
        <c:radarStyle val="filled"/>
        <c:varyColors val="0"/>
        <c:ser>
          <c:idx val="0"/>
          <c:order val="0"/>
          <c:spPr>
            <a:solidFill>
              <a:srgbClr val="00B0F0">
                <a:alpha val="61000"/>
              </a:srgbClr>
            </a:solidFill>
            <a:ln>
              <a:noFill/>
            </a:ln>
          </c:spPr>
          <c:cat>
            <c:strRef>
              <c:f>角色3!$F$4:$L$4</c:f>
              <c:strCache>
                <c:ptCount val="7"/>
                <c:pt idx="0">
                  <c:v>hp</c:v>
                </c:pt>
                <c:pt idx="1">
                  <c:v>mp</c:v>
                </c:pt>
                <c:pt idx="2">
                  <c:v>力量</c:v>
                </c:pt>
                <c:pt idx="3">
                  <c:v>防御力</c:v>
                </c:pt>
                <c:pt idx="4">
                  <c:v>魔攻</c:v>
                </c:pt>
                <c:pt idx="5">
                  <c:v>敏捷</c:v>
                </c:pt>
                <c:pt idx="6">
                  <c:v>幸运</c:v>
                </c:pt>
              </c:strCache>
            </c:strRef>
          </c:cat>
          <c:val>
            <c:numRef>
              <c:f>角色3!$F$5:$L$5</c:f>
              <c:numCache>
                <c:formatCode>0%</c:formatCode>
                <c:ptCount val="7"/>
                <c:pt idx="0">
                  <c:v>-0.4</c:v>
                </c:pt>
                <c:pt idx="1">
                  <c:v>0.1</c:v>
                </c:pt>
                <c:pt idx="2">
                  <c:v>-0.4</c:v>
                </c:pt>
                <c:pt idx="3">
                  <c:v>-0.4</c:v>
                </c:pt>
                <c:pt idx="4">
                  <c:v>0.2</c:v>
                </c:pt>
                <c:pt idx="5">
                  <c:v>-0.05</c:v>
                </c:pt>
                <c:pt idx="6">
                  <c:v>0.1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294896"/>
        <c:axId val="2065305776"/>
      </c:radarChart>
      <c:catAx>
        <c:axId val="2065294896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 b="1" i="0" baseline="0"/>
            </a:pPr>
            <a:endParaRPr lang="zh-CN"/>
          </a:p>
        </c:txPr>
        <c:crossAx val="2065305776"/>
        <c:crosses val="autoZero"/>
        <c:auto val="1"/>
        <c:lblAlgn val="ctr"/>
        <c:lblOffset val="100"/>
        <c:noMultiLvlLbl val="0"/>
      </c:catAx>
      <c:valAx>
        <c:axId val="2065305776"/>
        <c:scaling>
          <c:orientation val="minMax"/>
          <c:max val="0.1"/>
          <c:min val="-0.60000000000000009"/>
        </c:scaling>
        <c:delete val="0"/>
        <c:axPos val="l"/>
        <c:majorGridlines/>
        <c:numFmt formatCode="0%" sourceLinked="1"/>
        <c:majorTickMark val="cross"/>
        <c:minorTickMark val="none"/>
        <c:tickLblPos val="none"/>
        <c:spPr>
          <a:ln>
            <a:noFill/>
          </a:ln>
        </c:spPr>
        <c:crossAx val="2065294896"/>
        <c:crosses val="autoZero"/>
        <c:crossBetween val="between"/>
        <c:majorUnit val="0.60000000000000009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125821228867"/>
          <c:y val="0.22235412881082173"/>
          <c:w val="0.39211946332795367"/>
          <c:h val="0.365171109767374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角色1!$H$32</c:f>
              <c:strCache>
                <c:ptCount val="1"/>
                <c:pt idx="0">
                  <c:v>无装备</c:v>
                </c:pt>
              </c:strCache>
            </c:strRef>
          </c:tx>
          <c:invertIfNegative val="0"/>
          <c:cat>
            <c:strRef>
              <c:f>角色1!$G$33:$G$35</c:f>
              <c:strCache>
                <c:ptCount val="3"/>
                <c:pt idx="0">
                  <c:v>攻击力</c:v>
                </c:pt>
                <c:pt idx="1">
                  <c:v>防御力</c:v>
                </c:pt>
                <c:pt idx="2">
                  <c:v>魔法伤害</c:v>
                </c:pt>
              </c:strCache>
            </c:strRef>
          </c:cat>
          <c:val>
            <c:numRef>
              <c:f>角色1!$H$33:$H$35</c:f>
              <c:numCache>
                <c:formatCode>General</c:formatCode>
                <c:ptCount val="3"/>
                <c:pt idx="0">
                  <c:v>239</c:v>
                </c:pt>
                <c:pt idx="1">
                  <c:v>239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角色1!$I$32</c:f>
              <c:strCache>
                <c:ptCount val="1"/>
                <c:pt idx="0">
                  <c:v>装备</c:v>
                </c:pt>
              </c:strCache>
            </c:strRef>
          </c:tx>
          <c:invertIfNegative val="0"/>
          <c:cat>
            <c:strRef>
              <c:f>角色1!$G$33:$G$35</c:f>
              <c:strCache>
                <c:ptCount val="3"/>
                <c:pt idx="0">
                  <c:v>攻击力</c:v>
                </c:pt>
                <c:pt idx="1">
                  <c:v>防御力</c:v>
                </c:pt>
                <c:pt idx="2">
                  <c:v>魔法伤害</c:v>
                </c:pt>
              </c:strCache>
            </c:strRef>
          </c:cat>
          <c:val>
            <c:numRef>
              <c:f>角色1!$I$33:$I$35</c:f>
              <c:numCache>
                <c:formatCode>General</c:formatCode>
                <c:ptCount val="3"/>
                <c:pt idx="0">
                  <c:v>261</c:v>
                </c:pt>
                <c:pt idx="1">
                  <c:v>#N/A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5306864"/>
        <c:axId val="2065290544"/>
      </c:barChart>
      <c:catAx>
        <c:axId val="20653068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 b="1" i="0" u="none" spc="-100" baseline="0">
                <a:latin typeface="Arial" pitchFamily="34" charset="0"/>
                <a:ea typeface="Arial Unicode MS" pitchFamily="34" charset="-122"/>
              </a:defRPr>
            </a:pPr>
            <a:endParaRPr lang="zh-CN"/>
          </a:p>
        </c:txPr>
        <c:crossAx val="2065290544"/>
        <c:crosses val="autoZero"/>
        <c:auto val="1"/>
        <c:lblAlgn val="ctr"/>
        <c:lblOffset val="100"/>
        <c:tickMarkSkip val="10000"/>
        <c:noMultiLvlLbl val="0"/>
      </c:catAx>
      <c:valAx>
        <c:axId val="2065290544"/>
        <c:scaling>
          <c:orientation val="minMax"/>
          <c:max val="1000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2065306864"/>
        <c:crosses val="autoZero"/>
        <c:crossBetween val="between"/>
        <c:majorUnit val="300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51559218141210605"/>
          <c:y val="0.19252888260762277"/>
          <c:w val="0.16098759394206158"/>
          <c:h val="0.35708997913722323"/>
        </c:manualLayout>
      </c:layout>
      <c:overlay val="0"/>
      <c:txPr>
        <a:bodyPr/>
        <a:lstStyle/>
        <a:p>
          <a:pPr>
            <a:defRPr sz="800" b="1" i="0" baseline="0"/>
          </a:pPr>
          <a:endParaRPr lang="zh-CN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ist" dx="16" fmlaLink="$A$2" fmlaRange="test1" noThreeD="1" sel="3" val="0"/>
</file>

<file path=xl/ctrlProps/ctrlProp2.xml><?xml version="1.0" encoding="utf-8"?>
<formControlPr xmlns="http://schemas.microsoft.com/office/spreadsheetml/2009/9/main" objectType="Drop" dropStyle="combo" dx="16" fmlaLink="$A$1" fmlaRange="profession" noThreeD="1" val="0"/>
</file>

<file path=xl/ctrlProps/ctrlProp3.xml><?xml version="1.0" encoding="utf-8"?>
<formControlPr xmlns="http://schemas.microsoft.com/office/spreadsheetml/2009/9/main" objectType="List" dx="16" fmlaLink="B2" fmlaRange="fightnum1" noThreeD="1" sel="6" val="0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List" dx="16" fmlaRange="newbufflist" noThreeD="1" sel="0" val="0"/>
</file>

<file path=xl/ctrlProps/ctrlProp12.xml><?xml version="1.0" encoding="utf-8"?>
<formControlPr xmlns="http://schemas.microsoft.com/office/spreadsheetml/2009/9/main" objectType="List" dx="16" fmlaLink="C5" fmlaRange="newweaponlist" noThreeD="1" sel="2" val="0"/>
</file>

<file path=xl/ctrlProps/ctrlProp13.xml><?xml version="1.0" encoding="utf-8"?>
<formControlPr xmlns="http://schemas.microsoft.com/office/spreadsheetml/2009/9/main" objectType="List" dx="16" fmlaLink="D5" fmlaRange="newdroplist" noThreeD="1" val="0"/>
</file>

<file path=xl/ctrlProps/ctrlProp14.xml><?xml version="1.0" encoding="utf-8"?>
<formControlPr xmlns="http://schemas.microsoft.com/office/spreadsheetml/2009/9/main" objectType="List" dx="16" fmlaLink="E5" noThreeD="1" sel="0" val="0"/>
</file>

<file path=xl/ctrlProps/ctrlProp15.xml><?xml version="1.0" encoding="utf-8"?>
<formControlPr xmlns="http://schemas.microsoft.com/office/spreadsheetml/2009/9/main" objectType="List" dx="16" noThreeD="1" sel="0" val="0"/>
</file>

<file path=xl/ctrlProps/ctrlProp16.xml><?xml version="1.0" encoding="utf-8"?>
<formControlPr xmlns="http://schemas.microsoft.com/office/spreadsheetml/2009/9/main" objectType="List" dx="16" noThreeD="1" sel="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19050</xdr:rowOff>
        </xdr:from>
        <xdr:to>
          <xdr:col>0</xdr:col>
          <xdr:colOff>1724025</xdr:colOff>
          <xdr:row>7</xdr:row>
          <xdr:rowOff>304800</xdr:rowOff>
        </xdr:to>
        <xdr:sp macro="" textlink="">
          <xdr:nvSpPr>
            <xdr:cNvPr id="5121" name="List Box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1724025</xdr:colOff>
          <xdr:row>1</xdr:row>
          <xdr:rowOff>38100</xdr:rowOff>
        </xdr:to>
        <xdr:sp macro="" textlink="">
          <xdr:nvSpPr>
            <xdr:cNvPr id="5130" name="Drop Dow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19050</xdr:rowOff>
        </xdr:from>
        <xdr:to>
          <xdr:col>1</xdr:col>
          <xdr:colOff>762000</xdr:colOff>
          <xdr:row>7</xdr:row>
          <xdr:rowOff>304800</xdr:rowOff>
        </xdr:to>
        <xdr:sp macro="" textlink="">
          <xdr:nvSpPr>
            <xdr:cNvPr id="5137" name="List Box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57150</xdr:colOff>
      <xdr:row>0</xdr:row>
      <xdr:rowOff>0</xdr:rowOff>
    </xdr:from>
    <xdr:to>
      <xdr:col>16</xdr:col>
      <xdr:colOff>114300</xdr:colOff>
      <xdr:row>7</xdr:row>
      <xdr:rowOff>219075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0</xdr:row>
          <xdr:rowOff>38100</xdr:rowOff>
        </xdr:from>
        <xdr:to>
          <xdr:col>1</xdr:col>
          <xdr:colOff>771525</xdr:colOff>
          <xdr:row>7</xdr:row>
          <xdr:rowOff>314325</xdr:rowOff>
        </xdr:to>
        <xdr:sp macro="" textlink="">
          <xdr:nvSpPr>
            <xdr:cNvPr id="5141" name="Group Box 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职业等级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38100</xdr:rowOff>
        </xdr:from>
        <xdr:to>
          <xdr:col>2</xdr:col>
          <xdr:colOff>857250</xdr:colOff>
          <xdr:row>7</xdr:row>
          <xdr:rowOff>314325</xdr:rowOff>
        </xdr:to>
        <xdr:sp macro="" textlink="">
          <xdr:nvSpPr>
            <xdr:cNvPr id="5142" name="Group Box 22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武器列表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38100</xdr:rowOff>
        </xdr:from>
        <xdr:to>
          <xdr:col>3</xdr:col>
          <xdr:colOff>857250</xdr:colOff>
          <xdr:row>7</xdr:row>
          <xdr:rowOff>314325</xdr:rowOff>
        </xdr:to>
        <xdr:sp macro="" textlink="">
          <xdr:nvSpPr>
            <xdr:cNvPr id="5143" name="Group Box 23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挂饰1列表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38100</xdr:rowOff>
        </xdr:from>
        <xdr:to>
          <xdr:col>4</xdr:col>
          <xdr:colOff>857250</xdr:colOff>
          <xdr:row>7</xdr:row>
          <xdr:rowOff>314325</xdr:rowOff>
        </xdr:to>
        <xdr:sp macro="" textlink="">
          <xdr:nvSpPr>
            <xdr:cNvPr id="5145" name="Group Box 25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挂饰2列表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</xdr:row>
          <xdr:rowOff>38100</xdr:rowOff>
        </xdr:from>
        <xdr:to>
          <xdr:col>5</xdr:col>
          <xdr:colOff>857250</xdr:colOff>
          <xdr:row>7</xdr:row>
          <xdr:rowOff>314325</xdr:rowOff>
        </xdr:to>
        <xdr:sp macro="" textlink="">
          <xdr:nvSpPr>
            <xdr:cNvPr id="5146" name="Group Box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挂饰3列表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38100</xdr:rowOff>
        </xdr:from>
        <xdr:to>
          <xdr:col>7</xdr:col>
          <xdr:colOff>676275</xdr:colOff>
          <xdr:row>7</xdr:row>
          <xdr:rowOff>314325</xdr:rowOff>
        </xdr:to>
        <xdr:sp macro="" textlink="">
          <xdr:nvSpPr>
            <xdr:cNvPr id="5149" name="Group Box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技能列表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19050</xdr:rowOff>
        </xdr:from>
        <xdr:to>
          <xdr:col>0</xdr:col>
          <xdr:colOff>1695450</xdr:colOff>
          <xdr:row>35</xdr:row>
          <xdr:rowOff>76200</xdr:rowOff>
        </xdr:to>
        <xdr:sp macro="" textlink="">
          <xdr:nvSpPr>
            <xdr:cNvPr id="5151" name="Group Box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特殊效果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123825</xdr:rowOff>
        </xdr:from>
        <xdr:to>
          <xdr:col>0</xdr:col>
          <xdr:colOff>1695450</xdr:colOff>
          <xdr:row>35</xdr:row>
          <xdr:rowOff>66675</xdr:rowOff>
        </xdr:to>
        <xdr:sp macro="" textlink="">
          <xdr:nvSpPr>
            <xdr:cNvPr id="5152" name="List Box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</xdr:row>
          <xdr:rowOff>133350</xdr:rowOff>
        </xdr:from>
        <xdr:to>
          <xdr:col>2</xdr:col>
          <xdr:colOff>838200</xdr:colOff>
          <xdr:row>7</xdr:row>
          <xdr:rowOff>285750</xdr:rowOff>
        </xdr:to>
        <xdr:sp macro="" textlink="">
          <xdr:nvSpPr>
            <xdr:cNvPr id="5153" name="List Box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142875</xdr:rowOff>
        </xdr:from>
        <xdr:to>
          <xdr:col>3</xdr:col>
          <xdr:colOff>838200</xdr:colOff>
          <xdr:row>7</xdr:row>
          <xdr:rowOff>295275</xdr:rowOff>
        </xdr:to>
        <xdr:sp macro="" textlink="">
          <xdr:nvSpPr>
            <xdr:cNvPr id="5158" name="List Box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142875</xdr:rowOff>
        </xdr:from>
        <xdr:to>
          <xdr:col>4</xdr:col>
          <xdr:colOff>838200</xdr:colOff>
          <xdr:row>7</xdr:row>
          <xdr:rowOff>295275</xdr:rowOff>
        </xdr:to>
        <xdr:sp macro="" textlink="">
          <xdr:nvSpPr>
            <xdr:cNvPr id="5159" name="List Box 39" hidden="1">
              <a:extLst>
                <a:ext uri="{63B3BB69-23CF-44E3-9099-C40C66FF867C}">
                  <a14:compatExt spid="_x0000_s5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</xdr:row>
          <xdr:rowOff>142875</xdr:rowOff>
        </xdr:from>
        <xdr:to>
          <xdr:col>5</xdr:col>
          <xdr:colOff>838200</xdr:colOff>
          <xdr:row>7</xdr:row>
          <xdr:rowOff>295275</xdr:rowOff>
        </xdr:to>
        <xdr:sp macro="" textlink="">
          <xdr:nvSpPr>
            <xdr:cNvPr id="5160" name="List Box 40" hidden="1">
              <a:extLst>
                <a:ext uri="{63B3BB69-23CF-44E3-9099-C40C66FF867C}">
                  <a14:compatExt spid="_x0000_s5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133350</xdr:rowOff>
        </xdr:from>
        <xdr:to>
          <xdr:col>7</xdr:col>
          <xdr:colOff>657225</xdr:colOff>
          <xdr:row>7</xdr:row>
          <xdr:rowOff>285750</xdr:rowOff>
        </xdr:to>
        <xdr:sp macro="" textlink="">
          <xdr:nvSpPr>
            <xdr:cNvPr id="5162" name="List Box 42" hidden="1">
              <a:extLst>
                <a:ext uri="{63B3BB69-23CF-44E3-9099-C40C66FF867C}">
                  <a14:compatExt spid="_x0000_s5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28575</xdr:colOff>
      <xdr:row>1</xdr:row>
      <xdr:rowOff>95249</xdr:rowOff>
    </xdr:from>
    <xdr:to>
      <xdr:col>12</xdr:col>
      <xdr:colOff>352425</xdr:colOff>
      <xdr:row>7</xdr:row>
      <xdr:rowOff>247649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26032;&#24314;&#25991;&#20214;&#22841;%20(5)/&#26032;&#20462;&#2591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pan/&#26032;&#24314;&#25991;&#20214;&#22841;%20(5)/export%20to%20mosnte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26032;&#24314;&#25991;&#20214;&#22841;%20(5)/export%20to%20XM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26032;&#24314;&#25991;&#20214;&#22841;%20(5)/&#35013;&#22791;&#35774;&#3574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设计"/>
      <sheetName val="装备设计"/>
      <sheetName val="武器表"/>
      <sheetName val="挂饰表"/>
    </sheetNames>
    <sheetDataSet>
      <sheetData sheetId="0">
        <row r="35">
          <cell r="C35">
            <v>7.1999999999999993</v>
          </cell>
          <cell r="D35">
            <v>5.76</v>
          </cell>
          <cell r="E35">
            <v>5.76</v>
          </cell>
          <cell r="F35">
            <v>5.76</v>
          </cell>
          <cell r="G35">
            <v>5.76</v>
          </cell>
          <cell r="H35">
            <v>1.44</v>
          </cell>
          <cell r="I35">
            <v>4.3199999999999994</v>
          </cell>
          <cell r="J35">
            <v>2.88</v>
          </cell>
          <cell r="K35">
            <v>2.88</v>
          </cell>
          <cell r="L35">
            <v>2.88</v>
          </cell>
          <cell r="M35">
            <v>2.88</v>
          </cell>
          <cell r="N35">
            <v>2.88</v>
          </cell>
          <cell r="O35">
            <v>2.88</v>
          </cell>
          <cell r="P35">
            <v>2.88</v>
          </cell>
          <cell r="Q35">
            <v>2.88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kill"/>
      <sheetName val="item"/>
      <sheetName val="zone"/>
      <sheetName val="Sheet1"/>
      <sheetName val="植物"/>
      <sheetName val="矿物"/>
      <sheetName val="掉落"/>
      <sheetName val="怪物"/>
      <sheetName val="Sheet3"/>
      <sheetName val="Sheet4"/>
      <sheetName val="Sheet2"/>
      <sheetName val="Sheet5"/>
      <sheetName val="Sheet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3">
          <cell r="V3">
            <v>22.148594377510044</v>
          </cell>
          <cell r="W3">
            <v>211.46844660194176</v>
          </cell>
        </row>
        <row r="4">
          <cell r="V4">
            <v>23.794354838709676</v>
          </cell>
          <cell r="W4">
            <v>211.46844660194176</v>
          </cell>
        </row>
        <row r="5">
          <cell r="V5">
            <v>26.348178137651821</v>
          </cell>
          <cell r="W5">
            <v>203.88349514563109</v>
          </cell>
        </row>
        <row r="6">
          <cell r="V6">
            <v>25.552845528455283</v>
          </cell>
          <cell r="W6">
            <v>211.46844660194176</v>
          </cell>
        </row>
        <row r="7">
          <cell r="V7">
            <v>34.08943089430894</v>
          </cell>
          <cell r="W7">
            <v>211.46844660194176</v>
          </cell>
        </row>
        <row r="8">
          <cell r="V8">
            <v>26.265306122448983</v>
          </cell>
          <cell r="W8">
            <v>203.88349514563109</v>
          </cell>
        </row>
        <row r="9">
          <cell r="V9">
            <v>31.885245901639344</v>
          </cell>
          <cell r="W9">
            <v>203.88349514563109</v>
          </cell>
        </row>
        <row r="10">
          <cell r="V10">
            <v>32.596707818930035</v>
          </cell>
          <cell r="W10">
            <v>203.88349514563109</v>
          </cell>
        </row>
        <row r="11">
          <cell r="V11">
            <v>31.74793388429752</v>
          </cell>
          <cell r="W11">
            <v>203.88349514563109</v>
          </cell>
        </row>
        <row r="12">
          <cell r="V12">
            <v>32.742738589211619</v>
          </cell>
          <cell r="W12">
            <v>203.88349514563109</v>
          </cell>
        </row>
        <row r="13">
          <cell r="V13">
            <v>35.854771784232369</v>
          </cell>
          <cell r="W13">
            <v>211.46844660194176</v>
          </cell>
        </row>
        <row r="14">
          <cell r="V14">
            <v>39.354166666666664</v>
          </cell>
          <cell r="W14">
            <v>266.09482514845882</v>
          </cell>
        </row>
        <row r="15">
          <cell r="V15">
            <v>38.472803347280333</v>
          </cell>
          <cell r="W15">
            <v>203.88349514563109</v>
          </cell>
        </row>
        <row r="16">
          <cell r="V16">
            <v>40.088235294117645</v>
          </cell>
          <cell r="W16">
            <v>211.46844660194176</v>
          </cell>
        </row>
        <row r="17">
          <cell r="V17">
            <v>38.512605042016801</v>
          </cell>
          <cell r="W17">
            <v>276.69902912621359</v>
          </cell>
        </row>
        <row r="18">
          <cell r="V18">
            <v>40.118143459915608</v>
          </cell>
          <cell r="W18">
            <v>259.73230276180601</v>
          </cell>
        </row>
        <row r="19">
          <cell r="V19">
            <v>44.262711864406775</v>
          </cell>
          <cell r="W19">
            <v>266.09482514845882</v>
          </cell>
        </row>
        <row r="20">
          <cell r="V20">
            <v>44.914893617021271</v>
          </cell>
          <cell r="W20">
            <v>211.46844660194176</v>
          </cell>
        </row>
        <row r="21">
          <cell r="V21">
            <v>43.957446808510639</v>
          </cell>
          <cell r="W21">
            <v>266.09482514845882</v>
          </cell>
        </row>
        <row r="22">
          <cell r="V22">
            <v>44.914529914529915</v>
          </cell>
          <cell r="W22">
            <v>203.88349514563109</v>
          </cell>
        </row>
        <row r="23">
          <cell r="V23">
            <v>47.793991416309012</v>
          </cell>
          <cell r="W23">
            <v>203.88349514563109</v>
          </cell>
        </row>
        <row r="24">
          <cell r="V24">
            <v>46.478448275862071</v>
          </cell>
          <cell r="W24">
            <v>203.88349514563109</v>
          </cell>
        </row>
        <row r="25">
          <cell r="V25">
            <v>54.560344827586206</v>
          </cell>
          <cell r="W25">
            <v>266.09482514845882</v>
          </cell>
        </row>
        <row r="26">
          <cell r="V26">
            <v>54.549783549783548</v>
          </cell>
          <cell r="W26">
            <v>276.69902912621359</v>
          </cell>
        </row>
        <row r="27">
          <cell r="V27">
            <v>53.543478260869563</v>
          </cell>
          <cell r="W27">
            <v>211.46844660194176</v>
          </cell>
        </row>
        <row r="28">
          <cell r="V28">
            <v>53.493449781659386</v>
          </cell>
          <cell r="W28">
            <v>266.09482514845882</v>
          </cell>
        </row>
        <row r="29">
          <cell r="V29">
            <v>52.838427947598255</v>
          </cell>
          <cell r="W29">
            <v>259.73230276180601</v>
          </cell>
        </row>
        <row r="30">
          <cell r="V30">
            <v>58.688596491228068</v>
          </cell>
          <cell r="W30">
            <v>276.69902912621359</v>
          </cell>
        </row>
        <row r="31">
          <cell r="V31">
            <v>55.651982378854633</v>
          </cell>
          <cell r="W31">
            <v>203.88349514563109</v>
          </cell>
        </row>
        <row r="32">
          <cell r="V32">
            <v>64.185840707964601</v>
          </cell>
          <cell r="W32">
            <v>473.30097087378641</v>
          </cell>
        </row>
        <row r="33">
          <cell r="V33">
            <v>56.553097345132741</v>
          </cell>
          <cell r="W33">
            <v>436.89320388349518</v>
          </cell>
        </row>
        <row r="34">
          <cell r="V34">
            <v>62.444444444444443</v>
          </cell>
          <cell r="W34">
            <v>259.73230276180601</v>
          </cell>
        </row>
        <row r="35">
          <cell r="V35">
            <v>62.34375</v>
          </cell>
          <cell r="W35">
            <v>211.46844660194176</v>
          </cell>
        </row>
        <row r="36">
          <cell r="V36">
            <v>65.587443946188344</v>
          </cell>
          <cell r="W36">
            <v>412.10493699648833</v>
          </cell>
        </row>
        <row r="37">
          <cell r="V37">
            <v>69.959641255605376</v>
          </cell>
          <cell r="W37">
            <v>199.33252427184468</v>
          </cell>
        </row>
        <row r="38">
          <cell r="V38">
            <v>74.923423423423429</v>
          </cell>
          <cell r="W38">
            <v>473.30097087378641</v>
          </cell>
        </row>
        <row r="39">
          <cell r="V39">
            <v>74.82352941176471</v>
          </cell>
          <cell r="W39">
            <v>276.69902912621359</v>
          </cell>
        </row>
        <row r="40">
          <cell r="V40">
            <v>72.108597285067873</v>
          </cell>
          <cell r="W40">
            <v>199.33252427184468</v>
          </cell>
        </row>
        <row r="41">
          <cell r="V41">
            <v>75.38636363636364</v>
          </cell>
          <cell r="W41">
            <v>276.69902912621359</v>
          </cell>
        </row>
        <row r="42">
          <cell r="V42">
            <v>73.538812785388131</v>
          </cell>
          <cell r="W42">
            <v>276.69902912621359</v>
          </cell>
        </row>
        <row r="43">
          <cell r="V43">
            <v>67.87155963302753</v>
          </cell>
          <cell r="W43">
            <v>266.09482514845882</v>
          </cell>
        </row>
        <row r="44">
          <cell r="V44">
            <v>70.623853211009163</v>
          </cell>
          <cell r="W44">
            <v>266.09482514845882</v>
          </cell>
        </row>
        <row r="45">
          <cell r="V45">
            <v>72.156682027649765</v>
          </cell>
          <cell r="W45">
            <v>276.69902912621359</v>
          </cell>
        </row>
        <row r="46">
          <cell r="V46">
            <v>74.379629629629633</v>
          </cell>
          <cell r="W46">
            <v>276.69902912621359</v>
          </cell>
        </row>
        <row r="47">
          <cell r="V47">
            <v>77.504629629629633</v>
          </cell>
          <cell r="W47">
            <v>276.69902912621359</v>
          </cell>
        </row>
        <row r="48">
          <cell r="V48">
            <v>72.418604651162781</v>
          </cell>
          <cell r="W48">
            <v>259.73230276180601</v>
          </cell>
        </row>
        <row r="49">
          <cell r="V49">
            <v>80.233644859813083</v>
          </cell>
          <cell r="W49">
            <v>211.46844660194176</v>
          </cell>
        </row>
        <row r="50">
          <cell r="V50">
            <v>86.342723004694818</v>
          </cell>
          <cell r="W50">
            <v>211.46844660194176</v>
          </cell>
        </row>
        <row r="51">
          <cell r="V51">
            <v>81.765258215962433</v>
          </cell>
          <cell r="W51">
            <v>259.73230276180601</v>
          </cell>
        </row>
        <row r="52">
          <cell r="V52">
            <v>81.169811320754732</v>
          </cell>
          <cell r="W52">
            <v>266.09482514845882</v>
          </cell>
        </row>
        <row r="53">
          <cell r="V53">
            <v>83.393364928909946</v>
          </cell>
          <cell r="W53">
            <v>412.10493699648833</v>
          </cell>
        </row>
        <row r="54">
          <cell r="V54">
            <v>83.748815165876778</v>
          </cell>
          <cell r="W54">
            <v>435.34393720305724</v>
          </cell>
        </row>
        <row r="55">
          <cell r="V55">
            <v>82.761904761904759</v>
          </cell>
          <cell r="W55">
            <v>398.161536872547</v>
          </cell>
        </row>
        <row r="56">
          <cell r="V56">
            <v>87.129186602870803</v>
          </cell>
          <cell r="W56">
            <v>276.69902912621359</v>
          </cell>
        </row>
        <row r="57">
          <cell r="V57">
            <v>91.519230769230774</v>
          </cell>
          <cell r="W57">
            <v>266.09482514845882</v>
          </cell>
        </row>
        <row r="58">
          <cell r="V58">
            <v>86.831730769230774</v>
          </cell>
          <cell r="W58">
            <v>341.19278779472955</v>
          </cell>
        </row>
        <row r="59">
          <cell r="V59">
            <v>93.758454106280197</v>
          </cell>
          <cell r="W59">
            <v>356.79611650485441</v>
          </cell>
        </row>
        <row r="60">
          <cell r="V60">
            <v>92.723300970873794</v>
          </cell>
          <cell r="W60">
            <v>422.33009708737859</v>
          </cell>
        </row>
        <row r="61">
          <cell r="V61">
            <v>93.451456310679617</v>
          </cell>
          <cell r="W61">
            <v>266.09482514845882</v>
          </cell>
        </row>
        <row r="62">
          <cell r="V62">
            <v>94.951219512195124</v>
          </cell>
          <cell r="W62">
            <v>266.09482514845882</v>
          </cell>
        </row>
        <row r="63">
          <cell r="V63">
            <v>93.872549019607845</v>
          </cell>
          <cell r="W63">
            <v>266.09482514845882</v>
          </cell>
        </row>
        <row r="64">
          <cell r="V64">
            <v>98.284313725490193</v>
          </cell>
          <cell r="W64">
            <v>266.09482514845882</v>
          </cell>
        </row>
        <row r="65">
          <cell r="V65">
            <v>100.89162561576354</v>
          </cell>
          <cell r="W65">
            <v>276.69902912621359</v>
          </cell>
        </row>
        <row r="66">
          <cell r="V66">
            <v>98.678217821782184</v>
          </cell>
          <cell r="W66">
            <v>259.73230276180601</v>
          </cell>
        </row>
        <row r="67">
          <cell r="V67">
            <v>97.169154228855717</v>
          </cell>
          <cell r="W67">
            <v>266.09482514845882</v>
          </cell>
        </row>
        <row r="68">
          <cell r="V68">
            <v>96.049751243781088</v>
          </cell>
          <cell r="W68">
            <v>266.09482514845882</v>
          </cell>
        </row>
        <row r="69">
          <cell r="V69">
            <v>101.625</v>
          </cell>
          <cell r="W69">
            <v>276.69902912621359</v>
          </cell>
        </row>
        <row r="70">
          <cell r="V70">
            <v>102.71356783919597</v>
          </cell>
          <cell r="W70">
            <v>276.69902912621359</v>
          </cell>
        </row>
        <row r="71">
          <cell r="V71">
            <v>112.51256281407036</v>
          </cell>
          <cell r="W71">
            <v>276.69902912621359</v>
          </cell>
        </row>
        <row r="72">
          <cell r="V72">
            <v>99.62626262626263</v>
          </cell>
          <cell r="W72">
            <v>276.69902912621359</v>
          </cell>
        </row>
        <row r="73">
          <cell r="V73">
            <v>101.05583756345177</v>
          </cell>
          <cell r="W73">
            <v>266.09482514845882</v>
          </cell>
        </row>
        <row r="74">
          <cell r="V74">
            <v>106.76649746192894</v>
          </cell>
          <cell r="W74">
            <v>276.69902912621359</v>
          </cell>
        </row>
        <row r="75">
          <cell r="V75">
            <v>107.07142857142858</v>
          </cell>
          <cell r="W75">
            <v>266.09482514845882</v>
          </cell>
        </row>
        <row r="76">
          <cell r="V76">
            <v>110.82051282051282</v>
          </cell>
          <cell r="W76">
            <v>266.09482514845882</v>
          </cell>
        </row>
        <row r="77">
          <cell r="V77">
            <v>105.82051282051282</v>
          </cell>
          <cell r="W77">
            <v>266.09482514845882</v>
          </cell>
        </row>
        <row r="78">
          <cell r="V78">
            <v>113.04123711340205</v>
          </cell>
          <cell r="W78">
            <v>276.69902912621359</v>
          </cell>
        </row>
        <row r="79">
          <cell r="V79">
            <v>111.37823834196892</v>
          </cell>
          <cell r="W79">
            <v>266.09482514845882</v>
          </cell>
        </row>
        <row r="80">
          <cell r="V80">
            <v>108.65803108808288</v>
          </cell>
          <cell r="W80">
            <v>276.69902912621359</v>
          </cell>
        </row>
        <row r="81">
          <cell r="V81">
            <v>110.84895833333333</v>
          </cell>
          <cell r="W81">
            <v>276.69902912621359</v>
          </cell>
        </row>
        <row r="82">
          <cell r="V82">
            <v>120.50261780104714</v>
          </cell>
          <cell r="W82">
            <v>266.09482514845882</v>
          </cell>
        </row>
        <row r="83">
          <cell r="V83">
            <v>118</v>
          </cell>
          <cell r="W83">
            <v>266.09482514845882</v>
          </cell>
        </row>
        <row r="84">
          <cell r="V84">
            <v>112.86842105263159</v>
          </cell>
          <cell r="W84">
            <v>266.09482514845882</v>
          </cell>
        </row>
        <row r="85">
          <cell r="V85">
            <v>116.24338624338625</v>
          </cell>
          <cell r="W85">
            <v>276.69902912621359</v>
          </cell>
        </row>
        <row r="86">
          <cell r="V86">
            <v>119.63297872340426</v>
          </cell>
          <cell r="W86">
            <v>259.73230276180601</v>
          </cell>
        </row>
        <row r="87">
          <cell r="V87">
            <v>116.44148936170214</v>
          </cell>
          <cell r="W87">
            <v>266.09482514845882</v>
          </cell>
        </row>
        <row r="88">
          <cell r="V88">
            <v>117.02139037433156</v>
          </cell>
          <cell r="W88">
            <v>266.09482514845882</v>
          </cell>
        </row>
        <row r="89">
          <cell r="V89">
            <v>122.4247311827957</v>
          </cell>
          <cell r="W89">
            <v>259.73230276180601</v>
          </cell>
        </row>
        <row r="90">
          <cell r="V90">
            <v>121.21505376344085</v>
          </cell>
          <cell r="W90">
            <v>266.09482514845882</v>
          </cell>
        </row>
        <row r="91">
          <cell r="V91">
            <v>116.5135135135135</v>
          </cell>
          <cell r="W91">
            <v>266.09482514845882</v>
          </cell>
        </row>
        <row r="92">
          <cell r="V92">
            <v>130.48913043478262</v>
          </cell>
          <cell r="W92">
            <v>266.09482514845882</v>
          </cell>
        </row>
        <row r="93">
          <cell r="V93">
            <v>127.22826086956522</v>
          </cell>
          <cell r="W93">
            <v>266.09482514845882</v>
          </cell>
        </row>
        <row r="94">
          <cell r="V94">
            <v>126.56284153005463</v>
          </cell>
          <cell r="W94">
            <v>276.69902912621359</v>
          </cell>
        </row>
        <row r="95">
          <cell r="V95">
            <v>125.86813186813188</v>
          </cell>
          <cell r="W95">
            <v>266.09482514845882</v>
          </cell>
        </row>
        <row r="96">
          <cell r="V96">
            <v>126.69230769230769</v>
          </cell>
          <cell r="W96">
            <v>276.69902912621359</v>
          </cell>
        </row>
        <row r="97">
          <cell r="V97">
            <v>129.28729281767954</v>
          </cell>
          <cell r="W97">
            <v>276.69902912621359</v>
          </cell>
        </row>
        <row r="98">
          <cell r="V98">
            <v>132.72222222222223</v>
          </cell>
          <cell r="W98">
            <v>276.69902912621359</v>
          </cell>
        </row>
        <row r="99">
          <cell r="V99">
            <v>126.05555555555557</v>
          </cell>
          <cell r="W99">
            <v>259.73230276180601</v>
          </cell>
        </row>
        <row r="100">
          <cell r="V100">
            <v>124.44134078212292</v>
          </cell>
          <cell r="W100">
            <v>276.69902912621359</v>
          </cell>
        </row>
        <row r="101">
          <cell r="V101">
            <v>128.68539325842696</v>
          </cell>
          <cell r="W101">
            <v>266.09482514845882</v>
          </cell>
        </row>
      </sheetData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"/>
      <sheetName val="s"/>
      <sheetName val="collect"/>
      <sheetName val="dig"/>
      <sheetName val="enemy"/>
      <sheetName val="boss"/>
      <sheetName val="treasure"/>
      <sheetName val="Sheet1"/>
      <sheetName val="植物"/>
      <sheetName val="矿物"/>
      <sheetName val="怪物"/>
      <sheetName val="Sheet2"/>
      <sheetName val="Sheet3"/>
    </sheetNames>
    <sheetDataSet>
      <sheetData sheetId="0"/>
      <sheetData sheetId="1"/>
      <sheetData sheetId="2">
        <row r="2">
          <cell r="B2">
            <v>101</v>
          </cell>
        </row>
      </sheetData>
      <sheetData sheetId="3">
        <row r="2">
          <cell r="B2">
            <v>101</v>
          </cell>
        </row>
      </sheetData>
      <sheetData sheetId="4">
        <row r="2">
          <cell r="B2">
            <v>101</v>
          </cell>
          <cell r="I2">
            <v>23</v>
          </cell>
        </row>
        <row r="3">
          <cell r="I3">
            <v>24</v>
          </cell>
        </row>
        <row r="4">
          <cell r="I4">
            <v>25</v>
          </cell>
        </row>
        <row r="5">
          <cell r="I5">
            <v>24</v>
          </cell>
        </row>
        <row r="6">
          <cell r="I6">
            <v>35</v>
          </cell>
        </row>
        <row r="7">
          <cell r="I7">
            <v>27</v>
          </cell>
        </row>
        <row r="8">
          <cell r="I8">
            <v>27</v>
          </cell>
        </row>
        <row r="9">
          <cell r="I9">
            <v>28</v>
          </cell>
        </row>
        <row r="10">
          <cell r="I10">
            <v>33</v>
          </cell>
        </row>
        <row r="11">
          <cell r="I11">
            <v>35</v>
          </cell>
        </row>
        <row r="12">
          <cell r="I12">
            <v>38</v>
          </cell>
        </row>
        <row r="13">
          <cell r="I13">
            <v>38</v>
          </cell>
        </row>
        <row r="14">
          <cell r="I14">
            <v>37</v>
          </cell>
        </row>
        <row r="15">
          <cell r="I15">
            <v>37</v>
          </cell>
        </row>
        <row r="16">
          <cell r="I16">
            <v>39</v>
          </cell>
        </row>
        <row r="17">
          <cell r="I17">
            <v>43</v>
          </cell>
        </row>
        <row r="18">
          <cell r="I18">
            <v>44</v>
          </cell>
        </row>
        <row r="19">
          <cell r="I19">
            <v>42</v>
          </cell>
        </row>
        <row r="20">
          <cell r="I20">
            <v>46</v>
          </cell>
        </row>
      </sheetData>
      <sheetData sheetId="5">
        <row r="2">
          <cell r="B2">
            <v>101</v>
          </cell>
          <cell r="G2">
            <v>10017</v>
          </cell>
        </row>
      </sheetData>
      <sheetData sheetId="6">
        <row r="2">
          <cell r="B2">
            <v>101</v>
          </cell>
        </row>
      </sheetData>
      <sheetData sheetId="7"/>
      <sheetData sheetId="8">
        <row r="5">
          <cell r="W5">
            <v>20</v>
          </cell>
        </row>
        <row r="6">
          <cell r="W6">
            <v>20</v>
          </cell>
        </row>
        <row r="7">
          <cell r="W7">
            <v>20</v>
          </cell>
        </row>
        <row r="8">
          <cell r="W8">
            <v>20</v>
          </cell>
        </row>
        <row r="9">
          <cell r="W9">
            <v>20</v>
          </cell>
        </row>
        <row r="10">
          <cell r="W10">
            <v>20</v>
          </cell>
        </row>
        <row r="11">
          <cell r="W11">
            <v>20</v>
          </cell>
        </row>
        <row r="12">
          <cell r="W12">
            <v>20</v>
          </cell>
        </row>
        <row r="13">
          <cell r="W13">
            <v>50</v>
          </cell>
        </row>
        <row r="14">
          <cell r="W14">
            <v>50</v>
          </cell>
        </row>
        <row r="15">
          <cell r="W15">
            <v>40</v>
          </cell>
        </row>
        <row r="16">
          <cell r="W16">
            <v>20</v>
          </cell>
        </row>
        <row r="17">
          <cell r="W17">
            <v>50</v>
          </cell>
        </row>
        <row r="18">
          <cell r="W18">
            <v>60</v>
          </cell>
        </row>
        <row r="19">
          <cell r="W19">
            <v>50</v>
          </cell>
        </row>
        <row r="20">
          <cell r="W20">
            <v>50</v>
          </cell>
        </row>
        <row r="21">
          <cell r="W21">
            <v>40</v>
          </cell>
        </row>
        <row r="22">
          <cell r="W22">
            <v>40</v>
          </cell>
        </row>
        <row r="23">
          <cell r="W23">
            <v>100</v>
          </cell>
        </row>
        <row r="24">
          <cell r="W24">
            <v>50</v>
          </cell>
        </row>
        <row r="25">
          <cell r="W25">
            <v>50</v>
          </cell>
        </row>
        <row r="26">
          <cell r="W26">
            <v>50</v>
          </cell>
        </row>
        <row r="27">
          <cell r="W27">
            <v>70</v>
          </cell>
        </row>
        <row r="28">
          <cell r="W28">
            <v>40</v>
          </cell>
        </row>
        <row r="29">
          <cell r="W29">
            <v>70</v>
          </cell>
        </row>
        <row r="30">
          <cell r="W30">
            <v>90</v>
          </cell>
        </row>
        <row r="31">
          <cell r="W31">
            <v>90</v>
          </cell>
        </row>
        <row r="32">
          <cell r="W32">
            <v>100</v>
          </cell>
        </row>
        <row r="33">
          <cell r="W33">
            <v>120</v>
          </cell>
        </row>
        <row r="34">
          <cell r="W34">
            <v>140</v>
          </cell>
        </row>
        <row r="35">
          <cell r="W35">
            <v>60</v>
          </cell>
        </row>
        <row r="36">
          <cell r="W36">
            <v>180</v>
          </cell>
        </row>
        <row r="37">
          <cell r="W37">
            <v>140</v>
          </cell>
        </row>
        <row r="38">
          <cell r="W38">
            <v>110</v>
          </cell>
        </row>
        <row r="39">
          <cell r="W39">
            <v>70</v>
          </cell>
        </row>
        <row r="40">
          <cell r="W40">
            <v>90</v>
          </cell>
        </row>
        <row r="41">
          <cell r="W41">
            <v>100</v>
          </cell>
        </row>
        <row r="42">
          <cell r="W42">
            <v>100</v>
          </cell>
        </row>
        <row r="43">
          <cell r="W43">
            <v>100</v>
          </cell>
        </row>
        <row r="44">
          <cell r="W44">
            <v>70</v>
          </cell>
        </row>
        <row r="45">
          <cell r="W45">
            <v>130</v>
          </cell>
        </row>
        <row r="46">
          <cell r="W46">
            <v>130</v>
          </cell>
        </row>
        <row r="47">
          <cell r="W47">
            <v>80</v>
          </cell>
        </row>
        <row r="48">
          <cell r="W48">
            <v>70</v>
          </cell>
        </row>
        <row r="49">
          <cell r="W49">
            <v>70</v>
          </cell>
        </row>
        <row r="50">
          <cell r="W50">
            <v>70</v>
          </cell>
        </row>
        <row r="51">
          <cell r="W51">
            <v>70</v>
          </cell>
        </row>
        <row r="52">
          <cell r="W52">
            <v>90</v>
          </cell>
        </row>
        <row r="53">
          <cell r="W53">
            <v>70</v>
          </cell>
        </row>
        <row r="54">
          <cell r="W54">
            <v>70</v>
          </cell>
        </row>
        <row r="55">
          <cell r="W55">
            <v>70</v>
          </cell>
        </row>
        <row r="56">
          <cell r="W56">
            <v>90</v>
          </cell>
        </row>
        <row r="57">
          <cell r="W57">
            <v>90</v>
          </cell>
        </row>
        <row r="58">
          <cell r="W58">
            <v>70</v>
          </cell>
        </row>
        <row r="59">
          <cell r="W59">
            <v>90</v>
          </cell>
        </row>
        <row r="60">
          <cell r="W60">
            <v>70</v>
          </cell>
        </row>
        <row r="61">
          <cell r="W61">
            <v>70</v>
          </cell>
        </row>
        <row r="62">
          <cell r="W62">
            <v>80</v>
          </cell>
        </row>
        <row r="63">
          <cell r="W63">
            <v>110</v>
          </cell>
        </row>
        <row r="64">
          <cell r="W64">
            <v>90</v>
          </cell>
        </row>
        <row r="65">
          <cell r="W65">
            <v>90</v>
          </cell>
        </row>
        <row r="66">
          <cell r="W66">
            <v>90</v>
          </cell>
        </row>
        <row r="67">
          <cell r="W67">
            <v>80</v>
          </cell>
        </row>
        <row r="68">
          <cell r="W68">
            <v>100</v>
          </cell>
        </row>
        <row r="69">
          <cell r="W69">
            <v>100</v>
          </cell>
        </row>
        <row r="70">
          <cell r="W70">
            <v>100</v>
          </cell>
        </row>
        <row r="71">
          <cell r="W71">
            <v>80</v>
          </cell>
        </row>
        <row r="72">
          <cell r="W72">
            <v>100</v>
          </cell>
        </row>
        <row r="73">
          <cell r="W73">
            <v>100</v>
          </cell>
        </row>
        <row r="74">
          <cell r="W74">
            <v>90</v>
          </cell>
        </row>
        <row r="75">
          <cell r="W75">
            <v>110</v>
          </cell>
        </row>
        <row r="76">
          <cell r="W76">
            <v>80</v>
          </cell>
        </row>
        <row r="77">
          <cell r="W77">
            <v>110</v>
          </cell>
        </row>
        <row r="78">
          <cell r="W78">
            <v>90</v>
          </cell>
        </row>
        <row r="79">
          <cell r="W79">
            <v>150</v>
          </cell>
        </row>
        <row r="80">
          <cell r="W80">
            <v>120</v>
          </cell>
        </row>
        <row r="81">
          <cell r="W81">
            <v>90</v>
          </cell>
        </row>
        <row r="82">
          <cell r="W82">
            <v>110</v>
          </cell>
        </row>
        <row r="83">
          <cell r="W83">
            <v>100</v>
          </cell>
        </row>
        <row r="84">
          <cell r="W84">
            <v>110</v>
          </cell>
        </row>
        <row r="85">
          <cell r="W85">
            <v>130</v>
          </cell>
        </row>
        <row r="86">
          <cell r="W86">
            <v>100</v>
          </cell>
        </row>
        <row r="87">
          <cell r="W87">
            <v>100</v>
          </cell>
        </row>
        <row r="88">
          <cell r="W88">
            <v>100</v>
          </cell>
        </row>
        <row r="89">
          <cell r="W89">
            <v>130</v>
          </cell>
        </row>
        <row r="90">
          <cell r="W90">
            <v>70</v>
          </cell>
        </row>
        <row r="91">
          <cell r="W91">
            <v>70</v>
          </cell>
        </row>
        <row r="92">
          <cell r="W92">
            <v>90</v>
          </cell>
        </row>
        <row r="93">
          <cell r="W93">
            <v>80</v>
          </cell>
        </row>
        <row r="94">
          <cell r="W94">
            <v>60</v>
          </cell>
        </row>
        <row r="95">
          <cell r="W95">
            <v>80</v>
          </cell>
        </row>
        <row r="96">
          <cell r="W96">
            <v>80</v>
          </cell>
        </row>
        <row r="97">
          <cell r="W97">
            <v>80</v>
          </cell>
        </row>
        <row r="98">
          <cell r="W98">
            <v>60</v>
          </cell>
        </row>
        <row r="99">
          <cell r="W99">
            <v>60</v>
          </cell>
        </row>
        <row r="100">
          <cell r="W100">
            <v>80</v>
          </cell>
        </row>
        <row r="101">
          <cell r="W101">
            <v>90</v>
          </cell>
        </row>
        <row r="102">
          <cell r="W102">
            <v>90</v>
          </cell>
        </row>
        <row r="103">
          <cell r="W103">
            <v>70</v>
          </cell>
        </row>
      </sheetData>
      <sheetData sheetId="9"/>
      <sheetData sheetId="10"/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武器1"/>
      <sheetName val="武器2"/>
      <sheetName val="武器3"/>
      <sheetName val="Sheet5"/>
      <sheetName val="des1"/>
      <sheetName val="挂饰1"/>
      <sheetName val="挂饰2"/>
      <sheetName val="挂饰3"/>
    </sheetNames>
    <sheetDataSet>
      <sheetData sheetId="0" refreshError="1"/>
      <sheetData sheetId="1" refreshError="1"/>
      <sheetData sheetId="2" refreshError="1">
        <row r="3">
          <cell r="A3">
            <v>10001</v>
          </cell>
          <cell r="D3" t="str">
            <v>神秘的斯塞提锤子</v>
          </cell>
          <cell r="E3">
            <v>2</v>
          </cell>
          <cell r="F3" t="str">
            <v>s</v>
          </cell>
          <cell r="K3" t="str">
            <v>地脉</v>
          </cell>
          <cell r="AO3">
            <v>32.44</v>
          </cell>
        </row>
        <row r="4">
          <cell r="A4">
            <v>10002</v>
          </cell>
          <cell r="D4" t="str">
            <v>传说的魔王轻锤</v>
          </cell>
          <cell r="E4">
            <v>4</v>
          </cell>
          <cell r="F4" t="str">
            <v>s</v>
          </cell>
          <cell r="K4" t="str">
            <v>地脉</v>
          </cell>
          <cell r="AO4">
            <v>66</v>
          </cell>
        </row>
        <row r="5">
          <cell r="A5">
            <v>10003</v>
          </cell>
          <cell r="D5" t="str">
            <v>神奇的青铜锤子</v>
          </cell>
          <cell r="E5">
            <v>6</v>
          </cell>
          <cell r="F5" t="str">
            <v>s</v>
          </cell>
          <cell r="K5" t="str">
            <v>地脉</v>
          </cell>
          <cell r="AO5">
            <v>90</v>
          </cell>
        </row>
        <row r="6">
          <cell r="A6">
            <v>10004</v>
          </cell>
          <cell r="D6" t="str">
            <v>神秘的魔王重锤</v>
          </cell>
          <cell r="E6">
            <v>8</v>
          </cell>
          <cell r="F6" t="str">
            <v>s</v>
          </cell>
          <cell r="K6" t="str">
            <v>地脉</v>
          </cell>
          <cell r="AO6">
            <v>149.74753846153845</v>
          </cell>
        </row>
        <row r="7">
          <cell r="A7">
            <v>10005</v>
          </cell>
          <cell r="D7" t="str">
            <v>传说的卡尼亚重锤</v>
          </cell>
          <cell r="E7">
            <v>10</v>
          </cell>
          <cell r="F7" t="str">
            <v>s</v>
          </cell>
          <cell r="K7" t="str">
            <v>地脉</v>
          </cell>
          <cell r="AO7">
            <v>174.86135008264463</v>
          </cell>
        </row>
        <row r="8">
          <cell r="A8">
            <v>10006</v>
          </cell>
          <cell r="D8" t="str">
            <v>神秘的空灵轻锤</v>
          </cell>
          <cell r="E8">
            <v>12</v>
          </cell>
          <cell r="F8" t="str">
            <v>s</v>
          </cell>
          <cell r="K8" t="str">
            <v>地脉</v>
          </cell>
          <cell r="AO8">
            <v>202.81132075471697</v>
          </cell>
        </row>
        <row r="9">
          <cell r="A9">
            <v>10007</v>
          </cell>
          <cell r="D9" t="str">
            <v>璀璨的水晶轻锤</v>
          </cell>
          <cell r="E9">
            <v>14</v>
          </cell>
          <cell r="F9" t="str">
            <v>s</v>
          </cell>
          <cell r="K9" t="str">
            <v>地脉</v>
          </cell>
          <cell r="AO9">
            <v>296.54516231404961</v>
          </cell>
        </row>
        <row r="10">
          <cell r="A10">
            <v>10008</v>
          </cell>
          <cell r="D10" t="str">
            <v>神秘的言语锤子</v>
          </cell>
          <cell r="E10">
            <v>16</v>
          </cell>
          <cell r="F10" t="str">
            <v>s</v>
          </cell>
          <cell r="K10" t="str">
            <v>地脉</v>
          </cell>
          <cell r="AO10">
            <v>242.31481481481481</v>
          </cell>
        </row>
        <row r="11">
          <cell r="A11">
            <v>10009</v>
          </cell>
          <cell r="D11" t="str">
            <v>犀利的晨曦锤子</v>
          </cell>
          <cell r="E11">
            <v>2</v>
          </cell>
          <cell r="F11" t="str">
            <v>a</v>
          </cell>
          <cell r="K11" t="str">
            <v>地脉</v>
          </cell>
          <cell r="AO11">
            <v>24.44</v>
          </cell>
        </row>
        <row r="12">
          <cell r="A12">
            <v>10010</v>
          </cell>
          <cell r="D12" t="str">
            <v>拉风的卡尼亚轻锤</v>
          </cell>
          <cell r="E12">
            <v>4</v>
          </cell>
          <cell r="F12" t="str">
            <v>a</v>
          </cell>
          <cell r="K12" t="str">
            <v>地脉</v>
          </cell>
          <cell r="AO12">
            <v>48.44</v>
          </cell>
        </row>
        <row r="13">
          <cell r="A13">
            <v>10011</v>
          </cell>
          <cell r="D13" t="str">
            <v>犀利的塞尔塔锤子</v>
          </cell>
          <cell r="E13">
            <v>6</v>
          </cell>
          <cell r="F13" t="str">
            <v>a</v>
          </cell>
          <cell r="K13" t="str">
            <v>地脉</v>
          </cell>
          <cell r="AO13">
            <v>77.235272727272729</v>
          </cell>
        </row>
        <row r="14">
          <cell r="A14">
            <v>10012</v>
          </cell>
          <cell r="D14" t="str">
            <v>犀利的遗迹重锤</v>
          </cell>
          <cell r="E14">
            <v>8</v>
          </cell>
          <cell r="F14" t="str">
            <v>a</v>
          </cell>
          <cell r="K14" t="str">
            <v>地脉</v>
          </cell>
          <cell r="AO14">
            <v>103.17848991735536</v>
          </cell>
        </row>
        <row r="15">
          <cell r="A15">
            <v>10013</v>
          </cell>
          <cell r="D15" t="str">
            <v>精致的颓废重锤</v>
          </cell>
          <cell r="E15">
            <v>10</v>
          </cell>
          <cell r="F15" t="str">
            <v>a</v>
          </cell>
          <cell r="K15" t="str">
            <v>地脉</v>
          </cell>
          <cell r="AO15">
            <v>151.77799999999999</v>
          </cell>
        </row>
        <row r="16">
          <cell r="A16">
            <v>10014</v>
          </cell>
          <cell r="D16" t="str">
            <v>闪耀的水晶轻锤</v>
          </cell>
          <cell r="E16">
            <v>12</v>
          </cell>
          <cell r="F16" t="str">
            <v>a</v>
          </cell>
          <cell r="K16" t="str">
            <v>地脉</v>
          </cell>
          <cell r="AO16">
            <v>184.99829157024794</v>
          </cell>
        </row>
        <row r="17">
          <cell r="A17">
            <v>10015</v>
          </cell>
          <cell r="D17" t="str">
            <v>精致的水晶重锤</v>
          </cell>
          <cell r="E17">
            <v>14</v>
          </cell>
          <cell r="F17" t="str">
            <v>a</v>
          </cell>
          <cell r="K17" t="str">
            <v>地脉</v>
          </cell>
          <cell r="AO17">
            <v>197.71941024793389</v>
          </cell>
        </row>
        <row r="18">
          <cell r="A18">
            <v>10016</v>
          </cell>
          <cell r="D18" t="str">
            <v>拉风的卡尼亚锤子</v>
          </cell>
          <cell r="E18">
            <v>16</v>
          </cell>
          <cell r="F18" t="str">
            <v>a</v>
          </cell>
          <cell r="K18" t="str">
            <v>地脉</v>
          </cell>
          <cell r="AO18">
            <v>230.46768</v>
          </cell>
        </row>
        <row r="19">
          <cell r="A19">
            <v>10017</v>
          </cell>
          <cell r="D19" t="str">
            <v>凌厉的遗迹轻锤</v>
          </cell>
          <cell r="E19">
            <v>1</v>
          </cell>
          <cell r="F19" t="str">
            <v>b</v>
          </cell>
          <cell r="K19" t="str">
            <v>地脉</v>
          </cell>
          <cell r="AO19">
            <v>24</v>
          </cell>
        </row>
        <row r="20">
          <cell r="A20">
            <v>10018</v>
          </cell>
          <cell r="D20" t="str">
            <v>坚硬的精灵轻锤</v>
          </cell>
          <cell r="E20">
            <v>3</v>
          </cell>
          <cell r="F20" t="str">
            <v>b</v>
          </cell>
          <cell r="K20" t="str">
            <v>地脉</v>
          </cell>
          <cell r="AO20">
            <v>49.5</v>
          </cell>
        </row>
        <row r="21">
          <cell r="A21">
            <v>10019</v>
          </cell>
          <cell r="D21" t="str">
            <v>发亮的言语轻锤</v>
          </cell>
          <cell r="E21">
            <v>5</v>
          </cell>
          <cell r="F21" t="str">
            <v>b</v>
          </cell>
          <cell r="K21" t="str">
            <v>地脉</v>
          </cell>
          <cell r="AO21">
            <v>73.5</v>
          </cell>
        </row>
        <row r="22">
          <cell r="A22">
            <v>10020</v>
          </cell>
          <cell r="D22" t="str">
            <v>优质的卡尼亚重锤</v>
          </cell>
          <cell r="E22">
            <v>7</v>
          </cell>
          <cell r="F22" t="str">
            <v>b</v>
          </cell>
          <cell r="K22" t="str">
            <v>地脉</v>
          </cell>
          <cell r="AO22">
            <v>100.30152671755725</v>
          </cell>
        </row>
        <row r="23">
          <cell r="A23">
            <v>10021</v>
          </cell>
          <cell r="D23" t="str">
            <v>坚硬的玄铁锤子</v>
          </cell>
          <cell r="E23">
            <v>9</v>
          </cell>
          <cell r="F23" t="str">
            <v>b</v>
          </cell>
          <cell r="K23" t="str">
            <v>地脉</v>
          </cell>
          <cell r="AO23">
            <v>148.17745454545454</v>
          </cell>
        </row>
        <row r="24">
          <cell r="A24">
            <v>10022</v>
          </cell>
          <cell r="D24" t="str">
            <v>凌厉的女神重锤</v>
          </cell>
          <cell r="E24">
            <v>11</v>
          </cell>
          <cell r="F24" t="str">
            <v>b</v>
          </cell>
          <cell r="K24" t="str">
            <v>地脉</v>
          </cell>
          <cell r="AO24">
            <v>148.5</v>
          </cell>
        </row>
        <row r="25">
          <cell r="A25">
            <v>10023</v>
          </cell>
          <cell r="D25" t="str">
            <v>凌厉的水晶轻锤</v>
          </cell>
          <cell r="E25">
            <v>13</v>
          </cell>
          <cell r="F25" t="str">
            <v>b</v>
          </cell>
          <cell r="K25" t="str">
            <v>地脉</v>
          </cell>
          <cell r="AO25">
            <v>174</v>
          </cell>
        </row>
        <row r="26">
          <cell r="A26">
            <v>10024</v>
          </cell>
          <cell r="D26" t="str">
            <v>发亮的青铜锤子</v>
          </cell>
          <cell r="E26">
            <v>15</v>
          </cell>
          <cell r="F26" t="str">
            <v>b</v>
          </cell>
          <cell r="K26" t="str">
            <v>地脉</v>
          </cell>
          <cell r="AO26">
            <v>199.5</v>
          </cell>
        </row>
        <row r="27">
          <cell r="A27">
            <v>10025</v>
          </cell>
          <cell r="D27" t="str">
            <v>破旧的虚幻轻锤</v>
          </cell>
          <cell r="E27">
            <v>1</v>
          </cell>
          <cell r="F27" t="str">
            <v>c</v>
          </cell>
          <cell r="K27" t="str">
            <v/>
          </cell>
          <cell r="AO27">
            <v>30</v>
          </cell>
        </row>
        <row r="28">
          <cell r="A28">
            <v>10026</v>
          </cell>
          <cell r="D28" t="str">
            <v>一般的虚幻重锤</v>
          </cell>
          <cell r="E28">
            <v>3</v>
          </cell>
          <cell r="F28" t="str">
            <v>c</v>
          </cell>
          <cell r="K28" t="str">
            <v/>
          </cell>
          <cell r="AO28">
            <v>61.5</v>
          </cell>
        </row>
        <row r="29">
          <cell r="A29">
            <v>10027</v>
          </cell>
          <cell r="D29" t="str">
            <v>破旧的青铜锤子</v>
          </cell>
          <cell r="E29">
            <v>5</v>
          </cell>
          <cell r="F29" t="str">
            <v>c</v>
          </cell>
          <cell r="K29" t="str">
            <v/>
          </cell>
          <cell r="AO29">
            <v>93</v>
          </cell>
        </row>
        <row r="30">
          <cell r="A30">
            <v>10028</v>
          </cell>
          <cell r="D30" t="str">
            <v>一般的精钢重锤</v>
          </cell>
          <cell r="E30">
            <v>7</v>
          </cell>
          <cell r="F30" t="str">
            <v>c</v>
          </cell>
          <cell r="K30" t="str">
            <v/>
          </cell>
          <cell r="AO30">
            <v>124.5</v>
          </cell>
        </row>
        <row r="31">
          <cell r="A31">
            <v>10029</v>
          </cell>
          <cell r="D31" t="str">
            <v>普通的晨曦重锤</v>
          </cell>
          <cell r="E31">
            <v>9</v>
          </cell>
          <cell r="F31" t="str">
            <v>c</v>
          </cell>
          <cell r="K31" t="str">
            <v/>
          </cell>
          <cell r="AO31">
            <v>156</v>
          </cell>
        </row>
        <row r="32">
          <cell r="A32">
            <v>10030</v>
          </cell>
          <cell r="D32" t="str">
            <v>一般的晨曦轻锤</v>
          </cell>
          <cell r="E32">
            <v>11</v>
          </cell>
          <cell r="F32" t="str">
            <v>c</v>
          </cell>
          <cell r="K32" t="str">
            <v/>
          </cell>
          <cell r="AO32">
            <v>187.5</v>
          </cell>
        </row>
        <row r="33">
          <cell r="A33">
            <v>10031</v>
          </cell>
          <cell r="D33" t="str">
            <v>一般的晨曦轻锤</v>
          </cell>
          <cell r="E33">
            <v>13</v>
          </cell>
          <cell r="F33" t="str">
            <v>c</v>
          </cell>
          <cell r="K33" t="str">
            <v/>
          </cell>
          <cell r="AO33">
            <v>219</v>
          </cell>
        </row>
        <row r="34">
          <cell r="A34">
            <v>10032</v>
          </cell>
          <cell r="D34" t="str">
            <v>一般的遗迹锤子</v>
          </cell>
          <cell r="E34">
            <v>15</v>
          </cell>
          <cell r="F34" t="str">
            <v>c</v>
          </cell>
          <cell r="K34" t="str">
            <v/>
          </cell>
          <cell r="AO34">
            <v>250.5</v>
          </cell>
        </row>
        <row r="35">
          <cell r="A35">
            <v>10033</v>
          </cell>
          <cell r="D35" t="str">
            <v>神秘的忏悔短刀</v>
          </cell>
          <cell r="E35">
            <v>2</v>
          </cell>
          <cell r="F35" t="str">
            <v>s</v>
          </cell>
          <cell r="K35" t="str">
            <v>物理</v>
          </cell>
          <cell r="AO35">
            <v>37.5</v>
          </cell>
        </row>
        <row r="36">
          <cell r="A36">
            <v>10034</v>
          </cell>
          <cell r="D36" t="str">
            <v>神奇的精钢刀</v>
          </cell>
          <cell r="E36">
            <v>4</v>
          </cell>
          <cell r="F36" t="str">
            <v>s</v>
          </cell>
          <cell r="K36" t="str">
            <v>物理</v>
          </cell>
          <cell r="AO36">
            <v>70.807999999999993</v>
          </cell>
        </row>
        <row r="37">
          <cell r="A37">
            <v>10035</v>
          </cell>
          <cell r="D37" t="str">
            <v>传说的精钢短刀</v>
          </cell>
          <cell r="E37">
            <v>6</v>
          </cell>
          <cell r="F37" t="str">
            <v>s</v>
          </cell>
          <cell r="K37" t="str">
            <v>物理</v>
          </cell>
          <cell r="AO37">
            <v>100.5</v>
          </cell>
        </row>
        <row r="38">
          <cell r="A38">
            <v>10036</v>
          </cell>
          <cell r="D38" t="str">
            <v>神奇的精灵刃</v>
          </cell>
          <cell r="E38">
            <v>8</v>
          </cell>
          <cell r="F38" t="str">
            <v>s</v>
          </cell>
          <cell r="K38" t="str">
            <v>物理</v>
          </cell>
          <cell r="AO38">
            <v>174.29266512396694</v>
          </cell>
        </row>
        <row r="39">
          <cell r="A39">
            <v>10037</v>
          </cell>
          <cell r="D39" t="str">
            <v>璀璨的空灵短刀</v>
          </cell>
          <cell r="E39">
            <v>10</v>
          </cell>
          <cell r="F39" t="str">
            <v>s</v>
          </cell>
          <cell r="K39" t="str">
            <v>物理</v>
          </cell>
          <cell r="AO39">
            <v>229.75902085792995</v>
          </cell>
        </row>
        <row r="40">
          <cell r="A40">
            <v>10038</v>
          </cell>
          <cell r="D40" t="str">
            <v>传说的颓废刀</v>
          </cell>
          <cell r="E40">
            <v>12</v>
          </cell>
          <cell r="F40" t="str">
            <v>s</v>
          </cell>
          <cell r="K40" t="str">
            <v>物理</v>
          </cell>
          <cell r="AO40">
            <v>242.12558085139563</v>
          </cell>
        </row>
        <row r="41">
          <cell r="A41">
            <v>10039</v>
          </cell>
          <cell r="D41" t="str">
            <v>璀璨的玄铁刀</v>
          </cell>
          <cell r="E41">
            <v>14</v>
          </cell>
          <cell r="F41" t="str">
            <v>s</v>
          </cell>
          <cell r="K41" t="str">
            <v>物理</v>
          </cell>
          <cell r="AO41">
            <v>332.05246809917355</v>
          </cell>
        </row>
        <row r="42">
          <cell r="A42">
            <v>10040</v>
          </cell>
          <cell r="D42" t="str">
            <v>神奇的白银短刀</v>
          </cell>
          <cell r="E42">
            <v>16</v>
          </cell>
          <cell r="F42" t="str">
            <v>s</v>
          </cell>
          <cell r="K42" t="str">
            <v>物理</v>
          </cell>
          <cell r="AO42">
            <v>441.49328925619835</v>
          </cell>
        </row>
        <row r="43">
          <cell r="A43">
            <v>10041</v>
          </cell>
          <cell r="D43" t="str">
            <v>精致的魔王刃</v>
          </cell>
          <cell r="E43">
            <v>2</v>
          </cell>
          <cell r="F43" t="str">
            <v>a</v>
          </cell>
          <cell r="K43" t="str">
            <v>物理</v>
          </cell>
          <cell r="AO43">
            <v>25.5</v>
          </cell>
        </row>
        <row r="44">
          <cell r="A44">
            <v>10042</v>
          </cell>
          <cell r="D44" t="str">
            <v>犀利的虚幻刃</v>
          </cell>
          <cell r="E44">
            <v>4</v>
          </cell>
          <cell r="F44" t="str">
            <v>a</v>
          </cell>
          <cell r="K44" t="str">
            <v>物理</v>
          </cell>
          <cell r="AO44">
            <v>54.8</v>
          </cell>
        </row>
        <row r="45">
          <cell r="A45">
            <v>10043</v>
          </cell>
          <cell r="D45" t="str">
            <v>拉风的玄铁刃</v>
          </cell>
          <cell r="E45">
            <v>6</v>
          </cell>
          <cell r="F45" t="str">
            <v>a</v>
          </cell>
          <cell r="K45" t="str">
            <v>物理</v>
          </cell>
          <cell r="AO45">
            <v>84.195631067961159</v>
          </cell>
        </row>
        <row r="46">
          <cell r="A46">
            <v>10044</v>
          </cell>
          <cell r="D46" t="str">
            <v>闪耀的女神刃</v>
          </cell>
          <cell r="E46">
            <v>8</v>
          </cell>
          <cell r="F46" t="str">
            <v>a</v>
          </cell>
          <cell r="K46" t="str">
            <v>物理</v>
          </cell>
          <cell r="AO46">
            <v>102</v>
          </cell>
        </row>
        <row r="47">
          <cell r="A47">
            <v>10045</v>
          </cell>
          <cell r="D47" t="str">
            <v>精致的魔王刃</v>
          </cell>
          <cell r="E47">
            <v>10</v>
          </cell>
          <cell r="F47" t="str">
            <v>a</v>
          </cell>
          <cell r="K47" t="str">
            <v>物理</v>
          </cell>
          <cell r="AO47">
            <v>157.5</v>
          </cell>
        </row>
        <row r="48">
          <cell r="A48">
            <v>10046</v>
          </cell>
          <cell r="D48" t="str">
            <v>精致的女神刀</v>
          </cell>
          <cell r="E48">
            <v>12</v>
          </cell>
          <cell r="F48" t="str">
            <v>a</v>
          </cell>
          <cell r="K48" t="str">
            <v>物理</v>
          </cell>
          <cell r="AO48">
            <v>224.48120068610635</v>
          </cell>
        </row>
        <row r="49">
          <cell r="A49">
            <v>10047</v>
          </cell>
          <cell r="D49" t="str">
            <v>犀利的忏悔短刀</v>
          </cell>
          <cell r="E49">
            <v>14</v>
          </cell>
          <cell r="F49" t="str">
            <v>a</v>
          </cell>
          <cell r="K49" t="str">
            <v>物理</v>
          </cell>
          <cell r="AO49">
            <v>222</v>
          </cell>
        </row>
        <row r="50">
          <cell r="A50">
            <v>10048</v>
          </cell>
          <cell r="D50" t="str">
            <v>拉风的精钢刀</v>
          </cell>
          <cell r="E50">
            <v>16</v>
          </cell>
          <cell r="F50" t="str">
            <v>a</v>
          </cell>
          <cell r="K50" t="str">
            <v>物理</v>
          </cell>
          <cell r="AO50">
            <v>258.61639516759482</v>
          </cell>
        </row>
        <row r="51">
          <cell r="A51">
            <v>10049</v>
          </cell>
          <cell r="D51" t="str">
            <v>发亮的言语刀</v>
          </cell>
          <cell r="E51">
            <v>1</v>
          </cell>
          <cell r="F51" t="str">
            <v>b</v>
          </cell>
          <cell r="K51" t="str">
            <v>物理</v>
          </cell>
          <cell r="AO51">
            <v>27.121951219512194</v>
          </cell>
        </row>
        <row r="52">
          <cell r="A52">
            <v>10050</v>
          </cell>
          <cell r="D52" t="str">
            <v>优质的塞尔塔刃</v>
          </cell>
          <cell r="E52">
            <v>3</v>
          </cell>
          <cell r="F52" t="str">
            <v>b</v>
          </cell>
          <cell r="K52" t="str">
            <v>物理</v>
          </cell>
          <cell r="AO52">
            <v>54</v>
          </cell>
        </row>
        <row r="53">
          <cell r="A53">
            <v>10051</v>
          </cell>
          <cell r="D53" t="str">
            <v>优质的女神刀</v>
          </cell>
          <cell r="E53">
            <v>5</v>
          </cell>
          <cell r="F53" t="str">
            <v>b</v>
          </cell>
          <cell r="K53" t="str">
            <v>物理</v>
          </cell>
          <cell r="AO53">
            <v>92.154545454545456</v>
          </cell>
        </row>
        <row r="54">
          <cell r="A54">
            <v>10052</v>
          </cell>
          <cell r="D54" t="str">
            <v>坚硬的精灵刀</v>
          </cell>
          <cell r="E54">
            <v>7</v>
          </cell>
          <cell r="F54" t="str">
            <v>b</v>
          </cell>
          <cell r="K54" t="str">
            <v>物理</v>
          </cell>
          <cell r="AO54">
            <v>109.5</v>
          </cell>
        </row>
        <row r="55">
          <cell r="A55">
            <v>10053</v>
          </cell>
          <cell r="D55" t="str">
            <v>凌厉的言语短刀</v>
          </cell>
          <cell r="E55">
            <v>9</v>
          </cell>
          <cell r="F55" t="str">
            <v>b</v>
          </cell>
          <cell r="K55" t="str">
            <v>物理</v>
          </cell>
          <cell r="AO55">
            <v>164.53090909090909</v>
          </cell>
        </row>
        <row r="56">
          <cell r="A56">
            <v>10054</v>
          </cell>
          <cell r="D56" t="str">
            <v>发亮的遗迹短刀</v>
          </cell>
          <cell r="E56">
            <v>11</v>
          </cell>
          <cell r="F56" t="str">
            <v>b</v>
          </cell>
          <cell r="K56" t="str">
            <v>物理</v>
          </cell>
          <cell r="AO56">
            <v>165</v>
          </cell>
        </row>
        <row r="57">
          <cell r="A57">
            <v>10055</v>
          </cell>
          <cell r="D57" t="str">
            <v>坚硬的混乱刀</v>
          </cell>
          <cell r="E57">
            <v>13</v>
          </cell>
          <cell r="F57" t="str">
            <v>b</v>
          </cell>
          <cell r="K57" t="str">
            <v>物理</v>
          </cell>
          <cell r="AO57">
            <v>255</v>
          </cell>
        </row>
        <row r="58">
          <cell r="A58">
            <v>10056</v>
          </cell>
          <cell r="D58" t="str">
            <v>坚硬的女神刀</v>
          </cell>
          <cell r="E58">
            <v>15</v>
          </cell>
          <cell r="F58" t="str">
            <v>b</v>
          </cell>
          <cell r="K58" t="str">
            <v>物理</v>
          </cell>
          <cell r="AO58">
            <v>220.5</v>
          </cell>
        </row>
        <row r="59">
          <cell r="A59">
            <v>10057</v>
          </cell>
          <cell r="D59" t="str">
            <v>普通的白银刃</v>
          </cell>
          <cell r="E59">
            <v>1</v>
          </cell>
          <cell r="F59" t="str">
            <v>c</v>
          </cell>
          <cell r="K59" t="str">
            <v/>
          </cell>
          <cell r="AO59">
            <v>34.5</v>
          </cell>
        </row>
        <row r="60">
          <cell r="A60">
            <v>10058</v>
          </cell>
          <cell r="D60" t="str">
            <v>普通的白银短刀</v>
          </cell>
          <cell r="E60">
            <v>3</v>
          </cell>
          <cell r="F60" t="str">
            <v>c</v>
          </cell>
          <cell r="K60" t="str">
            <v/>
          </cell>
          <cell r="AO60">
            <v>69</v>
          </cell>
        </row>
        <row r="61">
          <cell r="A61">
            <v>10059</v>
          </cell>
          <cell r="D61" t="str">
            <v>初级的混乱刃</v>
          </cell>
          <cell r="E61">
            <v>5</v>
          </cell>
          <cell r="F61" t="str">
            <v>c</v>
          </cell>
          <cell r="K61" t="str">
            <v/>
          </cell>
          <cell r="AO61">
            <v>103.5</v>
          </cell>
        </row>
        <row r="62">
          <cell r="A62">
            <v>10060</v>
          </cell>
          <cell r="D62" t="str">
            <v>普通的玄铁刃</v>
          </cell>
          <cell r="E62">
            <v>7</v>
          </cell>
          <cell r="F62" t="str">
            <v>c</v>
          </cell>
          <cell r="K62" t="str">
            <v/>
          </cell>
          <cell r="AO62">
            <v>139.5</v>
          </cell>
        </row>
        <row r="63">
          <cell r="A63">
            <v>10061</v>
          </cell>
          <cell r="D63" t="str">
            <v>一般的魔王刀</v>
          </cell>
          <cell r="E63">
            <v>9</v>
          </cell>
          <cell r="F63" t="str">
            <v>c</v>
          </cell>
          <cell r="K63" t="str">
            <v/>
          </cell>
          <cell r="AO63">
            <v>174</v>
          </cell>
        </row>
        <row r="64">
          <cell r="A64">
            <v>10062</v>
          </cell>
          <cell r="D64" t="str">
            <v>初级的白银刃</v>
          </cell>
          <cell r="E64">
            <v>11</v>
          </cell>
          <cell r="F64" t="str">
            <v>c</v>
          </cell>
          <cell r="K64" t="str">
            <v/>
          </cell>
          <cell r="AO64">
            <v>208.5</v>
          </cell>
        </row>
        <row r="65">
          <cell r="A65">
            <v>10063</v>
          </cell>
          <cell r="D65" t="str">
            <v>破旧的言语短刀</v>
          </cell>
          <cell r="E65">
            <v>13</v>
          </cell>
          <cell r="F65" t="str">
            <v>c</v>
          </cell>
          <cell r="K65" t="str">
            <v/>
          </cell>
          <cell r="AO65">
            <v>244.5</v>
          </cell>
        </row>
        <row r="66">
          <cell r="A66">
            <v>10064</v>
          </cell>
          <cell r="D66" t="str">
            <v>初级的遗迹短刀</v>
          </cell>
          <cell r="E66">
            <v>15</v>
          </cell>
          <cell r="F66" t="str">
            <v>c</v>
          </cell>
          <cell r="K66" t="str">
            <v/>
          </cell>
          <cell r="AO66">
            <v>279</v>
          </cell>
        </row>
        <row r="67">
          <cell r="A67">
            <v>10065</v>
          </cell>
          <cell r="D67" t="str">
            <v>神秘的空灵权杖</v>
          </cell>
          <cell r="E67">
            <v>2</v>
          </cell>
          <cell r="F67" t="str">
            <v>s</v>
          </cell>
          <cell r="K67" t="str">
            <v>电击</v>
          </cell>
          <cell r="AO67">
            <v>9.84</v>
          </cell>
        </row>
        <row r="68">
          <cell r="A68">
            <v>10066</v>
          </cell>
          <cell r="D68" t="str">
            <v>传说的忏悔魔杖</v>
          </cell>
          <cell r="E68">
            <v>4</v>
          </cell>
          <cell r="F68" t="str">
            <v>s</v>
          </cell>
          <cell r="K68" t="str">
            <v>电击</v>
          </cell>
          <cell r="AO68">
            <v>18.058823529411764</v>
          </cell>
        </row>
        <row r="69">
          <cell r="A69">
            <v>10067</v>
          </cell>
          <cell r="D69" t="str">
            <v>传说的遗迹权杖</v>
          </cell>
          <cell r="E69">
            <v>6</v>
          </cell>
          <cell r="F69" t="str">
            <v>s</v>
          </cell>
          <cell r="K69" t="str">
            <v>电击</v>
          </cell>
          <cell r="AO69">
            <v>146.19054545454546</v>
          </cell>
        </row>
        <row r="70">
          <cell r="A70">
            <v>10068</v>
          </cell>
          <cell r="D70" t="str">
            <v>传说的青铜法杖</v>
          </cell>
          <cell r="E70">
            <v>8</v>
          </cell>
          <cell r="F70" t="str">
            <v>s</v>
          </cell>
          <cell r="K70" t="str">
            <v>电击</v>
          </cell>
          <cell r="AO70">
            <v>189</v>
          </cell>
        </row>
        <row r="71">
          <cell r="A71">
            <v>10069</v>
          </cell>
          <cell r="D71" t="str">
            <v>神奇的智慧权杖</v>
          </cell>
          <cell r="E71">
            <v>10</v>
          </cell>
          <cell r="F71" t="str">
            <v>s</v>
          </cell>
          <cell r="K71" t="str">
            <v>电击</v>
          </cell>
          <cell r="AO71">
            <v>246.88167867768595</v>
          </cell>
        </row>
        <row r="72">
          <cell r="A72">
            <v>10070</v>
          </cell>
          <cell r="D72" t="str">
            <v>传说的遗迹权杖</v>
          </cell>
          <cell r="E72">
            <v>12</v>
          </cell>
          <cell r="F72" t="str">
            <v>s</v>
          </cell>
          <cell r="K72" t="str">
            <v>电击</v>
          </cell>
          <cell r="AO72">
            <v>54</v>
          </cell>
        </row>
        <row r="73">
          <cell r="A73">
            <v>10071</v>
          </cell>
          <cell r="D73" t="str">
            <v>神秘的水晶权杖</v>
          </cell>
          <cell r="E73">
            <v>14</v>
          </cell>
          <cell r="F73" t="str">
            <v>s</v>
          </cell>
          <cell r="K73" t="str">
            <v>电击</v>
          </cell>
          <cell r="AO73">
            <v>350.65576066115705</v>
          </cell>
        </row>
        <row r="74">
          <cell r="A74">
            <v>10072</v>
          </cell>
          <cell r="D74" t="str">
            <v>神奇的晨曦权杖</v>
          </cell>
          <cell r="E74">
            <v>16</v>
          </cell>
          <cell r="F74" t="str">
            <v>s</v>
          </cell>
          <cell r="K74" t="str">
            <v>电击</v>
          </cell>
          <cell r="AO74">
            <v>457.87527272727272</v>
          </cell>
        </row>
        <row r="75">
          <cell r="A75">
            <v>10073</v>
          </cell>
          <cell r="D75" t="str">
            <v>闪耀的言语权杖</v>
          </cell>
          <cell r="E75">
            <v>2</v>
          </cell>
          <cell r="F75" t="str">
            <v>a</v>
          </cell>
          <cell r="K75" t="str">
            <v>电击</v>
          </cell>
          <cell r="AO75">
            <v>46.5</v>
          </cell>
        </row>
        <row r="76">
          <cell r="A76">
            <v>10074</v>
          </cell>
          <cell r="D76" t="str">
            <v>闪耀的斯塞提法杖</v>
          </cell>
          <cell r="E76">
            <v>4</v>
          </cell>
          <cell r="F76" t="str">
            <v>a</v>
          </cell>
          <cell r="K76" t="str">
            <v>电击</v>
          </cell>
          <cell r="AO76">
            <v>27</v>
          </cell>
        </row>
        <row r="77">
          <cell r="A77">
            <v>10075</v>
          </cell>
          <cell r="D77" t="str">
            <v>拉风的玄铁魔杖</v>
          </cell>
          <cell r="E77">
            <v>6</v>
          </cell>
          <cell r="F77" t="str">
            <v>a</v>
          </cell>
          <cell r="K77" t="str">
            <v>电击</v>
          </cell>
          <cell r="AO77">
            <v>145.52654545454544</v>
          </cell>
        </row>
        <row r="78">
          <cell r="A78">
            <v>10076</v>
          </cell>
          <cell r="D78" t="str">
            <v>精致的塞尔塔权杖</v>
          </cell>
          <cell r="E78">
            <v>8</v>
          </cell>
          <cell r="F78" t="str">
            <v>a</v>
          </cell>
          <cell r="K78" t="str">
            <v>电击</v>
          </cell>
          <cell r="AO78">
            <v>189.11538461538461</v>
          </cell>
        </row>
        <row r="79">
          <cell r="A79">
            <v>10077</v>
          </cell>
          <cell r="D79" t="str">
            <v>闪耀的虚幻权杖</v>
          </cell>
          <cell r="E79">
            <v>10</v>
          </cell>
          <cell r="F79" t="str">
            <v>a</v>
          </cell>
          <cell r="K79" t="str">
            <v>电击</v>
          </cell>
          <cell r="AO79">
            <v>34.642857142857146</v>
          </cell>
        </row>
        <row r="80">
          <cell r="A80">
            <v>10078</v>
          </cell>
          <cell r="D80" t="str">
            <v>拉风的女神魔杖</v>
          </cell>
          <cell r="E80">
            <v>12</v>
          </cell>
          <cell r="F80" t="str">
            <v>a</v>
          </cell>
          <cell r="K80" t="str">
            <v>电击</v>
          </cell>
          <cell r="AO80">
            <v>285</v>
          </cell>
        </row>
        <row r="81">
          <cell r="A81">
            <v>10079</v>
          </cell>
          <cell r="D81" t="str">
            <v>精致的斯塞提法杖</v>
          </cell>
          <cell r="E81">
            <v>14</v>
          </cell>
          <cell r="F81" t="str">
            <v>a</v>
          </cell>
          <cell r="K81" t="str">
            <v>电击</v>
          </cell>
          <cell r="AO81">
            <v>346.67589804587936</v>
          </cell>
        </row>
        <row r="82">
          <cell r="A82">
            <v>10080</v>
          </cell>
          <cell r="D82" t="str">
            <v>犀利的精灵法杖</v>
          </cell>
          <cell r="E82">
            <v>16</v>
          </cell>
          <cell r="F82" t="str">
            <v>a</v>
          </cell>
          <cell r="K82" t="str">
            <v>电击</v>
          </cell>
          <cell r="AO82">
            <v>397.59254545454547</v>
          </cell>
        </row>
        <row r="83">
          <cell r="A83">
            <v>10081</v>
          </cell>
          <cell r="D83" t="str">
            <v>凌厉的颓废权杖</v>
          </cell>
          <cell r="E83">
            <v>1</v>
          </cell>
          <cell r="F83" t="str">
            <v>b</v>
          </cell>
          <cell r="K83" t="str">
            <v>电击</v>
          </cell>
          <cell r="AO83">
            <v>8.24</v>
          </cell>
        </row>
        <row r="84">
          <cell r="A84">
            <v>10082</v>
          </cell>
          <cell r="D84" t="str">
            <v>坚硬的青铜权杖</v>
          </cell>
          <cell r="E84">
            <v>3</v>
          </cell>
          <cell r="F84" t="str">
            <v>b</v>
          </cell>
          <cell r="K84" t="str">
            <v>电击</v>
          </cell>
          <cell r="AO84">
            <v>117</v>
          </cell>
        </row>
        <row r="85">
          <cell r="A85">
            <v>10083</v>
          </cell>
          <cell r="D85" t="str">
            <v>凌厉的女神法杖</v>
          </cell>
          <cell r="E85">
            <v>5</v>
          </cell>
          <cell r="F85" t="str">
            <v>b</v>
          </cell>
          <cell r="K85" t="str">
            <v>电击</v>
          </cell>
          <cell r="AO85">
            <v>22.5</v>
          </cell>
        </row>
        <row r="86">
          <cell r="A86">
            <v>10084</v>
          </cell>
          <cell r="D86" t="str">
            <v>优质的忏悔魔杖</v>
          </cell>
          <cell r="E86">
            <v>7</v>
          </cell>
          <cell r="F86" t="str">
            <v>b</v>
          </cell>
          <cell r="K86" t="str">
            <v>电击</v>
          </cell>
          <cell r="AO86">
            <v>234</v>
          </cell>
        </row>
        <row r="87">
          <cell r="A87">
            <v>10085</v>
          </cell>
          <cell r="D87" t="str">
            <v>凌厉的精钢魔杖</v>
          </cell>
          <cell r="E87">
            <v>9</v>
          </cell>
          <cell r="F87" t="str">
            <v>b</v>
          </cell>
          <cell r="K87" t="str">
            <v>电击</v>
          </cell>
          <cell r="AO87">
            <v>48.111272727272727</v>
          </cell>
        </row>
        <row r="88">
          <cell r="A88">
            <v>10086</v>
          </cell>
          <cell r="D88" t="str">
            <v>优质的精钢权杖</v>
          </cell>
          <cell r="E88">
            <v>11</v>
          </cell>
          <cell r="F88" t="str">
            <v>b</v>
          </cell>
          <cell r="K88" t="str">
            <v>电击</v>
          </cell>
          <cell r="AO88">
            <v>349.5</v>
          </cell>
        </row>
        <row r="89">
          <cell r="A89">
            <v>10087</v>
          </cell>
          <cell r="D89" t="str">
            <v>坚硬的玄铁魔杖</v>
          </cell>
          <cell r="E89">
            <v>13</v>
          </cell>
          <cell r="F89" t="str">
            <v>b</v>
          </cell>
          <cell r="K89" t="str">
            <v>电击</v>
          </cell>
          <cell r="AO89">
            <v>117</v>
          </cell>
        </row>
        <row r="90">
          <cell r="A90">
            <v>10088</v>
          </cell>
          <cell r="D90" t="str">
            <v>发亮的混乱魔杖</v>
          </cell>
          <cell r="E90">
            <v>15</v>
          </cell>
          <cell r="F90" t="str">
            <v>b</v>
          </cell>
          <cell r="K90" t="str">
            <v>电击</v>
          </cell>
          <cell r="AO90">
            <v>133.5</v>
          </cell>
        </row>
        <row r="91">
          <cell r="A91">
            <v>10089</v>
          </cell>
          <cell r="D91" t="str">
            <v>普通的空灵魔杖</v>
          </cell>
          <cell r="E91">
            <v>1</v>
          </cell>
          <cell r="F91" t="str">
            <v>c</v>
          </cell>
          <cell r="K91" t="str">
            <v/>
          </cell>
          <cell r="AO91">
            <v>9</v>
          </cell>
        </row>
        <row r="92">
          <cell r="A92">
            <v>10090</v>
          </cell>
          <cell r="D92" t="str">
            <v>初级的水晶魔杖</v>
          </cell>
          <cell r="E92">
            <v>3</v>
          </cell>
          <cell r="F92" t="str">
            <v>c</v>
          </cell>
          <cell r="K92" t="str">
            <v/>
          </cell>
          <cell r="AO92">
            <v>18</v>
          </cell>
        </row>
        <row r="93">
          <cell r="A93">
            <v>10091</v>
          </cell>
          <cell r="D93" t="str">
            <v>破旧的玄铁权杖</v>
          </cell>
          <cell r="E93">
            <v>5</v>
          </cell>
          <cell r="F93" t="str">
            <v>c</v>
          </cell>
          <cell r="K93" t="str">
            <v/>
          </cell>
          <cell r="AO93">
            <v>28.5</v>
          </cell>
        </row>
        <row r="94">
          <cell r="A94">
            <v>10092</v>
          </cell>
          <cell r="D94" t="str">
            <v>一般的智慧权杖</v>
          </cell>
          <cell r="E94">
            <v>7</v>
          </cell>
          <cell r="F94" t="str">
            <v>c</v>
          </cell>
          <cell r="K94" t="str">
            <v/>
          </cell>
          <cell r="AO94">
            <v>37.5</v>
          </cell>
        </row>
        <row r="95">
          <cell r="A95">
            <v>10093</v>
          </cell>
          <cell r="D95" t="str">
            <v>破旧的遗迹魔杖</v>
          </cell>
          <cell r="E95">
            <v>9</v>
          </cell>
          <cell r="F95" t="str">
            <v>c</v>
          </cell>
          <cell r="K95" t="str">
            <v/>
          </cell>
          <cell r="AO95">
            <v>46.5</v>
          </cell>
        </row>
        <row r="96">
          <cell r="A96">
            <v>10094</v>
          </cell>
          <cell r="D96" t="str">
            <v>普通的忏悔法杖</v>
          </cell>
          <cell r="E96">
            <v>11</v>
          </cell>
          <cell r="F96" t="str">
            <v>c</v>
          </cell>
          <cell r="K96" t="str">
            <v/>
          </cell>
          <cell r="AO96">
            <v>57</v>
          </cell>
        </row>
        <row r="97">
          <cell r="A97">
            <v>10095</v>
          </cell>
          <cell r="D97" t="str">
            <v>破旧的玄铁法杖</v>
          </cell>
          <cell r="E97">
            <v>13</v>
          </cell>
          <cell r="F97" t="str">
            <v>c</v>
          </cell>
          <cell r="K97" t="str">
            <v/>
          </cell>
          <cell r="AO97">
            <v>66</v>
          </cell>
        </row>
        <row r="98">
          <cell r="A98">
            <v>10096</v>
          </cell>
          <cell r="D98" t="str">
            <v>普通的忏悔权杖</v>
          </cell>
          <cell r="E98">
            <v>15</v>
          </cell>
          <cell r="F98" t="str">
            <v>c</v>
          </cell>
          <cell r="K98" t="str">
            <v/>
          </cell>
          <cell r="AO98">
            <v>75</v>
          </cell>
        </row>
        <row r="99">
          <cell r="A99">
            <v>10097</v>
          </cell>
          <cell r="D99" t="str">
            <v>神秘的精钢权杖</v>
          </cell>
          <cell r="E99">
            <v>2</v>
          </cell>
          <cell r="F99" t="str">
            <v>s</v>
          </cell>
          <cell r="K99" t="str">
            <v>神圣</v>
          </cell>
          <cell r="AO99">
            <v>17.920000000000002</v>
          </cell>
        </row>
        <row r="100">
          <cell r="A100">
            <v>10098</v>
          </cell>
          <cell r="D100" t="str">
            <v>传说的塞尔塔魔杖</v>
          </cell>
          <cell r="E100">
            <v>4</v>
          </cell>
          <cell r="F100" t="str">
            <v>s</v>
          </cell>
          <cell r="K100" t="str">
            <v>神圣</v>
          </cell>
          <cell r="AO100">
            <v>90</v>
          </cell>
        </row>
        <row r="101">
          <cell r="A101">
            <v>10099</v>
          </cell>
          <cell r="D101" t="str">
            <v>传说的斯塞提爪</v>
          </cell>
          <cell r="E101">
            <v>6</v>
          </cell>
          <cell r="F101" t="str">
            <v>s</v>
          </cell>
          <cell r="K101" t="str">
            <v>神圣</v>
          </cell>
          <cell r="AO101">
            <v>143.22192000000001</v>
          </cell>
        </row>
        <row r="102">
          <cell r="A102">
            <v>10100</v>
          </cell>
          <cell r="D102" t="str">
            <v>神秘的玄铁权杖</v>
          </cell>
          <cell r="E102">
            <v>8</v>
          </cell>
          <cell r="F102" t="str">
            <v>s</v>
          </cell>
          <cell r="K102" t="str">
            <v>神圣</v>
          </cell>
          <cell r="AO102">
            <v>101.6582479338843</v>
          </cell>
        </row>
        <row r="103">
          <cell r="A103">
            <v>10101</v>
          </cell>
          <cell r="D103" t="str">
            <v>传说的空灵爪</v>
          </cell>
          <cell r="E103">
            <v>10</v>
          </cell>
          <cell r="F103" t="str">
            <v>s</v>
          </cell>
          <cell r="K103" t="str">
            <v>神圣</v>
          </cell>
          <cell r="AO103">
            <v>246.42642115702481</v>
          </cell>
        </row>
        <row r="104">
          <cell r="A104">
            <v>10102</v>
          </cell>
          <cell r="D104" t="str">
            <v>神秘的混乱魔杖</v>
          </cell>
          <cell r="E104">
            <v>12</v>
          </cell>
          <cell r="F104" t="str">
            <v>s</v>
          </cell>
          <cell r="K104" t="str">
            <v>神圣</v>
          </cell>
          <cell r="AO104">
            <v>273</v>
          </cell>
        </row>
        <row r="105">
          <cell r="A105">
            <v>10103</v>
          </cell>
          <cell r="D105" t="str">
            <v>璀璨的魔王爪</v>
          </cell>
          <cell r="E105">
            <v>14</v>
          </cell>
          <cell r="F105" t="str">
            <v>s</v>
          </cell>
          <cell r="K105" t="str">
            <v>神圣</v>
          </cell>
          <cell r="AO105">
            <v>153.90679140495868</v>
          </cell>
        </row>
        <row r="106">
          <cell r="A106">
            <v>10104</v>
          </cell>
          <cell r="D106" t="str">
            <v>璀璨的玄铁权杖</v>
          </cell>
          <cell r="E106">
            <v>16</v>
          </cell>
          <cell r="F106" t="str">
            <v>s</v>
          </cell>
          <cell r="K106" t="str">
            <v>神圣</v>
          </cell>
          <cell r="AO106">
            <v>461.88733497398226</v>
          </cell>
        </row>
        <row r="107">
          <cell r="A107">
            <v>10105</v>
          </cell>
          <cell r="D107" t="str">
            <v>闪耀的斯塞提魔杖</v>
          </cell>
          <cell r="E107">
            <v>2</v>
          </cell>
          <cell r="F107" t="str">
            <v>a</v>
          </cell>
          <cell r="K107" t="str">
            <v>神圣</v>
          </cell>
          <cell r="AO107">
            <v>18</v>
          </cell>
        </row>
        <row r="108">
          <cell r="A108">
            <v>10106</v>
          </cell>
          <cell r="D108" t="str">
            <v>精致的水晶爪</v>
          </cell>
          <cell r="E108">
            <v>4</v>
          </cell>
          <cell r="F108" t="str">
            <v>a</v>
          </cell>
          <cell r="K108" t="str">
            <v>神圣</v>
          </cell>
          <cell r="AO108">
            <v>39</v>
          </cell>
        </row>
        <row r="109">
          <cell r="A109">
            <v>10107</v>
          </cell>
          <cell r="D109" t="str">
            <v>犀利的女神权杖</v>
          </cell>
          <cell r="E109">
            <v>6</v>
          </cell>
          <cell r="F109" t="str">
            <v>a</v>
          </cell>
          <cell r="K109" t="str">
            <v>神圣</v>
          </cell>
          <cell r="AO109">
            <v>135.83563636363635</v>
          </cell>
        </row>
        <row r="110">
          <cell r="A110">
            <v>10108</v>
          </cell>
          <cell r="D110" t="str">
            <v>精致的卡尼亚爪</v>
          </cell>
          <cell r="E110">
            <v>8</v>
          </cell>
          <cell r="F110" t="str">
            <v>a</v>
          </cell>
          <cell r="K110" t="str">
            <v>神圣</v>
          </cell>
          <cell r="AO110">
            <v>172.5</v>
          </cell>
        </row>
        <row r="111">
          <cell r="A111">
            <v>10109</v>
          </cell>
          <cell r="D111" t="str">
            <v>精致的颓废爪</v>
          </cell>
          <cell r="E111">
            <v>10</v>
          </cell>
          <cell r="F111" t="str">
            <v>a</v>
          </cell>
          <cell r="K111" t="str">
            <v>神圣</v>
          </cell>
          <cell r="AO111">
            <v>216</v>
          </cell>
        </row>
        <row r="112">
          <cell r="A112">
            <v>10110</v>
          </cell>
          <cell r="D112" t="str">
            <v>犀利的精钢魔杖</v>
          </cell>
          <cell r="E112">
            <v>12</v>
          </cell>
          <cell r="F112" t="str">
            <v>a</v>
          </cell>
          <cell r="K112" t="str">
            <v>神圣</v>
          </cell>
          <cell r="AO112">
            <v>279.88136595041323</v>
          </cell>
        </row>
        <row r="113">
          <cell r="A113">
            <v>10111</v>
          </cell>
          <cell r="D113" t="str">
            <v>犀利的言语魔杖</v>
          </cell>
          <cell r="E113">
            <v>14</v>
          </cell>
          <cell r="F113" t="str">
            <v>a</v>
          </cell>
          <cell r="K113" t="str">
            <v>神圣</v>
          </cell>
          <cell r="AO113">
            <v>119.57100084961768</v>
          </cell>
        </row>
        <row r="114">
          <cell r="A114">
            <v>10112</v>
          </cell>
          <cell r="D114" t="str">
            <v>拉风的白银爪</v>
          </cell>
          <cell r="E114">
            <v>16</v>
          </cell>
          <cell r="F114" t="str">
            <v>a</v>
          </cell>
          <cell r="K114" t="str">
            <v>神圣</v>
          </cell>
          <cell r="AO114">
            <v>139.13642975206614</v>
          </cell>
        </row>
        <row r="115">
          <cell r="A115">
            <v>10113</v>
          </cell>
          <cell r="D115" t="str">
            <v>发亮的精灵权杖</v>
          </cell>
          <cell r="E115">
            <v>1</v>
          </cell>
          <cell r="F115" t="str">
            <v>b</v>
          </cell>
          <cell r="K115" t="str">
            <v>神圣</v>
          </cell>
          <cell r="AO115">
            <v>13.5</v>
          </cell>
        </row>
        <row r="116">
          <cell r="A116">
            <v>10114</v>
          </cell>
          <cell r="D116" t="str">
            <v>坚硬的塞尔塔爪</v>
          </cell>
          <cell r="E116">
            <v>3</v>
          </cell>
          <cell r="F116" t="str">
            <v>b</v>
          </cell>
          <cell r="K116" t="str">
            <v>神圣</v>
          </cell>
          <cell r="AO116">
            <v>30.160727272727271</v>
          </cell>
        </row>
        <row r="117">
          <cell r="A117">
            <v>10115</v>
          </cell>
          <cell r="D117" t="str">
            <v>凌厉的颓废权杖</v>
          </cell>
          <cell r="E117">
            <v>5</v>
          </cell>
          <cell r="F117" t="str">
            <v>b</v>
          </cell>
          <cell r="K117" t="str">
            <v>神圣</v>
          </cell>
          <cell r="AO117">
            <v>42.153846153846153</v>
          </cell>
        </row>
        <row r="118">
          <cell r="A118">
            <v>10116</v>
          </cell>
          <cell r="D118" t="str">
            <v>凌厉的空灵权杖</v>
          </cell>
          <cell r="E118">
            <v>7</v>
          </cell>
          <cell r="F118" t="str">
            <v>b</v>
          </cell>
          <cell r="K118" t="str">
            <v>神圣</v>
          </cell>
          <cell r="AO118">
            <v>55.5</v>
          </cell>
        </row>
        <row r="119">
          <cell r="A119">
            <v>10117</v>
          </cell>
          <cell r="D119" t="str">
            <v>优质的玄铁魔杖</v>
          </cell>
          <cell r="E119">
            <v>9</v>
          </cell>
          <cell r="F119" t="str">
            <v>b</v>
          </cell>
          <cell r="K119" t="str">
            <v>神圣</v>
          </cell>
          <cell r="AO119">
            <v>70.744131455399057</v>
          </cell>
        </row>
        <row r="120">
          <cell r="A120">
            <v>10118</v>
          </cell>
          <cell r="D120" t="str">
            <v>发亮的玄铁权杖</v>
          </cell>
          <cell r="E120">
            <v>11</v>
          </cell>
          <cell r="F120" t="str">
            <v>b</v>
          </cell>
          <cell r="K120" t="str">
            <v>神圣</v>
          </cell>
          <cell r="AO120">
            <v>110.90909090909091</v>
          </cell>
        </row>
        <row r="121">
          <cell r="A121">
            <v>10119</v>
          </cell>
          <cell r="D121" t="str">
            <v>优质的空灵魔杖</v>
          </cell>
          <cell r="E121">
            <v>13</v>
          </cell>
          <cell r="F121" t="str">
            <v>b</v>
          </cell>
          <cell r="K121" t="str">
            <v>神圣</v>
          </cell>
          <cell r="AO121">
            <v>97.5</v>
          </cell>
        </row>
        <row r="122">
          <cell r="A122">
            <v>10120</v>
          </cell>
          <cell r="D122" t="str">
            <v>优质的智慧权杖</v>
          </cell>
          <cell r="E122">
            <v>15</v>
          </cell>
          <cell r="F122" t="str">
            <v>b</v>
          </cell>
          <cell r="K122" t="str">
            <v>神圣</v>
          </cell>
          <cell r="AO122">
            <v>159.91763636363635</v>
          </cell>
        </row>
        <row r="123">
          <cell r="A123">
            <v>10121</v>
          </cell>
          <cell r="D123" t="str">
            <v>一般的塞尔塔爪</v>
          </cell>
          <cell r="E123">
            <v>1</v>
          </cell>
          <cell r="F123" t="str">
            <v>c</v>
          </cell>
          <cell r="K123" t="str">
            <v/>
          </cell>
          <cell r="AO123">
            <v>16.5</v>
          </cell>
        </row>
        <row r="124">
          <cell r="A124">
            <v>10122</v>
          </cell>
          <cell r="D124" t="str">
            <v>初级的魔王魔杖</v>
          </cell>
          <cell r="E124">
            <v>3</v>
          </cell>
          <cell r="F124" t="str">
            <v>c</v>
          </cell>
          <cell r="K124" t="str">
            <v/>
          </cell>
          <cell r="AO124">
            <v>34.5</v>
          </cell>
        </row>
        <row r="125">
          <cell r="A125">
            <v>10123</v>
          </cell>
          <cell r="D125" t="str">
            <v>普通的虚幻魔杖</v>
          </cell>
          <cell r="E125">
            <v>5</v>
          </cell>
          <cell r="F125" t="str">
            <v>c</v>
          </cell>
          <cell r="K125" t="str">
            <v/>
          </cell>
          <cell r="AO125">
            <v>52.5</v>
          </cell>
        </row>
        <row r="126">
          <cell r="A126">
            <v>10124</v>
          </cell>
          <cell r="D126" t="str">
            <v>破旧的白银权杖</v>
          </cell>
          <cell r="E126">
            <v>7</v>
          </cell>
          <cell r="F126" t="str">
            <v>c</v>
          </cell>
          <cell r="K126" t="str">
            <v/>
          </cell>
          <cell r="AO126">
            <v>70.5</v>
          </cell>
        </row>
        <row r="127">
          <cell r="A127">
            <v>10125</v>
          </cell>
          <cell r="D127" t="str">
            <v>破旧的颓废爪</v>
          </cell>
          <cell r="E127">
            <v>9</v>
          </cell>
          <cell r="F127" t="str">
            <v>c</v>
          </cell>
          <cell r="K127" t="str">
            <v/>
          </cell>
          <cell r="AO127">
            <v>88.5</v>
          </cell>
        </row>
        <row r="128">
          <cell r="A128">
            <v>10126</v>
          </cell>
          <cell r="D128" t="str">
            <v>普通的白银魔杖</v>
          </cell>
          <cell r="E128">
            <v>11</v>
          </cell>
          <cell r="F128" t="str">
            <v>c</v>
          </cell>
          <cell r="K128" t="str">
            <v/>
          </cell>
          <cell r="AO128">
            <v>106.5</v>
          </cell>
        </row>
        <row r="129">
          <cell r="A129">
            <v>10127</v>
          </cell>
          <cell r="D129" t="str">
            <v>初级的晨曦魔杖</v>
          </cell>
          <cell r="E129">
            <v>13</v>
          </cell>
          <cell r="F129" t="str">
            <v>c</v>
          </cell>
          <cell r="K129" t="str">
            <v/>
          </cell>
          <cell r="AO129">
            <v>124.5</v>
          </cell>
        </row>
        <row r="130">
          <cell r="A130">
            <v>10128</v>
          </cell>
          <cell r="D130" t="str">
            <v>破旧的空灵爪</v>
          </cell>
          <cell r="E130">
            <v>15</v>
          </cell>
          <cell r="F130" t="str">
            <v>c</v>
          </cell>
          <cell r="K130" t="str">
            <v/>
          </cell>
          <cell r="AO130">
            <v>141</v>
          </cell>
        </row>
        <row r="131">
          <cell r="A131">
            <v>10129</v>
          </cell>
          <cell r="D131" t="str">
            <v>璀璨的言语舞扇</v>
          </cell>
          <cell r="E131">
            <v>2</v>
          </cell>
          <cell r="F131" t="str">
            <v>s</v>
          </cell>
          <cell r="K131" t="str">
            <v>火炎</v>
          </cell>
          <cell r="AO131">
            <v>17.888000000000002</v>
          </cell>
        </row>
        <row r="132">
          <cell r="A132">
            <v>10130</v>
          </cell>
          <cell r="D132" t="str">
            <v>璀璨的虚幻羽扇</v>
          </cell>
          <cell r="E132">
            <v>4</v>
          </cell>
          <cell r="F132" t="str">
            <v>s</v>
          </cell>
          <cell r="K132" t="str">
            <v>火炎</v>
          </cell>
          <cell r="AO132">
            <v>35.646868760330577</v>
          </cell>
        </row>
        <row r="133">
          <cell r="A133">
            <v>10131</v>
          </cell>
          <cell r="D133" t="str">
            <v>璀璨的水晶扇子</v>
          </cell>
          <cell r="E133">
            <v>6</v>
          </cell>
          <cell r="F133" t="str">
            <v>s</v>
          </cell>
          <cell r="K133" t="str">
            <v>火炎</v>
          </cell>
          <cell r="AO133">
            <v>85.521818181818176</v>
          </cell>
        </row>
        <row r="134">
          <cell r="A134">
            <v>10132</v>
          </cell>
          <cell r="D134" t="str">
            <v>神秘的言语舞扇</v>
          </cell>
          <cell r="E134">
            <v>8</v>
          </cell>
          <cell r="F134" t="str">
            <v>s</v>
          </cell>
          <cell r="K134" t="str">
            <v>火炎</v>
          </cell>
          <cell r="AO134">
            <v>188.88563636363637</v>
          </cell>
        </row>
        <row r="135">
          <cell r="A135">
            <v>10133</v>
          </cell>
          <cell r="D135" t="str">
            <v>神奇的晨曦羽扇</v>
          </cell>
          <cell r="E135">
            <v>10</v>
          </cell>
          <cell r="F135" t="str">
            <v>s</v>
          </cell>
          <cell r="K135" t="str">
            <v>火炎</v>
          </cell>
          <cell r="AO135">
            <v>85.5</v>
          </cell>
        </row>
        <row r="136">
          <cell r="A136">
            <v>10134</v>
          </cell>
          <cell r="D136" t="str">
            <v>神秘的精灵扇子</v>
          </cell>
          <cell r="E136">
            <v>12</v>
          </cell>
          <cell r="F136" t="str">
            <v>s</v>
          </cell>
          <cell r="K136" t="str">
            <v>火炎</v>
          </cell>
          <cell r="AO136">
            <v>183.93338593481991</v>
          </cell>
        </row>
        <row r="137">
          <cell r="A137">
            <v>10135</v>
          </cell>
          <cell r="D137" t="str">
            <v>神奇的魔王羽扇</v>
          </cell>
          <cell r="E137">
            <v>14</v>
          </cell>
          <cell r="F137" t="str">
            <v>s</v>
          </cell>
          <cell r="K137" t="str">
            <v>火炎</v>
          </cell>
          <cell r="AO137">
            <v>331.61693752066117</v>
          </cell>
        </row>
        <row r="138">
          <cell r="A138">
            <v>10136</v>
          </cell>
          <cell r="D138" t="str">
            <v>传说的言语羽扇</v>
          </cell>
          <cell r="E138">
            <v>16</v>
          </cell>
          <cell r="F138" t="str">
            <v>s</v>
          </cell>
          <cell r="K138" t="str">
            <v>火炎</v>
          </cell>
          <cell r="AO138">
            <v>320.40865983471076</v>
          </cell>
        </row>
        <row r="139">
          <cell r="A139">
            <v>10137</v>
          </cell>
          <cell r="D139" t="str">
            <v>闪耀的空灵舞扇</v>
          </cell>
          <cell r="E139">
            <v>2</v>
          </cell>
          <cell r="F139" t="str">
            <v>a</v>
          </cell>
          <cell r="K139" t="str">
            <v>火炎</v>
          </cell>
          <cell r="AO139">
            <v>19.5</v>
          </cell>
        </row>
        <row r="140">
          <cell r="A140">
            <v>10138</v>
          </cell>
          <cell r="D140" t="str">
            <v>精致的女神羽扇</v>
          </cell>
          <cell r="E140">
            <v>4</v>
          </cell>
          <cell r="F140" t="str">
            <v>a</v>
          </cell>
          <cell r="K140" t="str">
            <v>火炎</v>
          </cell>
          <cell r="AO140">
            <v>25.5</v>
          </cell>
        </row>
        <row r="141">
          <cell r="A141">
            <v>10139</v>
          </cell>
          <cell r="D141" t="str">
            <v>拉风的精钢扇子</v>
          </cell>
          <cell r="E141">
            <v>6</v>
          </cell>
          <cell r="F141" t="str">
            <v>a</v>
          </cell>
          <cell r="K141" t="str">
            <v>火炎</v>
          </cell>
          <cell r="AO141">
            <v>43.734148760330577</v>
          </cell>
        </row>
        <row r="142">
          <cell r="A142">
            <v>10140</v>
          </cell>
          <cell r="D142" t="str">
            <v>犀利的精灵羽扇</v>
          </cell>
          <cell r="E142">
            <v>8</v>
          </cell>
          <cell r="F142" t="str">
            <v>a</v>
          </cell>
          <cell r="K142" t="str">
            <v>火炎</v>
          </cell>
          <cell r="AO142">
            <v>58.995636363636365</v>
          </cell>
        </row>
        <row r="143">
          <cell r="A143">
            <v>10141</v>
          </cell>
          <cell r="D143" t="str">
            <v>犀利的精灵舞扇</v>
          </cell>
          <cell r="E143">
            <v>10</v>
          </cell>
          <cell r="F143" t="str">
            <v>a</v>
          </cell>
          <cell r="K143" t="str">
            <v>火炎</v>
          </cell>
          <cell r="AO143">
            <v>77.008380826446285</v>
          </cell>
        </row>
        <row r="144">
          <cell r="A144">
            <v>10142</v>
          </cell>
          <cell r="D144" t="str">
            <v>精致的魔王羽扇</v>
          </cell>
          <cell r="E144">
            <v>12</v>
          </cell>
          <cell r="F144" t="str">
            <v>a</v>
          </cell>
          <cell r="K144" t="str">
            <v>火炎</v>
          </cell>
          <cell r="AO144">
            <v>208.48436363636364</v>
          </cell>
        </row>
        <row r="145">
          <cell r="A145">
            <v>10143</v>
          </cell>
          <cell r="D145" t="str">
            <v>犀利的卡尼亚舞扇</v>
          </cell>
          <cell r="E145">
            <v>14</v>
          </cell>
          <cell r="F145" t="str">
            <v>a</v>
          </cell>
          <cell r="K145" t="str">
            <v>火炎</v>
          </cell>
          <cell r="AO145">
            <v>247.976</v>
          </cell>
        </row>
        <row r="146">
          <cell r="A146">
            <v>10144</v>
          </cell>
          <cell r="D146" t="str">
            <v>闪耀的塞尔塔舞扇</v>
          </cell>
          <cell r="E146">
            <v>16</v>
          </cell>
          <cell r="F146" t="str">
            <v>a</v>
          </cell>
          <cell r="K146" t="str">
            <v>火炎</v>
          </cell>
          <cell r="AO146">
            <v>367.52672727272727</v>
          </cell>
        </row>
        <row r="147">
          <cell r="A147">
            <v>10145</v>
          </cell>
          <cell r="D147" t="str">
            <v>凌厉的白银舞扇</v>
          </cell>
          <cell r="E147">
            <v>1</v>
          </cell>
          <cell r="F147" t="str">
            <v>b</v>
          </cell>
          <cell r="K147" t="str">
            <v>火炎</v>
          </cell>
          <cell r="AO147">
            <v>14.68</v>
          </cell>
        </row>
        <row r="148">
          <cell r="A148">
            <v>10146</v>
          </cell>
          <cell r="D148" t="str">
            <v>凌厉的忏悔舞扇</v>
          </cell>
          <cell r="E148">
            <v>3</v>
          </cell>
          <cell r="F148" t="str">
            <v>b</v>
          </cell>
          <cell r="K148" t="str">
            <v>火炎</v>
          </cell>
          <cell r="AO148">
            <v>27</v>
          </cell>
        </row>
        <row r="149">
          <cell r="A149">
            <v>10147</v>
          </cell>
          <cell r="D149" t="str">
            <v>凌厉的女神舞扇</v>
          </cell>
          <cell r="E149">
            <v>5</v>
          </cell>
          <cell r="F149" t="str">
            <v>b</v>
          </cell>
          <cell r="K149" t="str">
            <v>火炎</v>
          </cell>
          <cell r="AO149">
            <v>81</v>
          </cell>
        </row>
        <row r="150">
          <cell r="A150">
            <v>10148</v>
          </cell>
          <cell r="D150" t="str">
            <v>凌厉的精钢羽扇</v>
          </cell>
          <cell r="E150">
            <v>7</v>
          </cell>
          <cell r="F150" t="str">
            <v>b</v>
          </cell>
          <cell r="K150" t="str">
            <v>火炎</v>
          </cell>
          <cell r="AO150">
            <v>66.209818181818179</v>
          </cell>
        </row>
        <row r="151">
          <cell r="A151">
            <v>10149</v>
          </cell>
          <cell r="D151" t="str">
            <v>凌厉的混乱舞扇</v>
          </cell>
          <cell r="E151">
            <v>9</v>
          </cell>
          <cell r="F151" t="str">
            <v>b</v>
          </cell>
          <cell r="K151" t="str">
            <v>火炎</v>
          </cell>
          <cell r="AO151">
            <v>87.296181818181822</v>
          </cell>
        </row>
        <row r="152">
          <cell r="A152">
            <v>10150</v>
          </cell>
          <cell r="D152" t="str">
            <v>发亮的卡尼亚舞扇</v>
          </cell>
          <cell r="E152">
            <v>11</v>
          </cell>
          <cell r="F152" t="str">
            <v>b</v>
          </cell>
          <cell r="K152" t="str">
            <v>火炎</v>
          </cell>
          <cell r="AO152">
            <v>84</v>
          </cell>
        </row>
        <row r="153">
          <cell r="A153">
            <v>10151</v>
          </cell>
          <cell r="D153" t="str">
            <v>优质的水晶羽扇</v>
          </cell>
          <cell r="E153">
            <v>13</v>
          </cell>
          <cell r="F153" t="str">
            <v>b</v>
          </cell>
          <cell r="K153" t="str">
            <v>火炎</v>
          </cell>
          <cell r="AO153">
            <v>129.5509090909091</v>
          </cell>
        </row>
        <row r="154">
          <cell r="A154">
            <v>10152</v>
          </cell>
          <cell r="D154" t="str">
            <v>凌厉的白银扇子</v>
          </cell>
          <cell r="E154">
            <v>15</v>
          </cell>
          <cell r="F154" t="str">
            <v>b</v>
          </cell>
          <cell r="K154" t="str">
            <v>火炎</v>
          </cell>
          <cell r="AO154">
            <v>154.58272727272725</v>
          </cell>
        </row>
        <row r="155">
          <cell r="A155">
            <v>10153</v>
          </cell>
          <cell r="D155" t="str">
            <v>普通的魔王舞扇</v>
          </cell>
          <cell r="E155">
            <v>1</v>
          </cell>
          <cell r="F155" t="str">
            <v>c</v>
          </cell>
          <cell r="K155" t="str">
            <v/>
          </cell>
          <cell r="AO155">
            <v>16.5</v>
          </cell>
        </row>
        <row r="156">
          <cell r="A156">
            <v>10154</v>
          </cell>
          <cell r="D156" t="str">
            <v>破旧的青铜扇子</v>
          </cell>
          <cell r="E156">
            <v>3</v>
          </cell>
          <cell r="F156" t="str">
            <v>c</v>
          </cell>
          <cell r="K156" t="str">
            <v/>
          </cell>
          <cell r="AO156">
            <v>34.5</v>
          </cell>
        </row>
        <row r="157">
          <cell r="A157">
            <v>10155</v>
          </cell>
          <cell r="D157" t="str">
            <v>普通的精钢扇子</v>
          </cell>
          <cell r="E157">
            <v>5</v>
          </cell>
          <cell r="F157" t="str">
            <v>c</v>
          </cell>
          <cell r="K157" t="str">
            <v/>
          </cell>
          <cell r="AO157">
            <v>52.5</v>
          </cell>
        </row>
        <row r="158">
          <cell r="A158">
            <v>10156</v>
          </cell>
          <cell r="D158" t="str">
            <v>一般的魔王舞扇</v>
          </cell>
          <cell r="E158">
            <v>7</v>
          </cell>
          <cell r="F158" t="str">
            <v>c</v>
          </cell>
          <cell r="K158" t="str">
            <v/>
          </cell>
          <cell r="AO158">
            <v>70.5</v>
          </cell>
        </row>
        <row r="159">
          <cell r="A159">
            <v>10157</v>
          </cell>
          <cell r="D159" t="str">
            <v>初级的玄铁扇子</v>
          </cell>
          <cell r="E159">
            <v>9</v>
          </cell>
          <cell r="F159" t="str">
            <v>c</v>
          </cell>
          <cell r="K159" t="str">
            <v/>
          </cell>
          <cell r="AO159">
            <v>88.5</v>
          </cell>
        </row>
        <row r="160">
          <cell r="A160">
            <v>10158</v>
          </cell>
          <cell r="D160" t="str">
            <v>一般的斯塞提羽扇</v>
          </cell>
          <cell r="E160">
            <v>11</v>
          </cell>
          <cell r="F160" t="str">
            <v>c</v>
          </cell>
          <cell r="K160" t="str">
            <v/>
          </cell>
          <cell r="AO160">
            <v>106.5</v>
          </cell>
        </row>
        <row r="161">
          <cell r="A161">
            <v>10159</v>
          </cell>
          <cell r="D161" t="str">
            <v>初级的精钢扇子</v>
          </cell>
          <cell r="E161">
            <v>13</v>
          </cell>
          <cell r="F161" t="str">
            <v>c</v>
          </cell>
          <cell r="K161" t="str">
            <v/>
          </cell>
          <cell r="AO161">
            <v>124.5</v>
          </cell>
        </row>
        <row r="162">
          <cell r="A162">
            <v>10160</v>
          </cell>
          <cell r="D162" t="str">
            <v>一般的忏悔羽扇</v>
          </cell>
          <cell r="E162">
            <v>15</v>
          </cell>
          <cell r="F162" t="str">
            <v>c</v>
          </cell>
          <cell r="K162" t="str">
            <v/>
          </cell>
          <cell r="AO162">
            <v>141</v>
          </cell>
        </row>
        <row r="163">
          <cell r="A163">
            <v>10161</v>
          </cell>
          <cell r="D163" t="str">
            <v>传说的遗迹獠牙</v>
          </cell>
          <cell r="E163">
            <v>2</v>
          </cell>
          <cell r="F163" t="str">
            <v>s</v>
          </cell>
          <cell r="K163" t="str">
            <v>黑暗</v>
          </cell>
          <cell r="AO163">
            <v>34.76</v>
          </cell>
        </row>
        <row r="164">
          <cell r="A164">
            <v>10162</v>
          </cell>
          <cell r="D164" t="str">
            <v>神奇的颓废牙齿</v>
          </cell>
          <cell r="E164">
            <v>4</v>
          </cell>
          <cell r="F164" t="str">
            <v>s</v>
          </cell>
          <cell r="K164" t="str">
            <v>黑暗</v>
          </cell>
          <cell r="AO164">
            <v>43.588235294117645</v>
          </cell>
        </row>
        <row r="165">
          <cell r="A165">
            <v>10163</v>
          </cell>
          <cell r="D165" t="str">
            <v>神奇的魔王毒牙</v>
          </cell>
          <cell r="E165">
            <v>6</v>
          </cell>
          <cell r="F165" t="str">
            <v>s</v>
          </cell>
          <cell r="K165" t="str">
            <v>黑暗</v>
          </cell>
          <cell r="AO165">
            <v>82.5</v>
          </cell>
        </row>
        <row r="166">
          <cell r="A166">
            <v>10164</v>
          </cell>
          <cell r="D166" t="str">
            <v>传说的精钢獠牙</v>
          </cell>
          <cell r="E166">
            <v>8</v>
          </cell>
          <cell r="F166" t="str">
            <v>s</v>
          </cell>
          <cell r="K166" t="str">
            <v>黑暗</v>
          </cell>
          <cell r="AO166">
            <v>152.87200000000001</v>
          </cell>
        </row>
        <row r="167">
          <cell r="A167">
            <v>10165</v>
          </cell>
          <cell r="D167" t="str">
            <v>神秘的白银獠牙</v>
          </cell>
          <cell r="E167">
            <v>10</v>
          </cell>
          <cell r="F167" t="str">
            <v>s</v>
          </cell>
          <cell r="K167" t="str">
            <v>黑暗</v>
          </cell>
          <cell r="AO167">
            <v>195.50006611570248</v>
          </cell>
        </row>
        <row r="168">
          <cell r="A168">
            <v>10166</v>
          </cell>
          <cell r="D168" t="str">
            <v>传说的玄铁牙齿</v>
          </cell>
          <cell r="E168">
            <v>12</v>
          </cell>
          <cell r="F168" t="str">
            <v>s</v>
          </cell>
          <cell r="K168" t="str">
            <v>黑暗</v>
          </cell>
          <cell r="AO168">
            <v>191.69855999999999</v>
          </cell>
        </row>
        <row r="169">
          <cell r="A169">
            <v>10167</v>
          </cell>
          <cell r="D169" t="str">
            <v>传说的塞尔塔獠牙</v>
          </cell>
          <cell r="E169">
            <v>14</v>
          </cell>
          <cell r="F169" t="str">
            <v>s</v>
          </cell>
          <cell r="K169" t="str">
            <v>黑暗</v>
          </cell>
          <cell r="AO169">
            <v>283.39998611570246</v>
          </cell>
        </row>
        <row r="170">
          <cell r="A170">
            <v>10168</v>
          </cell>
          <cell r="D170" t="str">
            <v>璀璨的空灵毒牙</v>
          </cell>
          <cell r="E170">
            <v>16</v>
          </cell>
          <cell r="F170" t="str">
            <v>s</v>
          </cell>
          <cell r="K170" t="str">
            <v>黑暗</v>
          </cell>
          <cell r="AO170">
            <v>331.81472727272728</v>
          </cell>
        </row>
        <row r="171">
          <cell r="A171">
            <v>10169</v>
          </cell>
          <cell r="D171" t="str">
            <v>犀利的精钢毒牙</v>
          </cell>
          <cell r="E171">
            <v>2</v>
          </cell>
          <cell r="F171" t="str">
            <v>a</v>
          </cell>
          <cell r="K171" t="str">
            <v>黑暗</v>
          </cell>
          <cell r="AO171">
            <v>28.5</v>
          </cell>
        </row>
        <row r="172">
          <cell r="A172">
            <v>10170</v>
          </cell>
          <cell r="D172" t="str">
            <v>拉风的白银毒牙</v>
          </cell>
          <cell r="E172">
            <v>4</v>
          </cell>
          <cell r="F172" t="str">
            <v>a</v>
          </cell>
          <cell r="K172" t="str">
            <v>黑暗</v>
          </cell>
          <cell r="AO172">
            <v>35.56</v>
          </cell>
        </row>
        <row r="173">
          <cell r="A173">
            <v>10171</v>
          </cell>
          <cell r="D173" t="str">
            <v>犀利的遗迹獠牙</v>
          </cell>
          <cell r="E173">
            <v>6</v>
          </cell>
          <cell r="F173" t="str">
            <v>a</v>
          </cell>
          <cell r="K173" t="str">
            <v>黑暗</v>
          </cell>
          <cell r="AO173">
            <v>49.5</v>
          </cell>
        </row>
        <row r="174">
          <cell r="A174">
            <v>10172</v>
          </cell>
          <cell r="D174" t="str">
            <v>拉风的斯塞提毒牙</v>
          </cell>
          <cell r="E174">
            <v>8</v>
          </cell>
          <cell r="F174" t="str">
            <v>a</v>
          </cell>
          <cell r="K174" t="str">
            <v>黑暗</v>
          </cell>
          <cell r="AO174">
            <v>74.898694214876031</v>
          </cell>
        </row>
        <row r="175">
          <cell r="A175">
            <v>10173</v>
          </cell>
          <cell r="D175" t="str">
            <v>犀利的塞尔塔毒牙</v>
          </cell>
          <cell r="E175">
            <v>10</v>
          </cell>
          <cell r="F175" t="str">
            <v>a</v>
          </cell>
          <cell r="K175" t="str">
            <v>黑暗</v>
          </cell>
          <cell r="AO175">
            <v>126</v>
          </cell>
        </row>
        <row r="176">
          <cell r="A176">
            <v>10174</v>
          </cell>
          <cell r="D176" t="str">
            <v>拉风的水晶毒牙</v>
          </cell>
          <cell r="E176">
            <v>12</v>
          </cell>
          <cell r="F176" t="str">
            <v>a</v>
          </cell>
          <cell r="K176" t="str">
            <v>黑暗</v>
          </cell>
          <cell r="AO176">
            <v>120.71526243567753</v>
          </cell>
        </row>
        <row r="177">
          <cell r="A177">
            <v>10175</v>
          </cell>
          <cell r="D177" t="str">
            <v>拉风的卡尼亚獠牙</v>
          </cell>
          <cell r="E177">
            <v>14</v>
          </cell>
          <cell r="F177" t="str">
            <v>a</v>
          </cell>
          <cell r="K177" t="str">
            <v>黑暗</v>
          </cell>
          <cell r="AO177">
            <v>157.5</v>
          </cell>
        </row>
        <row r="178">
          <cell r="A178">
            <v>10176</v>
          </cell>
          <cell r="D178" t="str">
            <v>闪耀的青铜牙齿</v>
          </cell>
          <cell r="E178">
            <v>16</v>
          </cell>
          <cell r="F178" t="str">
            <v>a</v>
          </cell>
          <cell r="K178" t="str">
            <v>黑暗</v>
          </cell>
          <cell r="AO178">
            <v>214.93545454545455</v>
          </cell>
        </row>
        <row r="179">
          <cell r="A179">
            <v>10177</v>
          </cell>
          <cell r="D179" t="str">
            <v>优质的遗迹獠牙</v>
          </cell>
          <cell r="E179">
            <v>1</v>
          </cell>
          <cell r="F179" t="str">
            <v>b</v>
          </cell>
          <cell r="K179" t="str">
            <v>黑暗</v>
          </cell>
          <cell r="AO179">
            <v>28.5</v>
          </cell>
        </row>
        <row r="180">
          <cell r="A180">
            <v>10178</v>
          </cell>
          <cell r="D180" t="str">
            <v>优质的白银毒牙</v>
          </cell>
          <cell r="E180">
            <v>3</v>
          </cell>
          <cell r="F180" t="str">
            <v>b</v>
          </cell>
          <cell r="K180" t="str">
            <v>黑暗</v>
          </cell>
          <cell r="AO180">
            <v>39.136363636363633</v>
          </cell>
        </row>
        <row r="181">
          <cell r="A181">
            <v>10179</v>
          </cell>
          <cell r="D181" t="str">
            <v>发亮的空灵牙齿</v>
          </cell>
          <cell r="E181">
            <v>5</v>
          </cell>
          <cell r="F181" t="str">
            <v>b</v>
          </cell>
          <cell r="K181" t="str">
            <v>黑暗</v>
          </cell>
          <cell r="AO181">
            <v>60.804000000000002</v>
          </cell>
        </row>
        <row r="182">
          <cell r="A182">
            <v>10180</v>
          </cell>
          <cell r="D182" t="str">
            <v>发亮的空灵牙齿</v>
          </cell>
          <cell r="E182">
            <v>7</v>
          </cell>
          <cell r="F182" t="str">
            <v>b</v>
          </cell>
          <cell r="K182" t="str">
            <v>黑暗</v>
          </cell>
          <cell r="AO182">
            <v>100.5</v>
          </cell>
        </row>
        <row r="183">
          <cell r="A183">
            <v>10181</v>
          </cell>
          <cell r="D183" t="str">
            <v>凌厉的忏悔毒牙</v>
          </cell>
          <cell r="E183">
            <v>9</v>
          </cell>
          <cell r="F183" t="str">
            <v>b</v>
          </cell>
          <cell r="K183" t="str">
            <v>黑暗</v>
          </cell>
          <cell r="AO183">
            <v>108.21272727272728</v>
          </cell>
        </row>
        <row r="184">
          <cell r="A184">
            <v>10182</v>
          </cell>
          <cell r="D184" t="str">
            <v>坚硬的精灵獠牙</v>
          </cell>
          <cell r="E184">
            <v>11</v>
          </cell>
          <cell r="F184" t="str">
            <v>b</v>
          </cell>
          <cell r="K184" t="str">
            <v>黑暗</v>
          </cell>
          <cell r="AO184">
            <v>108</v>
          </cell>
        </row>
        <row r="185">
          <cell r="A185">
            <v>10183</v>
          </cell>
          <cell r="D185" t="str">
            <v>凌厉的混乱牙齿</v>
          </cell>
          <cell r="E185">
            <v>13</v>
          </cell>
          <cell r="F185" t="str">
            <v>b</v>
          </cell>
          <cell r="K185" t="str">
            <v>黑暗</v>
          </cell>
          <cell r="AO185">
            <v>201</v>
          </cell>
        </row>
        <row r="186">
          <cell r="A186">
            <v>10184</v>
          </cell>
          <cell r="D186" t="str">
            <v>优质的魔王毒牙</v>
          </cell>
          <cell r="E186">
            <v>15</v>
          </cell>
          <cell r="F186" t="str">
            <v>b</v>
          </cell>
          <cell r="K186" t="str">
            <v>黑暗</v>
          </cell>
          <cell r="AO186">
            <v>144</v>
          </cell>
        </row>
        <row r="187">
          <cell r="A187">
            <v>10185</v>
          </cell>
          <cell r="D187" t="str">
            <v>初级的虚幻牙齿</v>
          </cell>
          <cell r="E187">
            <v>1</v>
          </cell>
          <cell r="F187" t="str">
            <v>c</v>
          </cell>
          <cell r="K187" t="str">
            <v/>
          </cell>
          <cell r="AO187">
            <v>22.5</v>
          </cell>
        </row>
        <row r="188">
          <cell r="A188">
            <v>10186</v>
          </cell>
          <cell r="D188" t="str">
            <v>初级的混乱獠牙</v>
          </cell>
          <cell r="E188">
            <v>3</v>
          </cell>
          <cell r="F188" t="str">
            <v>c</v>
          </cell>
          <cell r="K188" t="str">
            <v/>
          </cell>
          <cell r="AO188">
            <v>45</v>
          </cell>
        </row>
        <row r="189">
          <cell r="A189">
            <v>10187</v>
          </cell>
          <cell r="D189" t="str">
            <v>初级的颓废牙齿</v>
          </cell>
          <cell r="E189">
            <v>5</v>
          </cell>
          <cell r="F189" t="str">
            <v>c</v>
          </cell>
          <cell r="K189" t="str">
            <v/>
          </cell>
          <cell r="AO189">
            <v>67.5</v>
          </cell>
        </row>
        <row r="190">
          <cell r="A190">
            <v>10188</v>
          </cell>
          <cell r="D190" t="str">
            <v>破旧的晨曦牙齿</v>
          </cell>
          <cell r="E190">
            <v>7</v>
          </cell>
          <cell r="F190" t="str">
            <v>c</v>
          </cell>
          <cell r="K190" t="str">
            <v/>
          </cell>
          <cell r="AO190">
            <v>91.5</v>
          </cell>
        </row>
        <row r="191">
          <cell r="A191">
            <v>10189</v>
          </cell>
          <cell r="D191" t="str">
            <v>初级的精灵獠牙</v>
          </cell>
          <cell r="E191">
            <v>9</v>
          </cell>
          <cell r="F191" t="str">
            <v>c</v>
          </cell>
          <cell r="K191" t="str">
            <v/>
          </cell>
          <cell r="AO191">
            <v>114</v>
          </cell>
        </row>
        <row r="192">
          <cell r="A192">
            <v>10190</v>
          </cell>
          <cell r="D192" t="str">
            <v>初级的空灵獠牙</v>
          </cell>
          <cell r="E192">
            <v>11</v>
          </cell>
          <cell r="F192" t="str">
            <v>c</v>
          </cell>
          <cell r="K192" t="str">
            <v/>
          </cell>
          <cell r="AO192">
            <v>136.5</v>
          </cell>
        </row>
        <row r="193">
          <cell r="A193">
            <v>10191</v>
          </cell>
          <cell r="D193" t="str">
            <v>破旧的颓废牙齿</v>
          </cell>
          <cell r="E193">
            <v>13</v>
          </cell>
          <cell r="F193" t="str">
            <v>c</v>
          </cell>
          <cell r="K193" t="str">
            <v/>
          </cell>
          <cell r="AO193">
            <v>159</v>
          </cell>
        </row>
        <row r="194">
          <cell r="A194">
            <v>10192</v>
          </cell>
          <cell r="D194" t="str">
            <v>破旧的斯塞提獠牙</v>
          </cell>
          <cell r="E194">
            <v>15</v>
          </cell>
          <cell r="F194" t="str">
            <v>c</v>
          </cell>
          <cell r="K194" t="str">
            <v/>
          </cell>
          <cell r="AO194">
            <v>183</v>
          </cell>
        </row>
        <row r="195">
          <cell r="A195">
            <v>10193</v>
          </cell>
          <cell r="D195" t="str">
            <v>传说的塞尔塔权杖</v>
          </cell>
          <cell r="E195">
            <v>2</v>
          </cell>
          <cell r="F195" t="str">
            <v>s</v>
          </cell>
          <cell r="K195" t="str">
            <v>地脉</v>
          </cell>
          <cell r="AO195">
            <v>27.547999999999998</v>
          </cell>
        </row>
        <row r="196">
          <cell r="A196">
            <v>10194</v>
          </cell>
          <cell r="D196" t="str">
            <v>传说的精钢权杖</v>
          </cell>
          <cell r="E196">
            <v>4</v>
          </cell>
          <cell r="F196" t="str">
            <v>s</v>
          </cell>
          <cell r="K196" t="str">
            <v>地脉</v>
          </cell>
          <cell r="AO196">
            <v>51</v>
          </cell>
        </row>
        <row r="197">
          <cell r="A197">
            <v>10195</v>
          </cell>
          <cell r="D197" t="str">
            <v>璀璨的智慧法杖</v>
          </cell>
          <cell r="E197">
            <v>6</v>
          </cell>
          <cell r="F197" t="str">
            <v>s</v>
          </cell>
          <cell r="K197" t="str">
            <v>地脉</v>
          </cell>
          <cell r="AO197">
            <v>78.233009708737868</v>
          </cell>
        </row>
        <row r="198">
          <cell r="A198">
            <v>10196</v>
          </cell>
          <cell r="D198" t="str">
            <v>神奇的水晶法杖</v>
          </cell>
          <cell r="E198">
            <v>8</v>
          </cell>
          <cell r="F198" t="str">
            <v>s</v>
          </cell>
          <cell r="K198" t="str">
            <v>地脉</v>
          </cell>
          <cell r="AO198">
            <v>148.45146049586776</v>
          </cell>
        </row>
        <row r="199">
          <cell r="A199">
            <v>10197</v>
          </cell>
          <cell r="D199" t="str">
            <v>神奇的玄铁权杖</v>
          </cell>
          <cell r="E199">
            <v>10</v>
          </cell>
          <cell r="F199" t="str">
            <v>s</v>
          </cell>
          <cell r="K199" t="str">
            <v>地脉</v>
          </cell>
          <cell r="AO199">
            <v>294</v>
          </cell>
        </row>
        <row r="200">
          <cell r="A200">
            <v>10198</v>
          </cell>
          <cell r="D200" t="str">
            <v>传说的魔王权杖</v>
          </cell>
          <cell r="E200">
            <v>12</v>
          </cell>
          <cell r="F200" t="str">
            <v>s</v>
          </cell>
          <cell r="K200" t="str">
            <v>地脉</v>
          </cell>
          <cell r="AO200">
            <v>352.24022876033058</v>
          </cell>
        </row>
        <row r="201">
          <cell r="A201">
            <v>10199</v>
          </cell>
          <cell r="D201" t="str">
            <v>神秘的晨曦权杖</v>
          </cell>
          <cell r="E201">
            <v>14</v>
          </cell>
          <cell r="F201" t="str">
            <v>s</v>
          </cell>
          <cell r="K201" t="str">
            <v>地脉</v>
          </cell>
          <cell r="AO201">
            <v>276.09479603305783</v>
          </cell>
        </row>
        <row r="202">
          <cell r="A202">
            <v>10200</v>
          </cell>
          <cell r="D202" t="str">
            <v>传说的颓废法杖</v>
          </cell>
          <cell r="E202">
            <v>16</v>
          </cell>
          <cell r="F202" t="str">
            <v>s</v>
          </cell>
          <cell r="K202" t="str">
            <v>地脉</v>
          </cell>
          <cell r="AO202">
            <v>540.11065993265993</v>
          </cell>
        </row>
        <row r="203">
          <cell r="A203">
            <v>10201</v>
          </cell>
          <cell r="D203" t="str">
            <v>精致的精钢权杖</v>
          </cell>
          <cell r="E203">
            <v>2</v>
          </cell>
          <cell r="F203" t="str">
            <v>a</v>
          </cell>
          <cell r="K203" t="str">
            <v>地脉</v>
          </cell>
          <cell r="AO203">
            <v>21.14</v>
          </cell>
        </row>
        <row r="204">
          <cell r="A204">
            <v>10202</v>
          </cell>
          <cell r="D204" t="str">
            <v>闪耀的精灵法杖</v>
          </cell>
          <cell r="E204">
            <v>4</v>
          </cell>
          <cell r="F204" t="str">
            <v>a</v>
          </cell>
          <cell r="K204" t="str">
            <v>地脉</v>
          </cell>
          <cell r="AO204">
            <v>39.078431372549019</v>
          </cell>
        </row>
        <row r="205">
          <cell r="A205">
            <v>10203</v>
          </cell>
          <cell r="D205" t="str">
            <v>犀利的女神法杖</v>
          </cell>
          <cell r="E205">
            <v>6</v>
          </cell>
          <cell r="F205" t="str">
            <v>a</v>
          </cell>
          <cell r="K205" t="str">
            <v>地脉</v>
          </cell>
          <cell r="AO205">
            <v>79.5</v>
          </cell>
        </row>
        <row r="206">
          <cell r="A206">
            <v>10204</v>
          </cell>
          <cell r="D206" t="str">
            <v>精致的斯塞提法杖</v>
          </cell>
          <cell r="E206">
            <v>8</v>
          </cell>
          <cell r="F206" t="str">
            <v>a</v>
          </cell>
          <cell r="K206" t="str">
            <v>地脉</v>
          </cell>
          <cell r="AO206">
            <v>121.68981818181818</v>
          </cell>
        </row>
        <row r="207">
          <cell r="A207">
            <v>10205</v>
          </cell>
          <cell r="D207" t="str">
            <v>闪耀的晨曦法杖</v>
          </cell>
          <cell r="E207">
            <v>10</v>
          </cell>
          <cell r="F207" t="str">
            <v>a</v>
          </cell>
          <cell r="K207" t="str">
            <v>地脉</v>
          </cell>
          <cell r="AO207">
            <v>156.07236363636363</v>
          </cell>
        </row>
        <row r="208">
          <cell r="A208">
            <v>10206</v>
          </cell>
          <cell r="D208" t="str">
            <v>闪耀的白银权杖</v>
          </cell>
          <cell r="E208">
            <v>12</v>
          </cell>
          <cell r="F208" t="str">
            <v>a</v>
          </cell>
          <cell r="K208" t="str">
            <v>地脉</v>
          </cell>
          <cell r="AO208">
            <v>313.72030016528925</v>
          </cell>
        </row>
        <row r="209">
          <cell r="A209">
            <v>10207</v>
          </cell>
          <cell r="D209" t="str">
            <v>犀利的混乱权杖</v>
          </cell>
          <cell r="E209">
            <v>14</v>
          </cell>
          <cell r="F209" t="str">
            <v>a</v>
          </cell>
          <cell r="K209" t="str">
            <v>地脉</v>
          </cell>
          <cell r="AO209">
            <v>370.93677315208157</v>
          </cell>
        </row>
        <row r="210">
          <cell r="A210">
            <v>10208</v>
          </cell>
          <cell r="D210" t="str">
            <v>精致的塞尔塔权杖</v>
          </cell>
          <cell r="E210">
            <v>16</v>
          </cell>
          <cell r="F210" t="str">
            <v>a</v>
          </cell>
          <cell r="K210" t="str">
            <v>地脉</v>
          </cell>
          <cell r="AO210">
            <v>431.69791338842975</v>
          </cell>
        </row>
        <row r="211">
          <cell r="A211">
            <v>10209</v>
          </cell>
          <cell r="D211" t="str">
            <v>发亮的女神法杖</v>
          </cell>
          <cell r="E211">
            <v>1</v>
          </cell>
          <cell r="F211" t="str">
            <v>b</v>
          </cell>
          <cell r="K211" t="str">
            <v>地脉</v>
          </cell>
          <cell r="AO211">
            <v>21</v>
          </cell>
        </row>
        <row r="212">
          <cell r="A212">
            <v>10210</v>
          </cell>
          <cell r="D212" t="str">
            <v>坚硬的言语法杖</v>
          </cell>
          <cell r="E212">
            <v>3</v>
          </cell>
          <cell r="F212" t="str">
            <v>b</v>
          </cell>
          <cell r="K212" t="str">
            <v>地脉</v>
          </cell>
          <cell r="AO212">
            <v>42</v>
          </cell>
        </row>
        <row r="213">
          <cell r="A213">
            <v>10211</v>
          </cell>
          <cell r="D213" t="str">
            <v>坚硬的卡尼亚法杖</v>
          </cell>
          <cell r="E213">
            <v>5</v>
          </cell>
          <cell r="F213" t="str">
            <v>b</v>
          </cell>
          <cell r="K213" t="str">
            <v>地脉</v>
          </cell>
          <cell r="AO213">
            <v>63</v>
          </cell>
        </row>
        <row r="214">
          <cell r="A214">
            <v>10212</v>
          </cell>
          <cell r="D214" t="str">
            <v>发亮的白银权杖</v>
          </cell>
          <cell r="E214">
            <v>7</v>
          </cell>
          <cell r="F214" t="str">
            <v>b</v>
          </cell>
          <cell r="K214" t="str">
            <v>地脉</v>
          </cell>
          <cell r="AO214">
            <v>85.5</v>
          </cell>
        </row>
        <row r="215">
          <cell r="A215">
            <v>10213</v>
          </cell>
          <cell r="D215" t="str">
            <v>凌厉的智慧法杖</v>
          </cell>
          <cell r="E215">
            <v>9</v>
          </cell>
          <cell r="F215" t="str">
            <v>b</v>
          </cell>
          <cell r="K215" t="str">
            <v>地脉</v>
          </cell>
          <cell r="AO215">
            <v>106.5</v>
          </cell>
        </row>
        <row r="216">
          <cell r="A216">
            <v>10214</v>
          </cell>
          <cell r="D216" t="str">
            <v>凌厉的空灵法杖</v>
          </cell>
          <cell r="E216">
            <v>11</v>
          </cell>
          <cell r="F216" t="str">
            <v>b</v>
          </cell>
          <cell r="K216" t="str">
            <v>地脉</v>
          </cell>
          <cell r="AO216">
            <v>127.5</v>
          </cell>
        </row>
        <row r="217">
          <cell r="A217">
            <v>10215</v>
          </cell>
          <cell r="D217" t="str">
            <v>优质的斯塞提魔杖</v>
          </cell>
          <cell r="E217">
            <v>13</v>
          </cell>
          <cell r="F217" t="str">
            <v>b</v>
          </cell>
          <cell r="K217" t="str">
            <v>地脉</v>
          </cell>
          <cell r="AO217">
            <v>202.02727272727273</v>
          </cell>
        </row>
        <row r="218">
          <cell r="A218">
            <v>10216</v>
          </cell>
          <cell r="D218" t="str">
            <v>坚硬的智慧魔杖</v>
          </cell>
          <cell r="E218">
            <v>15</v>
          </cell>
          <cell r="F218" t="str">
            <v>b</v>
          </cell>
          <cell r="K218" t="str">
            <v>地脉</v>
          </cell>
          <cell r="AO218">
            <v>171</v>
          </cell>
        </row>
        <row r="219">
          <cell r="A219">
            <v>10217</v>
          </cell>
          <cell r="D219" t="str">
            <v>破旧的虚幻法杖</v>
          </cell>
          <cell r="E219">
            <v>1</v>
          </cell>
          <cell r="F219" t="str">
            <v>c</v>
          </cell>
          <cell r="K219" t="str">
            <v/>
          </cell>
          <cell r="AO219">
            <v>27</v>
          </cell>
        </row>
        <row r="220">
          <cell r="A220">
            <v>10218</v>
          </cell>
          <cell r="D220" t="str">
            <v>一般的智慧法杖</v>
          </cell>
          <cell r="E220">
            <v>3</v>
          </cell>
          <cell r="F220" t="str">
            <v>c</v>
          </cell>
          <cell r="K220" t="str">
            <v/>
          </cell>
          <cell r="AO220">
            <v>54</v>
          </cell>
        </row>
        <row r="221">
          <cell r="A221">
            <v>10219</v>
          </cell>
          <cell r="D221" t="str">
            <v>初级的智慧魔杖</v>
          </cell>
          <cell r="E221">
            <v>5</v>
          </cell>
          <cell r="F221" t="str">
            <v>c</v>
          </cell>
          <cell r="K221" t="str">
            <v/>
          </cell>
          <cell r="AO221">
            <v>81</v>
          </cell>
        </row>
        <row r="222">
          <cell r="A222">
            <v>10220</v>
          </cell>
          <cell r="D222" t="str">
            <v>普通的言语法杖</v>
          </cell>
          <cell r="E222">
            <v>7</v>
          </cell>
          <cell r="F222" t="str">
            <v>c</v>
          </cell>
          <cell r="K222" t="str">
            <v/>
          </cell>
          <cell r="AO222">
            <v>108</v>
          </cell>
        </row>
        <row r="223">
          <cell r="A223">
            <v>10221</v>
          </cell>
          <cell r="D223" t="str">
            <v>破旧的塞尔塔魔杖</v>
          </cell>
          <cell r="E223">
            <v>9</v>
          </cell>
          <cell r="F223" t="str">
            <v>c</v>
          </cell>
          <cell r="K223" t="str">
            <v/>
          </cell>
          <cell r="AO223">
            <v>135</v>
          </cell>
        </row>
        <row r="224">
          <cell r="A224">
            <v>10222</v>
          </cell>
          <cell r="D224" t="str">
            <v>普通的忏悔魔杖</v>
          </cell>
          <cell r="E224">
            <v>11</v>
          </cell>
          <cell r="F224" t="str">
            <v>c</v>
          </cell>
          <cell r="K224" t="str">
            <v/>
          </cell>
          <cell r="AO224">
            <v>162</v>
          </cell>
        </row>
        <row r="225">
          <cell r="A225">
            <v>10223</v>
          </cell>
          <cell r="D225" t="str">
            <v>破旧的遗迹权杖</v>
          </cell>
          <cell r="E225">
            <v>13</v>
          </cell>
          <cell r="F225" t="str">
            <v>c</v>
          </cell>
          <cell r="K225" t="str">
            <v/>
          </cell>
          <cell r="AO225">
            <v>189</v>
          </cell>
        </row>
        <row r="226">
          <cell r="A226">
            <v>10224</v>
          </cell>
          <cell r="D226" t="str">
            <v>一般的青铜权杖</v>
          </cell>
          <cell r="E226">
            <v>15</v>
          </cell>
          <cell r="F226" t="str">
            <v>c</v>
          </cell>
          <cell r="K226" t="str">
            <v/>
          </cell>
          <cell r="AO226">
            <v>216</v>
          </cell>
        </row>
        <row r="227">
          <cell r="A227">
            <v>10225</v>
          </cell>
          <cell r="D227" t="str">
            <v>神奇的言语烟斗</v>
          </cell>
          <cell r="E227">
            <v>2</v>
          </cell>
          <cell r="F227" t="str">
            <v>s</v>
          </cell>
          <cell r="K227" t="str">
            <v>神圣</v>
          </cell>
          <cell r="AO227">
            <v>55.8</v>
          </cell>
        </row>
        <row r="228">
          <cell r="A228">
            <v>10226</v>
          </cell>
          <cell r="D228" t="str">
            <v>璀璨的空灵烟斗</v>
          </cell>
          <cell r="E228">
            <v>4</v>
          </cell>
          <cell r="F228" t="str">
            <v>s</v>
          </cell>
          <cell r="K228" t="str">
            <v>神圣</v>
          </cell>
          <cell r="AO228">
            <v>108</v>
          </cell>
        </row>
        <row r="229">
          <cell r="A229">
            <v>10227</v>
          </cell>
          <cell r="D229" t="str">
            <v>神秘的水晶烟斗</v>
          </cell>
          <cell r="E229">
            <v>6</v>
          </cell>
          <cell r="F229" t="str">
            <v>s</v>
          </cell>
          <cell r="K229" t="str">
            <v>神圣</v>
          </cell>
          <cell r="AO229">
            <v>162.11650485436894</v>
          </cell>
        </row>
        <row r="230">
          <cell r="A230">
            <v>10228</v>
          </cell>
          <cell r="D230" t="str">
            <v>神奇的混乱烟斗</v>
          </cell>
          <cell r="E230">
            <v>8</v>
          </cell>
          <cell r="F230" t="str">
            <v>s</v>
          </cell>
          <cell r="K230" t="str">
            <v>神圣</v>
          </cell>
          <cell r="AO230">
            <v>136.40727272727273</v>
          </cell>
        </row>
        <row r="231">
          <cell r="A231">
            <v>10229</v>
          </cell>
          <cell r="D231" t="str">
            <v>神奇的水晶烟斗</v>
          </cell>
          <cell r="E231">
            <v>10</v>
          </cell>
          <cell r="F231" t="str">
            <v>s</v>
          </cell>
          <cell r="K231" t="str">
            <v>神圣</v>
          </cell>
          <cell r="AO231">
            <v>306.1904761904762</v>
          </cell>
        </row>
        <row r="232">
          <cell r="A232">
            <v>10230</v>
          </cell>
          <cell r="D232" t="str">
            <v>璀璨的颓废烟斗</v>
          </cell>
          <cell r="E232">
            <v>12</v>
          </cell>
          <cell r="F232" t="str">
            <v>s</v>
          </cell>
          <cell r="K232" t="str">
            <v>神圣</v>
          </cell>
          <cell r="AO232">
            <v>404.04459691252146</v>
          </cell>
        </row>
        <row r="233">
          <cell r="A233">
            <v>10231</v>
          </cell>
          <cell r="D233" t="str">
            <v>神秘的混乱烟斗</v>
          </cell>
          <cell r="E233">
            <v>14</v>
          </cell>
          <cell r="F233" t="str">
            <v>s</v>
          </cell>
          <cell r="K233" t="str">
            <v>神圣</v>
          </cell>
          <cell r="AO233">
            <v>427.82400000000001</v>
          </cell>
        </row>
        <row r="234">
          <cell r="A234">
            <v>10232</v>
          </cell>
          <cell r="D234" t="str">
            <v>璀璨的智慧烟斗</v>
          </cell>
          <cell r="E234">
            <v>16</v>
          </cell>
          <cell r="F234" t="str">
            <v>s</v>
          </cell>
          <cell r="K234" t="str">
            <v>神圣</v>
          </cell>
          <cell r="AO234">
            <v>555.25875966942147</v>
          </cell>
        </row>
        <row r="235">
          <cell r="A235">
            <v>10233</v>
          </cell>
          <cell r="D235" t="str">
            <v>拉风的颓废烟斗</v>
          </cell>
          <cell r="E235">
            <v>2</v>
          </cell>
          <cell r="F235" t="str">
            <v>a</v>
          </cell>
          <cell r="K235" t="str">
            <v>神圣</v>
          </cell>
          <cell r="AO235">
            <v>16.53960396039604</v>
          </cell>
        </row>
        <row r="236">
          <cell r="A236">
            <v>10234</v>
          </cell>
          <cell r="D236" t="str">
            <v>闪耀的混乱烟斗</v>
          </cell>
          <cell r="E236">
            <v>4</v>
          </cell>
          <cell r="F236" t="str">
            <v>a</v>
          </cell>
          <cell r="K236" t="str">
            <v>神圣</v>
          </cell>
          <cell r="AO236">
            <v>100.5</v>
          </cell>
        </row>
        <row r="237">
          <cell r="A237">
            <v>10235</v>
          </cell>
          <cell r="D237" t="str">
            <v>拉风的晨曦烟斗</v>
          </cell>
          <cell r="E237">
            <v>6</v>
          </cell>
          <cell r="F237" t="str">
            <v>a</v>
          </cell>
          <cell r="K237" t="str">
            <v>神圣</v>
          </cell>
          <cell r="AO237">
            <v>59.783702479338842</v>
          </cell>
        </row>
        <row r="238">
          <cell r="A238">
            <v>10236</v>
          </cell>
          <cell r="D238" t="str">
            <v>犀利的颓废烟斗</v>
          </cell>
          <cell r="E238">
            <v>8</v>
          </cell>
          <cell r="F238" t="str">
            <v>a</v>
          </cell>
          <cell r="K238" t="str">
            <v>神圣</v>
          </cell>
          <cell r="AO238">
            <v>69</v>
          </cell>
        </row>
        <row r="239">
          <cell r="A239">
            <v>10237</v>
          </cell>
          <cell r="D239" t="str">
            <v>精致的女神烟斗</v>
          </cell>
          <cell r="E239">
            <v>10</v>
          </cell>
          <cell r="F239" t="str">
            <v>a</v>
          </cell>
          <cell r="K239" t="str">
            <v>神圣</v>
          </cell>
          <cell r="AO239">
            <v>271.52</v>
          </cell>
        </row>
        <row r="240">
          <cell r="A240">
            <v>10238</v>
          </cell>
          <cell r="D240" t="str">
            <v>拉风的精钢烟斗</v>
          </cell>
          <cell r="E240">
            <v>12</v>
          </cell>
          <cell r="F240" t="str">
            <v>a</v>
          </cell>
          <cell r="K240" t="str">
            <v>神圣</v>
          </cell>
          <cell r="AO240">
            <v>133.24093752066116</v>
          </cell>
        </row>
        <row r="241">
          <cell r="A241">
            <v>10239</v>
          </cell>
          <cell r="D241" t="str">
            <v>拉风的精钢烟斗</v>
          </cell>
          <cell r="E241">
            <v>14</v>
          </cell>
          <cell r="F241" t="str">
            <v>a</v>
          </cell>
          <cell r="K241" t="str">
            <v>神圣</v>
          </cell>
          <cell r="AO241">
            <v>213.23095140495866</v>
          </cell>
        </row>
        <row r="242">
          <cell r="A242">
            <v>10240</v>
          </cell>
          <cell r="D242" t="str">
            <v>闪耀的忏悔烟斗</v>
          </cell>
          <cell r="E242">
            <v>16</v>
          </cell>
          <cell r="F242" t="str">
            <v>a</v>
          </cell>
          <cell r="K242" t="str">
            <v>神圣</v>
          </cell>
          <cell r="AO242">
            <v>451.13454545454545</v>
          </cell>
        </row>
        <row r="243">
          <cell r="A243">
            <v>10241</v>
          </cell>
          <cell r="D243" t="str">
            <v>凌厉的塞尔塔烟斗</v>
          </cell>
          <cell r="E243">
            <v>1</v>
          </cell>
          <cell r="F243" t="str">
            <v>b</v>
          </cell>
          <cell r="K243" t="str">
            <v>神圣</v>
          </cell>
          <cell r="AO243">
            <v>19.5</v>
          </cell>
        </row>
        <row r="244">
          <cell r="A244">
            <v>10242</v>
          </cell>
          <cell r="D244" t="str">
            <v>优质的青铜烟斗</v>
          </cell>
          <cell r="E244">
            <v>3</v>
          </cell>
          <cell r="F244" t="str">
            <v>b</v>
          </cell>
          <cell r="K244" t="str">
            <v>神圣</v>
          </cell>
          <cell r="AO244">
            <v>41.827272727272728</v>
          </cell>
        </row>
        <row r="245">
          <cell r="A245">
            <v>10243</v>
          </cell>
          <cell r="D245" t="str">
            <v>凌厉的斯塞提烟斗</v>
          </cell>
          <cell r="E245">
            <v>5</v>
          </cell>
          <cell r="F245" t="str">
            <v>b</v>
          </cell>
          <cell r="K245" t="str">
            <v>神圣</v>
          </cell>
          <cell r="AO245">
            <v>84</v>
          </cell>
        </row>
        <row r="246">
          <cell r="A246">
            <v>10244</v>
          </cell>
          <cell r="D246" t="str">
            <v>发亮的遗迹烟斗</v>
          </cell>
          <cell r="E246">
            <v>7</v>
          </cell>
          <cell r="F246" t="str">
            <v>b</v>
          </cell>
          <cell r="K246" t="str">
            <v>神圣</v>
          </cell>
          <cell r="AO246">
            <v>75</v>
          </cell>
        </row>
        <row r="247">
          <cell r="A247">
            <v>10245</v>
          </cell>
          <cell r="D247" t="str">
            <v>优质的颓废烟斗</v>
          </cell>
          <cell r="E247">
            <v>9</v>
          </cell>
          <cell r="F247" t="str">
            <v>b</v>
          </cell>
          <cell r="K247" t="str">
            <v>神圣</v>
          </cell>
          <cell r="AO247">
            <v>142.5</v>
          </cell>
        </row>
        <row r="248">
          <cell r="A248">
            <v>10246</v>
          </cell>
          <cell r="D248" t="str">
            <v>发亮的青铜烟斗</v>
          </cell>
          <cell r="E248">
            <v>11</v>
          </cell>
          <cell r="F248" t="str">
            <v>b</v>
          </cell>
          <cell r="K248" t="str">
            <v>神圣</v>
          </cell>
          <cell r="AO248">
            <v>360</v>
          </cell>
        </row>
        <row r="249">
          <cell r="A249">
            <v>10247</v>
          </cell>
          <cell r="D249" t="str">
            <v>发亮的水晶烟斗</v>
          </cell>
          <cell r="E249">
            <v>13</v>
          </cell>
          <cell r="F249" t="str">
            <v>b</v>
          </cell>
          <cell r="K249" t="str">
            <v>神圣</v>
          </cell>
          <cell r="AO249">
            <v>182.13272727272727</v>
          </cell>
        </row>
        <row r="250">
          <cell r="A250">
            <v>10248</v>
          </cell>
          <cell r="D250" t="str">
            <v>坚硬的空灵烟斗</v>
          </cell>
          <cell r="E250">
            <v>15</v>
          </cell>
          <cell r="F250" t="str">
            <v>b</v>
          </cell>
          <cell r="K250" t="str">
            <v>神圣</v>
          </cell>
          <cell r="AO250">
            <v>214.79636363636365</v>
          </cell>
        </row>
        <row r="251">
          <cell r="A251">
            <v>10249</v>
          </cell>
          <cell r="D251" t="str">
            <v>普通的卡尼亚烟斗</v>
          </cell>
          <cell r="E251">
            <v>1</v>
          </cell>
          <cell r="F251" t="str">
            <v>c</v>
          </cell>
          <cell r="K251" t="str">
            <v/>
          </cell>
          <cell r="AO251">
            <v>22.5</v>
          </cell>
        </row>
        <row r="252">
          <cell r="A252">
            <v>10250</v>
          </cell>
          <cell r="D252" t="str">
            <v>破旧的魔王烟斗</v>
          </cell>
          <cell r="E252">
            <v>3</v>
          </cell>
          <cell r="F252" t="str">
            <v>c</v>
          </cell>
          <cell r="K252" t="str">
            <v/>
          </cell>
          <cell r="AO252">
            <v>46.5</v>
          </cell>
        </row>
        <row r="253">
          <cell r="A253">
            <v>10251</v>
          </cell>
          <cell r="D253" t="str">
            <v>破旧的白银烟斗</v>
          </cell>
          <cell r="E253">
            <v>5</v>
          </cell>
          <cell r="F253" t="str">
            <v>c</v>
          </cell>
          <cell r="K253" t="str">
            <v/>
          </cell>
          <cell r="AO253">
            <v>70.5</v>
          </cell>
        </row>
        <row r="254">
          <cell r="A254">
            <v>10252</v>
          </cell>
          <cell r="D254" t="str">
            <v>破旧的白银烟斗</v>
          </cell>
          <cell r="E254">
            <v>7</v>
          </cell>
          <cell r="F254" t="str">
            <v>c</v>
          </cell>
          <cell r="K254" t="str">
            <v/>
          </cell>
          <cell r="AO254">
            <v>94.5</v>
          </cell>
        </row>
        <row r="255">
          <cell r="A255">
            <v>10253</v>
          </cell>
          <cell r="D255" t="str">
            <v>一般的青铜烟斗</v>
          </cell>
          <cell r="E255">
            <v>9</v>
          </cell>
          <cell r="F255" t="str">
            <v>c</v>
          </cell>
          <cell r="K255" t="str">
            <v/>
          </cell>
          <cell r="AO255">
            <v>118.5</v>
          </cell>
        </row>
        <row r="256">
          <cell r="A256">
            <v>10254</v>
          </cell>
          <cell r="D256" t="str">
            <v>破旧的白银烟斗</v>
          </cell>
          <cell r="E256">
            <v>11</v>
          </cell>
          <cell r="F256" t="str">
            <v>c</v>
          </cell>
          <cell r="K256" t="str">
            <v/>
          </cell>
          <cell r="AO256">
            <v>142.5</v>
          </cell>
        </row>
        <row r="257">
          <cell r="A257">
            <v>10255</v>
          </cell>
          <cell r="D257" t="str">
            <v>普通的颓废烟斗</v>
          </cell>
          <cell r="E257">
            <v>13</v>
          </cell>
          <cell r="F257" t="str">
            <v>c</v>
          </cell>
          <cell r="K257" t="str">
            <v/>
          </cell>
          <cell r="AO257">
            <v>166.5</v>
          </cell>
        </row>
        <row r="258">
          <cell r="A258">
            <v>10256</v>
          </cell>
          <cell r="D258" t="str">
            <v>破旧的空灵烟斗</v>
          </cell>
          <cell r="E258">
            <v>15</v>
          </cell>
          <cell r="F258" t="str">
            <v>c</v>
          </cell>
          <cell r="K258" t="str">
            <v/>
          </cell>
          <cell r="AO258">
            <v>190.5</v>
          </cell>
        </row>
        <row r="259">
          <cell r="A259">
            <v>10257</v>
          </cell>
          <cell r="D259" t="str">
            <v>传说的遗迹弓</v>
          </cell>
          <cell r="E259">
            <v>2</v>
          </cell>
          <cell r="F259" t="str">
            <v>s</v>
          </cell>
          <cell r="K259" t="str">
            <v>电击</v>
          </cell>
          <cell r="AO259">
            <v>30</v>
          </cell>
        </row>
        <row r="260">
          <cell r="A260">
            <v>10258</v>
          </cell>
          <cell r="D260" t="str">
            <v>神奇的言语弓</v>
          </cell>
          <cell r="E260">
            <v>4</v>
          </cell>
          <cell r="F260" t="str">
            <v>s</v>
          </cell>
          <cell r="K260" t="str">
            <v>电击</v>
          </cell>
          <cell r="AO260">
            <v>61.5</v>
          </cell>
        </row>
        <row r="261">
          <cell r="A261">
            <v>10259</v>
          </cell>
          <cell r="D261" t="str">
            <v>璀璨的遗迹弓</v>
          </cell>
          <cell r="E261">
            <v>6</v>
          </cell>
          <cell r="F261" t="str">
            <v>s</v>
          </cell>
          <cell r="K261" t="str">
            <v>电击</v>
          </cell>
          <cell r="AO261">
            <v>70.5</v>
          </cell>
        </row>
        <row r="262">
          <cell r="A262">
            <v>10260</v>
          </cell>
          <cell r="D262" t="str">
            <v>神秘的水晶短弓</v>
          </cell>
          <cell r="E262">
            <v>8</v>
          </cell>
          <cell r="F262" t="str">
            <v>s</v>
          </cell>
          <cell r="K262" t="str">
            <v>电击</v>
          </cell>
          <cell r="AO262">
            <v>139.5</v>
          </cell>
        </row>
        <row r="263">
          <cell r="A263">
            <v>10261</v>
          </cell>
          <cell r="D263" t="str">
            <v>神秘的虚幻硬弓</v>
          </cell>
          <cell r="E263">
            <v>10</v>
          </cell>
          <cell r="F263" t="str">
            <v>s</v>
          </cell>
          <cell r="K263" t="str">
            <v>电击</v>
          </cell>
          <cell r="AO263">
            <v>156</v>
          </cell>
        </row>
        <row r="264">
          <cell r="A264">
            <v>10262</v>
          </cell>
          <cell r="D264" t="str">
            <v>神秘的忏悔短弓</v>
          </cell>
          <cell r="E264">
            <v>12</v>
          </cell>
          <cell r="F264" t="str">
            <v>s</v>
          </cell>
          <cell r="K264" t="str">
            <v>电击</v>
          </cell>
          <cell r="AO264">
            <v>177.22275929370863</v>
          </cell>
        </row>
        <row r="265">
          <cell r="A265">
            <v>10263</v>
          </cell>
          <cell r="D265" t="str">
            <v>神秘的混乱短弓</v>
          </cell>
          <cell r="E265">
            <v>14</v>
          </cell>
          <cell r="F265" t="str">
            <v>s</v>
          </cell>
          <cell r="K265" t="str">
            <v>电击</v>
          </cell>
          <cell r="AO265">
            <v>295.10837289256199</v>
          </cell>
        </row>
        <row r="266">
          <cell r="A266">
            <v>10264</v>
          </cell>
          <cell r="D266" t="str">
            <v>神奇的虚幻硬弓</v>
          </cell>
          <cell r="E266">
            <v>16</v>
          </cell>
          <cell r="F266" t="str">
            <v>s</v>
          </cell>
          <cell r="K266" t="str">
            <v>电击</v>
          </cell>
          <cell r="AO266">
            <v>354</v>
          </cell>
        </row>
        <row r="267">
          <cell r="A267">
            <v>10265</v>
          </cell>
          <cell r="D267" t="str">
            <v>犀利的精灵短弓</v>
          </cell>
          <cell r="E267">
            <v>2</v>
          </cell>
          <cell r="F267" t="str">
            <v>a</v>
          </cell>
          <cell r="K267" t="str">
            <v>电击</v>
          </cell>
          <cell r="AO267">
            <v>19.48</v>
          </cell>
        </row>
        <row r="268">
          <cell r="A268">
            <v>10266</v>
          </cell>
          <cell r="D268" t="str">
            <v>拉风的白银短弓</v>
          </cell>
          <cell r="E268">
            <v>4</v>
          </cell>
          <cell r="F268" t="str">
            <v>a</v>
          </cell>
          <cell r="K268" t="str">
            <v>电击</v>
          </cell>
          <cell r="AO268">
            <v>39.167272727272724</v>
          </cell>
        </row>
        <row r="269">
          <cell r="A269">
            <v>10267</v>
          </cell>
          <cell r="D269" t="str">
            <v>犀利的精灵短弓</v>
          </cell>
          <cell r="E269">
            <v>6</v>
          </cell>
          <cell r="F269" t="str">
            <v>a</v>
          </cell>
          <cell r="K269" t="str">
            <v>电击</v>
          </cell>
          <cell r="AO269">
            <v>60.938853553719007</v>
          </cell>
        </row>
        <row r="270">
          <cell r="A270">
            <v>10268</v>
          </cell>
          <cell r="D270" t="str">
            <v>精致的遗迹硬弓</v>
          </cell>
          <cell r="E270">
            <v>8</v>
          </cell>
          <cell r="F270" t="str">
            <v>a</v>
          </cell>
          <cell r="K270" t="str">
            <v>电击</v>
          </cell>
          <cell r="AO270">
            <v>84.280433566433572</v>
          </cell>
        </row>
        <row r="271">
          <cell r="A271">
            <v>10269</v>
          </cell>
          <cell r="D271" t="str">
            <v>拉风的颓废弓</v>
          </cell>
          <cell r="E271">
            <v>10</v>
          </cell>
          <cell r="F271" t="str">
            <v>a</v>
          </cell>
          <cell r="K271" t="str">
            <v>电击</v>
          </cell>
          <cell r="AO271">
            <v>108.91200000000001</v>
          </cell>
        </row>
        <row r="272">
          <cell r="A272">
            <v>10270</v>
          </cell>
          <cell r="D272" t="str">
            <v>犀利的水晶弓</v>
          </cell>
          <cell r="E272">
            <v>12</v>
          </cell>
          <cell r="F272" t="str">
            <v>a</v>
          </cell>
          <cell r="K272" t="str">
            <v>电击</v>
          </cell>
          <cell r="AO272">
            <v>315</v>
          </cell>
        </row>
        <row r="273">
          <cell r="A273">
            <v>10271</v>
          </cell>
          <cell r="D273" t="str">
            <v>闪耀的白银弓</v>
          </cell>
          <cell r="E273">
            <v>14</v>
          </cell>
          <cell r="F273" t="str">
            <v>a</v>
          </cell>
          <cell r="K273" t="str">
            <v>电击</v>
          </cell>
          <cell r="AO273">
            <v>127.0609756097561</v>
          </cell>
        </row>
        <row r="274">
          <cell r="A274">
            <v>10272</v>
          </cell>
          <cell r="D274" t="str">
            <v>拉风的智慧弓</v>
          </cell>
          <cell r="E274">
            <v>16</v>
          </cell>
          <cell r="F274" t="str">
            <v>a</v>
          </cell>
          <cell r="K274" t="str">
            <v>电击</v>
          </cell>
          <cell r="AO274">
            <v>354.27419354838707</v>
          </cell>
        </row>
        <row r="275">
          <cell r="A275">
            <v>10273</v>
          </cell>
          <cell r="D275" t="str">
            <v>发亮的晨曦弓</v>
          </cell>
          <cell r="E275">
            <v>1</v>
          </cell>
          <cell r="F275" t="str">
            <v>b</v>
          </cell>
          <cell r="K275" t="str">
            <v>电击</v>
          </cell>
          <cell r="AO275">
            <v>19.48</v>
          </cell>
        </row>
        <row r="276">
          <cell r="A276">
            <v>10274</v>
          </cell>
          <cell r="D276" t="str">
            <v>优质的玄铁弓</v>
          </cell>
          <cell r="E276">
            <v>3</v>
          </cell>
          <cell r="F276" t="str">
            <v>b</v>
          </cell>
          <cell r="K276" t="str">
            <v>电击</v>
          </cell>
          <cell r="AO276">
            <v>41.543636363636367</v>
          </cell>
        </row>
        <row r="277">
          <cell r="A277">
            <v>10275</v>
          </cell>
          <cell r="D277" t="str">
            <v>坚硬的玄铁弓</v>
          </cell>
          <cell r="E277">
            <v>5</v>
          </cell>
          <cell r="F277" t="str">
            <v>b</v>
          </cell>
          <cell r="K277" t="str">
            <v>电击</v>
          </cell>
          <cell r="AO277">
            <v>65.864727272727265</v>
          </cell>
        </row>
        <row r="278">
          <cell r="A278">
            <v>10276</v>
          </cell>
          <cell r="D278" t="str">
            <v>优质的精灵硬弓</v>
          </cell>
          <cell r="E278">
            <v>7</v>
          </cell>
          <cell r="F278" t="str">
            <v>b</v>
          </cell>
          <cell r="K278" t="str">
            <v>电击</v>
          </cell>
          <cell r="AO278">
            <v>92.24872727272728</v>
          </cell>
        </row>
        <row r="279">
          <cell r="A279">
            <v>10277</v>
          </cell>
          <cell r="D279" t="str">
            <v>发亮的言语弓</v>
          </cell>
          <cell r="E279">
            <v>9</v>
          </cell>
          <cell r="F279" t="str">
            <v>b</v>
          </cell>
          <cell r="K279" t="str">
            <v>电击</v>
          </cell>
          <cell r="AO279">
            <v>96</v>
          </cell>
        </row>
        <row r="280">
          <cell r="A280">
            <v>10278</v>
          </cell>
          <cell r="D280" t="str">
            <v>发亮的晨曦弓</v>
          </cell>
          <cell r="E280">
            <v>11</v>
          </cell>
          <cell r="F280" t="str">
            <v>b</v>
          </cell>
          <cell r="K280" t="str">
            <v>电击</v>
          </cell>
          <cell r="AO280">
            <v>115.75925925925925</v>
          </cell>
        </row>
        <row r="281">
          <cell r="A281">
            <v>10279</v>
          </cell>
          <cell r="D281" t="str">
            <v>发亮的智慧弓</v>
          </cell>
          <cell r="E281">
            <v>13</v>
          </cell>
          <cell r="F281" t="str">
            <v>b</v>
          </cell>
          <cell r="K281" t="str">
            <v>电击</v>
          </cell>
          <cell r="AO281">
            <v>182.74981818181817</v>
          </cell>
        </row>
        <row r="282">
          <cell r="A282">
            <v>10280</v>
          </cell>
          <cell r="D282" t="str">
            <v>优质的空灵弓</v>
          </cell>
          <cell r="E282">
            <v>15</v>
          </cell>
          <cell r="F282" t="str">
            <v>b</v>
          </cell>
          <cell r="K282" t="str">
            <v>电击</v>
          </cell>
          <cell r="AO282">
            <v>154.5</v>
          </cell>
        </row>
        <row r="283">
          <cell r="A283">
            <v>10281</v>
          </cell>
          <cell r="D283" t="str">
            <v>一般的塞尔塔弓</v>
          </cell>
          <cell r="E283">
            <v>1</v>
          </cell>
          <cell r="F283" t="str">
            <v>c</v>
          </cell>
          <cell r="K283" t="str">
            <v/>
          </cell>
          <cell r="AO283">
            <v>24</v>
          </cell>
        </row>
        <row r="284">
          <cell r="A284">
            <v>10282</v>
          </cell>
          <cell r="D284" t="str">
            <v>初级的青铜短弓</v>
          </cell>
          <cell r="E284">
            <v>3</v>
          </cell>
          <cell r="F284" t="str">
            <v>c</v>
          </cell>
          <cell r="K284" t="str">
            <v/>
          </cell>
          <cell r="AO284">
            <v>48</v>
          </cell>
        </row>
        <row r="285">
          <cell r="A285">
            <v>10283</v>
          </cell>
          <cell r="D285" t="str">
            <v>破旧的斯塞提弓</v>
          </cell>
          <cell r="E285">
            <v>5</v>
          </cell>
          <cell r="F285" t="str">
            <v>c</v>
          </cell>
          <cell r="K285" t="str">
            <v/>
          </cell>
          <cell r="AO285">
            <v>72</v>
          </cell>
        </row>
        <row r="286">
          <cell r="A286">
            <v>10284</v>
          </cell>
          <cell r="D286" t="str">
            <v>破旧的水晶硬弓</v>
          </cell>
          <cell r="E286">
            <v>7</v>
          </cell>
          <cell r="F286" t="str">
            <v>c</v>
          </cell>
          <cell r="K286" t="str">
            <v/>
          </cell>
          <cell r="AO286">
            <v>97.5</v>
          </cell>
        </row>
        <row r="287">
          <cell r="A287">
            <v>10285</v>
          </cell>
          <cell r="D287" t="str">
            <v>破旧的空灵短弓</v>
          </cell>
          <cell r="E287">
            <v>9</v>
          </cell>
          <cell r="F287" t="str">
            <v>c</v>
          </cell>
          <cell r="K287" t="str">
            <v/>
          </cell>
          <cell r="AO287">
            <v>121.5</v>
          </cell>
        </row>
        <row r="288">
          <cell r="A288">
            <v>10286</v>
          </cell>
          <cell r="D288" t="str">
            <v>破旧的言语硬弓</v>
          </cell>
          <cell r="E288">
            <v>11</v>
          </cell>
          <cell r="F288" t="str">
            <v>c</v>
          </cell>
          <cell r="K288" t="str">
            <v/>
          </cell>
          <cell r="AO288">
            <v>145.5</v>
          </cell>
        </row>
        <row r="289">
          <cell r="A289">
            <v>10287</v>
          </cell>
          <cell r="D289" t="str">
            <v>破旧的虚幻短弓</v>
          </cell>
          <cell r="E289">
            <v>13</v>
          </cell>
          <cell r="F289" t="str">
            <v>c</v>
          </cell>
          <cell r="K289" t="str">
            <v/>
          </cell>
          <cell r="AO289">
            <v>171</v>
          </cell>
        </row>
        <row r="290">
          <cell r="A290">
            <v>10288</v>
          </cell>
          <cell r="D290" t="str">
            <v>破旧的精钢短弓</v>
          </cell>
          <cell r="E290">
            <v>15</v>
          </cell>
          <cell r="F290" t="str">
            <v>c</v>
          </cell>
          <cell r="K290" t="str">
            <v/>
          </cell>
          <cell r="AO290">
            <v>195</v>
          </cell>
        </row>
        <row r="291">
          <cell r="A291">
            <v>10289</v>
          </cell>
          <cell r="D291" t="str">
            <v>神秘的卡尼亚轻拳</v>
          </cell>
          <cell r="E291">
            <v>2</v>
          </cell>
          <cell r="F291" t="str">
            <v>s</v>
          </cell>
          <cell r="K291" t="str">
            <v>冷却</v>
          </cell>
          <cell r="AO291">
            <v>29.207999999999998</v>
          </cell>
        </row>
        <row r="292">
          <cell r="A292">
            <v>10290</v>
          </cell>
          <cell r="D292" t="str">
            <v>传说的卡尼亚轻拳</v>
          </cell>
          <cell r="E292">
            <v>4</v>
          </cell>
          <cell r="F292" t="str">
            <v>s</v>
          </cell>
          <cell r="K292" t="str">
            <v>冷却</v>
          </cell>
          <cell r="AO292">
            <v>58.149108734402851</v>
          </cell>
        </row>
        <row r="293">
          <cell r="A293">
            <v>10291</v>
          </cell>
          <cell r="D293" t="str">
            <v>璀璨的塞尔塔轻拳</v>
          </cell>
          <cell r="E293">
            <v>6</v>
          </cell>
          <cell r="F293" t="str">
            <v>s</v>
          </cell>
          <cell r="K293" t="str">
            <v>冷却</v>
          </cell>
          <cell r="AO293">
            <v>91.494150743801654</v>
          </cell>
        </row>
        <row r="294">
          <cell r="A294">
            <v>10292</v>
          </cell>
          <cell r="D294" t="str">
            <v>神奇的虚幻拳套</v>
          </cell>
          <cell r="E294">
            <v>8</v>
          </cell>
          <cell r="F294" t="str">
            <v>s</v>
          </cell>
          <cell r="K294" t="str">
            <v>冷却</v>
          </cell>
          <cell r="AO294">
            <v>136.5</v>
          </cell>
        </row>
        <row r="295">
          <cell r="A295">
            <v>10293</v>
          </cell>
          <cell r="D295" t="str">
            <v>神秘的水晶重拳</v>
          </cell>
          <cell r="E295">
            <v>10</v>
          </cell>
          <cell r="F295" t="str">
            <v>s</v>
          </cell>
          <cell r="K295" t="str">
            <v>冷却</v>
          </cell>
          <cell r="AO295">
            <v>173.22943722943722</v>
          </cell>
        </row>
        <row r="296">
          <cell r="A296">
            <v>10294</v>
          </cell>
          <cell r="D296" t="str">
            <v>神奇的水晶轻拳</v>
          </cell>
          <cell r="E296">
            <v>12</v>
          </cell>
          <cell r="F296" t="str">
            <v>s</v>
          </cell>
          <cell r="K296" t="str">
            <v>冷却</v>
          </cell>
          <cell r="AO296">
            <v>165</v>
          </cell>
        </row>
        <row r="297">
          <cell r="A297">
            <v>10295</v>
          </cell>
          <cell r="D297" t="str">
            <v>璀璨的塞尔塔轻拳</v>
          </cell>
          <cell r="E297">
            <v>14</v>
          </cell>
          <cell r="F297" t="str">
            <v>s</v>
          </cell>
          <cell r="K297" t="str">
            <v>冷却</v>
          </cell>
          <cell r="AO297">
            <v>286.25880359619993</v>
          </cell>
        </row>
        <row r="298">
          <cell r="A298">
            <v>10296</v>
          </cell>
          <cell r="D298" t="str">
            <v>传说的女神轻拳</v>
          </cell>
          <cell r="E298">
            <v>16</v>
          </cell>
          <cell r="F298" t="str">
            <v>s</v>
          </cell>
          <cell r="K298" t="str">
            <v>冷却</v>
          </cell>
          <cell r="AO298">
            <v>282.60739537414963</v>
          </cell>
        </row>
        <row r="299">
          <cell r="A299">
            <v>10297</v>
          </cell>
          <cell r="D299" t="str">
            <v>拉风的卡尼亚拳套</v>
          </cell>
          <cell r="E299">
            <v>2</v>
          </cell>
          <cell r="F299" t="str">
            <v>a</v>
          </cell>
          <cell r="K299" t="str">
            <v>冷却</v>
          </cell>
          <cell r="AO299">
            <v>21</v>
          </cell>
        </row>
        <row r="300">
          <cell r="A300">
            <v>10298</v>
          </cell>
          <cell r="D300" t="str">
            <v>拉风的晨曦轻拳</v>
          </cell>
          <cell r="E300">
            <v>4</v>
          </cell>
          <cell r="F300" t="str">
            <v>a</v>
          </cell>
          <cell r="K300" t="str">
            <v>冷却</v>
          </cell>
          <cell r="AO300">
            <v>45.2</v>
          </cell>
        </row>
        <row r="301">
          <cell r="A301">
            <v>10299</v>
          </cell>
          <cell r="D301" t="str">
            <v>闪耀的青铜轻拳</v>
          </cell>
          <cell r="E301">
            <v>6</v>
          </cell>
          <cell r="F301" t="str">
            <v>a</v>
          </cell>
          <cell r="K301" t="str">
            <v>冷却</v>
          </cell>
          <cell r="AO301">
            <v>69.732727272727274</v>
          </cell>
        </row>
        <row r="302">
          <cell r="A302">
            <v>10300</v>
          </cell>
          <cell r="D302" t="str">
            <v>精致的白银轻拳</v>
          </cell>
          <cell r="E302">
            <v>8</v>
          </cell>
          <cell r="F302" t="str">
            <v>a</v>
          </cell>
          <cell r="K302" t="str">
            <v>冷却</v>
          </cell>
          <cell r="AO302">
            <v>95.812665123966951</v>
          </cell>
        </row>
        <row r="303">
          <cell r="A303">
            <v>10301</v>
          </cell>
          <cell r="D303" t="str">
            <v>精致的忏悔轻拳</v>
          </cell>
          <cell r="E303">
            <v>10</v>
          </cell>
          <cell r="F303" t="str">
            <v>a</v>
          </cell>
          <cell r="K303" t="str">
            <v>冷却</v>
          </cell>
          <cell r="AO303">
            <v>139.5</v>
          </cell>
        </row>
        <row r="304">
          <cell r="A304">
            <v>10302</v>
          </cell>
          <cell r="D304" t="str">
            <v>犀利的虚幻轻拳</v>
          </cell>
          <cell r="E304">
            <v>12</v>
          </cell>
          <cell r="F304" t="str">
            <v>a</v>
          </cell>
          <cell r="K304" t="str">
            <v>冷却</v>
          </cell>
          <cell r="AO304">
            <v>151.97795570247933</v>
          </cell>
        </row>
        <row r="305">
          <cell r="A305">
            <v>10303</v>
          </cell>
          <cell r="D305" t="str">
            <v>拉风的空灵轻拳</v>
          </cell>
          <cell r="E305">
            <v>14</v>
          </cell>
          <cell r="F305" t="str">
            <v>a</v>
          </cell>
          <cell r="K305" t="str">
            <v>冷却</v>
          </cell>
          <cell r="AO305">
            <v>182.42707731520818</v>
          </cell>
        </row>
        <row r="306">
          <cell r="A306">
            <v>10304</v>
          </cell>
          <cell r="D306" t="str">
            <v>犀利的精灵轻拳</v>
          </cell>
          <cell r="E306">
            <v>16</v>
          </cell>
          <cell r="F306" t="str">
            <v>a</v>
          </cell>
          <cell r="K306" t="str">
            <v>冷却</v>
          </cell>
          <cell r="AO306">
            <v>213.9978347107438</v>
          </cell>
        </row>
        <row r="307">
          <cell r="A307">
            <v>10305</v>
          </cell>
          <cell r="D307" t="str">
            <v>凌厉的智慧重拳</v>
          </cell>
          <cell r="E307">
            <v>1</v>
          </cell>
          <cell r="F307" t="str">
            <v>b</v>
          </cell>
          <cell r="K307" t="str">
            <v>冷却</v>
          </cell>
          <cell r="AO307">
            <v>22.5</v>
          </cell>
        </row>
        <row r="308">
          <cell r="A308">
            <v>10306</v>
          </cell>
          <cell r="D308" t="str">
            <v>优质的晨曦拳套</v>
          </cell>
          <cell r="E308">
            <v>3</v>
          </cell>
          <cell r="F308" t="str">
            <v>b</v>
          </cell>
          <cell r="K308" t="str">
            <v>冷却</v>
          </cell>
          <cell r="AO308">
            <v>45</v>
          </cell>
        </row>
        <row r="309">
          <cell r="A309">
            <v>10307</v>
          </cell>
          <cell r="D309" t="str">
            <v>坚硬的晨曦重拳</v>
          </cell>
          <cell r="E309">
            <v>5</v>
          </cell>
          <cell r="F309" t="str">
            <v>b</v>
          </cell>
          <cell r="K309" t="str">
            <v>冷却</v>
          </cell>
          <cell r="AO309">
            <v>67.5</v>
          </cell>
        </row>
        <row r="310">
          <cell r="A310">
            <v>10308</v>
          </cell>
          <cell r="D310" t="str">
            <v>发亮的青铜轻拳</v>
          </cell>
          <cell r="E310">
            <v>7</v>
          </cell>
          <cell r="F310" t="str">
            <v>b</v>
          </cell>
          <cell r="K310" t="str">
            <v>冷却</v>
          </cell>
          <cell r="AO310">
            <v>105.18545454545455</v>
          </cell>
        </row>
        <row r="311">
          <cell r="A311">
            <v>10309</v>
          </cell>
          <cell r="D311" t="str">
            <v>优质的颓废重拳</v>
          </cell>
          <cell r="E311">
            <v>9</v>
          </cell>
          <cell r="F311" t="str">
            <v>b</v>
          </cell>
          <cell r="K311" t="str">
            <v>冷却</v>
          </cell>
          <cell r="AO311">
            <v>112.5</v>
          </cell>
        </row>
        <row r="312">
          <cell r="A312">
            <v>10310</v>
          </cell>
          <cell r="D312" t="str">
            <v>凌厉的忏悔轻拳</v>
          </cell>
          <cell r="E312">
            <v>11</v>
          </cell>
          <cell r="F312" t="str">
            <v>b</v>
          </cell>
          <cell r="K312" t="str">
            <v>冷却</v>
          </cell>
          <cell r="AO312">
            <v>135</v>
          </cell>
        </row>
        <row r="313">
          <cell r="A313">
            <v>10311</v>
          </cell>
          <cell r="D313" t="str">
            <v>凌厉的忏悔轻拳</v>
          </cell>
          <cell r="E313">
            <v>13</v>
          </cell>
          <cell r="F313" t="str">
            <v>b</v>
          </cell>
          <cell r="K313" t="str">
            <v>冷却</v>
          </cell>
          <cell r="AO313">
            <v>203.08181818181819</v>
          </cell>
        </row>
        <row r="314">
          <cell r="A314">
            <v>10312</v>
          </cell>
          <cell r="D314" t="str">
            <v>凌厉的白银拳套</v>
          </cell>
          <cell r="E314">
            <v>15</v>
          </cell>
          <cell r="F314" t="str">
            <v>b</v>
          </cell>
          <cell r="K314" t="str">
            <v>冷却</v>
          </cell>
          <cell r="AO314">
            <v>239.18181818181819</v>
          </cell>
        </row>
        <row r="315">
          <cell r="A315">
            <v>10313</v>
          </cell>
          <cell r="D315" t="str">
            <v>初级的卡尼亚拳套</v>
          </cell>
          <cell r="E315">
            <v>1</v>
          </cell>
          <cell r="F315" t="str">
            <v>c</v>
          </cell>
          <cell r="K315" t="str">
            <v/>
          </cell>
          <cell r="AO315">
            <v>28.5</v>
          </cell>
        </row>
        <row r="316">
          <cell r="A316">
            <v>10314</v>
          </cell>
          <cell r="D316" t="str">
            <v>一般的水晶拳套</v>
          </cell>
          <cell r="E316">
            <v>3</v>
          </cell>
          <cell r="F316" t="str">
            <v>c</v>
          </cell>
          <cell r="K316" t="str">
            <v/>
          </cell>
          <cell r="AO316">
            <v>57</v>
          </cell>
        </row>
        <row r="317">
          <cell r="A317">
            <v>10315</v>
          </cell>
          <cell r="D317" t="str">
            <v>一般的塞尔塔拳套</v>
          </cell>
          <cell r="E317">
            <v>5</v>
          </cell>
          <cell r="F317" t="str">
            <v>c</v>
          </cell>
          <cell r="K317" t="str">
            <v/>
          </cell>
          <cell r="AO317">
            <v>85.5</v>
          </cell>
        </row>
        <row r="318">
          <cell r="A318">
            <v>10316</v>
          </cell>
          <cell r="D318" t="str">
            <v>普通的魔王重拳</v>
          </cell>
          <cell r="E318">
            <v>7</v>
          </cell>
          <cell r="F318" t="str">
            <v>c</v>
          </cell>
          <cell r="K318" t="str">
            <v/>
          </cell>
          <cell r="AO318">
            <v>114</v>
          </cell>
        </row>
        <row r="319">
          <cell r="A319">
            <v>10317</v>
          </cell>
          <cell r="D319" t="str">
            <v>一般的颓废重拳</v>
          </cell>
          <cell r="E319">
            <v>9</v>
          </cell>
          <cell r="F319" t="str">
            <v>c</v>
          </cell>
          <cell r="K319" t="str">
            <v/>
          </cell>
          <cell r="AO319">
            <v>142.5</v>
          </cell>
        </row>
        <row r="320">
          <cell r="A320">
            <v>10318</v>
          </cell>
          <cell r="D320" t="str">
            <v>一般的斯塞提轻拳</v>
          </cell>
          <cell r="E320">
            <v>11</v>
          </cell>
          <cell r="F320" t="str">
            <v>c</v>
          </cell>
          <cell r="K320" t="str">
            <v/>
          </cell>
          <cell r="AO320">
            <v>171</v>
          </cell>
        </row>
        <row r="321">
          <cell r="A321">
            <v>10319</v>
          </cell>
          <cell r="D321" t="str">
            <v>破旧的智慧轻拳</v>
          </cell>
          <cell r="E321">
            <v>13</v>
          </cell>
          <cell r="F321" t="str">
            <v>c</v>
          </cell>
          <cell r="K321" t="str">
            <v/>
          </cell>
          <cell r="AO321">
            <v>199.5</v>
          </cell>
        </row>
        <row r="322">
          <cell r="A322">
            <v>10320</v>
          </cell>
          <cell r="D322" t="str">
            <v>普通的空灵拳套</v>
          </cell>
          <cell r="E322">
            <v>15</v>
          </cell>
          <cell r="F322" t="str">
            <v>c</v>
          </cell>
          <cell r="K322" t="str">
            <v/>
          </cell>
          <cell r="AO322">
            <v>228</v>
          </cell>
        </row>
        <row r="323">
          <cell r="A323">
            <v>10321</v>
          </cell>
          <cell r="D323" t="str">
            <v>传说的智慧轻锤</v>
          </cell>
          <cell r="E323">
            <v>3</v>
          </cell>
          <cell r="F323" t="str">
            <v>s</v>
          </cell>
          <cell r="K323" t="str">
            <v>物理</v>
          </cell>
          <cell r="AO323">
            <v>48.552</v>
          </cell>
        </row>
        <row r="324">
          <cell r="A324">
            <v>10322</v>
          </cell>
          <cell r="D324" t="str">
            <v>神秘的卡尼亚重锤</v>
          </cell>
          <cell r="E324">
            <v>5</v>
          </cell>
          <cell r="F324" t="str">
            <v>s</v>
          </cell>
          <cell r="K324" t="str">
            <v>物理</v>
          </cell>
          <cell r="AO324">
            <v>115.5</v>
          </cell>
        </row>
        <row r="325">
          <cell r="A325">
            <v>10323</v>
          </cell>
          <cell r="D325" t="str">
            <v>神奇的虚幻轻锤</v>
          </cell>
          <cell r="E325">
            <v>7</v>
          </cell>
          <cell r="F325" t="str">
            <v>s</v>
          </cell>
          <cell r="K325" t="str">
            <v>物理</v>
          </cell>
          <cell r="AO325">
            <v>159</v>
          </cell>
        </row>
        <row r="326">
          <cell r="A326">
            <v>10324</v>
          </cell>
          <cell r="D326" t="str">
            <v>璀璨的斯塞提重锤</v>
          </cell>
          <cell r="E326">
            <v>9</v>
          </cell>
          <cell r="F326" t="str">
            <v>s</v>
          </cell>
          <cell r="K326" t="str">
            <v>物理</v>
          </cell>
          <cell r="AO326">
            <v>231.31004784688994</v>
          </cell>
        </row>
        <row r="327">
          <cell r="A327">
            <v>10325</v>
          </cell>
          <cell r="D327" t="str">
            <v>璀璨的魔王重锤</v>
          </cell>
          <cell r="E327">
            <v>11</v>
          </cell>
          <cell r="F327" t="str">
            <v>s</v>
          </cell>
          <cell r="K327" t="str">
            <v>物理</v>
          </cell>
          <cell r="AO327">
            <v>290.09534677685951</v>
          </cell>
        </row>
        <row r="328">
          <cell r="A328">
            <v>10326</v>
          </cell>
          <cell r="D328" t="str">
            <v>璀璨的白银重锤</v>
          </cell>
          <cell r="E328">
            <v>13</v>
          </cell>
          <cell r="F328" t="str">
            <v>s</v>
          </cell>
          <cell r="K328" t="str">
            <v>物理</v>
          </cell>
          <cell r="AO328">
            <v>363.88198236535186</v>
          </cell>
        </row>
        <row r="329">
          <cell r="A329">
            <v>10327</v>
          </cell>
          <cell r="D329" t="str">
            <v>神奇的玄铁轻锤</v>
          </cell>
          <cell r="E329">
            <v>15</v>
          </cell>
          <cell r="F329" t="str">
            <v>s</v>
          </cell>
          <cell r="K329" t="str">
            <v>物理</v>
          </cell>
          <cell r="AO329">
            <v>497.71725619834712</v>
          </cell>
        </row>
        <row r="330">
          <cell r="A330">
            <v>10328</v>
          </cell>
          <cell r="D330" t="str">
            <v>神秘的遗迹轻锤</v>
          </cell>
          <cell r="E330">
            <v>17</v>
          </cell>
          <cell r="F330" t="str">
            <v>s</v>
          </cell>
          <cell r="K330" t="str">
            <v>物理</v>
          </cell>
          <cell r="AO330">
            <v>521.87548199705657</v>
          </cell>
        </row>
        <row r="331">
          <cell r="A331">
            <v>10329</v>
          </cell>
          <cell r="D331" t="str">
            <v>精致的女神轻锤</v>
          </cell>
          <cell r="E331">
            <v>3</v>
          </cell>
          <cell r="F331" t="str">
            <v>a</v>
          </cell>
          <cell r="K331" t="str">
            <v>物理</v>
          </cell>
          <cell r="AO331">
            <v>34.5</v>
          </cell>
        </row>
        <row r="332">
          <cell r="A332">
            <v>10330</v>
          </cell>
          <cell r="D332" t="str">
            <v>闪耀的忏悔轻锤</v>
          </cell>
          <cell r="E332">
            <v>5</v>
          </cell>
          <cell r="F332" t="str">
            <v>a</v>
          </cell>
          <cell r="K332" t="str">
            <v>物理</v>
          </cell>
          <cell r="AO332">
            <v>70.5</v>
          </cell>
        </row>
        <row r="333">
          <cell r="A333">
            <v>10331</v>
          </cell>
          <cell r="D333" t="str">
            <v>犀利的颓废轻锤</v>
          </cell>
          <cell r="E333">
            <v>7</v>
          </cell>
          <cell r="F333" t="str">
            <v>a</v>
          </cell>
          <cell r="K333" t="str">
            <v>物理</v>
          </cell>
          <cell r="AO333">
            <v>106.5</v>
          </cell>
        </row>
        <row r="334">
          <cell r="A334">
            <v>10332</v>
          </cell>
          <cell r="D334" t="str">
            <v>拉风的晨曦轻锤</v>
          </cell>
          <cell r="E334">
            <v>9</v>
          </cell>
          <cell r="F334" t="str">
            <v>a</v>
          </cell>
          <cell r="K334" t="str">
            <v>物理</v>
          </cell>
          <cell r="AO334">
            <v>169.02751168831171</v>
          </cell>
        </row>
        <row r="335">
          <cell r="A335">
            <v>10333</v>
          </cell>
          <cell r="D335" t="str">
            <v>犀利的忏悔锤子</v>
          </cell>
          <cell r="E335">
            <v>11</v>
          </cell>
          <cell r="F335" t="str">
            <v>a</v>
          </cell>
          <cell r="K335" t="str">
            <v>物理</v>
          </cell>
          <cell r="AO335">
            <v>177</v>
          </cell>
        </row>
        <row r="336">
          <cell r="A336">
            <v>10334</v>
          </cell>
          <cell r="D336" t="str">
            <v>拉风的玄铁锤子</v>
          </cell>
          <cell r="E336">
            <v>13</v>
          </cell>
          <cell r="F336" t="str">
            <v>a</v>
          </cell>
          <cell r="K336" t="str">
            <v>物理</v>
          </cell>
          <cell r="AO336">
            <v>276.09716025369983</v>
          </cell>
        </row>
        <row r="337">
          <cell r="A337">
            <v>10335</v>
          </cell>
          <cell r="D337" t="str">
            <v>精致的颓废锤子</v>
          </cell>
          <cell r="E337">
            <v>15</v>
          </cell>
          <cell r="F337" t="str">
            <v>a</v>
          </cell>
          <cell r="K337" t="str">
            <v>物理</v>
          </cell>
          <cell r="AO337">
            <v>248.06405529953918</v>
          </cell>
        </row>
        <row r="338">
          <cell r="A338">
            <v>10336</v>
          </cell>
          <cell r="D338" t="str">
            <v>闪耀的空灵锤子</v>
          </cell>
          <cell r="E338">
            <v>17</v>
          </cell>
          <cell r="F338" t="str">
            <v>a</v>
          </cell>
          <cell r="K338" t="str">
            <v>物理</v>
          </cell>
          <cell r="AO338">
            <v>355.5</v>
          </cell>
        </row>
        <row r="339">
          <cell r="A339">
            <v>10337</v>
          </cell>
          <cell r="D339" t="str">
            <v>坚硬的青铜重锤</v>
          </cell>
          <cell r="E339">
            <v>2</v>
          </cell>
          <cell r="F339" t="str">
            <v>b</v>
          </cell>
          <cell r="K339" t="str">
            <v>物理</v>
          </cell>
          <cell r="AO339">
            <v>37.5</v>
          </cell>
        </row>
        <row r="340">
          <cell r="A340">
            <v>10338</v>
          </cell>
          <cell r="D340" t="str">
            <v>凌厉的斯塞提轻锤</v>
          </cell>
          <cell r="E340">
            <v>4</v>
          </cell>
          <cell r="F340" t="str">
            <v>b</v>
          </cell>
          <cell r="K340" t="str">
            <v>物理</v>
          </cell>
          <cell r="AO340">
            <v>85.902872727272722</v>
          </cell>
        </row>
        <row r="341">
          <cell r="A341">
            <v>10339</v>
          </cell>
          <cell r="D341" t="str">
            <v>优质的青铜锤子</v>
          </cell>
          <cell r="E341">
            <v>6</v>
          </cell>
          <cell r="F341" t="str">
            <v>b</v>
          </cell>
          <cell r="K341" t="str">
            <v>物理</v>
          </cell>
          <cell r="AO341">
            <v>114.31004784688996</v>
          </cell>
        </row>
        <row r="342">
          <cell r="A342">
            <v>10340</v>
          </cell>
          <cell r="D342" t="str">
            <v>凌厉的卡尼亚重锤</v>
          </cell>
          <cell r="E342">
            <v>8</v>
          </cell>
          <cell r="F342" t="str">
            <v>b</v>
          </cell>
          <cell r="K342" t="str">
            <v>物理</v>
          </cell>
          <cell r="AO342">
            <v>189</v>
          </cell>
        </row>
        <row r="343">
          <cell r="A343">
            <v>10341</v>
          </cell>
          <cell r="D343" t="str">
            <v>凌厉的智慧轻锤</v>
          </cell>
          <cell r="E343">
            <v>10</v>
          </cell>
          <cell r="F343" t="str">
            <v>b</v>
          </cell>
          <cell r="K343" t="str">
            <v>物理</v>
          </cell>
          <cell r="AO343">
            <v>246.27887272727273</v>
          </cell>
        </row>
        <row r="344">
          <cell r="A344">
            <v>10342</v>
          </cell>
          <cell r="D344" t="str">
            <v>优质的混乱轻锤</v>
          </cell>
          <cell r="E344">
            <v>12</v>
          </cell>
          <cell r="F344" t="str">
            <v>b</v>
          </cell>
          <cell r="K344" t="str">
            <v>物理</v>
          </cell>
          <cell r="AO344">
            <v>229.5</v>
          </cell>
        </row>
        <row r="345">
          <cell r="A345">
            <v>10343</v>
          </cell>
          <cell r="D345" t="str">
            <v>凌厉的卡尼亚锤子</v>
          </cell>
          <cell r="E345">
            <v>14</v>
          </cell>
          <cell r="F345" t="str">
            <v>b</v>
          </cell>
          <cell r="K345" t="str">
            <v>物理</v>
          </cell>
          <cell r="AO345">
            <v>267</v>
          </cell>
        </row>
        <row r="346">
          <cell r="A346">
            <v>10344</v>
          </cell>
          <cell r="D346" t="str">
            <v>坚硬的青铜重锤</v>
          </cell>
          <cell r="E346">
            <v>16</v>
          </cell>
          <cell r="F346" t="str">
            <v>b</v>
          </cell>
          <cell r="K346" t="str">
            <v>物理</v>
          </cell>
          <cell r="AO346">
            <v>447.33076363636366</v>
          </cell>
        </row>
        <row r="347">
          <cell r="A347">
            <v>10345</v>
          </cell>
          <cell r="D347" t="str">
            <v>初级的青铜重锤</v>
          </cell>
          <cell r="E347">
            <v>2</v>
          </cell>
          <cell r="F347" t="str">
            <v>c</v>
          </cell>
          <cell r="K347" t="str">
            <v/>
          </cell>
          <cell r="AO347">
            <v>48</v>
          </cell>
        </row>
        <row r="348">
          <cell r="A348">
            <v>10346</v>
          </cell>
          <cell r="D348" t="str">
            <v>普通的智慧重锤</v>
          </cell>
          <cell r="E348">
            <v>4</v>
          </cell>
          <cell r="F348" t="str">
            <v>c</v>
          </cell>
          <cell r="K348" t="str">
            <v/>
          </cell>
          <cell r="AO348">
            <v>96</v>
          </cell>
        </row>
        <row r="349">
          <cell r="A349">
            <v>10347</v>
          </cell>
          <cell r="D349" t="str">
            <v>普通的精灵锤子</v>
          </cell>
          <cell r="E349">
            <v>6</v>
          </cell>
          <cell r="F349" t="str">
            <v>c</v>
          </cell>
          <cell r="K349" t="str">
            <v/>
          </cell>
          <cell r="AO349">
            <v>144</v>
          </cell>
        </row>
        <row r="350">
          <cell r="A350">
            <v>10348</v>
          </cell>
          <cell r="D350" t="str">
            <v>破旧的空灵轻锤</v>
          </cell>
          <cell r="E350">
            <v>8</v>
          </cell>
          <cell r="F350" t="str">
            <v>c</v>
          </cell>
          <cell r="K350" t="str">
            <v/>
          </cell>
          <cell r="AO350">
            <v>192</v>
          </cell>
        </row>
        <row r="351">
          <cell r="A351">
            <v>10349</v>
          </cell>
          <cell r="D351" t="str">
            <v>破旧的智慧轻锤</v>
          </cell>
          <cell r="E351">
            <v>10</v>
          </cell>
          <cell r="F351" t="str">
            <v>c</v>
          </cell>
          <cell r="K351" t="str">
            <v/>
          </cell>
          <cell r="AO351">
            <v>240</v>
          </cell>
        </row>
        <row r="352">
          <cell r="A352">
            <v>10350</v>
          </cell>
          <cell r="D352" t="str">
            <v>破旧的遗迹锤子</v>
          </cell>
          <cell r="E352">
            <v>12</v>
          </cell>
          <cell r="F352" t="str">
            <v>c</v>
          </cell>
          <cell r="K352" t="str">
            <v/>
          </cell>
          <cell r="AO352">
            <v>289.5</v>
          </cell>
        </row>
        <row r="353">
          <cell r="A353">
            <v>10351</v>
          </cell>
          <cell r="D353" t="str">
            <v>一般的颓废锤子</v>
          </cell>
          <cell r="E353">
            <v>14</v>
          </cell>
          <cell r="F353" t="str">
            <v>c</v>
          </cell>
          <cell r="K353" t="str">
            <v/>
          </cell>
          <cell r="AO353">
            <v>337.5</v>
          </cell>
        </row>
        <row r="354">
          <cell r="A354">
            <v>10352</v>
          </cell>
          <cell r="D354" t="str">
            <v>初级的虚幻锤子</v>
          </cell>
          <cell r="E354">
            <v>16</v>
          </cell>
          <cell r="F354" t="str">
            <v>c</v>
          </cell>
          <cell r="K354" t="str">
            <v/>
          </cell>
          <cell r="AO354">
            <v>385.5</v>
          </cell>
        </row>
        <row r="355">
          <cell r="A355">
            <v>10353</v>
          </cell>
          <cell r="D355" t="str">
            <v>璀璨的虚幻玉枪</v>
          </cell>
          <cell r="E355">
            <v>3</v>
          </cell>
          <cell r="F355" t="str">
            <v>s</v>
          </cell>
          <cell r="K355" t="str">
            <v>电击</v>
          </cell>
          <cell r="AO355">
            <v>37.5</v>
          </cell>
        </row>
        <row r="356">
          <cell r="A356">
            <v>10354</v>
          </cell>
          <cell r="D356" t="str">
            <v>传说的魔王玉枪</v>
          </cell>
          <cell r="E356">
            <v>5</v>
          </cell>
          <cell r="F356" t="str">
            <v>s</v>
          </cell>
          <cell r="K356" t="str">
            <v>电击</v>
          </cell>
          <cell r="AO356">
            <v>86.128690909090906</v>
          </cell>
        </row>
        <row r="357">
          <cell r="A357">
            <v>10355</v>
          </cell>
          <cell r="D357" t="str">
            <v>神奇的塞尔塔玉枪</v>
          </cell>
          <cell r="E357">
            <v>7</v>
          </cell>
          <cell r="F357" t="str">
            <v>s</v>
          </cell>
          <cell r="K357" t="str">
            <v>电击</v>
          </cell>
          <cell r="AO357">
            <v>154.86384505928854</v>
          </cell>
        </row>
        <row r="358">
          <cell r="A358">
            <v>10356</v>
          </cell>
          <cell r="D358" t="str">
            <v>神秘的魔王玉枪</v>
          </cell>
          <cell r="E358">
            <v>9</v>
          </cell>
          <cell r="F358" t="str">
            <v>s</v>
          </cell>
          <cell r="K358" t="str">
            <v>电击</v>
          </cell>
          <cell r="AO358">
            <v>190.07292561983471</v>
          </cell>
        </row>
        <row r="359">
          <cell r="A359">
            <v>10357</v>
          </cell>
          <cell r="D359" t="str">
            <v>神奇的精钢钢枪</v>
          </cell>
          <cell r="E359">
            <v>11</v>
          </cell>
          <cell r="F359" t="str">
            <v>s</v>
          </cell>
          <cell r="K359" t="str">
            <v>电击</v>
          </cell>
          <cell r="AO359">
            <v>249.71983867768594</v>
          </cell>
        </row>
        <row r="360">
          <cell r="A360">
            <v>10358</v>
          </cell>
          <cell r="D360" t="str">
            <v>璀璨的精灵枪</v>
          </cell>
          <cell r="E360">
            <v>13</v>
          </cell>
          <cell r="F360" t="str">
            <v>s</v>
          </cell>
          <cell r="K360" t="str">
            <v>电击</v>
          </cell>
          <cell r="AO360">
            <v>368.13344000000001</v>
          </cell>
        </row>
        <row r="361">
          <cell r="A361">
            <v>10359</v>
          </cell>
          <cell r="D361" t="str">
            <v>璀璨的白银玉枪</v>
          </cell>
          <cell r="E361">
            <v>15</v>
          </cell>
          <cell r="F361" t="str">
            <v>s</v>
          </cell>
          <cell r="K361" t="str">
            <v>电击</v>
          </cell>
          <cell r="AO361">
            <v>443.91437487603304</v>
          </cell>
        </row>
        <row r="362">
          <cell r="A362">
            <v>10360</v>
          </cell>
          <cell r="D362" t="str">
            <v>神秘的虚幻枪</v>
          </cell>
          <cell r="E362">
            <v>17</v>
          </cell>
          <cell r="F362" t="str">
            <v>s</v>
          </cell>
          <cell r="K362" t="str">
            <v>电击</v>
          </cell>
          <cell r="AO362">
            <v>809.4611920661157</v>
          </cell>
        </row>
        <row r="363">
          <cell r="A363">
            <v>10361</v>
          </cell>
          <cell r="D363" t="str">
            <v>精致的遗迹钢枪</v>
          </cell>
          <cell r="E363">
            <v>3</v>
          </cell>
          <cell r="F363" t="str">
            <v>a</v>
          </cell>
          <cell r="K363" t="str">
            <v>电击</v>
          </cell>
          <cell r="AO363">
            <v>66</v>
          </cell>
        </row>
        <row r="364">
          <cell r="A364">
            <v>10362</v>
          </cell>
          <cell r="D364" t="str">
            <v>闪耀的空灵枪</v>
          </cell>
          <cell r="E364">
            <v>5</v>
          </cell>
          <cell r="F364" t="str">
            <v>a</v>
          </cell>
          <cell r="K364" t="str">
            <v>电击</v>
          </cell>
          <cell r="AO364">
            <v>133.5</v>
          </cell>
        </row>
        <row r="365">
          <cell r="A365">
            <v>10363</v>
          </cell>
          <cell r="D365" t="str">
            <v>闪耀的精灵玉枪</v>
          </cell>
          <cell r="E365">
            <v>7</v>
          </cell>
          <cell r="F365" t="str">
            <v>a</v>
          </cell>
          <cell r="K365" t="str">
            <v>电击</v>
          </cell>
          <cell r="AO365">
            <v>102.98302413223141</v>
          </cell>
        </row>
        <row r="366">
          <cell r="A366">
            <v>10364</v>
          </cell>
          <cell r="D366" t="str">
            <v>精致的智慧枪</v>
          </cell>
          <cell r="E366">
            <v>9</v>
          </cell>
          <cell r="F366" t="str">
            <v>a</v>
          </cell>
          <cell r="K366" t="str">
            <v>电击</v>
          </cell>
          <cell r="AO366">
            <v>117.25714285714285</v>
          </cell>
        </row>
        <row r="367">
          <cell r="A367">
            <v>10365</v>
          </cell>
          <cell r="D367" t="str">
            <v>闪耀的玄铁玉枪</v>
          </cell>
          <cell r="E367">
            <v>11</v>
          </cell>
          <cell r="F367" t="str">
            <v>a</v>
          </cell>
          <cell r="K367" t="str">
            <v>电击</v>
          </cell>
          <cell r="AO367">
            <v>333.30566037735849</v>
          </cell>
        </row>
        <row r="368">
          <cell r="A368">
            <v>10366</v>
          </cell>
          <cell r="D368" t="str">
            <v>精致的斯塞提玉枪</v>
          </cell>
          <cell r="E368">
            <v>13</v>
          </cell>
          <cell r="F368" t="str">
            <v>a</v>
          </cell>
          <cell r="K368" t="str">
            <v>电击</v>
          </cell>
          <cell r="AO368">
            <v>237.40756363636365</v>
          </cell>
        </row>
        <row r="369">
          <cell r="A369">
            <v>10367</v>
          </cell>
          <cell r="D369" t="str">
            <v>拉风的女神玉枪</v>
          </cell>
          <cell r="E369">
            <v>15</v>
          </cell>
          <cell r="F369" t="str">
            <v>a</v>
          </cell>
          <cell r="K369" t="str">
            <v>电击</v>
          </cell>
          <cell r="AO369">
            <v>466.5</v>
          </cell>
        </row>
        <row r="370">
          <cell r="A370">
            <v>10368</v>
          </cell>
          <cell r="D370" t="str">
            <v>犀利的斯塞提枪</v>
          </cell>
          <cell r="E370">
            <v>17</v>
          </cell>
          <cell r="F370" t="str">
            <v>a</v>
          </cell>
          <cell r="K370" t="str">
            <v>电击</v>
          </cell>
          <cell r="AO370">
            <v>346.0308</v>
          </cell>
        </row>
        <row r="371">
          <cell r="A371">
            <v>10369</v>
          </cell>
          <cell r="D371" t="str">
            <v>优质的白银钢枪</v>
          </cell>
          <cell r="E371">
            <v>2</v>
          </cell>
          <cell r="F371" t="str">
            <v>b</v>
          </cell>
          <cell r="K371" t="str">
            <v>电击</v>
          </cell>
          <cell r="AO371">
            <v>34.127672727272724</v>
          </cell>
        </row>
        <row r="372">
          <cell r="A372">
            <v>10370</v>
          </cell>
          <cell r="D372" t="str">
            <v>坚硬的白银枪</v>
          </cell>
          <cell r="E372">
            <v>4</v>
          </cell>
          <cell r="F372" t="str">
            <v>b</v>
          </cell>
          <cell r="K372" t="str">
            <v>电击</v>
          </cell>
          <cell r="AO372">
            <v>63</v>
          </cell>
        </row>
        <row r="373">
          <cell r="A373">
            <v>10371</v>
          </cell>
          <cell r="D373" t="str">
            <v>发亮的精钢玉枪</v>
          </cell>
          <cell r="E373">
            <v>6</v>
          </cell>
          <cell r="F373" t="str">
            <v>b</v>
          </cell>
          <cell r="K373" t="str">
            <v>电击</v>
          </cell>
          <cell r="AO373">
            <v>235.5</v>
          </cell>
        </row>
        <row r="374">
          <cell r="A374">
            <v>10372</v>
          </cell>
          <cell r="D374" t="str">
            <v>坚硬的斯塞提枪</v>
          </cell>
          <cell r="E374">
            <v>8</v>
          </cell>
          <cell r="F374" t="str">
            <v>b</v>
          </cell>
          <cell r="K374" t="str">
            <v>电击</v>
          </cell>
          <cell r="AO374">
            <v>126</v>
          </cell>
        </row>
        <row r="375">
          <cell r="A375">
            <v>10373</v>
          </cell>
          <cell r="D375" t="str">
            <v>优质的空灵枪</v>
          </cell>
          <cell r="E375">
            <v>10</v>
          </cell>
          <cell r="F375" t="str">
            <v>b</v>
          </cell>
          <cell r="K375" t="str">
            <v>电击</v>
          </cell>
          <cell r="AO375">
            <v>157.5</v>
          </cell>
        </row>
        <row r="376">
          <cell r="A376">
            <v>10374</v>
          </cell>
          <cell r="D376" t="str">
            <v>坚硬的女神枪</v>
          </cell>
          <cell r="E376">
            <v>12</v>
          </cell>
          <cell r="F376" t="str">
            <v>b</v>
          </cell>
          <cell r="K376" t="str">
            <v>电击</v>
          </cell>
          <cell r="AO376">
            <v>190.5</v>
          </cell>
        </row>
        <row r="377">
          <cell r="A377">
            <v>10375</v>
          </cell>
          <cell r="D377" t="str">
            <v>优质的混乱钢枪</v>
          </cell>
          <cell r="E377">
            <v>14</v>
          </cell>
          <cell r="F377" t="str">
            <v>b</v>
          </cell>
          <cell r="K377" t="str">
            <v>电击</v>
          </cell>
          <cell r="AO377">
            <v>222</v>
          </cell>
        </row>
        <row r="378">
          <cell r="A378">
            <v>10376</v>
          </cell>
          <cell r="D378" t="str">
            <v>优质的颓废枪</v>
          </cell>
          <cell r="E378">
            <v>16</v>
          </cell>
          <cell r="F378" t="str">
            <v>b</v>
          </cell>
          <cell r="K378" t="str">
            <v>电击</v>
          </cell>
          <cell r="AO378">
            <v>253.5</v>
          </cell>
        </row>
        <row r="379">
          <cell r="A379">
            <v>10377</v>
          </cell>
          <cell r="D379" t="str">
            <v>初级的混乱枪</v>
          </cell>
          <cell r="E379">
            <v>2</v>
          </cell>
          <cell r="F379" t="str">
            <v>c</v>
          </cell>
          <cell r="K379" t="str">
            <v/>
          </cell>
          <cell r="AO379">
            <v>39</v>
          </cell>
        </row>
        <row r="380">
          <cell r="A380">
            <v>10378</v>
          </cell>
          <cell r="D380" t="str">
            <v>破旧的智慧枪</v>
          </cell>
          <cell r="E380">
            <v>4</v>
          </cell>
          <cell r="F380" t="str">
            <v>c</v>
          </cell>
          <cell r="K380" t="str">
            <v/>
          </cell>
          <cell r="AO380">
            <v>79.5</v>
          </cell>
        </row>
        <row r="381">
          <cell r="A381">
            <v>10379</v>
          </cell>
          <cell r="D381" t="str">
            <v>一般的塞尔塔玉枪</v>
          </cell>
          <cell r="E381">
            <v>6</v>
          </cell>
          <cell r="F381" t="str">
            <v>c</v>
          </cell>
          <cell r="K381" t="str">
            <v/>
          </cell>
          <cell r="AO381">
            <v>120</v>
          </cell>
        </row>
        <row r="382">
          <cell r="A382">
            <v>10380</v>
          </cell>
          <cell r="D382" t="str">
            <v>普通的精钢钢枪</v>
          </cell>
          <cell r="E382">
            <v>8</v>
          </cell>
          <cell r="F382" t="str">
            <v>c</v>
          </cell>
          <cell r="K382" t="str">
            <v/>
          </cell>
          <cell r="AO382">
            <v>159</v>
          </cell>
        </row>
        <row r="383">
          <cell r="A383">
            <v>10381</v>
          </cell>
          <cell r="D383" t="str">
            <v>一般的玄铁钢枪</v>
          </cell>
          <cell r="E383">
            <v>10</v>
          </cell>
          <cell r="F383" t="str">
            <v>c</v>
          </cell>
          <cell r="K383" t="str">
            <v/>
          </cell>
          <cell r="AO383">
            <v>199.5</v>
          </cell>
        </row>
        <row r="384">
          <cell r="A384">
            <v>10382</v>
          </cell>
          <cell r="D384" t="str">
            <v>普通的晨曦钢枪</v>
          </cell>
          <cell r="E384">
            <v>12</v>
          </cell>
          <cell r="F384" t="str">
            <v>c</v>
          </cell>
          <cell r="K384" t="str">
            <v/>
          </cell>
          <cell r="AO384">
            <v>240</v>
          </cell>
        </row>
        <row r="385">
          <cell r="A385">
            <v>10383</v>
          </cell>
          <cell r="D385" t="str">
            <v>普通的魔王钢枪</v>
          </cell>
          <cell r="E385">
            <v>14</v>
          </cell>
          <cell r="F385" t="str">
            <v>c</v>
          </cell>
          <cell r="K385" t="str">
            <v/>
          </cell>
          <cell r="AO385">
            <v>279</v>
          </cell>
        </row>
        <row r="386">
          <cell r="A386">
            <v>10384</v>
          </cell>
          <cell r="D386" t="str">
            <v>普通的忏悔枪</v>
          </cell>
          <cell r="E386">
            <v>16</v>
          </cell>
          <cell r="F386" t="str">
            <v>c</v>
          </cell>
          <cell r="K386" t="str">
            <v/>
          </cell>
          <cell r="AO386">
            <v>319.5</v>
          </cell>
        </row>
        <row r="387">
          <cell r="A387">
            <v>10385</v>
          </cell>
          <cell r="D387" t="str">
            <v>传说的女神重锤</v>
          </cell>
          <cell r="E387">
            <v>3</v>
          </cell>
          <cell r="F387" t="str">
            <v>s</v>
          </cell>
          <cell r="K387" t="str">
            <v>神圣</v>
          </cell>
          <cell r="AO387">
            <v>72.128</v>
          </cell>
        </row>
        <row r="388">
          <cell r="A388">
            <v>10386</v>
          </cell>
          <cell r="D388" t="str">
            <v>传说的晨曦轻锤</v>
          </cell>
          <cell r="E388">
            <v>5</v>
          </cell>
          <cell r="F388" t="str">
            <v>s</v>
          </cell>
          <cell r="K388" t="str">
            <v>神圣</v>
          </cell>
          <cell r="AO388">
            <v>138</v>
          </cell>
        </row>
        <row r="389">
          <cell r="A389">
            <v>10387</v>
          </cell>
          <cell r="D389" t="str">
            <v>神秘的斯塞提轻锤</v>
          </cell>
          <cell r="E389">
            <v>7</v>
          </cell>
          <cell r="F389" t="str">
            <v>s</v>
          </cell>
          <cell r="K389" t="str">
            <v>神圣</v>
          </cell>
          <cell r="AO389">
            <v>120</v>
          </cell>
        </row>
        <row r="390">
          <cell r="A390">
            <v>10388</v>
          </cell>
          <cell r="D390" t="str">
            <v>神奇的白银锤子</v>
          </cell>
          <cell r="E390">
            <v>9</v>
          </cell>
          <cell r="F390" t="str">
            <v>s</v>
          </cell>
          <cell r="K390" t="str">
            <v>神圣</v>
          </cell>
          <cell r="AO390">
            <v>316.89600000000002</v>
          </cell>
        </row>
        <row r="391">
          <cell r="A391">
            <v>10389</v>
          </cell>
          <cell r="D391" t="str">
            <v>神奇的卡尼亚轻锤</v>
          </cell>
          <cell r="E391">
            <v>11</v>
          </cell>
          <cell r="F391" t="str">
            <v>s</v>
          </cell>
          <cell r="K391" t="str">
            <v>神圣</v>
          </cell>
          <cell r="AO391">
            <v>297.24944082332763</v>
          </cell>
        </row>
        <row r="392">
          <cell r="A392">
            <v>10390</v>
          </cell>
          <cell r="D392" t="str">
            <v>神秘的精钢锤子</v>
          </cell>
          <cell r="E392">
            <v>13</v>
          </cell>
          <cell r="F392" t="str">
            <v>s</v>
          </cell>
          <cell r="K392" t="str">
            <v>神圣</v>
          </cell>
          <cell r="AO392">
            <v>547.04925355371904</v>
          </cell>
        </row>
        <row r="393">
          <cell r="A393">
            <v>10391</v>
          </cell>
          <cell r="D393" t="str">
            <v>传说的精灵重锤</v>
          </cell>
          <cell r="E393">
            <v>15</v>
          </cell>
          <cell r="F393" t="str">
            <v>s</v>
          </cell>
          <cell r="K393" t="str">
            <v>神圣</v>
          </cell>
          <cell r="AO393">
            <v>655.37913138659326</v>
          </cell>
        </row>
        <row r="394">
          <cell r="A394">
            <v>10392</v>
          </cell>
          <cell r="D394" t="str">
            <v>神秘的空灵重锤</v>
          </cell>
          <cell r="E394">
            <v>17</v>
          </cell>
          <cell r="F394" t="str">
            <v>s</v>
          </cell>
          <cell r="K394" t="str">
            <v>神圣</v>
          </cell>
          <cell r="AO394">
            <v>712.69379305785128</v>
          </cell>
        </row>
        <row r="395">
          <cell r="A395">
            <v>10393</v>
          </cell>
          <cell r="D395" t="str">
            <v>精致的卡尼亚重锤</v>
          </cell>
          <cell r="E395">
            <v>3</v>
          </cell>
          <cell r="F395" t="str">
            <v>a</v>
          </cell>
          <cell r="K395" t="str">
            <v>神圣</v>
          </cell>
          <cell r="AO395">
            <v>30</v>
          </cell>
        </row>
        <row r="396">
          <cell r="A396">
            <v>10394</v>
          </cell>
          <cell r="D396" t="str">
            <v>拉风的玄铁锤子</v>
          </cell>
          <cell r="E396">
            <v>5</v>
          </cell>
          <cell r="F396" t="str">
            <v>a</v>
          </cell>
          <cell r="K396" t="str">
            <v>神圣</v>
          </cell>
          <cell r="AO396">
            <v>69.367599999999996</v>
          </cell>
        </row>
        <row r="397">
          <cell r="A397">
            <v>10395</v>
          </cell>
          <cell r="D397" t="str">
            <v>犀利的白银轻锤</v>
          </cell>
          <cell r="E397">
            <v>7</v>
          </cell>
          <cell r="F397" t="str">
            <v>a</v>
          </cell>
          <cell r="K397" t="str">
            <v>神圣</v>
          </cell>
          <cell r="AO397">
            <v>108.63442582345192</v>
          </cell>
        </row>
        <row r="398">
          <cell r="A398">
            <v>10396</v>
          </cell>
          <cell r="D398" t="str">
            <v>精致的颓废重锤</v>
          </cell>
          <cell r="E398">
            <v>9</v>
          </cell>
          <cell r="F398" t="str">
            <v>a</v>
          </cell>
          <cell r="K398" t="str">
            <v>神圣</v>
          </cell>
          <cell r="AO398">
            <v>277.33389090909088</v>
          </cell>
        </row>
        <row r="399">
          <cell r="A399">
            <v>10397</v>
          </cell>
          <cell r="D399" t="str">
            <v>犀利的塞尔塔轻锤</v>
          </cell>
          <cell r="E399">
            <v>11</v>
          </cell>
          <cell r="F399" t="str">
            <v>a</v>
          </cell>
          <cell r="K399" t="str">
            <v>神圣</v>
          </cell>
          <cell r="AO399">
            <v>198.98386776859505</v>
          </cell>
        </row>
        <row r="400">
          <cell r="A400">
            <v>10398</v>
          </cell>
          <cell r="D400" t="str">
            <v>精致的玄铁轻锤</v>
          </cell>
          <cell r="E400">
            <v>13</v>
          </cell>
          <cell r="F400" t="str">
            <v>a</v>
          </cell>
          <cell r="K400" t="str">
            <v>神圣</v>
          </cell>
          <cell r="AO400">
            <v>251.1363011800884</v>
          </cell>
        </row>
        <row r="401">
          <cell r="A401">
            <v>10399</v>
          </cell>
          <cell r="D401" t="str">
            <v>拉风的青铜重锤</v>
          </cell>
          <cell r="E401">
            <v>15</v>
          </cell>
          <cell r="F401" t="str">
            <v>a</v>
          </cell>
          <cell r="K401" t="str">
            <v>神圣</v>
          </cell>
          <cell r="AO401">
            <v>306.32604608294929</v>
          </cell>
        </row>
        <row r="402">
          <cell r="A402">
            <v>10400</v>
          </cell>
          <cell r="D402" t="str">
            <v>犀利的言语锤子</v>
          </cell>
          <cell r="E402">
            <v>17</v>
          </cell>
          <cell r="F402" t="str">
            <v>a</v>
          </cell>
          <cell r="K402" t="str">
            <v>神圣</v>
          </cell>
          <cell r="AO402">
            <v>610.06451239669423</v>
          </cell>
        </row>
        <row r="403">
          <cell r="A403">
            <v>10401</v>
          </cell>
          <cell r="D403" t="str">
            <v>发亮的混乱锤子</v>
          </cell>
          <cell r="E403">
            <v>2</v>
          </cell>
          <cell r="F403" t="str">
            <v>b</v>
          </cell>
          <cell r="K403" t="str">
            <v>神圣</v>
          </cell>
          <cell r="AO403">
            <v>33</v>
          </cell>
        </row>
        <row r="404">
          <cell r="A404">
            <v>10402</v>
          </cell>
          <cell r="D404" t="str">
            <v>凌厉的女神重锤</v>
          </cell>
          <cell r="E404">
            <v>4</v>
          </cell>
          <cell r="F404" t="str">
            <v>b</v>
          </cell>
          <cell r="K404" t="str">
            <v>神圣</v>
          </cell>
          <cell r="AO404">
            <v>76.214399999999998</v>
          </cell>
        </row>
        <row r="405">
          <cell r="A405">
            <v>10403</v>
          </cell>
          <cell r="D405" t="str">
            <v>发亮的青铜轻锤</v>
          </cell>
          <cell r="E405">
            <v>6</v>
          </cell>
          <cell r="F405" t="str">
            <v>b</v>
          </cell>
          <cell r="K405" t="str">
            <v>神圣</v>
          </cell>
          <cell r="AO405">
            <v>121.2264</v>
          </cell>
        </row>
        <row r="406">
          <cell r="A406">
            <v>10404</v>
          </cell>
          <cell r="D406" t="str">
            <v>坚硬的白银轻锤</v>
          </cell>
          <cell r="E406">
            <v>8</v>
          </cell>
          <cell r="F406" t="str">
            <v>b</v>
          </cell>
          <cell r="K406" t="str">
            <v>神圣</v>
          </cell>
          <cell r="AO406">
            <v>170.83840000000001</v>
          </cell>
        </row>
        <row r="407">
          <cell r="A407">
            <v>10405</v>
          </cell>
          <cell r="D407" t="str">
            <v>优质的颓废重锤</v>
          </cell>
          <cell r="E407">
            <v>10</v>
          </cell>
          <cell r="F407" t="str">
            <v>b</v>
          </cell>
          <cell r="K407" t="str">
            <v>神圣</v>
          </cell>
          <cell r="AO407">
            <v>165</v>
          </cell>
        </row>
        <row r="408">
          <cell r="A408">
            <v>10406</v>
          </cell>
          <cell r="D408" t="str">
            <v>凌厉的遗迹重锤</v>
          </cell>
          <cell r="E408">
            <v>12</v>
          </cell>
          <cell r="F408" t="str">
            <v>b</v>
          </cell>
          <cell r="K408" t="str">
            <v>神圣</v>
          </cell>
          <cell r="AO408">
            <v>199.5</v>
          </cell>
        </row>
        <row r="409">
          <cell r="A409">
            <v>10407</v>
          </cell>
          <cell r="D409" t="str">
            <v>优质的言语锤子</v>
          </cell>
          <cell r="E409">
            <v>14</v>
          </cell>
          <cell r="F409" t="str">
            <v>b</v>
          </cell>
          <cell r="K409" t="str">
            <v>神圣</v>
          </cell>
          <cell r="AO409">
            <v>349.94152727272728</v>
          </cell>
        </row>
        <row r="410">
          <cell r="A410">
            <v>10408</v>
          </cell>
          <cell r="D410" t="str">
            <v>发亮的晨曦锤子</v>
          </cell>
          <cell r="E410">
            <v>16</v>
          </cell>
          <cell r="F410" t="str">
            <v>b</v>
          </cell>
          <cell r="K410" t="str">
            <v>神圣</v>
          </cell>
          <cell r="AO410">
            <v>576</v>
          </cell>
        </row>
        <row r="411">
          <cell r="A411">
            <v>10409</v>
          </cell>
          <cell r="D411" t="str">
            <v>一般的精钢重锤</v>
          </cell>
          <cell r="E411">
            <v>2</v>
          </cell>
          <cell r="F411" t="str">
            <v>c</v>
          </cell>
          <cell r="K411" t="str">
            <v/>
          </cell>
          <cell r="AO411">
            <v>40.5</v>
          </cell>
        </row>
        <row r="412">
          <cell r="A412">
            <v>10410</v>
          </cell>
          <cell r="D412" t="str">
            <v>破旧的水晶轻锤</v>
          </cell>
          <cell r="E412">
            <v>4</v>
          </cell>
          <cell r="F412" t="str">
            <v>c</v>
          </cell>
          <cell r="K412" t="str">
            <v/>
          </cell>
          <cell r="AO412">
            <v>82.5</v>
          </cell>
        </row>
        <row r="413">
          <cell r="A413">
            <v>10411</v>
          </cell>
          <cell r="D413" t="str">
            <v>普通的魔王锤子</v>
          </cell>
          <cell r="E413">
            <v>6</v>
          </cell>
          <cell r="F413" t="str">
            <v>c</v>
          </cell>
          <cell r="K413" t="str">
            <v/>
          </cell>
          <cell r="AO413">
            <v>124.5</v>
          </cell>
        </row>
        <row r="414">
          <cell r="A414">
            <v>10412</v>
          </cell>
          <cell r="D414" t="str">
            <v>普通的精灵轻锤</v>
          </cell>
          <cell r="E414">
            <v>8</v>
          </cell>
          <cell r="F414" t="str">
            <v>c</v>
          </cell>
          <cell r="K414" t="str">
            <v/>
          </cell>
          <cell r="AO414">
            <v>166.5</v>
          </cell>
        </row>
        <row r="415">
          <cell r="A415">
            <v>10413</v>
          </cell>
          <cell r="D415" t="str">
            <v>一般的言语锤子</v>
          </cell>
          <cell r="E415">
            <v>10</v>
          </cell>
          <cell r="F415" t="str">
            <v>c</v>
          </cell>
          <cell r="K415" t="str">
            <v/>
          </cell>
          <cell r="AO415">
            <v>208.5</v>
          </cell>
        </row>
        <row r="416">
          <cell r="A416">
            <v>10414</v>
          </cell>
          <cell r="D416" t="str">
            <v>破旧的卡尼亚轻锤</v>
          </cell>
          <cell r="E416">
            <v>12</v>
          </cell>
          <cell r="F416" t="str">
            <v>c</v>
          </cell>
          <cell r="K416" t="str">
            <v/>
          </cell>
          <cell r="AO416">
            <v>250.5</v>
          </cell>
        </row>
        <row r="417">
          <cell r="A417">
            <v>10415</v>
          </cell>
          <cell r="D417" t="str">
            <v>破旧的忏悔轻锤</v>
          </cell>
          <cell r="E417">
            <v>14</v>
          </cell>
          <cell r="F417" t="str">
            <v>c</v>
          </cell>
          <cell r="K417" t="str">
            <v/>
          </cell>
          <cell r="AO417">
            <v>292.5</v>
          </cell>
        </row>
        <row r="418">
          <cell r="A418">
            <v>10416</v>
          </cell>
          <cell r="D418" t="str">
            <v>破旧的玄铁锤子</v>
          </cell>
          <cell r="E418">
            <v>16</v>
          </cell>
          <cell r="F418" t="str">
            <v>c</v>
          </cell>
          <cell r="K418" t="str">
            <v/>
          </cell>
          <cell r="AO418">
            <v>334.5</v>
          </cell>
        </row>
        <row r="419">
          <cell r="A419">
            <v>10417</v>
          </cell>
          <cell r="D419" t="str">
            <v>璀璨的遗迹法杖</v>
          </cell>
          <cell r="E419">
            <v>3</v>
          </cell>
          <cell r="F419" t="str">
            <v>s</v>
          </cell>
          <cell r="K419" t="str">
            <v>火炎</v>
          </cell>
          <cell r="AO419">
            <v>33</v>
          </cell>
        </row>
        <row r="420">
          <cell r="A420">
            <v>10418</v>
          </cell>
          <cell r="D420" t="str">
            <v>璀璨的女神魔杖</v>
          </cell>
          <cell r="E420">
            <v>5</v>
          </cell>
          <cell r="F420" t="str">
            <v>s</v>
          </cell>
          <cell r="K420" t="str">
            <v>火炎</v>
          </cell>
          <cell r="AO420">
            <v>66</v>
          </cell>
        </row>
        <row r="421">
          <cell r="A421">
            <v>10419</v>
          </cell>
          <cell r="D421" t="str">
            <v>璀璨的斯塞提魔杖</v>
          </cell>
          <cell r="E421">
            <v>7</v>
          </cell>
          <cell r="F421" t="str">
            <v>s</v>
          </cell>
          <cell r="K421" t="str">
            <v>火炎</v>
          </cell>
          <cell r="AO421">
            <v>123</v>
          </cell>
        </row>
        <row r="422">
          <cell r="A422">
            <v>10420</v>
          </cell>
          <cell r="D422" t="str">
            <v>传说的魔王权杖</v>
          </cell>
          <cell r="E422">
            <v>9</v>
          </cell>
          <cell r="F422" t="str">
            <v>s</v>
          </cell>
          <cell r="K422" t="str">
            <v>火炎</v>
          </cell>
          <cell r="AO422">
            <v>159.62592000000001</v>
          </cell>
        </row>
        <row r="423">
          <cell r="A423">
            <v>10421</v>
          </cell>
          <cell r="D423" t="str">
            <v>神奇的斯塞提魔杖</v>
          </cell>
          <cell r="E423">
            <v>11</v>
          </cell>
          <cell r="F423" t="str">
            <v>s</v>
          </cell>
          <cell r="K423" t="str">
            <v>火炎</v>
          </cell>
          <cell r="AO423">
            <v>245.4751526586621</v>
          </cell>
        </row>
        <row r="424">
          <cell r="A424">
            <v>10422</v>
          </cell>
          <cell r="D424" t="str">
            <v>神奇的忏悔魔杖</v>
          </cell>
          <cell r="E424">
            <v>13</v>
          </cell>
          <cell r="F424" t="str">
            <v>s</v>
          </cell>
          <cell r="K424" t="str">
            <v>火炎</v>
          </cell>
          <cell r="AO424">
            <v>470.5768423140496</v>
          </cell>
        </row>
        <row r="425">
          <cell r="A425">
            <v>10423</v>
          </cell>
          <cell r="D425" t="str">
            <v>传说的精钢魔杖</v>
          </cell>
          <cell r="E425">
            <v>15</v>
          </cell>
          <cell r="F425" t="str">
            <v>s</v>
          </cell>
          <cell r="K425" t="str">
            <v>火炎</v>
          </cell>
          <cell r="AO425">
            <v>559.80854729109285</v>
          </cell>
        </row>
        <row r="426">
          <cell r="A426">
            <v>10424</v>
          </cell>
          <cell r="D426" t="str">
            <v>神秘的忏悔权杖</v>
          </cell>
          <cell r="E426">
            <v>17</v>
          </cell>
          <cell r="F426" t="str">
            <v>s</v>
          </cell>
          <cell r="K426" t="str">
            <v>火炎</v>
          </cell>
          <cell r="AO426">
            <v>772.49578007551554</v>
          </cell>
        </row>
        <row r="427">
          <cell r="A427">
            <v>10425</v>
          </cell>
          <cell r="D427" t="str">
            <v>闪耀的白银魔杖</v>
          </cell>
          <cell r="E427">
            <v>3</v>
          </cell>
          <cell r="F427" t="str">
            <v>a</v>
          </cell>
          <cell r="K427" t="str">
            <v>火炎</v>
          </cell>
          <cell r="AO427">
            <v>27</v>
          </cell>
        </row>
        <row r="428">
          <cell r="A428">
            <v>10426</v>
          </cell>
          <cell r="D428" t="str">
            <v>精致的遗迹魔杖</v>
          </cell>
          <cell r="E428">
            <v>5</v>
          </cell>
          <cell r="F428" t="str">
            <v>a</v>
          </cell>
          <cell r="K428" t="str">
            <v>火炎</v>
          </cell>
          <cell r="AO428">
            <v>40.5</v>
          </cell>
        </row>
        <row r="429">
          <cell r="A429">
            <v>10427</v>
          </cell>
          <cell r="D429" t="str">
            <v>拉风的魔王法杖</v>
          </cell>
          <cell r="E429">
            <v>7</v>
          </cell>
          <cell r="F429" t="str">
            <v>a</v>
          </cell>
          <cell r="K429" t="str">
            <v>火炎</v>
          </cell>
          <cell r="AO429">
            <v>85.5</v>
          </cell>
        </row>
        <row r="430">
          <cell r="A430">
            <v>10428</v>
          </cell>
          <cell r="D430" t="str">
            <v>拉风的遗迹权杖</v>
          </cell>
          <cell r="E430">
            <v>9</v>
          </cell>
          <cell r="F430" t="str">
            <v>a</v>
          </cell>
          <cell r="K430" t="str">
            <v>火炎</v>
          </cell>
          <cell r="AO430">
            <v>101.75880000000001</v>
          </cell>
        </row>
        <row r="431">
          <cell r="A431">
            <v>10429</v>
          </cell>
          <cell r="D431" t="str">
            <v>拉风的卡尼亚魔杖</v>
          </cell>
          <cell r="E431">
            <v>11</v>
          </cell>
          <cell r="F431" t="str">
            <v>a</v>
          </cell>
          <cell r="K431" t="str">
            <v>火炎</v>
          </cell>
          <cell r="AO431">
            <v>131.65396694214877</v>
          </cell>
        </row>
        <row r="432">
          <cell r="A432">
            <v>10430</v>
          </cell>
          <cell r="D432" t="str">
            <v>闪耀的玄铁权杖</v>
          </cell>
          <cell r="E432">
            <v>13</v>
          </cell>
          <cell r="F432" t="str">
            <v>a</v>
          </cell>
          <cell r="K432" t="str">
            <v>火炎</v>
          </cell>
          <cell r="AO432">
            <v>212.0667014876033</v>
          </cell>
        </row>
        <row r="433">
          <cell r="A433">
            <v>10431</v>
          </cell>
          <cell r="D433" t="str">
            <v>闪耀的斯塞提权杖</v>
          </cell>
          <cell r="E433">
            <v>15</v>
          </cell>
          <cell r="F433" t="str">
            <v>a</v>
          </cell>
          <cell r="K433" t="str">
            <v>火炎</v>
          </cell>
          <cell r="AO433">
            <v>457.5</v>
          </cell>
        </row>
        <row r="434">
          <cell r="A434">
            <v>10432</v>
          </cell>
          <cell r="D434" t="str">
            <v>拉风的魔王权杖</v>
          </cell>
          <cell r="E434">
            <v>17</v>
          </cell>
          <cell r="F434" t="str">
            <v>a</v>
          </cell>
          <cell r="K434" t="str">
            <v>火炎</v>
          </cell>
          <cell r="AO434">
            <v>588</v>
          </cell>
        </row>
        <row r="435">
          <cell r="A435">
            <v>10433</v>
          </cell>
          <cell r="D435" t="str">
            <v>优质的智慧权杖</v>
          </cell>
          <cell r="E435">
            <v>2</v>
          </cell>
          <cell r="F435" t="str">
            <v>b</v>
          </cell>
          <cell r="K435" t="str">
            <v>火炎</v>
          </cell>
          <cell r="AO435">
            <v>30</v>
          </cell>
        </row>
        <row r="436">
          <cell r="A436">
            <v>10434</v>
          </cell>
          <cell r="D436" t="str">
            <v>凌厉的晨曦魔杖</v>
          </cell>
          <cell r="E436">
            <v>4</v>
          </cell>
          <cell r="F436" t="str">
            <v>b</v>
          </cell>
          <cell r="K436" t="str">
            <v>火炎</v>
          </cell>
          <cell r="AO436">
            <v>43.5</v>
          </cell>
        </row>
        <row r="437">
          <cell r="A437">
            <v>10435</v>
          </cell>
          <cell r="D437" t="str">
            <v>发亮的魔王权杖</v>
          </cell>
          <cell r="E437">
            <v>6</v>
          </cell>
          <cell r="F437" t="str">
            <v>b</v>
          </cell>
          <cell r="K437" t="str">
            <v>火炎</v>
          </cell>
          <cell r="AO437">
            <v>96</v>
          </cell>
        </row>
        <row r="438">
          <cell r="A438">
            <v>10436</v>
          </cell>
          <cell r="D438" t="str">
            <v>凌厉的魔王魔杖</v>
          </cell>
          <cell r="E438">
            <v>8</v>
          </cell>
          <cell r="F438" t="str">
            <v>b</v>
          </cell>
          <cell r="K438" t="str">
            <v>火炎</v>
          </cell>
          <cell r="AO438">
            <v>129</v>
          </cell>
        </row>
        <row r="439">
          <cell r="A439">
            <v>10437</v>
          </cell>
          <cell r="D439" t="str">
            <v>坚硬的玄铁法杖</v>
          </cell>
          <cell r="E439">
            <v>10</v>
          </cell>
          <cell r="F439" t="str">
            <v>b</v>
          </cell>
          <cell r="K439" t="str">
            <v>火炎</v>
          </cell>
          <cell r="AO439">
            <v>162</v>
          </cell>
        </row>
        <row r="440">
          <cell r="A440">
            <v>10438</v>
          </cell>
          <cell r="D440" t="str">
            <v>发亮的水晶法杖</v>
          </cell>
          <cell r="E440">
            <v>12</v>
          </cell>
          <cell r="F440" t="str">
            <v>b</v>
          </cell>
          <cell r="K440" t="str">
            <v>火炎</v>
          </cell>
          <cell r="AO440">
            <v>193.5</v>
          </cell>
        </row>
        <row r="441">
          <cell r="A441">
            <v>10439</v>
          </cell>
          <cell r="D441" t="str">
            <v>发亮的智慧魔杖</v>
          </cell>
          <cell r="E441">
            <v>14</v>
          </cell>
          <cell r="F441" t="str">
            <v>b</v>
          </cell>
          <cell r="K441" t="str">
            <v>火炎</v>
          </cell>
          <cell r="AO441">
            <v>549</v>
          </cell>
        </row>
        <row r="442">
          <cell r="A442">
            <v>10440</v>
          </cell>
          <cell r="D442" t="str">
            <v>发亮的空灵法杖</v>
          </cell>
          <cell r="E442">
            <v>16</v>
          </cell>
          <cell r="F442" t="str">
            <v>b</v>
          </cell>
          <cell r="K442" t="str">
            <v>火炎</v>
          </cell>
          <cell r="AO442">
            <v>627</v>
          </cell>
        </row>
        <row r="443">
          <cell r="A443">
            <v>10441</v>
          </cell>
          <cell r="D443" t="str">
            <v>一般的言语法杖</v>
          </cell>
          <cell r="E443">
            <v>2</v>
          </cell>
          <cell r="F443" t="str">
            <v>c</v>
          </cell>
          <cell r="K443" t="str">
            <v/>
          </cell>
          <cell r="AO443">
            <v>27</v>
          </cell>
        </row>
        <row r="444">
          <cell r="A444">
            <v>10442</v>
          </cell>
          <cell r="D444" t="str">
            <v>一般的青铜魔杖</v>
          </cell>
          <cell r="E444">
            <v>4</v>
          </cell>
          <cell r="F444" t="str">
            <v>c</v>
          </cell>
          <cell r="K444" t="str">
            <v/>
          </cell>
          <cell r="AO444">
            <v>55.5</v>
          </cell>
        </row>
        <row r="445">
          <cell r="A445">
            <v>10443</v>
          </cell>
          <cell r="D445" t="str">
            <v>初级的遗迹权杖</v>
          </cell>
          <cell r="E445">
            <v>6</v>
          </cell>
          <cell r="F445" t="str">
            <v>c</v>
          </cell>
          <cell r="K445" t="str">
            <v/>
          </cell>
          <cell r="AO445">
            <v>84</v>
          </cell>
        </row>
        <row r="446">
          <cell r="A446">
            <v>10444</v>
          </cell>
          <cell r="D446" t="str">
            <v>破旧的魔王权杖</v>
          </cell>
          <cell r="E446">
            <v>8</v>
          </cell>
          <cell r="F446" t="str">
            <v>c</v>
          </cell>
          <cell r="K446" t="str">
            <v/>
          </cell>
          <cell r="AO446">
            <v>111</v>
          </cell>
        </row>
        <row r="447">
          <cell r="A447">
            <v>10445</v>
          </cell>
          <cell r="D447" t="str">
            <v>普通的晨曦法杖</v>
          </cell>
          <cell r="E447">
            <v>10</v>
          </cell>
          <cell r="F447" t="str">
            <v>c</v>
          </cell>
          <cell r="K447" t="str">
            <v/>
          </cell>
          <cell r="AO447">
            <v>139.5</v>
          </cell>
        </row>
        <row r="448">
          <cell r="A448">
            <v>10446</v>
          </cell>
          <cell r="D448" t="str">
            <v>一般的遗迹魔杖</v>
          </cell>
          <cell r="E448">
            <v>12</v>
          </cell>
          <cell r="F448" t="str">
            <v>c</v>
          </cell>
          <cell r="K448" t="str">
            <v/>
          </cell>
          <cell r="AO448">
            <v>168</v>
          </cell>
        </row>
        <row r="449">
          <cell r="A449">
            <v>10447</v>
          </cell>
          <cell r="D449" t="str">
            <v>初级的斯塞提魔杖</v>
          </cell>
          <cell r="E449">
            <v>14</v>
          </cell>
          <cell r="F449" t="str">
            <v>c</v>
          </cell>
          <cell r="K449" t="str">
            <v/>
          </cell>
          <cell r="AO449">
            <v>195</v>
          </cell>
        </row>
        <row r="450">
          <cell r="A450">
            <v>10448</v>
          </cell>
          <cell r="D450" t="str">
            <v>普通的玄铁权杖</v>
          </cell>
          <cell r="E450">
            <v>16</v>
          </cell>
          <cell r="F450" t="str">
            <v>c</v>
          </cell>
          <cell r="K450" t="str">
            <v/>
          </cell>
          <cell r="AO450">
            <v>223.5</v>
          </cell>
        </row>
        <row r="451">
          <cell r="A451">
            <v>10449</v>
          </cell>
          <cell r="D451" t="str">
            <v>璀璨的智慧爪</v>
          </cell>
          <cell r="E451">
            <v>3</v>
          </cell>
          <cell r="F451" t="str">
            <v>s</v>
          </cell>
          <cell r="K451" t="str">
            <v>黑暗</v>
          </cell>
          <cell r="AO451">
            <v>42</v>
          </cell>
        </row>
        <row r="452">
          <cell r="A452">
            <v>10450</v>
          </cell>
          <cell r="D452" t="str">
            <v>传说的玄铁毒爪</v>
          </cell>
          <cell r="E452">
            <v>5</v>
          </cell>
          <cell r="F452" t="str">
            <v>s</v>
          </cell>
          <cell r="K452" t="str">
            <v>黑暗</v>
          </cell>
          <cell r="AO452">
            <v>72</v>
          </cell>
        </row>
        <row r="453">
          <cell r="A453">
            <v>10451</v>
          </cell>
          <cell r="D453" t="str">
            <v>神奇的卡尼亚毒爪</v>
          </cell>
          <cell r="E453">
            <v>7</v>
          </cell>
          <cell r="F453" t="str">
            <v>s</v>
          </cell>
          <cell r="K453" t="str">
            <v>黑暗</v>
          </cell>
          <cell r="AO453">
            <v>148.00997289256199</v>
          </cell>
        </row>
        <row r="454">
          <cell r="A454">
            <v>10452</v>
          </cell>
          <cell r="D454" t="str">
            <v>神秘的虚幻毒爪</v>
          </cell>
          <cell r="E454">
            <v>9</v>
          </cell>
          <cell r="F454" t="str">
            <v>s</v>
          </cell>
          <cell r="K454" t="str">
            <v>黑暗</v>
          </cell>
          <cell r="AO454">
            <v>176.09058314049588</v>
          </cell>
        </row>
        <row r="455">
          <cell r="A455">
            <v>10453</v>
          </cell>
          <cell r="D455" t="str">
            <v>传说的斯塞提爪</v>
          </cell>
          <cell r="E455">
            <v>11</v>
          </cell>
          <cell r="F455" t="str">
            <v>s</v>
          </cell>
          <cell r="K455" t="str">
            <v>黑暗</v>
          </cell>
          <cell r="AO455">
            <v>230.83622876033058</v>
          </cell>
        </row>
        <row r="456">
          <cell r="A456">
            <v>10454</v>
          </cell>
          <cell r="D456" t="str">
            <v>璀璨的精钢毒爪</v>
          </cell>
          <cell r="E456">
            <v>13</v>
          </cell>
          <cell r="F456" t="str">
            <v>s</v>
          </cell>
          <cell r="K456" t="str">
            <v>黑暗</v>
          </cell>
          <cell r="AO456">
            <v>347.3699881053526</v>
          </cell>
        </row>
        <row r="457">
          <cell r="A457">
            <v>10455</v>
          </cell>
          <cell r="D457" t="str">
            <v>传说的混乱毒爪</v>
          </cell>
          <cell r="E457">
            <v>15</v>
          </cell>
          <cell r="F457" t="str">
            <v>s</v>
          </cell>
          <cell r="K457" t="str">
            <v>黑暗</v>
          </cell>
          <cell r="AO457">
            <v>419.97802115702478</v>
          </cell>
        </row>
        <row r="458">
          <cell r="A458">
            <v>10456</v>
          </cell>
          <cell r="D458" t="str">
            <v>神奇的空灵血爪</v>
          </cell>
          <cell r="E458">
            <v>17</v>
          </cell>
          <cell r="F458" t="str">
            <v>s</v>
          </cell>
          <cell r="K458" t="str">
            <v>黑暗</v>
          </cell>
          <cell r="AO458">
            <v>372</v>
          </cell>
        </row>
        <row r="459">
          <cell r="A459">
            <v>10457</v>
          </cell>
          <cell r="D459" t="str">
            <v>拉风的虚幻爪</v>
          </cell>
          <cell r="E459">
            <v>3</v>
          </cell>
          <cell r="F459" t="str">
            <v>a</v>
          </cell>
          <cell r="K459" t="str">
            <v>黑暗</v>
          </cell>
          <cell r="AO459">
            <v>37.5</v>
          </cell>
        </row>
        <row r="460">
          <cell r="A460">
            <v>10458</v>
          </cell>
          <cell r="D460" t="str">
            <v>精致的斯塞提毒爪</v>
          </cell>
          <cell r="E460">
            <v>5</v>
          </cell>
          <cell r="F460" t="str">
            <v>a</v>
          </cell>
          <cell r="K460" t="str">
            <v>黑暗</v>
          </cell>
          <cell r="AO460">
            <v>55.5</v>
          </cell>
        </row>
        <row r="461">
          <cell r="A461">
            <v>10459</v>
          </cell>
          <cell r="D461" t="str">
            <v>犀利的晨曦毒爪</v>
          </cell>
          <cell r="E461">
            <v>7</v>
          </cell>
          <cell r="F461" t="str">
            <v>a</v>
          </cell>
          <cell r="K461" t="str">
            <v>黑暗</v>
          </cell>
          <cell r="AO461">
            <v>115.5</v>
          </cell>
        </row>
        <row r="462">
          <cell r="A462">
            <v>10460</v>
          </cell>
          <cell r="D462" t="str">
            <v>拉风的晨曦毒爪</v>
          </cell>
          <cell r="E462">
            <v>9</v>
          </cell>
          <cell r="F462" t="str">
            <v>a</v>
          </cell>
          <cell r="K462" t="str">
            <v>黑暗</v>
          </cell>
          <cell r="AO462">
            <v>133.84722247933885</v>
          </cell>
        </row>
        <row r="463">
          <cell r="A463">
            <v>10461</v>
          </cell>
          <cell r="D463" t="str">
            <v>闪耀的塞尔塔血爪</v>
          </cell>
          <cell r="E463">
            <v>11</v>
          </cell>
          <cell r="F463" t="str">
            <v>a</v>
          </cell>
          <cell r="K463" t="str">
            <v>黑暗</v>
          </cell>
          <cell r="AO463">
            <v>227.56363636363636</v>
          </cell>
        </row>
        <row r="464">
          <cell r="A464">
            <v>10462</v>
          </cell>
          <cell r="D464" t="str">
            <v>拉风的精钢血爪</v>
          </cell>
          <cell r="E464">
            <v>13</v>
          </cell>
          <cell r="F464" t="str">
            <v>a</v>
          </cell>
          <cell r="K464" t="str">
            <v>黑暗</v>
          </cell>
          <cell r="AO464">
            <v>282.07345454545452</v>
          </cell>
        </row>
        <row r="465">
          <cell r="A465">
            <v>10463</v>
          </cell>
          <cell r="D465" t="str">
            <v>犀利的塞尔塔血爪</v>
          </cell>
          <cell r="E465">
            <v>15</v>
          </cell>
          <cell r="F465" t="str">
            <v>a</v>
          </cell>
          <cell r="K465" t="str">
            <v>黑暗</v>
          </cell>
          <cell r="AO465">
            <v>392.20454377880191</v>
          </cell>
        </row>
        <row r="466">
          <cell r="A466">
            <v>10464</v>
          </cell>
          <cell r="D466" t="str">
            <v>精致的精灵爪</v>
          </cell>
          <cell r="E466">
            <v>17</v>
          </cell>
          <cell r="F466" t="str">
            <v>a</v>
          </cell>
          <cell r="K466" t="str">
            <v>黑暗</v>
          </cell>
          <cell r="AO466">
            <v>313.80828297520662</v>
          </cell>
        </row>
        <row r="467">
          <cell r="A467">
            <v>10465</v>
          </cell>
          <cell r="D467" t="str">
            <v>发亮的晨曦血爪</v>
          </cell>
          <cell r="E467">
            <v>2</v>
          </cell>
          <cell r="F467" t="str">
            <v>b</v>
          </cell>
          <cell r="K467" t="str">
            <v>黑暗</v>
          </cell>
          <cell r="AO467">
            <v>32.480000000000004</v>
          </cell>
        </row>
        <row r="468">
          <cell r="A468">
            <v>10466</v>
          </cell>
          <cell r="D468" t="str">
            <v>优质的塞尔塔毒爪</v>
          </cell>
          <cell r="E468">
            <v>4</v>
          </cell>
          <cell r="F468" t="str">
            <v>b</v>
          </cell>
          <cell r="K468" t="str">
            <v>黑暗</v>
          </cell>
          <cell r="AO468">
            <v>60</v>
          </cell>
        </row>
        <row r="469">
          <cell r="A469">
            <v>10467</v>
          </cell>
          <cell r="D469" t="str">
            <v>优质的卡尼亚血爪</v>
          </cell>
          <cell r="E469">
            <v>6</v>
          </cell>
          <cell r="F469" t="str">
            <v>b</v>
          </cell>
          <cell r="K469" t="str">
            <v>黑暗</v>
          </cell>
          <cell r="AO469">
            <v>90</v>
          </cell>
        </row>
        <row r="470">
          <cell r="A470">
            <v>10468</v>
          </cell>
          <cell r="D470" t="str">
            <v>凌厉的忏悔毒爪</v>
          </cell>
          <cell r="E470">
            <v>8</v>
          </cell>
          <cell r="F470" t="str">
            <v>b</v>
          </cell>
          <cell r="K470" t="str">
            <v>黑暗</v>
          </cell>
          <cell r="AO470">
            <v>120</v>
          </cell>
        </row>
        <row r="471">
          <cell r="A471">
            <v>10469</v>
          </cell>
          <cell r="D471" t="str">
            <v>凌厉的卡尼亚血爪</v>
          </cell>
          <cell r="E471">
            <v>10</v>
          </cell>
          <cell r="F471" t="str">
            <v>b</v>
          </cell>
          <cell r="K471" t="str">
            <v>黑暗</v>
          </cell>
          <cell r="AO471">
            <v>150</v>
          </cell>
        </row>
        <row r="472">
          <cell r="A472">
            <v>10470</v>
          </cell>
          <cell r="D472" t="str">
            <v>坚硬的晨曦毒爪</v>
          </cell>
          <cell r="E472">
            <v>12</v>
          </cell>
          <cell r="F472" t="str">
            <v>b</v>
          </cell>
          <cell r="K472" t="str">
            <v>黑暗</v>
          </cell>
          <cell r="AO472">
            <v>180</v>
          </cell>
        </row>
        <row r="473">
          <cell r="A473">
            <v>10471</v>
          </cell>
          <cell r="D473" t="str">
            <v>发亮的水晶爪</v>
          </cell>
          <cell r="E473">
            <v>14</v>
          </cell>
          <cell r="F473" t="str">
            <v>b</v>
          </cell>
          <cell r="K473" t="str">
            <v>黑暗</v>
          </cell>
          <cell r="AO473">
            <v>211.5</v>
          </cell>
        </row>
        <row r="474">
          <cell r="A474">
            <v>10472</v>
          </cell>
          <cell r="D474" t="str">
            <v>优质的精钢血爪</v>
          </cell>
          <cell r="E474">
            <v>16</v>
          </cell>
          <cell r="F474" t="str">
            <v>b</v>
          </cell>
          <cell r="K474" t="str">
            <v>黑暗</v>
          </cell>
          <cell r="AO474">
            <v>242.13333333333333</v>
          </cell>
        </row>
        <row r="475">
          <cell r="A475">
            <v>10473</v>
          </cell>
          <cell r="D475" t="str">
            <v>初级的斯塞提毒爪</v>
          </cell>
          <cell r="E475">
            <v>2</v>
          </cell>
          <cell r="F475" t="str">
            <v>c</v>
          </cell>
          <cell r="K475" t="str">
            <v/>
          </cell>
          <cell r="AO475">
            <v>37.5</v>
          </cell>
        </row>
        <row r="476">
          <cell r="A476">
            <v>10474</v>
          </cell>
          <cell r="D476" t="str">
            <v>普通的精灵血爪</v>
          </cell>
          <cell r="E476">
            <v>4</v>
          </cell>
          <cell r="F476" t="str">
            <v>c</v>
          </cell>
          <cell r="K476" t="str">
            <v/>
          </cell>
          <cell r="AO476">
            <v>75</v>
          </cell>
        </row>
        <row r="477">
          <cell r="A477">
            <v>10475</v>
          </cell>
          <cell r="D477" t="str">
            <v>一般的女神血爪</v>
          </cell>
          <cell r="E477">
            <v>6</v>
          </cell>
          <cell r="F477" t="str">
            <v>c</v>
          </cell>
          <cell r="K477" t="str">
            <v/>
          </cell>
          <cell r="AO477">
            <v>114</v>
          </cell>
        </row>
        <row r="478">
          <cell r="A478">
            <v>10476</v>
          </cell>
          <cell r="D478" t="str">
            <v>一般的颓废爪</v>
          </cell>
          <cell r="E478">
            <v>8</v>
          </cell>
          <cell r="F478" t="str">
            <v>c</v>
          </cell>
          <cell r="K478" t="str">
            <v/>
          </cell>
          <cell r="AO478">
            <v>151.5</v>
          </cell>
        </row>
        <row r="479">
          <cell r="A479">
            <v>10477</v>
          </cell>
          <cell r="D479" t="str">
            <v>普通的晨曦爪</v>
          </cell>
          <cell r="E479">
            <v>10</v>
          </cell>
          <cell r="F479" t="str">
            <v>c</v>
          </cell>
          <cell r="K479" t="str">
            <v/>
          </cell>
          <cell r="AO479">
            <v>190.5</v>
          </cell>
        </row>
        <row r="480">
          <cell r="A480">
            <v>10478</v>
          </cell>
          <cell r="D480" t="str">
            <v>破旧的卡尼亚爪</v>
          </cell>
          <cell r="E480">
            <v>12</v>
          </cell>
          <cell r="F480" t="str">
            <v>c</v>
          </cell>
          <cell r="K480" t="str">
            <v/>
          </cell>
          <cell r="AO480">
            <v>228</v>
          </cell>
        </row>
        <row r="481">
          <cell r="A481">
            <v>10479</v>
          </cell>
          <cell r="D481" t="str">
            <v>初级的精灵血爪</v>
          </cell>
          <cell r="E481">
            <v>14</v>
          </cell>
          <cell r="F481" t="str">
            <v>c</v>
          </cell>
          <cell r="K481" t="str">
            <v/>
          </cell>
          <cell r="AO481">
            <v>267</v>
          </cell>
        </row>
        <row r="482">
          <cell r="A482">
            <v>10480</v>
          </cell>
          <cell r="D482" t="str">
            <v>初级的言语毒爪</v>
          </cell>
          <cell r="E482">
            <v>16</v>
          </cell>
          <cell r="F482" t="str">
            <v>c</v>
          </cell>
          <cell r="K482" t="str">
            <v/>
          </cell>
          <cell r="AO482">
            <v>304.5</v>
          </cell>
        </row>
        <row r="483">
          <cell r="A483">
            <v>10481</v>
          </cell>
          <cell r="D483" t="str">
            <v>璀璨的智慧刀</v>
          </cell>
          <cell r="E483">
            <v>3</v>
          </cell>
          <cell r="F483" t="str">
            <v>s</v>
          </cell>
          <cell r="K483" t="str">
            <v>冷却</v>
          </cell>
          <cell r="AO483">
            <v>51</v>
          </cell>
        </row>
        <row r="484">
          <cell r="A484">
            <v>10482</v>
          </cell>
          <cell r="D484" t="str">
            <v>神奇的精钢刃</v>
          </cell>
          <cell r="E484">
            <v>5</v>
          </cell>
          <cell r="F484" t="str">
            <v>s</v>
          </cell>
          <cell r="K484" t="str">
            <v>冷却</v>
          </cell>
          <cell r="AO484">
            <v>98.570614214876031</v>
          </cell>
        </row>
        <row r="485">
          <cell r="A485">
            <v>10483</v>
          </cell>
          <cell r="D485" t="str">
            <v>传说的女神短刀</v>
          </cell>
          <cell r="E485">
            <v>7</v>
          </cell>
          <cell r="F485" t="str">
            <v>s</v>
          </cell>
          <cell r="K485" t="str">
            <v>冷却</v>
          </cell>
          <cell r="AO485">
            <v>154.38928695652174</v>
          </cell>
        </row>
        <row r="486">
          <cell r="A486">
            <v>10484</v>
          </cell>
          <cell r="D486" t="str">
            <v>璀璨的玄铁刀</v>
          </cell>
          <cell r="E486">
            <v>9</v>
          </cell>
          <cell r="F486" t="str">
            <v>s</v>
          </cell>
          <cell r="K486" t="str">
            <v>冷却</v>
          </cell>
          <cell r="AO486">
            <v>245.96884561983472</v>
          </cell>
        </row>
        <row r="487">
          <cell r="A487">
            <v>10485</v>
          </cell>
          <cell r="D487" t="str">
            <v>神奇的塞尔塔刀</v>
          </cell>
          <cell r="E487">
            <v>11</v>
          </cell>
          <cell r="F487" t="str">
            <v>s</v>
          </cell>
          <cell r="K487" t="str">
            <v>冷却</v>
          </cell>
          <cell r="AO487">
            <v>283.23690526118821</v>
          </cell>
        </row>
        <row r="488">
          <cell r="A488">
            <v>10486</v>
          </cell>
          <cell r="D488" t="str">
            <v>神奇的混乱刀</v>
          </cell>
          <cell r="E488">
            <v>13</v>
          </cell>
          <cell r="F488" t="str">
            <v>s</v>
          </cell>
          <cell r="K488" t="str">
            <v>冷却</v>
          </cell>
          <cell r="AO488">
            <v>398.91229498725573</v>
          </cell>
        </row>
        <row r="489">
          <cell r="A489">
            <v>10487</v>
          </cell>
          <cell r="D489" t="str">
            <v>神奇的精钢刃</v>
          </cell>
          <cell r="E489">
            <v>15</v>
          </cell>
          <cell r="F489" t="str">
            <v>s</v>
          </cell>
          <cell r="K489" t="str">
            <v>冷却</v>
          </cell>
          <cell r="AO489">
            <v>518.90553851239667</v>
          </cell>
        </row>
        <row r="490">
          <cell r="A490">
            <v>10488</v>
          </cell>
          <cell r="D490" t="str">
            <v>璀璨的虚幻刀</v>
          </cell>
          <cell r="E490">
            <v>17</v>
          </cell>
          <cell r="F490" t="str">
            <v>s</v>
          </cell>
          <cell r="K490" t="str">
            <v>冷却</v>
          </cell>
          <cell r="AO490">
            <v>738.42524561983464</v>
          </cell>
        </row>
        <row r="491">
          <cell r="A491">
            <v>10489</v>
          </cell>
          <cell r="D491" t="str">
            <v>精致的言语刃</v>
          </cell>
          <cell r="E491">
            <v>3</v>
          </cell>
          <cell r="F491" t="str">
            <v>a</v>
          </cell>
          <cell r="K491" t="str">
            <v>冷却</v>
          </cell>
          <cell r="AO491">
            <v>33</v>
          </cell>
        </row>
        <row r="492">
          <cell r="A492">
            <v>10490</v>
          </cell>
          <cell r="D492" t="str">
            <v>闪耀的颓废刃</v>
          </cell>
          <cell r="E492">
            <v>5</v>
          </cell>
          <cell r="F492" t="str">
            <v>a</v>
          </cell>
          <cell r="K492" t="str">
            <v>冷却</v>
          </cell>
          <cell r="AO492">
            <v>67.5</v>
          </cell>
        </row>
        <row r="493">
          <cell r="A493">
            <v>10491</v>
          </cell>
          <cell r="D493" t="str">
            <v>闪耀的玄铁刃</v>
          </cell>
          <cell r="E493">
            <v>7</v>
          </cell>
          <cell r="F493" t="str">
            <v>a</v>
          </cell>
          <cell r="K493" t="str">
            <v>冷却</v>
          </cell>
          <cell r="AO493">
            <v>116.73014545454545</v>
          </cell>
        </row>
        <row r="494">
          <cell r="A494">
            <v>10492</v>
          </cell>
          <cell r="D494" t="str">
            <v>闪耀的精钢短刀</v>
          </cell>
          <cell r="E494">
            <v>9</v>
          </cell>
          <cell r="F494" t="str">
            <v>a</v>
          </cell>
          <cell r="K494" t="str">
            <v>冷却</v>
          </cell>
          <cell r="AO494">
            <v>135</v>
          </cell>
        </row>
        <row r="495">
          <cell r="A495">
            <v>10493</v>
          </cell>
          <cell r="D495" t="str">
            <v>闪耀的青铜刀</v>
          </cell>
          <cell r="E495">
            <v>11</v>
          </cell>
          <cell r="F495" t="str">
            <v>a</v>
          </cell>
          <cell r="K495" t="str">
            <v>冷却</v>
          </cell>
          <cell r="AO495">
            <v>254.73134545454545</v>
          </cell>
        </row>
        <row r="496">
          <cell r="A496">
            <v>10494</v>
          </cell>
          <cell r="D496" t="str">
            <v>拉风的言语短刀</v>
          </cell>
          <cell r="E496">
            <v>13</v>
          </cell>
          <cell r="F496" t="str">
            <v>a</v>
          </cell>
          <cell r="K496" t="str">
            <v>冷却</v>
          </cell>
          <cell r="AO496">
            <v>204.87967329202542</v>
          </cell>
        </row>
        <row r="497">
          <cell r="A497">
            <v>10495</v>
          </cell>
          <cell r="D497" t="str">
            <v>闪耀的魔王短刀</v>
          </cell>
          <cell r="E497">
            <v>15</v>
          </cell>
          <cell r="F497" t="str">
            <v>a</v>
          </cell>
          <cell r="K497" t="str">
            <v>冷却</v>
          </cell>
          <cell r="AO497">
            <v>475.18683636363636</v>
          </cell>
        </row>
        <row r="498">
          <cell r="A498">
            <v>10496</v>
          </cell>
          <cell r="D498" t="str">
            <v>精致的魔王短刀</v>
          </cell>
          <cell r="E498">
            <v>17</v>
          </cell>
          <cell r="F498" t="str">
            <v>a</v>
          </cell>
          <cell r="K498" t="str">
            <v>冷却</v>
          </cell>
          <cell r="AO498">
            <v>385.02614545454543</v>
          </cell>
        </row>
        <row r="499">
          <cell r="A499">
            <v>10497</v>
          </cell>
          <cell r="D499" t="str">
            <v>优质的卡尼亚刀</v>
          </cell>
          <cell r="E499">
            <v>2</v>
          </cell>
          <cell r="F499" t="str">
            <v>b</v>
          </cell>
          <cell r="K499" t="str">
            <v>冷却</v>
          </cell>
          <cell r="AO499">
            <v>36</v>
          </cell>
        </row>
        <row r="500">
          <cell r="A500">
            <v>10498</v>
          </cell>
          <cell r="D500" t="str">
            <v>优质的混乱短刀</v>
          </cell>
          <cell r="E500">
            <v>4</v>
          </cell>
          <cell r="F500" t="str">
            <v>b</v>
          </cell>
          <cell r="K500" t="str">
            <v>冷却</v>
          </cell>
          <cell r="AO500">
            <v>81.590400000000002</v>
          </cell>
        </row>
        <row r="501">
          <cell r="A501">
            <v>10499</v>
          </cell>
          <cell r="D501" t="str">
            <v>优质的言语刀</v>
          </cell>
          <cell r="E501">
            <v>6</v>
          </cell>
          <cell r="F501" t="str">
            <v>b</v>
          </cell>
          <cell r="K501" t="str">
            <v>冷却</v>
          </cell>
          <cell r="AO501">
            <v>109.5</v>
          </cell>
        </row>
        <row r="502">
          <cell r="A502">
            <v>10500</v>
          </cell>
          <cell r="D502" t="str">
            <v>优质的魔王短刀</v>
          </cell>
          <cell r="E502">
            <v>8</v>
          </cell>
          <cell r="F502" t="str">
            <v>b</v>
          </cell>
          <cell r="K502" t="str">
            <v>冷却</v>
          </cell>
          <cell r="AO502">
            <v>182.69272727272727</v>
          </cell>
        </row>
        <row r="503">
          <cell r="A503">
            <v>10501</v>
          </cell>
          <cell r="D503" t="str">
            <v>凌厉的智慧刃</v>
          </cell>
          <cell r="E503">
            <v>10</v>
          </cell>
          <cell r="F503" t="str">
            <v>b</v>
          </cell>
          <cell r="K503" t="str">
            <v>冷却</v>
          </cell>
          <cell r="AO503">
            <v>237</v>
          </cell>
        </row>
        <row r="504">
          <cell r="A504">
            <v>10502</v>
          </cell>
          <cell r="D504" t="str">
            <v>优质的青铜刀</v>
          </cell>
          <cell r="E504">
            <v>12</v>
          </cell>
          <cell r="F504" t="str">
            <v>b</v>
          </cell>
          <cell r="K504" t="str">
            <v>冷却</v>
          </cell>
          <cell r="AO504">
            <v>302.06647272727275</v>
          </cell>
        </row>
        <row r="505">
          <cell r="A505">
            <v>10503</v>
          </cell>
          <cell r="D505" t="str">
            <v>坚硬的混乱刃</v>
          </cell>
          <cell r="E505">
            <v>14</v>
          </cell>
          <cell r="F505" t="str">
            <v>b</v>
          </cell>
          <cell r="K505" t="str">
            <v>冷却</v>
          </cell>
          <cell r="AO505">
            <v>255</v>
          </cell>
        </row>
        <row r="506">
          <cell r="A506">
            <v>10504</v>
          </cell>
          <cell r="D506" t="str">
            <v>发亮的忏悔刃</v>
          </cell>
          <cell r="E506">
            <v>16</v>
          </cell>
          <cell r="F506" t="str">
            <v>b</v>
          </cell>
          <cell r="K506" t="str">
            <v>冷却</v>
          </cell>
          <cell r="AO506">
            <v>293.2</v>
          </cell>
        </row>
        <row r="507">
          <cell r="A507">
            <v>10505</v>
          </cell>
          <cell r="D507" t="str">
            <v>普通的晨曦刃</v>
          </cell>
          <cell r="E507">
            <v>2</v>
          </cell>
          <cell r="F507" t="str">
            <v>c</v>
          </cell>
          <cell r="K507" t="str">
            <v/>
          </cell>
          <cell r="AO507">
            <v>45</v>
          </cell>
        </row>
        <row r="508">
          <cell r="A508">
            <v>10506</v>
          </cell>
          <cell r="D508" t="str">
            <v>破旧的精钢刃</v>
          </cell>
          <cell r="E508">
            <v>4</v>
          </cell>
          <cell r="F508" t="str">
            <v>c</v>
          </cell>
          <cell r="K508" t="str">
            <v/>
          </cell>
          <cell r="AO508">
            <v>91.5</v>
          </cell>
        </row>
        <row r="509">
          <cell r="A509">
            <v>10507</v>
          </cell>
          <cell r="D509" t="str">
            <v>破旧的晨曦刃</v>
          </cell>
          <cell r="E509">
            <v>6</v>
          </cell>
          <cell r="F509" t="str">
            <v>c</v>
          </cell>
          <cell r="K509" t="str">
            <v/>
          </cell>
          <cell r="AO509">
            <v>138</v>
          </cell>
        </row>
        <row r="510">
          <cell r="A510">
            <v>10508</v>
          </cell>
          <cell r="D510" t="str">
            <v>一般的精钢刀</v>
          </cell>
          <cell r="E510">
            <v>8</v>
          </cell>
          <cell r="F510" t="str">
            <v>c</v>
          </cell>
          <cell r="K510" t="str">
            <v/>
          </cell>
          <cell r="AO510">
            <v>184.5</v>
          </cell>
        </row>
        <row r="511">
          <cell r="A511">
            <v>10509</v>
          </cell>
          <cell r="D511" t="str">
            <v>普通的精灵刃</v>
          </cell>
          <cell r="E511">
            <v>10</v>
          </cell>
          <cell r="F511" t="str">
            <v>c</v>
          </cell>
          <cell r="K511" t="str">
            <v/>
          </cell>
          <cell r="AO511">
            <v>229.5</v>
          </cell>
        </row>
        <row r="512">
          <cell r="A512">
            <v>10510</v>
          </cell>
          <cell r="D512" t="str">
            <v>一般的白银刃</v>
          </cell>
          <cell r="E512">
            <v>12</v>
          </cell>
          <cell r="F512" t="str">
            <v>c</v>
          </cell>
          <cell r="K512" t="str">
            <v/>
          </cell>
          <cell r="AO512">
            <v>276</v>
          </cell>
        </row>
        <row r="513">
          <cell r="A513">
            <v>10511</v>
          </cell>
          <cell r="D513" t="str">
            <v>初级的言语刀</v>
          </cell>
          <cell r="E513">
            <v>14</v>
          </cell>
          <cell r="F513" t="str">
            <v>c</v>
          </cell>
          <cell r="K513" t="str">
            <v/>
          </cell>
          <cell r="AO513">
            <v>322.5</v>
          </cell>
        </row>
        <row r="514">
          <cell r="A514">
            <v>10512</v>
          </cell>
          <cell r="D514" t="str">
            <v>初级的玄铁短刀</v>
          </cell>
          <cell r="E514">
            <v>16</v>
          </cell>
          <cell r="F514" t="str">
            <v>c</v>
          </cell>
          <cell r="K514" t="str">
            <v/>
          </cell>
          <cell r="AO514">
            <v>369</v>
          </cell>
        </row>
        <row r="515">
          <cell r="A515">
            <v>10513</v>
          </cell>
          <cell r="D515" t="str">
            <v>神秘的空灵烟斗</v>
          </cell>
          <cell r="E515">
            <v>6</v>
          </cell>
          <cell r="F515" t="str">
            <v>s</v>
          </cell>
          <cell r="K515" t="str">
            <v>物理</v>
          </cell>
          <cell r="AO515">
            <v>30</v>
          </cell>
        </row>
        <row r="516">
          <cell r="A516">
            <v>10514</v>
          </cell>
          <cell r="D516" t="str">
            <v>璀璨的混乱烟斗</v>
          </cell>
          <cell r="E516">
            <v>8</v>
          </cell>
          <cell r="F516" t="str">
            <v>s</v>
          </cell>
          <cell r="K516" t="str">
            <v>物理</v>
          </cell>
          <cell r="AO516">
            <v>68.103709090909092</v>
          </cell>
        </row>
        <row r="517">
          <cell r="A517">
            <v>10515</v>
          </cell>
          <cell r="D517" t="str">
            <v>神秘的空灵烟斗</v>
          </cell>
          <cell r="E517">
            <v>10</v>
          </cell>
          <cell r="F517" t="str">
            <v>s</v>
          </cell>
          <cell r="K517" t="str">
            <v>物理</v>
          </cell>
          <cell r="AO517">
            <v>106.41388249324167</v>
          </cell>
        </row>
        <row r="518">
          <cell r="A518">
            <v>10516</v>
          </cell>
          <cell r="D518" t="str">
            <v>神奇的空灵烟斗</v>
          </cell>
          <cell r="E518">
            <v>12</v>
          </cell>
          <cell r="F518" t="str">
            <v>s</v>
          </cell>
          <cell r="K518" t="str">
            <v>物理</v>
          </cell>
          <cell r="AO518">
            <v>149.16196629004867</v>
          </cell>
        </row>
        <row r="519">
          <cell r="A519">
            <v>10517</v>
          </cell>
          <cell r="D519" t="str">
            <v>神秘的言语烟斗</v>
          </cell>
          <cell r="E519">
            <v>14</v>
          </cell>
          <cell r="F519" t="str">
            <v>s</v>
          </cell>
          <cell r="K519" t="str">
            <v>物理</v>
          </cell>
          <cell r="AO519">
            <v>192.91358902229845</v>
          </cell>
        </row>
        <row r="520">
          <cell r="A520">
            <v>10518</v>
          </cell>
          <cell r="D520" t="str">
            <v>神秘的智慧烟斗</v>
          </cell>
          <cell r="E520">
            <v>16</v>
          </cell>
          <cell r="F520" t="str">
            <v>s</v>
          </cell>
          <cell r="K520" t="str">
            <v>物理</v>
          </cell>
          <cell r="AO520">
            <v>242.05401869158879</v>
          </cell>
        </row>
        <row r="521">
          <cell r="A521">
            <v>10519</v>
          </cell>
          <cell r="D521" t="str">
            <v>神秘的忏悔烟斗</v>
          </cell>
          <cell r="E521">
            <v>18</v>
          </cell>
          <cell r="F521" t="str">
            <v>s</v>
          </cell>
          <cell r="K521" t="str">
            <v>物理</v>
          </cell>
          <cell r="AO521">
            <v>338.46449123966943</v>
          </cell>
        </row>
        <row r="522">
          <cell r="A522">
            <v>10520</v>
          </cell>
          <cell r="D522" t="str">
            <v>传说的遗迹烟斗</v>
          </cell>
          <cell r="E522">
            <v>20</v>
          </cell>
          <cell r="F522" t="str">
            <v>s</v>
          </cell>
          <cell r="K522" t="str">
            <v>物理</v>
          </cell>
          <cell r="AO522">
            <v>626.43432859504128</v>
          </cell>
        </row>
        <row r="523">
          <cell r="A523">
            <v>10521</v>
          </cell>
          <cell r="D523" t="str">
            <v>闪耀的斯塞提烟斗</v>
          </cell>
          <cell r="E523">
            <v>6</v>
          </cell>
          <cell r="F523" t="str">
            <v>a</v>
          </cell>
          <cell r="K523" t="str">
            <v>物理</v>
          </cell>
          <cell r="AO523">
            <v>22.5</v>
          </cell>
        </row>
        <row r="524">
          <cell r="A524">
            <v>10522</v>
          </cell>
          <cell r="D524" t="str">
            <v>拉风的白银烟斗</v>
          </cell>
          <cell r="E524">
            <v>8</v>
          </cell>
          <cell r="F524" t="str">
            <v>a</v>
          </cell>
          <cell r="K524" t="str">
            <v>物理</v>
          </cell>
          <cell r="AO524">
            <v>51.53596363636364</v>
          </cell>
        </row>
        <row r="525">
          <cell r="A525">
            <v>10523</v>
          </cell>
          <cell r="D525" t="str">
            <v>犀利的颓废烟斗</v>
          </cell>
          <cell r="E525">
            <v>10</v>
          </cell>
          <cell r="F525" t="str">
            <v>a</v>
          </cell>
          <cell r="K525" t="str">
            <v>物理</v>
          </cell>
          <cell r="AO525">
            <v>96.162318840579715</v>
          </cell>
        </row>
        <row r="526">
          <cell r="A526">
            <v>10524</v>
          </cell>
          <cell r="D526" t="str">
            <v>拉风的斯塞提烟斗</v>
          </cell>
          <cell r="E526">
            <v>12</v>
          </cell>
          <cell r="F526" t="str">
            <v>a</v>
          </cell>
          <cell r="K526" t="str">
            <v>物理</v>
          </cell>
          <cell r="AO526">
            <v>213</v>
          </cell>
        </row>
        <row r="527">
          <cell r="A527">
            <v>10525</v>
          </cell>
          <cell r="D527" t="str">
            <v>拉风的晨曦烟斗</v>
          </cell>
          <cell r="E527">
            <v>14</v>
          </cell>
          <cell r="F527" t="str">
            <v>a</v>
          </cell>
          <cell r="K527" t="str">
            <v>物理</v>
          </cell>
          <cell r="AO527">
            <v>117</v>
          </cell>
        </row>
        <row r="528">
          <cell r="A528">
            <v>10526</v>
          </cell>
          <cell r="D528" t="str">
            <v>闪耀的遗迹烟斗</v>
          </cell>
          <cell r="E528">
            <v>16</v>
          </cell>
          <cell r="F528" t="str">
            <v>a</v>
          </cell>
          <cell r="K528" t="str">
            <v>物理</v>
          </cell>
          <cell r="AO528">
            <v>236.97324231404957</v>
          </cell>
        </row>
        <row r="529">
          <cell r="A529">
            <v>10527</v>
          </cell>
          <cell r="D529" t="str">
            <v>闪耀的混乱烟斗</v>
          </cell>
          <cell r="E529">
            <v>18</v>
          </cell>
          <cell r="F529" t="str">
            <v>a</v>
          </cell>
          <cell r="K529" t="str">
            <v>物理</v>
          </cell>
          <cell r="AO529">
            <v>432.07585454545455</v>
          </cell>
        </row>
        <row r="530">
          <cell r="A530">
            <v>10528</v>
          </cell>
          <cell r="D530" t="str">
            <v>拉风的精钢烟斗</v>
          </cell>
          <cell r="E530">
            <v>20</v>
          </cell>
          <cell r="F530" t="str">
            <v>a</v>
          </cell>
          <cell r="K530" t="str">
            <v>物理</v>
          </cell>
          <cell r="AO530">
            <v>243.8</v>
          </cell>
        </row>
        <row r="531">
          <cell r="A531">
            <v>10529</v>
          </cell>
          <cell r="D531" t="str">
            <v>发亮的白银烟斗</v>
          </cell>
          <cell r="E531">
            <v>5</v>
          </cell>
          <cell r="F531" t="str">
            <v>b</v>
          </cell>
          <cell r="K531" t="str">
            <v>物理</v>
          </cell>
          <cell r="AO531">
            <v>25.984000000000002</v>
          </cell>
        </row>
        <row r="532">
          <cell r="A532">
            <v>10530</v>
          </cell>
          <cell r="D532" t="str">
            <v>凌厉的塞尔塔烟斗</v>
          </cell>
          <cell r="E532">
            <v>7</v>
          </cell>
          <cell r="F532" t="str">
            <v>b</v>
          </cell>
          <cell r="K532" t="str">
            <v>物理</v>
          </cell>
          <cell r="AO532">
            <v>49.5</v>
          </cell>
        </row>
        <row r="533">
          <cell r="A533">
            <v>10531</v>
          </cell>
          <cell r="D533" t="str">
            <v>坚硬的精灵烟斗</v>
          </cell>
          <cell r="E533">
            <v>9</v>
          </cell>
          <cell r="F533" t="str">
            <v>b</v>
          </cell>
          <cell r="K533" t="str">
            <v>物理</v>
          </cell>
          <cell r="AO533">
            <v>89.438909090909092</v>
          </cell>
        </row>
        <row r="534">
          <cell r="A534">
            <v>10532</v>
          </cell>
          <cell r="D534" t="str">
            <v>凌厉的白银烟斗</v>
          </cell>
          <cell r="E534">
            <v>11</v>
          </cell>
          <cell r="F534" t="str">
            <v>b</v>
          </cell>
          <cell r="K534" t="str">
            <v>物理</v>
          </cell>
          <cell r="AO534">
            <v>125.938</v>
          </cell>
        </row>
        <row r="535">
          <cell r="A535">
            <v>10533</v>
          </cell>
          <cell r="D535" t="str">
            <v>发亮的遗迹烟斗</v>
          </cell>
          <cell r="E535">
            <v>13</v>
          </cell>
          <cell r="F535" t="str">
            <v>b</v>
          </cell>
          <cell r="K535" t="str">
            <v>物理</v>
          </cell>
          <cell r="AO535">
            <v>165.52800000000002</v>
          </cell>
        </row>
        <row r="536">
          <cell r="A536">
            <v>10534</v>
          </cell>
          <cell r="D536" t="str">
            <v>优质的虚幻烟斗</v>
          </cell>
          <cell r="E536">
            <v>15</v>
          </cell>
          <cell r="F536" t="str">
            <v>b</v>
          </cell>
          <cell r="K536" t="str">
            <v>物理</v>
          </cell>
          <cell r="AO536">
            <v>151.5</v>
          </cell>
        </row>
        <row r="537">
          <cell r="A537">
            <v>10535</v>
          </cell>
          <cell r="D537" t="str">
            <v>发亮的遗迹烟斗</v>
          </cell>
          <cell r="E537">
            <v>17</v>
          </cell>
          <cell r="F537" t="str">
            <v>b</v>
          </cell>
          <cell r="K537" t="str">
            <v>物理</v>
          </cell>
          <cell r="AO537">
            <v>177</v>
          </cell>
        </row>
        <row r="538">
          <cell r="A538">
            <v>10536</v>
          </cell>
          <cell r="D538" t="str">
            <v>发亮的白银烟斗</v>
          </cell>
          <cell r="E538">
            <v>19</v>
          </cell>
          <cell r="F538" t="str">
            <v>b</v>
          </cell>
          <cell r="K538" t="str">
            <v>物理</v>
          </cell>
          <cell r="AO538">
            <v>202.5</v>
          </cell>
        </row>
        <row r="539">
          <cell r="A539">
            <v>10537</v>
          </cell>
          <cell r="D539" t="str">
            <v>初级的精灵烟斗</v>
          </cell>
          <cell r="E539">
            <v>5</v>
          </cell>
          <cell r="F539" t="str">
            <v>c</v>
          </cell>
          <cell r="K539" t="str">
            <v/>
          </cell>
          <cell r="AO539">
            <v>31.5</v>
          </cell>
        </row>
        <row r="540">
          <cell r="A540">
            <v>10538</v>
          </cell>
          <cell r="D540" t="str">
            <v>初级的晨曦烟斗</v>
          </cell>
          <cell r="E540">
            <v>7</v>
          </cell>
          <cell r="F540" t="str">
            <v>c</v>
          </cell>
          <cell r="K540" t="str">
            <v/>
          </cell>
          <cell r="AO540">
            <v>63</v>
          </cell>
        </row>
        <row r="541">
          <cell r="A541">
            <v>10539</v>
          </cell>
          <cell r="D541" t="str">
            <v>普通的精灵烟斗</v>
          </cell>
          <cell r="E541">
            <v>9</v>
          </cell>
          <cell r="F541" t="str">
            <v>c</v>
          </cell>
          <cell r="K541" t="str">
            <v/>
          </cell>
          <cell r="AO541">
            <v>96</v>
          </cell>
        </row>
        <row r="542">
          <cell r="A542">
            <v>10540</v>
          </cell>
          <cell r="D542" t="str">
            <v>初级的晨曦烟斗</v>
          </cell>
          <cell r="E542">
            <v>11</v>
          </cell>
          <cell r="F542" t="str">
            <v>c</v>
          </cell>
          <cell r="K542" t="str">
            <v/>
          </cell>
          <cell r="AO542">
            <v>127.5</v>
          </cell>
        </row>
        <row r="543">
          <cell r="A543">
            <v>10541</v>
          </cell>
          <cell r="D543" t="str">
            <v>破旧的忏悔烟斗</v>
          </cell>
          <cell r="E543">
            <v>13</v>
          </cell>
          <cell r="F543" t="str">
            <v>c</v>
          </cell>
          <cell r="K543" t="str">
            <v/>
          </cell>
          <cell r="AO543">
            <v>159</v>
          </cell>
        </row>
        <row r="544">
          <cell r="A544">
            <v>10542</v>
          </cell>
          <cell r="D544" t="str">
            <v>普通的言语烟斗</v>
          </cell>
          <cell r="E544">
            <v>15</v>
          </cell>
          <cell r="F544" t="str">
            <v>c</v>
          </cell>
          <cell r="K544" t="str">
            <v/>
          </cell>
          <cell r="AO544">
            <v>192</v>
          </cell>
        </row>
        <row r="545">
          <cell r="A545">
            <v>10543</v>
          </cell>
          <cell r="D545" t="str">
            <v>普通的水晶烟斗</v>
          </cell>
          <cell r="E545">
            <v>17</v>
          </cell>
          <cell r="F545" t="str">
            <v>c</v>
          </cell>
          <cell r="K545" t="str">
            <v/>
          </cell>
          <cell r="AO545">
            <v>223.5</v>
          </cell>
        </row>
        <row r="546">
          <cell r="A546">
            <v>10544</v>
          </cell>
          <cell r="D546" t="str">
            <v>破旧的虚幻烟斗</v>
          </cell>
          <cell r="E546">
            <v>19</v>
          </cell>
          <cell r="F546" t="str">
            <v>c</v>
          </cell>
          <cell r="K546" t="str">
            <v/>
          </cell>
          <cell r="AO546">
            <v>255</v>
          </cell>
        </row>
        <row r="547">
          <cell r="A547">
            <v>10545</v>
          </cell>
          <cell r="D547" t="str">
            <v>神奇的水晶法球</v>
          </cell>
          <cell r="E547">
            <v>6</v>
          </cell>
          <cell r="F547" t="str">
            <v>s</v>
          </cell>
          <cell r="K547" t="str">
            <v>电击</v>
          </cell>
          <cell r="AO547">
            <v>82.5</v>
          </cell>
        </row>
        <row r="548">
          <cell r="A548">
            <v>10546</v>
          </cell>
          <cell r="D548" t="str">
            <v>传说的精钢球</v>
          </cell>
          <cell r="E548">
            <v>8</v>
          </cell>
          <cell r="F548" t="str">
            <v>s</v>
          </cell>
          <cell r="K548" t="str">
            <v>电击</v>
          </cell>
          <cell r="AO548">
            <v>166.5</v>
          </cell>
        </row>
        <row r="549">
          <cell r="A549">
            <v>10547</v>
          </cell>
          <cell r="D549" t="str">
            <v>璀璨的忏悔法球</v>
          </cell>
          <cell r="E549">
            <v>10</v>
          </cell>
          <cell r="F549" t="str">
            <v>s</v>
          </cell>
          <cell r="K549" t="str">
            <v>电击</v>
          </cell>
          <cell r="AO549">
            <v>243.69871588932807</v>
          </cell>
        </row>
        <row r="550">
          <cell r="A550">
            <v>10548</v>
          </cell>
          <cell r="D550" t="str">
            <v>璀璨的精灵球</v>
          </cell>
          <cell r="E550">
            <v>12</v>
          </cell>
          <cell r="F550" t="str">
            <v>s</v>
          </cell>
          <cell r="K550" t="str">
            <v>电击</v>
          </cell>
          <cell r="AO550">
            <v>334.5</v>
          </cell>
        </row>
        <row r="551">
          <cell r="A551">
            <v>10549</v>
          </cell>
          <cell r="D551" t="str">
            <v>神秘的玄铁毒球</v>
          </cell>
          <cell r="E551">
            <v>14</v>
          </cell>
          <cell r="F551" t="str">
            <v>s</v>
          </cell>
          <cell r="K551" t="str">
            <v>电击</v>
          </cell>
          <cell r="AO551">
            <v>418.5</v>
          </cell>
        </row>
        <row r="552">
          <cell r="A552">
            <v>10550</v>
          </cell>
          <cell r="D552" t="str">
            <v>神秘的白银法球</v>
          </cell>
          <cell r="E552">
            <v>16</v>
          </cell>
          <cell r="F552" t="str">
            <v>s</v>
          </cell>
          <cell r="K552" t="str">
            <v>电击</v>
          </cell>
          <cell r="AO552">
            <v>518.73695999999995</v>
          </cell>
        </row>
        <row r="553">
          <cell r="A553">
            <v>10551</v>
          </cell>
          <cell r="D553" t="str">
            <v>璀璨的塞尔塔球</v>
          </cell>
          <cell r="E553">
            <v>18</v>
          </cell>
          <cell r="F553" t="str">
            <v>s</v>
          </cell>
          <cell r="K553" t="str">
            <v>电击</v>
          </cell>
          <cell r="AO553">
            <v>674.29946446280996</v>
          </cell>
        </row>
        <row r="554">
          <cell r="A554">
            <v>10552</v>
          </cell>
          <cell r="D554" t="str">
            <v>传说的精钢毒球</v>
          </cell>
          <cell r="E554">
            <v>20</v>
          </cell>
          <cell r="F554" t="str">
            <v>s</v>
          </cell>
          <cell r="K554" t="str">
            <v>电击</v>
          </cell>
          <cell r="AO554">
            <v>784.26724363636367</v>
          </cell>
        </row>
        <row r="555">
          <cell r="A555">
            <v>10553</v>
          </cell>
          <cell r="D555" t="str">
            <v>闪耀的白银球</v>
          </cell>
          <cell r="E555">
            <v>6</v>
          </cell>
          <cell r="F555" t="str">
            <v>a</v>
          </cell>
          <cell r="K555" t="str">
            <v>电击</v>
          </cell>
          <cell r="AO555">
            <v>72</v>
          </cell>
        </row>
        <row r="556">
          <cell r="A556">
            <v>10554</v>
          </cell>
          <cell r="D556" t="str">
            <v>闪耀的忏悔毒球</v>
          </cell>
          <cell r="E556">
            <v>8</v>
          </cell>
          <cell r="F556" t="str">
            <v>a</v>
          </cell>
          <cell r="K556" t="str">
            <v>电击</v>
          </cell>
          <cell r="AO556">
            <v>142.5</v>
          </cell>
        </row>
        <row r="557">
          <cell r="A557">
            <v>10555</v>
          </cell>
          <cell r="D557" t="str">
            <v>闪耀的颓废法球</v>
          </cell>
          <cell r="E557">
            <v>10</v>
          </cell>
          <cell r="F557" t="str">
            <v>a</v>
          </cell>
          <cell r="K557" t="str">
            <v>电击</v>
          </cell>
          <cell r="AO557">
            <v>234</v>
          </cell>
        </row>
        <row r="558">
          <cell r="A558">
            <v>10556</v>
          </cell>
          <cell r="D558" t="str">
            <v>拉风的水晶球</v>
          </cell>
          <cell r="E558">
            <v>12</v>
          </cell>
          <cell r="F558" t="str">
            <v>a</v>
          </cell>
          <cell r="K558" t="str">
            <v>电击</v>
          </cell>
          <cell r="AO558">
            <v>306.25514181818181</v>
          </cell>
        </row>
        <row r="559">
          <cell r="A559">
            <v>10557</v>
          </cell>
          <cell r="D559" t="str">
            <v>拉风的精灵法球</v>
          </cell>
          <cell r="E559">
            <v>14</v>
          </cell>
          <cell r="F559" t="str">
            <v>a</v>
          </cell>
          <cell r="K559" t="str">
            <v>电击</v>
          </cell>
          <cell r="AO559">
            <v>397.5</v>
          </cell>
        </row>
        <row r="560">
          <cell r="A560">
            <v>10558</v>
          </cell>
          <cell r="D560" t="str">
            <v>精致的言语毒球</v>
          </cell>
          <cell r="E560">
            <v>16</v>
          </cell>
          <cell r="F560" t="str">
            <v>a</v>
          </cell>
          <cell r="K560" t="str">
            <v>电击</v>
          </cell>
          <cell r="AO560">
            <v>476.41034049586779</v>
          </cell>
        </row>
        <row r="561">
          <cell r="A561">
            <v>10559</v>
          </cell>
          <cell r="D561" t="str">
            <v>犀利的水晶法球</v>
          </cell>
          <cell r="E561">
            <v>18</v>
          </cell>
          <cell r="F561" t="str">
            <v>a</v>
          </cell>
          <cell r="K561" t="str">
            <v>电击</v>
          </cell>
          <cell r="AO561">
            <v>498</v>
          </cell>
        </row>
        <row r="562">
          <cell r="A562">
            <v>10560</v>
          </cell>
          <cell r="D562" t="str">
            <v>闪耀的卡尼亚毒球</v>
          </cell>
          <cell r="E562">
            <v>20</v>
          </cell>
          <cell r="F562" t="str">
            <v>a</v>
          </cell>
          <cell r="K562" t="str">
            <v>电击</v>
          </cell>
          <cell r="AO562">
            <v>657.79947107438011</v>
          </cell>
        </row>
        <row r="563">
          <cell r="A563">
            <v>10561</v>
          </cell>
          <cell r="D563" t="str">
            <v>坚硬的智慧球</v>
          </cell>
          <cell r="E563">
            <v>5</v>
          </cell>
          <cell r="F563" t="str">
            <v>b</v>
          </cell>
          <cell r="K563" t="str">
            <v>电击</v>
          </cell>
          <cell r="AO563">
            <v>26.253207272727273</v>
          </cell>
        </row>
        <row r="564">
          <cell r="A564">
            <v>10562</v>
          </cell>
          <cell r="D564" t="str">
            <v>发亮的魔王球</v>
          </cell>
          <cell r="E564">
            <v>7</v>
          </cell>
          <cell r="F564" t="str">
            <v>b</v>
          </cell>
          <cell r="K564" t="str">
            <v>电击</v>
          </cell>
          <cell r="AO564">
            <v>56.011461818181814</v>
          </cell>
        </row>
        <row r="565">
          <cell r="A565">
            <v>10563</v>
          </cell>
          <cell r="D565" t="str">
            <v>凌厉的水晶毒球</v>
          </cell>
          <cell r="E565">
            <v>9</v>
          </cell>
          <cell r="F565" t="str">
            <v>b</v>
          </cell>
          <cell r="K565" t="str">
            <v>电击</v>
          </cell>
          <cell r="AO565">
            <v>89.163927272727278</v>
          </cell>
        </row>
        <row r="566">
          <cell r="A566">
            <v>10564</v>
          </cell>
          <cell r="D566" t="str">
            <v>优质的遗迹毒球</v>
          </cell>
          <cell r="E566">
            <v>11</v>
          </cell>
          <cell r="F566" t="str">
            <v>b</v>
          </cell>
          <cell r="K566" t="str">
            <v>电击</v>
          </cell>
          <cell r="AO566">
            <v>342</v>
          </cell>
        </row>
        <row r="567">
          <cell r="A567">
            <v>10565</v>
          </cell>
          <cell r="D567" t="str">
            <v>坚硬的智慧法球</v>
          </cell>
          <cell r="E567">
            <v>13</v>
          </cell>
          <cell r="F567" t="str">
            <v>b</v>
          </cell>
          <cell r="K567" t="str">
            <v>电击</v>
          </cell>
          <cell r="AO567">
            <v>121.5</v>
          </cell>
        </row>
        <row r="568">
          <cell r="A568">
            <v>10566</v>
          </cell>
          <cell r="D568" t="str">
            <v>发亮的魔王毒球</v>
          </cell>
          <cell r="E568">
            <v>15</v>
          </cell>
          <cell r="F568" t="str">
            <v>b</v>
          </cell>
          <cell r="K568" t="str">
            <v>电击</v>
          </cell>
          <cell r="AO568">
            <v>146.06219178082191</v>
          </cell>
        </row>
        <row r="569">
          <cell r="A569">
            <v>10567</v>
          </cell>
          <cell r="D569" t="str">
            <v>坚硬的颓废毒球</v>
          </cell>
          <cell r="E569">
            <v>17</v>
          </cell>
          <cell r="F569" t="str">
            <v>b</v>
          </cell>
          <cell r="K569" t="str">
            <v>电击</v>
          </cell>
          <cell r="AO569">
            <v>171</v>
          </cell>
        </row>
        <row r="570">
          <cell r="A570">
            <v>10568</v>
          </cell>
          <cell r="D570" t="str">
            <v>发亮的卡尼亚法球</v>
          </cell>
          <cell r="E570">
            <v>19</v>
          </cell>
          <cell r="F570" t="str">
            <v>b</v>
          </cell>
          <cell r="K570" t="str">
            <v>电击</v>
          </cell>
          <cell r="AO570">
            <v>682.5</v>
          </cell>
        </row>
        <row r="571">
          <cell r="A571">
            <v>10569</v>
          </cell>
          <cell r="D571" t="str">
            <v>初级的智慧法球</v>
          </cell>
          <cell r="E571">
            <v>5</v>
          </cell>
          <cell r="F571" t="str">
            <v>c</v>
          </cell>
          <cell r="K571" t="str">
            <v/>
          </cell>
          <cell r="AO571">
            <v>30</v>
          </cell>
        </row>
        <row r="572">
          <cell r="A572">
            <v>10570</v>
          </cell>
          <cell r="D572" t="str">
            <v>破旧的混乱毒球</v>
          </cell>
          <cell r="E572">
            <v>7</v>
          </cell>
          <cell r="F572" t="str">
            <v>c</v>
          </cell>
          <cell r="K572" t="str">
            <v/>
          </cell>
          <cell r="AO572">
            <v>61.5</v>
          </cell>
        </row>
        <row r="573">
          <cell r="A573">
            <v>10571</v>
          </cell>
          <cell r="D573" t="str">
            <v>破旧的晨曦球</v>
          </cell>
          <cell r="E573">
            <v>9</v>
          </cell>
          <cell r="F573" t="str">
            <v>c</v>
          </cell>
          <cell r="K573" t="str">
            <v/>
          </cell>
          <cell r="AO573">
            <v>91.5</v>
          </cell>
        </row>
        <row r="574">
          <cell r="A574">
            <v>10572</v>
          </cell>
          <cell r="D574" t="str">
            <v>普通的虚幻毒球</v>
          </cell>
          <cell r="E574">
            <v>11</v>
          </cell>
          <cell r="F574" t="str">
            <v>c</v>
          </cell>
          <cell r="K574" t="str">
            <v/>
          </cell>
          <cell r="AO574">
            <v>123</v>
          </cell>
        </row>
        <row r="575">
          <cell r="A575">
            <v>10573</v>
          </cell>
          <cell r="D575" t="str">
            <v>一般的遗迹法球</v>
          </cell>
          <cell r="E575">
            <v>13</v>
          </cell>
          <cell r="F575" t="str">
            <v>c</v>
          </cell>
          <cell r="K575" t="str">
            <v/>
          </cell>
          <cell r="AO575">
            <v>154.5</v>
          </cell>
        </row>
        <row r="576">
          <cell r="A576">
            <v>10574</v>
          </cell>
          <cell r="D576" t="str">
            <v>初级的女神法球</v>
          </cell>
          <cell r="E576">
            <v>15</v>
          </cell>
          <cell r="F576" t="str">
            <v>c</v>
          </cell>
          <cell r="K576" t="str">
            <v/>
          </cell>
          <cell r="AO576">
            <v>184.5</v>
          </cell>
        </row>
        <row r="577">
          <cell r="A577">
            <v>10575</v>
          </cell>
          <cell r="D577" t="str">
            <v>一般的塞尔塔毒球</v>
          </cell>
          <cell r="E577">
            <v>17</v>
          </cell>
          <cell r="F577" t="str">
            <v>c</v>
          </cell>
          <cell r="K577" t="str">
            <v/>
          </cell>
          <cell r="AO577">
            <v>216</v>
          </cell>
        </row>
        <row r="578">
          <cell r="A578">
            <v>10576</v>
          </cell>
          <cell r="D578" t="str">
            <v>普通的精灵毒球</v>
          </cell>
          <cell r="E578">
            <v>19</v>
          </cell>
          <cell r="F578" t="str">
            <v>c</v>
          </cell>
          <cell r="K578" t="str">
            <v/>
          </cell>
          <cell r="AO578">
            <v>246</v>
          </cell>
        </row>
        <row r="579">
          <cell r="A579">
            <v>10577</v>
          </cell>
          <cell r="D579" t="str">
            <v>璀璨的智慧重拳</v>
          </cell>
          <cell r="E579">
            <v>6</v>
          </cell>
          <cell r="F579" t="str">
            <v>s</v>
          </cell>
          <cell r="K579" t="str">
            <v>神圣</v>
          </cell>
          <cell r="AO579">
            <v>79.52</v>
          </cell>
        </row>
        <row r="580">
          <cell r="A580">
            <v>10578</v>
          </cell>
          <cell r="D580" t="str">
            <v>璀璨的空灵重拳</v>
          </cell>
          <cell r="E580">
            <v>8</v>
          </cell>
          <cell r="F580" t="str">
            <v>s</v>
          </cell>
          <cell r="K580" t="str">
            <v>神圣</v>
          </cell>
          <cell r="AO580">
            <v>132.34</v>
          </cell>
        </row>
        <row r="581">
          <cell r="A581">
            <v>10579</v>
          </cell>
          <cell r="D581" t="str">
            <v>璀璨的白银拳套</v>
          </cell>
          <cell r="E581">
            <v>10</v>
          </cell>
          <cell r="F581" t="str">
            <v>s</v>
          </cell>
          <cell r="K581" t="str">
            <v>神圣</v>
          </cell>
          <cell r="AO581">
            <v>209.19203768595042</v>
          </cell>
        </row>
        <row r="582">
          <cell r="A582">
            <v>10580</v>
          </cell>
          <cell r="D582" t="str">
            <v>传说的白银重拳</v>
          </cell>
          <cell r="E582">
            <v>12</v>
          </cell>
          <cell r="F582" t="str">
            <v>s</v>
          </cell>
          <cell r="K582" t="str">
            <v>神圣</v>
          </cell>
          <cell r="AO582">
            <v>336.78264314789686</v>
          </cell>
        </row>
        <row r="583">
          <cell r="A583">
            <v>10581</v>
          </cell>
          <cell r="D583" t="str">
            <v>神秘的水晶拳套</v>
          </cell>
          <cell r="E583">
            <v>14</v>
          </cell>
          <cell r="F583" t="str">
            <v>s</v>
          </cell>
          <cell r="K583" t="str">
            <v>神圣</v>
          </cell>
          <cell r="AO583">
            <v>431.68254677685951</v>
          </cell>
        </row>
        <row r="584">
          <cell r="A584">
            <v>10582</v>
          </cell>
          <cell r="D584" t="str">
            <v>璀璨的遗迹重拳</v>
          </cell>
          <cell r="E584">
            <v>16</v>
          </cell>
          <cell r="F584" t="str">
            <v>s</v>
          </cell>
          <cell r="K584" t="str">
            <v>神圣</v>
          </cell>
          <cell r="AO584">
            <v>650.56963636363639</v>
          </cell>
        </row>
        <row r="585">
          <cell r="A585">
            <v>10583</v>
          </cell>
          <cell r="D585" t="str">
            <v>传说的青铜轻拳</v>
          </cell>
          <cell r="E585">
            <v>18</v>
          </cell>
          <cell r="F585" t="str">
            <v>s</v>
          </cell>
          <cell r="K585" t="str">
            <v>神圣</v>
          </cell>
          <cell r="AO585">
            <v>598.96044694214879</v>
          </cell>
        </row>
        <row r="586">
          <cell r="A586">
            <v>10584</v>
          </cell>
          <cell r="D586" t="str">
            <v>神奇的青铜轻拳</v>
          </cell>
          <cell r="E586">
            <v>20</v>
          </cell>
          <cell r="F586" t="str">
            <v>s</v>
          </cell>
          <cell r="K586" t="str">
            <v>神圣</v>
          </cell>
          <cell r="AO586">
            <v>864.61056198347103</v>
          </cell>
        </row>
        <row r="587">
          <cell r="A587">
            <v>10585</v>
          </cell>
          <cell r="D587" t="str">
            <v>精致的魔王拳套</v>
          </cell>
          <cell r="E587">
            <v>6</v>
          </cell>
          <cell r="F587" t="str">
            <v>a</v>
          </cell>
          <cell r="K587" t="str">
            <v>神圣</v>
          </cell>
          <cell r="AO587">
            <v>43.5</v>
          </cell>
        </row>
        <row r="588">
          <cell r="A588">
            <v>10586</v>
          </cell>
          <cell r="D588" t="str">
            <v>精致的混乱重拳</v>
          </cell>
          <cell r="E588">
            <v>8</v>
          </cell>
          <cell r="F588" t="str">
            <v>a</v>
          </cell>
          <cell r="K588" t="str">
            <v>神圣</v>
          </cell>
          <cell r="AO588">
            <v>99.26945454545455</v>
          </cell>
        </row>
        <row r="589">
          <cell r="A589">
            <v>10587</v>
          </cell>
          <cell r="D589" t="str">
            <v>犀利的晨曦轻拳</v>
          </cell>
          <cell r="E589">
            <v>10</v>
          </cell>
          <cell r="F589" t="str">
            <v>a</v>
          </cell>
          <cell r="K589" t="str">
            <v>神圣</v>
          </cell>
          <cell r="AO589">
            <v>159.42977990430623</v>
          </cell>
        </row>
        <row r="590">
          <cell r="A590">
            <v>10588</v>
          </cell>
          <cell r="D590" t="str">
            <v>拉风的颓废轻拳</v>
          </cell>
          <cell r="E590">
            <v>12</v>
          </cell>
          <cell r="F590" t="str">
            <v>a</v>
          </cell>
          <cell r="K590" t="str">
            <v>神圣</v>
          </cell>
          <cell r="AO590">
            <v>222.81152</v>
          </cell>
        </row>
        <row r="591">
          <cell r="A591">
            <v>10589</v>
          </cell>
          <cell r="D591" t="str">
            <v>闪耀的卡尼亚拳套</v>
          </cell>
          <cell r="E591">
            <v>14</v>
          </cell>
          <cell r="F591" t="str">
            <v>a</v>
          </cell>
          <cell r="K591" t="str">
            <v>神圣</v>
          </cell>
          <cell r="AO591">
            <v>345.23563636363633</v>
          </cell>
        </row>
        <row r="592">
          <cell r="A592">
            <v>10590</v>
          </cell>
          <cell r="D592" t="str">
            <v>拉风的言语重拳</v>
          </cell>
          <cell r="E592">
            <v>16</v>
          </cell>
          <cell r="F592" t="str">
            <v>a</v>
          </cell>
          <cell r="K592" t="str">
            <v>神圣</v>
          </cell>
          <cell r="AO592">
            <v>370.00737371445905</v>
          </cell>
        </row>
        <row r="593">
          <cell r="A593">
            <v>10591</v>
          </cell>
          <cell r="D593" t="str">
            <v>精致的忏悔轻拳</v>
          </cell>
          <cell r="E593">
            <v>18</v>
          </cell>
          <cell r="F593" t="str">
            <v>a</v>
          </cell>
          <cell r="K593" t="str">
            <v>神圣</v>
          </cell>
          <cell r="AO593">
            <v>516.70312000000001</v>
          </cell>
        </row>
        <row r="594">
          <cell r="A594">
            <v>10592</v>
          </cell>
          <cell r="D594" t="str">
            <v>精致的精灵重拳</v>
          </cell>
          <cell r="E594">
            <v>20</v>
          </cell>
          <cell r="F594" t="str">
            <v>a</v>
          </cell>
          <cell r="K594" t="str">
            <v>神圣</v>
          </cell>
          <cell r="AO594">
            <v>570</v>
          </cell>
        </row>
        <row r="595">
          <cell r="A595">
            <v>10593</v>
          </cell>
          <cell r="D595" t="str">
            <v>凌厉的空灵重拳</v>
          </cell>
          <cell r="E595">
            <v>5</v>
          </cell>
          <cell r="F595" t="str">
            <v>b</v>
          </cell>
          <cell r="K595" t="str">
            <v>神圣</v>
          </cell>
          <cell r="AO595">
            <v>50.771454545454546</v>
          </cell>
        </row>
        <row r="596">
          <cell r="A596">
            <v>10594</v>
          </cell>
          <cell r="D596" t="str">
            <v>坚硬的晨曦轻拳</v>
          </cell>
          <cell r="E596">
            <v>7</v>
          </cell>
          <cell r="F596" t="str">
            <v>b</v>
          </cell>
          <cell r="K596" t="str">
            <v>神圣</v>
          </cell>
          <cell r="AO596">
            <v>110.51836363636363</v>
          </cell>
        </row>
        <row r="597">
          <cell r="A597">
            <v>10595</v>
          </cell>
          <cell r="D597" t="str">
            <v>坚硬的忏悔重拳</v>
          </cell>
          <cell r="E597">
            <v>9</v>
          </cell>
          <cell r="F597" t="str">
            <v>b</v>
          </cell>
          <cell r="K597" t="str">
            <v>神圣</v>
          </cell>
          <cell r="AO597">
            <v>144.48741573033709</v>
          </cell>
        </row>
        <row r="598">
          <cell r="A598">
            <v>10596</v>
          </cell>
          <cell r="D598" t="str">
            <v>发亮的精钢拳套</v>
          </cell>
          <cell r="E598">
            <v>11</v>
          </cell>
          <cell r="F598" t="str">
            <v>b</v>
          </cell>
          <cell r="K598" t="str">
            <v>神圣</v>
          </cell>
          <cell r="AO598">
            <v>190.5</v>
          </cell>
        </row>
        <row r="599">
          <cell r="A599">
            <v>10597</v>
          </cell>
          <cell r="D599" t="str">
            <v>优质的白银重拳</v>
          </cell>
          <cell r="E599">
            <v>13</v>
          </cell>
          <cell r="F599" t="str">
            <v>b</v>
          </cell>
          <cell r="K599" t="str">
            <v>神圣</v>
          </cell>
          <cell r="AO599">
            <v>332.21527272727269</v>
          </cell>
        </row>
        <row r="600">
          <cell r="A600">
            <v>10598</v>
          </cell>
          <cell r="D600" t="str">
            <v>优质的精灵轻拳</v>
          </cell>
          <cell r="E600">
            <v>15</v>
          </cell>
          <cell r="F600" t="str">
            <v>b</v>
          </cell>
          <cell r="K600" t="str">
            <v>神圣</v>
          </cell>
          <cell r="AO600">
            <v>421.42654545454548</v>
          </cell>
        </row>
        <row r="601">
          <cell r="A601">
            <v>10599</v>
          </cell>
          <cell r="D601" t="str">
            <v>凌厉的白银重拳</v>
          </cell>
          <cell r="E601">
            <v>17</v>
          </cell>
          <cell r="F601" t="str">
            <v>b</v>
          </cell>
          <cell r="K601" t="str">
            <v>神圣</v>
          </cell>
          <cell r="AO601">
            <v>415.5</v>
          </cell>
        </row>
        <row r="602">
          <cell r="A602">
            <v>10600</v>
          </cell>
          <cell r="D602" t="str">
            <v>坚硬的白银重拳</v>
          </cell>
          <cell r="E602">
            <v>19</v>
          </cell>
          <cell r="F602" t="str">
            <v>b</v>
          </cell>
          <cell r="K602" t="str">
            <v>神圣</v>
          </cell>
          <cell r="AO602">
            <v>381</v>
          </cell>
        </row>
        <row r="603">
          <cell r="A603">
            <v>10601</v>
          </cell>
          <cell r="D603" t="str">
            <v>初级的玄铁重拳</v>
          </cell>
          <cell r="E603">
            <v>5</v>
          </cell>
          <cell r="F603" t="str">
            <v>c</v>
          </cell>
          <cell r="K603" t="str">
            <v/>
          </cell>
          <cell r="AO603">
            <v>60</v>
          </cell>
        </row>
        <row r="604">
          <cell r="A604">
            <v>10602</v>
          </cell>
          <cell r="D604" t="str">
            <v>破旧的空灵拳套</v>
          </cell>
          <cell r="E604">
            <v>7</v>
          </cell>
          <cell r="F604" t="str">
            <v>c</v>
          </cell>
          <cell r="K604" t="str">
            <v/>
          </cell>
          <cell r="AO604">
            <v>120</v>
          </cell>
        </row>
        <row r="605">
          <cell r="A605">
            <v>10603</v>
          </cell>
          <cell r="D605" t="str">
            <v>一般的遗迹轻拳</v>
          </cell>
          <cell r="E605">
            <v>9</v>
          </cell>
          <cell r="F605" t="str">
            <v>c</v>
          </cell>
          <cell r="K605" t="str">
            <v/>
          </cell>
          <cell r="AO605">
            <v>180</v>
          </cell>
        </row>
        <row r="606">
          <cell r="A606">
            <v>10604</v>
          </cell>
          <cell r="D606" t="str">
            <v>初级的魔王轻拳</v>
          </cell>
          <cell r="E606">
            <v>11</v>
          </cell>
          <cell r="F606" t="str">
            <v>c</v>
          </cell>
          <cell r="K606" t="str">
            <v/>
          </cell>
          <cell r="AO606">
            <v>240</v>
          </cell>
        </row>
        <row r="607">
          <cell r="A607">
            <v>10605</v>
          </cell>
          <cell r="D607" t="str">
            <v>初级的斯塞提拳套</v>
          </cell>
          <cell r="E607">
            <v>13</v>
          </cell>
          <cell r="F607" t="str">
            <v>c</v>
          </cell>
          <cell r="K607" t="str">
            <v/>
          </cell>
          <cell r="AO607">
            <v>300</v>
          </cell>
        </row>
        <row r="608">
          <cell r="A608">
            <v>10606</v>
          </cell>
          <cell r="D608" t="str">
            <v>一般的虚幻拳套</v>
          </cell>
          <cell r="E608">
            <v>15</v>
          </cell>
          <cell r="F608" t="str">
            <v>c</v>
          </cell>
          <cell r="K608" t="str">
            <v/>
          </cell>
          <cell r="AO608">
            <v>360</v>
          </cell>
        </row>
        <row r="609">
          <cell r="A609">
            <v>10607</v>
          </cell>
          <cell r="D609" t="str">
            <v>普通的玄铁重拳</v>
          </cell>
          <cell r="E609">
            <v>17</v>
          </cell>
          <cell r="F609" t="str">
            <v>c</v>
          </cell>
          <cell r="K609" t="str">
            <v/>
          </cell>
          <cell r="AO609">
            <v>420</v>
          </cell>
        </row>
        <row r="610">
          <cell r="A610">
            <v>10608</v>
          </cell>
          <cell r="D610" t="str">
            <v>一般的魔王重拳</v>
          </cell>
          <cell r="E610">
            <v>19</v>
          </cell>
          <cell r="F610" t="str">
            <v>c</v>
          </cell>
          <cell r="K610" t="str">
            <v/>
          </cell>
          <cell r="AO610">
            <v>480</v>
          </cell>
        </row>
        <row r="611">
          <cell r="A611">
            <v>10609</v>
          </cell>
          <cell r="D611" t="str">
            <v>璀璨的塞尔塔刃</v>
          </cell>
          <cell r="E611">
            <v>6</v>
          </cell>
          <cell r="F611" t="str">
            <v>s</v>
          </cell>
          <cell r="K611" t="str">
            <v>地脉</v>
          </cell>
          <cell r="AO611">
            <v>49.5</v>
          </cell>
        </row>
        <row r="612">
          <cell r="A612">
            <v>10610</v>
          </cell>
          <cell r="D612" t="str">
            <v>神秘的精钢短刀</v>
          </cell>
          <cell r="E612">
            <v>8</v>
          </cell>
          <cell r="F612" t="str">
            <v>s</v>
          </cell>
          <cell r="K612" t="str">
            <v>地脉</v>
          </cell>
          <cell r="AO612">
            <v>115.2338690909091</v>
          </cell>
        </row>
        <row r="613">
          <cell r="A613">
            <v>10611</v>
          </cell>
          <cell r="D613" t="str">
            <v>璀璨的遗迹短刀</v>
          </cell>
          <cell r="E613">
            <v>10</v>
          </cell>
          <cell r="F613" t="str">
            <v>s</v>
          </cell>
          <cell r="K613" t="str">
            <v>地脉</v>
          </cell>
          <cell r="AO613">
            <v>212.56684958677687</v>
          </cell>
        </row>
        <row r="614">
          <cell r="A614">
            <v>10612</v>
          </cell>
          <cell r="D614" t="str">
            <v>神奇的白银刃</v>
          </cell>
          <cell r="E614">
            <v>12</v>
          </cell>
          <cell r="F614" t="str">
            <v>s</v>
          </cell>
          <cell r="K614" t="str">
            <v>地脉</v>
          </cell>
          <cell r="AO614">
            <v>260.34670190435156</v>
          </cell>
        </row>
        <row r="615">
          <cell r="A615">
            <v>10613</v>
          </cell>
          <cell r="D615" t="str">
            <v>传说的女神短刀</v>
          </cell>
          <cell r="E615">
            <v>14</v>
          </cell>
          <cell r="F615" t="str">
            <v>s</v>
          </cell>
          <cell r="K615" t="str">
            <v>地脉</v>
          </cell>
          <cell r="AO615">
            <v>343.79822531860663</v>
          </cell>
        </row>
        <row r="616">
          <cell r="A616">
            <v>10614</v>
          </cell>
          <cell r="D616" t="str">
            <v>神秘的言语刀</v>
          </cell>
          <cell r="E616">
            <v>16</v>
          </cell>
          <cell r="F616" t="str">
            <v>s</v>
          </cell>
          <cell r="K616" t="str">
            <v>地脉</v>
          </cell>
          <cell r="AO616">
            <v>658.88526545454545</v>
          </cell>
        </row>
        <row r="617">
          <cell r="A617">
            <v>10615</v>
          </cell>
          <cell r="D617" t="str">
            <v>神奇的水晶短刀</v>
          </cell>
          <cell r="E617">
            <v>18</v>
          </cell>
          <cell r="F617" t="str">
            <v>s</v>
          </cell>
          <cell r="K617" t="str">
            <v>地脉</v>
          </cell>
          <cell r="AO617">
            <v>590.83858776859506</v>
          </cell>
        </row>
        <row r="618">
          <cell r="A618">
            <v>10616</v>
          </cell>
          <cell r="D618" t="str">
            <v>神秘的智慧短刀</v>
          </cell>
          <cell r="E618">
            <v>20</v>
          </cell>
          <cell r="F618" t="str">
            <v>s</v>
          </cell>
          <cell r="K618" t="str">
            <v>地脉</v>
          </cell>
          <cell r="AO618">
            <v>704.47334479338838</v>
          </cell>
        </row>
        <row r="619">
          <cell r="A619">
            <v>10617</v>
          </cell>
          <cell r="D619" t="str">
            <v>闪耀的青铜短刀</v>
          </cell>
          <cell r="E619">
            <v>6</v>
          </cell>
          <cell r="F619" t="str">
            <v>a</v>
          </cell>
          <cell r="K619" t="str">
            <v>地脉</v>
          </cell>
          <cell r="AO619">
            <v>40.633600000000001</v>
          </cell>
        </row>
        <row r="620">
          <cell r="A620">
            <v>10618</v>
          </cell>
          <cell r="D620" t="str">
            <v>犀利的女神短刀</v>
          </cell>
          <cell r="E620">
            <v>8</v>
          </cell>
          <cell r="F620" t="str">
            <v>a</v>
          </cell>
          <cell r="K620" t="str">
            <v>地脉</v>
          </cell>
          <cell r="AO620">
            <v>87.602334545454539</v>
          </cell>
        </row>
        <row r="621">
          <cell r="A621">
            <v>10619</v>
          </cell>
          <cell r="D621" t="str">
            <v>犀利的忏悔刃</v>
          </cell>
          <cell r="E621">
            <v>10</v>
          </cell>
          <cell r="F621" t="str">
            <v>a</v>
          </cell>
          <cell r="K621" t="str">
            <v>地脉</v>
          </cell>
          <cell r="AO621">
            <v>139.89472000000001</v>
          </cell>
        </row>
        <row r="622">
          <cell r="A622">
            <v>10620</v>
          </cell>
          <cell r="D622" t="str">
            <v>拉风的卡尼亚刀</v>
          </cell>
          <cell r="E622">
            <v>12</v>
          </cell>
          <cell r="F622" t="str">
            <v>a</v>
          </cell>
          <cell r="K622" t="str">
            <v>地脉</v>
          </cell>
          <cell r="AO622">
            <v>195</v>
          </cell>
        </row>
        <row r="623">
          <cell r="A623">
            <v>10621</v>
          </cell>
          <cell r="D623" t="str">
            <v>犀利的精灵刃</v>
          </cell>
          <cell r="E623">
            <v>14</v>
          </cell>
          <cell r="F623" t="str">
            <v>a</v>
          </cell>
          <cell r="K623" t="str">
            <v>地脉</v>
          </cell>
          <cell r="AO623">
            <v>260.06070545454543</v>
          </cell>
        </row>
        <row r="624">
          <cell r="A624">
            <v>10622</v>
          </cell>
          <cell r="D624" t="str">
            <v>闪耀的塞尔塔刃</v>
          </cell>
          <cell r="E624">
            <v>16</v>
          </cell>
          <cell r="F624" t="str">
            <v>a</v>
          </cell>
          <cell r="K624" t="str">
            <v>地脉</v>
          </cell>
          <cell r="AO624">
            <v>327.54157090909092</v>
          </cell>
        </row>
        <row r="625">
          <cell r="A625">
            <v>10623</v>
          </cell>
          <cell r="D625" t="str">
            <v>犀利的玄铁短刀</v>
          </cell>
          <cell r="E625">
            <v>18</v>
          </cell>
          <cell r="F625" t="str">
            <v>a</v>
          </cell>
          <cell r="K625" t="str">
            <v>地脉</v>
          </cell>
          <cell r="AO625">
            <v>550.5</v>
          </cell>
        </row>
        <row r="626">
          <cell r="A626">
            <v>10624</v>
          </cell>
          <cell r="D626" t="str">
            <v>精致的精灵刃</v>
          </cell>
          <cell r="E626">
            <v>20</v>
          </cell>
          <cell r="F626" t="str">
            <v>a</v>
          </cell>
          <cell r="K626" t="str">
            <v>地脉</v>
          </cell>
          <cell r="AO626">
            <v>391.5</v>
          </cell>
        </row>
        <row r="627">
          <cell r="A627">
            <v>10625</v>
          </cell>
          <cell r="D627" t="str">
            <v>优质的颓废刃</v>
          </cell>
          <cell r="E627">
            <v>5</v>
          </cell>
          <cell r="F627" t="str">
            <v>b</v>
          </cell>
          <cell r="K627" t="str">
            <v>地脉</v>
          </cell>
          <cell r="AO627">
            <v>40.5</v>
          </cell>
        </row>
        <row r="628">
          <cell r="A628">
            <v>10626</v>
          </cell>
          <cell r="D628" t="str">
            <v>发亮的女神短刀</v>
          </cell>
          <cell r="E628">
            <v>7</v>
          </cell>
          <cell r="F628" t="str">
            <v>b</v>
          </cell>
          <cell r="K628" t="str">
            <v>地脉</v>
          </cell>
          <cell r="AO628">
            <v>82.5</v>
          </cell>
        </row>
        <row r="629">
          <cell r="A629">
            <v>10627</v>
          </cell>
          <cell r="D629" t="str">
            <v>优质的白银短刀</v>
          </cell>
          <cell r="E629">
            <v>9</v>
          </cell>
          <cell r="F629" t="str">
            <v>b</v>
          </cell>
          <cell r="K629" t="str">
            <v>地脉</v>
          </cell>
          <cell r="AO629">
            <v>124.5</v>
          </cell>
        </row>
        <row r="630">
          <cell r="A630">
            <v>10628</v>
          </cell>
          <cell r="D630" t="str">
            <v>坚硬的玄铁刃</v>
          </cell>
          <cell r="E630">
            <v>11</v>
          </cell>
          <cell r="F630" t="str">
            <v>b</v>
          </cell>
          <cell r="K630" t="str">
            <v>地脉</v>
          </cell>
          <cell r="AO630">
            <v>222.28793454545456</v>
          </cell>
        </row>
        <row r="631">
          <cell r="A631">
            <v>10629</v>
          </cell>
          <cell r="D631" t="str">
            <v>凌厉的女神短刀</v>
          </cell>
          <cell r="E631">
            <v>13</v>
          </cell>
          <cell r="F631" t="str">
            <v>b</v>
          </cell>
          <cell r="K631" t="str">
            <v>地脉</v>
          </cell>
          <cell r="AO631">
            <v>208.5</v>
          </cell>
        </row>
        <row r="632">
          <cell r="A632">
            <v>10630</v>
          </cell>
          <cell r="D632" t="str">
            <v>优质的言语短刀</v>
          </cell>
          <cell r="E632">
            <v>15</v>
          </cell>
          <cell r="F632" t="str">
            <v>b</v>
          </cell>
          <cell r="K632" t="str">
            <v>地脉</v>
          </cell>
          <cell r="AO632">
            <v>374.8291854545455</v>
          </cell>
        </row>
        <row r="633">
          <cell r="A633">
            <v>10631</v>
          </cell>
          <cell r="D633" t="str">
            <v>优质的精灵刃</v>
          </cell>
          <cell r="E633">
            <v>17</v>
          </cell>
          <cell r="F633" t="str">
            <v>b</v>
          </cell>
          <cell r="K633" t="str">
            <v>地脉</v>
          </cell>
          <cell r="AO633">
            <v>295.98302521008401</v>
          </cell>
        </row>
        <row r="634">
          <cell r="A634">
            <v>10632</v>
          </cell>
          <cell r="D634" t="str">
            <v>优质的斯塞提刃</v>
          </cell>
          <cell r="E634">
            <v>19</v>
          </cell>
          <cell r="F634" t="str">
            <v>b</v>
          </cell>
          <cell r="K634" t="str">
            <v>地脉</v>
          </cell>
          <cell r="AO634">
            <v>553.82861090909091</v>
          </cell>
        </row>
        <row r="635">
          <cell r="A635">
            <v>10633</v>
          </cell>
          <cell r="D635" t="str">
            <v>破旧的卡尼亚刀</v>
          </cell>
          <cell r="E635">
            <v>5</v>
          </cell>
          <cell r="F635" t="str">
            <v>c</v>
          </cell>
          <cell r="K635" t="str">
            <v/>
          </cell>
          <cell r="AO635">
            <v>52.5</v>
          </cell>
        </row>
        <row r="636">
          <cell r="A636">
            <v>10634</v>
          </cell>
          <cell r="D636" t="str">
            <v>普通的混乱短刀</v>
          </cell>
          <cell r="E636">
            <v>7</v>
          </cell>
          <cell r="F636" t="str">
            <v>c</v>
          </cell>
          <cell r="K636" t="str">
            <v/>
          </cell>
          <cell r="AO636">
            <v>105</v>
          </cell>
        </row>
        <row r="637">
          <cell r="A637">
            <v>10635</v>
          </cell>
          <cell r="D637" t="str">
            <v>一般的精灵刀</v>
          </cell>
          <cell r="E637">
            <v>9</v>
          </cell>
          <cell r="F637" t="str">
            <v>c</v>
          </cell>
          <cell r="K637" t="str">
            <v/>
          </cell>
          <cell r="AO637">
            <v>157.5</v>
          </cell>
        </row>
        <row r="638">
          <cell r="A638">
            <v>10636</v>
          </cell>
          <cell r="D638" t="str">
            <v>初级的混乱刀</v>
          </cell>
          <cell r="E638">
            <v>11</v>
          </cell>
          <cell r="F638" t="str">
            <v>c</v>
          </cell>
          <cell r="K638" t="str">
            <v/>
          </cell>
          <cell r="AO638">
            <v>211.5</v>
          </cell>
        </row>
        <row r="639">
          <cell r="A639">
            <v>10637</v>
          </cell>
          <cell r="D639" t="str">
            <v>普通的空灵刃</v>
          </cell>
          <cell r="E639">
            <v>13</v>
          </cell>
          <cell r="F639" t="str">
            <v>c</v>
          </cell>
          <cell r="K639" t="str">
            <v/>
          </cell>
          <cell r="AO639">
            <v>264</v>
          </cell>
        </row>
        <row r="640">
          <cell r="A640">
            <v>10638</v>
          </cell>
          <cell r="D640" t="str">
            <v>破旧的斯塞提刀</v>
          </cell>
          <cell r="E640">
            <v>15</v>
          </cell>
          <cell r="F640" t="str">
            <v>c</v>
          </cell>
          <cell r="K640" t="str">
            <v/>
          </cell>
          <cell r="AO640">
            <v>316.5</v>
          </cell>
        </row>
        <row r="641">
          <cell r="A641">
            <v>10639</v>
          </cell>
          <cell r="D641" t="str">
            <v>一般的斯塞提短刀</v>
          </cell>
          <cell r="E641">
            <v>17</v>
          </cell>
          <cell r="F641" t="str">
            <v>c</v>
          </cell>
          <cell r="K641" t="str">
            <v/>
          </cell>
          <cell r="AO641">
            <v>369</v>
          </cell>
        </row>
        <row r="642">
          <cell r="A642">
            <v>10640</v>
          </cell>
          <cell r="D642" t="str">
            <v>一般的玄铁刀</v>
          </cell>
          <cell r="E642">
            <v>19</v>
          </cell>
          <cell r="F642" t="str">
            <v>c</v>
          </cell>
          <cell r="K642" t="str">
            <v/>
          </cell>
          <cell r="AO642">
            <v>423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A3">
            <v>20001</v>
          </cell>
          <cell r="D3" t="str">
            <v>璀璨的青铜护腕</v>
          </cell>
          <cell r="E3">
            <v>2</v>
          </cell>
          <cell r="F3" t="str">
            <v>s</v>
          </cell>
          <cell r="M3" t="str">
            <v>地脉</v>
          </cell>
          <cell r="AO3">
            <v>24.414268529656702</v>
          </cell>
        </row>
        <row r="4">
          <cell r="A4">
            <v>20002</v>
          </cell>
          <cell r="D4" t="str">
            <v>神秘的虚幻戒指</v>
          </cell>
          <cell r="E4">
            <v>4</v>
          </cell>
          <cell r="F4" t="str">
            <v>s</v>
          </cell>
          <cell r="M4" t="str">
            <v>地脉</v>
          </cell>
          <cell r="AO4">
            <v>133.63414634146341</v>
          </cell>
        </row>
        <row r="5">
          <cell r="A5">
            <v>20003</v>
          </cell>
          <cell r="D5" t="str">
            <v>神秘的颓废戒指</v>
          </cell>
          <cell r="E5">
            <v>6</v>
          </cell>
          <cell r="F5" t="str">
            <v>s</v>
          </cell>
          <cell r="M5" t="str">
            <v>地脉</v>
          </cell>
          <cell r="AO5">
            <v>73.345231705135092</v>
          </cell>
        </row>
        <row r="6">
          <cell r="A6">
            <v>20004</v>
          </cell>
          <cell r="D6" t="str">
            <v>璀璨的忏悔护腕</v>
          </cell>
          <cell r="E6">
            <v>8</v>
          </cell>
          <cell r="F6" t="str">
            <v>s</v>
          </cell>
          <cell r="M6" t="str">
            <v>地脉</v>
          </cell>
          <cell r="AO6">
            <v>125.99833887043189</v>
          </cell>
        </row>
        <row r="7">
          <cell r="A7">
            <v>20005</v>
          </cell>
          <cell r="D7" t="str">
            <v>神奇的玄铁项链</v>
          </cell>
          <cell r="E7">
            <v>10</v>
          </cell>
          <cell r="F7" t="str">
            <v>s</v>
          </cell>
          <cell r="M7" t="str">
            <v>地脉</v>
          </cell>
          <cell r="AO7">
            <v>389.12264150943395</v>
          </cell>
        </row>
        <row r="8">
          <cell r="A8">
            <v>20006</v>
          </cell>
          <cell r="D8" t="str">
            <v>神奇的精钢护腕</v>
          </cell>
          <cell r="E8">
            <v>12</v>
          </cell>
          <cell r="F8" t="str">
            <v>s</v>
          </cell>
          <cell r="M8" t="str">
            <v>地脉</v>
          </cell>
          <cell r="AO8">
            <v>402.87347232207043</v>
          </cell>
        </row>
        <row r="9">
          <cell r="A9">
            <v>20007</v>
          </cell>
          <cell r="D9" t="str">
            <v>传说的言语项链</v>
          </cell>
          <cell r="E9">
            <v>14</v>
          </cell>
          <cell r="F9" t="str">
            <v>s</v>
          </cell>
          <cell r="M9" t="str">
            <v>地脉</v>
          </cell>
          <cell r="AO9">
            <v>220.63814167827672</v>
          </cell>
        </row>
        <row r="10">
          <cell r="A10">
            <v>20008</v>
          </cell>
          <cell r="D10" t="str">
            <v>神奇的晨曦戒指</v>
          </cell>
          <cell r="E10">
            <v>16</v>
          </cell>
          <cell r="F10" t="str">
            <v>s</v>
          </cell>
          <cell r="M10" t="str">
            <v>地脉</v>
          </cell>
          <cell r="AO10">
            <v>537.43944335725155</v>
          </cell>
        </row>
        <row r="11">
          <cell r="A11">
            <v>20009</v>
          </cell>
          <cell r="D11" t="str">
            <v>闪耀的晨曦护腕</v>
          </cell>
          <cell r="E11">
            <v>2</v>
          </cell>
          <cell r="F11" t="str">
            <v>a</v>
          </cell>
          <cell r="M11" t="str">
            <v>地脉</v>
          </cell>
          <cell r="AO11">
            <v>18.081280788177338</v>
          </cell>
        </row>
        <row r="12">
          <cell r="A12">
            <v>20010</v>
          </cell>
          <cell r="D12" t="str">
            <v>精致的青铜戒指</v>
          </cell>
          <cell r="E12">
            <v>4</v>
          </cell>
          <cell r="F12" t="str">
            <v>a</v>
          </cell>
          <cell r="M12" t="str">
            <v>地脉</v>
          </cell>
          <cell r="AO12">
            <v>36</v>
          </cell>
        </row>
        <row r="13">
          <cell r="A13">
            <v>20011</v>
          </cell>
          <cell r="D13" t="str">
            <v>精致的颓废戒指</v>
          </cell>
          <cell r="E13">
            <v>6</v>
          </cell>
          <cell r="F13" t="str">
            <v>a</v>
          </cell>
          <cell r="M13" t="str">
            <v>地脉</v>
          </cell>
          <cell r="AO13">
            <v>151.06451612903226</v>
          </cell>
        </row>
        <row r="14">
          <cell r="A14">
            <v>20012</v>
          </cell>
          <cell r="D14" t="str">
            <v>拉风的水晶项链</v>
          </cell>
          <cell r="E14">
            <v>8</v>
          </cell>
          <cell r="F14" t="str">
            <v>a</v>
          </cell>
          <cell r="M14" t="str">
            <v>地脉</v>
          </cell>
          <cell r="AO14">
            <v>73.620063191153235</v>
          </cell>
        </row>
        <row r="15">
          <cell r="A15">
            <v>20013</v>
          </cell>
          <cell r="D15" t="str">
            <v>拉风的精灵戒指</v>
          </cell>
          <cell r="E15">
            <v>10</v>
          </cell>
          <cell r="F15" t="str">
            <v>a</v>
          </cell>
          <cell r="M15" t="str">
            <v>地脉</v>
          </cell>
          <cell r="AO15">
            <v>250.8356807511737</v>
          </cell>
        </row>
        <row r="16">
          <cell r="A16">
            <v>20014</v>
          </cell>
          <cell r="D16" t="str">
            <v>精致的遗迹项链</v>
          </cell>
          <cell r="E16">
            <v>12</v>
          </cell>
          <cell r="F16" t="str">
            <v>a</v>
          </cell>
          <cell r="M16" t="str">
            <v>地脉</v>
          </cell>
          <cell r="AO16">
            <v>110.5985985985986</v>
          </cell>
        </row>
        <row r="17">
          <cell r="A17">
            <v>20015</v>
          </cell>
          <cell r="D17" t="str">
            <v>犀利的空灵护腕</v>
          </cell>
          <cell r="E17">
            <v>14</v>
          </cell>
          <cell r="F17" t="str">
            <v>a</v>
          </cell>
          <cell r="M17" t="str">
            <v>地脉</v>
          </cell>
          <cell r="AO17">
            <v>375.47716894977168</v>
          </cell>
        </row>
        <row r="18">
          <cell r="A18">
            <v>20016</v>
          </cell>
          <cell r="D18" t="str">
            <v>精致的言语护腕</v>
          </cell>
          <cell r="E18">
            <v>16</v>
          </cell>
          <cell r="F18" t="str">
            <v>a</v>
          </cell>
          <cell r="M18" t="str">
            <v>地脉</v>
          </cell>
          <cell r="AO18">
            <v>444.64634146341461</v>
          </cell>
        </row>
        <row r="19">
          <cell r="A19">
            <v>20017</v>
          </cell>
          <cell r="D19" t="str">
            <v>坚硬的女神戒指</v>
          </cell>
          <cell r="E19">
            <v>1</v>
          </cell>
          <cell r="F19" t="str">
            <v>b</v>
          </cell>
          <cell r="M19" t="str">
            <v>地脉</v>
          </cell>
          <cell r="AO19">
            <v>58.5</v>
          </cell>
        </row>
        <row r="20">
          <cell r="A20">
            <v>20018</v>
          </cell>
          <cell r="D20" t="str">
            <v>优质的颓废项链</v>
          </cell>
          <cell r="E20">
            <v>3</v>
          </cell>
          <cell r="F20" t="str">
            <v>b</v>
          </cell>
          <cell r="M20" t="str">
            <v>地脉</v>
          </cell>
          <cell r="AO20">
            <v>60</v>
          </cell>
        </row>
        <row r="21">
          <cell r="A21">
            <v>20019</v>
          </cell>
          <cell r="D21" t="str">
            <v>坚硬的水晶项链</v>
          </cell>
          <cell r="E21">
            <v>5</v>
          </cell>
          <cell r="F21" t="str">
            <v>b</v>
          </cell>
          <cell r="M21" t="str">
            <v>地脉</v>
          </cell>
          <cell r="AO21">
            <v>63</v>
          </cell>
        </row>
        <row r="22">
          <cell r="A22">
            <v>20020</v>
          </cell>
          <cell r="D22" t="str">
            <v>凌厉的玄铁戒指</v>
          </cell>
          <cell r="E22">
            <v>7</v>
          </cell>
          <cell r="F22" t="str">
            <v>b</v>
          </cell>
          <cell r="M22" t="str">
            <v>地脉</v>
          </cell>
          <cell r="AO22">
            <v>85.78378378378379</v>
          </cell>
        </row>
        <row r="23">
          <cell r="A23">
            <v>20021</v>
          </cell>
          <cell r="D23" t="str">
            <v>凌厉的言语戒指</v>
          </cell>
          <cell r="E23">
            <v>9</v>
          </cell>
          <cell r="F23" t="str">
            <v>b</v>
          </cell>
          <cell r="M23" t="str">
            <v>地脉</v>
          </cell>
          <cell r="AO23">
            <v>126</v>
          </cell>
        </row>
        <row r="24">
          <cell r="A24">
            <v>20022</v>
          </cell>
          <cell r="D24" t="str">
            <v>凌厉的青铜护腕</v>
          </cell>
          <cell r="E24">
            <v>11</v>
          </cell>
          <cell r="F24" t="str">
            <v>b</v>
          </cell>
          <cell r="M24" t="str">
            <v>地脉</v>
          </cell>
          <cell r="AO24">
            <v>144</v>
          </cell>
        </row>
        <row r="25">
          <cell r="A25">
            <v>20023</v>
          </cell>
          <cell r="D25" t="str">
            <v>坚硬的塞尔塔戒指</v>
          </cell>
          <cell r="E25">
            <v>13</v>
          </cell>
          <cell r="F25" t="str">
            <v>b</v>
          </cell>
          <cell r="M25" t="str">
            <v>地脉</v>
          </cell>
          <cell r="AO25">
            <v>409.5</v>
          </cell>
        </row>
        <row r="26">
          <cell r="A26">
            <v>20024</v>
          </cell>
          <cell r="D26" t="str">
            <v>坚硬的空灵护腕</v>
          </cell>
          <cell r="E26">
            <v>15</v>
          </cell>
          <cell r="F26" t="str">
            <v>b</v>
          </cell>
          <cell r="M26" t="str">
            <v>地脉</v>
          </cell>
          <cell r="AO26">
            <v>168.75862068965517</v>
          </cell>
        </row>
        <row r="27">
          <cell r="A27">
            <v>20025</v>
          </cell>
          <cell r="D27" t="str">
            <v>破旧的晨曦戒指</v>
          </cell>
          <cell r="E27">
            <v>1</v>
          </cell>
          <cell r="F27" t="str">
            <v>c</v>
          </cell>
          <cell r="M27" t="str">
            <v/>
          </cell>
          <cell r="AO27">
            <v>27</v>
          </cell>
        </row>
        <row r="28">
          <cell r="A28">
            <v>20026</v>
          </cell>
          <cell r="D28" t="str">
            <v>初级的遗迹项链</v>
          </cell>
          <cell r="E28">
            <v>3</v>
          </cell>
          <cell r="F28" t="str">
            <v>c</v>
          </cell>
          <cell r="M28" t="str">
            <v/>
          </cell>
          <cell r="AO28">
            <v>55.5</v>
          </cell>
        </row>
        <row r="29">
          <cell r="A29">
            <v>20027</v>
          </cell>
          <cell r="D29" t="str">
            <v>一般的遗迹戒指</v>
          </cell>
          <cell r="E29">
            <v>5</v>
          </cell>
          <cell r="F29" t="str">
            <v>c</v>
          </cell>
          <cell r="M29" t="str">
            <v/>
          </cell>
          <cell r="AO29">
            <v>100.5</v>
          </cell>
        </row>
        <row r="30">
          <cell r="A30">
            <v>20028</v>
          </cell>
          <cell r="D30" t="str">
            <v>破旧的玄铁戒指</v>
          </cell>
          <cell r="E30">
            <v>7</v>
          </cell>
          <cell r="F30" t="str">
            <v>c</v>
          </cell>
          <cell r="M30" t="str">
            <v/>
          </cell>
          <cell r="AO30">
            <v>313.5</v>
          </cell>
        </row>
        <row r="31">
          <cell r="A31">
            <v>20029</v>
          </cell>
          <cell r="D31" t="str">
            <v>破旧的智慧戒指</v>
          </cell>
          <cell r="E31">
            <v>9</v>
          </cell>
          <cell r="F31" t="str">
            <v>c</v>
          </cell>
          <cell r="M31" t="str">
            <v/>
          </cell>
          <cell r="AO31">
            <v>141</v>
          </cell>
        </row>
        <row r="32">
          <cell r="A32">
            <v>20030</v>
          </cell>
          <cell r="D32" t="str">
            <v>破旧的晨曦项链</v>
          </cell>
          <cell r="E32">
            <v>11</v>
          </cell>
          <cell r="F32" t="str">
            <v>c</v>
          </cell>
          <cell r="M32" t="str">
            <v/>
          </cell>
          <cell r="AO32">
            <v>168</v>
          </cell>
        </row>
        <row r="33">
          <cell r="A33">
            <v>20031</v>
          </cell>
          <cell r="D33" t="str">
            <v>初级的精灵戒指</v>
          </cell>
          <cell r="E33">
            <v>13</v>
          </cell>
          <cell r="F33" t="str">
            <v>c</v>
          </cell>
          <cell r="M33" t="str">
            <v/>
          </cell>
          <cell r="AO33">
            <v>196.5</v>
          </cell>
        </row>
        <row r="34">
          <cell r="A34">
            <v>20032</v>
          </cell>
          <cell r="D34" t="str">
            <v>一般的魔王项链</v>
          </cell>
          <cell r="E34">
            <v>15</v>
          </cell>
          <cell r="F34" t="str">
            <v>c</v>
          </cell>
          <cell r="M34" t="str">
            <v/>
          </cell>
          <cell r="AO34">
            <v>225</v>
          </cell>
        </row>
        <row r="35">
          <cell r="A35">
            <v>20033</v>
          </cell>
          <cell r="D35" t="str">
            <v>传说的卡尼亚护腕</v>
          </cell>
          <cell r="E35">
            <v>2</v>
          </cell>
          <cell r="F35" t="str">
            <v>s</v>
          </cell>
          <cell r="M35" t="str">
            <v>物理</v>
          </cell>
          <cell r="AO35">
            <v>21.171456170007247</v>
          </cell>
        </row>
        <row r="36">
          <cell r="A36">
            <v>20034</v>
          </cell>
          <cell r="D36" t="str">
            <v>神奇的青铜戒指</v>
          </cell>
          <cell r="E36">
            <v>4</v>
          </cell>
          <cell r="F36" t="str">
            <v>s</v>
          </cell>
          <cell r="M36" t="str">
            <v>物理</v>
          </cell>
          <cell r="AO36">
            <v>69.238095238095241</v>
          </cell>
        </row>
        <row r="37">
          <cell r="A37">
            <v>20035</v>
          </cell>
          <cell r="D37" t="str">
            <v>神秘的精灵项链</v>
          </cell>
          <cell r="E37">
            <v>6</v>
          </cell>
          <cell r="F37" t="str">
            <v>s</v>
          </cell>
          <cell r="M37" t="str">
            <v>物理</v>
          </cell>
          <cell r="AO37">
            <v>181.99618492934218</v>
          </cell>
        </row>
        <row r="38">
          <cell r="A38">
            <v>20036</v>
          </cell>
          <cell r="D38" t="str">
            <v>传说的虚幻护腕</v>
          </cell>
          <cell r="E38">
            <v>8</v>
          </cell>
          <cell r="F38" t="str">
            <v>s</v>
          </cell>
          <cell r="M38" t="str">
            <v>物理</v>
          </cell>
          <cell r="AO38">
            <v>85.976190476190482</v>
          </cell>
        </row>
        <row r="39">
          <cell r="A39">
            <v>20037</v>
          </cell>
          <cell r="D39" t="str">
            <v>神奇的女神护腕</v>
          </cell>
          <cell r="E39">
            <v>10</v>
          </cell>
          <cell r="F39" t="str">
            <v>s</v>
          </cell>
          <cell r="M39" t="str">
            <v>物理</v>
          </cell>
          <cell r="AO39">
            <v>169.10175202156333</v>
          </cell>
        </row>
        <row r="40">
          <cell r="A40">
            <v>20038</v>
          </cell>
          <cell r="D40" t="str">
            <v>神奇的忏悔项链</v>
          </cell>
          <cell r="E40">
            <v>12</v>
          </cell>
          <cell r="F40" t="str">
            <v>s</v>
          </cell>
          <cell r="M40" t="str">
            <v>物理</v>
          </cell>
          <cell r="AO40">
            <v>446.13318777292574</v>
          </cell>
        </row>
        <row r="41">
          <cell r="A41">
            <v>20039</v>
          </cell>
          <cell r="D41" t="str">
            <v>传说的混乱护腕</v>
          </cell>
          <cell r="E41">
            <v>14</v>
          </cell>
          <cell r="F41" t="str">
            <v>s</v>
          </cell>
          <cell r="M41" t="str">
            <v>物理</v>
          </cell>
          <cell r="AO41">
            <v>519.78341013824888</v>
          </cell>
        </row>
        <row r="42">
          <cell r="A42">
            <v>20040</v>
          </cell>
          <cell r="D42" t="str">
            <v>传说的言语项链</v>
          </cell>
          <cell r="E42">
            <v>16</v>
          </cell>
          <cell r="F42" t="str">
            <v>s</v>
          </cell>
          <cell r="M42" t="str">
            <v>物理</v>
          </cell>
          <cell r="AO42">
            <v>486.59968919074481</v>
          </cell>
        </row>
        <row r="43">
          <cell r="A43">
            <v>20041</v>
          </cell>
          <cell r="D43" t="str">
            <v>精致的精钢项链</v>
          </cell>
          <cell r="E43">
            <v>2</v>
          </cell>
          <cell r="F43" t="str">
            <v>a</v>
          </cell>
          <cell r="M43" t="str">
            <v>物理</v>
          </cell>
          <cell r="AO43">
            <v>24</v>
          </cell>
        </row>
        <row r="44">
          <cell r="A44">
            <v>20042</v>
          </cell>
          <cell r="D44" t="str">
            <v>闪耀的智慧项链</v>
          </cell>
          <cell r="E44">
            <v>4</v>
          </cell>
          <cell r="F44" t="str">
            <v>a</v>
          </cell>
          <cell r="M44" t="str">
            <v>物理</v>
          </cell>
          <cell r="AO44">
            <v>31.5</v>
          </cell>
        </row>
        <row r="45">
          <cell r="A45">
            <v>20043</v>
          </cell>
          <cell r="D45" t="str">
            <v>犀利的虚幻项链</v>
          </cell>
          <cell r="E45">
            <v>6</v>
          </cell>
          <cell r="F45" t="str">
            <v>a</v>
          </cell>
          <cell r="M45" t="str">
            <v>物理</v>
          </cell>
          <cell r="AO45">
            <v>135.37037037037038</v>
          </cell>
        </row>
        <row r="46">
          <cell r="A46">
            <v>20044</v>
          </cell>
          <cell r="D46" t="str">
            <v>闪耀的塞尔塔戒指</v>
          </cell>
          <cell r="E46">
            <v>8</v>
          </cell>
          <cell r="F46" t="str">
            <v>a</v>
          </cell>
          <cell r="M46" t="str">
            <v>物理</v>
          </cell>
          <cell r="AO46">
            <v>65.021327014218002</v>
          </cell>
        </row>
        <row r="47">
          <cell r="A47">
            <v>20045</v>
          </cell>
          <cell r="D47" t="str">
            <v>闪耀的水晶戒指</v>
          </cell>
          <cell r="E47">
            <v>10</v>
          </cell>
          <cell r="F47" t="str">
            <v>a</v>
          </cell>
          <cell r="M47" t="str">
            <v>物理</v>
          </cell>
          <cell r="AO47">
            <v>81.899877975636485</v>
          </cell>
        </row>
        <row r="48">
          <cell r="A48">
            <v>20046</v>
          </cell>
          <cell r="D48" t="str">
            <v>犀利的遗迹戒指</v>
          </cell>
          <cell r="E48">
            <v>12</v>
          </cell>
          <cell r="F48" t="str">
            <v>a</v>
          </cell>
          <cell r="M48" t="str">
            <v>物理</v>
          </cell>
          <cell r="AO48">
            <v>272.18965517241378</v>
          </cell>
        </row>
        <row r="49">
          <cell r="A49">
            <v>20047</v>
          </cell>
          <cell r="D49" t="str">
            <v>犀利的混乱护腕</v>
          </cell>
          <cell r="E49">
            <v>14</v>
          </cell>
          <cell r="F49" t="str">
            <v>a</v>
          </cell>
          <cell r="M49" t="str">
            <v>物理</v>
          </cell>
          <cell r="AO49">
            <v>176.71438067163749</v>
          </cell>
        </row>
        <row r="50">
          <cell r="A50">
            <v>20048</v>
          </cell>
          <cell r="D50" t="str">
            <v>闪耀的忏悔项链</v>
          </cell>
          <cell r="E50">
            <v>16</v>
          </cell>
          <cell r="F50" t="str">
            <v>a</v>
          </cell>
          <cell r="M50" t="str">
            <v>物理</v>
          </cell>
          <cell r="AO50">
            <v>129.9502262443439</v>
          </cell>
        </row>
        <row r="51">
          <cell r="A51">
            <v>20049</v>
          </cell>
          <cell r="D51" t="str">
            <v>优质的青铜戒指</v>
          </cell>
          <cell r="E51">
            <v>1</v>
          </cell>
          <cell r="F51" t="str">
            <v>b</v>
          </cell>
          <cell r="M51" t="str">
            <v>物理</v>
          </cell>
          <cell r="AO51">
            <v>18.098039215686274</v>
          </cell>
        </row>
        <row r="52">
          <cell r="A52">
            <v>20050</v>
          </cell>
          <cell r="D52" t="str">
            <v>优质的玄铁戒指</v>
          </cell>
          <cell r="E52">
            <v>3</v>
          </cell>
          <cell r="F52" t="str">
            <v>b</v>
          </cell>
          <cell r="M52" t="str">
            <v>物理</v>
          </cell>
          <cell r="AO52">
            <v>37.5</v>
          </cell>
        </row>
        <row r="53">
          <cell r="A53">
            <v>20051</v>
          </cell>
          <cell r="D53" t="str">
            <v>凌厉的言语戒指</v>
          </cell>
          <cell r="E53">
            <v>5</v>
          </cell>
          <cell r="F53" t="str">
            <v>b</v>
          </cell>
          <cell r="M53" t="str">
            <v>物理</v>
          </cell>
          <cell r="AO53">
            <v>56.035714285714285</v>
          </cell>
        </row>
        <row r="54">
          <cell r="A54">
            <v>20052</v>
          </cell>
          <cell r="D54" t="str">
            <v>发亮的遗迹护腕</v>
          </cell>
          <cell r="E54">
            <v>7</v>
          </cell>
          <cell r="F54" t="str">
            <v>b</v>
          </cell>
          <cell r="M54" t="str">
            <v>物理</v>
          </cell>
          <cell r="AO54">
            <v>75</v>
          </cell>
        </row>
        <row r="55">
          <cell r="A55">
            <v>20053</v>
          </cell>
          <cell r="D55" t="str">
            <v>坚硬的魔王戒指</v>
          </cell>
          <cell r="E55">
            <v>9</v>
          </cell>
          <cell r="F55" t="str">
            <v>b</v>
          </cell>
          <cell r="M55" t="str">
            <v>物理</v>
          </cell>
          <cell r="AO55">
            <v>264</v>
          </cell>
        </row>
        <row r="56">
          <cell r="A56">
            <v>20054</v>
          </cell>
          <cell r="D56" t="str">
            <v>坚硬的女神护腕</v>
          </cell>
          <cell r="E56">
            <v>11</v>
          </cell>
          <cell r="F56" t="str">
            <v>b</v>
          </cell>
          <cell r="M56" t="str">
            <v>物理</v>
          </cell>
          <cell r="AO56">
            <v>113.46774193548387</v>
          </cell>
        </row>
        <row r="57">
          <cell r="A57">
            <v>20055</v>
          </cell>
          <cell r="D57" t="str">
            <v>发亮的玄铁护腕</v>
          </cell>
          <cell r="E57">
            <v>13</v>
          </cell>
          <cell r="F57" t="str">
            <v>b</v>
          </cell>
          <cell r="M57" t="str">
            <v>物理</v>
          </cell>
          <cell r="AO57">
            <v>132</v>
          </cell>
        </row>
        <row r="58">
          <cell r="A58">
            <v>20056</v>
          </cell>
          <cell r="D58" t="str">
            <v>优质的混乱护腕</v>
          </cell>
          <cell r="E58">
            <v>15</v>
          </cell>
          <cell r="F58" t="str">
            <v>b</v>
          </cell>
          <cell r="M58" t="str">
            <v>物理</v>
          </cell>
          <cell r="AO58">
            <v>246</v>
          </cell>
        </row>
        <row r="59">
          <cell r="A59">
            <v>20057</v>
          </cell>
          <cell r="D59" t="str">
            <v>一般的白银项链</v>
          </cell>
          <cell r="E59">
            <v>1</v>
          </cell>
          <cell r="F59" t="str">
            <v>c</v>
          </cell>
          <cell r="M59" t="str">
            <v/>
          </cell>
          <cell r="AO59">
            <v>24</v>
          </cell>
        </row>
        <row r="60">
          <cell r="A60">
            <v>20058</v>
          </cell>
          <cell r="D60" t="str">
            <v>破旧的言语护腕</v>
          </cell>
          <cell r="E60">
            <v>3</v>
          </cell>
          <cell r="F60" t="str">
            <v>c</v>
          </cell>
          <cell r="M60" t="str">
            <v/>
          </cell>
          <cell r="AO60">
            <v>49.5</v>
          </cell>
        </row>
        <row r="61">
          <cell r="A61">
            <v>20059</v>
          </cell>
          <cell r="D61" t="str">
            <v>破旧的塞尔塔护腕</v>
          </cell>
          <cell r="E61">
            <v>5</v>
          </cell>
          <cell r="F61" t="str">
            <v>c</v>
          </cell>
          <cell r="M61" t="str">
            <v/>
          </cell>
          <cell r="AO61">
            <v>75</v>
          </cell>
        </row>
        <row r="62">
          <cell r="A62">
            <v>20060</v>
          </cell>
          <cell r="D62" t="str">
            <v>初级的青铜护腕</v>
          </cell>
          <cell r="E62">
            <v>7</v>
          </cell>
          <cell r="F62" t="str">
            <v>c</v>
          </cell>
          <cell r="M62" t="str">
            <v/>
          </cell>
          <cell r="AO62">
            <v>100.5</v>
          </cell>
        </row>
        <row r="63">
          <cell r="A63">
            <v>20061</v>
          </cell>
          <cell r="D63" t="str">
            <v>初级的青铜项链</v>
          </cell>
          <cell r="E63">
            <v>9</v>
          </cell>
          <cell r="F63" t="str">
            <v>c</v>
          </cell>
          <cell r="M63" t="str">
            <v/>
          </cell>
          <cell r="AO63">
            <v>126</v>
          </cell>
        </row>
        <row r="64">
          <cell r="A64">
            <v>20062</v>
          </cell>
          <cell r="D64" t="str">
            <v>初级的青铜护腕</v>
          </cell>
          <cell r="E64">
            <v>11</v>
          </cell>
          <cell r="F64" t="str">
            <v>c</v>
          </cell>
          <cell r="M64" t="str">
            <v/>
          </cell>
          <cell r="AO64">
            <v>235.5</v>
          </cell>
        </row>
        <row r="65">
          <cell r="A65">
            <v>20063</v>
          </cell>
          <cell r="D65" t="str">
            <v>破旧的精钢戒指</v>
          </cell>
          <cell r="E65">
            <v>13</v>
          </cell>
          <cell r="F65" t="str">
            <v>c</v>
          </cell>
          <cell r="M65" t="str">
            <v/>
          </cell>
          <cell r="AO65">
            <v>274.5</v>
          </cell>
        </row>
        <row r="66">
          <cell r="A66">
            <v>20064</v>
          </cell>
          <cell r="D66" t="str">
            <v>普通的智慧项链</v>
          </cell>
          <cell r="E66">
            <v>15</v>
          </cell>
          <cell r="F66" t="str">
            <v>c</v>
          </cell>
          <cell r="M66" t="str">
            <v/>
          </cell>
          <cell r="AO66">
            <v>331.5</v>
          </cell>
        </row>
        <row r="67">
          <cell r="A67">
            <v>20065</v>
          </cell>
          <cell r="D67" t="str">
            <v>神奇的空灵护腕</v>
          </cell>
          <cell r="E67">
            <v>2</v>
          </cell>
          <cell r="F67" t="str">
            <v>s</v>
          </cell>
          <cell r="M67" t="str">
            <v>电击</v>
          </cell>
          <cell r="AO67">
            <v>27</v>
          </cell>
        </row>
        <row r="68">
          <cell r="A68">
            <v>20066</v>
          </cell>
          <cell r="D68" t="str">
            <v>璀璨的斯塞提戒指</v>
          </cell>
          <cell r="E68">
            <v>4</v>
          </cell>
          <cell r="F68" t="str">
            <v>s</v>
          </cell>
          <cell r="M68" t="str">
            <v>电击</v>
          </cell>
          <cell r="AO68">
            <v>99.073170731707322</v>
          </cell>
        </row>
        <row r="69">
          <cell r="A69">
            <v>20067</v>
          </cell>
          <cell r="D69" t="str">
            <v>神奇的晨曦戒指</v>
          </cell>
          <cell r="E69">
            <v>6</v>
          </cell>
          <cell r="F69" t="str">
            <v>s</v>
          </cell>
          <cell r="M69" t="str">
            <v>电击</v>
          </cell>
          <cell r="AO69">
            <v>99.101449275362313</v>
          </cell>
        </row>
        <row r="70">
          <cell r="A70">
            <v>20068</v>
          </cell>
          <cell r="D70" t="str">
            <v>神秘的女神项链</v>
          </cell>
          <cell r="E70">
            <v>8</v>
          </cell>
          <cell r="F70" t="str">
            <v>s</v>
          </cell>
          <cell r="M70" t="str">
            <v>电击</v>
          </cell>
          <cell r="AO70">
            <v>116.3172757475083</v>
          </cell>
        </row>
        <row r="71">
          <cell r="A71">
            <v>20069</v>
          </cell>
          <cell r="D71" t="str">
            <v>璀璨的玄铁项链</v>
          </cell>
          <cell r="E71">
            <v>10</v>
          </cell>
          <cell r="F71" t="str">
            <v>s</v>
          </cell>
          <cell r="M71" t="str">
            <v>电击</v>
          </cell>
          <cell r="AO71">
            <v>289.5</v>
          </cell>
        </row>
        <row r="72">
          <cell r="A72">
            <v>20070</v>
          </cell>
          <cell r="D72" t="str">
            <v>神秘的水晶护腕</v>
          </cell>
          <cell r="E72">
            <v>12</v>
          </cell>
          <cell r="F72" t="str">
            <v>s</v>
          </cell>
          <cell r="M72" t="str">
            <v>电击</v>
          </cell>
          <cell r="AO72">
            <v>440.59835958434087</v>
          </cell>
        </row>
        <row r="73">
          <cell r="A73">
            <v>20071</v>
          </cell>
          <cell r="D73" t="str">
            <v>神奇的白银护腕</v>
          </cell>
          <cell r="E73">
            <v>14</v>
          </cell>
          <cell r="F73" t="str">
            <v>s</v>
          </cell>
          <cell r="M73" t="str">
            <v>电击</v>
          </cell>
          <cell r="AO73">
            <v>467.50664451827242</v>
          </cell>
        </row>
        <row r="74">
          <cell r="A74">
            <v>20072</v>
          </cell>
          <cell r="D74" t="str">
            <v>璀璨的混乱护腕</v>
          </cell>
          <cell r="E74">
            <v>16</v>
          </cell>
          <cell r="F74" t="str">
            <v>s</v>
          </cell>
          <cell r="M74" t="str">
            <v>电击</v>
          </cell>
          <cell r="AO74">
            <v>481.6157860404436</v>
          </cell>
        </row>
        <row r="75">
          <cell r="A75">
            <v>20073</v>
          </cell>
          <cell r="D75" t="str">
            <v>犀利的青铜护腕</v>
          </cell>
          <cell r="E75">
            <v>2</v>
          </cell>
          <cell r="F75" t="str">
            <v>a</v>
          </cell>
          <cell r="M75" t="str">
            <v>电击</v>
          </cell>
          <cell r="AO75">
            <v>13.544334975369457</v>
          </cell>
        </row>
        <row r="76">
          <cell r="A76">
            <v>20074</v>
          </cell>
          <cell r="D76" t="str">
            <v>闪耀的水晶项链</v>
          </cell>
          <cell r="E76">
            <v>4</v>
          </cell>
          <cell r="F76" t="str">
            <v>a</v>
          </cell>
          <cell r="M76" t="str">
            <v>电击</v>
          </cell>
          <cell r="AO76">
            <v>75</v>
          </cell>
        </row>
        <row r="77">
          <cell r="A77">
            <v>20075</v>
          </cell>
          <cell r="D77" t="str">
            <v>闪耀的斯塞提戒指</v>
          </cell>
          <cell r="E77">
            <v>6</v>
          </cell>
          <cell r="F77" t="str">
            <v>a</v>
          </cell>
          <cell r="M77" t="str">
            <v>电击</v>
          </cell>
          <cell r="AO77">
            <v>42.696029776674941</v>
          </cell>
        </row>
        <row r="78">
          <cell r="A78">
            <v>20076</v>
          </cell>
          <cell r="D78" t="str">
            <v>犀利的空灵戒指</v>
          </cell>
          <cell r="E78">
            <v>8</v>
          </cell>
          <cell r="F78" t="str">
            <v>a</v>
          </cell>
          <cell r="M78" t="str">
            <v>电击</v>
          </cell>
          <cell r="AO78">
            <v>86.227272727272734</v>
          </cell>
        </row>
        <row r="79">
          <cell r="A79">
            <v>20077</v>
          </cell>
          <cell r="D79" t="str">
            <v>拉风的虚幻护腕</v>
          </cell>
          <cell r="E79">
            <v>10</v>
          </cell>
          <cell r="F79" t="str">
            <v>a</v>
          </cell>
          <cell r="M79" t="str">
            <v>电击</v>
          </cell>
          <cell r="AO79">
            <v>108</v>
          </cell>
        </row>
        <row r="80">
          <cell r="A80">
            <v>20078</v>
          </cell>
          <cell r="D80" t="str">
            <v>精致的虚幻项链</v>
          </cell>
          <cell r="E80">
            <v>12</v>
          </cell>
          <cell r="F80" t="str">
            <v>a</v>
          </cell>
          <cell r="M80" t="str">
            <v>电击</v>
          </cell>
          <cell r="AO80">
            <v>225.22222222222223</v>
          </cell>
        </row>
        <row r="81">
          <cell r="A81">
            <v>20079</v>
          </cell>
          <cell r="D81" t="str">
            <v>犀利的精灵项链</v>
          </cell>
          <cell r="E81">
            <v>14</v>
          </cell>
          <cell r="F81" t="str">
            <v>a</v>
          </cell>
          <cell r="M81" t="str">
            <v>电击</v>
          </cell>
          <cell r="AO81">
            <v>340.07692307692309</v>
          </cell>
        </row>
        <row r="82">
          <cell r="A82">
            <v>20080</v>
          </cell>
          <cell r="D82" t="str">
            <v>闪耀的言语护腕</v>
          </cell>
          <cell r="E82">
            <v>16</v>
          </cell>
          <cell r="F82" t="str">
            <v>a</v>
          </cell>
          <cell r="M82" t="str">
            <v>电击</v>
          </cell>
          <cell r="AO82">
            <v>312.28506787330315</v>
          </cell>
        </row>
        <row r="83">
          <cell r="A83">
            <v>20081</v>
          </cell>
          <cell r="D83" t="str">
            <v>优质的斯塞提戒指</v>
          </cell>
          <cell r="E83">
            <v>1</v>
          </cell>
          <cell r="F83" t="str">
            <v>b</v>
          </cell>
          <cell r="M83" t="str">
            <v>电击</v>
          </cell>
          <cell r="AO83">
            <v>16.821428571428573</v>
          </cell>
        </row>
        <row r="84">
          <cell r="A84">
            <v>20082</v>
          </cell>
          <cell r="D84" t="str">
            <v>凌厉的混乱项链</v>
          </cell>
          <cell r="E84">
            <v>3</v>
          </cell>
          <cell r="F84" t="str">
            <v>b</v>
          </cell>
          <cell r="M84" t="str">
            <v>电击</v>
          </cell>
          <cell r="AO84">
            <v>87</v>
          </cell>
        </row>
        <row r="85">
          <cell r="A85">
            <v>20083</v>
          </cell>
          <cell r="D85" t="str">
            <v>坚硬的水晶项链</v>
          </cell>
          <cell r="E85">
            <v>5</v>
          </cell>
          <cell r="F85" t="str">
            <v>b</v>
          </cell>
          <cell r="M85" t="str">
            <v>电击</v>
          </cell>
          <cell r="AO85">
            <v>49.669811320754718</v>
          </cell>
        </row>
        <row r="86">
          <cell r="A86">
            <v>20084</v>
          </cell>
          <cell r="D86" t="str">
            <v>优质的魔王项链</v>
          </cell>
          <cell r="E86">
            <v>7</v>
          </cell>
          <cell r="F86" t="str">
            <v>b</v>
          </cell>
          <cell r="M86" t="str">
            <v>电击</v>
          </cell>
          <cell r="AO86">
            <v>66</v>
          </cell>
        </row>
        <row r="87">
          <cell r="A87">
            <v>20085</v>
          </cell>
          <cell r="D87" t="str">
            <v>优质的白银项链</v>
          </cell>
          <cell r="E87">
            <v>9</v>
          </cell>
          <cell r="F87" t="str">
            <v>b</v>
          </cell>
          <cell r="M87" t="str">
            <v>电击</v>
          </cell>
          <cell r="AO87">
            <v>84</v>
          </cell>
        </row>
        <row r="88">
          <cell r="A88">
            <v>20086</v>
          </cell>
          <cell r="D88" t="str">
            <v>凌厉的空灵戒指</v>
          </cell>
          <cell r="E88">
            <v>11</v>
          </cell>
          <cell r="F88" t="str">
            <v>b</v>
          </cell>
          <cell r="M88" t="str">
            <v>电击</v>
          </cell>
          <cell r="AO88">
            <v>264</v>
          </cell>
        </row>
        <row r="89">
          <cell r="A89">
            <v>20087</v>
          </cell>
          <cell r="D89" t="str">
            <v>坚硬的塞尔塔戒指</v>
          </cell>
          <cell r="E89">
            <v>13</v>
          </cell>
          <cell r="F89" t="str">
            <v>b</v>
          </cell>
          <cell r="M89" t="str">
            <v>电击</v>
          </cell>
          <cell r="AO89">
            <v>117</v>
          </cell>
        </row>
        <row r="90">
          <cell r="A90">
            <v>20088</v>
          </cell>
          <cell r="D90" t="str">
            <v>发亮的智慧戒指</v>
          </cell>
          <cell r="E90">
            <v>15</v>
          </cell>
          <cell r="F90" t="str">
            <v>b</v>
          </cell>
          <cell r="M90" t="str">
            <v>电击</v>
          </cell>
          <cell r="AO90">
            <v>134.96938775510205</v>
          </cell>
        </row>
        <row r="91">
          <cell r="A91">
            <v>20089</v>
          </cell>
          <cell r="D91" t="str">
            <v>初级的塞尔塔戒指</v>
          </cell>
          <cell r="E91">
            <v>1</v>
          </cell>
          <cell r="F91" t="str">
            <v>c</v>
          </cell>
          <cell r="M91" t="str">
            <v/>
          </cell>
          <cell r="AO91">
            <v>22.5</v>
          </cell>
        </row>
        <row r="92">
          <cell r="A92">
            <v>20090</v>
          </cell>
          <cell r="D92" t="str">
            <v>初级的智慧戒指</v>
          </cell>
          <cell r="E92">
            <v>3</v>
          </cell>
          <cell r="F92" t="str">
            <v>c</v>
          </cell>
          <cell r="M92" t="str">
            <v/>
          </cell>
          <cell r="AO92">
            <v>45</v>
          </cell>
        </row>
        <row r="93">
          <cell r="A93">
            <v>20091</v>
          </cell>
          <cell r="D93" t="str">
            <v>初级的晨曦护腕</v>
          </cell>
          <cell r="E93">
            <v>5</v>
          </cell>
          <cell r="F93" t="str">
            <v>c</v>
          </cell>
          <cell r="M93" t="str">
            <v/>
          </cell>
          <cell r="AO93">
            <v>177</v>
          </cell>
        </row>
        <row r="94">
          <cell r="A94">
            <v>20092</v>
          </cell>
          <cell r="D94" t="str">
            <v>普通的精钢戒指</v>
          </cell>
          <cell r="E94">
            <v>7</v>
          </cell>
          <cell r="F94" t="str">
            <v>c</v>
          </cell>
          <cell r="M94" t="str">
            <v/>
          </cell>
          <cell r="AO94">
            <v>90</v>
          </cell>
        </row>
        <row r="95">
          <cell r="A95">
            <v>20093</v>
          </cell>
          <cell r="D95" t="str">
            <v>破旧的女神项链</v>
          </cell>
          <cell r="E95">
            <v>9</v>
          </cell>
          <cell r="F95" t="str">
            <v>c</v>
          </cell>
          <cell r="M95" t="str">
            <v/>
          </cell>
          <cell r="AO95">
            <v>295.5</v>
          </cell>
        </row>
        <row r="96">
          <cell r="A96">
            <v>20094</v>
          </cell>
          <cell r="D96" t="str">
            <v>初级的颓废戒指</v>
          </cell>
          <cell r="E96">
            <v>11</v>
          </cell>
          <cell r="F96" t="str">
            <v>c</v>
          </cell>
          <cell r="M96" t="str">
            <v/>
          </cell>
          <cell r="AO96">
            <v>235.5</v>
          </cell>
        </row>
        <row r="97">
          <cell r="A97">
            <v>20095</v>
          </cell>
          <cell r="D97" t="str">
            <v>一般的白银戒指</v>
          </cell>
          <cell r="E97">
            <v>13</v>
          </cell>
          <cell r="F97" t="str">
            <v>c</v>
          </cell>
          <cell r="M97" t="str">
            <v/>
          </cell>
          <cell r="AO97">
            <v>157.5</v>
          </cell>
        </row>
        <row r="98">
          <cell r="A98">
            <v>20096</v>
          </cell>
          <cell r="D98" t="str">
            <v>一般的精灵护腕</v>
          </cell>
          <cell r="E98">
            <v>15</v>
          </cell>
          <cell r="F98" t="str">
            <v>c</v>
          </cell>
          <cell r="M98" t="str">
            <v/>
          </cell>
          <cell r="AO98">
            <v>180</v>
          </cell>
        </row>
        <row r="99">
          <cell r="A99">
            <v>20097</v>
          </cell>
          <cell r="D99" t="str">
            <v>璀璨的虚幻护腕</v>
          </cell>
          <cell r="E99">
            <v>2</v>
          </cell>
          <cell r="F99" t="str">
            <v>s</v>
          </cell>
          <cell r="M99" t="str">
            <v>神圣</v>
          </cell>
          <cell r="AO99">
            <v>42</v>
          </cell>
        </row>
        <row r="100">
          <cell r="A100">
            <v>20098</v>
          </cell>
          <cell r="D100" t="str">
            <v>璀璨的晨曦项链</v>
          </cell>
          <cell r="E100">
            <v>4</v>
          </cell>
          <cell r="F100" t="str">
            <v>s</v>
          </cell>
          <cell r="M100" t="str">
            <v>神圣</v>
          </cell>
          <cell r="AO100">
            <v>85.597560975609753</v>
          </cell>
        </row>
        <row r="101">
          <cell r="A101">
            <v>20099</v>
          </cell>
          <cell r="D101" t="str">
            <v>神奇的空灵护腕</v>
          </cell>
          <cell r="E101">
            <v>6</v>
          </cell>
          <cell r="F101" t="str">
            <v>s</v>
          </cell>
          <cell r="M101" t="str">
            <v>神圣</v>
          </cell>
          <cell r="AO101">
            <v>142.6352657004831</v>
          </cell>
        </row>
        <row r="102">
          <cell r="A102">
            <v>20100</v>
          </cell>
          <cell r="D102" t="str">
            <v>神秘的水晶戒指</v>
          </cell>
          <cell r="E102">
            <v>8</v>
          </cell>
          <cell r="F102" t="str">
            <v>s</v>
          </cell>
          <cell r="M102" t="str">
            <v>神圣</v>
          </cell>
          <cell r="AO102">
            <v>191.58970099667775</v>
          </cell>
        </row>
        <row r="103">
          <cell r="A103">
            <v>20101</v>
          </cell>
          <cell r="D103" t="str">
            <v>神秘的遗迹护腕</v>
          </cell>
          <cell r="E103">
            <v>10</v>
          </cell>
          <cell r="F103" t="str">
            <v>s</v>
          </cell>
          <cell r="M103" t="str">
            <v>神圣</v>
          </cell>
          <cell r="AO103">
            <v>196.05882352941177</v>
          </cell>
        </row>
        <row r="104">
          <cell r="A104">
            <v>20102</v>
          </cell>
          <cell r="D104" t="str">
            <v>璀璨的魔王护腕</v>
          </cell>
          <cell r="E104">
            <v>12</v>
          </cell>
          <cell r="F104" t="str">
            <v>s</v>
          </cell>
          <cell r="M104" t="str">
            <v>神圣</v>
          </cell>
          <cell r="AO104">
            <v>312</v>
          </cell>
        </row>
        <row r="105">
          <cell r="A105">
            <v>20103</v>
          </cell>
          <cell r="D105" t="str">
            <v>传说的遗迹护腕</v>
          </cell>
          <cell r="E105">
            <v>14</v>
          </cell>
          <cell r="F105" t="str">
            <v>s</v>
          </cell>
          <cell r="M105" t="str">
            <v>神圣</v>
          </cell>
          <cell r="AO105">
            <v>478.34219269102988</v>
          </cell>
        </row>
        <row r="106">
          <cell r="A106">
            <v>20104</v>
          </cell>
          <cell r="D106" t="str">
            <v>神秘的斯塞提项链</v>
          </cell>
          <cell r="E106">
            <v>16</v>
          </cell>
          <cell r="F106" t="str">
            <v>s</v>
          </cell>
          <cell r="M106" t="str">
            <v>神圣</v>
          </cell>
          <cell r="AO106">
            <v>416.19406392694066</v>
          </cell>
        </row>
        <row r="107">
          <cell r="A107">
            <v>20105</v>
          </cell>
          <cell r="D107" t="str">
            <v>拉风的水晶护腕</v>
          </cell>
          <cell r="E107">
            <v>2</v>
          </cell>
          <cell r="F107" t="str">
            <v>a</v>
          </cell>
          <cell r="M107" t="str">
            <v>神圣</v>
          </cell>
          <cell r="AO107">
            <v>12.296296296296296</v>
          </cell>
        </row>
        <row r="108">
          <cell r="A108">
            <v>20106</v>
          </cell>
          <cell r="D108" t="str">
            <v>拉风的塞尔塔戒指</v>
          </cell>
          <cell r="E108">
            <v>4</v>
          </cell>
          <cell r="F108" t="str">
            <v>a</v>
          </cell>
          <cell r="M108" t="str">
            <v>神圣</v>
          </cell>
          <cell r="AO108">
            <v>63</v>
          </cell>
        </row>
        <row r="109">
          <cell r="A109">
            <v>20107</v>
          </cell>
          <cell r="D109" t="str">
            <v>闪耀的空灵护腕</v>
          </cell>
          <cell r="E109">
            <v>6</v>
          </cell>
          <cell r="F109" t="str">
            <v>a</v>
          </cell>
          <cell r="M109" t="str">
            <v>神圣</v>
          </cell>
          <cell r="AO109">
            <v>66.15384615384616</v>
          </cell>
        </row>
        <row r="110">
          <cell r="A110">
            <v>20108</v>
          </cell>
          <cell r="D110" t="str">
            <v>精致的晨曦护腕</v>
          </cell>
          <cell r="E110">
            <v>8</v>
          </cell>
          <cell r="F110" t="str">
            <v>a</v>
          </cell>
          <cell r="M110" t="str">
            <v>神圣</v>
          </cell>
          <cell r="AO110">
            <v>128.46969696969697</v>
          </cell>
        </row>
        <row r="111">
          <cell r="A111">
            <v>20109</v>
          </cell>
          <cell r="D111" t="str">
            <v>闪耀的女神戒指</v>
          </cell>
          <cell r="E111">
            <v>10</v>
          </cell>
          <cell r="F111" t="str">
            <v>a</v>
          </cell>
          <cell r="M111" t="str">
            <v>神圣</v>
          </cell>
          <cell r="AO111">
            <v>195</v>
          </cell>
        </row>
        <row r="112">
          <cell r="A112">
            <v>20110</v>
          </cell>
          <cell r="D112" t="str">
            <v>犀利的魔王护腕</v>
          </cell>
          <cell r="E112">
            <v>12</v>
          </cell>
          <cell r="F112" t="str">
            <v>a</v>
          </cell>
          <cell r="M112" t="str">
            <v>神圣</v>
          </cell>
          <cell r="AO112">
            <v>252.2962962962963</v>
          </cell>
        </row>
        <row r="113">
          <cell r="A113">
            <v>20111</v>
          </cell>
          <cell r="D113" t="str">
            <v>犀利的精灵护腕</v>
          </cell>
          <cell r="E113">
            <v>14</v>
          </cell>
          <cell r="F113" t="str">
            <v>a</v>
          </cell>
          <cell r="M113" t="str">
            <v>神圣</v>
          </cell>
          <cell r="AO113">
            <v>226.43589743589743</v>
          </cell>
        </row>
        <row r="114">
          <cell r="A114">
            <v>20112</v>
          </cell>
          <cell r="D114" t="str">
            <v>犀利的水晶戒指</v>
          </cell>
          <cell r="E114">
            <v>16</v>
          </cell>
          <cell r="F114" t="str">
            <v>a</v>
          </cell>
          <cell r="M114" t="str">
            <v>神圣</v>
          </cell>
          <cell r="AO114">
            <v>156.44106610749367</v>
          </cell>
        </row>
        <row r="115">
          <cell r="A115">
            <v>20113</v>
          </cell>
          <cell r="D115" t="str">
            <v>坚硬的青铜项链</v>
          </cell>
          <cell r="E115">
            <v>1</v>
          </cell>
          <cell r="F115" t="str">
            <v>b</v>
          </cell>
          <cell r="M115" t="str">
            <v>神圣</v>
          </cell>
          <cell r="AO115">
            <v>21</v>
          </cell>
        </row>
        <row r="116">
          <cell r="A116">
            <v>20114</v>
          </cell>
          <cell r="D116" t="str">
            <v>凌厉的言语项链</v>
          </cell>
          <cell r="E116">
            <v>3</v>
          </cell>
          <cell r="F116" t="str">
            <v>b</v>
          </cell>
          <cell r="M116" t="str">
            <v>神圣</v>
          </cell>
          <cell r="AO116">
            <v>28.653846153846153</v>
          </cell>
        </row>
        <row r="117">
          <cell r="A117">
            <v>20115</v>
          </cell>
          <cell r="D117" t="str">
            <v>凌厉的魔王护腕</v>
          </cell>
          <cell r="E117">
            <v>5</v>
          </cell>
          <cell r="F117" t="str">
            <v>b</v>
          </cell>
          <cell r="M117" t="str">
            <v>神圣</v>
          </cell>
          <cell r="AO117">
            <v>44.558823529411768</v>
          </cell>
        </row>
        <row r="118">
          <cell r="A118">
            <v>20116</v>
          </cell>
          <cell r="D118" t="str">
            <v>凌厉的颓废戒指</v>
          </cell>
          <cell r="E118">
            <v>7</v>
          </cell>
          <cell r="F118" t="str">
            <v>b</v>
          </cell>
          <cell r="M118" t="str">
            <v>神圣</v>
          </cell>
          <cell r="AO118">
            <v>58.5</v>
          </cell>
        </row>
        <row r="119">
          <cell r="A119">
            <v>20117</v>
          </cell>
          <cell r="D119" t="str">
            <v>发亮的言语项链</v>
          </cell>
          <cell r="E119">
            <v>9</v>
          </cell>
          <cell r="F119" t="str">
            <v>b</v>
          </cell>
          <cell r="M119" t="str">
            <v>神圣</v>
          </cell>
          <cell r="AO119">
            <v>73.86363636363636</v>
          </cell>
        </row>
        <row r="120">
          <cell r="A120">
            <v>20118</v>
          </cell>
          <cell r="D120" t="str">
            <v>优质的水晶护腕</v>
          </cell>
          <cell r="E120">
            <v>11</v>
          </cell>
          <cell r="F120" t="str">
            <v>b</v>
          </cell>
          <cell r="M120" t="str">
            <v>神圣</v>
          </cell>
          <cell r="AO120">
            <v>225</v>
          </cell>
        </row>
        <row r="121">
          <cell r="A121">
            <v>20119</v>
          </cell>
          <cell r="D121" t="str">
            <v>发亮的塞尔塔项链</v>
          </cell>
          <cell r="E121">
            <v>13</v>
          </cell>
          <cell r="F121" t="str">
            <v>b</v>
          </cell>
          <cell r="M121" t="str">
            <v>神圣</v>
          </cell>
          <cell r="AO121">
            <v>262.5</v>
          </cell>
        </row>
        <row r="122">
          <cell r="A122">
            <v>20120</v>
          </cell>
          <cell r="D122" t="str">
            <v>发亮的青铜护腕</v>
          </cell>
          <cell r="E122">
            <v>15</v>
          </cell>
          <cell r="F122" t="str">
            <v>b</v>
          </cell>
          <cell r="M122" t="str">
            <v>神圣</v>
          </cell>
          <cell r="AO122">
            <v>301.5</v>
          </cell>
        </row>
        <row r="123">
          <cell r="A123">
            <v>20121</v>
          </cell>
          <cell r="D123" t="str">
            <v>一般的忏悔项链</v>
          </cell>
          <cell r="E123">
            <v>1</v>
          </cell>
          <cell r="F123" t="str">
            <v>c</v>
          </cell>
          <cell r="M123" t="str">
            <v/>
          </cell>
          <cell r="AO123">
            <v>30</v>
          </cell>
        </row>
        <row r="124">
          <cell r="A124">
            <v>20122</v>
          </cell>
          <cell r="D124" t="str">
            <v>破旧的精钢项链</v>
          </cell>
          <cell r="E124">
            <v>3</v>
          </cell>
          <cell r="F124" t="str">
            <v>c</v>
          </cell>
          <cell r="M124" t="str">
            <v/>
          </cell>
          <cell r="AO124">
            <v>100.5</v>
          </cell>
        </row>
        <row r="125">
          <cell r="A125">
            <v>20123</v>
          </cell>
          <cell r="D125" t="str">
            <v>一般的智慧项链</v>
          </cell>
          <cell r="E125">
            <v>5</v>
          </cell>
          <cell r="F125" t="str">
            <v>c</v>
          </cell>
          <cell r="M125" t="str">
            <v/>
          </cell>
          <cell r="AO125">
            <v>58.5</v>
          </cell>
        </row>
        <row r="126">
          <cell r="A126">
            <v>20124</v>
          </cell>
          <cell r="D126" t="str">
            <v>普通的玄铁戒指</v>
          </cell>
          <cell r="E126">
            <v>7</v>
          </cell>
          <cell r="F126" t="str">
            <v>c</v>
          </cell>
          <cell r="M126" t="str">
            <v/>
          </cell>
          <cell r="AO126">
            <v>223.5</v>
          </cell>
        </row>
        <row r="127">
          <cell r="A127">
            <v>20125</v>
          </cell>
          <cell r="D127" t="str">
            <v>破旧的魔王戒指</v>
          </cell>
          <cell r="E127">
            <v>9</v>
          </cell>
          <cell r="F127" t="str">
            <v>c</v>
          </cell>
          <cell r="M127" t="str">
            <v/>
          </cell>
          <cell r="AO127">
            <v>280.5</v>
          </cell>
        </row>
        <row r="128">
          <cell r="A128">
            <v>20126</v>
          </cell>
          <cell r="D128" t="str">
            <v>破旧的颓废戒指</v>
          </cell>
          <cell r="E128">
            <v>11</v>
          </cell>
          <cell r="F128" t="str">
            <v>c</v>
          </cell>
          <cell r="M128" t="str">
            <v/>
          </cell>
          <cell r="AO128">
            <v>303</v>
          </cell>
        </row>
        <row r="129">
          <cell r="A129">
            <v>20127</v>
          </cell>
          <cell r="D129" t="str">
            <v>普通的混乱护腕</v>
          </cell>
          <cell r="E129">
            <v>13</v>
          </cell>
          <cell r="F129" t="str">
            <v>c</v>
          </cell>
          <cell r="M129" t="str">
            <v/>
          </cell>
          <cell r="AO129">
            <v>354</v>
          </cell>
        </row>
        <row r="130">
          <cell r="A130">
            <v>20128</v>
          </cell>
          <cell r="D130" t="str">
            <v>初级的遗迹护腕</v>
          </cell>
          <cell r="E130">
            <v>15</v>
          </cell>
          <cell r="F130" t="str">
            <v>c</v>
          </cell>
          <cell r="M130" t="str">
            <v/>
          </cell>
          <cell r="AO130">
            <v>405</v>
          </cell>
        </row>
        <row r="131">
          <cell r="A131">
            <v>20129</v>
          </cell>
          <cell r="D131" t="str">
            <v>神奇的智慧戒指</v>
          </cell>
          <cell r="E131">
            <v>2</v>
          </cell>
          <cell r="F131" t="str">
            <v>s</v>
          </cell>
          <cell r="M131" t="str">
            <v>火炎</v>
          </cell>
          <cell r="AO131">
            <v>57</v>
          </cell>
        </row>
        <row r="132">
          <cell r="A132">
            <v>20130</v>
          </cell>
          <cell r="D132" t="str">
            <v>神秘的精灵护腕</v>
          </cell>
          <cell r="E132">
            <v>4</v>
          </cell>
          <cell r="F132" t="str">
            <v>s</v>
          </cell>
          <cell r="M132" t="str">
            <v>火炎</v>
          </cell>
          <cell r="AO132">
            <v>33.528597294706572</v>
          </cell>
        </row>
        <row r="133">
          <cell r="A133">
            <v>20131</v>
          </cell>
          <cell r="D133" t="str">
            <v>璀璨的言语项链</v>
          </cell>
          <cell r="E133">
            <v>6</v>
          </cell>
          <cell r="F133" t="str">
            <v>s</v>
          </cell>
          <cell r="M133" t="str">
            <v>火炎</v>
          </cell>
          <cell r="AO133">
            <v>99.737699051708717</v>
          </cell>
        </row>
        <row r="134">
          <cell r="A134">
            <v>20132</v>
          </cell>
          <cell r="D134" t="str">
            <v>神秘的斯塞提项链</v>
          </cell>
          <cell r="E134">
            <v>8</v>
          </cell>
          <cell r="F134" t="str">
            <v>s</v>
          </cell>
          <cell r="M134" t="str">
            <v>火炎</v>
          </cell>
          <cell r="AO134">
            <v>67.120155038759691</v>
          </cell>
        </row>
        <row r="135">
          <cell r="A135">
            <v>20133</v>
          </cell>
          <cell r="D135" t="str">
            <v>传说的水晶戒指</v>
          </cell>
          <cell r="E135">
            <v>10</v>
          </cell>
          <cell r="F135" t="str">
            <v>s</v>
          </cell>
          <cell r="M135" t="str">
            <v>火炎</v>
          </cell>
          <cell r="AO135">
            <v>304.89622641509436</v>
          </cell>
        </row>
        <row r="136">
          <cell r="A136">
            <v>20134</v>
          </cell>
          <cell r="D136" t="str">
            <v>神奇的晨曦护腕</v>
          </cell>
          <cell r="E136">
            <v>12</v>
          </cell>
          <cell r="F136" t="str">
            <v>s</v>
          </cell>
          <cell r="M136" t="str">
            <v>火炎</v>
          </cell>
          <cell r="AO136">
            <v>202.5103914776812</v>
          </cell>
        </row>
        <row r="137">
          <cell r="A137">
            <v>20135</v>
          </cell>
          <cell r="D137" t="str">
            <v>神奇的忏悔项链</v>
          </cell>
          <cell r="E137">
            <v>14</v>
          </cell>
          <cell r="F137" t="str">
            <v>s</v>
          </cell>
          <cell r="M137" t="str">
            <v>火炎</v>
          </cell>
          <cell r="AO137">
            <v>235.99699924981246</v>
          </cell>
        </row>
        <row r="138">
          <cell r="A138">
            <v>20136</v>
          </cell>
          <cell r="D138" t="str">
            <v>璀璨的女神护腕</v>
          </cell>
          <cell r="E138">
            <v>16</v>
          </cell>
          <cell r="F138" t="str">
            <v>s</v>
          </cell>
          <cell r="M138" t="str">
            <v>火炎</v>
          </cell>
          <cell r="AO138">
            <v>267.60730593607303</v>
          </cell>
        </row>
        <row r="139">
          <cell r="A139">
            <v>20137</v>
          </cell>
          <cell r="D139" t="str">
            <v>拉风的晨曦护腕</v>
          </cell>
          <cell r="E139">
            <v>2</v>
          </cell>
          <cell r="F139" t="str">
            <v>a</v>
          </cell>
          <cell r="M139" t="str">
            <v>火炎</v>
          </cell>
          <cell r="AO139">
            <v>12.051724137931034</v>
          </cell>
        </row>
        <row r="140">
          <cell r="A140">
            <v>20138</v>
          </cell>
          <cell r="D140" t="str">
            <v>精致的智慧项链</v>
          </cell>
          <cell r="E140">
            <v>4</v>
          </cell>
          <cell r="F140" t="str">
            <v>a</v>
          </cell>
          <cell r="M140" t="str">
            <v>火炎</v>
          </cell>
          <cell r="AO140">
            <v>24.085365853658537</v>
          </cell>
        </row>
        <row r="141">
          <cell r="A141">
            <v>20139</v>
          </cell>
          <cell r="D141" t="str">
            <v>犀利的空灵护腕</v>
          </cell>
          <cell r="E141">
            <v>6</v>
          </cell>
          <cell r="F141" t="str">
            <v>a</v>
          </cell>
          <cell r="M141" t="str">
            <v>火炎</v>
          </cell>
          <cell r="AO141">
            <v>91.5</v>
          </cell>
        </row>
        <row r="142">
          <cell r="A142">
            <v>20140</v>
          </cell>
          <cell r="D142" t="str">
            <v>犀利的虚幻戒指</v>
          </cell>
          <cell r="E142">
            <v>8</v>
          </cell>
          <cell r="F142" t="str">
            <v>a</v>
          </cell>
          <cell r="M142" t="str">
            <v>火炎</v>
          </cell>
          <cell r="AO142">
            <v>99.182464454976298</v>
          </cell>
        </row>
        <row r="143">
          <cell r="A143">
            <v>20141</v>
          </cell>
          <cell r="D143" t="str">
            <v>闪耀的青铜项链</v>
          </cell>
          <cell r="E143">
            <v>10</v>
          </cell>
          <cell r="F143" t="str">
            <v>a</v>
          </cell>
          <cell r="M143" t="str">
            <v>火炎</v>
          </cell>
          <cell r="AO143">
            <v>64.213615023474176</v>
          </cell>
        </row>
        <row r="144">
          <cell r="A144">
            <v>20142</v>
          </cell>
          <cell r="D144" t="str">
            <v>闪耀的魔王项链</v>
          </cell>
          <cell r="E144">
            <v>12</v>
          </cell>
          <cell r="F144" t="str">
            <v>a</v>
          </cell>
          <cell r="M144" t="str">
            <v>火炎</v>
          </cell>
          <cell r="AO144">
            <v>151.3943943943944</v>
          </cell>
        </row>
        <row r="145">
          <cell r="A145">
            <v>20143</v>
          </cell>
          <cell r="D145" t="str">
            <v>精致的忏悔护腕</v>
          </cell>
          <cell r="E145">
            <v>14</v>
          </cell>
          <cell r="F145" t="str">
            <v>a</v>
          </cell>
          <cell r="M145" t="str">
            <v>火炎</v>
          </cell>
          <cell r="AO145">
            <v>301.25641025641028</v>
          </cell>
        </row>
        <row r="146">
          <cell r="A146">
            <v>20144</v>
          </cell>
          <cell r="D146" t="str">
            <v>闪耀的青铜护腕</v>
          </cell>
          <cell r="E146">
            <v>16</v>
          </cell>
          <cell r="F146" t="str">
            <v>a</v>
          </cell>
          <cell r="M146" t="str">
            <v>火炎</v>
          </cell>
          <cell r="AO146">
            <v>202.69843284405695</v>
          </cell>
        </row>
        <row r="147">
          <cell r="A147">
            <v>20145</v>
          </cell>
          <cell r="D147" t="str">
            <v>发亮的精钢项链</v>
          </cell>
          <cell r="E147">
            <v>1</v>
          </cell>
          <cell r="F147" t="str">
            <v>b</v>
          </cell>
          <cell r="M147" t="str">
            <v>火炎</v>
          </cell>
          <cell r="AO147">
            <v>13.875</v>
          </cell>
        </row>
        <row r="148">
          <cell r="A148">
            <v>20146</v>
          </cell>
          <cell r="D148" t="str">
            <v>凌厉的忏悔戒指</v>
          </cell>
          <cell r="E148">
            <v>3</v>
          </cell>
          <cell r="F148" t="str">
            <v>b</v>
          </cell>
          <cell r="M148" t="str">
            <v>火炎</v>
          </cell>
          <cell r="AO148">
            <v>57</v>
          </cell>
        </row>
        <row r="149">
          <cell r="A149">
            <v>20147</v>
          </cell>
          <cell r="D149" t="str">
            <v>凌厉的颓废项链</v>
          </cell>
          <cell r="E149">
            <v>5</v>
          </cell>
          <cell r="F149" t="str">
            <v>b</v>
          </cell>
          <cell r="M149" t="str">
            <v>火炎</v>
          </cell>
          <cell r="AO149">
            <v>43.698113207547166</v>
          </cell>
        </row>
        <row r="150">
          <cell r="A150">
            <v>20148</v>
          </cell>
          <cell r="D150" t="str">
            <v>凌厉的卡尼亚项链</v>
          </cell>
          <cell r="E150">
            <v>7</v>
          </cell>
          <cell r="F150" t="str">
            <v>b</v>
          </cell>
          <cell r="M150" t="str">
            <v>火炎</v>
          </cell>
          <cell r="AO150">
            <v>58.5</v>
          </cell>
        </row>
        <row r="151">
          <cell r="A151">
            <v>20149</v>
          </cell>
          <cell r="D151" t="str">
            <v>凌厉的精灵护腕</v>
          </cell>
          <cell r="E151">
            <v>9</v>
          </cell>
          <cell r="F151" t="str">
            <v>b</v>
          </cell>
          <cell r="M151" t="str">
            <v>火炎</v>
          </cell>
          <cell r="AO151">
            <v>74.8125</v>
          </cell>
        </row>
        <row r="152">
          <cell r="A152">
            <v>20150</v>
          </cell>
          <cell r="D152" t="str">
            <v>坚硬的青铜护腕</v>
          </cell>
          <cell r="E152">
            <v>11</v>
          </cell>
          <cell r="F152" t="str">
            <v>b</v>
          </cell>
          <cell r="M152" t="str">
            <v>火炎</v>
          </cell>
          <cell r="AO152">
            <v>174</v>
          </cell>
        </row>
        <row r="153">
          <cell r="A153">
            <v>20151</v>
          </cell>
          <cell r="D153" t="str">
            <v>坚硬的言语护腕</v>
          </cell>
          <cell r="E153">
            <v>13</v>
          </cell>
          <cell r="F153" t="str">
            <v>b</v>
          </cell>
          <cell r="M153" t="str">
            <v>火炎</v>
          </cell>
          <cell r="AO153">
            <v>204</v>
          </cell>
        </row>
        <row r="154">
          <cell r="A154">
            <v>20152</v>
          </cell>
          <cell r="D154" t="str">
            <v>凌厉的白银项链</v>
          </cell>
          <cell r="E154">
            <v>15</v>
          </cell>
          <cell r="F154" t="str">
            <v>b</v>
          </cell>
          <cell r="M154" t="str">
            <v>火炎</v>
          </cell>
          <cell r="AO154">
            <v>117.48275862068965</v>
          </cell>
        </row>
        <row r="155">
          <cell r="A155">
            <v>20153</v>
          </cell>
          <cell r="D155" t="str">
            <v>破旧的空灵戒指</v>
          </cell>
          <cell r="E155">
            <v>1</v>
          </cell>
          <cell r="F155" t="str">
            <v>c</v>
          </cell>
          <cell r="M155" t="str">
            <v/>
          </cell>
          <cell r="AO155">
            <v>46.5</v>
          </cell>
        </row>
        <row r="156">
          <cell r="A156">
            <v>20154</v>
          </cell>
          <cell r="D156" t="str">
            <v>一般的水晶项链</v>
          </cell>
          <cell r="E156">
            <v>3</v>
          </cell>
          <cell r="F156" t="str">
            <v>c</v>
          </cell>
          <cell r="M156" t="str">
            <v/>
          </cell>
          <cell r="AO156">
            <v>94.5</v>
          </cell>
        </row>
        <row r="157">
          <cell r="A157">
            <v>20155</v>
          </cell>
          <cell r="D157" t="str">
            <v>破旧的忏悔项链</v>
          </cell>
          <cell r="E157">
            <v>5</v>
          </cell>
          <cell r="F157" t="str">
            <v>c</v>
          </cell>
          <cell r="M157" t="str">
            <v/>
          </cell>
          <cell r="AO157">
            <v>58.5</v>
          </cell>
        </row>
        <row r="158">
          <cell r="A158">
            <v>20156</v>
          </cell>
          <cell r="D158" t="str">
            <v>初级的水晶项链</v>
          </cell>
          <cell r="E158">
            <v>7</v>
          </cell>
          <cell r="F158" t="str">
            <v>c</v>
          </cell>
          <cell r="M158" t="str">
            <v/>
          </cell>
          <cell r="AO158">
            <v>78</v>
          </cell>
        </row>
        <row r="159">
          <cell r="A159">
            <v>20157</v>
          </cell>
          <cell r="D159" t="str">
            <v>初级的女神护腕</v>
          </cell>
          <cell r="E159">
            <v>9</v>
          </cell>
          <cell r="F159" t="str">
            <v>c</v>
          </cell>
          <cell r="M159" t="str">
            <v/>
          </cell>
          <cell r="AO159">
            <v>97.5</v>
          </cell>
        </row>
        <row r="160">
          <cell r="A160">
            <v>20158</v>
          </cell>
          <cell r="D160" t="str">
            <v>一般的玄铁护腕</v>
          </cell>
          <cell r="E160">
            <v>11</v>
          </cell>
          <cell r="F160" t="str">
            <v>c</v>
          </cell>
          <cell r="M160" t="str">
            <v/>
          </cell>
          <cell r="AO160">
            <v>117</v>
          </cell>
        </row>
        <row r="161">
          <cell r="A161">
            <v>20159</v>
          </cell>
          <cell r="D161" t="str">
            <v>普通的遗迹项链</v>
          </cell>
          <cell r="E161">
            <v>13</v>
          </cell>
          <cell r="F161" t="str">
            <v>c</v>
          </cell>
          <cell r="M161" t="str">
            <v/>
          </cell>
          <cell r="AO161">
            <v>138</v>
          </cell>
        </row>
        <row r="162">
          <cell r="A162">
            <v>20160</v>
          </cell>
          <cell r="D162" t="str">
            <v>普通的精钢项链</v>
          </cell>
          <cell r="E162">
            <v>15</v>
          </cell>
          <cell r="F162" t="str">
            <v>c</v>
          </cell>
          <cell r="M162" t="str">
            <v/>
          </cell>
          <cell r="AO162">
            <v>157.5</v>
          </cell>
        </row>
        <row r="163">
          <cell r="A163">
            <v>20161</v>
          </cell>
          <cell r="D163" t="str">
            <v>传说的智慧护腕</v>
          </cell>
          <cell r="E163">
            <v>2</v>
          </cell>
          <cell r="F163" t="str">
            <v>s</v>
          </cell>
          <cell r="M163" t="str">
            <v>黑暗</v>
          </cell>
          <cell r="AO163">
            <v>21.294392523364486</v>
          </cell>
        </row>
        <row r="164">
          <cell r="A164">
            <v>20162</v>
          </cell>
          <cell r="D164" t="str">
            <v>神秘的晨曦护腕</v>
          </cell>
          <cell r="E164">
            <v>4</v>
          </cell>
          <cell r="F164" t="str">
            <v>s</v>
          </cell>
          <cell r="M164" t="str">
            <v>黑暗</v>
          </cell>
          <cell r="AO164">
            <v>75.569868995633186</v>
          </cell>
        </row>
        <row r="165">
          <cell r="A165">
            <v>20163</v>
          </cell>
          <cell r="D165" t="str">
            <v>神奇的精钢戒指</v>
          </cell>
          <cell r="E165">
            <v>6</v>
          </cell>
          <cell r="F165" t="str">
            <v>s</v>
          </cell>
          <cell r="M165" t="str">
            <v>黑暗</v>
          </cell>
          <cell r="AO165">
            <v>107.29629629629629</v>
          </cell>
        </row>
        <row r="166">
          <cell r="A166">
            <v>20164</v>
          </cell>
          <cell r="D166" t="str">
            <v>传说的言语护腕</v>
          </cell>
          <cell r="E166">
            <v>8</v>
          </cell>
          <cell r="F166" t="str">
            <v>s</v>
          </cell>
          <cell r="M166" t="str">
            <v>黑暗</v>
          </cell>
          <cell r="AO166">
            <v>161.51162790697674</v>
          </cell>
        </row>
        <row r="167">
          <cell r="A167">
            <v>20165</v>
          </cell>
          <cell r="D167" t="str">
            <v>传说的白银护腕</v>
          </cell>
          <cell r="E167">
            <v>10</v>
          </cell>
          <cell r="F167" t="str">
            <v>s</v>
          </cell>
          <cell r="M167" t="str">
            <v>黑暗</v>
          </cell>
          <cell r="AO167">
            <v>159.50943396226415</v>
          </cell>
        </row>
        <row r="168">
          <cell r="A168">
            <v>20166</v>
          </cell>
          <cell r="D168" t="str">
            <v>传说的晨曦护腕</v>
          </cell>
          <cell r="E168">
            <v>12</v>
          </cell>
          <cell r="F168" t="str">
            <v>s</v>
          </cell>
          <cell r="M168" t="str">
            <v>黑暗</v>
          </cell>
          <cell r="AO168">
            <v>275.85314685314688</v>
          </cell>
        </row>
        <row r="169">
          <cell r="A169">
            <v>20167</v>
          </cell>
          <cell r="D169" t="str">
            <v>神奇的精灵戒指</v>
          </cell>
          <cell r="E169">
            <v>14</v>
          </cell>
          <cell r="F169" t="str">
            <v>s</v>
          </cell>
          <cell r="M169" t="str">
            <v>黑暗</v>
          </cell>
          <cell r="AO169">
            <v>428.55760368663596</v>
          </cell>
        </row>
        <row r="170">
          <cell r="A170">
            <v>20168</v>
          </cell>
          <cell r="D170" t="str">
            <v>璀璨的空灵项链</v>
          </cell>
          <cell r="E170">
            <v>16</v>
          </cell>
          <cell r="F170" t="str">
            <v>s</v>
          </cell>
          <cell r="M170" t="str">
            <v>黑暗</v>
          </cell>
          <cell r="AO170">
            <v>368.03326810176128</v>
          </cell>
        </row>
        <row r="171">
          <cell r="A171">
            <v>20169</v>
          </cell>
          <cell r="D171" t="str">
            <v>精致的女神护腕</v>
          </cell>
          <cell r="E171">
            <v>2</v>
          </cell>
          <cell r="F171" t="str">
            <v>a</v>
          </cell>
          <cell r="M171" t="str">
            <v>黑暗</v>
          </cell>
          <cell r="AO171">
            <v>18</v>
          </cell>
        </row>
        <row r="172">
          <cell r="A172">
            <v>20170</v>
          </cell>
          <cell r="D172" t="str">
            <v>闪耀的晨曦戒指</v>
          </cell>
          <cell r="E172">
            <v>4</v>
          </cell>
          <cell r="F172" t="str">
            <v>a</v>
          </cell>
          <cell r="M172" t="str">
            <v>黑暗</v>
          </cell>
          <cell r="AO172">
            <v>31.5</v>
          </cell>
        </row>
        <row r="173">
          <cell r="A173">
            <v>20171</v>
          </cell>
          <cell r="D173" t="str">
            <v>闪耀的塞尔塔项链</v>
          </cell>
          <cell r="E173">
            <v>6</v>
          </cell>
          <cell r="F173" t="str">
            <v>a</v>
          </cell>
          <cell r="M173" t="str">
            <v>黑暗</v>
          </cell>
          <cell r="AO173">
            <v>69.870967741935488</v>
          </cell>
        </row>
        <row r="174">
          <cell r="A174">
            <v>20172</v>
          </cell>
          <cell r="D174" t="str">
            <v>拉风的颓废项链</v>
          </cell>
          <cell r="E174">
            <v>8</v>
          </cell>
          <cell r="F174" t="str">
            <v>a</v>
          </cell>
          <cell r="M174" t="str">
            <v>黑暗</v>
          </cell>
          <cell r="AO174">
            <v>49.734597156398102</v>
          </cell>
        </row>
        <row r="175">
          <cell r="A175">
            <v>20173</v>
          </cell>
          <cell r="D175" t="str">
            <v>闪耀的空灵项链</v>
          </cell>
          <cell r="E175">
            <v>10</v>
          </cell>
          <cell r="F175" t="str">
            <v>a</v>
          </cell>
          <cell r="M175" t="str">
            <v>黑暗</v>
          </cell>
          <cell r="AO175">
            <v>213</v>
          </cell>
        </row>
        <row r="176">
          <cell r="A176">
            <v>20174</v>
          </cell>
          <cell r="D176" t="str">
            <v>犀利的混乱项链</v>
          </cell>
          <cell r="E176">
            <v>12</v>
          </cell>
          <cell r="F176" t="str">
            <v>a</v>
          </cell>
          <cell r="M176" t="str">
            <v>黑暗</v>
          </cell>
          <cell r="AO176">
            <v>140.95945945945945</v>
          </cell>
        </row>
        <row r="177">
          <cell r="A177">
            <v>20175</v>
          </cell>
          <cell r="D177" t="str">
            <v>闪耀的魔王戒指</v>
          </cell>
          <cell r="E177">
            <v>14</v>
          </cell>
          <cell r="F177" t="str">
            <v>a</v>
          </cell>
          <cell r="M177" t="str">
            <v>黑暗</v>
          </cell>
          <cell r="AO177">
            <v>346.61538461538464</v>
          </cell>
        </row>
        <row r="178">
          <cell r="A178">
            <v>20176</v>
          </cell>
          <cell r="D178" t="str">
            <v>精致的女神项链</v>
          </cell>
          <cell r="E178">
            <v>16</v>
          </cell>
          <cell r="F178" t="str">
            <v>a</v>
          </cell>
          <cell r="M178" t="str">
            <v>黑暗</v>
          </cell>
          <cell r="AO178">
            <v>369.2560975609756</v>
          </cell>
        </row>
        <row r="179">
          <cell r="A179">
            <v>20177</v>
          </cell>
          <cell r="D179" t="str">
            <v>发亮的玄铁护腕</v>
          </cell>
          <cell r="E179">
            <v>1</v>
          </cell>
          <cell r="F179" t="str">
            <v>b</v>
          </cell>
          <cell r="M179" t="str">
            <v>黑暗</v>
          </cell>
          <cell r="AO179">
            <v>13.982142857142858</v>
          </cell>
        </row>
        <row r="180">
          <cell r="A180">
            <v>20178</v>
          </cell>
          <cell r="D180" t="str">
            <v>坚硬的青铜项链</v>
          </cell>
          <cell r="E180">
            <v>3</v>
          </cell>
          <cell r="F180" t="str">
            <v>b</v>
          </cell>
          <cell r="M180" t="str">
            <v>黑暗</v>
          </cell>
          <cell r="AO180">
            <v>29.370967741935484</v>
          </cell>
        </row>
        <row r="181">
          <cell r="A181">
            <v>20179</v>
          </cell>
          <cell r="D181" t="str">
            <v>发亮的遗迹护腕</v>
          </cell>
          <cell r="E181">
            <v>5</v>
          </cell>
          <cell r="F181" t="str">
            <v>b</v>
          </cell>
          <cell r="M181" t="str">
            <v>黑暗</v>
          </cell>
          <cell r="AO181">
            <v>44.691176470588232</v>
          </cell>
        </row>
        <row r="182">
          <cell r="A182">
            <v>20180</v>
          </cell>
          <cell r="D182" t="str">
            <v>优质的水晶护腕</v>
          </cell>
          <cell r="E182">
            <v>7</v>
          </cell>
          <cell r="F182" t="str">
            <v>b</v>
          </cell>
          <cell r="M182" t="str">
            <v>黑暗</v>
          </cell>
          <cell r="AO182">
            <v>59.95945945945946</v>
          </cell>
        </row>
        <row r="183">
          <cell r="A183">
            <v>20181</v>
          </cell>
          <cell r="D183" t="str">
            <v>优质的空灵护腕</v>
          </cell>
          <cell r="E183">
            <v>9</v>
          </cell>
          <cell r="F183" t="str">
            <v>b</v>
          </cell>
          <cell r="M183" t="str">
            <v>黑暗</v>
          </cell>
          <cell r="AO183">
            <v>226.5</v>
          </cell>
        </row>
        <row r="184">
          <cell r="A184">
            <v>20182</v>
          </cell>
          <cell r="D184" t="str">
            <v>坚硬的遗迹护腕</v>
          </cell>
          <cell r="E184">
            <v>11</v>
          </cell>
          <cell r="F184" t="str">
            <v>b</v>
          </cell>
          <cell r="M184" t="str">
            <v>黑暗</v>
          </cell>
          <cell r="AO184">
            <v>87.482142857142861</v>
          </cell>
        </row>
        <row r="185">
          <cell r="A185">
            <v>20183</v>
          </cell>
          <cell r="D185" t="str">
            <v>凌厉的忏悔戒指</v>
          </cell>
          <cell r="E185">
            <v>13</v>
          </cell>
          <cell r="F185" t="str">
            <v>b</v>
          </cell>
          <cell r="M185" t="str">
            <v>黑暗</v>
          </cell>
          <cell r="AO185">
            <v>104.05434782608695</v>
          </cell>
        </row>
        <row r="186">
          <cell r="A186">
            <v>20184</v>
          </cell>
          <cell r="D186" t="str">
            <v>坚硬的空灵戒指</v>
          </cell>
          <cell r="E186">
            <v>15</v>
          </cell>
          <cell r="F186" t="str">
            <v>b</v>
          </cell>
          <cell r="M186" t="str">
            <v>黑暗</v>
          </cell>
          <cell r="AO186">
            <v>183</v>
          </cell>
        </row>
        <row r="187">
          <cell r="A187">
            <v>20185</v>
          </cell>
          <cell r="D187" t="str">
            <v>初级的卡尼亚护腕</v>
          </cell>
          <cell r="E187">
            <v>1</v>
          </cell>
          <cell r="F187" t="str">
            <v>c</v>
          </cell>
          <cell r="M187" t="str">
            <v/>
          </cell>
          <cell r="AO187">
            <v>19.5</v>
          </cell>
        </row>
        <row r="188">
          <cell r="A188">
            <v>20186</v>
          </cell>
          <cell r="D188" t="str">
            <v>破旧的言语戒指</v>
          </cell>
          <cell r="E188">
            <v>3</v>
          </cell>
          <cell r="F188" t="str">
            <v>c</v>
          </cell>
          <cell r="M188" t="str">
            <v/>
          </cell>
          <cell r="AO188">
            <v>61.5</v>
          </cell>
        </row>
        <row r="189">
          <cell r="A189">
            <v>20187</v>
          </cell>
          <cell r="D189" t="str">
            <v>一般的遗迹项链</v>
          </cell>
          <cell r="E189">
            <v>5</v>
          </cell>
          <cell r="F189" t="str">
            <v>c</v>
          </cell>
          <cell r="M189" t="str">
            <v/>
          </cell>
          <cell r="AO189">
            <v>91.5</v>
          </cell>
        </row>
        <row r="190">
          <cell r="A190">
            <v>20188</v>
          </cell>
          <cell r="D190" t="str">
            <v>普通的颓废护腕</v>
          </cell>
          <cell r="E190">
            <v>7</v>
          </cell>
          <cell r="F190" t="str">
            <v>c</v>
          </cell>
          <cell r="M190" t="str">
            <v/>
          </cell>
          <cell r="AO190">
            <v>123</v>
          </cell>
        </row>
        <row r="191">
          <cell r="A191">
            <v>20189</v>
          </cell>
          <cell r="D191" t="str">
            <v>一般的颓废戒指</v>
          </cell>
          <cell r="E191">
            <v>9</v>
          </cell>
          <cell r="F191" t="str">
            <v>c</v>
          </cell>
          <cell r="M191" t="str">
            <v/>
          </cell>
          <cell r="AO191">
            <v>97.5</v>
          </cell>
        </row>
        <row r="192">
          <cell r="A192">
            <v>20190</v>
          </cell>
          <cell r="D192" t="str">
            <v>一般的忏悔项链</v>
          </cell>
          <cell r="E192">
            <v>11</v>
          </cell>
          <cell r="F192" t="str">
            <v>c</v>
          </cell>
          <cell r="M192" t="str">
            <v/>
          </cell>
          <cell r="AO192">
            <v>117</v>
          </cell>
        </row>
        <row r="193">
          <cell r="A193">
            <v>20191</v>
          </cell>
          <cell r="D193" t="str">
            <v>普通的虚幻戒指</v>
          </cell>
          <cell r="E193">
            <v>13</v>
          </cell>
          <cell r="F193" t="str">
            <v>c</v>
          </cell>
          <cell r="M193" t="str">
            <v/>
          </cell>
          <cell r="AO193">
            <v>138</v>
          </cell>
        </row>
        <row r="194">
          <cell r="A194">
            <v>20192</v>
          </cell>
          <cell r="D194" t="str">
            <v>初级的空灵戒指</v>
          </cell>
          <cell r="E194">
            <v>15</v>
          </cell>
          <cell r="F194" t="str">
            <v>c</v>
          </cell>
          <cell r="M194" t="str">
            <v/>
          </cell>
          <cell r="AO194">
            <v>157.5</v>
          </cell>
        </row>
        <row r="195">
          <cell r="A195">
            <v>20193</v>
          </cell>
          <cell r="D195" t="str">
            <v>神奇的忏悔护腕</v>
          </cell>
          <cell r="E195">
            <v>2</v>
          </cell>
          <cell r="F195" t="str">
            <v>s</v>
          </cell>
          <cell r="M195" t="str">
            <v>地脉</v>
          </cell>
          <cell r="AO195">
            <v>30.03960396039604</v>
          </cell>
        </row>
        <row r="196">
          <cell r="A196">
            <v>20194</v>
          </cell>
          <cell r="D196" t="str">
            <v>传说的魔王戒指</v>
          </cell>
          <cell r="E196">
            <v>4</v>
          </cell>
          <cell r="F196" t="str">
            <v>s</v>
          </cell>
          <cell r="M196" t="str">
            <v>地脉</v>
          </cell>
          <cell r="AO196">
            <v>37.597560975609753</v>
          </cell>
        </row>
        <row r="197">
          <cell r="A197">
            <v>20195</v>
          </cell>
          <cell r="D197" t="str">
            <v>神秘的斯塞提戒指</v>
          </cell>
          <cell r="E197">
            <v>6</v>
          </cell>
          <cell r="F197" t="str">
            <v>s</v>
          </cell>
          <cell r="M197" t="str">
            <v>地脉</v>
          </cell>
          <cell r="AO197">
            <v>168</v>
          </cell>
        </row>
        <row r="198">
          <cell r="A198">
            <v>20196</v>
          </cell>
          <cell r="D198" t="str">
            <v>神秘的言语护腕</v>
          </cell>
          <cell r="E198">
            <v>8</v>
          </cell>
          <cell r="F198" t="str">
            <v>s</v>
          </cell>
          <cell r="M198" t="str">
            <v>地脉</v>
          </cell>
          <cell r="AO198">
            <v>225.1904761904762</v>
          </cell>
        </row>
        <row r="199">
          <cell r="A199">
            <v>20197</v>
          </cell>
          <cell r="D199" t="str">
            <v>神秘的空灵戒指</v>
          </cell>
          <cell r="E199">
            <v>10</v>
          </cell>
          <cell r="F199" t="str">
            <v>s</v>
          </cell>
          <cell r="M199" t="str">
            <v>地脉</v>
          </cell>
          <cell r="AO199">
            <v>253.511653718091</v>
          </cell>
        </row>
        <row r="200">
          <cell r="A200">
            <v>20198</v>
          </cell>
          <cell r="D200" t="str">
            <v>神秘的遗迹护腕</v>
          </cell>
          <cell r="E200">
            <v>12</v>
          </cell>
          <cell r="F200" t="str">
            <v>s</v>
          </cell>
          <cell r="M200" t="str">
            <v>地脉</v>
          </cell>
          <cell r="AO200">
            <v>115.46447944578786</v>
          </cell>
        </row>
        <row r="201">
          <cell r="A201">
            <v>20199</v>
          </cell>
          <cell r="D201" t="str">
            <v>神奇的女神项链</v>
          </cell>
          <cell r="E201">
            <v>14</v>
          </cell>
          <cell r="F201" t="str">
            <v>s</v>
          </cell>
          <cell r="M201" t="str">
            <v>地脉</v>
          </cell>
          <cell r="AO201">
            <v>478.81336405529953</v>
          </cell>
        </row>
        <row r="202">
          <cell r="A202">
            <v>20200</v>
          </cell>
          <cell r="D202" t="str">
            <v>神秘的忏悔护腕</v>
          </cell>
          <cell r="E202">
            <v>16</v>
          </cell>
          <cell r="F202" t="str">
            <v>s</v>
          </cell>
          <cell r="M202" t="str">
            <v>地脉</v>
          </cell>
          <cell r="AO202">
            <v>442.8073494237878</v>
          </cell>
        </row>
        <row r="203">
          <cell r="A203">
            <v>20201</v>
          </cell>
          <cell r="D203" t="str">
            <v>闪耀的卡尼亚戒指</v>
          </cell>
          <cell r="E203">
            <v>2</v>
          </cell>
          <cell r="F203" t="str">
            <v>a</v>
          </cell>
          <cell r="M203" t="str">
            <v>地脉</v>
          </cell>
          <cell r="AO203">
            <v>31.5</v>
          </cell>
        </row>
        <row r="204">
          <cell r="A204">
            <v>20202</v>
          </cell>
          <cell r="D204" t="str">
            <v>精致的斯塞提戒指</v>
          </cell>
          <cell r="E204">
            <v>4</v>
          </cell>
          <cell r="F204" t="str">
            <v>a</v>
          </cell>
          <cell r="M204" t="str">
            <v>地脉</v>
          </cell>
          <cell r="AO204">
            <v>28.597560975609756</v>
          </cell>
        </row>
        <row r="205">
          <cell r="A205">
            <v>20203</v>
          </cell>
          <cell r="D205" t="str">
            <v>精致的空灵项链</v>
          </cell>
          <cell r="E205">
            <v>6</v>
          </cell>
          <cell r="F205" t="str">
            <v>a</v>
          </cell>
          <cell r="M205" t="str">
            <v>地脉</v>
          </cell>
          <cell r="AO205">
            <v>96.15384615384616</v>
          </cell>
        </row>
        <row r="206">
          <cell r="A206">
            <v>20204</v>
          </cell>
          <cell r="D206" t="str">
            <v>精致的卡尼亚戒指</v>
          </cell>
          <cell r="E206">
            <v>8</v>
          </cell>
          <cell r="F206" t="str">
            <v>a</v>
          </cell>
          <cell r="M206" t="str">
            <v>地脉</v>
          </cell>
          <cell r="AO206">
            <v>129.96969696969697</v>
          </cell>
        </row>
        <row r="207">
          <cell r="A207">
            <v>20205</v>
          </cell>
          <cell r="D207" t="str">
            <v>拉风的水晶护腕</v>
          </cell>
          <cell r="E207">
            <v>10</v>
          </cell>
          <cell r="F207" t="str">
            <v>a</v>
          </cell>
          <cell r="M207" t="str">
            <v>地脉</v>
          </cell>
          <cell r="AO207">
            <v>118.14285714285714</v>
          </cell>
        </row>
        <row r="208">
          <cell r="A208">
            <v>20206</v>
          </cell>
          <cell r="D208" t="str">
            <v>闪耀的虚幻戒指</v>
          </cell>
          <cell r="E208">
            <v>12</v>
          </cell>
          <cell r="F208" t="str">
            <v>a</v>
          </cell>
          <cell r="M208" t="str">
            <v>地脉</v>
          </cell>
          <cell r="AO208">
            <v>220.7962962962963</v>
          </cell>
        </row>
        <row r="209">
          <cell r="A209">
            <v>20207</v>
          </cell>
          <cell r="D209" t="str">
            <v>犀利的虚幻护腕</v>
          </cell>
          <cell r="E209">
            <v>14</v>
          </cell>
          <cell r="F209" t="str">
            <v>a</v>
          </cell>
          <cell r="M209" t="str">
            <v>地脉</v>
          </cell>
          <cell r="AO209">
            <v>101.19406392694064</v>
          </cell>
        </row>
        <row r="210">
          <cell r="A210">
            <v>20208</v>
          </cell>
          <cell r="D210" t="str">
            <v>犀利的虚幻戒指</v>
          </cell>
          <cell r="E210">
            <v>16</v>
          </cell>
          <cell r="F210" t="str">
            <v>a</v>
          </cell>
          <cell r="M210" t="str">
            <v>地脉</v>
          </cell>
          <cell r="AO210">
            <v>223.88009049773757</v>
          </cell>
        </row>
        <row r="211">
          <cell r="A211">
            <v>20209</v>
          </cell>
          <cell r="D211" t="str">
            <v>凌厉的精灵戒指</v>
          </cell>
          <cell r="E211">
            <v>1</v>
          </cell>
          <cell r="F211" t="str">
            <v>b</v>
          </cell>
          <cell r="M211" t="str">
            <v>地脉</v>
          </cell>
          <cell r="AO211">
            <v>16.928571428571427</v>
          </cell>
        </row>
        <row r="212">
          <cell r="A212">
            <v>20210</v>
          </cell>
          <cell r="D212" t="str">
            <v>发亮的水晶项链</v>
          </cell>
          <cell r="E212">
            <v>3</v>
          </cell>
          <cell r="F212" t="str">
            <v>b</v>
          </cell>
          <cell r="M212" t="str">
            <v>地脉</v>
          </cell>
          <cell r="AO212">
            <v>33.774193548387096</v>
          </cell>
        </row>
        <row r="213">
          <cell r="A213">
            <v>20211</v>
          </cell>
          <cell r="D213" t="str">
            <v>优质的空灵戒指</v>
          </cell>
          <cell r="E213">
            <v>5</v>
          </cell>
          <cell r="F213" t="str">
            <v>b</v>
          </cell>
          <cell r="M213" t="str">
            <v>地脉</v>
          </cell>
          <cell r="AO213">
            <v>66</v>
          </cell>
        </row>
        <row r="214">
          <cell r="A214">
            <v>20212</v>
          </cell>
          <cell r="D214" t="str">
            <v>发亮的精钢护腕</v>
          </cell>
          <cell r="E214">
            <v>7</v>
          </cell>
          <cell r="F214" t="str">
            <v>b</v>
          </cell>
          <cell r="M214" t="str">
            <v>地脉</v>
          </cell>
          <cell r="AO214">
            <v>66.296296296296291</v>
          </cell>
        </row>
        <row r="215">
          <cell r="A215">
            <v>20213</v>
          </cell>
          <cell r="D215" t="str">
            <v>发亮的精灵项链</v>
          </cell>
          <cell r="E215">
            <v>9</v>
          </cell>
          <cell r="F215" t="str">
            <v>b</v>
          </cell>
          <cell r="M215" t="str">
            <v>地脉</v>
          </cell>
          <cell r="AO215">
            <v>84.36363636363636</v>
          </cell>
        </row>
        <row r="216">
          <cell r="A216">
            <v>20214</v>
          </cell>
          <cell r="D216" t="str">
            <v>优质的虚幻戒指</v>
          </cell>
          <cell r="E216">
            <v>11</v>
          </cell>
          <cell r="F216" t="str">
            <v>b</v>
          </cell>
          <cell r="M216" t="str">
            <v>地脉</v>
          </cell>
          <cell r="AO216">
            <v>163.5</v>
          </cell>
        </row>
        <row r="217">
          <cell r="A217">
            <v>20215</v>
          </cell>
          <cell r="D217" t="str">
            <v>坚硬的白银项链</v>
          </cell>
          <cell r="E217">
            <v>13</v>
          </cell>
          <cell r="F217" t="str">
            <v>b</v>
          </cell>
          <cell r="M217" t="str">
            <v>地脉</v>
          </cell>
          <cell r="AO217">
            <v>117.49122807017544</v>
          </cell>
        </row>
        <row r="218">
          <cell r="A218">
            <v>20216</v>
          </cell>
          <cell r="D218" t="str">
            <v>发亮的魔王戒指</v>
          </cell>
          <cell r="E218">
            <v>15</v>
          </cell>
          <cell r="F218" t="str">
            <v>b</v>
          </cell>
          <cell r="M218" t="str">
            <v>地脉</v>
          </cell>
          <cell r="AO218">
            <v>133.5</v>
          </cell>
        </row>
        <row r="219">
          <cell r="A219">
            <v>20217</v>
          </cell>
          <cell r="D219" t="str">
            <v>破旧的颓废项链</v>
          </cell>
          <cell r="E219">
            <v>1</v>
          </cell>
          <cell r="F219" t="str">
            <v>c</v>
          </cell>
          <cell r="M219" t="str">
            <v/>
          </cell>
          <cell r="AO219">
            <v>22.5</v>
          </cell>
        </row>
        <row r="220">
          <cell r="A220">
            <v>20218</v>
          </cell>
          <cell r="D220" t="str">
            <v>破旧的白银项链</v>
          </cell>
          <cell r="E220">
            <v>3</v>
          </cell>
          <cell r="F220" t="str">
            <v>c</v>
          </cell>
          <cell r="M220" t="str">
            <v/>
          </cell>
          <cell r="AO220">
            <v>45</v>
          </cell>
        </row>
        <row r="221">
          <cell r="A221">
            <v>20219</v>
          </cell>
          <cell r="D221" t="str">
            <v>破旧的颓废项链</v>
          </cell>
          <cell r="E221">
            <v>5</v>
          </cell>
          <cell r="F221" t="str">
            <v>c</v>
          </cell>
          <cell r="M221" t="str">
            <v/>
          </cell>
          <cell r="AO221">
            <v>67.5</v>
          </cell>
        </row>
        <row r="222">
          <cell r="A222">
            <v>20220</v>
          </cell>
          <cell r="D222" t="str">
            <v>初级的卡尼亚护腕</v>
          </cell>
          <cell r="E222">
            <v>7</v>
          </cell>
          <cell r="F222" t="str">
            <v>c</v>
          </cell>
          <cell r="M222" t="str">
            <v/>
          </cell>
          <cell r="AO222">
            <v>145.5</v>
          </cell>
        </row>
        <row r="223">
          <cell r="A223">
            <v>20221</v>
          </cell>
          <cell r="D223" t="str">
            <v>初级的颓废项链</v>
          </cell>
          <cell r="E223">
            <v>9</v>
          </cell>
          <cell r="F223" t="str">
            <v>c</v>
          </cell>
          <cell r="M223" t="str">
            <v/>
          </cell>
          <cell r="AO223">
            <v>112.5</v>
          </cell>
        </row>
        <row r="224">
          <cell r="A224">
            <v>20222</v>
          </cell>
          <cell r="D224" t="str">
            <v>一般的卡尼亚项链</v>
          </cell>
          <cell r="E224">
            <v>11</v>
          </cell>
          <cell r="F224" t="str">
            <v>c</v>
          </cell>
          <cell r="M224" t="str">
            <v/>
          </cell>
          <cell r="AO224">
            <v>135</v>
          </cell>
        </row>
        <row r="225">
          <cell r="A225">
            <v>20223</v>
          </cell>
          <cell r="D225" t="str">
            <v>初级的白银戒指</v>
          </cell>
          <cell r="E225">
            <v>13</v>
          </cell>
          <cell r="F225" t="str">
            <v>c</v>
          </cell>
          <cell r="M225" t="str">
            <v/>
          </cell>
          <cell r="AO225">
            <v>255</v>
          </cell>
        </row>
        <row r="226">
          <cell r="A226">
            <v>20224</v>
          </cell>
          <cell r="D226" t="str">
            <v>破旧的精灵护腕</v>
          </cell>
          <cell r="E226">
            <v>15</v>
          </cell>
          <cell r="F226" t="str">
            <v>c</v>
          </cell>
          <cell r="M226" t="str">
            <v/>
          </cell>
          <cell r="AO226">
            <v>180</v>
          </cell>
        </row>
        <row r="227">
          <cell r="A227">
            <v>20225</v>
          </cell>
          <cell r="D227" t="str">
            <v>传说的精灵戒指</v>
          </cell>
          <cell r="E227">
            <v>2</v>
          </cell>
          <cell r="F227" t="str">
            <v>s</v>
          </cell>
          <cell r="M227" t="str">
            <v>神圣</v>
          </cell>
          <cell r="AO227">
            <v>58.5</v>
          </cell>
        </row>
        <row r="228">
          <cell r="A228">
            <v>20226</v>
          </cell>
          <cell r="D228" t="str">
            <v>神奇的晨曦护腕</v>
          </cell>
          <cell r="E228">
            <v>4</v>
          </cell>
          <cell r="F228" t="str">
            <v>s</v>
          </cell>
          <cell r="M228" t="str">
            <v>神圣</v>
          </cell>
          <cell r="AO228">
            <v>115.5</v>
          </cell>
        </row>
        <row r="229">
          <cell r="A229">
            <v>20227</v>
          </cell>
          <cell r="D229" t="str">
            <v>璀璨的忏悔护腕</v>
          </cell>
          <cell r="E229">
            <v>6</v>
          </cell>
          <cell r="F229" t="str">
            <v>s</v>
          </cell>
          <cell r="M229" t="str">
            <v>神圣</v>
          </cell>
          <cell r="AO229">
            <v>153.27053140096618</v>
          </cell>
        </row>
        <row r="230">
          <cell r="A230">
            <v>20228</v>
          </cell>
          <cell r="D230" t="str">
            <v>神秘的白银项链</v>
          </cell>
          <cell r="E230">
            <v>8</v>
          </cell>
          <cell r="F230" t="str">
            <v>s</v>
          </cell>
          <cell r="M230" t="str">
            <v>神圣</v>
          </cell>
          <cell r="AO230">
            <v>117.19047619047619</v>
          </cell>
        </row>
        <row r="231">
          <cell r="A231">
            <v>20229</v>
          </cell>
          <cell r="D231" t="str">
            <v>神奇的虚幻戒指</v>
          </cell>
          <cell r="E231">
            <v>10</v>
          </cell>
          <cell r="F231" t="str">
            <v>s</v>
          </cell>
          <cell r="M231" t="str">
            <v>神圣</v>
          </cell>
          <cell r="AO231">
            <v>259.511653718091</v>
          </cell>
        </row>
        <row r="232">
          <cell r="A232">
            <v>20230</v>
          </cell>
          <cell r="D232" t="str">
            <v>神秘的忏悔护腕</v>
          </cell>
          <cell r="E232">
            <v>12</v>
          </cell>
          <cell r="F232" t="str">
            <v>s</v>
          </cell>
          <cell r="M232" t="str">
            <v>神圣</v>
          </cell>
          <cell r="AO232">
            <v>186.78504672897196</v>
          </cell>
        </row>
        <row r="233">
          <cell r="A233">
            <v>20231</v>
          </cell>
          <cell r="D233" t="str">
            <v>神奇的塞尔塔项链</v>
          </cell>
          <cell r="E233">
            <v>14</v>
          </cell>
          <cell r="F233" t="str">
            <v>s</v>
          </cell>
          <cell r="M233" t="str">
            <v>神圣</v>
          </cell>
          <cell r="AO233">
            <v>236.28228485692853</v>
          </cell>
        </row>
        <row r="234">
          <cell r="A234">
            <v>20232</v>
          </cell>
          <cell r="D234" t="str">
            <v>传说的精灵项链</v>
          </cell>
          <cell r="E234">
            <v>16</v>
          </cell>
          <cell r="F234" t="str">
            <v>s</v>
          </cell>
          <cell r="M234" t="str">
            <v>神圣</v>
          </cell>
          <cell r="AO234">
            <v>236.50141335072843</v>
          </cell>
        </row>
        <row r="235">
          <cell r="A235">
            <v>20233</v>
          </cell>
          <cell r="D235" t="str">
            <v>精致的言语项链</v>
          </cell>
          <cell r="E235">
            <v>2</v>
          </cell>
          <cell r="F235" t="str">
            <v>a</v>
          </cell>
          <cell r="M235" t="str">
            <v>神圣</v>
          </cell>
          <cell r="AO235">
            <v>15.05911330049261</v>
          </cell>
        </row>
        <row r="236">
          <cell r="A236">
            <v>20234</v>
          </cell>
          <cell r="D236" t="str">
            <v>精致的精灵戒指</v>
          </cell>
          <cell r="E236">
            <v>4</v>
          </cell>
          <cell r="F236" t="str">
            <v>a</v>
          </cell>
          <cell r="M236" t="str">
            <v>神圣</v>
          </cell>
          <cell r="AO236">
            <v>72</v>
          </cell>
        </row>
        <row r="237">
          <cell r="A237">
            <v>20235</v>
          </cell>
          <cell r="D237" t="str">
            <v>闪耀的颓废项链</v>
          </cell>
          <cell r="E237">
            <v>6</v>
          </cell>
          <cell r="F237" t="str">
            <v>a</v>
          </cell>
          <cell r="M237" t="str">
            <v>神圣</v>
          </cell>
          <cell r="AO237">
            <v>64.5</v>
          </cell>
        </row>
        <row r="238">
          <cell r="A238">
            <v>20236</v>
          </cell>
          <cell r="D238" t="str">
            <v>闪耀的精灵护腕</v>
          </cell>
          <cell r="E238">
            <v>8</v>
          </cell>
          <cell r="F238" t="str">
            <v>a</v>
          </cell>
          <cell r="M238" t="str">
            <v>神圣</v>
          </cell>
          <cell r="AO238">
            <v>60.208530805687204</v>
          </cell>
        </row>
        <row r="239">
          <cell r="A239">
            <v>20237</v>
          </cell>
          <cell r="D239" t="str">
            <v>犀利的颓废项链</v>
          </cell>
          <cell r="E239">
            <v>10</v>
          </cell>
          <cell r="F239" t="str">
            <v>a</v>
          </cell>
          <cell r="M239" t="str">
            <v>神圣</v>
          </cell>
          <cell r="AO239">
            <v>76.988262910798127</v>
          </cell>
        </row>
        <row r="240">
          <cell r="A240">
            <v>20238</v>
          </cell>
          <cell r="D240" t="str">
            <v>精致的魔王项链</v>
          </cell>
          <cell r="E240">
            <v>12</v>
          </cell>
          <cell r="F240" t="str">
            <v>a</v>
          </cell>
          <cell r="M240" t="str">
            <v>神圣</v>
          </cell>
          <cell r="AO240">
            <v>133.5935935935936</v>
          </cell>
        </row>
        <row r="241">
          <cell r="A241">
            <v>20239</v>
          </cell>
          <cell r="D241" t="str">
            <v>拉风的白银项链</v>
          </cell>
          <cell r="E241">
            <v>14</v>
          </cell>
          <cell r="F241" t="str">
            <v>a</v>
          </cell>
          <cell r="M241" t="str">
            <v>神圣</v>
          </cell>
          <cell r="AO241">
            <v>154.78292939936776</v>
          </cell>
        </row>
        <row r="242">
          <cell r="A242">
            <v>20240</v>
          </cell>
          <cell r="D242" t="str">
            <v>犀利的斯塞提项链</v>
          </cell>
          <cell r="E242">
            <v>16</v>
          </cell>
          <cell r="F242" t="str">
            <v>a</v>
          </cell>
          <cell r="M242" t="str">
            <v>神圣</v>
          </cell>
          <cell r="AO242">
            <v>294.76018099547514</v>
          </cell>
        </row>
        <row r="243">
          <cell r="A243">
            <v>20241</v>
          </cell>
          <cell r="D243" t="str">
            <v>发亮的水晶护腕</v>
          </cell>
          <cell r="E243">
            <v>1</v>
          </cell>
          <cell r="F243" t="str">
            <v>b</v>
          </cell>
          <cell r="M243" t="str">
            <v>神圣</v>
          </cell>
          <cell r="AO243">
            <v>24</v>
          </cell>
        </row>
        <row r="244">
          <cell r="A244">
            <v>20242</v>
          </cell>
          <cell r="D244" t="str">
            <v>优质的颓废项链</v>
          </cell>
          <cell r="E244">
            <v>3</v>
          </cell>
          <cell r="F244" t="str">
            <v>b</v>
          </cell>
          <cell r="M244" t="str">
            <v>神圣</v>
          </cell>
          <cell r="AO244">
            <v>84</v>
          </cell>
        </row>
        <row r="245">
          <cell r="A245">
            <v>20243</v>
          </cell>
          <cell r="D245" t="str">
            <v>优质的白银戒指</v>
          </cell>
          <cell r="E245">
            <v>5</v>
          </cell>
          <cell r="F245" t="str">
            <v>b</v>
          </cell>
          <cell r="M245" t="str">
            <v>神圣</v>
          </cell>
          <cell r="AO245">
            <v>53.558823529411768</v>
          </cell>
        </row>
        <row r="246">
          <cell r="A246">
            <v>20244</v>
          </cell>
          <cell r="D246" t="str">
            <v>凌厉的智慧项链</v>
          </cell>
          <cell r="E246">
            <v>7</v>
          </cell>
          <cell r="F246" t="str">
            <v>b</v>
          </cell>
          <cell r="M246" t="str">
            <v>神圣</v>
          </cell>
          <cell r="AO246">
            <v>178.5</v>
          </cell>
        </row>
        <row r="247">
          <cell r="A247">
            <v>20245</v>
          </cell>
          <cell r="D247" t="str">
            <v>优质的卡尼亚戒指</v>
          </cell>
          <cell r="E247">
            <v>9</v>
          </cell>
          <cell r="F247" t="str">
            <v>b</v>
          </cell>
          <cell r="M247" t="str">
            <v>神圣</v>
          </cell>
          <cell r="AO247">
            <v>88.86363636363636</v>
          </cell>
        </row>
        <row r="248">
          <cell r="A248">
            <v>20246</v>
          </cell>
          <cell r="D248" t="str">
            <v>优质的言语戒指</v>
          </cell>
          <cell r="E248">
            <v>11</v>
          </cell>
          <cell r="F248" t="str">
            <v>b</v>
          </cell>
          <cell r="M248" t="str">
            <v>神圣</v>
          </cell>
          <cell r="AO248">
            <v>106.5</v>
          </cell>
        </row>
        <row r="249">
          <cell r="A249">
            <v>20247</v>
          </cell>
          <cell r="D249" t="str">
            <v>优质的白银项链</v>
          </cell>
          <cell r="E249">
            <v>13</v>
          </cell>
          <cell r="F249" t="str">
            <v>b</v>
          </cell>
          <cell r="M249" t="str">
            <v>神圣</v>
          </cell>
          <cell r="AO249">
            <v>204</v>
          </cell>
        </row>
        <row r="250">
          <cell r="A250">
            <v>20248</v>
          </cell>
          <cell r="D250" t="str">
            <v>优质的水晶戒指</v>
          </cell>
          <cell r="E250">
            <v>15</v>
          </cell>
          <cell r="F250" t="str">
            <v>b</v>
          </cell>
          <cell r="M250" t="str">
            <v>神圣</v>
          </cell>
          <cell r="AO250">
            <v>144.4591836734694</v>
          </cell>
        </row>
        <row r="251">
          <cell r="A251">
            <v>20249</v>
          </cell>
          <cell r="D251" t="str">
            <v>一般的忏悔护腕</v>
          </cell>
          <cell r="E251">
            <v>1</v>
          </cell>
          <cell r="F251" t="str">
            <v>c</v>
          </cell>
          <cell r="M251" t="str">
            <v/>
          </cell>
          <cell r="AO251">
            <v>22.5</v>
          </cell>
        </row>
        <row r="252">
          <cell r="A252">
            <v>20250</v>
          </cell>
          <cell r="D252" t="str">
            <v>破旧的精灵戒指</v>
          </cell>
          <cell r="E252">
            <v>3</v>
          </cell>
          <cell r="F252" t="str">
            <v>c</v>
          </cell>
          <cell r="M252" t="str">
            <v/>
          </cell>
          <cell r="AO252">
            <v>114</v>
          </cell>
        </row>
        <row r="253">
          <cell r="A253">
            <v>20251</v>
          </cell>
          <cell r="D253" t="str">
            <v>一般的晨曦项链</v>
          </cell>
          <cell r="E253">
            <v>5</v>
          </cell>
          <cell r="F253" t="str">
            <v>c</v>
          </cell>
          <cell r="M253" t="str">
            <v/>
          </cell>
          <cell r="AO253">
            <v>70.5</v>
          </cell>
        </row>
        <row r="254">
          <cell r="A254">
            <v>20252</v>
          </cell>
          <cell r="D254" t="str">
            <v>初级的斯塞提护腕</v>
          </cell>
          <cell r="E254">
            <v>7</v>
          </cell>
          <cell r="F254" t="str">
            <v>c</v>
          </cell>
          <cell r="M254" t="str">
            <v/>
          </cell>
          <cell r="AO254">
            <v>94.5</v>
          </cell>
        </row>
        <row r="255">
          <cell r="A255">
            <v>20253</v>
          </cell>
          <cell r="D255" t="str">
            <v>一般的精钢戒指</v>
          </cell>
          <cell r="E255">
            <v>9</v>
          </cell>
          <cell r="F255" t="str">
            <v>c</v>
          </cell>
          <cell r="M255" t="str">
            <v/>
          </cell>
          <cell r="AO255">
            <v>118.5</v>
          </cell>
        </row>
        <row r="256">
          <cell r="A256">
            <v>20254</v>
          </cell>
          <cell r="D256" t="str">
            <v>初级的混乱项链</v>
          </cell>
          <cell r="E256">
            <v>11</v>
          </cell>
          <cell r="F256" t="str">
            <v>c</v>
          </cell>
          <cell r="M256" t="str">
            <v/>
          </cell>
          <cell r="AO256">
            <v>361.5</v>
          </cell>
        </row>
        <row r="257">
          <cell r="A257">
            <v>20255</v>
          </cell>
          <cell r="D257" t="str">
            <v>一般的卡尼亚项链</v>
          </cell>
          <cell r="E257">
            <v>13</v>
          </cell>
          <cell r="F257" t="str">
            <v>c</v>
          </cell>
          <cell r="M257" t="str">
            <v/>
          </cell>
          <cell r="AO257">
            <v>166.5</v>
          </cell>
        </row>
        <row r="258">
          <cell r="A258">
            <v>20256</v>
          </cell>
          <cell r="D258" t="str">
            <v>破旧的遗迹护腕</v>
          </cell>
          <cell r="E258">
            <v>15</v>
          </cell>
          <cell r="F258" t="str">
            <v>c</v>
          </cell>
          <cell r="M258" t="str">
            <v/>
          </cell>
          <cell r="AO258">
            <v>190.5</v>
          </cell>
        </row>
        <row r="259">
          <cell r="A259">
            <v>20257</v>
          </cell>
          <cell r="D259" t="str">
            <v>神奇的忏悔护腕</v>
          </cell>
          <cell r="E259">
            <v>2</v>
          </cell>
          <cell r="F259" t="str">
            <v>s</v>
          </cell>
          <cell r="M259" t="str">
            <v>电击</v>
          </cell>
          <cell r="AO259">
            <v>18.263625427963358</v>
          </cell>
        </row>
        <row r="260">
          <cell r="A260">
            <v>20258</v>
          </cell>
          <cell r="D260" t="str">
            <v>传说的空灵项链</v>
          </cell>
          <cell r="E260">
            <v>4</v>
          </cell>
          <cell r="F260" t="str">
            <v>s</v>
          </cell>
          <cell r="M260" t="str">
            <v>电击</v>
          </cell>
          <cell r="AO260">
            <v>38.028597294706572</v>
          </cell>
        </row>
        <row r="261">
          <cell r="A261">
            <v>20259</v>
          </cell>
          <cell r="D261" t="str">
            <v>传说的忏悔项链</v>
          </cell>
          <cell r="E261">
            <v>6</v>
          </cell>
          <cell r="F261" t="str">
            <v>s</v>
          </cell>
          <cell r="M261" t="str">
            <v>电击</v>
          </cell>
          <cell r="AO261">
            <v>114.23671497584542</v>
          </cell>
        </row>
        <row r="262">
          <cell r="A262">
            <v>20260</v>
          </cell>
          <cell r="D262" t="str">
            <v>传说的晨曦项链</v>
          </cell>
          <cell r="E262">
            <v>8</v>
          </cell>
          <cell r="F262" t="str">
            <v>s</v>
          </cell>
          <cell r="M262" t="str">
            <v>电击</v>
          </cell>
          <cell r="AO262">
            <v>98.286821705426362</v>
          </cell>
        </row>
        <row r="263">
          <cell r="A263">
            <v>20261</v>
          </cell>
          <cell r="D263" t="str">
            <v>璀璨的塞尔塔戒指</v>
          </cell>
          <cell r="E263">
            <v>10</v>
          </cell>
          <cell r="F263" t="str">
            <v>s</v>
          </cell>
          <cell r="M263" t="str">
            <v>电击</v>
          </cell>
          <cell r="AO263">
            <v>193.32269700332964</v>
          </cell>
        </row>
        <row r="264">
          <cell r="A264">
            <v>20262</v>
          </cell>
          <cell r="D264" t="str">
            <v>传说的遗迹护腕</v>
          </cell>
          <cell r="E264">
            <v>12</v>
          </cell>
          <cell r="F264" t="str">
            <v>s</v>
          </cell>
          <cell r="M264" t="str">
            <v>电击</v>
          </cell>
          <cell r="AO264">
            <v>467.55244755244757</v>
          </cell>
        </row>
        <row r="265">
          <cell r="A265">
            <v>20263</v>
          </cell>
          <cell r="D265" t="str">
            <v>神秘的精钢护腕</v>
          </cell>
          <cell r="E265">
            <v>14</v>
          </cell>
          <cell r="F265" t="str">
            <v>s</v>
          </cell>
          <cell r="M265" t="str">
            <v>电击</v>
          </cell>
          <cell r="AO265">
            <v>384.22280570142533</v>
          </cell>
        </row>
        <row r="266">
          <cell r="A266">
            <v>20264</v>
          </cell>
          <cell r="D266" t="str">
            <v>璀璨的晨曦护腕</v>
          </cell>
          <cell r="E266">
            <v>16</v>
          </cell>
          <cell r="F266" t="str">
            <v>s</v>
          </cell>
          <cell r="M266" t="str">
            <v>电击</v>
          </cell>
          <cell r="AO266">
            <v>580.27777777777783</v>
          </cell>
        </row>
        <row r="267">
          <cell r="A267">
            <v>20265</v>
          </cell>
          <cell r="D267" t="str">
            <v>精致的玄铁戒指</v>
          </cell>
          <cell r="E267">
            <v>2</v>
          </cell>
          <cell r="F267" t="str">
            <v>a</v>
          </cell>
          <cell r="M267" t="str">
            <v>电击</v>
          </cell>
          <cell r="AO267">
            <v>27</v>
          </cell>
        </row>
        <row r="268">
          <cell r="A268">
            <v>20266</v>
          </cell>
          <cell r="D268" t="str">
            <v>精致的智慧护腕</v>
          </cell>
          <cell r="E268">
            <v>4</v>
          </cell>
          <cell r="F268" t="str">
            <v>a</v>
          </cell>
          <cell r="M268" t="str">
            <v>电击</v>
          </cell>
          <cell r="AO268">
            <v>28.982758620689655</v>
          </cell>
        </row>
        <row r="269">
          <cell r="A269">
            <v>20267</v>
          </cell>
          <cell r="D269" t="str">
            <v>精致的精钢护腕</v>
          </cell>
          <cell r="E269">
            <v>6</v>
          </cell>
          <cell r="F269" t="str">
            <v>a</v>
          </cell>
          <cell r="M269" t="str">
            <v>电击</v>
          </cell>
          <cell r="AO269">
            <v>42.269230769230766</v>
          </cell>
        </row>
        <row r="270">
          <cell r="A270">
            <v>20268</v>
          </cell>
          <cell r="D270" t="str">
            <v>精致的忏悔戒指</v>
          </cell>
          <cell r="E270">
            <v>8</v>
          </cell>
          <cell r="F270" t="str">
            <v>a</v>
          </cell>
          <cell r="M270" t="str">
            <v>电击</v>
          </cell>
          <cell r="AO270">
            <v>138.84848484848484</v>
          </cell>
        </row>
        <row r="271">
          <cell r="A271">
            <v>20269</v>
          </cell>
          <cell r="D271" t="str">
            <v>闪耀的女神护腕</v>
          </cell>
          <cell r="E271">
            <v>10</v>
          </cell>
          <cell r="F271" t="str">
            <v>a</v>
          </cell>
          <cell r="M271" t="str">
            <v>电击</v>
          </cell>
          <cell r="AO271">
            <v>73.213615023474176</v>
          </cell>
        </row>
        <row r="272">
          <cell r="A272">
            <v>20270</v>
          </cell>
          <cell r="D272" t="str">
            <v>闪耀的精钢护腕</v>
          </cell>
          <cell r="E272">
            <v>12</v>
          </cell>
          <cell r="F272" t="str">
            <v>a</v>
          </cell>
          <cell r="M272" t="str">
            <v>电击</v>
          </cell>
          <cell r="AO272">
            <v>87.153653653653649</v>
          </cell>
        </row>
        <row r="273">
          <cell r="A273">
            <v>20271</v>
          </cell>
          <cell r="D273" t="str">
            <v>闪耀的女神戒指</v>
          </cell>
          <cell r="E273">
            <v>14</v>
          </cell>
          <cell r="F273" t="str">
            <v>a</v>
          </cell>
          <cell r="M273" t="str">
            <v>电击</v>
          </cell>
          <cell r="AO273">
            <v>202.56006322444679</v>
          </cell>
        </row>
        <row r="274">
          <cell r="A274">
            <v>20272</v>
          </cell>
          <cell r="D274" t="str">
            <v>闪耀的卡尼亚护腕</v>
          </cell>
          <cell r="E274">
            <v>16</v>
          </cell>
          <cell r="F274" t="str">
            <v>a</v>
          </cell>
          <cell r="M274" t="str">
            <v>电击</v>
          </cell>
          <cell r="AO274">
            <v>228.33257918552036</v>
          </cell>
        </row>
        <row r="275">
          <cell r="A275">
            <v>20273</v>
          </cell>
          <cell r="D275" t="str">
            <v>优质的智慧护腕</v>
          </cell>
          <cell r="E275">
            <v>1</v>
          </cell>
          <cell r="F275" t="str">
            <v>b</v>
          </cell>
          <cell r="M275" t="str">
            <v>电击</v>
          </cell>
          <cell r="AO275">
            <v>16.875</v>
          </cell>
        </row>
        <row r="276">
          <cell r="A276">
            <v>20274</v>
          </cell>
          <cell r="D276" t="str">
            <v>发亮的言语戒指</v>
          </cell>
          <cell r="E276">
            <v>3</v>
          </cell>
          <cell r="F276" t="str">
            <v>b</v>
          </cell>
          <cell r="M276" t="str">
            <v>电击</v>
          </cell>
          <cell r="AO276">
            <v>33.677419354838712</v>
          </cell>
        </row>
        <row r="277">
          <cell r="A277">
            <v>20275</v>
          </cell>
          <cell r="D277" t="str">
            <v>坚硬的忏悔项链</v>
          </cell>
          <cell r="E277">
            <v>5</v>
          </cell>
          <cell r="F277" t="str">
            <v>b</v>
          </cell>
          <cell r="M277" t="str">
            <v>电击</v>
          </cell>
          <cell r="AO277">
            <v>99</v>
          </cell>
        </row>
        <row r="278">
          <cell r="A278">
            <v>20276</v>
          </cell>
          <cell r="D278" t="str">
            <v>发亮的混乱戒指</v>
          </cell>
          <cell r="E278">
            <v>7</v>
          </cell>
          <cell r="F278" t="str">
            <v>b</v>
          </cell>
          <cell r="M278" t="str">
            <v>电击</v>
          </cell>
          <cell r="AO278">
            <v>67.13513513513513</v>
          </cell>
        </row>
        <row r="279">
          <cell r="A279">
            <v>20277</v>
          </cell>
          <cell r="D279" t="str">
            <v>发亮的白银护腕</v>
          </cell>
          <cell r="E279">
            <v>9</v>
          </cell>
          <cell r="F279" t="str">
            <v>b</v>
          </cell>
          <cell r="M279" t="str">
            <v>电击</v>
          </cell>
          <cell r="AO279">
            <v>106.5</v>
          </cell>
        </row>
        <row r="280">
          <cell r="A280">
            <v>20278</v>
          </cell>
          <cell r="D280" t="str">
            <v>优质的忏悔护腕</v>
          </cell>
          <cell r="E280">
            <v>11</v>
          </cell>
          <cell r="F280" t="str">
            <v>b</v>
          </cell>
          <cell r="M280" t="str">
            <v>电击</v>
          </cell>
          <cell r="AO280">
            <v>101.96511627906976</v>
          </cell>
        </row>
        <row r="281">
          <cell r="A281">
            <v>20279</v>
          </cell>
          <cell r="D281" t="str">
            <v>凌厉的女神戒指</v>
          </cell>
          <cell r="E281">
            <v>13</v>
          </cell>
          <cell r="F281" t="str">
            <v>b</v>
          </cell>
          <cell r="M281" t="str">
            <v>电击</v>
          </cell>
          <cell r="AO281">
            <v>117.42982456140351</v>
          </cell>
        </row>
        <row r="282">
          <cell r="A282">
            <v>20280</v>
          </cell>
          <cell r="D282" t="str">
            <v>凌厉的空灵项链</v>
          </cell>
          <cell r="E282">
            <v>15</v>
          </cell>
          <cell r="F282" t="str">
            <v>b</v>
          </cell>
          <cell r="M282" t="str">
            <v>电击</v>
          </cell>
          <cell r="AO282">
            <v>135.21428571428572</v>
          </cell>
        </row>
        <row r="283">
          <cell r="A283">
            <v>20281</v>
          </cell>
          <cell r="D283" t="str">
            <v>一般的空灵护腕</v>
          </cell>
          <cell r="E283">
            <v>1</v>
          </cell>
          <cell r="F283" t="str">
            <v>c</v>
          </cell>
          <cell r="M283" t="str">
            <v/>
          </cell>
          <cell r="AO283">
            <v>22.5</v>
          </cell>
        </row>
        <row r="284">
          <cell r="A284">
            <v>20282</v>
          </cell>
          <cell r="D284" t="str">
            <v>破旧的颓废戒指</v>
          </cell>
          <cell r="E284">
            <v>3</v>
          </cell>
          <cell r="F284" t="str">
            <v>c</v>
          </cell>
          <cell r="M284" t="str">
            <v/>
          </cell>
          <cell r="AO284">
            <v>45</v>
          </cell>
        </row>
        <row r="285">
          <cell r="A285">
            <v>20283</v>
          </cell>
          <cell r="D285" t="str">
            <v>一般的青铜护腕</v>
          </cell>
          <cell r="E285">
            <v>5</v>
          </cell>
          <cell r="F285" t="str">
            <v>c</v>
          </cell>
          <cell r="M285" t="str">
            <v/>
          </cell>
          <cell r="AO285">
            <v>135</v>
          </cell>
        </row>
        <row r="286">
          <cell r="A286">
            <v>20284</v>
          </cell>
          <cell r="D286" t="str">
            <v>破旧的青铜护腕</v>
          </cell>
          <cell r="E286">
            <v>7</v>
          </cell>
          <cell r="F286" t="str">
            <v>c</v>
          </cell>
          <cell r="M286" t="str">
            <v/>
          </cell>
          <cell r="AO286">
            <v>90</v>
          </cell>
        </row>
        <row r="287">
          <cell r="A287">
            <v>20285</v>
          </cell>
          <cell r="D287" t="str">
            <v>普通的精灵护腕</v>
          </cell>
          <cell r="E287">
            <v>9</v>
          </cell>
          <cell r="F287" t="str">
            <v>c</v>
          </cell>
          <cell r="M287" t="str">
            <v/>
          </cell>
          <cell r="AO287">
            <v>271.5</v>
          </cell>
        </row>
        <row r="288">
          <cell r="A288">
            <v>20286</v>
          </cell>
          <cell r="D288" t="str">
            <v>初级的晨曦戒指</v>
          </cell>
          <cell r="E288">
            <v>11</v>
          </cell>
          <cell r="F288" t="str">
            <v>c</v>
          </cell>
          <cell r="M288" t="str">
            <v/>
          </cell>
          <cell r="AO288">
            <v>135</v>
          </cell>
        </row>
        <row r="289">
          <cell r="A289">
            <v>20287</v>
          </cell>
          <cell r="D289" t="str">
            <v>破旧的精灵护腕</v>
          </cell>
          <cell r="E289">
            <v>13</v>
          </cell>
          <cell r="F289" t="str">
            <v>c</v>
          </cell>
          <cell r="M289" t="str">
            <v/>
          </cell>
          <cell r="AO289">
            <v>157.5</v>
          </cell>
        </row>
        <row r="290">
          <cell r="A290">
            <v>20288</v>
          </cell>
          <cell r="D290" t="str">
            <v>破旧的言语护腕</v>
          </cell>
          <cell r="E290">
            <v>15</v>
          </cell>
          <cell r="F290" t="str">
            <v>c</v>
          </cell>
          <cell r="M290" t="str">
            <v/>
          </cell>
          <cell r="AO290">
            <v>180</v>
          </cell>
        </row>
        <row r="291">
          <cell r="A291">
            <v>20289</v>
          </cell>
          <cell r="D291" t="str">
            <v>神奇的精钢护腕</v>
          </cell>
          <cell r="E291">
            <v>2</v>
          </cell>
          <cell r="F291" t="str">
            <v>s</v>
          </cell>
          <cell r="M291" t="str">
            <v>冷却</v>
          </cell>
          <cell r="AO291">
            <v>25.556930693069308</v>
          </cell>
        </row>
        <row r="292">
          <cell r="A292">
            <v>20290</v>
          </cell>
          <cell r="D292" t="str">
            <v>传说的塞尔塔戒指</v>
          </cell>
          <cell r="E292">
            <v>4</v>
          </cell>
          <cell r="F292" t="str">
            <v>s</v>
          </cell>
          <cell r="M292" t="str">
            <v>冷却</v>
          </cell>
          <cell r="AO292">
            <v>141.14024390243901</v>
          </cell>
        </row>
        <row r="293">
          <cell r="A293">
            <v>20291</v>
          </cell>
          <cell r="D293" t="str">
            <v>传说的塞尔塔戒指</v>
          </cell>
          <cell r="E293">
            <v>6</v>
          </cell>
          <cell r="F293" t="str">
            <v>s</v>
          </cell>
          <cell r="M293" t="str">
            <v>冷却</v>
          </cell>
          <cell r="AO293">
            <v>79.211934156378604</v>
          </cell>
        </row>
        <row r="294">
          <cell r="A294">
            <v>20292</v>
          </cell>
          <cell r="D294" t="str">
            <v>璀璨的虚幻护腕</v>
          </cell>
          <cell r="E294">
            <v>8</v>
          </cell>
          <cell r="F294" t="str">
            <v>s</v>
          </cell>
          <cell r="M294" t="str">
            <v>冷却</v>
          </cell>
          <cell r="AO294">
            <v>285.06644518272424</v>
          </cell>
        </row>
        <row r="295">
          <cell r="A295">
            <v>20293</v>
          </cell>
          <cell r="D295" t="str">
            <v>神秘的女神戒指</v>
          </cell>
          <cell r="E295">
            <v>10</v>
          </cell>
          <cell r="F295" t="str">
            <v>s</v>
          </cell>
          <cell r="M295" t="str">
            <v>冷却</v>
          </cell>
          <cell r="AO295">
            <v>156.97641509433961</v>
          </cell>
        </row>
        <row r="296">
          <cell r="A296">
            <v>20294</v>
          </cell>
          <cell r="D296" t="str">
            <v>神奇的卡尼亚项链</v>
          </cell>
          <cell r="E296">
            <v>12</v>
          </cell>
          <cell r="F296" t="str">
            <v>s</v>
          </cell>
          <cell r="M296" t="str">
            <v>冷却</v>
          </cell>
          <cell r="AO296">
            <v>500.10518920332004</v>
          </cell>
        </row>
        <row r="297">
          <cell r="A297">
            <v>20295</v>
          </cell>
          <cell r="D297" t="str">
            <v>璀璨的卡尼亚护腕</v>
          </cell>
          <cell r="E297">
            <v>14</v>
          </cell>
          <cell r="F297" t="str">
            <v>s</v>
          </cell>
          <cell r="M297" t="str">
            <v>冷却</v>
          </cell>
          <cell r="AO297">
            <v>582.87986282284862</v>
          </cell>
        </row>
        <row r="298">
          <cell r="A298">
            <v>20296</v>
          </cell>
          <cell r="D298" t="str">
            <v>传说的精灵戒指</v>
          </cell>
          <cell r="E298">
            <v>16</v>
          </cell>
          <cell r="F298" t="str">
            <v>s</v>
          </cell>
          <cell r="M298" t="str">
            <v>冷却</v>
          </cell>
          <cell r="AO298">
            <v>628.59692324418347</v>
          </cell>
        </row>
        <row r="299">
          <cell r="A299">
            <v>20297</v>
          </cell>
          <cell r="D299" t="str">
            <v>精致的女神项链</v>
          </cell>
          <cell r="E299">
            <v>2</v>
          </cell>
          <cell r="F299" t="str">
            <v>a</v>
          </cell>
          <cell r="M299" t="str">
            <v>冷却</v>
          </cell>
          <cell r="AO299">
            <v>52.5</v>
          </cell>
        </row>
        <row r="300">
          <cell r="A300">
            <v>20298</v>
          </cell>
          <cell r="D300" t="str">
            <v>精致的水晶项链</v>
          </cell>
          <cell r="E300">
            <v>4</v>
          </cell>
          <cell r="F300" t="str">
            <v>a</v>
          </cell>
          <cell r="M300" t="str">
            <v>冷却</v>
          </cell>
          <cell r="AO300">
            <v>39.140243902439025</v>
          </cell>
        </row>
        <row r="301">
          <cell r="A301">
            <v>20299</v>
          </cell>
          <cell r="D301" t="str">
            <v>闪耀的虚幻项链</v>
          </cell>
          <cell r="E301">
            <v>6</v>
          </cell>
          <cell r="F301" t="str">
            <v>a</v>
          </cell>
          <cell r="M301" t="str">
            <v>冷却</v>
          </cell>
          <cell r="AO301">
            <v>160.11290322580646</v>
          </cell>
        </row>
        <row r="302">
          <cell r="A302">
            <v>20300</v>
          </cell>
          <cell r="D302" t="str">
            <v>拉风的颓废护腕</v>
          </cell>
          <cell r="E302">
            <v>8</v>
          </cell>
          <cell r="F302" t="str">
            <v>a</v>
          </cell>
          <cell r="M302" t="str">
            <v>冷却</v>
          </cell>
          <cell r="AO302">
            <v>78.599526066350705</v>
          </cell>
        </row>
        <row r="303">
          <cell r="A303">
            <v>20301</v>
          </cell>
          <cell r="D303" t="str">
            <v>精致的忏悔项链</v>
          </cell>
          <cell r="E303">
            <v>10</v>
          </cell>
          <cell r="F303" t="str">
            <v>a</v>
          </cell>
          <cell r="M303" t="str">
            <v>冷却</v>
          </cell>
          <cell r="AO303">
            <v>99.701877934272304</v>
          </cell>
        </row>
        <row r="304">
          <cell r="A304">
            <v>20302</v>
          </cell>
          <cell r="D304" t="str">
            <v>精致的空灵戒指</v>
          </cell>
          <cell r="E304">
            <v>12</v>
          </cell>
          <cell r="F304" t="str">
            <v>a</v>
          </cell>
          <cell r="M304" t="str">
            <v>冷却</v>
          </cell>
          <cell r="AO304">
            <v>320.35185185185185</v>
          </cell>
        </row>
        <row r="305">
          <cell r="A305">
            <v>20303</v>
          </cell>
          <cell r="D305" t="str">
            <v>犀利的水晶戒指</v>
          </cell>
          <cell r="E305">
            <v>14</v>
          </cell>
          <cell r="F305" t="str">
            <v>a</v>
          </cell>
          <cell r="M305" t="str">
            <v>冷却</v>
          </cell>
          <cell r="AO305">
            <v>374.56296101159114</v>
          </cell>
        </row>
        <row r="306">
          <cell r="A306">
            <v>20304</v>
          </cell>
          <cell r="D306" t="str">
            <v>精致的晨曦护腕</v>
          </cell>
          <cell r="E306">
            <v>16</v>
          </cell>
          <cell r="F306" t="str">
            <v>a</v>
          </cell>
          <cell r="M306" t="str">
            <v>冷却</v>
          </cell>
          <cell r="AO306">
            <v>232.29028252952213</v>
          </cell>
        </row>
        <row r="307">
          <cell r="A307">
            <v>20305</v>
          </cell>
          <cell r="D307" t="str">
            <v>优质的女神戒指</v>
          </cell>
          <cell r="E307">
            <v>1</v>
          </cell>
          <cell r="F307" t="str">
            <v>b</v>
          </cell>
          <cell r="M307" t="str">
            <v>冷却</v>
          </cell>
          <cell r="AO307">
            <v>23.116071428571427</v>
          </cell>
        </row>
        <row r="308">
          <cell r="A308">
            <v>20306</v>
          </cell>
          <cell r="D308" t="str">
            <v>坚硬的精钢戒指</v>
          </cell>
          <cell r="E308">
            <v>3</v>
          </cell>
          <cell r="F308" t="str">
            <v>b</v>
          </cell>
          <cell r="M308" t="str">
            <v>冷却</v>
          </cell>
          <cell r="AO308">
            <v>123</v>
          </cell>
        </row>
        <row r="309">
          <cell r="A309">
            <v>20307</v>
          </cell>
          <cell r="D309" t="str">
            <v>坚硬的颓废戒指</v>
          </cell>
          <cell r="E309">
            <v>5</v>
          </cell>
          <cell r="F309" t="str">
            <v>b</v>
          </cell>
          <cell r="M309" t="str">
            <v>冷却</v>
          </cell>
          <cell r="AO309">
            <v>69.325471698113205</v>
          </cell>
        </row>
        <row r="310">
          <cell r="A310">
            <v>20308</v>
          </cell>
          <cell r="D310" t="str">
            <v>坚硬的智慧护腕</v>
          </cell>
          <cell r="E310">
            <v>7</v>
          </cell>
          <cell r="F310" t="str">
            <v>b</v>
          </cell>
          <cell r="M310" t="str">
            <v>冷却</v>
          </cell>
          <cell r="AO310">
            <v>91.925925925925924</v>
          </cell>
        </row>
        <row r="311">
          <cell r="A311">
            <v>20309</v>
          </cell>
          <cell r="D311" t="str">
            <v>优质的精灵护腕</v>
          </cell>
          <cell r="E311">
            <v>9</v>
          </cell>
          <cell r="F311" t="str">
            <v>b</v>
          </cell>
          <cell r="M311" t="str">
            <v>冷却</v>
          </cell>
          <cell r="AO311">
            <v>310.5</v>
          </cell>
        </row>
        <row r="312">
          <cell r="A312">
            <v>20310</v>
          </cell>
          <cell r="D312" t="str">
            <v>发亮的晨曦戒指</v>
          </cell>
          <cell r="E312">
            <v>11</v>
          </cell>
          <cell r="F312" t="str">
            <v>b</v>
          </cell>
          <cell r="M312" t="str">
            <v>冷却</v>
          </cell>
          <cell r="AO312">
            <v>138.61607142857142</v>
          </cell>
        </row>
        <row r="313">
          <cell r="A313">
            <v>20311</v>
          </cell>
          <cell r="D313" t="str">
            <v>凌厉的卡尼亚护腕</v>
          </cell>
          <cell r="E313">
            <v>13</v>
          </cell>
          <cell r="F313" t="str">
            <v>b</v>
          </cell>
          <cell r="M313" t="str">
            <v>冷却</v>
          </cell>
          <cell r="AO313">
            <v>435</v>
          </cell>
        </row>
        <row r="314">
          <cell r="A314">
            <v>20312</v>
          </cell>
          <cell r="D314" t="str">
            <v>凌厉的混乱护腕</v>
          </cell>
          <cell r="E314">
            <v>15</v>
          </cell>
          <cell r="F314" t="str">
            <v>b</v>
          </cell>
          <cell r="M314" t="str">
            <v>冷却</v>
          </cell>
          <cell r="AO314">
            <v>184.5</v>
          </cell>
        </row>
        <row r="315">
          <cell r="A315">
            <v>20313</v>
          </cell>
          <cell r="D315" t="str">
            <v>初级的言语戒指</v>
          </cell>
          <cell r="E315">
            <v>1</v>
          </cell>
          <cell r="F315" t="str">
            <v>c</v>
          </cell>
          <cell r="M315" t="str">
            <v/>
          </cell>
          <cell r="AO315">
            <v>30</v>
          </cell>
        </row>
        <row r="316">
          <cell r="A316">
            <v>20314</v>
          </cell>
          <cell r="D316" t="str">
            <v>初级的虚幻项链</v>
          </cell>
          <cell r="E316">
            <v>3</v>
          </cell>
          <cell r="F316" t="str">
            <v>c</v>
          </cell>
          <cell r="M316" t="str">
            <v/>
          </cell>
          <cell r="AO316">
            <v>61.5</v>
          </cell>
        </row>
        <row r="317">
          <cell r="A317">
            <v>20315</v>
          </cell>
          <cell r="D317" t="str">
            <v>普通的塞尔塔护腕</v>
          </cell>
          <cell r="E317">
            <v>5</v>
          </cell>
          <cell r="F317" t="str">
            <v>c</v>
          </cell>
          <cell r="M317" t="str">
            <v/>
          </cell>
          <cell r="AO317">
            <v>93</v>
          </cell>
        </row>
        <row r="318">
          <cell r="A318">
            <v>20316</v>
          </cell>
          <cell r="D318" t="str">
            <v>普通的晨曦戒指</v>
          </cell>
          <cell r="E318">
            <v>7</v>
          </cell>
          <cell r="F318" t="str">
            <v>c</v>
          </cell>
          <cell r="M318" t="str">
            <v/>
          </cell>
          <cell r="AO318">
            <v>333</v>
          </cell>
        </row>
        <row r="319">
          <cell r="A319">
            <v>20317</v>
          </cell>
          <cell r="D319" t="str">
            <v>破旧的忏悔戒指</v>
          </cell>
          <cell r="E319">
            <v>9</v>
          </cell>
          <cell r="F319" t="str">
            <v>c</v>
          </cell>
          <cell r="M319" t="str">
            <v/>
          </cell>
          <cell r="AO319">
            <v>154.5</v>
          </cell>
        </row>
        <row r="320">
          <cell r="A320">
            <v>20318</v>
          </cell>
          <cell r="D320" t="str">
            <v>普通的智慧戒指</v>
          </cell>
          <cell r="E320">
            <v>11</v>
          </cell>
          <cell r="F320" t="str">
            <v>c</v>
          </cell>
          <cell r="M320" t="str">
            <v/>
          </cell>
          <cell r="AO320">
            <v>186</v>
          </cell>
        </row>
        <row r="321">
          <cell r="A321">
            <v>20319</v>
          </cell>
          <cell r="D321" t="str">
            <v>普通的精灵项链</v>
          </cell>
          <cell r="E321">
            <v>13</v>
          </cell>
          <cell r="F321" t="str">
            <v>c</v>
          </cell>
          <cell r="M321" t="str">
            <v/>
          </cell>
          <cell r="AO321">
            <v>216</v>
          </cell>
        </row>
        <row r="322">
          <cell r="A322">
            <v>20320</v>
          </cell>
          <cell r="D322" t="str">
            <v>初级的精灵项链</v>
          </cell>
          <cell r="E322">
            <v>15</v>
          </cell>
          <cell r="F322" t="str">
            <v>c</v>
          </cell>
          <cell r="M322" t="str">
            <v/>
          </cell>
          <cell r="AO322">
            <v>360</v>
          </cell>
        </row>
        <row r="323">
          <cell r="A323">
            <v>20321</v>
          </cell>
          <cell r="D323" t="str">
            <v>神秘的智慧护腕</v>
          </cell>
          <cell r="E323">
            <v>3</v>
          </cell>
          <cell r="F323" t="str">
            <v>s</v>
          </cell>
          <cell r="M323" t="str">
            <v>物理</v>
          </cell>
          <cell r="AO323">
            <v>31.712807881773397</v>
          </cell>
        </row>
        <row r="324">
          <cell r="A324">
            <v>20322</v>
          </cell>
          <cell r="D324" t="str">
            <v>神秘的女神戒指</v>
          </cell>
          <cell r="E324">
            <v>5</v>
          </cell>
          <cell r="F324" t="str">
            <v>s</v>
          </cell>
          <cell r="M324" t="str">
            <v>物理</v>
          </cell>
          <cell r="AO324">
            <v>202.5</v>
          </cell>
        </row>
        <row r="325">
          <cell r="A325">
            <v>20323</v>
          </cell>
          <cell r="D325" t="str">
            <v>传说的女神护腕</v>
          </cell>
          <cell r="E325">
            <v>7</v>
          </cell>
          <cell r="F325" t="str">
            <v>s</v>
          </cell>
          <cell r="M325" t="str">
            <v>物理</v>
          </cell>
          <cell r="AO325">
            <v>263.37410314642915</v>
          </cell>
        </row>
        <row r="326">
          <cell r="A326">
            <v>20324</v>
          </cell>
          <cell r="D326" t="str">
            <v>神奇的白银项链</v>
          </cell>
          <cell r="E326">
            <v>9</v>
          </cell>
          <cell r="F326" t="str">
            <v>s</v>
          </cell>
          <cell r="M326" t="str">
            <v>物理</v>
          </cell>
          <cell r="AO326">
            <v>441.74260089686101</v>
          </cell>
        </row>
        <row r="327">
          <cell r="A327">
            <v>20325</v>
          </cell>
          <cell r="D327" t="str">
            <v>神奇的卡尼亚项链</v>
          </cell>
          <cell r="E327">
            <v>11</v>
          </cell>
          <cell r="F327" t="str">
            <v>s</v>
          </cell>
          <cell r="M327" t="str">
            <v>物理</v>
          </cell>
          <cell r="AO327">
            <v>470.8828184303963</v>
          </cell>
        </row>
        <row r="328">
          <cell r="A328">
            <v>20326</v>
          </cell>
          <cell r="D328" t="str">
            <v>璀璨的精钢戒指</v>
          </cell>
          <cell r="E328">
            <v>13</v>
          </cell>
          <cell r="F328" t="str">
            <v>s</v>
          </cell>
          <cell r="M328" t="str">
            <v>物理</v>
          </cell>
          <cell r="AO328">
            <v>705.56405529953918</v>
          </cell>
        </row>
        <row r="329">
          <cell r="A329">
            <v>20327</v>
          </cell>
          <cell r="D329" t="str">
            <v>传说的玄铁护腕</v>
          </cell>
          <cell r="E329">
            <v>15</v>
          </cell>
          <cell r="F329" t="str">
            <v>s</v>
          </cell>
          <cell r="M329" t="str">
            <v>物理</v>
          </cell>
          <cell r="AO329">
            <v>824.15454545454543</v>
          </cell>
        </row>
        <row r="330">
          <cell r="A330">
            <v>20328</v>
          </cell>
          <cell r="D330" t="str">
            <v>璀璨的塞尔塔护腕</v>
          </cell>
          <cell r="E330">
            <v>17</v>
          </cell>
          <cell r="F330" t="str">
            <v>s</v>
          </cell>
          <cell r="M330" t="str">
            <v>物理</v>
          </cell>
          <cell r="AO330">
            <v>380.22780269058296</v>
          </cell>
        </row>
        <row r="331">
          <cell r="A331">
            <v>20329</v>
          </cell>
          <cell r="D331" t="str">
            <v>拉风的颓废项链</v>
          </cell>
          <cell r="E331">
            <v>3</v>
          </cell>
          <cell r="F331" t="str">
            <v>a</v>
          </cell>
          <cell r="M331" t="str">
            <v>物理</v>
          </cell>
          <cell r="AO331">
            <v>22.6064039408867</v>
          </cell>
        </row>
        <row r="332">
          <cell r="A332">
            <v>20330</v>
          </cell>
          <cell r="D332" t="str">
            <v>精致的白银护腕</v>
          </cell>
          <cell r="E332">
            <v>5</v>
          </cell>
          <cell r="F332" t="str">
            <v>a</v>
          </cell>
          <cell r="M332" t="str">
            <v>物理</v>
          </cell>
          <cell r="AO332">
            <v>46.709708737864077</v>
          </cell>
        </row>
        <row r="333">
          <cell r="A333">
            <v>20331</v>
          </cell>
          <cell r="D333" t="str">
            <v>闪耀的女神护腕</v>
          </cell>
          <cell r="E333">
            <v>7</v>
          </cell>
          <cell r="F333" t="str">
            <v>a</v>
          </cell>
          <cell r="M333" t="str">
            <v>物理</v>
          </cell>
          <cell r="AO333">
            <v>70.842857142857142</v>
          </cell>
        </row>
        <row r="334">
          <cell r="A334">
            <v>20332</v>
          </cell>
          <cell r="D334" t="str">
            <v>拉风的斯塞提护腕</v>
          </cell>
          <cell r="E334">
            <v>9</v>
          </cell>
          <cell r="F334" t="str">
            <v>a</v>
          </cell>
          <cell r="M334" t="str">
            <v>物理</v>
          </cell>
          <cell r="AO334">
            <v>95.767755203789108</v>
          </cell>
        </row>
        <row r="335">
          <cell r="A335">
            <v>20333</v>
          </cell>
          <cell r="D335" t="str">
            <v>拉风的女神戒指</v>
          </cell>
          <cell r="E335">
            <v>11</v>
          </cell>
          <cell r="F335" t="str">
            <v>a</v>
          </cell>
          <cell r="M335" t="str">
            <v>物理</v>
          </cell>
          <cell r="AO335">
            <v>142.5</v>
          </cell>
        </row>
        <row r="336">
          <cell r="A336">
            <v>20334</v>
          </cell>
          <cell r="D336" t="str">
            <v>拉风的玄铁项链</v>
          </cell>
          <cell r="E336">
            <v>13</v>
          </cell>
          <cell r="F336" t="str">
            <v>a</v>
          </cell>
          <cell r="M336" t="str">
            <v>物理</v>
          </cell>
          <cell r="AO336">
            <v>144.27423736617934</v>
          </cell>
        </row>
        <row r="337">
          <cell r="A337">
            <v>20335</v>
          </cell>
          <cell r="D337" t="str">
            <v>拉风的混乱项链</v>
          </cell>
          <cell r="E337">
            <v>15</v>
          </cell>
          <cell r="F337" t="str">
            <v>a</v>
          </cell>
          <cell r="M337" t="str">
            <v>物理</v>
          </cell>
          <cell r="AO337">
            <v>460.32244897959185</v>
          </cell>
        </row>
        <row r="338">
          <cell r="A338">
            <v>20336</v>
          </cell>
          <cell r="D338" t="str">
            <v>犀利的言语戒指</v>
          </cell>
          <cell r="E338">
            <v>17</v>
          </cell>
          <cell r="F338" t="str">
            <v>a</v>
          </cell>
          <cell r="M338" t="str">
            <v>物理</v>
          </cell>
          <cell r="AO338">
            <v>527.29126679124215</v>
          </cell>
        </row>
        <row r="339">
          <cell r="A339">
            <v>20337</v>
          </cell>
          <cell r="D339" t="str">
            <v>优质的混乱戒指</v>
          </cell>
          <cell r="E339">
            <v>2</v>
          </cell>
          <cell r="F339" t="str">
            <v>b</v>
          </cell>
          <cell r="M339" t="str">
            <v>物理</v>
          </cell>
          <cell r="AO339">
            <v>39</v>
          </cell>
        </row>
        <row r="340">
          <cell r="A340">
            <v>20338</v>
          </cell>
          <cell r="D340" t="str">
            <v>坚硬的混乱戒指</v>
          </cell>
          <cell r="E340">
            <v>4</v>
          </cell>
          <cell r="F340" t="str">
            <v>b</v>
          </cell>
          <cell r="M340" t="str">
            <v>物理</v>
          </cell>
          <cell r="AO340">
            <v>54.342857142857142</v>
          </cell>
        </row>
        <row r="341">
          <cell r="A341">
            <v>20339</v>
          </cell>
          <cell r="D341" t="str">
            <v>发亮的白银护腕</v>
          </cell>
          <cell r="E341">
            <v>6</v>
          </cell>
          <cell r="F341" t="str">
            <v>b</v>
          </cell>
          <cell r="M341" t="str">
            <v>物理</v>
          </cell>
          <cell r="AO341">
            <v>229.5</v>
          </cell>
        </row>
        <row r="342">
          <cell r="A342">
            <v>20340</v>
          </cell>
          <cell r="D342" t="str">
            <v>坚硬的女神戒指</v>
          </cell>
          <cell r="E342">
            <v>8</v>
          </cell>
          <cell r="F342" t="str">
            <v>b</v>
          </cell>
          <cell r="M342" t="str">
            <v>物理</v>
          </cell>
          <cell r="AO342">
            <v>110.64957983193277</v>
          </cell>
        </row>
        <row r="343">
          <cell r="A343">
            <v>20341</v>
          </cell>
          <cell r="D343" t="str">
            <v>凌厉的精灵项链</v>
          </cell>
          <cell r="E343">
            <v>10</v>
          </cell>
          <cell r="F343" t="str">
            <v>b</v>
          </cell>
          <cell r="M343" t="str">
            <v>物理</v>
          </cell>
          <cell r="AO343">
            <v>139.39354838709679</v>
          </cell>
        </row>
        <row r="344">
          <cell r="A344">
            <v>20342</v>
          </cell>
          <cell r="D344" t="str">
            <v>凌厉的白银护腕</v>
          </cell>
          <cell r="E344">
            <v>12</v>
          </cell>
          <cell r="F344" t="str">
            <v>b</v>
          </cell>
          <cell r="M344" t="str">
            <v>物理</v>
          </cell>
          <cell r="AO344">
            <v>285</v>
          </cell>
        </row>
        <row r="345">
          <cell r="A345">
            <v>20343</v>
          </cell>
          <cell r="D345" t="str">
            <v>发亮的白银护腕</v>
          </cell>
          <cell r="E345">
            <v>14</v>
          </cell>
          <cell r="F345" t="str">
            <v>b</v>
          </cell>
          <cell r="M345" t="str">
            <v>物理</v>
          </cell>
          <cell r="AO345">
            <v>195.30674157303372</v>
          </cell>
        </row>
        <row r="346">
          <cell r="A346">
            <v>20344</v>
          </cell>
          <cell r="D346" t="str">
            <v>发亮的水晶项链</v>
          </cell>
          <cell r="E346">
            <v>16</v>
          </cell>
          <cell r="F346" t="str">
            <v>b</v>
          </cell>
          <cell r="M346" t="str">
            <v>物理</v>
          </cell>
          <cell r="AO346">
            <v>221.64957983193278</v>
          </cell>
        </row>
        <row r="347">
          <cell r="A347">
            <v>20345</v>
          </cell>
          <cell r="D347" t="str">
            <v>一般的空灵戒指</v>
          </cell>
          <cell r="E347">
            <v>2</v>
          </cell>
          <cell r="F347" t="str">
            <v>c</v>
          </cell>
          <cell r="M347" t="str">
            <v/>
          </cell>
          <cell r="AO347">
            <v>36</v>
          </cell>
        </row>
        <row r="348">
          <cell r="A348">
            <v>20346</v>
          </cell>
          <cell r="D348" t="str">
            <v>一般的白银戒指</v>
          </cell>
          <cell r="E348">
            <v>4</v>
          </cell>
          <cell r="F348" t="str">
            <v>c</v>
          </cell>
          <cell r="M348" t="str">
            <v/>
          </cell>
          <cell r="AO348">
            <v>106.5</v>
          </cell>
        </row>
        <row r="349">
          <cell r="A349">
            <v>20347</v>
          </cell>
          <cell r="D349" t="str">
            <v>破旧的精钢护腕</v>
          </cell>
          <cell r="E349">
            <v>6</v>
          </cell>
          <cell r="F349" t="str">
            <v>c</v>
          </cell>
          <cell r="M349" t="str">
            <v/>
          </cell>
          <cell r="AO349">
            <v>111</v>
          </cell>
        </row>
        <row r="350">
          <cell r="A350">
            <v>20348</v>
          </cell>
          <cell r="D350" t="str">
            <v>一般的精灵护腕</v>
          </cell>
          <cell r="E350">
            <v>8</v>
          </cell>
          <cell r="F350" t="str">
            <v>c</v>
          </cell>
          <cell r="M350" t="str">
            <v/>
          </cell>
          <cell r="AO350">
            <v>148.5</v>
          </cell>
        </row>
        <row r="351">
          <cell r="A351">
            <v>20349</v>
          </cell>
          <cell r="D351" t="str">
            <v>初级的忏悔项链</v>
          </cell>
          <cell r="E351">
            <v>10</v>
          </cell>
          <cell r="F351" t="str">
            <v>c</v>
          </cell>
          <cell r="M351" t="str">
            <v/>
          </cell>
          <cell r="AO351">
            <v>514.5</v>
          </cell>
        </row>
        <row r="352">
          <cell r="A352">
            <v>20350</v>
          </cell>
          <cell r="D352" t="str">
            <v>初级的精灵戒指</v>
          </cell>
          <cell r="E352">
            <v>12</v>
          </cell>
          <cell r="F352" t="str">
            <v>c</v>
          </cell>
          <cell r="M352" t="str">
            <v/>
          </cell>
          <cell r="AO352">
            <v>222</v>
          </cell>
        </row>
        <row r="353">
          <cell r="A353">
            <v>20351</v>
          </cell>
          <cell r="D353" t="str">
            <v>初级的精钢护腕</v>
          </cell>
          <cell r="E353">
            <v>14</v>
          </cell>
          <cell r="F353" t="str">
            <v>c</v>
          </cell>
          <cell r="M353" t="str">
            <v/>
          </cell>
          <cell r="AO353">
            <v>259.5</v>
          </cell>
        </row>
        <row r="354">
          <cell r="A354">
            <v>20352</v>
          </cell>
          <cell r="D354" t="str">
            <v>一般的精灵项链</v>
          </cell>
          <cell r="E354">
            <v>16</v>
          </cell>
          <cell r="F354" t="str">
            <v>c</v>
          </cell>
          <cell r="M354" t="str">
            <v/>
          </cell>
          <cell r="AO354">
            <v>297</v>
          </cell>
        </row>
        <row r="355">
          <cell r="A355">
            <v>20353</v>
          </cell>
          <cell r="D355" t="str">
            <v>传说的魔王项链</v>
          </cell>
          <cell r="E355">
            <v>3</v>
          </cell>
          <cell r="F355" t="str">
            <v>s</v>
          </cell>
          <cell r="M355" t="str">
            <v>电击</v>
          </cell>
          <cell r="AO355">
            <v>63</v>
          </cell>
        </row>
        <row r="356">
          <cell r="A356">
            <v>20354</v>
          </cell>
          <cell r="D356" t="str">
            <v>传说的忏悔戒指</v>
          </cell>
          <cell r="E356">
            <v>5</v>
          </cell>
          <cell r="F356" t="str">
            <v>s</v>
          </cell>
          <cell r="M356" t="str">
            <v>电击</v>
          </cell>
          <cell r="AO356">
            <v>189</v>
          </cell>
        </row>
        <row r="357">
          <cell r="A357">
            <v>20355</v>
          </cell>
          <cell r="D357" t="str">
            <v>璀璨的精灵戒指</v>
          </cell>
          <cell r="E357">
            <v>7</v>
          </cell>
          <cell r="F357" t="str">
            <v>s</v>
          </cell>
          <cell r="M357" t="str">
            <v>电击</v>
          </cell>
          <cell r="AO357">
            <v>162.23253588516747</v>
          </cell>
        </row>
        <row r="358">
          <cell r="A358">
            <v>20356</v>
          </cell>
          <cell r="D358" t="str">
            <v>璀璨的青铜项链</v>
          </cell>
          <cell r="E358">
            <v>9</v>
          </cell>
          <cell r="F358" t="str">
            <v>s</v>
          </cell>
          <cell r="M358" t="str">
            <v>电击</v>
          </cell>
          <cell r="AO358">
            <v>171.61132075471698</v>
          </cell>
        </row>
        <row r="359">
          <cell r="A359">
            <v>20357</v>
          </cell>
          <cell r="D359" t="str">
            <v>神秘的玄铁项链</v>
          </cell>
          <cell r="E359">
            <v>11</v>
          </cell>
          <cell r="F359" t="str">
            <v>s</v>
          </cell>
          <cell r="M359" t="str">
            <v>电击</v>
          </cell>
          <cell r="AO359">
            <v>475.8532710280374</v>
          </cell>
        </row>
        <row r="360">
          <cell r="A360">
            <v>20358</v>
          </cell>
          <cell r="D360" t="str">
            <v>传说的精灵项链</v>
          </cell>
          <cell r="E360">
            <v>13</v>
          </cell>
          <cell r="F360" t="str">
            <v>s</v>
          </cell>
          <cell r="M360" t="str">
            <v>电击</v>
          </cell>
          <cell r="AO360">
            <v>429.84608294930877</v>
          </cell>
        </row>
        <row r="361">
          <cell r="A361">
            <v>20359</v>
          </cell>
          <cell r="D361" t="str">
            <v>神奇的魔王护腕</v>
          </cell>
          <cell r="E361">
            <v>15</v>
          </cell>
          <cell r="F361" t="str">
            <v>s</v>
          </cell>
          <cell r="M361" t="str">
            <v>电击</v>
          </cell>
          <cell r="AO361">
            <v>751.02642310960073</v>
          </cell>
        </row>
        <row r="362">
          <cell r="A362">
            <v>20360</v>
          </cell>
          <cell r="D362" t="str">
            <v>神奇的玄铁护腕</v>
          </cell>
          <cell r="E362">
            <v>17</v>
          </cell>
          <cell r="F362" t="str">
            <v>s</v>
          </cell>
          <cell r="M362" t="str">
            <v>电击</v>
          </cell>
          <cell r="AO362">
            <v>857.76168440045637</v>
          </cell>
        </row>
        <row r="363">
          <cell r="A363">
            <v>20361</v>
          </cell>
          <cell r="D363" t="str">
            <v>犀利的魔王护腕</v>
          </cell>
          <cell r="E363">
            <v>3</v>
          </cell>
          <cell r="F363" t="str">
            <v>a</v>
          </cell>
          <cell r="M363" t="str">
            <v>电击</v>
          </cell>
          <cell r="AO363">
            <v>18.468493150684932</v>
          </cell>
        </row>
        <row r="364">
          <cell r="A364">
            <v>20362</v>
          </cell>
          <cell r="D364" t="str">
            <v>犀利的斯塞提项链</v>
          </cell>
          <cell r="E364">
            <v>5</v>
          </cell>
          <cell r="F364" t="str">
            <v>a</v>
          </cell>
          <cell r="M364" t="str">
            <v>电击</v>
          </cell>
          <cell r="AO364">
            <v>36</v>
          </cell>
        </row>
        <row r="365">
          <cell r="A365">
            <v>20363</v>
          </cell>
          <cell r="D365" t="str">
            <v>闪耀的玄铁戒指</v>
          </cell>
          <cell r="E365">
            <v>7</v>
          </cell>
          <cell r="F365" t="str">
            <v>a</v>
          </cell>
          <cell r="M365" t="str">
            <v>电击</v>
          </cell>
          <cell r="AO365">
            <v>55.471096345514951</v>
          </cell>
        </row>
        <row r="366">
          <cell r="A366">
            <v>20364</v>
          </cell>
          <cell r="D366" t="str">
            <v>拉风的玄铁项链</v>
          </cell>
          <cell r="E366">
            <v>9</v>
          </cell>
          <cell r="F366" t="str">
            <v>a</v>
          </cell>
          <cell r="M366" t="str">
            <v>电击</v>
          </cell>
          <cell r="AO366">
            <v>72.659154929577468</v>
          </cell>
        </row>
        <row r="367">
          <cell r="A367">
            <v>20365</v>
          </cell>
          <cell r="D367" t="str">
            <v>精致的斯塞提护腕</v>
          </cell>
          <cell r="E367">
            <v>11</v>
          </cell>
          <cell r="F367" t="str">
            <v>a</v>
          </cell>
          <cell r="M367" t="str">
            <v>电击</v>
          </cell>
          <cell r="AO367">
            <v>183</v>
          </cell>
        </row>
        <row r="368">
          <cell r="A368">
            <v>20366</v>
          </cell>
          <cell r="D368" t="str">
            <v>闪耀的遗迹项链</v>
          </cell>
          <cell r="E368">
            <v>13</v>
          </cell>
          <cell r="F368" t="str">
            <v>a</v>
          </cell>
          <cell r="M368" t="str">
            <v>电击</v>
          </cell>
          <cell r="AO368">
            <v>292.97142857142859</v>
          </cell>
        </row>
        <row r="369">
          <cell r="A369">
            <v>20367</v>
          </cell>
          <cell r="D369" t="str">
            <v>闪耀的卡尼亚项链</v>
          </cell>
          <cell r="E369">
            <v>15</v>
          </cell>
          <cell r="F369" t="str">
            <v>a</v>
          </cell>
          <cell r="M369" t="str">
            <v>电击</v>
          </cell>
          <cell r="AO369">
            <v>477</v>
          </cell>
        </row>
        <row r="370">
          <cell r="A370">
            <v>20368</v>
          </cell>
          <cell r="D370" t="str">
            <v>犀利的虚幻戒指</v>
          </cell>
          <cell r="E370">
            <v>17</v>
          </cell>
          <cell r="F370" t="str">
            <v>a</v>
          </cell>
          <cell r="M370" t="str">
            <v>电击</v>
          </cell>
          <cell r="AO370">
            <v>259.47039148042597</v>
          </cell>
        </row>
        <row r="371">
          <cell r="A371">
            <v>20369</v>
          </cell>
          <cell r="D371" t="str">
            <v>坚硬的精灵护腕</v>
          </cell>
          <cell r="E371">
            <v>2</v>
          </cell>
          <cell r="F371" t="str">
            <v>b</v>
          </cell>
          <cell r="M371" t="str">
            <v>电击</v>
          </cell>
          <cell r="AO371">
            <v>21.683842794759826</v>
          </cell>
        </row>
        <row r="372">
          <cell r="A372">
            <v>20370</v>
          </cell>
          <cell r="D372" t="str">
            <v>发亮的白银项链</v>
          </cell>
          <cell r="E372">
            <v>4</v>
          </cell>
          <cell r="F372" t="str">
            <v>b</v>
          </cell>
          <cell r="M372" t="str">
            <v>电击</v>
          </cell>
          <cell r="AO372">
            <v>61.5</v>
          </cell>
        </row>
        <row r="373">
          <cell r="A373">
            <v>20371</v>
          </cell>
          <cell r="D373" t="str">
            <v>发亮的遗迹护腕</v>
          </cell>
          <cell r="E373">
            <v>6</v>
          </cell>
          <cell r="F373" t="str">
            <v>b</v>
          </cell>
          <cell r="M373" t="str">
            <v>电击</v>
          </cell>
          <cell r="AO373">
            <v>138</v>
          </cell>
        </row>
        <row r="374">
          <cell r="A374">
            <v>20372</v>
          </cell>
          <cell r="D374" t="str">
            <v>发亮的混乱护腕</v>
          </cell>
          <cell r="E374">
            <v>8</v>
          </cell>
          <cell r="F374" t="str">
            <v>b</v>
          </cell>
          <cell r="M374" t="str">
            <v>电击</v>
          </cell>
          <cell r="AO374">
            <v>85.968493150684935</v>
          </cell>
        </row>
        <row r="375">
          <cell r="A375">
            <v>20373</v>
          </cell>
          <cell r="D375" t="str">
            <v>优质的空灵护腕</v>
          </cell>
          <cell r="E375">
            <v>10</v>
          </cell>
          <cell r="F375" t="str">
            <v>b</v>
          </cell>
          <cell r="M375" t="str">
            <v>电击</v>
          </cell>
          <cell r="AO375">
            <v>157.5</v>
          </cell>
        </row>
        <row r="376">
          <cell r="A376">
            <v>20374</v>
          </cell>
          <cell r="D376" t="str">
            <v>坚硬的言语戒指</v>
          </cell>
          <cell r="E376">
            <v>12</v>
          </cell>
          <cell r="F376" t="str">
            <v>b</v>
          </cell>
          <cell r="M376" t="str">
            <v>电击</v>
          </cell>
          <cell r="AO376">
            <v>348</v>
          </cell>
        </row>
        <row r="377">
          <cell r="A377">
            <v>20375</v>
          </cell>
          <cell r="D377" t="str">
            <v>坚硬的魔王护腕</v>
          </cell>
          <cell r="E377">
            <v>14</v>
          </cell>
          <cell r="F377" t="str">
            <v>b</v>
          </cell>
          <cell r="M377" t="str">
            <v>电击</v>
          </cell>
          <cell r="AO377">
            <v>151.2134328358209</v>
          </cell>
        </row>
        <row r="378">
          <cell r="A378">
            <v>20376</v>
          </cell>
          <cell r="D378" t="str">
            <v>凌厉的晨曦护腕</v>
          </cell>
          <cell r="E378">
            <v>16</v>
          </cell>
          <cell r="F378" t="str">
            <v>b</v>
          </cell>
          <cell r="M378" t="str">
            <v>电击</v>
          </cell>
          <cell r="AO378">
            <v>173.88837209302326</v>
          </cell>
        </row>
        <row r="379">
          <cell r="A379">
            <v>20377</v>
          </cell>
          <cell r="D379" t="str">
            <v>普通的混乱项链</v>
          </cell>
          <cell r="E379">
            <v>2</v>
          </cell>
          <cell r="F379" t="str">
            <v>c</v>
          </cell>
          <cell r="M379" t="str">
            <v/>
          </cell>
          <cell r="AO379">
            <v>28.5</v>
          </cell>
        </row>
        <row r="380">
          <cell r="A380">
            <v>20378</v>
          </cell>
          <cell r="D380" t="str">
            <v>普通的斯塞提护腕</v>
          </cell>
          <cell r="E380">
            <v>4</v>
          </cell>
          <cell r="F380" t="str">
            <v>c</v>
          </cell>
          <cell r="M380" t="str">
            <v/>
          </cell>
          <cell r="AO380">
            <v>57</v>
          </cell>
        </row>
        <row r="381">
          <cell r="A381">
            <v>20379</v>
          </cell>
          <cell r="D381" t="str">
            <v>一般的遗迹项链</v>
          </cell>
          <cell r="E381">
            <v>6</v>
          </cell>
          <cell r="F381" t="str">
            <v>c</v>
          </cell>
          <cell r="M381" t="str">
            <v/>
          </cell>
          <cell r="AO381">
            <v>85.5</v>
          </cell>
        </row>
        <row r="382">
          <cell r="A382">
            <v>20380</v>
          </cell>
          <cell r="D382" t="str">
            <v>普通的晨曦戒指</v>
          </cell>
          <cell r="E382">
            <v>8</v>
          </cell>
          <cell r="F382" t="str">
            <v>c</v>
          </cell>
          <cell r="M382" t="str">
            <v/>
          </cell>
          <cell r="AO382">
            <v>114</v>
          </cell>
        </row>
        <row r="383">
          <cell r="A383">
            <v>20381</v>
          </cell>
          <cell r="D383" t="str">
            <v>普通的魔王项链</v>
          </cell>
          <cell r="E383">
            <v>10</v>
          </cell>
          <cell r="F383" t="str">
            <v>c</v>
          </cell>
          <cell r="M383" t="str">
            <v/>
          </cell>
          <cell r="AO383">
            <v>142.5</v>
          </cell>
        </row>
        <row r="384">
          <cell r="A384">
            <v>20382</v>
          </cell>
          <cell r="D384" t="str">
            <v>破旧的智慧戒指</v>
          </cell>
          <cell r="E384">
            <v>12</v>
          </cell>
          <cell r="F384" t="str">
            <v>c</v>
          </cell>
          <cell r="M384" t="str">
            <v/>
          </cell>
          <cell r="AO384">
            <v>255</v>
          </cell>
        </row>
        <row r="385">
          <cell r="A385">
            <v>20383</v>
          </cell>
          <cell r="D385" t="str">
            <v>破旧的忏悔护腕</v>
          </cell>
          <cell r="E385">
            <v>14</v>
          </cell>
          <cell r="F385" t="str">
            <v>c</v>
          </cell>
          <cell r="M385" t="str">
            <v/>
          </cell>
          <cell r="AO385">
            <v>436.5</v>
          </cell>
        </row>
        <row r="386">
          <cell r="A386">
            <v>20384</v>
          </cell>
          <cell r="D386" t="str">
            <v>一般的卡尼亚戒指</v>
          </cell>
          <cell r="E386">
            <v>16</v>
          </cell>
          <cell r="F386" t="str">
            <v>c</v>
          </cell>
          <cell r="M386" t="str">
            <v/>
          </cell>
          <cell r="AO386">
            <v>499.5</v>
          </cell>
        </row>
        <row r="387">
          <cell r="A387">
            <v>20385</v>
          </cell>
          <cell r="D387" t="str">
            <v>神奇的空灵项链</v>
          </cell>
          <cell r="E387">
            <v>3</v>
          </cell>
          <cell r="F387" t="str">
            <v>s</v>
          </cell>
          <cell r="M387" t="str">
            <v>神圣</v>
          </cell>
          <cell r="AO387">
            <v>29.058716033688224</v>
          </cell>
        </row>
        <row r="388">
          <cell r="A388">
            <v>20386</v>
          </cell>
          <cell r="D388" t="str">
            <v>传说的遗迹项链</v>
          </cell>
          <cell r="E388">
            <v>5</v>
          </cell>
          <cell r="F388" t="str">
            <v>s</v>
          </cell>
          <cell r="M388" t="str">
            <v>神圣</v>
          </cell>
          <cell r="AO388">
            <v>150.17475728155341</v>
          </cell>
        </row>
        <row r="389">
          <cell r="A389">
            <v>20387</v>
          </cell>
          <cell r="D389" t="str">
            <v>神秘的空灵戒指</v>
          </cell>
          <cell r="E389">
            <v>7</v>
          </cell>
          <cell r="F389" t="str">
            <v>s</v>
          </cell>
          <cell r="M389" t="str">
            <v>神圣</v>
          </cell>
          <cell r="AO389">
            <v>86.996468443836861</v>
          </cell>
        </row>
        <row r="390">
          <cell r="A390">
            <v>20388</v>
          </cell>
          <cell r="D390" t="str">
            <v>神奇的空灵护腕</v>
          </cell>
          <cell r="E390">
            <v>9</v>
          </cell>
          <cell r="F390" t="str">
            <v>s</v>
          </cell>
          <cell r="M390" t="str">
            <v>神圣</v>
          </cell>
          <cell r="AO390">
            <v>115.01886792452831</v>
          </cell>
        </row>
        <row r="391">
          <cell r="A391">
            <v>20389</v>
          </cell>
          <cell r="D391" t="str">
            <v>神奇的斯塞提项链</v>
          </cell>
          <cell r="E391">
            <v>11</v>
          </cell>
          <cell r="F391" t="str">
            <v>s</v>
          </cell>
          <cell r="M391" t="str">
            <v>神圣</v>
          </cell>
          <cell r="AO391">
            <v>544.80419580419584</v>
          </cell>
        </row>
        <row r="392">
          <cell r="A392">
            <v>20390</v>
          </cell>
          <cell r="D392" t="str">
            <v>神秘的精灵护腕</v>
          </cell>
          <cell r="E392">
            <v>13</v>
          </cell>
          <cell r="F392" t="str">
            <v>s</v>
          </cell>
          <cell r="M392" t="str">
            <v>神圣</v>
          </cell>
          <cell r="AO392">
            <v>520.02267766189664</v>
          </cell>
        </row>
        <row r="393">
          <cell r="A393">
            <v>20391</v>
          </cell>
          <cell r="D393" t="str">
            <v>神奇的颓废项链</v>
          </cell>
          <cell r="E393">
            <v>15</v>
          </cell>
          <cell r="F393" t="str">
            <v>s</v>
          </cell>
          <cell r="M393" t="str">
            <v>神圣</v>
          </cell>
          <cell r="AO393">
            <v>876.76168224299067</v>
          </cell>
        </row>
        <row r="394">
          <cell r="A394">
            <v>20392</v>
          </cell>
          <cell r="D394" t="str">
            <v>神秘的言语护腕</v>
          </cell>
          <cell r="E394">
            <v>17</v>
          </cell>
          <cell r="F394" t="str">
            <v>s</v>
          </cell>
          <cell r="M394" t="str">
            <v>神圣</v>
          </cell>
          <cell r="AO394">
            <v>870.06853822272933</v>
          </cell>
        </row>
        <row r="395">
          <cell r="A395">
            <v>20393</v>
          </cell>
          <cell r="D395" t="str">
            <v>闪耀的女神戒指</v>
          </cell>
          <cell r="E395">
            <v>3</v>
          </cell>
          <cell r="F395" t="str">
            <v>a</v>
          </cell>
          <cell r="M395" t="str">
            <v>神圣</v>
          </cell>
          <cell r="AO395">
            <v>31.5</v>
          </cell>
        </row>
        <row r="396">
          <cell r="A396">
            <v>20394</v>
          </cell>
          <cell r="D396" t="str">
            <v>精致的魔王护腕</v>
          </cell>
          <cell r="E396">
            <v>5</v>
          </cell>
          <cell r="F396" t="str">
            <v>a</v>
          </cell>
          <cell r="M396" t="str">
            <v>神圣</v>
          </cell>
          <cell r="AO396">
            <v>111</v>
          </cell>
        </row>
        <row r="397">
          <cell r="A397">
            <v>20395</v>
          </cell>
          <cell r="D397" t="str">
            <v>闪耀的精灵护腕</v>
          </cell>
          <cell r="E397">
            <v>7</v>
          </cell>
          <cell r="F397" t="str">
            <v>a</v>
          </cell>
          <cell r="M397" t="str">
            <v>神圣</v>
          </cell>
          <cell r="AO397">
            <v>120</v>
          </cell>
        </row>
        <row r="398">
          <cell r="A398">
            <v>20396</v>
          </cell>
          <cell r="D398" t="str">
            <v>拉风的空灵戒指</v>
          </cell>
          <cell r="E398">
            <v>9</v>
          </cell>
          <cell r="F398" t="str">
            <v>a</v>
          </cell>
          <cell r="M398" t="str">
            <v>神圣</v>
          </cell>
          <cell r="AO398">
            <v>135.36619718309859</v>
          </cell>
        </row>
        <row r="399">
          <cell r="A399">
            <v>20397</v>
          </cell>
          <cell r="D399" t="str">
            <v>闪耀的虚幻戒指</v>
          </cell>
          <cell r="E399">
            <v>11</v>
          </cell>
          <cell r="F399" t="str">
            <v>a</v>
          </cell>
          <cell r="M399" t="str">
            <v>神圣</v>
          </cell>
          <cell r="AO399">
            <v>324</v>
          </cell>
        </row>
        <row r="400">
          <cell r="A400">
            <v>20398</v>
          </cell>
          <cell r="D400" t="str">
            <v>拉风的青铜护腕</v>
          </cell>
          <cell r="E400">
            <v>13</v>
          </cell>
          <cell r="F400" t="str">
            <v>a</v>
          </cell>
          <cell r="M400" t="str">
            <v>神圣</v>
          </cell>
          <cell r="AO400">
            <v>489.6904761904762</v>
          </cell>
        </row>
        <row r="401">
          <cell r="A401">
            <v>20399</v>
          </cell>
          <cell r="D401" t="str">
            <v>闪耀的忏悔戒指</v>
          </cell>
          <cell r="E401">
            <v>15</v>
          </cell>
          <cell r="F401" t="str">
            <v>a</v>
          </cell>
          <cell r="M401" t="str">
            <v>神圣</v>
          </cell>
          <cell r="AO401">
            <v>471.90718562874252</v>
          </cell>
        </row>
        <row r="402">
          <cell r="A402">
            <v>20400</v>
          </cell>
          <cell r="D402" t="str">
            <v>闪耀的玄铁项链</v>
          </cell>
          <cell r="E402">
            <v>17</v>
          </cell>
          <cell r="F402" t="str">
            <v>a</v>
          </cell>
          <cell r="M402" t="str">
            <v>神圣</v>
          </cell>
          <cell r="AO402">
            <v>373.80043497825108</v>
          </cell>
        </row>
        <row r="403">
          <cell r="A403">
            <v>20401</v>
          </cell>
          <cell r="D403" t="str">
            <v>发亮的忏悔护腕</v>
          </cell>
          <cell r="E403">
            <v>2</v>
          </cell>
          <cell r="F403" t="str">
            <v>b</v>
          </cell>
          <cell r="M403" t="str">
            <v>神圣</v>
          </cell>
          <cell r="AO403">
            <v>24.146341463414636</v>
          </cell>
        </row>
        <row r="404">
          <cell r="A404">
            <v>20402</v>
          </cell>
          <cell r="D404" t="str">
            <v>凌厉的空灵项链</v>
          </cell>
          <cell r="E404">
            <v>4</v>
          </cell>
          <cell r="F404" t="str">
            <v>b</v>
          </cell>
          <cell r="M404" t="str">
            <v>神圣</v>
          </cell>
          <cell r="AO404">
            <v>130.5</v>
          </cell>
        </row>
        <row r="405">
          <cell r="A405">
            <v>20403</v>
          </cell>
          <cell r="D405" t="str">
            <v>凌厉的忏悔戒指</v>
          </cell>
          <cell r="E405">
            <v>6</v>
          </cell>
          <cell r="F405" t="str">
            <v>b</v>
          </cell>
          <cell r="M405" t="str">
            <v>神圣</v>
          </cell>
          <cell r="AO405">
            <v>76.8041958041958</v>
          </cell>
        </row>
        <row r="406">
          <cell r="A406">
            <v>20404</v>
          </cell>
          <cell r="D406" t="str">
            <v>坚硬的斯塞提戒指</v>
          </cell>
          <cell r="E406">
            <v>8</v>
          </cell>
          <cell r="F406" t="str">
            <v>b</v>
          </cell>
          <cell r="M406" t="str">
            <v>神圣</v>
          </cell>
          <cell r="AO406">
            <v>138</v>
          </cell>
        </row>
        <row r="407">
          <cell r="A407">
            <v>20405</v>
          </cell>
          <cell r="D407" t="str">
            <v>发亮的智慧戒指</v>
          </cell>
          <cell r="E407">
            <v>10</v>
          </cell>
          <cell r="F407" t="str">
            <v>b</v>
          </cell>
          <cell r="M407" t="str">
            <v>神圣</v>
          </cell>
          <cell r="AO407">
            <v>126.64285714285714</v>
          </cell>
        </row>
        <row r="408">
          <cell r="A408">
            <v>20406</v>
          </cell>
          <cell r="D408" t="str">
            <v>坚硬的颓废护腕</v>
          </cell>
          <cell r="E408">
            <v>12</v>
          </cell>
          <cell r="F408" t="str">
            <v>b</v>
          </cell>
          <cell r="M408" t="str">
            <v>神圣</v>
          </cell>
          <cell r="AO408">
            <v>152.78284182305629</v>
          </cell>
        </row>
        <row r="409">
          <cell r="A409">
            <v>20407</v>
          </cell>
          <cell r="D409" t="str">
            <v>凌厉的晨曦护腕</v>
          </cell>
          <cell r="E409">
            <v>14</v>
          </cell>
          <cell r="F409" t="str">
            <v>b</v>
          </cell>
          <cell r="M409" t="str">
            <v>神圣</v>
          </cell>
          <cell r="AO409">
            <v>175.5</v>
          </cell>
        </row>
        <row r="410">
          <cell r="A410">
            <v>20408</v>
          </cell>
          <cell r="D410" t="str">
            <v>发亮的虚幻项链</v>
          </cell>
          <cell r="E410">
            <v>16</v>
          </cell>
          <cell r="F410" t="str">
            <v>b</v>
          </cell>
          <cell r="M410" t="str">
            <v>神圣</v>
          </cell>
          <cell r="AO410">
            <v>204.2093023255814</v>
          </cell>
        </row>
        <row r="411">
          <cell r="A411">
            <v>20409</v>
          </cell>
          <cell r="D411" t="str">
            <v>初级的遗迹护腕</v>
          </cell>
          <cell r="E411">
            <v>2</v>
          </cell>
          <cell r="F411" t="str">
            <v>c</v>
          </cell>
          <cell r="M411" t="str">
            <v/>
          </cell>
          <cell r="AO411">
            <v>33</v>
          </cell>
        </row>
        <row r="412">
          <cell r="A412">
            <v>20410</v>
          </cell>
          <cell r="D412" t="str">
            <v>一般的智慧戒指</v>
          </cell>
          <cell r="E412">
            <v>4</v>
          </cell>
          <cell r="F412" t="str">
            <v>c</v>
          </cell>
          <cell r="M412" t="str">
            <v/>
          </cell>
          <cell r="AO412">
            <v>105</v>
          </cell>
        </row>
        <row r="413">
          <cell r="A413">
            <v>20411</v>
          </cell>
          <cell r="D413" t="str">
            <v>初级的塞尔塔护腕</v>
          </cell>
          <cell r="E413">
            <v>6</v>
          </cell>
          <cell r="F413" t="str">
            <v>c</v>
          </cell>
          <cell r="M413" t="str">
            <v/>
          </cell>
          <cell r="AO413">
            <v>100.5</v>
          </cell>
        </row>
        <row r="414">
          <cell r="A414">
            <v>20412</v>
          </cell>
          <cell r="D414" t="str">
            <v>一般的女神护腕</v>
          </cell>
          <cell r="E414">
            <v>8</v>
          </cell>
          <cell r="F414" t="str">
            <v>c</v>
          </cell>
          <cell r="M414" t="str">
            <v/>
          </cell>
          <cell r="AO414">
            <v>354</v>
          </cell>
        </row>
        <row r="415">
          <cell r="A415">
            <v>20413</v>
          </cell>
          <cell r="D415" t="str">
            <v>初级的青铜项链</v>
          </cell>
          <cell r="E415">
            <v>10</v>
          </cell>
          <cell r="F415" t="str">
            <v>c</v>
          </cell>
          <cell r="M415" t="str">
            <v/>
          </cell>
          <cell r="AO415">
            <v>168</v>
          </cell>
        </row>
        <row r="416">
          <cell r="A416">
            <v>20414</v>
          </cell>
          <cell r="D416" t="str">
            <v>初级的白银项链</v>
          </cell>
          <cell r="E416">
            <v>12</v>
          </cell>
          <cell r="F416" t="str">
            <v>c</v>
          </cell>
          <cell r="M416" t="str">
            <v/>
          </cell>
          <cell r="AO416">
            <v>202.5</v>
          </cell>
        </row>
        <row r="417">
          <cell r="A417">
            <v>20415</v>
          </cell>
          <cell r="D417" t="str">
            <v>一般的卡尼亚项链</v>
          </cell>
          <cell r="E417">
            <v>14</v>
          </cell>
          <cell r="F417" t="str">
            <v>c</v>
          </cell>
          <cell r="M417" t="str">
            <v/>
          </cell>
          <cell r="AO417">
            <v>619.5</v>
          </cell>
        </row>
        <row r="418">
          <cell r="A418">
            <v>20416</v>
          </cell>
          <cell r="D418" t="str">
            <v>破旧的塞尔塔护腕</v>
          </cell>
          <cell r="E418">
            <v>16</v>
          </cell>
          <cell r="F418" t="str">
            <v>c</v>
          </cell>
          <cell r="M418" t="str">
            <v/>
          </cell>
          <cell r="AO418">
            <v>270</v>
          </cell>
        </row>
        <row r="419">
          <cell r="A419">
            <v>20417</v>
          </cell>
          <cell r="D419" t="str">
            <v>传说的精钢戒指</v>
          </cell>
          <cell r="E419">
            <v>3</v>
          </cell>
          <cell r="F419" t="str">
            <v>s</v>
          </cell>
          <cell r="M419" t="str">
            <v>火炎</v>
          </cell>
          <cell r="AO419">
            <v>93</v>
          </cell>
        </row>
        <row r="420">
          <cell r="A420">
            <v>20418</v>
          </cell>
          <cell r="D420" t="str">
            <v>璀璨的精灵护腕</v>
          </cell>
          <cell r="E420">
            <v>5</v>
          </cell>
          <cell r="F420" t="str">
            <v>s</v>
          </cell>
          <cell r="M420" t="str">
            <v>火炎</v>
          </cell>
          <cell r="AO420">
            <v>71.214893617021275</v>
          </cell>
        </row>
        <row r="421">
          <cell r="A421">
            <v>20419</v>
          </cell>
          <cell r="D421" t="str">
            <v>传说的精灵项链</v>
          </cell>
          <cell r="E421">
            <v>7</v>
          </cell>
          <cell r="F421" t="str">
            <v>s</v>
          </cell>
          <cell r="M421" t="str">
            <v>火炎</v>
          </cell>
          <cell r="AO421">
            <v>259.5</v>
          </cell>
        </row>
        <row r="422">
          <cell r="A422">
            <v>20420</v>
          </cell>
          <cell r="D422" t="str">
            <v>神秘的玄铁护腕</v>
          </cell>
          <cell r="E422">
            <v>9</v>
          </cell>
          <cell r="F422" t="str">
            <v>s</v>
          </cell>
          <cell r="M422" t="str">
            <v>火炎</v>
          </cell>
          <cell r="AO422">
            <v>231.0029248790068</v>
          </cell>
        </row>
        <row r="423">
          <cell r="A423">
            <v>20421</v>
          </cell>
          <cell r="D423" t="str">
            <v>神秘的晨曦护腕</v>
          </cell>
          <cell r="E423">
            <v>11</v>
          </cell>
          <cell r="F423" t="str">
            <v>s</v>
          </cell>
          <cell r="M423" t="str">
            <v>火炎</v>
          </cell>
          <cell r="AO423">
            <v>423.31401869158879</v>
          </cell>
        </row>
        <row r="424">
          <cell r="A424">
            <v>20422</v>
          </cell>
          <cell r="D424" t="str">
            <v>璀璨的遗迹戒指</v>
          </cell>
          <cell r="E424">
            <v>13</v>
          </cell>
          <cell r="F424" t="str">
            <v>s</v>
          </cell>
          <cell r="M424" t="str">
            <v>火炎</v>
          </cell>
          <cell r="AO424">
            <v>390.37603686635947</v>
          </cell>
        </row>
        <row r="425">
          <cell r="A425">
            <v>20423</v>
          </cell>
          <cell r="D425" t="str">
            <v>神秘的空灵护腕</v>
          </cell>
          <cell r="E425">
            <v>15</v>
          </cell>
          <cell r="F425" t="str">
            <v>s</v>
          </cell>
          <cell r="M425" t="str">
            <v>火炎</v>
          </cell>
          <cell r="AO425">
            <v>665.24570943075616</v>
          </cell>
        </row>
        <row r="426">
          <cell r="A426">
            <v>20424</v>
          </cell>
          <cell r="D426" t="str">
            <v>神秘的遗迹护腕</v>
          </cell>
          <cell r="E426">
            <v>17</v>
          </cell>
          <cell r="F426" t="str">
            <v>s</v>
          </cell>
          <cell r="M426" t="str">
            <v>火炎</v>
          </cell>
          <cell r="AO426">
            <v>863.45483057818342</v>
          </cell>
        </row>
        <row r="427">
          <cell r="A427">
            <v>20425</v>
          </cell>
          <cell r="D427" t="str">
            <v>精致的水晶护腕</v>
          </cell>
          <cell r="E427">
            <v>3</v>
          </cell>
          <cell r="F427" t="str">
            <v>a</v>
          </cell>
          <cell r="M427" t="str">
            <v>火炎</v>
          </cell>
          <cell r="AO427">
            <v>16.916438356164385</v>
          </cell>
        </row>
        <row r="428">
          <cell r="A428">
            <v>20426</v>
          </cell>
          <cell r="D428" t="str">
            <v>拉风的忏悔项链</v>
          </cell>
          <cell r="E428">
            <v>5</v>
          </cell>
          <cell r="F428" t="str">
            <v>a</v>
          </cell>
          <cell r="M428" t="str">
            <v>火炎</v>
          </cell>
          <cell r="AO428">
            <v>35.266386554621846</v>
          </cell>
        </row>
        <row r="429">
          <cell r="A429">
            <v>20427</v>
          </cell>
          <cell r="D429" t="str">
            <v>闪耀的言语护腕</v>
          </cell>
          <cell r="E429">
            <v>7</v>
          </cell>
          <cell r="F429" t="str">
            <v>a</v>
          </cell>
          <cell r="M429" t="str">
            <v>火炎</v>
          </cell>
          <cell r="AO429">
            <v>79.728571428571428</v>
          </cell>
        </row>
        <row r="430">
          <cell r="A430">
            <v>20428</v>
          </cell>
          <cell r="D430" t="str">
            <v>拉风的空灵项链</v>
          </cell>
          <cell r="E430">
            <v>9</v>
          </cell>
          <cell r="F430" t="str">
            <v>a</v>
          </cell>
          <cell r="M430" t="str">
            <v>火炎</v>
          </cell>
          <cell r="AO430">
            <v>173.83429602888086</v>
          </cell>
        </row>
        <row r="431">
          <cell r="A431">
            <v>20429</v>
          </cell>
          <cell r="D431" t="str">
            <v>犀利的混乱戒指</v>
          </cell>
          <cell r="E431">
            <v>11</v>
          </cell>
          <cell r="F431" t="str">
            <v>a</v>
          </cell>
          <cell r="M431" t="str">
            <v>火炎</v>
          </cell>
          <cell r="AO431">
            <v>280.5</v>
          </cell>
        </row>
        <row r="432">
          <cell r="A432">
            <v>20430</v>
          </cell>
          <cell r="D432" t="str">
            <v>犀利的混乱戒指</v>
          </cell>
          <cell r="E432">
            <v>13</v>
          </cell>
          <cell r="F432" t="str">
            <v>a</v>
          </cell>
          <cell r="M432" t="str">
            <v>火炎</v>
          </cell>
          <cell r="AO432">
            <v>316.75238095238097</v>
          </cell>
        </row>
        <row r="433">
          <cell r="A433">
            <v>20431</v>
          </cell>
          <cell r="D433" t="str">
            <v>犀利的智慧护腕</v>
          </cell>
          <cell r="E433">
            <v>15</v>
          </cell>
          <cell r="F433" t="str">
            <v>a</v>
          </cell>
          <cell r="M433" t="str">
            <v>火炎</v>
          </cell>
          <cell r="AO433">
            <v>197.40142417866969</v>
          </cell>
        </row>
        <row r="434">
          <cell r="A434">
            <v>20432</v>
          </cell>
          <cell r="D434" t="str">
            <v>精致的精灵项链</v>
          </cell>
          <cell r="E434">
            <v>17</v>
          </cell>
          <cell r="F434" t="str">
            <v>a</v>
          </cell>
          <cell r="M434" t="str">
            <v>火炎</v>
          </cell>
          <cell r="AO434">
            <v>645</v>
          </cell>
        </row>
        <row r="435">
          <cell r="A435">
            <v>20433</v>
          </cell>
          <cell r="D435" t="str">
            <v>凌厉的空灵戒指</v>
          </cell>
          <cell r="E435">
            <v>2</v>
          </cell>
          <cell r="F435" t="str">
            <v>b</v>
          </cell>
          <cell r="M435" t="str">
            <v>火炎</v>
          </cell>
          <cell r="AO435">
            <v>49.5</v>
          </cell>
        </row>
        <row r="436">
          <cell r="A436">
            <v>20434</v>
          </cell>
          <cell r="D436" t="str">
            <v>凌厉的精灵戒指</v>
          </cell>
          <cell r="E436">
            <v>4</v>
          </cell>
          <cell r="F436" t="str">
            <v>b</v>
          </cell>
          <cell r="M436" t="str">
            <v>火炎</v>
          </cell>
          <cell r="AO436">
            <v>61.5</v>
          </cell>
        </row>
        <row r="437">
          <cell r="A437">
            <v>20435</v>
          </cell>
          <cell r="D437" t="str">
            <v>坚硬的晨曦护腕</v>
          </cell>
          <cell r="E437">
            <v>6</v>
          </cell>
          <cell r="F437" t="str">
            <v>b</v>
          </cell>
          <cell r="M437" t="str">
            <v>火炎</v>
          </cell>
          <cell r="AO437">
            <v>61.443356643356644</v>
          </cell>
        </row>
        <row r="438">
          <cell r="A438">
            <v>20436</v>
          </cell>
          <cell r="D438" t="str">
            <v>坚硬的颓废戒指</v>
          </cell>
          <cell r="E438">
            <v>8</v>
          </cell>
          <cell r="F438" t="str">
            <v>b</v>
          </cell>
          <cell r="M438" t="str">
            <v>火炎</v>
          </cell>
          <cell r="AO438">
            <v>199.5</v>
          </cell>
        </row>
        <row r="439">
          <cell r="A439">
            <v>20437</v>
          </cell>
          <cell r="D439" t="str">
            <v>凌厉的白银护腕</v>
          </cell>
          <cell r="E439">
            <v>10</v>
          </cell>
          <cell r="F439" t="str">
            <v>b</v>
          </cell>
          <cell r="M439" t="str">
            <v>火炎</v>
          </cell>
          <cell r="AO439">
            <v>264</v>
          </cell>
        </row>
        <row r="440">
          <cell r="A440">
            <v>20438</v>
          </cell>
          <cell r="D440" t="str">
            <v>优质的精灵护腕</v>
          </cell>
          <cell r="E440">
            <v>12</v>
          </cell>
          <cell r="F440" t="str">
            <v>b</v>
          </cell>
          <cell r="M440" t="str">
            <v>火炎</v>
          </cell>
          <cell r="AO440">
            <v>195</v>
          </cell>
        </row>
        <row r="441">
          <cell r="A441">
            <v>20439</v>
          </cell>
          <cell r="D441" t="str">
            <v>凌厉的魔王项链</v>
          </cell>
          <cell r="E441">
            <v>14</v>
          </cell>
          <cell r="F441" t="str">
            <v>b</v>
          </cell>
          <cell r="M441" t="str">
            <v>火炎</v>
          </cell>
          <cell r="AO441">
            <v>369</v>
          </cell>
        </row>
        <row r="442">
          <cell r="A442">
            <v>20440</v>
          </cell>
          <cell r="D442" t="str">
            <v>发亮的水晶护腕</v>
          </cell>
          <cell r="E442">
            <v>16</v>
          </cell>
          <cell r="F442" t="str">
            <v>b</v>
          </cell>
          <cell r="M442" t="str">
            <v>火炎</v>
          </cell>
          <cell r="AO442">
            <v>402</v>
          </cell>
        </row>
        <row r="443">
          <cell r="A443">
            <v>20441</v>
          </cell>
          <cell r="D443" t="str">
            <v>一般的混乱项链</v>
          </cell>
          <cell r="E443">
            <v>2</v>
          </cell>
          <cell r="F443" t="str">
            <v>c</v>
          </cell>
          <cell r="M443" t="str">
            <v/>
          </cell>
          <cell r="AO443">
            <v>67.5</v>
          </cell>
        </row>
        <row r="444">
          <cell r="A444">
            <v>20442</v>
          </cell>
          <cell r="D444" t="str">
            <v>一般的玄铁项链</v>
          </cell>
          <cell r="E444">
            <v>4</v>
          </cell>
          <cell r="F444" t="str">
            <v>c</v>
          </cell>
          <cell r="M444" t="str">
            <v/>
          </cell>
          <cell r="AO444">
            <v>54</v>
          </cell>
        </row>
        <row r="445">
          <cell r="A445">
            <v>20443</v>
          </cell>
          <cell r="D445" t="str">
            <v>普通的玄铁护腕</v>
          </cell>
          <cell r="E445">
            <v>6</v>
          </cell>
          <cell r="F445" t="str">
            <v>c</v>
          </cell>
          <cell r="M445" t="str">
            <v/>
          </cell>
          <cell r="AO445">
            <v>81</v>
          </cell>
        </row>
        <row r="446">
          <cell r="A446">
            <v>20444</v>
          </cell>
          <cell r="D446" t="str">
            <v>初级的忏悔戒指</v>
          </cell>
          <cell r="E446">
            <v>8</v>
          </cell>
          <cell r="F446" t="str">
            <v>c</v>
          </cell>
          <cell r="M446" t="str">
            <v/>
          </cell>
          <cell r="AO446">
            <v>108</v>
          </cell>
        </row>
        <row r="447">
          <cell r="A447">
            <v>20445</v>
          </cell>
          <cell r="D447" t="str">
            <v>破旧的魔王护腕</v>
          </cell>
          <cell r="E447">
            <v>10</v>
          </cell>
          <cell r="F447" t="str">
            <v>c</v>
          </cell>
          <cell r="M447" t="str">
            <v/>
          </cell>
          <cell r="AO447">
            <v>337.5</v>
          </cell>
        </row>
        <row r="448">
          <cell r="A448">
            <v>20446</v>
          </cell>
          <cell r="D448" t="str">
            <v>一般的卡尼亚戒指</v>
          </cell>
          <cell r="E448">
            <v>12</v>
          </cell>
          <cell r="F448" t="str">
            <v>c</v>
          </cell>
          <cell r="M448" t="str">
            <v/>
          </cell>
          <cell r="AO448">
            <v>405</v>
          </cell>
        </row>
        <row r="449">
          <cell r="A449">
            <v>20447</v>
          </cell>
          <cell r="D449" t="str">
            <v>初级的精灵戒指</v>
          </cell>
          <cell r="E449">
            <v>14</v>
          </cell>
          <cell r="F449" t="str">
            <v>c</v>
          </cell>
          <cell r="M449" t="str">
            <v/>
          </cell>
          <cell r="AO449">
            <v>496.5</v>
          </cell>
        </row>
        <row r="450">
          <cell r="A450">
            <v>20448</v>
          </cell>
          <cell r="D450" t="str">
            <v>普通的青铜护腕</v>
          </cell>
          <cell r="E450">
            <v>16</v>
          </cell>
          <cell r="F450" t="str">
            <v>c</v>
          </cell>
          <cell r="M450" t="str">
            <v/>
          </cell>
          <cell r="AO450">
            <v>216</v>
          </cell>
        </row>
        <row r="451">
          <cell r="A451">
            <v>20449</v>
          </cell>
          <cell r="D451" t="str">
            <v>传说的女神项链</v>
          </cell>
          <cell r="E451">
            <v>3</v>
          </cell>
          <cell r="F451" t="str">
            <v>s</v>
          </cell>
          <cell r="M451" t="str">
            <v>黑暗</v>
          </cell>
          <cell r="AO451">
            <v>28.946543778801843</v>
          </cell>
        </row>
        <row r="452">
          <cell r="A452">
            <v>20450</v>
          </cell>
          <cell r="D452" t="str">
            <v>神秘的玄铁戒指</v>
          </cell>
          <cell r="E452">
            <v>5</v>
          </cell>
          <cell r="F452" t="str">
            <v>s</v>
          </cell>
          <cell r="M452" t="str">
            <v>黑暗</v>
          </cell>
          <cell r="AO452">
            <v>126</v>
          </cell>
        </row>
        <row r="453">
          <cell r="A453">
            <v>20451</v>
          </cell>
          <cell r="D453" t="str">
            <v>神秘的玄铁项链</v>
          </cell>
          <cell r="E453">
            <v>7</v>
          </cell>
          <cell r="F453" t="str">
            <v>s</v>
          </cell>
          <cell r="M453" t="str">
            <v>黑暗</v>
          </cell>
          <cell r="AO453">
            <v>218.67619047619047</v>
          </cell>
        </row>
        <row r="454">
          <cell r="A454">
            <v>20452</v>
          </cell>
          <cell r="D454" t="str">
            <v>神秘的卡尼亚戒指</v>
          </cell>
          <cell r="E454">
            <v>9</v>
          </cell>
          <cell r="F454" t="str">
            <v>s</v>
          </cell>
          <cell r="M454" t="str">
            <v>黑暗</v>
          </cell>
          <cell r="AO454">
            <v>253.46208178438661</v>
          </cell>
        </row>
        <row r="455">
          <cell r="A455">
            <v>20453</v>
          </cell>
          <cell r="D455" t="str">
            <v>璀璨的智慧护腕</v>
          </cell>
          <cell r="E455">
            <v>11</v>
          </cell>
          <cell r="F455" t="str">
            <v>s</v>
          </cell>
          <cell r="M455" t="str">
            <v>黑暗</v>
          </cell>
          <cell r="AO455">
            <v>368.45978040650937</v>
          </cell>
        </row>
        <row r="456">
          <cell r="A456">
            <v>20454</v>
          </cell>
          <cell r="D456" t="str">
            <v>传说的青铜项链</v>
          </cell>
          <cell r="E456">
            <v>13</v>
          </cell>
          <cell r="F456" t="str">
            <v>s</v>
          </cell>
          <cell r="M456" t="str">
            <v>黑暗</v>
          </cell>
          <cell r="AO456">
            <v>330.89654377880186</v>
          </cell>
        </row>
        <row r="457">
          <cell r="A457">
            <v>20455</v>
          </cell>
          <cell r="D457" t="str">
            <v>璀璨的精灵护腕</v>
          </cell>
          <cell r="E457">
            <v>15</v>
          </cell>
          <cell r="F457" t="str">
            <v>s</v>
          </cell>
          <cell r="M457" t="str">
            <v>黑暗</v>
          </cell>
          <cell r="AO457">
            <v>826.16677994902295</v>
          </cell>
        </row>
        <row r="458">
          <cell r="A458">
            <v>20456</v>
          </cell>
          <cell r="D458" t="str">
            <v>璀璨的塞尔塔戒指</v>
          </cell>
          <cell r="E458">
            <v>17</v>
          </cell>
          <cell r="F458" t="str">
            <v>s</v>
          </cell>
          <cell r="M458" t="str">
            <v>黑暗</v>
          </cell>
          <cell r="AO458">
            <v>589.41511131159291</v>
          </cell>
        </row>
        <row r="459">
          <cell r="A459">
            <v>20457</v>
          </cell>
          <cell r="D459" t="str">
            <v>精致的忏悔项链</v>
          </cell>
          <cell r="E459">
            <v>3</v>
          </cell>
          <cell r="F459" t="str">
            <v>a</v>
          </cell>
          <cell r="M459" t="str">
            <v>黑暗</v>
          </cell>
          <cell r="AO459">
            <v>31.5</v>
          </cell>
        </row>
        <row r="460">
          <cell r="A460">
            <v>20458</v>
          </cell>
          <cell r="D460" t="str">
            <v>犀利的卡尼亚项链</v>
          </cell>
          <cell r="E460">
            <v>5</v>
          </cell>
          <cell r="F460" t="str">
            <v>a</v>
          </cell>
          <cell r="M460" t="str">
            <v>黑暗</v>
          </cell>
          <cell r="AO460">
            <v>64.5</v>
          </cell>
        </row>
        <row r="461">
          <cell r="A461">
            <v>20459</v>
          </cell>
          <cell r="D461" t="str">
            <v>犀利的精灵项链</v>
          </cell>
          <cell r="E461">
            <v>7</v>
          </cell>
          <cell r="F461" t="str">
            <v>a</v>
          </cell>
          <cell r="M461" t="str">
            <v>黑暗</v>
          </cell>
          <cell r="AO461">
            <v>164.78139534883721</v>
          </cell>
        </row>
        <row r="462">
          <cell r="A462">
            <v>20460</v>
          </cell>
          <cell r="D462" t="str">
            <v>精致的言语护腕</v>
          </cell>
          <cell r="E462">
            <v>9</v>
          </cell>
          <cell r="F462" t="str">
            <v>a</v>
          </cell>
          <cell r="M462" t="str">
            <v>黑暗</v>
          </cell>
          <cell r="AO462">
            <v>132.08447653429602</v>
          </cell>
        </row>
        <row r="463">
          <cell r="A463">
            <v>20461</v>
          </cell>
          <cell r="D463" t="str">
            <v>精致的精灵项链</v>
          </cell>
          <cell r="E463">
            <v>11</v>
          </cell>
          <cell r="F463" t="str">
            <v>a</v>
          </cell>
          <cell r="M463" t="str">
            <v>黑暗</v>
          </cell>
          <cell r="AO463">
            <v>110.27087087087087</v>
          </cell>
        </row>
        <row r="464">
          <cell r="A464">
            <v>20462</v>
          </cell>
          <cell r="D464" t="str">
            <v>犀利的精灵项链</v>
          </cell>
          <cell r="E464">
            <v>13</v>
          </cell>
          <cell r="F464" t="str">
            <v>a</v>
          </cell>
          <cell r="M464" t="str">
            <v>黑暗</v>
          </cell>
          <cell r="AO464">
            <v>131.5754729288976</v>
          </cell>
        </row>
        <row r="465">
          <cell r="A465">
            <v>20463</v>
          </cell>
          <cell r="D465" t="str">
            <v>精致的精钢护腕</v>
          </cell>
          <cell r="E465">
            <v>15</v>
          </cell>
          <cell r="F465" t="str">
            <v>a</v>
          </cell>
          <cell r="M465" t="str">
            <v>黑暗</v>
          </cell>
          <cell r="AO465">
            <v>385.35169121217024</v>
          </cell>
        </row>
        <row r="466">
          <cell r="A466">
            <v>20464</v>
          </cell>
          <cell r="D466" t="str">
            <v>精致的晨曦戒指</v>
          </cell>
          <cell r="E466">
            <v>17</v>
          </cell>
          <cell r="F466" t="str">
            <v>a</v>
          </cell>
          <cell r="M466" t="str">
            <v>黑暗</v>
          </cell>
          <cell r="AO466">
            <v>440.47966101694914</v>
          </cell>
        </row>
        <row r="467">
          <cell r="A467">
            <v>20465</v>
          </cell>
          <cell r="D467" t="str">
            <v>凌厉的混乱戒指</v>
          </cell>
          <cell r="E467">
            <v>2</v>
          </cell>
          <cell r="F467" t="str">
            <v>b</v>
          </cell>
          <cell r="M467" t="str">
            <v>黑暗</v>
          </cell>
          <cell r="AO467">
            <v>54</v>
          </cell>
        </row>
        <row r="468">
          <cell r="A468">
            <v>20466</v>
          </cell>
          <cell r="D468" t="str">
            <v>优质的塞尔塔护腕</v>
          </cell>
          <cell r="E468">
            <v>4</v>
          </cell>
          <cell r="F468" t="str">
            <v>b</v>
          </cell>
          <cell r="M468" t="str">
            <v>黑暗</v>
          </cell>
          <cell r="AO468">
            <v>49.771428571428572</v>
          </cell>
        </row>
        <row r="469">
          <cell r="A469">
            <v>20467</v>
          </cell>
          <cell r="D469" t="str">
            <v>优质的斯塞提戒指</v>
          </cell>
          <cell r="E469">
            <v>6</v>
          </cell>
          <cell r="F469" t="str">
            <v>b</v>
          </cell>
          <cell r="M469" t="str">
            <v>黑暗</v>
          </cell>
          <cell r="AO469">
            <v>75.372897196261675</v>
          </cell>
        </row>
        <row r="470">
          <cell r="A470">
            <v>20468</v>
          </cell>
          <cell r="D470" t="str">
            <v>凌厉的女神项链</v>
          </cell>
          <cell r="E470">
            <v>8</v>
          </cell>
          <cell r="F470" t="str">
            <v>b</v>
          </cell>
          <cell r="M470" t="str">
            <v>黑暗</v>
          </cell>
          <cell r="AO470">
            <v>102.58095238095238</v>
          </cell>
        </row>
        <row r="471">
          <cell r="A471">
            <v>20469</v>
          </cell>
          <cell r="D471" t="str">
            <v>优质的卡尼亚项链</v>
          </cell>
          <cell r="E471">
            <v>10</v>
          </cell>
          <cell r="F471" t="str">
            <v>b</v>
          </cell>
          <cell r="M471" t="str">
            <v>黑暗</v>
          </cell>
          <cell r="AO471">
            <v>126.61071428571428</v>
          </cell>
        </row>
        <row r="472">
          <cell r="A472">
            <v>20470</v>
          </cell>
          <cell r="D472" t="str">
            <v>发亮的遗迹戒指</v>
          </cell>
          <cell r="E472">
            <v>12</v>
          </cell>
          <cell r="F472" t="str">
            <v>b</v>
          </cell>
          <cell r="M472" t="str">
            <v>黑暗</v>
          </cell>
          <cell r="AO472">
            <v>152.6436997319035</v>
          </cell>
        </row>
        <row r="473">
          <cell r="A473">
            <v>20471</v>
          </cell>
          <cell r="D473" t="str">
            <v>优质的精灵项链</v>
          </cell>
          <cell r="E473">
            <v>14</v>
          </cell>
          <cell r="F473" t="str">
            <v>b</v>
          </cell>
          <cell r="M473" t="str">
            <v>黑暗</v>
          </cell>
          <cell r="AO473">
            <v>178.36417910447761</v>
          </cell>
        </row>
        <row r="474">
          <cell r="A474">
            <v>20472</v>
          </cell>
          <cell r="D474" t="str">
            <v>凌厉的斯塞提项链</v>
          </cell>
          <cell r="E474">
            <v>16</v>
          </cell>
          <cell r="F474" t="str">
            <v>b</v>
          </cell>
          <cell r="M474" t="str">
            <v>黑暗</v>
          </cell>
          <cell r="AO474">
            <v>201.91008403361346</v>
          </cell>
        </row>
        <row r="475">
          <cell r="A475">
            <v>20473</v>
          </cell>
          <cell r="D475" t="str">
            <v>普通的虚幻戒指</v>
          </cell>
          <cell r="E475">
            <v>2</v>
          </cell>
          <cell r="F475" t="str">
            <v>c</v>
          </cell>
          <cell r="M475" t="str">
            <v/>
          </cell>
          <cell r="AO475">
            <v>33</v>
          </cell>
        </row>
        <row r="476">
          <cell r="A476">
            <v>20474</v>
          </cell>
          <cell r="D476" t="str">
            <v>初级的虚幻戒指</v>
          </cell>
          <cell r="E476">
            <v>4</v>
          </cell>
          <cell r="F476" t="str">
            <v>c</v>
          </cell>
          <cell r="M476" t="str">
            <v/>
          </cell>
          <cell r="AO476">
            <v>103.5</v>
          </cell>
        </row>
        <row r="477">
          <cell r="A477">
            <v>20475</v>
          </cell>
          <cell r="D477" t="str">
            <v>破旧的卡尼亚戒指</v>
          </cell>
          <cell r="E477">
            <v>6</v>
          </cell>
          <cell r="F477" t="str">
            <v>c</v>
          </cell>
          <cell r="M477" t="str">
            <v/>
          </cell>
          <cell r="AO477">
            <v>100.5</v>
          </cell>
        </row>
        <row r="478">
          <cell r="A478">
            <v>20476</v>
          </cell>
          <cell r="D478" t="str">
            <v>破旧的青铜项链</v>
          </cell>
          <cell r="E478">
            <v>8</v>
          </cell>
          <cell r="F478" t="str">
            <v>c</v>
          </cell>
          <cell r="M478" t="str">
            <v/>
          </cell>
          <cell r="AO478">
            <v>135</v>
          </cell>
        </row>
        <row r="479">
          <cell r="A479">
            <v>20477</v>
          </cell>
          <cell r="D479" t="str">
            <v>破旧的精钢项链</v>
          </cell>
          <cell r="E479">
            <v>10</v>
          </cell>
          <cell r="F479" t="str">
            <v>c</v>
          </cell>
          <cell r="M479" t="str">
            <v/>
          </cell>
          <cell r="AO479">
            <v>168</v>
          </cell>
        </row>
        <row r="480">
          <cell r="A480">
            <v>20478</v>
          </cell>
          <cell r="D480" t="str">
            <v>破旧的精钢戒指</v>
          </cell>
          <cell r="E480">
            <v>12</v>
          </cell>
          <cell r="F480" t="str">
            <v>c</v>
          </cell>
          <cell r="M480" t="str">
            <v/>
          </cell>
          <cell r="AO480">
            <v>202.5</v>
          </cell>
        </row>
        <row r="481">
          <cell r="A481">
            <v>20479</v>
          </cell>
          <cell r="D481" t="str">
            <v>破旧的塞尔塔护腕</v>
          </cell>
          <cell r="E481">
            <v>14</v>
          </cell>
          <cell r="F481" t="str">
            <v>c</v>
          </cell>
          <cell r="M481" t="str">
            <v/>
          </cell>
          <cell r="AO481">
            <v>235.5</v>
          </cell>
        </row>
        <row r="482">
          <cell r="A482">
            <v>20480</v>
          </cell>
          <cell r="D482" t="str">
            <v>破旧的斯塞提戒指</v>
          </cell>
          <cell r="E482">
            <v>16</v>
          </cell>
          <cell r="F482" t="str">
            <v>c</v>
          </cell>
          <cell r="M482" t="str">
            <v/>
          </cell>
          <cell r="AO482">
            <v>270</v>
          </cell>
        </row>
        <row r="483">
          <cell r="A483">
            <v>20481</v>
          </cell>
          <cell r="D483" t="str">
            <v>神秘的塞尔塔戒指</v>
          </cell>
          <cell r="E483">
            <v>3</v>
          </cell>
          <cell r="F483" t="str">
            <v>s</v>
          </cell>
          <cell r="M483" t="str">
            <v>冷却</v>
          </cell>
          <cell r="AO483">
            <v>49.5</v>
          </cell>
        </row>
        <row r="484">
          <cell r="A484">
            <v>20482</v>
          </cell>
          <cell r="D484" t="str">
            <v>传说的忏悔项链</v>
          </cell>
          <cell r="E484">
            <v>5</v>
          </cell>
          <cell r="F484" t="str">
            <v>s</v>
          </cell>
          <cell r="M484" t="str">
            <v>冷却</v>
          </cell>
          <cell r="AO484">
            <v>166.5</v>
          </cell>
        </row>
        <row r="485">
          <cell r="A485">
            <v>20483</v>
          </cell>
          <cell r="D485" t="str">
            <v>神奇的白银护腕</v>
          </cell>
          <cell r="E485">
            <v>7</v>
          </cell>
          <cell r="F485" t="str">
            <v>s</v>
          </cell>
          <cell r="M485" t="str">
            <v>冷却</v>
          </cell>
          <cell r="AO485">
            <v>252.0712918660287</v>
          </cell>
        </row>
        <row r="486">
          <cell r="A486">
            <v>20484</v>
          </cell>
          <cell r="D486" t="str">
            <v>神奇的水晶项链</v>
          </cell>
          <cell r="E486">
            <v>9</v>
          </cell>
          <cell r="F486" t="str">
            <v>s</v>
          </cell>
          <cell r="M486" t="str">
            <v>冷却</v>
          </cell>
          <cell r="AO486">
            <v>336.47258890369642</v>
          </cell>
        </row>
        <row r="487">
          <cell r="A487">
            <v>20485</v>
          </cell>
          <cell r="D487" t="str">
            <v>神秘的晨曦护腕</v>
          </cell>
          <cell r="E487">
            <v>11</v>
          </cell>
          <cell r="F487" t="str">
            <v>s</v>
          </cell>
          <cell r="M487" t="str">
            <v>冷却</v>
          </cell>
          <cell r="AO487">
            <v>419.30655512711587</v>
          </cell>
        </row>
        <row r="488">
          <cell r="A488">
            <v>20486</v>
          </cell>
          <cell r="D488" t="str">
            <v>神秘的颓废项链</v>
          </cell>
          <cell r="E488">
            <v>13</v>
          </cell>
          <cell r="F488" t="str">
            <v>s</v>
          </cell>
          <cell r="M488" t="str">
            <v>冷却</v>
          </cell>
          <cell r="AO488">
            <v>503.64881154499153</v>
          </cell>
        </row>
        <row r="489">
          <cell r="A489">
            <v>20487</v>
          </cell>
          <cell r="D489" t="str">
            <v>神奇的忏悔戒指</v>
          </cell>
          <cell r="E489">
            <v>15</v>
          </cell>
          <cell r="F489" t="str">
            <v>s</v>
          </cell>
          <cell r="M489" t="str">
            <v>冷却</v>
          </cell>
          <cell r="AO489">
            <v>766.71818181818185</v>
          </cell>
        </row>
        <row r="490">
          <cell r="A490">
            <v>20488</v>
          </cell>
          <cell r="D490" t="str">
            <v>神奇的卡尼亚项链</v>
          </cell>
          <cell r="E490">
            <v>17</v>
          </cell>
          <cell r="F490" t="str">
            <v>s</v>
          </cell>
          <cell r="M490" t="str">
            <v>冷却</v>
          </cell>
          <cell r="AO490">
            <v>281.17129248812586</v>
          </cell>
        </row>
        <row r="491">
          <cell r="A491">
            <v>20489</v>
          </cell>
          <cell r="D491" t="str">
            <v>拉风的智慧项链</v>
          </cell>
          <cell r="E491">
            <v>3</v>
          </cell>
          <cell r="F491" t="str">
            <v>a</v>
          </cell>
          <cell r="M491" t="str">
            <v>冷却</v>
          </cell>
          <cell r="AO491">
            <v>25.593103448275862</v>
          </cell>
        </row>
        <row r="492">
          <cell r="A492">
            <v>20490</v>
          </cell>
          <cell r="D492" t="str">
            <v>犀利的精灵戒指</v>
          </cell>
          <cell r="E492">
            <v>5</v>
          </cell>
          <cell r="F492" t="str">
            <v>a</v>
          </cell>
          <cell r="M492" t="str">
            <v>冷却</v>
          </cell>
          <cell r="AO492">
            <v>52.005882352941178</v>
          </cell>
        </row>
        <row r="493">
          <cell r="A493">
            <v>20491</v>
          </cell>
          <cell r="D493" t="str">
            <v>犀利的精钢项链</v>
          </cell>
          <cell r="E493">
            <v>7</v>
          </cell>
          <cell r="F493" t="str">
            <v>a</v>
          </cell>
          <cell r="M493" t="str">
            <v>冷却</v>
          </cell>
          <cell r="AO493">
            <v>77.916279069767441</v>
          </cell>
        </row>
        <row r="494">
          <cell r="A494">
            <v>20492</v>
          </cell>
          <cell r="D494" t="str">
            <v>精致的水晶戒指</v>
          </cell>
          <cell r="E494">
            <v>9</v>
          </cell>
          <cell r="F494" t="str">
            <v>a</v>
          </cell>
          <cell r="M494" t="str">
            <v>冷却</v>
          </cell>
          <cell r="AO494">
            <v>104.26901408450705</v>
          </cell>
        </row>
        <row r="495">
          <cell r="A495">
            <v>20493</v>
          </cell>
          <cell r="D495" t="str">
            <v>拉风的斯塞提戒指</v>
          </cell>
          <cell r="E495">
            <v>11</v>
          </cell>
          <cell r="F495" t="str">
            <v>a</v>
          </cell>
          <cell r="M495" t="str">
            <v>冷却</v>
          </cell>
          <cell r="AO495">
            <v>314.04324324324324</v>
          </cell>
        </row>
        <row r="496">
          <cell r="A496">
            <v>20494</v>
          </cell>
          <cell r="D496" t="str">
            <v>犀利的魔王护腕</v>
          </cell>
          <cell r="E496">
            <v>13</v>
          </cell>
          <cell r="F496" t="str">
            <v>a</v>
          </cell>
          <cell r="M496" t="str">
            <v>冷却</v>
          </cell>
          <cell r="AO496">
            <v>377.84657534246577</v>
          </cell>
        </row>
        <row r="497">
          <cell r="A497">
            <v>20495</v>
          </cell>
          <cell r="D497" t="str">
            <v>犀利的女神戒指</v>
          </cell>
          <cell r="E497">
            <v>15</v>
          </cell>
          <cell r="F497" t="str">
            <v>a</v>
          </cell>
          <cell r="M497" t="str">
            <v>冷却</v>
          </cell>
          <cell r="AO497">
            <v>439.65186923450398</v>
          </cell>
        </row>
        <row r="498">
          <cell r="A498">
            <v>20496</v>
          </cell>
          <cell r="D498" t="str">
            <v>犀利的精钢戒指</v>
          </cell>
          <cell r="E498">
            <v>17</v>
          </cell>
          <cell r="F498" t="str">
            <v>a</v>
          </cell>
          <cell r="M498" t="str">
            <v>冷却</v>
          </cell>
          <cell r="AO498">
            <v>267.46545672716366</v>
          </cell>
        </row>
        <row r="499">
          <cell r="A499">
            <v>20497</v>
          </cell>
          <cell r="D499" t="str">
            <v>坚硬的魔王护腕</v>
          </cell>
          <cell r="E499">
            <v>2</v>
          </cell>
          <cell r="F499" t="str">
            <v>b</v>
          </cell>
          <cell r="M499" t="str">
            <v>冷却</v>
          </cell>
          <cell r="AO499">
            <v>30</v>
          </cell>
        </row>
        <row r="500">
          <cell r="A500">
            <v>20498</v>
          </cell>
          <cell r="D500" t="str">
            <v>坚硬的虚幻护腕</v>
          </cell>
          <cell r="E500">
            <v>4</v>
          </cell>
          <cell r="F500" t="str">
            <v>b</v>
          </cell>
          <cell r="M500" t="str">
            <v>冷却</v>
          </cell>
          <cell r="AO500">
            <v>145.5</v>
          </cell>
        </row>
        <row r="501">
          <cell r="A501">
            <v>20499</v>
          </cell>
          <cell r="D501" t="str">
            <v>发亮的空灵戒指</v>
          </cell>
          <cell r="E501">
            <v>6</v>
          </cell>
          <cell r="F501" t="str">
            <v>b</v>
          </cell>
          <cell r="M501" t="str">
            <v>冷却</v>
          </cell>
          <cell r="AO501">
            <v>217.5</v>
          </cell>
        </row>
        <row r="502">
          <cell r="A502">
            <v>20500</v>
          </cell>
          <cell r="D502" t="str">
            <v>优质的混乱戒指</v>
          </cell>
          <cell r="E502">
            <v>8</v>
          </cell>
          <cell r="F502" t="str">
            <v>b</v>
          </cell>
          <cell r="M502" t="str">
            <v>冷却</v>
          </cell>
          <cell r="AO502">
            <v>122.3</v>
          </cell>
        </row>
        <row r="503">
          <cell r="A503">
            <v>20501</v>
          </cell>
          <cell r="D503" t="str">
            <v>坚硬的言语护腕</v>
          </cell>
          <cell r="E503">
            <v>10</v>
          </cell>
          <cell r="F503" t="str">
            <v>b</v>
          </cell>
          <cell r="M503" t="str">
            <v>冷却</v>
          </cell>
          <cell r="AO503">
            <v>150.67500000000001</v>
          </cell>
        </row>
        <row r="504">
          <cell r="A504">
            <v>20502</v>
          </cell>
          <cell r="D504" t="str">
            <v>发亮的女神护腕</v>
          </cell>
          <cell r="E504">
            <v>12</v>
          </cell>
          <cell r="F504" t="str">
            <v>b</v>
          </cell>
          <cell r="M504" t="str">
            <v>冷却</v>
          </cell>
          <cell r="AO504">
            <v>436.5</v>
          </cell>
        </row>
        <row r="505">
          <cell r="A505">
            <v>20503</v>
          </cell>
          <cell r="D505" t="str">
            <v>坚硬的卡尼亚戒指</v>
          </cell>
          <cell r="E505">
            <v>14</v>
          </cell>
          <cell r="F505" t="str">
            <v>b</v>
          </cell>
          <cell r="M505" t="str">
            <v>冷却</v>
          </cell>
          <cell r="AO505">
            <v>511.5</v>
          </cell>
        </row>
        <row r="506">
          <cell r="A506">
            <v>20504</v>
          </cell>
          <cell r="D506" t="str">
            <v>优质的水晶戒指</v>
          </cell>
          <cell r="E506">
            <v>16</v>
          </cell>
          <cell r="F506" t="str">
            <v>b</v>
          </cell>
          <cell r="M506" t="str">
            <v>冷却</v>
          </cell>
          <cell r="AO506">
            <v>242.50588235294117</v>
          </cell>
        </row>
        <row r="507">
          <cell r="A507">
            <v>20505</v>
          </cell>
          <cell r="D507" t="str">
            <v>普通的空灵戒指</v>
          </cell>
          <cell r="E507">
            <v>2</v>
          </cell>
          <cell r="F507" t="str">
            <v>c</v>
          </cell>
          <cell r="M507" t="str">
            <v/>
          </cell>
          <cell r="AO507">
            <v>97.5</v>
          </cell>
        </row>
        <row r="508">
          <cell r="A508">
            <v>20506</v>
          </cell>
          <cell r="D508" t="str">
            <v>破旧的精灵项链</v>
          </cell>
          <cell r="E508">
            <v>4</v>
          </cell>
          <cell r="F508" t="str">
            <v>c</v>
          </cell>
          <cell r="M508" t="str">
            <v/>
          </cell>
          <cell r="AO508">
            <v>81</v>
          </cell>
        </row>
        <row r="509">
          <cell r="A509">
            <v>20507</v>
          </cell>
          <cell r="D509" t="str">
            <v>初级的智慧戒指</v>
          </cell>
          <cell r="E509">
            <v>6</v>
          </cell>
          <cell r="F509" t="str">
            <v>c</v>
          </cell>
          <cell r="M509" t="str">
            <v/>
          </cell>
          <cell r="AO509">
            <v>121.5</v>
          </cell>
        </row>
        <row r="510">
          <cell r="A510">
            <v>20508</v>
          </cell>
          <cell r="D510" t="str">
            <v>初级的精钢项链</v>
          </cell>
          <cell r="E510">
            <v>8</v>
          </cell>
          <cell r="F510" t="str">
            <v>c</v>
          </cell>
          <cell r="M510" t="str">
            <v/>
          </cell>
          <cell r="AO510">
            <v>391.5</v>
          </cell>
        </row>
        <row r="511">
          <cell r="A511">
            <v>20509</v>
          </cell>
          <cell r="D511" t="str">
            <v>破旧的魔王项链</v>
          </cell>
          <cell r="E511">
            <v>10</v>
          </cell>
          <cell r="F511" t="str">
            <v>c</v>
          </cell>
          <cell r="M511" t="str">
            <v/>
          </cell>
          <cell r="AO511">
            <v>202.5</v>
          </cell>
        </row>
        <row r="512">
          <cell r="A512">
            <v>20510</v>
          </cell>
          <cell r="D512" t="str">
            <v>一般的混乱护腕</v>
          </cell>
          <cell r="E512">
            <v>12</v>
          </cell>
          <cell r="F512" t="str">
            <v>c</v>
          </cell>
          <cell r="M512" t="str">
            <v/>
          </cell>
          <cell r="AO512">
            <v>588</v>
          </cell>
        </row>
        <row r="513">
          <cell r="A513">
            <v>20511</v>
          </cell>
          <cell r="D513" t="str">
            <v>破旧的塞尔塔戒指</v>
          </cell>
          <cell r="E513">
            <v>14</v>
          </cell>
          <cell r="F513" t="str">
            <v>c</v>
          </cell>
          <cell r="M513" t="str">
            <v/>
          </cell>
          <cell r="AO513">
            <v>687</v>
          </cell>
        </row>
        <row r="514">
          <cell r="A514">
            <v>20512</v>
          </cell>
          <cell r="D514" t="str">
            <v>破旧的智慧戒指</v>
          </cell>
          <cell r="E514">
            <v>16</v>
          </cell>
          <cell r="F514" t="str">
            <v>c</v>
          </cell>
          <cell r="M514" t="str">
            <v/>
          </cell>
          <cell r="AO514">
            <v>324</v>
          </cell>
        </row>
        <row r="515">
          <cell r="A515">
            <v>20513</v>
          </cell>
          <cell r="D515" t="str">
            <v>神秘的白银戒指</v>
          </cell>
          <cell r="E515">
            <v>6</v>
          </cell>
          <cell r="F515" t="str">
            <v>s</v>
          </cell>
          <cell r="M515" t="str">
            <v>物理</v>
          </cell>
          <cell r="AO515">
            <v>25.71074178583385</v>
          </cell>
        </row>
        <row r="516">
          <cell r="A516">
            <v>20514</v>
          </cell>
          <cell r="D516" t="str">
            <v>神秘的魔王护腕</v>
          </cell>
          <cell r="E516">
            <v>8</v>
          </cell>
          <cell r="F516" t="str">
            <v>s</v>
          </cell>
          <cell r="M516" t="str">
            <v>物理</v>
          </cell>
          <cell r="AO516">
            <v>126</v>
          </cell>
        </row>
        <row r="517">
          <cell r="A517">
            <v>20515</v>
          </cell>
          <cell r="D517" t="str">
            <v>神秘的魔王戒指</v>
          </cell>
          <cell r="E517">
            <v>10</v>
          </cell>
          <cell r="F517" t="str">
            <v>s</v>
          </cell>
          <cell r="M517" t="str">
            <v>物理</v>
          </cell>
          <cell r="AO517">
            <v>126.2066985645933</v>
          </cell>
        </row>
        <row r="518">
          <cell r="A518">
            <v>20516</v>
          </cell>
          <cell r="D518" t="str">
            <v>神秘的水晶项链</v>
          </cell>
          <cell r="E518">
            <v>12</v>
          </cell>
          <cell r="F518" t="str">
            <v>s</v>
          </cell>
          <cell r="M518" t="str">
            <v>物理</v>
          </cell>
          <cell r="AO518">
            <v>289.995067264574</v>
          </cell>
        </row>
        <row r="519">
          <cell r="A519">
            <v>20517</v>
          </cell>
          <cell r="D519" t="str">
            <v>神秘的智慧戒指</v>
          </cell>
          <cell r="E519">
            <v>14</v>
          </cell>
          <cell r="F519" t="str">
            <v>s</v>
          </cell>
          <cell r="M519" t="str">
            <v>物理</v>
          </cell>
          <cell r="AO519">
            <v>273.92187895359751</v>
          </cell>
        </row>
        <row r="520">
          <cell r="A520">
            <v>20518</v>
          </cell>
          <cell r="D520" t="str">
            <v>璀璨的遗迹护腕</v>
          </cell>
          <cell r="E520">
            <v>16</v>
          </cell>
          <cell r="F520" t="str">
            <v>s</v>
          </cell>
          <cell r="M520" t="str">
            <v>物理</v>
          </cell>
          <cell r="AO520">
            <v>454.87603686635947</v>
          </cell>
        </row>
        <row r="521">
          <cell r="A521">
            <v>20519</v>
          </cell>
          <cell r="D521" t="str">
            <v>神奇的水晶项链</v>
          </cell>
          <cell r="E521">
            <v>18</v>
          </cell>
          <cell r="F521" t="str">
            <v>s</v>
          </cell>
          <cell r="M521" t="str">
            <v>物理</v>
          </cell>
          <cell r="AO521">
            <v>510.17272727272729</v>
          </cell>
        </row>
        <row r="522">
          <cell r="A522">
            <v>20520</v>
          </cell>
          <cell r="D522" t="str">
            <v>神秘的晨曦项链</v>
          </cell>
          <cell r="E522">
            <v>20</v>
          </cell>
          <cell r="F522" t="str">
            <v>s</v>
          </cell>
          <cell r="M522" t="str">
            <v>物理</v>
          </cell>
          <cell r="AO522">
            <v>388.88769550475774</v>
          </cell>
        </row>
        <row r="523">
          <cell r="A523">
            <v>20521</v>
          </cell>
          <cell r="D523" t="str">
            <v>犀利的颓废护腕</v>
          </cell>
          <cell r="E523">
            <v>6</v>
          </cell>
          <cell r="F523" t="str">
            <v>a</v>
          </cell>
          <cell r="M523" t="str">
            <v>物理</v>
          </cell>
          <cell r="AO523">
            <v>18.139805825242718</v>
          </cell>
        </row>
        <row r="524">
          <cell r="A524">
            <v>20522</v>
          </cell>
          <cell r="D524" t="str">
            <v>犀利的斯塞提戒指</v>
          </cell>
          <cell r="E524">
            <v>8</v>
          </cell>
          <cell r="F524" t="str">
            <v>a</v>
          </cell>
          <cell r="M524" t="str">
            <v>物理</v>
          </cell>
          <cell r="AO524">
            <v>93</v>
          </cell>
        </row>
        <row r="525">
          <cell r="A525">
            <v>20523</v>
          </cell>
          <cell r="D525" t="str">
            <v>精致的水晶戒指</v>
          </cell>
          <cell r="E525">
            <v>10</v>
          </cell>
          <cell r="F525" t="str">
            <v>a</v>
          </cell>
          <cell r="M525" t="str">
            <v>物理</v>
          </cell>
          <cell r="AO525">
            <v>121.72857142857143</v>
          </cell>
        </row>
        <row r="526">
          <cell r="A526">
            <v>20524</v>
          </cell>
          <cell r="D526" t="str">
            <v>闪耀的颓废戒指</v>
          </cell>
          <cell r="E526">
            <v>12</v>
          </cell>
          <cell r="F526" t="str">
            <v>a</v>
          </cell>
          <cell r="M526" t="str">
            <v>物理</v>
          </cell>
          <cell r="AO526">
            <v>199.5</v>
          </cell>
        </row>
        <row r="527">
          <cell r="A527">
            <v>20525</v>
          </cell>
          <cell r="D527" t="str">
            <v>精致的晨曦项链</v>
          </cell>
          <cell r="E527">
            <v>14</v>
          </cell>
          <cell r="F527" t="str">
            <v>a</v>
          </cell>
          <cell r="M527" t="str">
            <v>物理</v>
          </cell>
          <cell r="AO527">
            <v>236.16206896551725</v>
          </cell>
        </row>
        <row r="528">
          <cell r="A528">
            <v>20526</v>
          </cell>
          <cell r="D528" t="str">
            <v>精致的智慧戒指</v>
          </cell>
          <cell r="E528">
            <v>16</v>
          </cell>
          <cell r="F528" t="str">
            <v>a</v>
          </cell>
          <cell r="M528" t="str">
            <v>物理</v>
          </cell>
          <cell r="AO528">
            <v>284.68282491078622</v>
          </cell>
        </row>
        <row r="529">
          <cell r="A529">
            <v>20527</v>
          </cell>
          <cell r="D529" t="str">
            <v>精致的卡尼亚护腕</v>
          </cell>
          <cell r="E529">
            <v>18</v>
          </cell>
          <cell r="F529" t="str">
            <v>a</v>
          </cell>
          <cell r="M529" t="str">
            <v>物理</v>
          </cell>
          <cell r="AO529">
            <v>285.95135135135138</v>
          </cell>
        </row>
        <row r="530">
          <cell r="A530">
            <v>20528</v>
          </cell>
          <cell r="D530" t="str">
            <v>犀利的白银项链</v>
          </cell>
          <cell r="E530">
            <v>20</v>
          </cell>
          <cell r="F530" t="str">
            <v>a</v>
          </cell>
          <cell r="M530" t="str">
            <v>物理</v>
          </cell>
          <cell r="AO530">
            <v>378.97529880478089</v>
          </cell>
        </row>
        <row r="531">
          <cell r="A531">
            <v>20529</v>
          </cell>
          <cell r="D531" t="str">
            <v>坚硬的女神护腕</v>
          </cell>
          <cell r="E531">
            <v>5</v>
          </cell>
          <cell r="F531" t="str">
            <v>b</v>
          </cell>
          <cell r="M531" t="str">
            <v>物理</v>
          </cell>
          <cell r="AO531">
            <v>30</v>
          </cell>
        </row>
        <row r="532">
          <cell r="A532">
            <v>20530</v>
          </cell>
          <cell r="D532" t="str">
            <v>凌厉的言语戒指</v>
          </cell>
          <cell r="E532">
            <v>7</v>
          </cell>
          <cell r="F532" t="str">
            <v>b</v>
          </cell>
          <cell r="M532" t="str">
            <v>物理</v>
          </cell>
          <cell r="AO532">
            <v>61.5</v>
          </cell>
        </row>
        <row r="533">
          <cell r="A533">
            <v>20531</v>
          </cell>
          <cell r="D533" t="str">
            <v>发亮的混乱项链</v>
          </cell>
          <cell r="E533">
            <v>9</v>
          </cell>
          <cell r="F533" t="str">
            <v>b</v>
          </cell>
          <cell r="M533" t="str">
            <v>物理</v>
          </cell>
          <cell r="AO533">
            <v>93</v>
          </cell>
        </row>
        <row r="534">
          <cell r="A534">
            <v>20532</v>
          </cell>
          <cell r="D534" t="str">
            <v>坚硬的白银项链</v>
          </cell>
          <cell r="E534">
            <v>11</v>
          </cell>
          <cell r="F534" t="str">
            <v>b</v>
          </cell>
          <cell r="M534" t="str">
            <v>物理</v>
          </cell>
          <cell r="AO534">
            <v>147</v>
          </cell>
        </row>
        <row r="535">
          <cell r="A535">
            <v>20533</v>
          </cell>
          <cell r="D535" t="str">
            <v>优质的混乱戒指</v>
          </cell>
          <cell r="E535">
            <v>13</v>
          </cell>
          <cell r="F535" t="str">
            <v>b</v>
          </cell>
          <cell r="M535" t="str">
            <v>物理</v>
          </cell>
          <cell r="AO535">
            <v>276</v>
          </cell>
        </row>
        <row r="536">
          <cell r="A536">
            <v>20534</v>
          </cell>
          <cell r="D536" t="str">
            <v>发亮的颓废项链</v>
          </cell>
          <cell r="E536">
            <v>15</v>
          </cell>
          <cell r="F536" t="str">
            <v>b</v>
          </cell>
          <cell r="M536" t="str">
            <v>物理</v>
          </cell>
          <cell r="AO536">
            <v>202.5</v>
          </cell>
        </row>
        <row r="537">
          <cell r="A537">
            <v>20535</v>
          </cell>
          <cell r="D537" t="str">
            <v>优质的遗迹项链</v>
          </cell>
          <cell r="E537">
            <v>17</v>
          </cell>
          <cell r="F537" t="str">
            <v>b</v>
          </cell>
          <cell r="M537" t="str">
            <v>物理</v>
          </cell>
          <cell r="AO537">
            <v>158.19743589743589</v>
          </cell>
        </row>
        <row r="538">
          <cell r="A538">
            <v>20536</v>
          </cell>
          <cell r="D538" t="str">
            <v>发亮的魔王戒指</v>
          </cell>
          <cell r="E538">
            <v>19</v>
          </cell>
          <cell r="F538" t="str">
            <v>b</v>
          </cell>
          <cell r="M538" t="str">
            <v>物理</v>
          </cell>
          <cell r="AO538">
            <v>180.76638655462185</v>
          </cell>
        </row>
        <row r="539">
          <cell r="A539">
            <v>20537</v>
          </cell>
          <cell r="D539" t="str">
            <v>一般的言语项链</v>
          </cell>
          <cell r="E539">
            <v>5</v>
          </cell>
          <cell r="F539" t="str">
            <v>c</v>
          </cell>
          <cell r="M539" t="str">
            <v/>
          </cell>
          <cell r="AO539">
            <v>40.5</v>
          </cell>
        </row>
        <row r="540">
          <cell r="A540">
            <v>20538</v>
          </cell>
          <cell r="D540" t="str">
            <v>初级的空灵护腕</v>
          </cell>
          <cell r="E540">
            <v>7</v>
          </cell>
          <cell r="F540" t="str">
            <v>c</v>
          </cell>
          <cell r="M540" t="str">
            <v/>
          </cell>
          <cell r="AO540">
            <v>60</v>
          </cell>
        </row>
        <row r="541">
          <cell r="A541">
            <v>20539</v>
          </cell>
          <cell r="D541" t="str">
            <v>一般的空灵护腕</v>
          </cell>
          <cell r="E541">
            <v>9</v>
          </cell>
          <cell r="F541" t="str">
            <v>c</v>
          </cell>
          <cell r="M541" t="str">
            <v/>
          </cell>
          <cell r="AO541">
            <v>90</v>
          </cell>
        </row>
        <row r="542">
          <cell r="A542">
            <v>20540</v>
          </cell>
          <cell r="D542" t="str">
            <v>普通的言语护腕</v>
          </cell>
          <cell r="E542">
            <v>11</v>
          </cell>
          <cell r="F542" t="str">
            <v>c</v>
          </cell>
          <cell r="M542" t="str">
            <v/>
          </cell>
          <cell r="AO542">
            <v>297</v>
          </cell>
        </row>
        <row r="543">
          <cell r="A543">
            <v>20541</v>
          </cell>
          <cell r="D543" t="str">
            <v>一般的水晶护腕</v>
          </cell>
          <cell r="E543">
            <v>13</v>
          </cell>
          <cell r="F543" t="str">
            <v>c</v>
          </cell>
          <cell r="M543" t="str">
            <v/>
          </cell>
          <cell r="AO543">
            <v>208.5</v>
          </cell>
        </row>
        <row r="544">
          <cell r="A544">
            <v>20542</v>
          </cell>
          <cell r="D544" t="str">
            <v>一般的女神戒指</v>
          </cell>
          <cell r="E544">
            <v>15</v>
          </cell>
          <cell r="F544" t="str">
            <v>c</v>
          </cell>
          <cell r="M544" t="str">
            <v/>
          </cell>
          <cell r="AO544">
            <v>271.5</v>
          </cell>
        </row>
        <row r="545">
          <cell r="A545">
            <v>20543</v>
          </cell>
          <cell r="D545" t="str">
            <v>一般的智慧戒指</v>
          </cell>
          <cell r="E545">
            <v>17</v>
          </cell>
          <cell r="F545" t="str">
            <v>c</v>
          </cell>
          <cell r="M545" t="str">
            <v/>
          </cell>
          <cell r="AO545">
            <v>319.5</v>
          </cell>
        </row>
        <row r="546">
          <cell r="A546">
            <v>20544</v>
          </cell>
          <cell r="D546" t="str">
            <v>普通的塞尔塔项链</v>
          </cell>
          <cell r="E546">
            <v>19</v>
          </cell>
          <cell r="F546" t="str">
            <v>c</v>
          </cell>
          <cell r="M546" t="str">
            <v/>
          </cell>
          <cell r="AO546">
            <v>243</v>
          </cell>
        </row>
        <row r="547">
          <cell r="A547">
            <v>20545</v>
          </cell>
          <cell r="D547" t="str">
            <v>神奇的塞尔塔护腕</v>
          </cell>
          <cell r="E547">
            <v>6</v>
          </cell>
          <cell r="F547" t="str">
            <v>s</v>
          </cell>
          <cell r="M547" t="str">
            <v>电击</v>
          </cell>
          <cell r="AO547">
            <v>42</v>
          </cell>
        </row>
        <row r="548">
          <cell r="A548">
            <v>20546</v>
          </cell>
          <cell r="D548" t="str">
            <v>璀璨的遗迹戒指</v>
          </cell>
          <cell r="E548">
            <v>8</v>
          </cell>
          <cell r="F548" t="str">
            <v>s</v>
          </cell>
          <cell r="M548" t="str">
            <v>电击</v>
          </cell>
          <cell r="AO548">
            <v>51.965106382978725</v>
          </cell>
        </row>
        <row r="549">
          <cell r="A549">
            <v>20547</v>
          </cell>
          <cell r="D549" t="str">
            <v>传说的言语项链</v>
          </cell>
          <cell r="E549">
            <v>10</v>
          </cell>
          <cell r="F549" t="str">
            <v>s</v>
          </cell>
          <cell r="M549" t="str">
            <v>电击</v>
          </cell>
          <cell r="AO549">
            <v>327</v>
          </cell>
        </row>
        <row r="550">
          <cell r="A550">
            <v>20548</v>
          </cell>
          <cell r="D550" t="str">
            <v>神奇的智慧护腕</v>
          </cell>
          <cell r="E550">
            <v>12</v>
          </cell>
          <cell r="F550" t="str">
            <v>s</v>
          </cell>
          <cell r="M550" t="str">
            <v>电击</v>
          </cell>
          <cell r="AO550">
            <v>310.662156133829</v>
          </cell>
        </row>
        <row r="551">
          <cell r="A551">
            <v>20549</v>
          </cell>
          <cell r="D551" t="str">
            <v>传说的虚幻项链</v>
          </cell>
          <cell r="E551">
            <v>14</v>
          </cell>
          <cell r="F551" t="str">
            <v>s</v>
          </cell>
          <cell r="M551" t="str">
            <v>电击</v>
          </cell>
          <cell r="AO551">
            <v>131.79638193582119</v>
          </cell>
        </row>
        <row r="552">
          <cell r="A552">
            <v>20550</v>
          </cell>
          <cell r="D552" t="str">
            <v>传说的青铜项链</v>
          </cell>
          <cell r="E552">
            <v>16</v>
          </cell>
          <cell r="F552" t="str">
            <v>s</v>
          </cell>
          <cell r="M552" t="str">
            <v>电击</v>
          </cell>
          <cell r="AO552">
            <v>455.51529953917048</v>
          </cell>
        </row>
        <row r="553">
          <cell r="A553">
            <v>20551</v>
          </cell>
          <cell r="D553" t="str">
            <v>神秘的遗迹项链</v>
          </cell>
          <cell r="E553">
            <v>18</v>
          </cell>
          <cell r="F553" t="str">
            <v>s</v>
          </cell>
          <cell r="M553" t="str">
            <v>电击</v>
          </cell>
          <cell r="AO553">
            <v>444.62079864061172</v>
          </cell>
        </row>
        <row r="554">
          <cell r="A554">
            <v>20552</v>
          </cell>
          <cell r="D554" t="str">
            <v>璀璨的精钢护腕</v>
          </cell>
          <cell r="E554">
            <v>20</v>
          </cell>
          <cell r="F554" t="str">
            <v>s</v>
          </cell>
          <cell r="M554" t="str">
            <v>电击</v>
          </cell>
          <cell r="AO554">
            <v>612.98236208772255</v>
          </cell>
        </row>
        <row r="555">
          <cell r="A555">
            <v>20553</v>
          </cell>
          <cell r="D555" t="str">
            <v>闪耀的白银戒指</v>
          </cell>
          <cell r="E555">
            <v>6</v>
          </cell>
          <cell r="F555" t="str">
            <v>a</v>
          </cell>
          <cell r="M555" t="str">
            <v>电击</v>
          </cell>
          <cell r="AO555">
            <v>45</v>
          </cell>
        </row>
        <row r="556">
          <cell r="A556">
            <v>20554</v>
          </cell>
          <cell r="D556" t="str">
            <v>精致的塞尔塔项链</v>
          </cell>
          <cell r="E556">
            <v>8</v>
          </cell>
          <cell r="F556" t="str">
            <v>a</v>
          </cell>
          <cell r="M556" t="str">
            <v>电击</v>
          </cell>
          <cell r="AO556">
            <v>93</v>
          </cell>
        </row>
        <row r="557">
          <cell r="A557">
            <v>20555</v>
          </cell>
          <cell r="D557" t="str">
            <v>闪耀的虚幻项链</v>
          </cell>
          <cell r="E557">
            <v>10</v>
          </cell>
          <cell r="F557" t="str">
            <v>a</v>
          </cell>
          <cell r="M557" t="str">
            <v>电击</v>
          </cell>
          <cell r="AO557">
            <v>142.45674418604651</v>
          </cell>
        </row>
        <row r="558">
          <cell r="A558">
            <v>20556</v>
          </cell>
          <cell r="D558" t="str">
            <v>拉风的智慧护腕</v>
          </cell>
          <cell r="E558">
            <v>12</v>
          </cell>
          <cell r="F558" t="str">
            <v>a</v>
          </cell>
          <cell r="M558" t="str">
            <v>电击</v>
          </cell>
          <cell r="AO558">
            <v>187.89549295774648</v>
          </cell>
        </row>
        <row r="559">
          <cell r="A559">
            <v>20557</v>
          </cell>
          <cell r="D559" t="str">
            <v>犀利的精钢戒指</v>
          </cell>
          <cell r="E559">
            <v>14</v>
          </cell>
          <cell r="F559" t="str">
            <v>a</v>
          </cell>
          <cell r="M559" t="str">
            <v>电击</v>
          </cell>
          <cell r="AO559">
            <v>96.96</v>
          </cell>
        </row>
        <row r="560">
          <cell r="A560">
            <v>20558</v>
          </cell>
          <cell r="D560" t="str">
            <v>精致的智慧护腕</v>
          </cell>
          <cell r="E560">
            <v>16</v>
          </cell>
          <cell r="F560" t="str">
            <v>a</v>
          </cell>
          <cell r="M560" t="str">
            <v>电击</v>
          </cell>
          <cell r="AO560">
            <v>284.62438356164381</v>
          </cell>
        </row>
        <row r="561">
          <cell r="A561">
            <v>20559</v>
          </cell>
          <cell r="D561" t="str">
            <v>犀利的晨曦项链</v>
          </cell>
          <cell r="E561">
            <v>18</v>
          </cell>
          <cell r="F561" t="str">
            <v>a</v>
          </cell>
          <cell r="M561" t="str">
            <v>电击</v>
          </cell>
          <cell r="AO561">
            <v>401.59976047904189</v>
          </cell>
        </row>
        <row r="562">
          <cell r="A562">
            <v>20560</v>
          </cell>
          <cell r="D562" t="str">
            <v>拉风的遗迹戒指</v>
          </cell>
          <cell r="E562">
            <v>20</v>
          </cell>
          <cell r="F562" t="str">
            <v>a</v>
          </cell>
          <cell r="M562" t="str">
            <v>电击</v>
          </cell>
          <cell r="AO562">
            <v>438.56446977651115</v>
          </cell>
        </row>
        <row r="563">
          <cell r="A563">
            <v>20561</v>
          </cell>
          <cell r="D563" t="str">
            <v>凌厉的青铜护腕</v>
          </cell>
          <cell r="E563">
            <v>5</v>
          </cell>
          <cell r="F563" t="str">
            <v>b</v>
          </cell>
          <cell r="M563" t="str">
            <v>电击</v>
          </cell>
          <cell r="AO563">
            <v>54</v>
          </cell>
        </row>
        <row r="564">
          <cell r="A564">
            <v>20562</v>
          </cell>
          <cell r="D564" t="str">
            <v>坚硬的精钢戒指</v>
          </cell>
          <cell r="E564">
            <v>7</v>
          </cell>
          <cell r="F564" t="str">
            <v>b</v>
          </cell>
          <cell r="M564" t="str">
            <v>电击</v>
          </cell>
          <cell r="AO564">
            <v>45.308571428571426</v>
          </cell>
        </row>
        <row r="565">
          <cell r="A565">
            <v>20563</v>
          </cell>
          <cell r="D565" t="str">
            <v>坚硬的斯塞提护腕</v>
          </cell>
          <cell r="E565">
            <v>9</v>
          </cell>
          <cell r="F565" t="str">
            <v>b</v>
          </cell>
          <cell r="M565" t="str">
            <v>电击</v>
          </cell>
          <cell r="AO565">
            <v>67.923925233644866</v>
          </cell>
        </row>
        <row r="566">
          <cell r="A566">
            <v>20564</v>
          </cell>
          <cell r="D566" t="str">
            <v>坚硬的忏悔项链</v>
          </cell>
          <cell r="E566">
            <v>11</v>
          </cell>
          <cell r="F566" t="str">
            <v>b</v>
          </cell>
          <cell r="M566" t="str">
            <v>电击</v>
          </cell>
          <cell r="AO566">
            <v>135</v>
          </cell>
        </row>
        <row r="567">
          <cell r="A567">
            <v>20565</v>
          </cell>
          <cell r="D567" t="str">
            <v>坚硬的白银项链</v>
          </cell>
          <cell r="E567">
            <v>13</v>
          </cell>
          <cell r="F567" t="str">
            <v>b</v>
          </cell>
          <cell r="M567" t="str">
            <v>电击</v>
          </cell>
          <cell r="AO567">
            <v>115.21255813953488</v>
          </cell>
        </row>
        <row r="568">
          <cell r="A568">
            <v>20566</v>
          </cell>
          <cell r="D568" t="str">
            <v>凌厉的卡尼亚戒指</v>
          </cell>
          <cell r="E568">
            <v>15</v>
          </cell>
          <cell r="F568" t="str">
            <v>b</v>
          </cell>
          <cell r="M568" t="str">
            <v>电击</v>
          </cell>
          <cell r="AO568">
            <v>138.00546916890082</v>
          </cell>
        </row>
        <row r="569">
          <cell r="A569">
            <v>20567</v>
          </cell>
          <cell r="D569" t="str">
            <v>凌厉的水晶戒指</v>
          </cell>
          <cell r="E569">
            <v>17</v>
          </cell>
          <cell r="F569" t="str">
            <v>b</v>
          </cell>
          <cell r="M569" t="str">
            <v>电击</v>
          </cell>
          <cell r="AO569">
            <v>385.5</v>
          </cell>
        </row>
        <row r="570">
          <cell r="A570">
            <v>20568</v>
          </cell>
          <cell r="D570" t="str">
            <v>凌厉的斯塞提护腕</v>
          </cell>
          <cell r="E570">
            <v>19</v>
          </cell>
          <cell r="F570" t="str">
            <v>b</v>
          </cell>
          <cell r="M570" t="str">
            <v>电击</v>
          </cell>
          <cell r="AO570">
            <v>441</v>
          </cell>
        </row>
        <row r="571">
          <cell r="A571">
            <v>20569</v>
          </cell>
          <cell r="D571" t="str">
            <v>初级的白银护腕</v>
          </cell>
          <cell r="E571">
            <v>5</v>
          </cell>
          <cell r="F571" t="str">
            <v>c</v>
          </cell>
          <cell r="M571" t="str">
            <v/>
          </cell>
          <cell r="AO571">
            <v>45</v>
          </cell>
        </row>
        <row r="572">
          <cell r="A572">
            <v>20570</v>
          </cell>
          <cell r="D572" t="str">
            <v>破旧的白银护腕</v>
          </cell>
          <cell r="E572">
            <v>7</v>
          </cell>
          <cell r="F572" t="str">
            <v>c</v>
          </cell>
          <cell r="M572" t="str">
            <v/>
          </cell>
          <cell r="AO572">
            <v>90</v>
          </cell>
        </row>
        <row r="573">
          <cell r="A573">
            <v>20571</v>
          </cell>
          <cell r="D573" t="str">
            <v>破旧的精钢项链</v>
          </cell>
          <cell r="E573">
            <v>9</v>
          </cell>
          <cell r="F573" t="str">
            <v>c</v>
          </cell>
          <cell r="M573" t="str">
            <v/>
          </cell>
          <cell r="AO573">
            <v>253.5</v>
          </cell>
        </row>
        <row r="574">
          <cell r="A574">
            <v>20572</v>
          </cell>
          <cell r="D574" t="str">
            <v>一般的精灵项链</v>
          </cell>
          <cell r="E574">
            <v>11</v>
          </cell>
          <cell r="F574" t="str">
            <v>c</v>
          </cell>
          <cell r="M574" t="str">
            <v/>
          </cell>
          <cell r="AO574">
            <v>121.5</v>
          </cell>
        </row>
        <row r="575">
          <cell r="A575">
            <v>20573</v>
          </cell>
          <cell r="D575" t="str">
            <v>一般的水晶项链</v>
          </cell>
          <cell r="E575">
            <v>13</v>
          </cell>
          <cell r="F575" t="str">
            <v>c</v>
          </cell>
          <cell r="M575" t="str">
            <v/>
          </cell>
          <cell r="AO575">
            <v>151.5</v>
          </cell>
        </row>
        <row r="576">
          <cell r="A576">
            <v>20574</v>
          </cell>
          <cell r="D576" t="str">
            <v>普通的遗迹项链</v>
          </cell>
          <cell r="E576">
            <v>15</v>
          </cell>
          <cell r="F576" t="str">
            <v>c</v>
          </cell>
          <cell r="M576" t="str">
            <v/>
          </cell>
          <cell r="AO576">
            <v>444</v>
          </cell>
        </row>
        <row r="577">
          <cell r="A577">
            <v>20575</v>
          </cell>
          <cell r="D577" t="str">
            <v>破旧的塞尔塔护腕</v>
          </cell>
          <cell r="E577">
            <v>17</v>
          </cell>
          <cell r="F577" t="str">
            <v>c</v>
          </cell>
          <cell r="M577" t="str">
            <v/>
          </cell>
          <cell r="AO577">
            <v>330</v>
          </cell>
        </row>
        <row r="578">
          <cell r="A578">
            <v>20576</v>
          </cell>
          <cell r="D578" t="str">
            <v>破旧的精灵戒指</v>
          </cell>
          <cell r="E578">
            <v>19</v>
          </cell>
          <cell r="F578" t="str">
            <v>c</v>
          </cell>
          <cell r="M578" t="str">
            <v/>
          </cell>
          <cell r="AO578">
            <v>378</v>
          </cell>
        </row>
        <row r="579">
          <cell r="A579">
            <v>20577</v>
          </cell>
          <cell r="D579" t="str">
            <v>神秘的忏悔戒指</v>
          </cell>
          <cell r="E579">
            <v>6</v>
          </cell>
          <cell r="F579" t="str">
            <v>s</v>
          </cell>
          <cell r="M579" t="str">
            <v>神圣</v>
          </cell>
          <cell r="AO579">
            <v>36.869623520495729</v>
          </cell>
        </row>
        <row r="580">
          <cell r="A580">
            <v>20578</v>
          </cell>
          <cell r="D580" t="str">
            <v>传说的青铜项链</v>
          </cell>
          <cell r="E580">
            <v>8</v>
          </cell>
          <cell r="F580" t="str">
            <v>s</v>
          </cell>
          <cell r="M580" t="str">
            <v>神圣</v>
          </cell>
          <cell r="AO580">
            <v>195</v>
          </cell>
        </row>
        <row r="581">
          <cell r="A581">
            <v>20579</v>
          </cell>
          <cell r="D581" t="str">
            <v>神奇的虚幻戒指</v>
          </cell>
          <cell r="E581">
            <v>10</v>
          </cell>
          <cell r="F581" t="str">
            <v>s</v>
          </cell>
          <cell r="M581" t="str">
            <v>神圣</v>
          </cell>
          <cell r="AO581">
            <v>142.87714285714287</v>
          </cell>
        </row>
        <row r="582">
          <cell r="A582">
            <v>20580</v>
          </cell>
          <cell r="D582" t="str">
            <v>神奇的遗迹项链</v>
          </cell>
          <cell r="E582">
            <v>12</v>
          </cell>
          <cell r="F582" t="str">
            <v>s</v>
          </cell>
          <cell r="M582" t="str">
            <v>神圣</v>
          </cell>
          <cell r="AO582">
            <v>284.8409576962452</v>
          </cell>
        </row>
        <row r="583">
          <cell r="A583">
            <v>20581</v>
          </cell>
          <cell r="D583" t="str">
            <v>神奇的混乱项链</v>
          </cell>
          <cell r="E583">
            <v>14</v>
          </cell>
          <cell r="F583" t="str">
            <v>s</v>
          </cell>
          <cell r="M583" t="str">
            <v>神圣</v>
          </cell>
          <cell r="AO583">
            <v>325.82993451370362</v>
          </cell>
        </row>
        <row r="584">
          <cell r="A584">
            <v>20582</v>
          </cell>
          <cell r="D584" t="str">
            <v>神秘的魔王项链</v>
          </cell>
          <cell r="E584">
            <v>16</v>
          </cell>
          <cell r="F584" t="str">
            <v>s</v>
          </cell>
          <cell r="M584" t="str">
            <v>神圣</v>
          </cell>
          <cell r="AO584">
            <v>864</v>
          </cell>
        </row>
        <row r="585">
          <cell r="A585">
            <v>20583</v>
          </cell>
          <cell r="D585" t="str">
            <v>神奇的忏悔戒指</v>
          </cell>
          <cell r="E585">
            <v>18</v>
          </cell>
          <cell r="F585" t="str">
            <v>s</v>
          </cell>
          <cell r="M585" t="str">
            <v>神圣</v>
          </cell>
          <cell r="AO585">
            <v>770.67726708074531</v>
          </cell>
        </row>
        <row r="586">
          <cell r="A586">
            <v>20584</v>
          </cell>
          <cell r="D586" t="str">
            <v>传说的水晶护腕</v>
          </cell>
          <cell r="E586">
            <v>20</v>
          </cell>
          <cell r="F586" t="str">
            <v>s</v>
          </cell>
          <cell r="M586" t="str">
            <v>神圣</v>
          </cell>
          <cell r="AO586">
            <v>925.56476272648831</v>
          </cell>
        </row>
        <row r="587">
          <cell r="A587">
            <v>20585</v>
          </cell>
          <cell r="D587" t="str">
            <v>拉风的魔王项链</v>
          </cell>
          <cell r="E587">
            <v>6</v>
          </cell>
          <cell r="F587" t="str">
            <v>a</v>
          </cell>
          <cell r="M587" t="str">
            <v>神圣</v>
          </cell>
          <cell r="AO587">
            <v>72</v>
          </cell>
        </row>
        <row r="588">
          <cell r="A588">
            <v>20586</v>
          </cell>
          <cell r="D588" t="str">
            <v>犀利的青铜戒指</v>
          </cell>
          <cell r="E588">
            <v>8</v>
          </cell>
          <cell r="F588" t="str">
            <v>a</v>
          </cell>
          <cell r="M588" t="str">
            <v>神圣</v>
          </cell>
          <cell r="AO588">
            <v>54.304615384615381</v>
          </cell>
        </row>
        <row r="589">
          <cell r="A589">
            <v>20587</v>
          </cell>
          <cell r="D589" t="str">
            <v>拉风的青铜项链</v>
          </cell>
          <cell r="E589">
            <v>10</v>
          </cell>
          <cell r="F589" t="str">
            <v>a</v>
          </cell>
          <cell r="M589" t="str">
            <v>神圣</v>
          </cell>
          <cell r="AO589">
            <v>221.03152416356878</v>
          </cell>
        </row>
        <row r="590">
          <cell r="A590">
            <v>20588</v>
          </cell>
          <cell r="D590" t="str">
            <v>拉风的魔王戒指</v>
          </cell>
          <cell r="E590">
            <v>12</v>
          </cell>
          <cell r="F590" t="str">
            <v>a</v>
          </cell>
          <cell r="M590" t="str">
            <v>神圣</v>
          </cell>
          <cell r="AO590">
            <v>294.99534246575342</v>
          </cell>
        </row>
        <row r="591">
          <cell r="A591">
            <v>20589</v>
          </cell>
          <cell r="D591" t="str">
            <v>闪耀的颓废戒指</v>
          </cell>
          <cell r="E591">
            <v>14</v>
          </cell>
          <cell r="F591" t="str">
            <v>a</v>
          </cell>
          <cell r="M591" t="str">
            <v>神圣</v>
          </cell>
          <cell r="AO591">
            <v>135.68712328767123</v>
          </cell>
        </row>
        <row r="592">
          <cell r="A592">
            <v>20590</v>
          </cell>
          <cell r="D592" t="str">
            <v>闪耀的女神项链</v>
          </cell>
          <cell r="E592">
            <v>16</v>
          </cell>
          <cell r="F592" t="str">
            <v>a</v>
          </cell>
          <cell r="M592" t="str">
            <v>神圣</v>
          </cell>
          <cell r="AO592">
            <v>576</v>
          </cell>
        </row>
        <row r="593">
          <cell r="A593">
            <v>20591</v>
          </cell>
          <cell r="D593" t="str">
            <v>犀利的混乱戒指</v>
          </cell>
          <cell r="E593">
            <v>18</v>
          </cell>
          <cell r="F593" t="str">
            <v>a</v>
          </cell>
          <cell r="M593" t="str">
            <v>神圣</v>
          </cell>
          <cell r="AO593">
            <v>372.38405286343612</v>
          </cell>
        </row>
        <row r="594">
          <cell r="A594">
            <v>20592</v>
          </cell>
          <cell r="D594" t="str">
            <v>闪耀的魔王护腕</v>
          </cell>
          <cell r="E594">
            <v>20</v>
          </cell>
          <cell r="F594" t="str">
            <v>a</v>
          </cell>
          <cell r="M594" t="str">
            <v>神圣</v>
          </cell>
          <cell r="AO594">
            <v>592.85785714285714</v>
          </cell>
        </row>
        <row r="595">
          <cell r="A595">
            <v>20593</v>
          </cell>
          <cell r="D595" t="str">
            <v>优质的青铜项链</v>
          </cell>
          <cell r="E595">
            <v>5</v>
          </cell>
          <cell r="F595" t="str">
            <v>b</v>
          </cell>
          <cell r="M595" t="str">
            <v>神圣</v>
          </cell>
          <cell r="AO595">
            <v>85.5</v>
          </cell>
        </row>
        <row r="596">
          <cell r="A596">
            <v>20594</v>
          </cell>
          <cell r="D596" t="str">
            <v>优质的晨曦项链</v>
          </cell>
          <cell r="E596">
            <v>7</v>
          </cell>
          <cell r="F596" t="str">
            <v>b</v>
          </cell>
          <cell r="M596" t="str">
            <v>神圣</v>
          </cell>
          <cell r="AO596">
            <v>65.031524163568776</v>
          </cell>
        </row>
        <row r="597">
          <cell r="A597">
            <v>20595</v>
          </cell>
          <cell r="D597" t="str">
            <v>优质的白银戒指</v>
          </cell>
          <cell r="E597">
            <v>9</v>
          </cell>
          <cell r="F597" t="str">
            <v>b</v>
          </cell>
          <cell r="M597" t="str">
            <v>神圣</v>
          </cell>
          <cell r="AO597">
            <v>97.209473684210522</v>
          </cell>
        </row>
        <row r="598">
          <cell r="A598">
            <v>20596</v>
          </cell>
          <cell r="D598" t="str">
            <v>坚硬的水晶戒指</v>
          </cell>
          <cell r="E598">
            <v>11</v>
          </cell>
          <cell r="F598" t="str">
            <v>b</v>
          </cell>
          <cell r="M598" t="str">
            <v>神圣</v>
          </cell>
          <cell r="AO598">
            <v>126</v>
          </cell>
        </row>
        <row r="599">
          <cell r="A599">
            <v>20597</v>
          </cell>
          <cell r="D599" t="str">
            <v>发亮的卡尼亚护腕</v>
          </cell>
          <cell r="E599">
            <v>13</v>
          </cell>
          <cell r="F599" t="str">
            <v>b</v>
          </cell>
          <cell r="M599" t="str">
            <v>神圣</v>
          </cell>
          <cell r="AO599">
            <v>161.17335120643432</v>
          </cell>
        </row>
        <row r="600">
          <cell r="A600">
            <v>20598</v>
          </cell>
          <cell r="D600" t="str">
            <v>凌厉的虚幻戒指</v>
          </cell>
          <cell r="E600">
            <v>15</v>
          </cell>
          <cell r="F600" t="str">
            <v>b</v>
          </cell>
          <cell r="M600" t="str">
            <v>神圣</v>
          </cell>
          <cell r="AO600">
            <v>190.5</v>
          </cell>
        </row>
        <row r="601">
          <cell r="A601">
            <v>20599</v>
          </cell>
          <cell r="D601" t="str">
            <v>发亮的玄铁护腕</v>
          </cell>
          <cell r="E601">
            <v>17</v>
          </cell>
          <cell r="F601" t="str">
            <v>b</v>
          </cell>
          <cell r="M601" t="str">
            <v>神圣</v>
          </cell>
          <cell r="AO601">
            <v>226.33628959276018</v>
          </cell>
        </row>
        <row r="602">
          <cell r="A602">
            <v>20600</v>
          </cell>
          <cell r="D602" t="str">
            <v>优质的言语护腕</v>
          </cell>
          <cell r="E602">
            <v>19</v>
          </cell>
          <cell r="F602" t="str">
            <v>b</v>
          </cell>
          <cell r="M602" t="str">
            <v>神圣</v>
          </cell>
          <cell r="AO602">
            <v>334.5</v>
          </cell>
        </row>
        <row r="603">
          <cell r="A603">
            <v>20601</v>
          </cell>
          <cell r="D603" t="str">
            <v>一般的空灵项链</v>
          </cell>
          <cell r="E603">
            <v>5</v>
          </cell>
          <cell r="F603" t="str">
            <v>c</v>
          </cell>
          <cell r="M603" t="str">
            <v/>
          </cell>
          <cell r="AO603">
            <v>42</v>
          </cell>
        </row>
        <row r="604">
          <cell r="A604">
            <v>20602</v>
          </cell>
          <cell r="D604" t="str">
            <v>一般的水晶护腕</v>
          </cell>
          <cell r="E604">
            <v>7</v>
          </cell>
          <cell r="F604" t="str">
            <v>c</v>
          </cell>
          <cell r="M604" t="str">
            <v/>
          </cell>
          <cell r="AO604">
            <v>111</v>
          </cell>
        </row>
        <row r="605">
          <cell r="A605">
            <v>20603</v>
          </cell>
          <cell r="D605" t="str">
            <v>一般的空灵护腕</v>
          </cell>
          <cell r="E605">
            <v>9</v>
          </cell>
          <cell r="F605" t="str">
            <v>c</v>
          </cell>
          <cell r="M605" t="str">
            <v/>
          </cell>
          <cell r="AO605">
            <v>127.5</v>
          </cell>
        </row>
        <row r="606">
          <cell r="A606">
            <v>20604</v>
          </cell>
          <cell r="D606" t="str">
            <v>初级的塞尔塔护腕</v>
          </cell>
          <cell r="E606">
            <v>11</v>
          </cell>
          <cell r="F606" t="str">
            <v>c</v>
          </cell>
          <cell r="M606" t="str">
            <v/>
          </cell>
          <cell r="AO606">
            <v>459</v>
          </cell>
        </row>
        <row r="607">
          <cell r="A607">
            <v>20605</v>
          </cell>
          <cell r="D607" t="str">
            <v>一般的精灵护腕</v>
          </cell>
          <cell r="E607">
            <v>13</v>
          </cell>
          <cell r="F607" t="str">
            <v>c</v>
          </cell>
          <cell r="M607" t="str">
            <v/>
          </cell>
          <cell r="AO607">
            <v>213</v>
          </cell>
        </row>
        <row r="608">
          <cell r="A608">
            <v>20606</v>
          </cell>
          <cell r="D608" t="str">
            <v>普通的斯塞提项链</v>
          </cell>
          <cell r="E608">
            <v>15</v>
          </cell>
          <cell r="F608" t="str">
            <v>c</v>
          </cell>
          <cell r="M608" t="str">
            <v/>
          </cell>
          <cell r="AO608">
            <v>336</v>
          </cell>
        </row>
        <row r="609">
          <cell r="A609">
            <v>20607</v>
          </cell>
          <cell r="D609" t="str">
            <v>初级的卡尼亚戒指</v>
          </cell>
          <cell r="E609">
            <v>17</v>
          </cell>
          <cell r="F609" t="str">
            <v>c</v>
          </cell>
          <cell r="M609" t="str">
            <v/>
          </cell>
          <cell r="AO609">
            <v>297</v>
          </cell>
        </row>
        <row r="610">
          <cell r="A610">
            <v>20608</v>
          </cell>
          <cell r="D610" t="str">
            <v>一般的塞尔塔戒指</v>
          </cell>
          <cell r="E610">
            <v>19</v>
          </cell>
          <cell r="F610" t="str">
            <v>c</v>
          </cell>
          <cell r="M610" t="str">
            <v/>
          </cell>
          <cell r="AO610">
            <v>921</v>
          </cell>
        </row>
        <row r="611">
          <cell r="A611">
            <v>20609</v>
          </cell>
          <cell r="D611" t="str">
            <v>神秘的颓废戒指</v>
          </cell>
          <cell r="E611">
            <v>6</v>
          </cell>
          <cell r="F611" t="str">
            <v>s</v>
          </cell>
          <cell r="M611" t="str">
            <v>地脉</v>
          </cell>
          <cell r="AO611">
            <v>48.117044334975368</v>
          </cell>
        </row>
        <row r="612">
          <cell r="A612">
            <v>20610</v>
          </cell>
          <cell r="D612" t="str">
            <v>璀璨的空灵戒指</v>
          </cell>
          <cell r="E612">
            <v>8</v>
          </cell>
          <cell r="F612" t="str">
            <v>s</v>
          </cell>
          <cell r="M612" t="str">
            <v>地脉</v>
          </cell>
          <cell r="AO612">
            <v>106.5</v>
          </cell>
        </row>
        <row r="613">
          <cell r="A613">
            <v>20611</v>
          </cell>
          <cell r="D613" t="str">
            <v>神奇的水晶项链</v>
          </cell>
          <cell r="E613">
            <v>10</v>
          </cell>
          <cell r="F613" t="str">
            <v>s</v>
          </cell>
          <cell r="M613" t="str">
            <v>地脉</v>
          </cell>
          <cell r="AO613">
            <v>145.87714285714287</v>
          </cell>
        </row>
        <row r="614">
          <cell r="A614">
            <v>20612</v>
          </cell>
          <cell r="D614" t="str">
            <v>神秘的青铜项链</v>
          </cell>
          <cell r="E614">
            <v>12</v>
          </cell>
          <cell r="F614" t="str">
            <v>s</v>
          </cell>
          <cell r="M614" t="str">
            <v>地脉</v>
          </cell>
          <cell r="AO614">
            <v>195.51813084112149</v>
          </cell>
        </row>
        <row r="615">
          <cell r="A615">
            <v>20613</v>
          </cell>
          <cell r="D615" t="str">
            <v>璀璨的卡尼亚戒指</v>
          </cell>
          <cell r="E615">
            <v>14</v>
          </cell>
          <cell r="F615" t="str">
            <v>s</v>
          </cell>
          <cell r="M615" t="str">
            <v>地脉</v>
          </cell>
          <cell r="AO615">
            <v>177.07085617268979</v>
          </cell>
        </row>
        <row r="616">
          <cell r="A616">
            <v>20614</v>
          </cell>
          <cell r="D616" t="str">
            <v>神奇的白银戒指</v>
          </cell>
          <cell r="E616">
            <v>16</v>
          </cell>
          <cell r="F616" t="str">
            <v>s</v>
          </cell>
          <cell r="M616" t="str">
            <v>地脉</v>
          </cell>
          <cell r="AO616">
            <v>809.28369029663145</v>
          </cell>
        </row>
        <row r="617">
          <cell r="A617">
            <v>20615</v>
          </cell>
          <cell r="D617" t="str">
            <v>璀璨的塞尔塔戒指</v>
          </cell>
          <cell r="E617">
            <v>18</v>
          </cell>
          <cell r="F617" t="str">
            <v>s</v>
          </cell>
          <cell r="M617" t="str">
            <v>地脉</v>
          </cell>
          <cell r="AO617">
            <v>463.82869565217391</v>
          </cell>
        </row>
        <row r="618">
          <cell r="A618">
            <v>20616</v>
          </cell>
          <cell r="D618" t="str">
            <v>传说的白银戒指</v>
          </cell>
          <cell r="E618">
            <v>20</v>
          </cell>
          <cell r="F618" t="str">
            <v>s</v>
          </cell>
          <cell r="M618" t="str">
            <v>地脉</v>
          </cell>
          <cell r="AO618">
            <v>547.03739430543567</v>
          </cell>
        </row>
        <row r="619">
          <cell r="A619">
            <v>20617</v>
          </cell>
          <cell r="D619" t="str">
            <v>精致的言语项链</v>
          </cell>
          <cell r="E619">
            <v>6</v>
          </cell>
          <cell r="F619" t="str">
            <v>a</v>
          </cell>
          <cell r="M619" t="str">
            <v>地脉</v>
          </cell>
          <cell r="AO619">
            <v>26.316860986547084</v>
          </cell>
        </row>
        <row r="620">
          <cell r="A620">
            <v>20618</v>
          </cell>
          <cell r="D620" t="str">
            <v>拉风的水晶护腕</v>
          </cell>
          <cell r="E620">
            <v>8</v>
          </cell>
          <cell r="F620" t="str">
            <v>a</v>
          </cell>
          <cell r="M620" t="str">
            <v>地脉</v>
          </cell>
          <cell r="AO620">
            <v>51</v>
          </cell>
        </row>
        <row r="621">
          <cell r="A621">
            <v>20619</v>
          </cell>
          <cell r="D621" t="str">
            <v>闪耀的言语项链</v>
          </cell>
          <cell r="E621">
            <v>10</v>
          </cell>
          <cell r="F621" t="str">
            <v>a</v>
          </cell>
          <cell r="M621" t="str">
            <v>地脉</v>
          </cell>
          <cell r="AO621">
            <v>78.979826050361225</v>
          </cell>
        </row>
        <row r="622">
          <cell r="A622">
            <v>20620</v>
          </cell>
          <cell r="D622" t="str">
            <v>闪耀的言语护腕</v>
          </cell>
          <cell r="E622">
            <v>12</v>
          </cell>
          <cell r="F622" t="str">
            <v>a</v>
          </cell>
          <cell r="M622" t="str">
            <v>地脉</v>
          </cell>
          <cell r="AO622">
            <v>146.05255813953488</v>
          </cell>
        </row>
        <row r="623">
          <cell r="A623">
            <v>20621</v>
          </cell>
          <cell r="D623" t="str">
            <v>闪耀的晨曦项链</v>
          </cell>
          <cell r="E623">
            <v>14</v>
          </cell>
          <cell r="F623" t="str">
            <v>a</v>
          </cell>
          <cell r="M623" t="str">
            <v>地脉</v>
          </cell>
          <cell r="AO623">
            <v>272.18712328767123</v>
          </cell>
        </row>
        <row r="624">
          <cell r="A624">
            <v>20622</v>
          </cell>
          <cell r="D624" t="str">
            <v>闪耀的魔王戒指</v>
          </cell>
          <cell r="E624">
            <v>16</v>
          </cell>
          <cell r="F624" t="str">
            <v>a</v>
          </cell>
          <cell r="M624" t="str">
            <v>地脉</v>
          </cell>
          <cell r="AO624">
            <v>221.55047045400272</v>
          </cell>
        </row>
        <row r="625">
          <cell r="A625">
            <v>20623</v>
          </cell>
          <cell r="D625" t="str">
            <v>犀利的玄铁护腕</v>
          </cell>
          <cell r="E625">
            <v>18</v>
          </cell>
          <cell r="F625" t="str">
            <v>a</v>
          </cell>
          <cell r="M625" t="str">
            <v>地脉</v>
          </cell>
          <cell r="AO625">
            <v>274.47421479736903</v>
          </cell>
        </row>
        <row r="626">
          <cell r="A626">
            <v>20624</v>
          </cell>
          <cell r="D626" t="str">
            <v>犀利的混乱项链</v>
          </cell>
          <cell r="E626">
            <v>20</v>
          </cell>
          <cell r="F626" t="str">
            <v>a</v>
          </cell>
          <cell r="M626" t="str">
            <v>地脉</v>
          </cell>
          <cell r="AO626">
            <v>664.06285714285718</v>
          </cell>
        </row>
        <row r="627">
          <cell r="A627">
            <v>20625</v>
          </cell>
          <cell r="D627" t="str">
            <v>坚硬的卡尼亚项链</v>
          </cell>
          <cell r="E627">
            <v>5</v>
          </cell>
          <cell r="F627" t="str">
            <v>b</v>
          </cell>
          <cell r="M627" t="str">
            <v>地脉</v>
          </cell>
          <cell r="AO627">
            <v>46.5</v>
          </cell>
        </row>
        <row r="628">
          <cell r="A628">
            <v>20626</v>
          </cell>
          <cell r="D628" t="str">
            <v>凌厉的白银项链</v>
          </cell>
          <cell r="E628">
            <v>7</v>
          </cell>
          <cell r="F628" t="str">
            <v>b</v>
          </cell>
          <cell r="M628" t="str">
            <v>地脉</v>
          </cell>
          <cell r="AO628">
            <v>60.44830188679245</v>
          </cell>
        </row>
        <row r="629">
          <cell r="A629">
            <v>20627</v>
          </cell>
          <cell r="D629" t="str">
            <v>发亮的混乱护腕</v>
          </cell>
          <cell r="E629">
            <v>9</v>
          </cell>
          <cell r="F629" t="str">
            <v>b</v>
          </cell>
          <cell r="M629" t="str">
            <v>地脉</v>
          </cell>
          <cell r="AO629">
            <v>90.620460829493084</v>
          </cell>
        </row>
        <row r="630">
          <cell r="A630">
            <v>20628</v>
          </cell>
          <cell r="D630" t="str">
            <v>优质的卡尼亚戒指</v>
          </cell>
          <cell r="E630">
            <v>11</v>
          </cell>
          <cell r="F630" t="str">
            <v>b</v>
          </cell>
          <cell r="M630" t="str">
            <v>地脉</v>
          </cell>
          <cell r="AO630">
            <v>120</v>
          </cell>
        </row>
        <row r="631">
          <cell r="A631">
            <v>20629</v>
          </cell>
          <cell r="D631" t="str">
            <v>优质的青铜护腕</v>
          </cell>
          <cell r="E631">
            <v>13</v>
          </cell>
          <cell r="F631" t="str">
            <v>b</v>
          </cell>
          <cell r="M631" t="str">
            <v>地脉</v>
          </cell>
          <cell r="AO631">
            <v>211.5</v>
          </cell>
        </row>
        <row r="632">
          <cell r="A632">
            <v>20630</v>
          </cell>
          <cell r="D632" t="str">
            <v>凌厉的卡尼亚戒指</v>
          </cell>
          <cell r="E632">
            <v>15</v>
          </cell>
          <cell r="F632" t="str">
            <v>b</v>
          </cell>
          <cell r="M632" t="str">
            <v>地脉</v>
          </cell>
          <cell r="AO632">
            <v>184.02810810810811</v>
          </cell>
        </row>
        <row r="633">
          <cell r="A633">
            <v>20631</v>
          </cell>
          <cell r="D633" t="str">
            <v>坚硬的遗迹戒指</v>
          </cell>
          <cell r="E633">
            <v>17</v>
          </cell>
          <cell r="F633" t="str">
            <v>b</v>
          </cell>
          <cell r="M633" t="str">
            <v>地脉</v>
          </cell>
          <cell r="AO633">
            <v>212.82</v>
          </cell>
        </row>
        <row r="634">
          <cell r="A634">
            <v>20632</v>
          </cell>
          <cell r="D634" t="str">
            <v>坚硬的颓废项链</v>
          </cell>
          <cell r="E634">
            <v>19</v>
          </cell>
          <cell r="F634" t="str">
            <v>b</v>
          </cell>
          <cell r="M634" t="str">
            <v>地脉</v>
          </cell>
          <cell r="AO634">
            <v>242.98097560975609</v>
          </cell>
        </row>
        <row r="635">
          <cell r="A635">
            <v>20633</v>
          </cell>
          <cell r="D635" t="str">
            <v>一般的空灵护腕</v>
          </cell>
          <cell r="E635">
            <v>5</v>
          </cell>
          <cell r="F635" t="str">
            <v>c</v>
          </cell>
          <cell r="M635" t="str">
            <v/>
          </cell>
          <cell r="AO635">
            <v>57</v>
          </cell>
        </row>
        <row r="636">
          <cell r="A636">
            <v>20634</v>
          </cell>
          <cell r="D636" t="str">
            <v>破旧的虚幻护腕</v>
          </cell>
          <cell r="E636">
            <v>7</v>
          </cell>
          <cell r="F636" t="str">
            <v>c</v>
          </cell>
          <cell r="M636" t="str">
            <v/>
          </cell>
          <cell r="AO636">
            <v>169.5</v>
          </cell>
        </row>
        <row r="637">
          <cell r="A637">
            <v>20635</v>
          </cell>
          <cell r="D637" t="str">
            <v>一般的女神戒指</v>
          </cell>
          <cell r="E637">
            <v>9</v>
          </cell>
          <cell r="F637" t="str">
            <v>c</v>
          </cell>
          <cell r="M637" t="str">
            <v/>
          </cell>
          <cell r="AO637">
            <v>339</v>
          </cell>
        </row>
        <row r="638">
          <cell r="A638">
            <v>20636</v>
          </cell>
          <cell r="D638" t="str">
            <v>破旧的青铜项链</v>
          </cell>
          <cell r="E638">
            <v>11</v>
          </cell>
          <cell r="F638" t="str">
            <v>c</v>
          </cell>
          <cell r="M638" t="str">
            <v/>
          </cell>
          <cell r="AO638">
            <v>162</v>
          </cell>
        </row>
        <row r="639">
          <cell r="A639">
            <v>20637</v>
          </cell>
          <cell r="D639" t="str">
            <v>破旧的白银项链</v>
          </cell>
          <cell r="E639">
            <v>13</v>
          </cell>
          <cell r="F639" t="str">
            <v>c</v>
          </cell>
          <cell r="M639" t="str">
            <v/>
          </cell>
          <cell r="AO639">
            <v>202.5</v>
          </cell>
        </row>
        <row r="640">
          <cell r="A640">
            <v>20638</v>
          </cell>
          <cell r="D640" t="str">
            <v>一般的晨曦戒指</v>
          </cell>
          <cell r="E640">
            <v>15</v>
          </cell>
          <cell r="F640" t="str">
            <v>c</v>
          </cell>
          <cell r="M640" t="str">
            <v/>
          </cell>
          <cell r="AO640">
            <v>364.5</v>
          </cell>
        </row>
        <row r="641">
          <cell r="A641">
            <v>20639</v>
          </cell>
          <cell r="D641" t="str">
            <v>破旧的混乱戒指</v>
          </cell>
          <cell r="E641">
            <v>17</v>
          </cell>
          <cell r="F641" t="str">
            <v>c</v>
          </cell>
          <cell r="M641" t="str">
            <v/>
          </cell>
          <cell r="AO641">
            <v>595.5</v>
          </cell>
        </row>
        <row r="642">
          <cell r="A642">
            <v>20640</v>
          </cell>
          <cell r="D642" t="str">
            <v>一般的精灵戒指</v>
          </cell>
          <cell r="E642">
            <v>19</v>
          </cell>
          <cell r="F642" t="str">
            <v>c</v>
          </cell>
          <cell r="M642" t="str">
            <v/>
          </cell>
          <cell r="AO642">
            <v>681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112"/>
  <sheetViews>
    <sheetView workbookViewId="0">
      <selection activeCell="C30" sqref="C30:N30"/>
    </sheetView>
  </sheetViews>
  <sheetFormatPr defaultRowHeight="12.75" x14ac:dyDescent="0.2"/>
  <cols>
    <col min="1" max="1" width="22.75" style="60" customWidth="1"/>
    <col min="2" max="2" width="10.375" style="60" customWidth="1"/>
    <col min="3" max="4" width="11.5" style="60" customWidth="1"/>
    <col min="5" max="6" width="11.625" style="60" customWidth="1"/>
    <col min="7" max="7" width="11.375" style="60" customWidth="1"/>
    <col min="8" max="16384" width="9" style="60"/>
  </cols>
  <sheetData>
    <row r="1" spans="1:16" x14ac:dyDescent="0.2">
      <c r="A1" s="60">
        <v>1</v>
      </c>
      <c r="C1" s="61" t="s">
        <v>118</v>
      </c>
      <c r="D1" s="61" t="s">
        <v>119</v>
      </c>
      <c r="E1" s="62" t="s">
        <v>1571</v>
      </c>
      <c r="F1" s="61" t="s">
        <v>120</v>
      </c>
      <c r="G1" s="61" t="s">
        <v>121</v>
      </c>
      <c r="H1" s="61" t="s">
        <v>122</v>
      </c>
      <c r="J1" s="63"/>
      <c r="K1" s="63"/>
      <c r="L1" s="63"/>
      <c r="M1" s="63"/>
      <c r="N1" s="63"/>
      <c r="O1" s="63"/>
      <c r="P1" s="63"/>
    </row>
    <row r="2" spans="1:16" x14ac:dyDescent="0.2">
      <c r="A2" s="60">
        <v>3</v>
      </c>
      <c r="B2" s="60">
        <v>6</v>
      </c>
      <c r="C2" s="64" t="str">
        <f ca="1">IF(NOT(ISERR(VLOOKUP(INDEX(test1,A2,1),test1,1,FALSE))),VLOOKUP(INDEX(test1,A2,1),test1,1,FALSE),"")</f>
        <v>魔法师</v>
      </c>
      <c r="D2" s="64">
        <f>B2</f>
        <v>6</v>
      </c>
      <c r="E2" s="64">
        <v>99</v>
      </c>
      <c r="F2" s="64">
        <f ca="1">IF(C2="","",VLOOKUP(C2,fighttotalcount,D2+1,FALSE))</f>
        <v>250</v>
      </c>
      <c r="G2" s="64" t="str">
        <f ca="1">IF(C2="","",VLOOKUP(C2,test1,13,FALSE))</f>
        <v>--</v>
      </c>
      <c r="H2" s="64"/>
    </row>
    <row r="4" spans="1:16" ht="12" customHeight="1" x14ac:dyDescent="0.2">
      <c r="C4" s="60">
        <v>2</v>
      </c>
    </row>
    <row r="5" spans="1:16" x14ac:dyDescent="0.2">
      <c r="C5" s="60">
        <v>2</v>
      </c>
      <c r="D5" s="60">
        <v>1</v>
      </c>
    </row>
    <row r="8" spans="1:16" ht="26.25" customHeight="1" x14ac:dyDescent="0.2"/>
    <row r="9" spans="1:16" ht="24" hidden="1" customHeight="1" x14ac:dyDescent="0.2">
      <c r="C9" s="65">
        <v>2</v>
      </c>
      <c r="D9" s="65">
        <v>3</v>
      </c>
      <c r="E9" s="65">
        <v>4</v>
      </c>
      <c r="F9" s="65">
        <v>5</v>
      </c>
      <c r="G9" s="65">
        <v>6</v>
      </c>
      <c r="H9" s="65">
        <v>7</v>
      </c>
      <c r="I9" s="65">
        <v>8</v>
      </c>
      <c r="J9" s="65">
        <v>9</v>
      </c>
      <c r="K9" s="65">
        <v>10</v>
      </c>
      <c r="L9" s="65">
        <v>11</v>
      </c>
      <c r="M9" s="65">
        <v>12</v>
      </c>
    </row>
    <row r="10" spans="1:16" x14ac:dyDescent="0.2">
      <c r="B10" s="66" t="s">
        <v>128</v>
      </c>
      <c r="C10" s="66" t="s">
        <v>127</v>
      </c>
      <c r="D10" s="62" t="s">
        <v>105</v>
      </c>
      <c r="E10" s="62" t="s">
        <v>106</v>
      </c>
      <c r="F10" s="62" t="s">
        <v>108</v>
      </c>
      <c r="G10" s="62" t="s">
        <v>109</v>
      </c>
      <c r="H10" s="62" t="s">
        <v>126</v>
      </c>
      <c r="I10" s="62" t="s">
        <v>110</v>
      </c>
      <c r="J10" s="62" t="s">
        <v>111</v>
      </c>
      <c r="K10" s="62" t="s">
        <v>112</v>
      </c>
      <c r="L10" s="62" t="s">
        <v>113</v>
      </c>
      <c r="M10" s="62" t="s">
        <v>114</v>
      </c>
      <c r="N10" s="62" t="s">
        <v>107</v>
      </c>
    </row>
    <row r="11" spans="1:16" x14ac:dyDescent="0.2">
      <c r="B11" s="67">
        <v>1</v>
      </c>
      <c r="C11" s="64">
        <f>20</f>
        <v>20</v>
      </c>
      <c r="D11" s="64">
        <f t="shared" ref="D11:J11" ca="1" si="0">IF(VLOOKUP($C$2,test1,C$9,FALSE)=0,0,ROUND(VLOOKUP($C$2,test1,C$9,FALSE)+($B11-1)*(1+VLOOKUP($C$2,professionGrowP,C$9,FALSE))*VLOOKUP(VLOOKUP($A$1,profession2,2,FALSE),professionGrow,C$9,FALSE),0))</f>
        <v>18</v>
      </c>
      <c r="E11" s="64">
        <f t="shared" ca="1" si="0"/>
        <v>18</v>
      </c>
      <c r="F11" s="64">
        <f t="shared" ca="1" si="0"/>
        <v>4</v>
      </c>
      <c r="G11" s="64">
        <f t="shared" ca="1" si="0"/>
        <v>4</v>
      </c>
      <c r="H11" s="64">
        <f t="shared" ca="1" si="0"/>
        <v>18</v>
      </c>
      <c r="I11" s="64">
        <f t="shared" ca="1" si="0"/>
        <v>18</v>
      </c>
      <c r="J11" s="64">
        <f t="shared" ca="1" si="0"/>
        <v>14</v>
      </c>
      <c r="K11" s="104">
        <f ca="1">J11/1000+1</f>
        <v>1.014</v>
      </c>
      <c r="L11" s="104">
        <f ca="1">I11/1000+0.1</f>
        <v>0.11800000000000001</v>
      </c>
      <c r="M11" s="104">
        <f ca="1">J11/3000+0.1</f>
        <v>0.10466666666666667</v>
      </c>
      <c r="N11" s="64"/>
    </row>
    <row r="12" spans="1:16" x14ac:dyDescent="0.2">
      <c r="B12" s="67">
        <v>2</v>
      </c>
      <c r="C12" s="64">
        <f t="shared" ref="C12:C43" si="1">C11+INT(B12^2.5*VLOOKUP($A$1,profession2,3,FALSE))</f>
        <v>25</v>
      </c>
      <c r="D12" s="64">
        <f t="shared" ref="D12:D43" ca="1" si="2">ROUND(VLOOKUP($C$2,test1,2,FALSE)+(B12-1)*(1+VLOOKUP($C$2,professionGrowP,2,FALSE))*VLOOKUP(VLOOKUP($A$1,profession2,2,FALSE),professionGrow,2,FALSE),0)</f>
        <v>21</v>
      </c>
      <c r="E12" s="64">
        <f t="shared" ref="E12:G31" ca="1" si="3">ROUND(VLOOKUP($C$2,test1,D$9,FALSE)+($B12-1)*(1+VLOOKUP($C$2,professionGrowP,D$9,FALSE))*VLOOKUP(VLOOKUP($A$1,profession2,2,FALSE),professionGrow,D$9,FALSE),0)</f>
        <v>22</v>
      </c>
      <c r="F12" s="64">
        <f t="shared" ca="1" si="3"/>
        <v>6</v>
      </c>
      <c r="G12" s="64">
        <f t="shared" ca="1" si="3"/>
        <v>6</v>
      </c>
      <c r="H12" s="64">
        <f t="shared" ref="H12:H43" ca="1" si="4">IF(VLOOKUP($C$2,test1,G$9,FALSE)=0,0,ROUND(VLOOKUP($C$2,test1,G$9,FALSE)+($B12-1)*(1+VLOOKUP($C$2,professionGrowP,G$9,FALSE))*VLOOKUP(VLOOKUP($A$1,profession2,2,FALSE),professionGrow,G$9,FALSE),0))</f>
        <v>23</v>
      </c>
      <c r="I12" s="64">
        <f t="shared" ref="I12:J31" ca="1" si="5">ROUND(VLOOKUP($C$2,test1,H$9,FALSE)+($B12-1)*(1+VLOOKUP($C$2,professionGrowP,H$9,FALSE))*VLOOKUP(VLOOKUP($A$1,profession2,2,FALSE),professionGrow,H$9,FALSE),0)</f>
        <v>21</v>
      </c>
      <c r="J12" s="64">
        <f t="shared" ca="1" si="5"/>
        <v>16</v>
      </c>
      <c r="K12" s="104">
        <f t="shared" ref="K12:K75" ca="1" si="6">J12/1000+1</f>
        <v>1.016</v>
      </c>
      <c r="L12" s="104">
        <f t="shared" ref="L12:L75" ca="1" si="7">I12/1000+0.1</f>
        <v>0.12100000000000001</v>
      </c>
      <c r="M12" s="104">
        <f t="shared" ref="M12:M75" ca="1" si="8">J12/3000+0.1</f>
        <v>0.10533333333333333</v>
      </c>
      <c r="N12" s="64"/>
    </row>
    <row r="13" spans="1:16" x14ac:dyDescent="0.2">
      <c r="B13" s="67">
        <v>3</v>
      </c>
      <c r="C13" s="64">
        <f t="shared" si="1"/>
        <v>40</v>
      </c>
      <c r="D13" s="64">
        <f t="shared" ca="1" si="2"/>
        <v>24</v>
      </c>
      <c r="E13" s="64">
        <f t="shared" ca="1" si="3"/>
        <v>27</v>
      </c>
      <c r="F13" s="64">
        <f ca="1">ROUND(VLOOKUP($C$2,test1,E$9,FALSE)+($B13-1)*(1+VLOOKUP($C$2,professionGrowP,E$9,FALSE))*VLOOKUP(VLOOKUP($A$1,profession2,2,FALSE),professionGrow,E$9,FALSE),0)</f>
        <v>9</v>
      </c>
      <c r="G13" s="64">
        <f t="shared" ca="1" si="3"/>
        <v>9</v>
      </c>
      <c r="H13" s="64">
        <f t="shared" ca="1" si="4"/>
        <v>28</v>
      </c>
      <c r="I13" s="64">
        <f t="shared" ca="1" si="5"/>
        <v>24</v>
      </c>
      <c r="J13" s="64">
        <f t="shared" ca="1" si="5"/>
        <v>18</v>
      </c>
      <c r="K13" s="104">
        <f t="shared" ca="1" si="6"/>
        <v>1.018</v>
      </c>
      <c r="L13" s="104">
        <f t="shared" ca="1" si="7"/>
        <v>0.124</v>
      </c>
      <c r="M13" s="104">
        <f t="shared" ca="1" si="8"/>
        <v>0.10600000000000001</v>
      </c>
      <c r="N13" s="64"/>
    </row>
    <row r="14" spans="1:16" x14ac:dyDescent="0.2">
      <c r="B14" s="67">
        <v>4</v>
      </c>
      <c r="C14" s="64">
        <f t="shared" si="1"/>
        <v>72</v>
      </c>
      <c r="D14" s="64">
        <f t="shared" ca="1" si="2"/>
        <v>27</v>
      </c>
      <c r="E14" s="64">
        <f t="shared" ca="1" si="3"/>
        <v>31</v>
      </c>
      <c r="F14" s="64">
        <f t="shared" ca="1" si="3"/>
        <v>11</v>
      </c>
      <c r="G14" s="64">
        <f t="shared" ca="1" si="3"/>
        <v>11</v>
      </c>
      <c r="H14" s="64">
        <f t="shared" ca="1" si="4"/>
        <v>32</v>
      </c>
      <c r="I14" s="64">
        <f t="shared" ca="1" si="5"/>
        <v>27</v>
      </c>
      <c r="J14" s="64">
        <f t="shared" ca="1" si="5"/>
        <v>21</v>
      </c>
      <c r="K14" s="104">
        <f t="shared" ca="1" si="6"/>
        <v>1.0209999999999999</v>
      </c>
      <c r="L14" s="104">
        <f t="shared" ca="1" si="7"/>
        <v>0.127</v>
      </c>
      <c r="M14" s="104">
        <f t="shared" ca="1" si="8"/>
        <v>0.10700000000000001</v>
      </c>
      <c r="N14" s="64"/>
    </row>
    <row r="15" spans="1:16" x14ac:dyDescent="0.2">
      <c r="B15" s="67">
        <v>5</v>
      </c>
      <c r="C15" s="64">
        <f t="shared" si="1"/>
        <v>127</v>
      </c>
      <c r="D15" s="64">
        <f t="shared" ca="1" si="2"/>
        <v>30</v>
      </c>
      <c r="E15" s="64">
        <f t="shared" ca="1" si="3"/>
        <v>36</v>
      </c>
      <c r="F15" s="64">
        <f t="shared" ca="1" si="3"/>
        <v>14</v>
      </c>
      <c r="G15" s="64">
        <f t="shared" ca="1" si="3"/>
        <v>14</v>
      </c>
      <c r="H15" s="64">
        <f t="shared" ca="1" si="4"/>
        <v>37</v>
      </c>
      <c r="I15" s="64">
        <f t="shared" ca="1" si="5"/>
        <v>29</v>
      </c>
      <c r="J15" s="64">
        <f t="shared" ca="1" si="5"/>
        <v>23</v>
      </c>
      <c r="K15" s="104">
        <f t="shared" ca="1" si="6"/>
        <v>1.0229999999999999</v>
      </c>
      <c r="L15" s="104">
        <f t="shared" ca="1" si="7"/>
        <v>0.129</v>
      </c>
      <c r="M15" s="104">
        <f t="shared" ca="1" si="8"/>
        <v>0.10766666666666667</v>
      </c>
      <c r="N15" s="64"/>
    </row>
    <row r="16" spans="1:16" x14ac:dyDescent="0.2">
      <c r="B16" s="67">
        <v>6</v>
      </c>
      <c r="C16" s="64">
        <f t="shared" si="1"/>
        <v>215</v>
      </c>
      <c r="D16" s="64">
        <f t="shared" ca="1" si="2"/>
        <v>33</v>
      </c>
      <c r="E16" s="64">
        <f t="shared" ca="1" si="3"/>
        <v>40</v>
      </c>
      <c r="F16" s="64">
        <f t="shared" ca="1" si="3"/>
        <v>16</v>
      </c>
      <c r="G16" s="64">
        <f t="shared" ca="1" si="3"/>
        <v>16</v>
      </c>
      <c r="H16" s="64">
        <f t="shared" ca="1" si="4"/>
        <v>42</v>
      </c>
      <c r="I16" s="64">
        <f t="shared" ca="1" si="5"/>
        <v>32</v>
      </c>
      <c r="J16" s="64">
        <f t="shared" ca="1" si="5"/>
        <v>25</v>
      </c>
      <c r="K16" s="104">
        <f t="shared" ca="1" si="6"/>
        <v>1.0249999999999999</v>
      </c>
      <c r="L16" s="104">
        <f t="shared" ca="1" si="7"/>
        <v>0.13200000000000001</v>
      </c>
      <c r="M16" s="104">
        <f t="shared" ca="1" si="8"/>
        <v>0.10833333333333334</v>
      </c>
      <c r="N16" s="64"/>
    </row>
    <row r="17" spans="2:14" x14ac:dyDescent="0.2">
      <c r="B17" s="67">
        <v>7</v>
      </c>
      <c r="C17" s="64">
        <f t="shared" si="1"/>
        <v>344</v>
      </c>
      <c r="D17" s="64">
        <f t="shared" ca="1" si="2"/>
        <v>36</v>
      </c>
      <c r="E17" s="64">
        <f t="shared" ca="1" si="3"/>
        <v>44</v>
      </c>
      <c r="F17" s="64">
        <f t="shared" ca="1" si="3"/>
        <v>18</v>
      </c>
      <c r="G17" s="64">
        <f t="shared" ca="1" si="3"/>
        <v>18</v>
      </c>
      <c r="H17" s="64">
        <f t="shared" ca="1" si="4"/>
        <v>47</v>
      </c>
      <c r="I17" s="64">
        <f t="shared" ca="1" si="5"/>
        <v>35</v>
      </c>
      <c r="J17" s="64">
        <f t="shared" ca="1" si="5"/>
        <v>27</v>
      </c>
      <c r="K17" s="104">
        <f t="shared" ca="1" si="6"/>
        <v>1.0269999999999999</v>
      </c>
      <c r="L17" s="104">
        <f t="shared" ca="1" si="7"/>
        <v>0.13500000000000001</v>
      </c>
      <c r="M17" s="104">
        <f t="shared" ca="1" si="8"/>
        <v>0.109</v>
      </c>
      <c r="N17" s="64"/>
    </row>
    <row r="18" spans="2:14" x14ac:dyDescent="0.2">
      <c r="B18" s="67">
        <v>8</v>
      </c>
      <c r="C18" s="64">
        <f t="shared" si="1"/>
        <v>525</v>
      </c>
      <c r="D18" s="64">
        <f t="shared" ca="1" si="2"/>
        <v>39</v>
      </c>
      <c r="E18" s="64">
        <f t="shared" ca="1" si="3"/>
        <v>49</v>
      </c>
      <c r="F18" s="64">
        <f t="shared" ca="1" si="3"/>
        <v>21</v>
      </c>
      <c r="G18" s="64">
        <f t="shared" ca="1" si="3"/>
        <v>21</v>
      </c>
      <c r="H18" s="64">
        <f t="shared" ca="1" si="4"/>
        <v>52</v>
      </c>
      <c r="I18" s="64">
        <f t="shared" ca="1" si="5"/>
        <v>38</v>
      </c>
      <c r="J18" s="64">
        <f t="shared" ca="1" si="5"/>
        <v>29</v>
      </c>
      <c r="K18" s="104">
        <f t="shared" ca="1" si="6"/>
        <v>1.0289999999999999</v>
      </c>
      <c r="L18" s="104">
        <f t="shared" ca="1" si="7"/>
        <v>0.13800000000000001</v>
      </c>
      <c r="M18" s="104">
        <f t="shared" ca="1" si="8"/>
        <v>0.10966666666666668</v>
      </c>
      <c r="N18" s="64"/>
    </row>
    <row r="19" spans="2:14" x14ac:dyDescent="0.2">
      <c r="B19" s="67">
        <v>9</v>
      </c>
      <c r="C19" s="64">
        <f t="shared" si="1"/>
        <v>768</v>
      </c>
      <c r="D19" s="64">
        <f t="shared" ca="1" si="2"/>
        <v>42</v>
      </c>
      <c r="E19" s="64">
        <f t="shared" ca="1" si="3"/>
        <v>53</v>
      </c>
      <c r="F19" s="64">
        <f t="shared" ca="1" si="3"/>
        <v>23</v>
      </c>
      <c r="G19" s="64">
        <f t="shared" ca="1" si="3"/>
        <v>23</v>
      </c>
      <c r="H19" s="64">
        <f t="shared" ca="1" si="4"/>
        <v>56</v>
      </c>
      <c r="I19" s="64">
        <f t="shared" ca="1" si="5"/>
        <v>41</v>
      </c>
      <c r="J19" s="64">
        <f t="shared" ca="1" si="5"/>
        <v>32</v>
      </c>
      <c r="K19" s="104">
        <f t="shared" ca="1" si="6"/>
        <v>1.032</v>
      </c>
      <c r="L19" s="104">
        <f t="shared" ca="1" si="7"/>
        <v>0.14100000000000001</v>
      </c>
      <c r="M19" s="104">
        <f t="shared" ca="1" si="8"/>
        <v>0.11066666666666668</v>
      </c>
      <c r="N19" s="64"/>
    </row>
    <row r="20" spans="2:14" x14ac:dyDescent="0.2">
      <c r="B20" s="67">
        <v>10</v>
      </c>
      <c r="C20" s="64">
        <f t="shared" si="1"/>
        <v>1084</v>
      </c>
      <c r="D20" s="64">
        <f t="shared" ca="1" si="2"/>
        <v>45</v>
      </c>
      <c r="E20" s="64">
        <f t="shared" ca="1" si="3"/>
        <v>58</v>
      </c>
      <c r="F20" s="64">
        <f t="shared" ca="1" si="3"/>
        <v>26</v>
      </c>
      <c r="G20" s="64">
        <f t="shared" ca="1" si="3"/>
        <v>26</v>
      </c>
      <c r="H20" s="64">
        <f t="shared" ca="1" si="4"/>
        <v>61</v>
      </c>
      <c r="I20" s="64">
        <f t="shared" ca="1" si="5"/>
        <v>44</v>
      </c>
      <c r="J20" s="64">
        <f t="shared" ca="1" si="5"/>
        <v>34</v>
      </c>
      <c r="K20" s="104">
        <f t="shared" ca="1" si="6"/>
        <v>1.034</v>
      </c>
      <c r="L20" s="104">
        <f t="shared" ca="1" si="7"/>
        <v>0.14400000000000002</v>
      </c>
      <c r="M20" s="104">
        <f t="shared" ca="1" si="8"/>
        <v>0.11133333333333334</v>
      </c>
      <c r="N20" s="64"/>
    </row>
    <row r="21" spans="2:14" x14ac:dyDescent="0.2">
      <c r="B21" s="67">
        <v>11</v>
      </c>
      <c r="C21" s="64">
        <f t="shared" si="1"/>
        <v>1485</v>
      </c>
      <c r="D21" s="64">
        <f t="shared" ca="1" si="2"/>
        <v>48</v>
      </c>
      <c r="E21" s="64">
        <f t="shared" ca="1" si="3"/>
        <v>62</v>
      </c>
      <c r="F21" s="64">
        <f t="shared" ca="1" si="3"/>
        <v>28</v>
      </c>
      <c r="G21" s="64">
        <f t="shared" ca="1" si="3"/>
        <v>28</v>
      </c>
      <c r="H21" s="64">
        <f t="shared" ca="1" si="4"/>
        <v>66</v>
      </c>
      <c r="I21" s="64">
        <f t="shared" ca="1" si="5"/>
        <v>47</v>
      </c>
      <c r="J21" s="64">
        <f t="shared" ca="1" si="5"/>
        <v>36</v>
      </c>
      <c r="K21" s="104">
        <f t="shared" ca="1" si="6"/>
        <v>1.036</v>
      </c>
      <c r="L21" s="104">
        <f t="shared" ca="1" si="7"/>
        <v>0.14700000000000002</v>
      </c>
      <c r="M21" s="104">
        <f t="shared" ca="1" si="8"/>
        <v>0.112</v>
      </c>
      <c r="N21" s="64"/>
    </row>
    <row r="22" spans="2:14" x14ac:dyDescent="0.2">
      <c r="B22" s="67">
        <v>12</v>
      </c>
      <c r="C22" s="64">
        <f t="shared" si="1"/>
        <v>1983</v>
      </c>
      <c r="D22" s="64">
        <f t="shared" ca="1" si="2"/>
        <v>51</v>
      </c>
      <c r="E22" s="64">
        <f t="shared" ca="1" si="3"/>
        <v>66</v>
      </c>
      <c r="F22" s="64">
        <f t="shared" ca="1" si="3"/>
        <v>30</v>
      </c>
      <c r="G22" s="64">
        <f t="shared" ca="1" si="3"/>
        <v>30</v>
      </c>
      <c r="H22" s="64">
        <f t="shared" ca="1" si="4"/>
        <v>71</v>
      </c>
      <c r="I22" s="64">
        <f t="shared" ca="1" si="5"/>
        <v>49</v>
      </c>
      <c r="J22" s="64">
        <f t="shared" ca="1" si="5"/>
        <v>38</v>
      </c>
      <c r="K22" s="104">
        <f t="shared" ca="1" si="6"/>
        <v>1.038</v>
      </c>
      <c r="L22" s="104">
        <f t="shared" ca="1" si="7"/>
        <v>0.14900000000000002</v>
      </c>
      <c r="M22" s="104">
        <f t="shared" ca="1" si="8"/>
        <v>0.11266666666666666</v>
      </c>
      <c r="N22" s="64"/>
    </row>
    <row r="23" spans="2:14" x14ac:dyDescent="0.2">
      <c r="B23" s="67">
        <v>13</v>
      </c>
      <c r="C23" s="64">
        <f t="shared" si="1"/>
        <v>2592</v>
      </c>
      <c r="D23" s="64">
        <f t="shared" ca="1" si="2"/>
        <v>54</v>
      </c>
      <c r="E23" s="64">
        <f t="shared" ca="1" si="3"/>
        <v>71</v>
      </c>
      <c r="F23" s="64">
        <f t="shared" ca="1" si="3"/>
        <v>33</v>
      </c>
      <c r="G23" s="64">
        <f t="shared" ca="1" si="3"/>
        <v>33</v>
      </c>
      <c r="H23" s="64">
        <f t="shared" ca="1" si="4"/>
        <v>76</v>
      </c>
      <c r="I23" s="64">
        <f t="shared" ca="1" si="5"/>
        <v>52</v>
      </c>
      <c r="J23" s="64">
        <f t="shared" ca="1" si="5"/>
        <v>40</v>
      </c>
      <c r="K23" s="104">
        <f t="shared" ca="1" si="6"/>
        <v>1.04</v>
      </c>
      <c r="L23" s="104">
        <f t="shared" ca="1" si="7"/>
        <v>0.152</v>
      </c>
      <c r="M23" s="104">
        <f t="shared" ca="1" si="8"/>
        <v>0.11333333333333334</v>
      </c>
      <c r="N23" s="64"/>
    </row>
    <row r="24" spans="2:14" x14ac:dyDescent="0.2">
      <c r="B24" s="67">
        <v>14</v>
      </c>
      <c r="C24" s="64">
        <f t="shared" si="1"/>
        <v>3325</v>
      </c>
      <c r="D24" s="64">
        <f t="shared" ca="1" si="2"/>
        <v>57</v>
      </c>
      <c r="E24" s="64">
        <f t="shared" ca="1" si="3"/>
        <v>75</v>
      </c>
      <c r="F24" s="64">
        <f t="shared" ca="1" si="3"/>
        <v>35</v>
      </c>
      <c r="G24" s="64">
        <f t="shared" ca="1" si="3"/>
        <v>35</v>
      </c>
      <c r="H24" s="64">
        <f t="shared" ca="1" si="4"/>
        <v>80</v>
      </c>
      <c r="I24" s="64">
        <f t="shared" ca="1" si="5"/>
        <v>55</v>
      </c>
      <c r="J24" s="64">
        <f t="shared" ca="1" si="5"/>
        <v>43</v>
      </c>
      <c r="K24" s="104">
        <f t="shared" ca="1" si="6"/>
        <v>1.0429999999999999</v>
      </c>
      <c r="L24" s="104">
        <f t="shared" ca="1" si="7"/>
        <v>0.155</v>
      </c>
      <c r="M24" s="104">
        <f t="shared" ca="1" si="8"/>
        <v>0.11433333333333334</v>
      </c>
      <c r="N24" s="64"/>
    </row>
    <row r="25" spans="2:14" x14ac:dyDescent="0.2">
      <c r="B25" s="67">
        <v>15</v>
      </c>
      <c r="C25" s="64">
        <f t="shared" si="1"/>
        <v>4196</v>
      </c>
      <c r="D25" s="64">
        <f t="shared" ca="1" si="2"/>
        <v>60</v>
      </c>
      <c r="E25" s="64">
        <f t="shared" ca="1" si="3"/>
        <v>80</v>
      </c>
      <c r="F25" s="64">
        <f t="shared" ca="1" si="3"/>
        <v>38</v>
      </c>
      <c r="G25" s="64">
        <f t="shared" ca="1" si="3"/>
        <v>38</v>
      </c>
      <c r="H25" s="64">
        <f t="shared" ca="1" si="4"/>
        <v>85</v>
      </c>
      <c r="I25" s="64">
        <f t="shared" ca="1" si="5"/>
        <v>58</v>
      </c>
      <c r="J25" s="64">
        <f t="shared" ca="1" si="5"/>
        <v>45</v>
      </c>
      <c r="K25" s="104">
        <f t="shared" ca="1" si="6"/>
        <v>1.0449999999999999</v>
      </c>
      <c r="L25" s="104">
        <f t="shared" ca="1" si="7"/>
        <v>0.158</v>
      </c>
      <c r="M25" s="104">
        <f t="shared" ca="1" si="8"/>
        <v>0.115</v>
      </c>
      <c r="N25" s="64"/>
    </row>
    <row r="26" spans="2:14" x14ac:dyDescent="0.2">
      <c r="B26" s="67">
        <v>16</v>
      </c>
      <c r="C26" s="64">
        <f t="shared" si="1"/>
        <v>5220</v>
      </c>
      <c r="D26" s="64">
        <f t="shared" ca="1" si="2"/>
        <v>63</v>
      </c>
      <c r="E26" s="64">
        <f t="shared" ca="1" si="3"/>
        <v>84</v>
      </c>
      <c r="F26" s="64">
        <f t="shared" ca="1" si="3"/>
        <v>40</v>
      </c>
      <c r="G26" s="64">
        <f t="shared" ca="1" si="3"/>
        <v>40</v>
      </c>
      <c r="H26" s="64">
        <f t="shared" ca="1" si="4"/>
        <v>90</v>
      </c>
      <c r="I26" s="64">
        <f t="shared" ca="1" si="5"/>
        <v>61</v>
      </c>
      <c r="J26" s="64">
        <f t="shared" ca="1" si="5"/>
        <v>47</v>
      </c>
      <c r="K26" s="104">
        <f t="shared" ca="1" si="6"/>
        <v>1.0469999999999999</v>
      </c>
      <c r="L26" s="104">
        <f t="shared" ca="1" si="7"/>
        <v>0.161</v>
      </c>
      <c r="M26" s="104">
        <f t="shared" ca="1" si="8"/>
        <v>0.11566666666666667</v>
      </c>
      <c r="N26" s="64"/>
    </row>
    <row r="27" spans="2:14" x14ac:dyDescent="0.2">
      <c r="B27" s="67">
        <v>17</v>
      </c>
      <c r="C27" s="64">
        <f t="shared" si="1"/>
        <v>6411</v>
      </c>
      <c r="D27" s="64">
        <f t="shared" ca="1" si="2"/>
        <v>66</v>
      </c>
      <c r="E27" s="64">
        <f t="shared" ca="1" si="3"/>
        <v>88</v>
      </c>
      <c r="F27" s="64">
        <f t="shared" ca="1" si="3"/>
        <v>42</v>
      </c>
      <c r="G27" s="64">
        <f t="shared" ca="1" si="3"/>
        <v>42</v>
      </c>
      <c r="H27" s="64">
        <f t="shared" ca="1" si="4"/>
        <v>95</v>
      </c>
      <c r="I27" s="64">
        <f t="shared" ca="1" si="5"/>
        <v>64</v>
      </c>
      <c r="J27" s="64">
        <f t="shared" ca="1" si="5"/>
        <v>49</v>
      </c>
      <c r="K27" s="104">
        <f t="shared" ca="1" si="6"/>
        <v>1.0489999999999999</v>
      </c>
      <c r="L27" s="104">
        <f t="shared" ca="1" si="7"/>
        <v>0.16400000000000001</v>
      </c>
      <c r="M27" s="104">
        <f t="shared" ca="1" si="8"/>
        <v>0.11633333333333334</v>
      </c>
      <c r="N27" s="64"/>
    </row>
    <row r="28" spans="2:14" x14ac:dyDescent="0.2">
      <c r="B28" s="67">
        <v>18</v>
      </c>
      <c r="C28" s="64">
        <f t="shared" si="1"/>
        <v>7785</v>
      </c>
      <c r="D28" s="64">
        <f t="shared" ca="1" si="2"/>
        <v>69</v>
      </c>
      <c r="E28" s="64">
        <f t="shared" ca="1" si="3"/>
        <v>93</v>
      </c>
      <c r="F28" s="64">
        <f t="shared" ca="1" si="3"/>
        <v>45</v>
      </c>
      <c r="G28" s="64">
        <f t="shared" ca="1" si="3"/>
        <v>45</v>
      </c>
      <c r="H28" s="64">
        <f t="shared" ca="1" si="4"/>
        <v>100</v>
      </c>
      <c r="I28" s="64">
        <f t="shared" ca="1" si="5"/>
        <v>66</v>
      </c>
      <c r="J28" s="64">
        <f t="shared" ca="1" si="5"/>
        <v>51</v>
      </c>
      <c r="K28" s="104">
        <f t="shared" ca="1" si="6"/>
        <v>1.0509999999999999</v>
      </c>
      <c r="L28" s="104">
        <f t="shared" ca="1" si="7"/>
        <v>0.16600000000000001</v>
      </c>
      <c r="M28" s="104">
        <f t="shared" ca="1" si="8"/>
        <v>0.11700000000000001</v>
      </c>
      <c r="N28" s="64"/>
    </row>
    <row r="29" spans="2:14" x14ac:dyDescent="0.2">
      <c r="B29" s="67">
        <v>19</v>
      </c>
      <c r="C29" s="64">
        <f t="shared" si="1"/>
        <v>9358</v>
      </c>
      <c r="D29" s="64">
        <f t="shared" ca="1" si="2"/>
        <v>72</v>
      </c>
      <c r="E29" s="64">
        <f t="shared" ca="1" si="3"/>
        <v>97</v>
      </c>
      <c r="F29" s="64">
        <f t="shared" ca="1" si="3"/>
        <v>47</v>
      </c>
      <c r="G29" s="64">
        <f t="shared" ca="1" si="3"/>
        <v>47</v>
      </c>
      <c r="H29" s="64">
        <f t="shared" ca="1" si="4"/>
        <v>104</v>
      </c>
      <c r="I29" s="64">
        <f t="shared" ca="1" si="5"/>
        <v>69</v>
      </c>
      <c r="J29" s="64">
        <f t="shared" ca="1" si="5"/>
        <v>54</v>
      </c>
      <c r="K29" s="104">
        <f t="shared" ca="1" si="6"/>
        <v>1.054</v>
      </c>
      <c r="L29" s="104">
        <f t="shared" ca="1" si="7"/>
        <v>0.16900000000000001</v>
      </c>
      <c r="M29" s="104">
        <f t="shared" ca="1" si="8"/>
        <v>0.11800000000000001</v>
      </c>
      <c r="N29" s="64"/>
    </row>
    <row r="30" spans="2:14" x14ac:dyDescent="0.2">
      <c r="B30" s="67">
        <v>20</v>
      </c>
      <c r="C30" s="64">
        <f t="shared" si="1"/>
        <v>11146</v>
      </c>
      <c r="D30" s="64">
        <f t="shared" ca="1" si="2"/>
        <v>75</v>
      </c>
      <c r="E30" s="64">
        <f t="shared" ca="1" si="3"/>
        <v>102</v>
      </c>
      <c r="F30" s="64">
        <f t="shared" ca="1" si="3"/>
        <v>50</v>
      </c>
      <c r="G30" s="64">
        <f t="shared" ca="1" si="3"/>
        <v>50</v>
      </c>
      <c r="H30" s="64">
        <f t="shared" ca="1" si="4"/>
        <v>109</v>
      </c>
      <c r="I30" s="64">
        <f t="shared" ca="1" si="5"/>
        <v>72</v>
      </c>
      <c r="J30" s="64">
        <f t="shared" ca="1" si="5"/>
        <v>56</v>
      </c>
      <c r="K30" s="104">
        <f t="shared" ca="1" si="6"/>
        <v>1.056</v>
      </c>
      <c r="L30" s="104">
        <f t="shared" ca="1" si="7"/>
        <v>0.17199999999999999</v>
      </c>
      <c r="M30" s="104">
        <f t="shared" ca="1" si="8"/>
        <v>0.11866666666666667</v>
      </c>
      <c r="N30" s="64"/>
    </row>
    <row r="31" spans="2:14" x14ac:dyDescent="0.2">
      <c r="B31" s="67">
        <v>21</v>
      </c>
      <c r="C31" s="64">
        <f t="shared" si="1"/>
        <v>13166</v>
      </c>
      <c r="D31" s="64">
        <f t="shared" ca="1" si="2"/>
        <v>78</v>
      </c>
      <c r="E31" s="64">
        <f t="shared" ca="1" si="3"/>
        <v>106</v>
      </c>
      <c r="F31" s="64">
        <f t="shared" ca="1" si="3"/>
        <v>52</v>
      </c>
      <c r="G31" s="64">
        <f t="shared" ca="1" si="3"/>
        <v>52</v>
      </c>
      <c r="H31" s="64">
        <f t="shared" ca="1" si="4"/>
        <v>114</v>
      </c>
      <c r="I31" s="64">
        <f t="shared" ca="1" si="5"/>
        <v>75</v>
      </c>
      <c r="J31" s="64">
        <f t="shared" ca="1" si="5"/>
        <v>58</v>
      </c>
      <c r="K31" s="104">
        <f t="shared" ca="1" si="6"/>
        <v>1.0580000000000001</v>
      </c>
      <c r="L31" s="104">
        <f t="shared" ca="1" si="7"/>
        <v>0.17499999999999999</v>
      </c>
      <c r="M31" s="104">
        <f t="shared" ca="1" si="8"/>
        <v>0.11933333333333335</v>
      </c>
      <c r="N31" s="64"/>
    </row>
    <row r="32" spans="2:14" x14ac:dyDescent="0.2">
      <c r="B32" s="67">
        <v>22</v>
      </c>
      <c r="C32" s="64">
        <f t="shared" si="1"/>
        <v>15436</v>
      </c>
      <c r="D32" s="64">
        <f t="shared" ca="1" si="2"/>
        <v>81</v>
      </c>
      <c r="E32" s="64">
        <f t="shared" ref="E32:G51" ca="1" si="9">ROUND(VLOOKUP($C$2,test1,D$9,FALSE)+($B32-1)*(1+VLOOKUP($C$2,professionGrowP,D$9,FALSE))*VLOOKUP(VLOOKUP($A$1,profession2,2,FALSE),professionGrow,D$9,FALSE),0)</f>
        <v>110</v>
      </c>
      <c r="F32" s="64">
        <f t="shared" ca="1" si="9"/>
        <v>54</v>
      </c>
      <c r="G32" s="64">
        <f t="shared" ca="1" si="9"/>
        <v>54</v>
      </c>
      <c r="H32" s="64">
        <f t="shared" ca="1" si="4"/>
        <v>119</v>
      </c>
      <c r="I32" s="64">
        <f t="shared" ref="I32:J51" ca="1" si="10">ROUND(VLOOKUP($C$2,test1,H$9,FALSE)+($B32-1)*(1+VLOOKUP($C$2,professionGrowP,H$9,FALSE))*VLOOKUP(VLOOKUP($A$1,profession2,2,FALSE),professionGrow,H$9,FALSE),0)</f>
        <v>78</v>
      </c>
      <c r="J32" s="64">
        <f t="shared" ca="1" si="10"/>
        <v>60</v>
      </c>
      <c r="K32" s="104">
        <f t="shared" ca="1" si="6"/>
        <v>1.06</v>
      </c>
      <c r="L32" s="104">
        <f t="shared" ca="1" si="7"/>
        <v>0.17799999999999999</v>
      </c>
      <c r="M32" s="104">
        <f t="shared" ca="1" si="8"/>
        <v>0.12000000000000001</v>
      </c>
      <c r="N32" s="64"/>
    </row>
    <row r="33" spans="2:14" x14ac:dyDescent="0.2">
      <c r="B33" s="67">
        <v>23</v>
      </c>
      <c r="C33" s="64">
        <f t="shared" si="1"/>
        <v>17972</v>
      </c>
      <c r="D33" s="64">
        <f t="shared" ca="1" si="2"/>
        <v>84</v>
      </c>
      <c r="E33" s="64">
        <f t="shared" ca="1" si="9"/>
        <v>115</v>
      </c>
      <c r="F33" s="64">
        <f t="shared" ca="1" si="9"/>
        <v>57</v>
      </c>
      <c r="G33" s="64">
        <f t="shared" ca="1" si="9"/>
        <v>57</v>
      </c>
      <c r="H33" s="64">
        <f t="shared" ca="1" si="4"/>
        <v>124</v>
      </c>
      <c r="I33" s="64">
        <f t="shared" ca="1" si="10"/>
        <v>81</v>
      </c>
      <c r="J33" s="64">
        <f t="shared" ca="1" si="10"/>
        <v>62</v>
      </c>
      <c r="K33" s="104">
        <f t="shared" ca="1" si="6"/>
        <v>1.0620000000000001</v>
      </c>
      <c r="L33" s="104">
        <f t="shared" ca="1" si="7"/>
        <v>0.18099999999999999</v>
      </c>
      <c r="M33" s="104">
        <f t="shared" ca="1" si="8"/>
        <v>0.12066666666666667</v>
      </c>
      <c r="N33" s="64"/>
    </row>
    <row r="34" spans="2:14" x14ac:dyDescent="0.2">
      <c r="B34" s="67">
        <v>24</v>
      </c>
      <c r="C34" s="64">
        <f t="shared" si="1"/>
        <v>20793</v>
      </c>
      <c r="D34" s="64">
        <f t="shared" ca="1" si="2"/>
        <v>87</v>
      </c>
      <c r="E34" s="64">
        <f t="shared" ca="1" si="9"/>
        <v>119</v>
      </c>
      <c r="F34" s="64">
        <f t="shared" ca="1" si="9"/>
        <v>59</v>
      </c>
      <c r="G34" s="64">
        <f t="shared" ca="1" si="9"/>
        <v>59</v>
      </c>
      <c r="H34" s="64">
        <f t="shared" ca="1" si="4"/>
        <v>128</v>
      </c>
      <c r="I34" s="64">
        <f t="shared" ca="1" si="10"/>
        <v>84</v>
      </c>
      <c r="J34" s="64">
        <f t="shared" ca="1" si="10"/>
        <v>65</v>
      </c>
      <c r="K34" s="104">
        <f t="shared" ca="1" si="6"/>
        <v>1.0649999999999999</v>
      </c>
      <c r="L34" s="104">
        <f t="shared" ca="1" si="7"/>
        <v>0.184</v>
      </c>
      <c r="M34" s="104">
        <f t="shared" ca="1" si="8"/>
        <v>0.12166666666666667</v>
      </c>
      <c r="N34" s="64"/>
    </row>
    <row r="35" spans="2:14" x14ac:dyDescent="0.2">
      <c r="B35" s="67">
        <v>25</v>
      </c>
      <c r="C35" s="64">
        <f t="shared" si="1"/>
        <v>23918</v>
      </c>
      <c r="D35" s="64">
        <f t="shared" ca="1" si="2"/>
        <v>90</v>
      </c>
      <c r="E35" s="64">
        <f t="shared" ca="1" si="9"/>
        <v>124</v>
      </c>
      <c r="F35" s="64">
        <f t="shared" ca="1" si="9"/>
        <v>62</v>
      </c>
      <c r="G35" s="64">
        <f t="shared" ca="1" si="9"/>
        <v>62</v>
      </c>
      <c r="H35" s="64">
        <f t="shared" ca="1" si="4"/>
        <v>133</v>
      </c>
      <c r="I35" s="64">
        <f t="shared" ca="1" si="10"/>
        <v>86</v>
      </c>
      <c r="J35" s="64">
        <f t="shared" ca="1" si="10"/>
        <v>67</v>
      </c>
      <c r="K35" s="104">
        <f t="shared" ca="1" si="6"/>
        <v>1.0669999999999999</v>
      </c>
      <c r="L35" s="104">
        <f t="shared" ca="1" si="7"/>
        <v>0.186</v>
      </c>
      <c r="M35" s="104">
        <f t="shared" ca="1" si="8"/>
        <v>0.12233333333333334</v>
      </c>
      <c r="N35" s="64"/>
    </row>
    <row r="36" spans="2:14" x14ac:dyDescent="0.2">
      <c r="B36" s="67">
        <v>26</v>
      </c>
      <c r="C36" s="64">
        <f t="shared" si="1"/>
        <v>27364</v>
      </c>
      <c r="D36" s="64">
        <f t="shared" ca="1" si="2"/>
        <v>93</v>
      </c>
      <c r="E36" s="64">
        <f t="shared" ca="1" si="9"/>
        <v>128</v>
      </c>
      <c r="F36" s="64">
        <f t="shared" ca="1" si="9"/>
        <v>64</v>
      </c>
      <c r="G36" s="64">
        <f t="shared" ca="1" si="9"/>
        <v>64</v>
      </c>
      <c r="H36" s="64">
        <f t="shared" ca="1" si="4"/>
        <v>138</v>
      </c>
      <c r="I36" s="64">
        <f t="shared" ca="1" si="10"/>
        <v>89</v>
      </c>
      <c r="J36" s="64">
        <f t="shared" ca="1" si="10"/>
        <v>69</v>
      </c>
      <c r="K36" s="104">
        <f t="shared" ca="1" si="6"/>
        <v>1.069</v>
      </c>
      <c r="L36" s="104">
        <f t="shared" ca="1" si="7"/>
        <v>0.189</v>
      </c>
      <c r="M36" s="104">
        <f t="shared" ca="1" si="8"/>
        <v>0.123</v>
      </c>
      <c r="N36" s="64"/>
    </row>
    <row r="37" spans="2:14" x14ac:dyDescent="0.2">
      <c r="B37" s="67">
        <v>27</v>
      </c>
      <c r="C37" s="64">
        <f t="shared" si="1"/>
        <v>31151</v>
      </c>
      <c r="D37" s="64">
        <f t="shared" ca="1" si="2"/>
        <v>96</v>
      </c>
      <c r="E37" s="64">
        <f t="shared" ca="1" si="9"/>
        <v>132</v>
      </c>
      <c r="F37" s="64">
        <f t="shared" ca="1" si="9"/>
        <v>66</v>
      </c>
      <c r="G37" s="64">
        <f t="shared" ca="1" si="9"/>
        <v>66</v>
      </c>
      <c r="H37" s="64">
        <f t="shared" ca="1" si="4"/>
        <v>143</v>
      </c>
      <c r="I37" s="64">
        <f t="shared" ca="1" si="10"/>
        <v>92</v>
      </c>
      <c r="J37" s="64">
        <f t="shared" ca="1" si="10"/>
        <v>71</v>
      </c>
      <c r="K37" s="104">
        <f t="shared" ca="1" si="6"/>
        <v>1.071</v>
      </c>
      <c r="L37" s="104">
        <f t="shared" ca="1" si="7"/>
        <v>0.192</v>
      </c>
      <c r="M37" s="104">
        <f t="shared" ca="1" si="8"/>
        <v>0.12366666666666667</v>
      </c>
      <c r="N37" s="64"/>
    </row>
    <row r="38" spans="2:14" x14ac:dyDescent="0.2">
      <c r="B38" s="67">
        <v>28</v>
      </c>
      <c r="C38" s="64">
        <f t="shared" si="1"/>
        <v>35299</v>
      </c>
      <c r="D38" s="64">
        <f t="shared" ca="1" si="2"/>
        <v>99</v>
      </c>
      <c r="E38" s="64">
        <f t="shared" ca="1" si="9"/>
        <v>137</v>
      </c>
      <c r="F38" s="64">
        <f t="shared" ca="1" si="9"/>
        <v>69</v>
      </c>
      <c r="G38" s="64">
        <f t="shared" ca="1" si="9"/>
        <v>69</v>
      </c>
      <c r="H38" s="64">
        <f t="shared" ca="1" si="4"/>
        <v>148</v>
      </c>
      <c r="I38" s="64">
        <f t="shared" ca="1" si="10"/>
        <v>95</v>
      </c>
      <c r="J38" s="64">
        <f t="shared" ca="1" si="10"/>
        <v>73</v>
      </c>
      <c r="K38" s="104">
        <f t="shared" ca="1" si="6"/>
        <v>1.073</v>
      </c>
      <c r="L38" s="104">
        <f t="shared" ca="1" si="7"/>
        <v>0.19500000000000001</v>
      </c>
      <c r="M38" s="104">
        <f t="shared" ca="1" si="8"/>
        <v>0.12433333333333334</v>
      </c>
      <c r="N38" s="64"/>
    </row>
    <row r="39" spans="2:14" x14ac:dyDescent="0.2">
      <c r="B39" s="67">
        <v>29</v>
      </c>
      <c r="C39" s="64">
        <f t="shared" si="1"/>
        <v>39827</v>
      </c>
      <c r="D39" s="64">
        <f t="shared" ca="1" si="2"/>
        <v>102</v>
      </c>
      <c r="E39" s="64">
        <f t="shared" ca="1" si="9"/>
        <v>141</v>
      </c>
      <c r="F39" s="64">
        <f t="shared" ca="1" si="9"/>
        <v>71</v>
      </c>
      <c r="G39" s="64">
        <f t="shared" ca="1" si="9"/>
        <v>71</v>
      </c>
      <c r="H39" s="64">
        <f t="shared" ca="1" si="4"/>
        <v>152</v>
      </c>
      <c r="I39" s="64">
        <f t="shared" ca="1" si="10"/>
        <v>98</v>
      </c>
      <c r="J39" s="64">
        <f t="shared" ca="1" si="10"/>
        <v>76</v>
      </c>
      <c r="K39" s="104">
        <f t="shared" ca="1" si="6"/>
        <v>1.0760000000000001</v>
      </c>
      <c r="L39" s="104">
        <f t="shared" ca="1" si="7"/>
        <v>0.19800000000000001</v>
      </c>
      <c r="M39" s="104">
        <f t="shared" ca="1" si="8"/>
        <v>0.12533333333333335</v>
      </c>
      <c r="N39" s="64"/>
    </row>
    <row r="40" spans="2:14" x14ac:dyDescent="0.2">
      <c r="B40" s="67">
        <v>30</v>
      </c>
      <c r="C40" s="64">
        <f t="shared" si="1"/>
        <v>44756</v>
      </c>
      <c r="D40" s="64">
        <f t="shared" ca="1" si="2"/>
        <v>105</v>
      </c>
      <c r="E40" s="64">
        <f t="shared" ca="1" si="9"/>
        <v>146</v>
      </c>
      <c r="F40" s="64">
        <f t="shared" ca="1" si="9"/>
        <v>74</v>
      </c>
      <c r="G40" s="64">
        <f t="shared" ca="1" si="9"/>
        <v>74</v>
      </c>
      <c r="H40" s="64">
        <f t="shared" ca="1" si="4"/>
        <v>157</v>
      </c>
      <c r="I40" s="64">
        <f t="shared" ca="1" si="10"/>
        <v>101</v>
      </c>
      <c r="J40" s="64">
        <f t="shared" ca="1" si="10"/>
        <v>78</v>
      </c>
      <c r="K40" s="104">
        <f t="shared" ca="1" si="6"/>
        <v>1.0780000000000001</v>
      </c>
      <c r="L40" s="104">
        <f t="shared" ca="1" si="7"/>
        <v>0.20100000000000001</v>
      </c>
      <c r="M40" s="104">
        <f t="shared" ca="1" si="8"/>
        <v>0.126</v>
      </c>
      <c r="N40" s="64"/>
    </row>
    <row r="41" spans="2:14" x14ac:dyDescent="0.2">
      <c r="B41" s="67">
        <v>31</v>
      </c>
      <c r="C41" s="64">
        <f t="shared" si="1"/>
        <v>50106</v>
      </c>
      <c r="D41" s="64">
        <f t="shared" ca="1" si="2"/>
        <v>108</v>
      </c>
      <c r="E41" s="64">
        <f t="shared" ca="1" si="9"/>
        <v>150</v>
      </c>
      <c r="F41" s="64">
        <f t="shared" ca="1" si="9"/>
        <v>76</v>
      </c>
      <c r="G41" s="64">
        <f t="shared" ca="1" si="9"/>
        <v>76</v>
      </c>
      <c r="H41" s="64">
        <f t="shared" ca="1" si="4"/>
        <v>162</v>
      </c>
      <c r="I41" s="64">
        <f t="shared" ca="1" si="10"/>
        <v>104</v>
      </c>
      <c r="J41" s="64">
        <f t="shared" ca="1" si="10"/>
        <v>80</v>
      </c>
      <c r="K41" s="104">
        <f t="shared" ca="1" si="6"/>
        <v>1.08</v>
      </c>
      <c r="L41" s="104">
        <f t="shared" ca="1" si="7"/>
        <v>0.20400000000000001</v>
      </c>
      <c r="M41" s="104">
        <f t="shared" ca="1" si="8"/>
        <v>0.12666666666666668</v>
      </c>
      <c r="N41" s="64"/>
    </row>
    <row r="42" spans="2:14" x14ac:dyDescent="0.2">
      <c r="B42" s="67">
        <v>32</v>
      </c>
      <c r="C42" s="64">
        <f t="shared" si="1"/>
        <v>55898</v>
      </c>
      <c r="D42" s="64">
        <f t="shared" ca="1" si="2"/>
        <v>111</v>
      </c>
      <c r="E42" s="64">
        <f t="shared" ca="1" si="9"/>
        <v>154</v>
      </c>
      <c r="F42" s="64">
        <f t="shared" ca="1" si="9"/>
        <v>78</v>
      </c>
      <c r="G42" s="64">
        <f t="shared" ca="1" si="9"/>
        <v>78</v>
      </c>
      <c r="H42" s="64">
        <f t="shared" ca="1" si="4"/>
        <v>167</v>
      </c>
      <c r="I42" s="64">
        <f t="shared" ca="1" si="10"/>
        <v>106</v>
      </c>
      <c r="J42" s="64">
        <f t="shared" ca="1" si="10"/>
        <v>82</v>
      </c>
      <c r="K42" s="104">
        <f t="shared" ca="1" si="6"/>
        <v>1.0820000000000001</v>
      </c>
      <c r="L42" s="104">
        <f t="shared" ca="1" si="7"/>
        <v>0.20600000000000002</v>
      </c>
      <c r="M42" s="104">
        <f t="shared" ca="1" si="8"/>
        <v>0.12733333333333335</v>
      </c>
      <c r="N42" s="64"/>
    </row>
    <row r="43" spans="2:14" x14ac:dyDescent="0.2">
      <c r="B43" s="67">
        <v>33</v>
      </c>
      <c r="C43" s="64">
        <f t="shared" si="1"/>
        <v>62153</v>
      </c>
      <c r="D43" s="64">
        <f t="shared" ca="1" si="2"/>
        <v>114</v>
      </c>
      <c r="E43" s="64">
        <f t="shared" ca="1" si="9"/>
        <v>159</v>
      </c>
      <c r="F43" s="64">
        <f t="shared" ca="1" si="9"/>
        <v>81</v>
      </c>
      <c r="G43" s="64">
        <f t="shared" ca="1" si="9"/>
        <v>81</v>
      </c>
      <c r="H43" s="64">
        <f t="shared" ca="1" si="4"/>
        <v>172</v>
      </c>
      <c r="I43" s="64">
        <f t="shared" ca="1" si="10"/>
        <v>109</v>
      </c>
      <c r="J43" s="64">
        <f t="shared" ca="1" si="10"/>
        <v>84</v>
      </c>
      <c r="K43" s="104">
        <f t="shared" ca="1" si="6"/>
        <v>1.0840000000000001</v>
      </c>
      <c r="L43" s="104">
        <f t="shared" ca="1" si="7"/>
        <v>0.20900000000000002</v>
      </c>
      <c r="M43" s="104">
        <f t="shared" ca="1" si="8"/>
        <v>0.128</v>
      </c>
      <c r="N43" s="64"/>
    </row>
    <row r="44" spans="2:14" x14ac:dyDescent="0.2">
      <c r="B44" s="67">
        <v>34</v>
      </c>
      <c r="C44" s="64">
        <f t="shared" ref="C44:C75" si="11">C43+INT(B44^2.5*VLOOKUP($A$1,profession2,3,FALSE))</f>
        <v>68893</v>
      </c>
      <c r="D44" s="64">
        <f t="shared" ref="D44:D75" ca="1" si="12">ROUND(VLOOKUP($C$2,test1,2,FALSE)+(B44-1)*(1+VLOOKUP($C$2,professionGrowP,2,FALSE))*VLOOKUP(VLOOKUP($A$1,profession2,2,FALSE),professionGrow,2,FALSE),0)</f>
        <v>117</v>
      </c>
      <c r="E44" s="64">
        <f t="shared" ca="1" si="9"/>
        <v>163</v>
      </c>
      <c r="F44" s="64">
        <f t="shared" ca="1" si="9"/>
        <v>83</v>
      </c>
      <c r="G44" s="64">
        <f t="shared" ca="1" si="9"/>
        <v>83</v>
      </c>
      <c r="H44" s="64">
        <f t="shared" ref="H44:H75" ca="1" si="13">IF(VLOOKUP($C$2,test1,G$9,FALSE)=0,0,ROUND(VLOOKUP($C$2,test1,G$9,FALSE)+($B44-1)*(1+VLOOKUP($C$2,professionGrowP,G$9,FALSE))*VLOOKUP(VLOOKUP($A$1,profession2,2,FALSE),professionGrow,G$9,FALSE),0))</f>
        <v>176</v>
      </c>
      <c r="I44" s="64">
        <f t="shared" ca="1" si="10"/>
        <v>112</v>
      </c>
      <c r="J44" s="64">
        <f t="shared" ca="1" si="10"/>
        <v>87</v>
      </c>
      <c r="K44" s="104">
        <f t="shared" ca="1" si="6"/>
        <v>1.087</v>
      </c>
      <c r="L44" s="104">
        <f t="shared" ca="1" si="7"/>
        <v>0.21200000000000002</v>
      </c>
      <c r="M44" s="104">
        <f t="shared" ca="1" si="8"/>
        <v>0.129</v>
      </c>
      <c r="N44" s="64"/>
    </row>
    <row r="45" spans="2:14" x14ac:dyDescent="0.2">
      <c r="B45" s="67">
        <v>35</v>
      </c>
      <c r="C45" s="64">
        <f t="shared" si="11"/>
        <v>76140</v>
      </c>
      <c r="D45" s="64">
        <f t="shared" ca="1" si="12"/>
        <v>120</v>
      </c>
      <c r="E45" s="64">
        <f t="shared" ca="1" si="9"/>
        <v>168</v>
      </c>
      <c r="F45" s="64">
        <f t="shared" ca="1" si="9"/>
        <v>86</v>
      </c>
      <c r="G45" s="64">
        <f t="shared" ca="1" si="9"/>
        <v>86</v>
      </c>
      <c r="H45" s="64">
        <f t="shared" ca="1" si="13"/>
        <v>181</v>
      </c>
      <c r="I45" s="64">
        <f t="shared" ca="1" si="10"/>
        <v>115</v>
      </c>
      <c r="J45" s="64">
        <f t="shared" ca="1" si="10"/>
        <v>89</v>
      </c>
      <c r="K45" s="104">
        <f t="shared" ca="1" si="6"/>
        <v>1.089</v>
      </c>
      <c r="L45" s="104">
        <f t="shared" ca="1" si="7"/>
        <v>0.21500000000000002</v>
      </c>
      <c r="M45" s="104">
        <f t="shared" ca="1" si="8"/>
        <v>0.12966666666666668</v>
      </c>
      <c r="N45" s="64"/>
    </row>
    <row r="46" spans="2:14" x14ac:dyDescent="0.2">
      <c r="B46" s="67">
        <v>36</v>
      </c>
      <c r="C46" s="64">
        <f t="shared" si="11"/>
        <v>83915</v>
      </c>
      <c r="D46" s="64">
        <f t="shared" ca="1" si="12"/>
        <v>123</v>
      </c>
      <c r="E46" s="64">
        <f t="shared" ca="1" si="9"/>
        <v>172</v>
      </c>
      <c r="F46" s="64">
        <f t="shared" ca="1" si="9"/>
        <v>88</v>
      </c>
      <c r="G46" s="64">
        <f t="shared" ca="1" si="9"/>
        <v>88</v>
      </c>
      <c r="H46" s="64">
        <f t="shared" ca="1" si="13"/>
        <v>186</v>
      </c>
      <c r="I46" s="64">
        <f t="shared" ca="1" si="10"/>
        <v>118</v>
      </c>
      <c r="J46" s="64">
        <f t="shared" ca="1" si="10"/>
        <v>91</v>
      </c>
      <c r="K46" s="104">
        <f t="shared" ca="1" si="6"/>
        <v>1.091</v>
      </c>
      <c r="L46" s="104">
        <f t="shared" ca="1" si="7"/>
        <v>0.218</v>
      </c>
      <c r="M46" s="104">
        <f t="shared" ca="1" si="8"/>
        <v>0.13033333333333333</v>
      </c>
      <c r="N46" s="64"/>
    </row>
    <row r="47" spans="2:14" x14ac:dyDescent="0.2">
      <c r="B47" s="67">
        <v>37</v>
      </c>
      <c r="C47" s="64">
        <f t="shared" si="11"/>
        <v>92242</v>
      </c>
      <c r="D47" s="64">
        <f t="shared" ca="1" si="12"/>
        <v>126</v>
      </c>
      <c r="E47" s="64">
        <f t="shared" ca="1" si="9"/>
        <v>176</v>
      </c>
      <c r="F47" s="64">
        <f t="shared" ca="1" si="9"/>
        <v>90</v>
      </c>
      <c r="G47" s="64">
        <f t="shared" ca="1" si="9"/>
        <v>90</v>
      </c>
      <c r="H47" s="64">
        <f t="shared" ca="1" si="13"/>
        <v>191</v>
      </c>
      <c r="I47" s="64">
        <f t="shared" ca="1" si="10"/>
        <v>121</v>
      </c>
      <c r="J47" s="64">
        <f t="shared" ca="1" si="10"/>
        <v>93</v>
      </c>
      <c r="K47" s="104">
        <f t="shared" ca="1" si="6"/>
        <v>1.093</v>
      </c>
      <c r="L47" s="104">
        <f t="shared" ca="1" si="7"/>
        <v>0.221</v>
      </c>
      <c r="M47" s="104">
        <f t="shared" ca="1" si="8"/>
        <v>0.13100000000000001</v>
      </c>
      <c r="N47" s="64"/>
    </row>
    <row r="48" spans="2:14" x14ac:dyDescent="0.2">
      <c r="B48" s="67">
        <v>38</v>
      </c>
      <c r="C48" s="64">
        <f t="shared" si="11"/>
        <v>101143</v>
      </c>
      <c r="D48" s="64">
        <f t="shared" ca="1" si="12"/>
        <v>129</v>
      </c>
      <c r="E48" s="64">
        <f t="shared" ca="1" si="9"/>
        <v>181</v>
      </c>
      <c r="F48" s="64">
        <f t="shared" ca="1" si="9"/>
        <v>93</v>
      </c>
      <c r="G48" s="64">
        <f t="shared" ca="1" si="9"/>
        <v>93</v>
      </c>
      <c r="H48" s="64">
        <f t="shared" ca="1" si="13"/>
        <v>196</v>
      </c>
      <c r="I48" s="64">
        <f t="shared" ca="1" si="10"/>
        <v>123</v>
      </c>
      <c r="J48" s="64">
        <f t="shared" ca="1" si="10"/>
        <v>95</v>
      </c>
      <c r="K48" s="104">
        <f t="shared" ca="1" si="6"/>
        <v>1.095</v>
      </c>
      <c r="L48" s="104">
        <f t="shared" ca="1" si="7"/>
        <v>0.223</v>
      </c>
      <c r="M48" s="104">
        <f t="shared" ca="1" si="8"/>
        <v>0.13166666666666668</v>
      </c>
      <c r="N48" s="64"/>
    </row>
    <row r="49" spans="2:14" x14ac:dyDescent="0.2">
      <c r="B49" s="67">
        <v>39</v>
      </c>
      <c r="C49" s="64">
        <f t="shared" si="11"/>
        <v>110641</v>
      </c>
      <c r="D49" s="64">
        <f t="shared" ca="1" si="12"/>
        <v>132</v>
      </c>
      <c r="E49" s="64">
        <f t="shared" ca="1" si="9"/>
        <v>185</v>
      </c>
      <c r="F49" s="64">
        <f t="shared" ca="1" si="9"/>
        <v>95</v>
      </c>
      <c r="G49" s="64">
        <f t="shared" ca="1" si="9"/>
        <v>95</v>
      </c>
      <c r="H49" s="64">
        <f t="shared" ca="1" si="13"/>
        <v>200</v>
      </c>
      <c r="I49" s="64">
        <f t="shared" ca="1" si="10"/>
        <v>126</v>
      </c>
      <c r="J49" s="64">
        <f t="shared" ca="1" si="10"/>
        <v>98</v>
      </c>
      <c r="K49" s="104">
        <f t="shared" ca="1" si="6"/>
        <v>1.0980000000000001</v>
      </c>
      <c r="L49" s="104">
        <f t="shared" ca="1" si="7"/>
        <v>0.22600000000000001</v>
      </c>
      <c r="M49" s="104">
        <f t="shared" ca="1" si="8"/>
        <v>0.13266666666666665</v>
      </c>
      <c r="N49" s="64"/>
    </row>
    <row r="50" spans="2:14" x14ac:dyDescent="0.2">
      <c r="B50" s="67">
        <v>40</v>
      </c>
      <c r="C50" s="64">
        <f t="shared" si="11"/>
        <v>120760</v>
      </c>
      <c r="D50" s="64">
        <f t="shared" ca="1" si="12"/>
        <v>135</v>
      </c>
      <c r="E50" s="64">
        <f t="shared" ca="1" si="9"/>
        <v>190</v>
      </c>
      <c r="F50" s="64">
        <f t="shared" ca="1" si="9"/>
        <v>98</v>
      </c>
      <c r="G50" s="64">
        <f t="shared" ca="1" si="9"/>
        <v>98</v>
      </c>
      <c r="H50" s="64">
        <f t="shared" ca="1" si="13"/>
        <v>205</v>
      </c>
      <c r="I50" s="64">
        <f t="shared" ca="1" si="10"/>
        <v>129</v>
      </c>
      <c r="J50" s="64">
        <f t="shared" ca="1" si="10"/>
        <v>100</v>
      </c>
      <c r="K50" s="104">
        <f t="shared" ca="1" si="6"/>
        <v>1.1000000000000001</v>
      </c>
      <c r="L50" s="104">
        <f t="shared" ca="1" si="7"/>
        <v>0.22900000000000001</v>
      </c>
      <c r="M50" s="104">
        <f t="shared" ca="1" si="8"/>
        <v>0.13333333333333333</v>
      </c>
      <c r="N50" s="64"/>
    </row>
    <row r="51" spans="2:14" x14ac:dyDescent="0.2">
      <c r="B51" s="67">
        <v>41</v>
      </c>
      <c r="C51" s="64">
        <f t="shared" si="11"/>
        <v>131523</v>
      </c>
      <c r="D51" s="64">
        <f t="shared" ca="1" si="12"/>
        <v>138</v>
      </c>
      <c r="E51" s="64">
        <f t="shared" ca="1" si="9"/>
        <v>194</v>
      </c>
      <c r="F51" s="64">
        <f t="shared" ca="1" si="9"/>
        <v>100</v>
      </c>
      <c r="G51" s="64">
        <f t="shared" ca="1" si="9"/>
        <v>100</v>
      </c>
      <c r="H51" s="64">
        <f t="shared" ca="1" si="13"/>
        <v>210</v>
      </c>
      <c r="I51" s="64">
        <f t="shared" ca="1" si="10"/>
        <v>132</v>
      </c>
      <c r="J51" s="64">
        <f t="shared" ca="1" si="10"/>
        <v>102</v>
      </c>
      <c r="K51" s="104">
        <f t="shared" ca="1" si="6"/>
        <v>1.1020000000000001</v>
      </c>
      <c r="L51" s="104">
        <f t="shared" ca="1" si="7"/>
        <v>0.23200000000000001</v>
      </c>
      <c r="M51" s="104">
        <f t="shared" ca="1" si="8"/>
        <v>0.13400000000000001</v>
      </c>
      <c r="N51" s="64"/>
    </row>
    <row r="52" spans="2:14" x14ac:dyDescent="0.2">
      <c r="B52" s="67">
        <v>42</v>
      </c>
      <c r="C52" s="64">
        <f t="shared" si="11"/>
        <v>142955</v>
      </c>
      <c r="D52" s="64">
        <f t="shared" ca="1" si="12"/>
        <v>141</v>
      </c>
      <c r="E52" s="64">
        <f t="shared" ref="E52:G71" ca="1" si="14">ROUND(VLOOKUP($C$2,test1,D$9,FALSE)+($B52-1)*(1+VLOOKUP($C$2,professionGrowP,D$9,FALSE))*VLOOKUP(VLOOKUP($A$1,profession2,2,FALSE),professionGrow,D$9,FALSE),0)</f>
        <v>198</v>
      </c>
      <c r="F52" s="64">
        <f t="shared" ca="1" si="14"/>
        <v>102</v>
      </c>
      <c r="G52" s="64">
        <f t="shared" ca="1" si="14"/>
        <v>102</v>
      </c>
      <c r="H52" s="64">
        <f t="shared" ca="1" si="13"/>
        <v>215</v>
      </c>
      <c r="I52" s="64">
        <f t="shared" ref="I52:J71" ca="1" si="15">ROUND(VLOOKUP($C$2,test1,H$9,FALSE)+($B52-1)*(1+VLOOKUP($C$2,professionGrowP,H$9,FALSE))*VLOOKUP(VLOOKUP($A$1,profession2,2,FALSE),professionGrow,H$9,FALSE),0)</f>
        <v>135</v>
      </c>
      <c r="J52" s="64">
        <f t="shared" ca="1" si="15"/>
        <v>104</v>
      </c>
      <c r="K52" s="104">
        <f t="shared" ca="1" si="6"/>
        <v>1.1040000000000001</v>
      </c>
      <c r="L52" s="104">
        <f t="shared" ca="1" si="7"/>
        <v>0.23500000000000001</v>
      </c>
      <c r="M52" s="104">
        <f t="shared" ca="1" si="8"/>
        <v>0.13466666666666666</v>
      </c>
      <c r="N52" s="64"/>
    </row>
    <row r="53" spans="2:14" x14ac:dyDescent="0.2">
      <c r="B53" s="67">
        <v>43</v>
      </c>
      <c r="C53" s="64">
        <f t="shared" si="11"/>
        <v>155079</v>
      </c>
      <c r="D53" s="64">
        <f t="shared" ca="1" si="12"/>
        <v>144</v>
      </c>
      <c r="E53" s="64">
        <f t="shared" ca="1" si="14"/>
        <v>203</v>
      </c>
      <c r="F53" s="64">
        <f t="shared" ca="1" si="14"/>
        <v>105</v>
      </c>
      <c r="G53" s="64">
        <f t="shared" ca="1" si="14"/>
        <v>105</v>
      </c>
      <c r="H53" s="64">
        <f t="shared" ca="1" si="13"/>
        <v>220</v>
      </c>
      <c r="I53" s="64">
        <f t="shared" ca="1" si="15"/>
        <v>138</v>
      </c>
      <c r="J53" s="64">
        <f t="shared" ca="1" si="15"/>
        <v>106</v>
      </c>
      <c r="K53" s="104">
        <f t="shared" ca="1" si="6"/>
        <v>1.1060000000000001</v>
      </c>
      <c r="L53" s="104">
        <f t="shared" ca="1" si="7"/>
        <v>0.23800000000000002</v>
      </c>
      <c r="M53" s="104">
        <f t="shared" ca="1" si="8"/>
        <v>0.13533333333333333</v>
      </c>
      <c r="N53" s="64"/>
    </row>
    <row r="54" spans="2:14" x14ac:dyDescent="0.2">
      <c r="B54" s="67">
        <v>44</v>
      </c>
      <c r="C54" s="64">
        <f t="shared" si="11"/>
        <v>167920</v>
      </c>
      <c r="D54" s="64">
        <f t="shared" ca="1" si="12"/>
        <v>147</v>
      </c>
      <c r="E54" s="64">
        <f t="shared" ca="1" si="14"/>
        <v>207</v>
      </c>
      <c r="F54" s="64">
        <f t="shared" ca="1" si="14"/>
        <v>107</v>
      </c>
      <c r="G54" s="64">
        <f t="shared" ca="1" si="14"/>
        <v>107</v>
      </c>
      <c r="H54" s="64">
        <f t="shared" ca="1" si="13"/>
        <v>224</v>
      </c>
      <c r="I54" s="64">
        <f t="shared" ca="1" si="15"/>
        <v>141</v>
      </c>
      <c r="J54" s="64">
        <f t="shared" ca="1" si="15"/>
        <v>109</v>
      </c>
      <c r="K54" s="104">
        <f t="shared" ca="1" si="6"/>
        <v>1.109</v>
      </c>
      <c r="L54" s="104">
        <f t="shared" ca="1" si="7"/>
        <v>0.24099999999999999</v>
      </c>
      <c r="M54" s="104">
        <f t="shared" ca="1" si="8"/>
        <v>0.13633333333333333</v>
      </c>
      <c r="N54" s="64"/>
    </row>
    <row r="55" spans="2:14" x14ac:dyDescent="0.2">
      <c r="B55" s="67">
        <v>45</v>
      </c>
      <c r="C55" s="64">
        <f t="shared" si="11"/>
        <v>181504</v>
      </c>
      <c r="D55" s="64">
        <f t="shared" ca="1" si="12"/>
        <v>150</v>
      </c>
      <c r="E55" s="64">
        <f t="shared" ca="1" si="14"/>
        <v>212</v>
      </c>
      <c r="F55" s="64">
        <f t="shared" ca="1" si="14"/>
        <v>110</v>
      </c>
      <c r="G55" s="64">
        <f t="shared" ca="1" si="14"/>
        <v>110</v>
      </c>
      <c r="H55" s="64">
        <f t="shared" ca="1" si="13"/>
        <v>229</v>
      </c>
      <c r="I55" s="64">
        <f t="shared" ca="1" si="15"/>
        <v>143</v>
      </c>
      <c r="J55" s="64">
        <f t="shared" ca="1" si="15"/>
        <v>111</v>
      </c>
      <c r="K55" s="104">
        <f t="shared" ca="1" si="6"/>
        <v>1.111</v>
      </c>
      <c r="L55" s="104">
        <f t="shared" ca="1" si="7"/>
        <v>0.24299999999999999</v>
      </c>
      <c r="M55" s="104">
        <f t="shared" ca="1" si="8"/>
        <v>0.13700000000000001</v>
      </c>
      <c r="N55" s="64"/>
    </row>
    <row r="56" spans="2:14" x14ac:dyDescent="0.2">
      <c r="B56" s="67">
        <v>46</v>
      </c>
      <c r="C56" s="64">
        <f t="shared" si="11"/>
        <v>195855</v>
      </c>
      <c r="D56" s="64">
        <f t="shared" ca="1" si="12"/>
        <v>153</v>
      </c>
      <c r="E56" s="64">
        <f t="shared" ca="1" si="14"/>
        <v>216</v>
      </c>
      <c r="F56" s="64">
        <f t="shared" ca="1" si="14"/>
        <v>112</v>
      </c>
      <c r="G56" s="64">
        <f t="shared" ca="1" si="14"/>
        <v>112</v>
      </c>
      <c r="H56" s="64">
        <f t="shared" ca="1" si="13"/>
        <v>234</v>
      </c>
      <c r="I56" s="64">
        <f t="shared" ca="1" si="15"/>
        <v>146</v>
      </c>
      <c r="J56" s="64">
        <f t="shared" ca="1" si="15"/>
        <v>113</v>
      </c>
      <c r="K56" s="104">
        <f t="shared" ca="1" si="6"/>
        <v>1.113</v>
      </c>
      <c r="L56" s="104">
        <f t="shared" ca="1" si="7"/>
        <v>0.246</v>
      </c>
      <c r="M56" s="104">
        <f t="shared" ca="1" si="8"/>
        <v>0.13766666666666666</v>
      </c>
      <c r="N56" s="64"/>
    </row>
    <row r="57" spans="2:14" x14ac:dyDescent="0.2">
      <c r="B57" s="67">
        <v>47</v>
      </c>
      <c r="C57" s="64">
        <f t="shared" si="11"/>
        <v>210999</v>
      </c>
      <c r="D57" s="64">
        <f t="shared" ca="1" si="12"/>
        <v>156</v>
      </c>
      <c r="E57" s="64">
        <f t="shared" ca="1" si="14"/>
        <v>220</v>
      </c>
      <c r="F57" s="64">
        <f t="shared" ca="1" si="14"/>
        <v>114</v>
      </c>
      <c r="G57" s="64">
        <f t="shared" ca="1" si="14"/>
        <v>114</v>
      </c>
      <c r="H57" s="64">
        <f t="shared" ca="1" si="13"/>
        <v>239</v>
      </c>
      <c r="I57" s="64">
        <f t="shared" ca="1" si="15"/>
        <v>149</v>
      </c>
      <c r="J57" s="64">
        <f t="shared" ca="1" si="15"/>
        <v>115</v>
      </c>
      <c r="K57" s="104">
        <f t="shared" ca="1" si="6"/>
        <v>1.115</v>
      </c>
      <c r="L57" s="104">
        <f t="shared" ca="1" si="7"/>
        <v>0.249</v>
      </c>
      <c r="M57" s="104">
        <f t="shared" ca="1" si="8"/>
        <v>0.13833333333333334</v>
      </c>
      <c r="N57" s="64"/>
    </row>
    <row r="58" spans="2:14" x14ac:dyDescent="0.2">
      <c r="B58" s="67">
        <v>48</v>
      </c>
      <c r="C58" s="64">
        <f t="shared" si="11"/>
        <v>226961</v>
      </c>
      <c r="D58" s="64">
        <f t="shared" ca="1" si="12"/>
        <v>159</v>
      </c>
      <c r="E58" s="64">
        <f t="shared" ca="1" si="14"/>
        <v>225</v>
      </c>
      <c r="F58" s="64">
        <f t="shared" ca="1" si="14"/>
        <v>117</v>
      </c>
      <c r="G58" s="64">
        <f t="shared" ca="1" si="14"/>
        <v>117</v>
      </c>
      <c r="H58" s="64">
        <f t="shared" ca="1" si="13"/>
        <v>244</v>
      </c>
      <c r="I58" s="64">
        <f t="shared" ca="1" si="15"/>
        <v>152</v>
      </c>
      <c r="J58" s="64">
        <f t="shared" ca="1" si="15"/>
        <v>117</v>
      </c>
      <c r="K58" s="104">
        <f t="shared" ca="1" si="6"/>
        <v>1.117</v>
      </c>
      <c r="L58" s="104">
        <f t="shared" ca="1" si="7"/>
        <v>0.252</v>
      </c>
      <c r="M58" s="104">
        <f t="shared" ca="1" si="8"/>
        <v>0.13900000000000001</v>
      </c>
      <c r="N58" s="64"/>
    </row>
    <row r="59" spans="2:14" x14ac:dyDescent="0.2">
      <c r="B59" s="67">
        <v>49</v>
      </c>
      <c r="C59" s="64">
        <f t="shared" si="11"/>
        <v>243768</v>
      </c>
      <c r="D59" s="64">
        <f t="shared" ca="1" si="12"/>
        <v>162</v>
      </c>
      <c r="E59" s="64">
        <f t="shared" ca="1" si="14"/>
        <v>229</v>
      </c>
      <c r="F59" s="64">
        <f t="shared" ca="1" si="14"/>
        <v>119</v>
      </c>
      <c r="G59" s="64">
        <f t="shared" ca="1" si="14"/>
        <v>119</v>
      </c>
      <c r="H59" s="64">
        <f t="shared" ca="1" si="13"/>
        <v>248</v>
      </c>
      <c r="I59" s="64">
        <f t="shared" ca="1" si="15"/>
        <v>155</v>
      </c>
      <c r="J59" s="64">
        <f t="shared" ca="1" si="15"/>
        <v>120</v>
      </c>
      <c r="K59" s="104">
        <f t="shared" ca="1" si="6"/>
        <v>1.1200000000000001</v>
      </c>
      <c r="L59" s="104">
        <f t="shared" ca="1" si="7"/>
        <v>0.255</v>
      </c>
      <c r="M59" s="104">
        <f t="shared" ca="1" si="8"/>
        <v>0.14000000000000001</v>
      </c>
      <c r="N59" s="64"/>
    </row>
    <row r="60" spans="2:14" x14ac:dyDescent="0.2">
      <c r="B60" s="67">
        <v>50</v>
      </c>
      <c r="C60" s="64">
        <f t="shared" si="11"/>
        <v>261445</v>
      </c>
      <c r="D60" s="64">
        <f t="shared" ca="1" si="12"/>
        <v>165</v>
      </c>
      <c r="E60" s="64">
        <f t="shared" ca="1" si="14"/>
        <v>234</v>
      </c>
      <c r="F60" s="64">
        <f t="shared" ca="1" si="14"/>
        <v>122</v>
      </c>
      <c r="G60" s="64">
        <f t="shared" ca="1" si="14"/>
        <v>122</v>
      </c>
      <c r="H60" s="64">
        <f t="shared" ca="1" si="13"/>
        <v>253</v>
      </c>
      <c r="I60" s="64">
        <f t="shared" ca="1" si="15"/>
        <v>158</v>
      </c>
      <c r="J60" s="64">
        <f t="shared" ca="1" si="15"/>
        <v>122</v>
      </c>
      <c r="K60" s="104">
        <f t="shared" ca="1" si="6"/>
        <v>1.1219999999999999</v>
      </c>
      <c r="L60" s="104">
        <f t="shared" ca="1" si="7"/>
        <v>0.25800000000000001</v>
      </c>
      <c r="M60" s="104">
        <f t="shared" ca="1" si="8"/>
        <v>0.14066666666666666</v>
      </c>
      <c r="N60" s="64"/>
    </row>
    <row r="61" spans="2:14" x14ac:dyDescent="0.2">
      <c r="B61" s="67">
        <v>51</v>
      </c>
      <c r="C61" s="64">
        <f t="shared" si="11"/>
        <v>280019</v>
      </c>
      <c r="D61" s="64">
        <f t="shared" ca="1" si="12"/>
        <v>168</v>
      </c>
      <c r="E61" s="64">
        <f t="shared" ca="1" si="14"/>
        <v>238</v>
      </c>
      <c r="F61" s="64">
        <f t="shared" ca="1" si="14"/>
        <v>124</v>
      </c>
      <c r="G61" s="64">
        <f t="shared" ca="1" si="14"/>
        <v>124</v>
      </c>
      <c r="H61" s="64">
        <f t="shared" ca="1" si="13"/>
        <v>258</v>
      </c>
      <c r="I61" s="64">
        <f t="shared" ca="1" si="15"/>
        <v>161</v>
      </c>
      <c r="J61" s="64">
        <f t="shared" ca="1" si="15"/>
        <v>124</v>
      </c>
      <c r="K61" s="104">
        <f t="shared" ca="1" si="6"/>
        <v>1.1240000000000001</v>
      </c>
      <c r="L61" s="104">
        <f t="shared" ca="1" si="7"/>
        <v>0.26100000000000001</v>
      </c>
      <c r="M61" s="104">
        <f t="shared" ca="1" si="8"/>
        <v>0.14133333333333334</v>
      </c>
      <c r="N61" s="64"/>
    </row>
    <row r="62" spans="2:14" x14ac:dyDescent="0.2">
      <c r="B62" s="67">
        <v>52</v>
      </c>
      <c r="C62" s="64">
        <f t="shared" si="11"/>
        <v>299517</v>
      </c>
      <c r="D62" s="64">
        <f t="shared" ca="1" si="12"/>
        <v>171</v>
      </c>
      <c r="E62" s="64">
        <f t="shared" ca="1" si="14"/>
        <v>242</v>
      </c>
      <c r="F62" s="64">
        <f t="shared" ca="1" si="14"/>
        <v>126</v>
      </c>
      <c r="G62" s="64">
        <f t="shared" ca="1" si="14"/>
        <v>126</v>
      </c>
      <c r="H62" s="64">
        <f t="shared" ca="1" si="13"/>
        <v>263</v>
      </c>
      <c r="I62" s="64">
        <f t="shared" ca="1" si="15"/>
        <v>163</v>
      </c>
      <c r="J62" s="64">
        <f t="shared" ca="1" si="15"/>
        <v>126</v>
      </c>
      <c r="K62" s="104">
        <f t="shared" ca="1" si="6"/>
        <v>1.1259999999999999</v>
      </c>
      <c r="L62" s="104">
        <f t="shared" ca="1" si="7"/>
        <v>0.26300000000000001</v>
      </c>
      <c r="M62" s="104">
        <f t="shared" ca="1" si="8"/>
        <v>0.14200000000000002</v>
      </c>
      <c r="N62" s="64"/>
    </row>
    <row r="63" spans="2:14" x14ac:dyDescent="0.2">
      <c r="B63" s="67">
        <v>53</v>
      </c>
      <c r="C63" s="64">
        <f t="shared" si="11"/>
        <v>319966</v>
      </c>
      <c r="D63" s="64">
        <f t="shared" ca="1" si="12"/>
        <v>174</v>
      </c>
      <c r="E63" s="64">
        <f t="shared" ca="1" si="14"/>
        <v>247</v>
      </c>
      <c r="F63" s="64">
        <f t="shared" ca="1" si="14"/>
        <v>129</v>
      </c>
      <c r="G63" s="64">
        <f t="shared" ca="1" si="14"/>
        <v>129</v>
      </c>
      <c r="H63" s="64">
        <f t="shared" ca="1" si="13"/>
        <v>268</v>
      </c>
      <c r="I63" s="64">
        <f t="shared" ca="1" si="15"/>
        <v>166</v>
      </c>
      <c r="J63" s="64">
        <f t="shared" ca="1" si="15"/>
        <v>128</v>
      </c>
      <c r="K63" s="104">
        <f t="shared" ca="1" si="6"/>
        <v>1.1280000000000001</v>
      </c>
      <c r="L63" s="104">
        <f t="shared" ca="1" si="7"/>
        <v>0.26600000000000001</v>
      </c>
      <c r="M63" s="104">
        <f t="shared" ca="1" si="8"/>
        <v>0.14266666666666666</v>
      </c>
      <c r="N63" s="64"/>
    </row>
    <row r="64" spans="2:14" x14ac:dyDescent="0.2">
      <c r="B64" s="67">
        <v>54</v>
      </c>
      <c r="C64" s="64">
        <f t="shared" si="11"/>
        <v>341394</v>
      </c>
      <c r="D64" s="64">
        <f t="shared" ca="1" si="12"/>
        <v>177</v>
      </c>
      <c r="E64" s="64">
        <f t="shared" ca="1" si="14"/>
        <v>251</v>
      </c>
      <c r="F64" s="64">
        <f t="shared" ca="1" si="14"/>
        <v>131</v>
      </c>
      <c r="G64" s="64">
        <f t="shared" ca="1" si="14"/>
        <v>131</v>
      </c>
      <c r="H64" s="64">
        <f t="shared" ca="1" si="13"/>
        <v>272</v>
      </c>
      <c r="I64" s="64">
        <f t="shared" ca="1" si="15"/>
        <v>169</v>
      </c>
      <c r="J64" s="64">
        <f t="shared" ca="1" si="15"/>
        <v>131</v>
      </c>
      <c r="K64" s="104">
        <f t="shared" ca="1" si="6"/>
        <v>1.131</v>
      </c>
      <c r="L64" s="104">
        <f t="shared" ca="1" si="7"/>
        <v>0.26900000000000002</v>
      </c>
      <c r="M64" s="104">
        <f t="shared" ca="1" si="8"/>
        <v>0.14366666666666666</v>
      </c>
      <c r="N64" s="64"/>
    </row>
    <row r="65" spans="2:14" x14ac:dyDescent="0.2">
      <c r="B65" s="67">
        <v>55</v>
      </c>
      <c r="C65" s="64">
        <f t="shared" si="11"/>
        <v>363828</v>
      </c>
      <c r="D65" s="64">
        <f t="shared" ca="1" si="12"/>
        <v>180</v>
      </c>
      <c r="E65" s="64">
        <f t="shared" ca="1" si="14"/>
        <v>256</v>
      </c>
      <c r="F65" s="64">
        <f t="shared" ca="1" si="14"/>
        <v>134</v>
      </c>
      <c r="G65" s="64">
        <f t="shared" ca="1" si="14"/>
        <v>134</v>
      </c>
      <c r="H65" s="64">
        <f t="shared" ca="1" si="13"/>
        <v>277</v>
      </c>
      <c r="I65" s="64">
        <f t="shared" ca="1" si="15"/>
        <v>172</v>
      </c>
      <c r="J65" s="64">
        <f t="shared" ca="1" si="15"/>
        <v>133</v>
      </c>
      <c r="K65" s="104">
        <f t="shared" ca="1" si="6"/>
        <v>1.133</v>
      </c>
      <c r="L65" s="104">
        <f t="shared" ca="1" si="7"/>
        <v>0.27200000000000002</v>
      </c>
      <c r="M65" s="104">
        <f t="shared" ca="1" si="8"/>
        <v>0.14433333333333334</v>
      </c>
      <c r="N65" s="64"/>
    </row>
    <row r="66" spans="2:14" x14ac:dyDescent="0.2">
      <c r="B66" s="67">
        <v>56</v>
      </c>
      <c r="C66" s="64">
        <f t="shared" si="11"/>
        <v>387295</v>
      </c>
      <c r="D66" s="64">
        <f t="shared" ca="1" si="12"/>
        <v>183</v>
      </c>
      <c r="E66" s="64">
        <f t="shared" ca="1" si="14"/>
        <v>260</v>
      </c>
      <c r="F66" s="64">
        <f t="shared" ca="1" si="14"/>
        <v>136</v>
      </c>
      <c r="G66" s="64">
        <f t="shared" ca="1" si="14"/>
        <v>136</v>
      </c>
      <c r="H66" s="64">
        <f t="shared" ca="1" si="13"/>
        <v>282</v>
      </c>
      <c r="I66" s="64">
        <f t="shared" ca="1" si="15"/>
        <v>175</v>
      </c>
      <c r="J66" s="64">
        <f t="shared" ca="1" si="15"/>
        <v>135</v>
      </c>
      <c r="K66" s="104">
        <f t="shared" ca="1" si="6"/>
        <v>1.135</v>
      </c>
      <c r="L66" s="104">
        <f t="shared" ca="1" si="7"/>
        <v>0.27500000000000002</v>
      </c>
      <c r="M66" s="104">
        <f t="shared" ca="1" si="8"/>
        <v>0.14500000000000002</v>
      </c>
      <c r="N66" s="64"/>
    </row>
    <row r="67" spans="2:14" x14ac:dyDescent="0.2">
      <c r="B67" s="67">
        <v>57</v>
      </c>
      <c r="C67" s="64">
        <f t="shared" si="11"/>
        <v>411824</v>
      </c>
      <c r="D67" s="64">
        <f t="shared" ca="1" si="12"/>
        <v>186</v>
      </c>
      <c r="E67" s="64">
        <f t="shared" ca="1" si="14"/>
        <v>264</v>
      </c>
      <c r="F67" s="64">
        <f t="shared" ca="1" si="14"/>
        <v>138</v>
      </c>
      <c r="G67" s="64">
        <f t="shared" ca="1" si="14"/>
        <v>138</v>
      </c>
      <c r="H67" s="64">
        <f t="shared" ca="1" si="13"/>
        <v>287</v>
      </c>
      <c r="I67" s="64">
        <f t="shared" ca="1" si="15"/>
        <v>178</v>
      </c>
      <c r="J67" s="64">
        <f t="shared" ca="1" si="15"/>
        <v>137</v>
      </c>
      <c r="K67" s="104">
        <f t="shared" ca="1" si="6"/>
        <v>1.137</v>
      </c>
      <c r="L67" s="104">
        <f t="shared" ca="1" si="7"/>
        <v>0.27800000000000002</v>
      </c>
      <c r="M67" s="104">
        <f t="shared" ca="1" si="8"/>
        <v>0.14566666666666667</v>
      </c>
      <c r="N67" s="64"/>
    </row>
    <row r="68" spans="2:14" x14ac:dyDescent="0.2">
      <c r="B68" s="67">
        <v>58</v>
      </c>
      <c r="C68" s="64">
        <f t="shared" si="11"/>
        <v>437443</v>
      </c>
      <c r="D68" s="64">
        <f t="shared" ca="1" si="12"/>
        <v>189</v>
      </c>
      <c r="E68" s="64">
        <f t="shared" ca="1" si="14"/>
        <v>269</v>
      </c>
      <c r="F68" s="64">
        <f t="shared" ca="1" si="14"/>
        <v>141</v>
      </c>
      <c r="G68" s="64">
        <f t="shared" ca="1" si="14"/>
        <v>141</v>
      </c>
      <c r="H68" s="64">
        <f t="shared" ca="1" si="13"/>
        <v>292</v>
      </c>
      <c r="I68" s="64">
        <f t="shared" ca="1" si="15"/>
        <v>180</v>
      </c>
      <c r="J68" s="64">
        <f t="shared" ca="1" si="15"/>
        <v>139</v>
      </c>
      <c r="K68" s="104">
        <f t="shared" ca="1" si="6"/>
        <v>1.139</v>
      </c>
      <c r="L68" s="104">
        <f t="shared" ca="1" si="7"/>
        <v>0.28000000000000003</v>
      </c>
      <c r="M68" s="104">
        <f t="shared" ca="1" si="8"/>
        <v>0.14633333333333334</v>
      </c>
      <c r="N68" s="64"/>
    </row>
    <row r="69" spans="2:14" x14ac:dyDescent="0.2">
      <c r="B69" s="67">
        <v>59</v>
      </c>
      <c r="C69" s="64">
        <f t="shared" si="11"/>
        <v>464181</v>
      </c>
      <c r="D69" s="64">
        <f t="shared" ca="1" si="12"/>
        <v>192</v>
      </c>
      <c r="E69" s="64">
        <f t="shared" ca="1" si="14"/>
        <v>273</v>
      </c>
      <c r="F69" s="64">
        <f t="shared" ca="1" si="14"/>
        <v>143</v>
      </c>
      <c r="G69" s="64">
        <f t="shared" ca="1" si="14"/>
        <v>143</v>
      </c>
      <c r="H69" s="64">
        <f t="shared" ca="1" si="13"/>
        <v>296</v>
      </c>
      <c r="I69" s="64">
        <f t="shared" ca="1" si="15"/>
        <v>183</v>
      </c>
      <c r="J69" s="64">
        <f t="shared" ca="1" si="15"/>
        <v>142</v>
      </c>
      <c r="K69" s="104">
        <f t="shared" ca="1" si="6"/>
        <v>1.1419999999999999</v>
      </c>
      <c r="L69" s="104">
        <f t="shared" ca="1" si="7"/>
        <v>0.28300000000000003</v>
      </c>
      <c r="M69" s="104">
        <f t="shared" ca="1" si="8"/>
        <v>0.14733333333333334</v>
      </c>
      <c r="N69" s="64"/>
    </row>
    <row r="70" spans="2:14" x14ac:dyDescent="0.2">
      <c r="B70" s="67">
        <v>60</v>
      </c>
      <c r="C70" s="64">
        <f t="shared" si="11"/>
        <v>492066</v>
      </c>
      <c r="D70" s="64">
        <f t="shared" ca="1" si="12"/>
        <v>195</v>
      </c>
      <c r="E70" s="64">
        <f t="shared" ca="1" si="14"/>
        <v>278</v>
      </c>
      <c r="F70" s="64">
        <f t="shared" ca="1" si="14"/>
        <v>146</v>
      </c>
      <c r="G70" s="64">
        <f t="shared" ca="1" si="14"/>
        <v>146</v>
      </c>
      <c r="H70" s="64">
        <f t="shared" ca="1" si="13"/>
        <v>301</v>
      </c>
      <c r="I70" s="64">
        <f t="shared" ca="1" si="15"/>
        <v>186</v>
      </c>
      <c r="J70" s="64">
        <f t="shared" ca="1" si="15"/>
        <v>144</v>
      </c>
      <c r="K70" s="104">
        <f t="shared" ca="1" si="6"/>
        <v>1.1439999999999999</v>
      </c>
      <c r="L70" s="104">
        <f t="shared" ca="1" si="7"/>
        <v>0.28600000000000003</v>
      </c>
      <c r="M70" s="104">
        <f t="shared" ca="1" si="8"/>
        <v>0.14800000000000002</v>
      </c>
      <c r="N70" s="64"/>
    </row>
    <row r="71" spans="2:14" x14ac:dyDescent="0.2">
      <c r="B71" s="67">
        <v>61</v>
      </c>
      <c r="C71" s="64">
        <f t="shared" si="11"/>
        <v>521127</v>
      </c>
      <c r="D71" s="64">
        <f t="shared" ca="1" si="12"/>
        <v>198</v>
      </c>
      <c r="E71" s="64">
        <f t="shared" ca="1" si="14"/>
        <v>282</v>
      </c>
      <c r="F71" s="64">
        <f t="shared" ca="1" si="14"/>
        <v>148</v>
      </c>
      <c r="G71" s="64">
        <f t="shared" ca="1" si="14"/>
        <v>148</v>
      </c>
      <c r="H71" s="64">
        <f t="shared" ca="1" si="13"/>
        <v>306</v>
      </c>
      <c r="I71" s="64">
        <f t="shared" ca="1" si="15"/>
        <v>189</v>
      </c>
      <c r="J71" s="64">
        <f t="shared" ca="1" si="15"/>
        <v>146</v>
      </c>
      <c r="K71" s="104">
        <f t="shared" ca="1" si="6"/>
        <v>1.1459999999999999</v>
      </c>
      <c r="L71" s="104">
        <f t="shared" ca="1" si="7"/>
        <v>0.28900000000000003</v>
      </c>
      <c r="M71" s="104">
        <f t="shared" ca="1" si="8"/>
        <v>0.14866666666666667</v>
      </c>
      <c r="N71" s="64"/>
    </row>
    <row r="72" spans="2:14" x14ac:dyDescent="0.2">
      <c r="B72" s="67">
        <v>62</v>
      </c>
      <c r="C72" s="64">
        <f t="shared" si="11"/>
        <v>551394</v>
      </c>
      <c r="D72" s="64">
        <f t="shared" ca="1" si="12"/>
        <v>201</v>
      </c>
      <c r="E72" s="64">
        <f t="shared" ref="E72:G91" ca="1" si="16">ROUND(VLOOKUP($C$2,test1,D$9,FALSE)+($B72-1)*(1+VLOOKUP($C$2,professionGrowP,D$9,FALSE))*VLOOKUP(VLOOKUP($A$1,profession2,2,FALSE),professionGrow,D$9,FALSE),0)</f>
        <v>286</v>
      </c>
      <c r="F72" s="64">
        <f t="shared" ca="1" si="16"/>
        <v>150</v>
      </c>
      <c r="G72" s="64">
        <f t="shared" ca="1" si="16"/>
        <v>150</v>
      </c>
      <c r="H72" s="64">
        <f t="shared" ca="1" si="13"/>
        <v>311</v>
      </c>
      <c r="I72" s="64">
        <f t="shared" ref="I72:J91" ca="1" si="17">ROUND(VLOOKUP($C$2,test1,H$9,FALSE)+($B72-1)*(1+VLOOKUP($C$2,professionGrowP,H$9,FALSE))*VLOOKUP(VLOOKUP($A$1,profession2,2,FALSE),professionGrow,H$9,FALSE),0)</f>
        <v>192</v>
      </c>
      <c r="J72" s="64">
        <f t="shared" ca="1" si="17"/>
        <v>148</v>
      </c>
      <c r="K72" s="104">
        <f t="shared" ca="1" si="6"/>
        <v>1.1479999999999999</v>
      </c>
      <c r="L72" s="104">
        <f t="shared" ca="1" si="7"/>
        <v>0.29200000000000004</v>
      </c>
      <c r="M72" s="104">
        <f t="shared" ca="1" si="8"/>
        <v>0.14933333333333335</v>
      </c>
      <c r="N72" s="64"/>
    </row>
    <row r="73" spans="2:14" x14ac:dyDescent="0.2">
      <c r="B73" s="67">
        <v>63</v>
      </c>
      <c r="C73" s="64">
        <f t="shared" si="11"/>
        <v>582896</v>
      </c>
      <c r="D73" s="64">
        <f t="shared" ca="1" si="12"/>
        <v>204</v>
      </c>
      <c r="E73" s="64">
        <f t="shared" ca="1" si="16"/>
        <v>291</v>
      </c>
      <c r="F73" s="64">
        <f t="shared" ca="1" si="16"/>
        <v>153</v>
      </c>
      <c r="G73" s="64">
        <f t="shared" ca="1" si="16"/>
        <v>153</v>
      </c>
      <c r="H73" s="64">
        <f t="shared" ca="1" si="13"/>
        <v>316</v>
      </c>
      <c r="I73" s="64">
        <f t="shared" ca="1" si="17"/>
        <v>195</v>
      </c>
      <c r="J73" s="64">
        <f t="shared" ca="1" si="17"/>
        <v>150</v>
      </c>
      <c r="K73" s="104">
        <f t="shared" ca="1" si="6"/>
        <v>1.1499999999999999</v>
      </c>
      <c r="L73" s="104">
        <f t="shared" ca="1" si="7"/>
        <v>0.29500000000000004</v>
      </c>
      <c r="M73" s="104">
        <f t="shared" ca="1" si="8"/>
        <v>0.15000000000000002</v>
      </c>
      <c r="N73" s="64"/>
    </row>
    <row r="74" spans="2:14" x14ac:dyDescent="0.2">
      <c r="B74" s="67">
        <v>64</v>
      </c>
      <c r="C74" s="64">
        <f t="shared" si="11"/>
        <v>615664</v>
      </c>
      <c r="D74" s="64">
        <f t="shared" ca="1" si="12"/>
        <v>207</v>
      </c>
      <c r="E74" s="64">
        <f t="shared" ca="1" si="16"/>
        <v>295</v>
      </c>
      <c r="F74" s="64">
        <f t="shared" ca="1" si="16"/>
        <v>155</v>
      </c>
      <c r="G74" s="64">
        <f t="shared" ca="1" si="16"/>
        <v>155</v>
      </c>
      <c r="H74" s="64">
        <f t="shared" ca="1" si="13"/>
        <v>320</v>
      </c>
      <c r="I74" s="64">
        <f t="shared" ca="1" si="17"/>
        <v>198</v>
      </c>
      <c r="J74" s="64">
        <f t="shared" ca="1" si="17"/>
        <v>153</v>
      </c>
      <c r="K74" s="104">
        <f t="shared" ca="1" si="6"/>
        <v>1.153</v>
      </c>
      <c r="L74" s="104">
        <f t="shared" ca="1" si="7"/>
        <v>0.29800000000000004</v>
      </c>
      <c r="M74" s="104">
        <f t="shared" ca="1" si="8"/>
        <v>0.151</v>
      </c>
      <c r="N74" s="64"/>
    </row>
    <row r="75" spans="2:14" x14ac:dyDescent="0.2">
      <c r="B75" s="67">
        <v>65</v>
      </c>
      <c r="C75" s="64">
        <f t="shared" si="11"/>
        <v>649727</v>
      </c>
      <c r="D75" s="64">
        <f t="shared" ca="1" si="12"/>
        <v>210</v>
      </c>
      <c r="E75" s="64">
        <f t="shared" ca="1" si="16"/>
        <v>300</v>
      </c>
      <c r="F75" s="64">
        <f t="shared" ca="1" si="16"/>
        <v>158</v>
      </c>
      <c r="G75" s="64">
        <f t="shared" ca="1" si="16"/>
        <v>158</v>
      </c>
      <c r="H75" s="64">
        <f t="shared" ca="1" si="13"/>
        <v>325</v>
      </c>
      <c r="I75" s="64">
        <f t="shared" ca="1" si="17"/>
        <v>200</v>
      </c>
      <c r="J75" s="64">
        <f t="shared" ca="1" si="17"/>
        <v>155</v>
      </c>
      <c r="K75" s="104">
        <f t="shared" ca="1" si="6"/>
        <v>1.155</v>
      </c>
      <c r="L75" s="104">
        <f t="shared" ca="1" si="7"/>
        <v>0.30000000000000004</v>
      </c>
      <c r="M75" s="104">
        <f t="shared" ca="1" si="8"/>
        <v>0.15166666666666667</v>
      </c>
      <c r="N75" s="64"/>
    </row>
    <row r="76" spans="2:14" x14ac:dyDescent="0.2">
      <c r="B76" s="67">
        <v>66</v>
      </c>
      <c r="C76" s="64">
        <f t="shared" ref="C76:C107" si="18">C75+INT(B76^2.5*VLOOKUP($A$1,profession2,3,FALSE))</f>
        <v>685115</v>
      </c>
      <c r="D76" s="64">
        <f t="shared" ref="D76:D109" ca="1" si="19">ROUND(VLOOKUP($C$2,test1,2,FALSE)+(B76-1)*(1+VLOOKUP($C$2,professionGrowP,2,FALSE))*VLOOKUP(VLOOKUP($A$1,profession2,2,FALSE),professionGrow,2,FALSE),0)</f>
        <v>213</v>
      </c>
      <c r="E76" s="64">
        <f t="shared" ca="1" si="16"/>
        <v>304</v>
      </c>
      <c r="F76" s="64">
        <f t="shared" ca="1" si="16"/>
        <v>160</v>
      </c>
      <c r="G76" s="64">
        <f t="shared" ca="1" si="16"/>
        <v>160</v>
      </c>
      <c r="H76" s="64">
        <f t="shared" ref="H76:H107" ca="1" si="20">IF(VLOOKUP($C$2,test1,G$9,FALSE)=0,0,ROUND(VLOOKUP($C$2,test1,G$9,FALSE)+($B76-1)*(1+VLOOKUP($C$2,professionGrowP,G$9,FALSE))*VLOOKUP(VLOOKUP($A$1,profession2,2,FALSE),professionGrow,G$9,FALSE),0))</f>
        <v>330</v>
      </c>
      <c r="I76" s="64">
        <f t="shared" ca="1" si="17"/>
        <v>203</v>
      </c>
      <c r="J76" s="64">
        <f t="shared" ca="1" si="17"/>
        <v>157</v>
      </c>
      <c r="K76" s="104">
        <f t="shared" ref="K76:K109" ca="1" si="21">J76/1000+1</f>
        <v>1.157</v>
      </c>
      <c r="L76" s="104">
        <f t="shared" ref="L76:L109" ca="1" si="22">I76/1000+0.1</f>
        <v>0.30300000000000005</v>
      </c>
      <c r="M76" s="104">
        <f t="shared" ref="M76:M109" ca="1" si="23">J76/3000+0.1</f>
        <v>0.15233333333333335</v>
      </c>
      <c r="N76" s="64"/>
    </row>
    <row r="77" spans="2:14" x14ac:dyDescent="0.2">
      <c r="B77" s="67">
        <v>67</v>
      </c>
      <c r="C77" s="64">
        <f t="shared" si="18"/>
        <v>721859</v>
      </c>
      <c r="D77" s="64">
        <f t="shared" ca="1" si="19"/>
        <v>216</v>
      </c>
      <c r="E77" s="64">
        <f t="shared" ca="1" si="16"/>
        <v>308</v>
      </c>
      <c r="F77" s="64">
        <f t="shared" ca="1" si="16"/>
        <v>162</v>
      </c>
      <c r="G77" s="64">
        <f t="shared" ca="1" si="16"/>
        <v>162</v>
      </c>
      <c r="H77" s="64">
        <f t="shared" ca="1" si="20"/>
        <v>335</v>
      </c>
      <c r="I77" s="64">
        <f t="shared" ca="1" si="17"/>
        <v>206</v>
      </c>
      <c r="J77" s="64">
        <f t="shared" ca="1" si="17"/>
        <v>159</v>
      </c>
      <c r="K77" s="104">
        <f t="shared" ca="1" si="21"/>
        <v>1.159</v>
      </c>
      <c r="L77" s="104">
        <f t="shared" ca="1" si="22"/>
        <v>0.30599999999999999</v>
      </c>
      <c r="M77" s="104">
        <f t="shared" ca="1" si="23"/>
        <v>0.153</v>
      </c>
      <c r="N77" s="64"/>
    </row>
    <row r="78" spans="2:14" x14ac:dyDescent="0.2">
      <c r="B78" s="67">
        <v>68</v>
      </c>
      <c r="C78" s="64">
        <f t="shared" si="18"/>
        <v>759989</v>
      </c>
      <c r="D78" s="64">
        <f t="shared" ca="1" si="19"/>
        <v>219</v>
      </c>
      <c r="E78" s="64">
        <f t="shared" ca="1" si="16"/>
        <v>313</v>
      </c>
      <c r="F78" s="64">
        <f t="shared" ca="1" si="16"/>
        <v>165</v>
      </c>
      <c r="G78" s="64">
        <f t="shared" ca="1" si="16"/>
        <v>165</v>
      </c>
      <c r="H78" s="64">
        <f t="shared" ca="1" si="20"/>
        <v>340</v>
      </c>
      <c r="I78" s="64">
        <f t="shared" ca="1" si="17"/>
        <v>209</v>
      </c>
      <c r="J78" s="64">
        <f t="shared" ca="1" si="17"/>
        <v>161</v>
      </c>
      <c r="K78" s="104">
        <f t="shared" ca="1" si="21"/>
        <v>1.161</v>
      </c>
      <c r="L78" s="104">
        <f t="shared" ca="1" si="22"/>
        <v>0.309</v>
      </c>
      <c r="M78" s="104">
        <f t="shared" ca="1" si="23"/>
        <v>0.15366666666666667</v>
      </c>
      <c r="N78" s="64"/>
    </row>
    <row r="79" spans="2:14" x14ac:dyDescent="0.2">
      <c r="B79" s="67">
        <v>69</v>
      </c>
      <c r="C79" s="64">
        <f t="shared" si="18"/>
        <v>799536</v>
      </c>
      <c r="D79" s="64">
        <f t="shared" ca="1" si="19"/>
        <v>222</v>
      </c>
      <c r="E79" s="64">
        <f t="shared" ca="1" si="16"/>
        <v>317</v>
      </c>
      <c r="F79" s="64">
        <f t="shared" ca="1" si="16"/>
        <v>167</v>
      </c>
      <c r="G79" s="64">
        <f t="shared" ca="1" si="16"/>
        <v>167</v>
      </c>
      <c r="H79" s="64">
        <f t="shared" ca="1" si="20"/>
        <v>344</v>
      </c>
      <c r="I79" s="64">
        <f t="shared" ca="1" si="17"/>
        <v>212</v>
      </c>
      <c r="J79" s="64">
        <f t="shared" ca="1" si="17"/>
        <v>164</v>
      </c>
      <c r="K79" s="104">
        <f t="shared" ca="1" si="21"/>
        <v>1.1639999999999999</v>
      </c>
      <c r="L79" s="104">
        <f t="shared" ca="1" si="22"/>
        <v>0.312</v>
      </c>
      <c r="M79" s="104">
        <f t="shared" ca="1" si="23"/>
        <v>0.15466666666666667</v>
      </c>
      <c r="N79" s="64"/>
    </row>
    <row r="80" spans="2:14" x14ac:dyDescent="0.2">
      <c r="B80" s="67">
        <v>70</v>
      </c>
      <c r="C80" s="64">
        <f t="shared" si="18"/>
        <v>840532</v>
      </c>
      <c r="D80" s="64">
        <f t="shared" ca="1" si="19"/>
        <v>225</v>
      </c>
      <c r="E80" s="64">
        <f t="shared" ca="1" si="16"/>
        <v>322</v>
      </c>
      <c r="F80" s="64">
        <f t="shared" ca="1" si="16"/>
        <v>170</v>
      </c>
      <c r="G80" s="64">
        <f t="shared" ca="1" si="16"/>
        <v>170</v>
      </c>
      <c r="H80" s="64">
        <f t="shared" ca="1" si="20"/>
        <v>349</v>
      </c>
      <c r="I80" s="64">
        <f t="shared" ca="1" si="17"/>
        <v>215</v>
      </c>
      <c r="J80" s="64">
        <f t="shared" ca="1" si="17"/>
        <v>166</v>
      </c>
      <c r="K80" s="104">
        <f t="shared" ca="1" si="21"/>
        <v>1.1659999999999999</v>
      </c>
      <c r="L80" s="104">
        <f t="shared" ca="1" si="22"/>
        <v>0.315</v>
      </c>
      <c r="M80" s="104">
        <f t="shared" ca="1" si="23"/>
        <v>0.15533333333333332</v>
      </c>
      <c r="N80" s="64"/>
    </row>
    <row r="81" spans="2:14" x14ac:dyDescent="0.2">
      <c r="B81" s="67">
        <v>71</v>
      </c>
      <c r="C81" s="64">
        <f t="shared" si="18"/>
        <v>883008</v>
      </c>
      <c r="D81" s="64">
        <f t="shared" ca="1" si="19"/>
        <v>228</v>
      </c>
      <c r="E81" s="64">
        <f t="shared" ca="1" si="16"/>
        <v>326</v>
      </c>
      <c r="F81" s="64">
        <f t="shared" ca="1" si="16"/>
        <v>172</v>
      </c>
      <c r="G81" s="64">
        <f t="shared" ca="1" si="16"/>
        <v>172</v>
      </c>
      <c r="H81" s="64">
        <f t="shared" ca="1" si="20"/>
        <v>354</v>
      </c>
      <c r="I81" s="64">
        <f t="shared" ca="1" si="17"/>
        <v>218</v>
      </c>
      <c r="J81" s="64">
        <f t="shared" ca="1" si="17"/>
        <v>168</v>
      </c>
      <c r="K81" s="104">
        <f t="shared" ca="1" si="21"/>
        <v>1.1679999999999999</v>
      </c>
      <c r="L81" s="104">
        <f t="shared" ca="1" si="22"/>
        <v>0.318</v>
      </c>
      <c r="M81" s="104">
        <f t="shared" ca="1" si="23"/>
        <v>0.156</v>
      </c>
      <c r="N81" s="64"/>
    </row>
    <row r="82" spans="2:14" x14ac:dyDescent="0.2">
      <c r="B82" s="67">
        <v>72</v>
      </c>
      <c r="C82" s="64">
        <f t="shared" si="18"/>
        <v>926995</v>
      </c>
      <c r="D82" s="64">
        <f t="shared" ca="1" si="19"/>
        <v>231</v>
      </c>
      <c r="E82" s="64">
        <f t="shared" ca="1" si="16"/>
        <v>330</v>
      </c>
      <c r="F82" s="64">
        <f t="shared" ca="1" si="16"/>
        <v>174</v>
      </c>
      <c r="G82" s="64">
        <f t="shared" ca="1" si="16"/>
        <v>174</v>
      </c>
      <c r="H82" s="64">
        <f t="shared" ca="1" si="20"/>
        <v>359</v>
      </c>
      <c r="I82" s="64">
        <f t="shared" ca="1" si="17"/>
        <v>220</v>
      </c>
      <c r="J82" s="64">
        <f t="shared" ca="1" si="17"/>
        <v>170</v>
      </c>
      <c r="K82" s="104">
        <f t="shared" ca="1" si="21"/>
        <v>1.17</v>
      </c>
      <c r="L82" s="104">
        <f t="shared" ca="1" si="22"/>
        <v>0.32</v>
      </c>
      <c r="M82" s="104">
        <f t="shared" ca="1" si="23"/>
        <v>0.15666666666666668</v>
      </c>
      <c r="N82" s="64"/>
    </row>
    <row r="83" spans="2:14" x14ac:dyDescent="0.2">
      <c r="B83" s="67">
        <v>73</v>
      </c>
      <c r="C83" s="64">
        <f t="shared" si="18"/>
        <v>972525</v>
      </c>
      <c r="D83" s="64">
        <f t="shared" ca="1" si="19"/>
        <v>234</v>
      </c>
      <c r="E83" s="64">
        <f t="shared" ca="1" si="16"/>
        <v>335</v>
      </c>
      <c r="F83" s="64">
        <f t="shared" ca="1" si="16"/>
        <v>177</v>
      </c>
      <c r="G83" s="64">
        <f t="shared" ca="1" si="16"/>
        <v>177</v>
      </c>
      <c r="H83" s="64">
        <f t="shared" ca="1" si="20"/>
        <v>364</v>
      </c>
      <c r="I83" s="64">
        <f t="shared" ca="1" si="17"/>
        <v>223</v>
      </c>
      <c r="J83" s="64">
        <f t="shared" ca="1" si="17"/>
        <v>172</v>
      </c>
      <c r="K83" s="104">
        <f t="shared" ca="1" si="21"/>
        <v>1.1719999999999999</v>
      </c>
      <c r="L83" s="104">
        <f t="shared" ca="1" si="22"/>
        <v>0.32300000000000001</v>
      </c>
      <c r="M83" s="104">
        <f t="shared" ca="1" si="23"/>
        <v>0.15733333333333333</v>
      </c>
      <c r="N83" s="64"/>
    </row>
    <row r="84" spans="2:14" x14ac:dyDescent="0.2">
      <c r="B84" s="67">
        <v>74</v>
      </c>
      <c r="C84" s="64">
        <f t="shared" si="18"/>
        <v>1019631</v>
      </c>
      <c r="D84" s="64">
        <f t="shared" ca="1" si="19"/>
        <v>237</v>
      </c>
      <c r="E84" s="64">
        <f t="shared" ca="1" si="16"/>
        <v>339</v>
      </c>
      <c r="F84" s="64">
        <f t="shared" ca="1" si="16"/>
        <v>179</v>
      </c>
      <c r="G84" s="64">
        <f t="shared" ca="1" si="16"/>
        <v>179</v>
      </c>
      <c r="H84" s="64">
        <f t="shared" ca="1" si="20"/>
        <v>368</v>
      </c>
      <c r="I84" s="64">
        <f t="shared" ca="1" si="17"/>
        <v>226</v>
      </c>
      <c r="J84" s="64">
        <f t="shared" ca="1" si="17"/>
        <v>175</v>
      </c>
      <c r="K84" s="104">
        <f t="shared" ca="1" si="21"/>
        <v>1.175</v>
      </c>
      <c r="L84" s="104">
        <f t="shared" ca="1" si="22"/>
        <v>0.32600000000000001</v>
      </c>
      <c r="M84" s="104">
        <f t="shared" ca="1" si="23"/>
        <v>0.15833333333333333</v>
      </c>
      <c r="N84" s="64"/>
    </row>
    <row r="85" spans="2:14" x14ac:dyDescent="0.2">
      <c r="B85" s="67">
        <v>75</v>
      </c>
      <c r="C85" s="64">
        <f t="shared" si="18"/>
        <v>1068344</v>
      </c>
      <c r="D85" s="64">
        <f t="shared" ca="1" si="19"/>
        <v>240</v>
      </c>
      <c r="E85" s="64">
        <f t="shared" ca="1" si="16"/>
        <v>344</v>
      </c>
      <c r="F85" s="64">
        <f t="shared" ca="1" si="16"/>
        <v>182</v>
      </c>
      <c r="G85" s="64">
        <f t="shared" ca="1" si="16"/>
        <v>182</v>
      </c>
      <c r="H85" s="64">
        <f t="shared" ca="1" si="20"/>
        <v>373</v>
      </c>
      <c r="I85" s="64">
        <f t="shared" ca="1" si="17"/>
        <v>229</v>
      </c>
      <c r="J85" s="64">
        <f t="shared" ca="1" si="17"/>
        <v>177</v>
      </c>
      <c r="K85" s="104">
        <f t="shared" ca="1" si="21"/>
        <v>1.177</v>
      </c>
      <c r="L85" s="104">
        <f t="shared" ca="1" si="22"/>
        <v>0.32900000000000001</v>
      </c>
      <c r="M85" s="104">
        <f t="shared" ca="1" si="23"/>
        <v>0.159</v>
      </c>
      <c r="N85" s="64"/>
    </row>
    <row r="86" spans="2:14" x14ac:dyDescent="0.2">
      <c r="B86" s="67">
        <v>76</v>
      </c>
      <c r="C86" s="64">
        <f t="shared" si="18"/>
        <v>1118698</v>
      </c>
      <c r="D86" s="64">
        <f t="shared" ca="1" si="19"/>
        <v>243</v>
      </c>
      <c r="E86" s="64">
        <f t="shared" ca="1" si="16"/>
        <v>348</v>
      </c>
      <c r="F86" s="64">
        <f t="shared" ca="1" si="16"/>
        <v>184</v>
      </c>
      <c r="G86" s="64">
        <f t="shared" ca="1" si="16"/>
        <v>184</v>
      </c>
      <c r="H86" s="64">
        <f t="shared" ca="1" si="20"/>
        <v>378</v>
      </c>
      <c r="I86" s="64">
        <f t="shared" ca="1" si="17"/>
        <v>232</v>
      </c>
      <c r="J86" s="64">
        <f t="shared" ca="1" si="17"/>
        <v>179</v>
      </c>
      <c r="K86" s="104">
        <f t="shared" ca="1" si="21"/>
        <v>1.179</v>
      </c>
      <c r="L86" s="104">
        <f t="shared" ca="1" si="22"/>
        <v>0.33200000000000002</v>
      </c>
      <c r="M86" s="104">
        <f t="shared" ca="1" si="23"/>
        <v>0.15966666666666668</v>
      </c>
      <c r="N86" s="64"/>
    </row>
    <row r="87" spans="2:14" x14ac:dyDescent="0.2">
      <c r="B87" s="67">
        <v>77</v>
      </c>
      <c r="C87" s="64">
        <f t="shared" si="18"/>
        <v>1170724</v>
      </c>
      <c r="D87" s="64">
        <f t="shared" ca="1" si="19"/>
        <v>246</v>
      </c>
      <c r="E87" s="64">
        <f t="shared" ca="1" si="16"/>
        <v>352</v>
      </c>
      <c r="F87" s="64">
        <f t="shared" ca="1" si="16"/>
        <v>186</v>
      </c>
      <c r="G87" s="64">
        <f t="shared" ca="1" si="16"/>
        <v>186</v>
      </c>
      <c r="H87" s="64">
        <f t="shared" ca="1" si="20"/>
        <v>383</v>
      </c>
      <c r="I87" s="64">
        <f t="shared" ca="1" si="17"/>
        <v>235</v>
      </c>
      <c r="J87" s="64">
        <f t="shared" ca="1" si="17"/>
        <v>181</v>
      </c>
      <c r="K87" s="104">
        <f t="shared" ca="1" si="21"/>
        <v>1.181</v>
      </c>
      <c r="L87" s="104">
        <f t="shared" ca="1" si="22"/>
        <v>0.33499999999999996</v>
      </c>
      <c r="M87" s="104">
        <f t="shared" ca="1" si="23"/>
        <v>0.16033333333333333</v>
      </c>
      <c r="N87" s="64"/>
    </row>
    <row r="88" spans="2:14" x14ac:dyDescent="0.2">
      <c r="B88" s="67">
        <v>78</v>
      </c>
      <c r="C88" s="64">
        <f t="shared" si="18"/>
        <v>1224456</v>
      </c>
      <c r="D88" s="64">
        <f t="shared" ca="1" si="19"/>
        <v>249</v>
      </c>
      <c r="E88" s="64">
        <f t="shared" ca="1" si="16"/>
        <v>357</v>
      </c>
      <c r="F88" s="64">
        <f t="shared" ca="1" si="16"/>
        <v>189</v>
      </c>
      <c r="G88" s="64">
        <f t="shared" ca="1" si="16"/>
        <v>189</v>
      </c>
      <c r="H88" s="64">
        <f t="shared" ca="1" si="20"/>
        <v>388</v>
      </c>
      <c r="I88" s="64">
        <f t="shared" ca="1" si="17"/>
        <v>237</v>
      </c>
      <c r="J88" s="64">
        <f t="shared" ca="1" si="17"/>
        <v>183</v>
      </c>
      <c r="K88" s="104">
        <f t="shared" ca="1" si="21"/>
        <v>1.1830000000000001</v>
      </c>
      <c r="L88" s="104">
        <f t="shared" ca="1" si="22"/>
        <v>0.33699999999999997</v>
      </c>
      <c r="M88" s="104">
        <f t="shared" ca="1" si="23"/>
        <v>0.161</v>
      </c>
      <c r="N88" s="64"/>
    </row>
    <row r="89" spans="2:14" x14ac:dyDescent="0.2">
      <c r="B89" s="67">
        <v>79</v>
      </c>
      <c r="C89" s="64">
        <f t="shared" si="18"/>
        <v>1279927</v>
      </c>
      <c r="D89" s="64">
        <f t="shared" ca="1" si="19"/>
        <v>252</v>
      </c>
      <c r="E89" s="64">
        <f t="shared" ca="1" si="16"/>
        <v>361</v>
      </c>
      <c r="F89" s="64">
        <f t="shared" ca="1" si="16"/>
        <v>191</v>
      </c>
      <c r="G89" s="64">
        <f t="shared" ca="1" si="16"/>
        <v>191</v>
      </c>
      <c r="H89" s="64">
        <f t="shared" ca="1" si="20"/>
        <v>392</v>
      </c>
      <c r="I89" s="64">
        <f t="shared" ca="1" si="17"/>
        <v>240</v>
      </c>
      <c r="J89" s="64">
        <f t="shared" ca="1" si="17"/>
        <v>186</v>
      </c>
      <c r="K89" s="104">
        <f t="shared" ca="1" si="21"/>
        <v>1.1859999999999999</v>
      </c>
      <c r="L89" s="104">
        <f t="shared" ca="1" si="22"/>
        <v>0.33999999999999997</v>
      </c>
      <c r="M89" s="104">
        <f t="shared" ca="1" si="23"/>
        <v>0.16200000000000001</v>
      </c>
      <c r="N89" s="64"/>
    </row>
    <row r="90" spans="2:14" x14ac:dyDescent="0.2">
      <c r="B90" s="67">
        <v>80</v>
      </c>
      <c r="C90" s="64">
        <f t="shared" si="18"/>
        <v>1337170</v>
      </c>
      <c r="D90" s="64">
        <f t="shared" ca="1" si="19"/>
        <v>255</v>
      </c>
      <c r="E90" s="64">
        <f t="shared" ca="1" si="16"/>
        <v>366</v>
      </c>
      <c r="F90" s="64">
        <f t="shared" ca="1" si="16"/>
        <v>194</v>
      </c>
      <c r="G90" s="64">
        <f t="shared" ca="1" si="16"/>
        <v>194</v>
      </c>
      <c r="H90" s="64">
        <f t="shared" ca="1" si="20"/>
        <v>397</v>
      </c>
      <c r="I90" s="64">
        <f t="shared" ca="1" si="17"/>
        <v>243</v>
      </c>
      <c r="J90" s="64">
        <f t="shared" ca="1" si="17"/>
        <v>188</v>
      </c>
      <c r="K90" s="104">
        <f t="shared" ca="1" si="21"/>
        <v>1.1879999999999999</v>
      </c>
      <c r="L90" s="104">
        <f t="shared" ca="1" si="22"/>
        <v>0.34299999999999997</v>
      </c>
      <c r="M90" s="104">
        <f t="shared" ca="1" si="23"/>
        <v>0.16266666666666668</v>
      </c>
      <c r="N90" s="64"/>
    </row>
    <row r="91" spans="2:14" x14ac:dyDescent="0.2">
      <c r="B91" s="67">
        <v>81</v>
      </c>
      <c r="C91" s="64">
        <f t="shared" si="18"/>
        <v>1396219</v>
      </c>
      <c r="D91" s="64">
        <f t="shared" ca="1" si="19"/>
        <v>258</v>
      </c>
      <c r="E91" s="64">
        <f t="shared" ca="1" si="16"/>
        <v>370</v>
      </c>
      <c r="F91" s="64">
        <f t="shared" ca="1" si="16"/>
        <v>196</v>
      </c>
      <c r="G91" s="64">
        <f t="shared" ca="1" si="16"/>
        <v>196</v>
      </c>
      <c r="H91" s="64">
        <f t="shared" ca="1" si="20"/>
        <v>402</v>
      </c>
      <c r="I91" s="64">
        <f t="shared" ca="1" si="17"/>
        <v>246</v>
      </c>
      <c r="J91" s="64">
        <f t="shared" ca="1" si="17"/>
        <v>190</v>
      </c>
      <c r="K91" s="104">
        <f t="shared" ca="1" si="21"/>
        <v>1.19</v>
      </c>
      <c r="L91" s="104">
        <f t="shared" ca="1" si="22"/>
        <v>0.34599999999999997</v>
      </c>
      <c r="M91" s="104">
        <f t="shared" ca="1" si="23"/>
        <v>0.16333333333333333</v>
      </c>
      <c r="N91" s="64"/>
    </row>
    <row r="92" spans="2:14" x14ac:dyDescent="0.2">
      <c r="B92" s="67">
        <v>82</v>
      </c>
      <c r="C92" s="64">
        <f t="shared" si="18"/>
        <v>1457107</v>
      </c>
      <c r="D92" s="64">
        <f t="shared" ca="1" si="19"/>
        <v>261</v>
      </c>
      <c r="E92" s="64">
        <f t="shared" ref="E92:G109" ca="1" si="24">ROUND(VLOOKUP($C$2,test1,D$9,FALSE)+($B92-1)*(1+VLOOKUP($C$2,professionGrowP,D$9,FALSE))*VLOOKUP(VLOOKUP($A$1,profession2,2,FALSE),professionGrow,D$9,FALSE),0)</f>
        <v>374</v>
      </c>
      <c r="F92" s="64">
        <f t="shared" ca="1" si="24"/>
        <v>198</v>
      </c>
      <c r="G92" s="64">
        <f t="shared" ca="1" si="24"/>
        <v>198</v>
      </c>
      <c r="H92" s="64">
        <f t="shared" ca="1" si="20"/>
        <v>407</v>
      </c>
      <c r="I92" s="64">
        <f t="shared" ref="I92:J109" ca="1" si="25">ROUND(VLOOKUP($C$2,test1,H$9,FALSE)+($B92-1)*(1+VLOOKUP($C$2,professionGrowP,H$9,FALSE))*VLOOKUP(VLOOKUP($A$1,profession2,2,FALSE),professionGrow,H$9,FALSE),0)</f>
        <v>249</v>
      </c>
      <c r="J92" s="64">
        <f t="shared" ca="1" si="25"/>
        <v>192</v>
      </c>
      <c r="K92" s="104">
        <f t="shared" ca="1" si="21"/>
        <v>1.1919999999999999</v>
      </c>
      <c r="L92" s="104">
        <f t="shared" ca="1" si="22"/>
        <v>0.34899999999999998</v>
      </c>
      <c r="M92" s="104">
        <f t="shared" ca="1" si="23"/>
        <v>0.16400000000000001</v>
      </c>
      <c r="N92" s="64"/>
    </row>
    <row r="93" spans="2:14" x14ac:dyDescent="0.2">
      <c r="B93" s="67">
        <v>83</v>
      </c>
      <c r="C93" s="64">
        <f t="shared" si="18"/>
        <v>1519868</v>
      </c>
      <c r="D93" s="64">
        <f t="shared" ca="1" si="19"/>
        <v>264</v>
      </c>
      <c r="E93" s="64">
        <f t="shared" ca="1" si="24"/>
        <v>379</v>
      </c>
      <c r="F93" s="64">
        <f t="shared" ca="1" si="24"/>
        <v>201</v>
      </c>
      <c r="G93" s="64">
        <f t="shared" ca="1" si="24"/>
        <v>201</v>
      </c>
      <c r="H93" s="64">
        <f t="shared" ca="1" si="20"/>
        <v>412</v>
      </c>
      <c r="I93" s="64">
        <f t="shared" ca="1" si="25"/>
        <v>252</v>
      </c>
      <c r="J93" s="64">
        <f t="shared" ca="1" si="25"/>
        <v>194</v>
      </c>
      <c r="K93" s="104">
        <f t="shared" ca="1" si="21"/>
        <v>1.194</v>
      </c>
      <c r="L93" s="104">
        <f t="shared" ca="1" si="22"/>
        <v>0.35199999999999998</v>
      </c>
      <c r="M93" s="104">
        <f t="shared" ca="1" si="23"/>
        <v>0.16466666666666668</v>
      </c>
      <c r="N93" s="64"/>
    </row>
    <row r="94" spans="2:14" x14ac:dyDescent="0.2">
      <c r="B94" s="67">
        <v>84</v>
      </c>
      <c r="C94" s="64">
        <f t="shared" si="18"/>
        <v>1584537</v>
      </c>
      <c r="D94" s="64">
        <f t="shared" ca="1" si="19"/>
        <v>267</v>
      </c>
      <c r="E94" s="64">
        <f t="shared" ca="1" si="24"/>
        <v>383</v>
      </c>
      <c r="F94" s="64">
        <f t="shared" ca="1" si="24"/>
        <v>203</v>
      </c>
      <c r="G94" s="64">
        <f t="shared" ca="1" si="24"/>
        <v>203</v>
      </c>
      <c r="H94" s="64">
        <f t="shared" ca="1" si="20"/>
        <v>416</v>
      </c>
      <c r="I94" s="64">
        <f t="shared" ca="1" si="25"/>
        <v>255</v>
      </c>
      <c r="J94" s="64">
        <f t="shared" ca="1" si="25"/>
        <v>197</v>
      </c>
      <c r="K94" s="104">
        <f t="shared" ca="1" si="21"/>
        <v>1.1970000000000001</v>
      </c>
      <c r="L94" s="104">
        <f t="shared" ca="1" si="22"/>
        <v>0.35499999999999998</v>
      </c>
      <c r="M94" s="104">
        <f t="shared" ca="1" si="23"/>
        <v>0.16566666666666668</v>
      </c>
      <c r="N94" s="64"/>
    </row>
    <row r="95" spans="2:14" x14ac:dyDescent="0.2">
      <c r="B95" s="67">
        <v>85</v>
      </c>
      <c r="C95" s="64">
        <f t="shared" si="18"/>
        <v>1651148</v>
      </c>
      <c r="D95" s="64">
        <f t="shared" ca="1" si="19"/>
        <v>270</v>
      </c>
      <c r="E95" s="64">
        <f t="shared" ca="1" si="24"/>
        <v>388</v>
      </c>
      <c r="F95" s="64">
        <f t="shared" ca="1" si="24"/>
        <v>206</v>
      </c>
      <c r="G95" s="64">
        <f t="shared" ca="1" si="24"/>
        <v>206</v>
      </c>
      <c r="H95" s="64">
        <f t="shared" ca="1" si="20"/>
        <v>421</v>
      </c>
      <c r="I95" s="64">
        <f t="shared" ca="1" si="25"/>
        <v>257</v>
      </c>
      <c r="J95" s="64">
        <f t="shared" ca="1" si="25"/>
        <v>199</v>
      </c>
      <c r="K95" s="104">
        <f t="shared" ca="1" si="21"/>
        <v>1.1990000000000001</v>
      </c>
      <c r="L95" s="104">
        <f t="shared" ca="1" si="22"/>
        <v>0.35699999999999998</v>
      </c>
      <c r="M95" s="104">
        <f t="shared" ca="1" si="23"/>
        <v>0.16633333333333333</v>
      </c>
      <c r="N95" s="64"/>
    </row>
    <row r="96" spans="2:14" x14ac:dyDescent="0.2">
      <c r="B96" s="67">
        <v>86</v>
      </c>
      <c r="C96" s="64">
        <f t="shared" si="18"/>
        <v>1719735</v>
      </c>
      <c r="D96" s="64">
        <f t="shared" ca="1" si="19"/>
        <v>273</v>
      </c>
      <c r="E96" s="64">
        <f t="shared" ca="1" si="24"/>
        <v>392</v>
      </c>
      <c r="F96" s="64">
        <f t="shared" ca="1" si="24"/>
        <v>208</v>
      </c>
      <c r="G96" s="64">
        <f t="shared" ca="1" si="24"/>
        <v>208</v>
      </c>
      <c r="H96" s="64">
        <f t="shared" ca="1" si="20"/>
        <v>426</v>
      </c>
      <c r="I96" s="64">
        <f t="shared" ca="1" si="25"/>
        <v>260</v>
      </c>
      <c r="J96" s="64">
        <f t="shared" ca="1" si="25"/>
        <v>201</v>
      </c>
      <c r="K96" s="104">
        <f t="shared" ca="1" si="21"/>
        <v>1.2010000000000001</v>
      </c>
      <c r="L96" s="104">
        <f t="shared" ca="1" si="22"/>
        <v>0.36</v>
      </c>
      <c r="M96" s="104">
        <f t="shared" ca="1" si="23"/>
        <v>0.16700000000000001</v>
      </c>
      <c r="N96" s="64"/>
    </row>
    <row r="97" spans="2:14" x14ac:dyDescent="0.2">
      <c r="B97" s="67">
        <v>87</v>
      </c>
      <c r="C97" s="64">
        <f t="shared" si="18"/>
        <v>1790333</v>
      </c>
      <c r="D97" s="64">
        <f t="shared" ca="1" si="19"/>
        <v>276</v>
      </c>
      <c r="E97" s="64">
        <f t="shared" ca="1" si="24"/>
        <v>396</v>
      </c>
      <c r="F97" s="64">
        <f t="shared" ca="1" si="24"/>
        <v>210</v>
      </c>
      <c r="G97" s="64">
        <f t="shared" ca="1" si="24"/>
        <v>210</v>
      </c>
      <c r="H97" s="64">
        <f t="shared" ca="1" si="20"/>
        <v>431</v>
      </c>
      <c r="I97" s="64">
        <f t="shared" ca="1" si="25"/>
        <v>263</v>
      </c>
      <c r="J97" s="64">
        <f t="shared" ca="1" si="25"/>
        <v>203</v>
      </c>
      <c r="K97" s="104">
        <f t="shared" ca="1" si="21"/>
        <v>1.2030000000000001</v>
      </c>
      <c r="L97" s="104">
        <f t="shared" ca="1" si="22"/>
        <v>0.36299999999999999</v>
      </c>
      <c r="M97" s="104">
        <f t="shared" ca="1" si="23"/>
        <v>0.16766666666666669</v>
      </c>
      <c r="N97" s="64"/>
    </row>
    <row r="98" spans="2:14" x14ac:dyDescent="0.2">
      <c r="B98" s="67">
        <v>88</v>
      </c>
      <c r="C98" s="64">
        <f t="shared" si="18"/>
        <v>1862978</v>
      </c>
      <c r="D98" s="64">
        <f t="shared" ca="1" si="19"/>
        <v>279</v>
      </c>
      <c r="E98" s="64">
        <f t="shared" ca="1" si="24"/>
        <v>401</v>
      </c>
      <c r="F98" s="64">
        <f t="shared" ca="1" si="24"/>
        <v>213</v>
      </c>
      <c r="G98" s="64">
        <f t="shared" ca="1" si="24"/>
        <v>213</v>
      </c>
      <c r="H98" s="64">
        <f t="shared" ca="1" si="20"/>
        <v>436</v>
      </c>
      <c r="I98" s="64">
        <f t="shared" ca="1" si="25"/>
        <v>266</v>
      </c>
      <c r="J98" s="64">
        <f t="shared" ca="1" si="25"/>
        <v>205</v>
      </c>
      <c r="K98" s="104">
        <f t="shared" ca="1" si="21"/>
        <v>1.2050000000000001</v>
      </c>
      <c r="L98" s="104">
        <f t="shared" ca="1" si="22"/>
        <v>0.36599999999999999</v>
      </c>
      <c r="M98" s="104">
        <f t="shared" ca="1" si="23"/>
        <v>0.16833333333333333</v>
      </c>
      <c r="N98" s="64"/>
    </row>
    <row r="99" spans="2:14" x14ac:dyDescent="0.2">
      <c r="B99" s="67">
        <v>89</v>
      </c>
      <c r="C99" s="64">
        <f t="shared" si="18"/>
        <v>1937704</v>
      </c>
      <c r="D99" s="64">
        <f t="shared" ca="1" si="19"/>
        <v>282</v>
      </c>
      <c r="E99" s="64">
        <f t="shared" ca="1" si="24"/>
        <v>405</v>
      </c>
      <c r="F99" s="64">
        <f t="shared" ca="1" si="24"/>
        <v>215</v>
      </c>
      <c r="G99" s="64">
        <f t="shared" ca="1" si="24"/>
        <v>215</v>
      </c>
      <c r="H99" s="64">
        <f t="shared" ca="1" si="20"/>
        <v>440</v>
      </c>
      <c r="I99" s="64">
        <f t="shared" ca="1" si="25"/>
        <v>269</v>
      </c>
      <c r="J99" s="64">
        <f t="shared" ca="1" si="25"/>
        <v>208</v>
      </c>
      <c r="K99" s="104">
        <f t="shared" ca="1" si="21"/>
        <v>1.208</v>
      </c>
      <c r="L99" s="104">
        <f t="shared" ca="1" si="22"/>
        <v>0.36899999999999999</v>
      </c>
      <c r="M99" s="104">
        <f t="shared" ca="1" si="23"/>
        <v>0.16933333333333334</v>
      </c>
      <c r="N99" s="64"/>
    </row>
    <row r="100" spans="2:14" x14ac:dyDescent="0.2">
      <c r="B100" s="67">
        <v>90</v>
      </c>
      <c r="C100" s="64">
        <f t="shared" si="18"/>
        <v>2014547</v>
      </c>
      <c r="D100" s="64">
        <f t="shared" ca="1" si="19"/>
        <v>285</v>
      </c>
      <c r="E100" s="64">
        <f t="shared" ca="1" si="24"/>
        <v>410</v>
      </c>
      <c r="F100" s="64">
        <f t="shared" ca="1" si="24"/>
        <v>218</v>
      </c>
      <c r="G100" s="64">
        <f t="shared" ca="1" si="24"/>
        <v>218</v>
      </c>
      <c r="H100" s="64">
        <f t="shared" ca="1" si="20"/>
        <v>445</v>
      </c>
      <c r="I100" s="64">
        <f t="shared" ca="1" si="25"/>
        <v>272</v>
      </c>
      <c r="J100" s="64">
        <f t="shared" ca="1" si="25"/>
        <v>210</v>
      </c>
      <c r="K100" s="104">
        <f t="shared" ca="1" si="21"/>
        <v>1.21</v>
      </c>
      <c r="L100" s="104">
        <f t="shared" ca="1" si="22"/>
        <v>0.372</v>
      </c>
      <c r="M100" s="104">
        <f t="shared" ca="1" si="23"/>
        <v>0.17</v>
      </c>
      <c r="N100" s="64"/>
    </row>
    <row r="101" spans="2:14" x14ac:dyDescent="0.2">
      <c r="B101" s="67">
        <v>91</v>
      </c>
      <c r="C101" s="64">
        <f t="shared" si="18"/>
        <v>2093542</v>
      </c>
      <c r="D101" s="64">
        <f t="shared" ca="1" si="19"/>
        <v>288</v>
      </c>
      <c r="E101" s="64">
        <f t="shared" ca="1" si="24"/>
        <v>414</v>
      </c>
      <c r="F101" s="64">
        <f t="shared" ca="1" si="24"/>
        <v>220</v>
      </c>
      <c r="G101" s="64">
        <f t="shared" ca="1" si="24"/>
        <v>220</v>
      </c>
      <c r="H101" s="64">
        <f t="shared" ca="1" si="20"/>
        <v>450</v>
      </c>
      <c r="I101" s="64">
        <f t="shared" ca="1" si="25"/>
        <v>275</v>
      </c>
      <c r="J101" s="64">
        <f t="shared" ca="1" si="25"/>
        <v>212</v>
      </c>
      <c r="K101" s="104">
        <f t="shared" ca="1" si="21"/>
        <v>1.212</v>
      </c>
      <c r="L101" s="104">
        <f t="shared" ca="1" si="22"/>
        <v>0.375</v>
      </c>
      <c r="M101" s="104">
        <f t="shared" ca="1" si="23"/>
        <v>0.17066666666666669</v>
      </c>
      <c r="N101" s="64"/>
    </row>
    <row r="102" spans="2:14" x14ac:dyDescent="0.2">
      <c r="B102" s="67">
        <v>92</v>
      </c>
      <c r="C102" s="64">
        <f t="shared" si="18"/>
        <v>2174725</v>
      </c>
      <c r="D102" s="64">
        <f t="shared" ca="1" si="19"/>
        <v>291</v>
      </c>
      <c r="E102" s="64">
        <f t="shared" ca="1" si="24"/>
        <v>418</v>
      </c>
      <c r="F102" s="64">
        <f t="shared" ca="1" si="24"/>
        <v>222</v>
      </c>
      <c r="G102" s="64">
        <f t="shared" ca="1" si="24"/>
        <v>222</v>
      </c>
      <c r="H102" s="64">
        <f t="shared" ca="1" si="20"/>
        <v>455</v>
      </c>
      <c r="I102" s="64">
        <f t="shared" ca="1" si="25"/>
        <v>277</v>
      </c>
      <c r="J102" s="64">
        <f t="shared" ca="1" si="25"/>
        <v>214</v>
      </c>
      <c r="K102" s="104">
        <f t="shared" ca="1" si="21"/>
        <v>1.214</v>
      </c>
      <c r="L102" s="104">
        <f t="shared" ca="1" si="22"/>
        <v>0.377</v>
      </c>
      <c r="M102" s="104">
        <f t="shared" ca="1" si="23"/>
        <v>0.17133333333333334</v>
      </c>
      <c r="N102" s="64"/>
    </row>
    <row r="103" spans="2:14" x14ac:dyDescent="0.2">
      <c r="B103" s="67">
        <v>93</v>
      </c>
      <c r="C103" s="64">
        <f t="shared" si="18"/>
        <v>2258132</v>
      </c>
      <c r="D103" s="64">
        <f t="shared" ca="1" si="19"/>
        <v>294</v>
      </c>
      <c r="E103" s="64">
        <f t="shared" ca="1" si="24"/>
        <v>423</v>
      </c>
      <c r="F103" s="64">
        <f t="shared" ca="1" si="24"/>
        <v>225</v>
      </c>
      <c r="G103" s="64">
        <f t="shared" ca="1" si="24"/>
        <v>225</v>
      </c>
      <c r="H103" s="64">
        <f t="shared" ca="1" si="20"/>
        <v>460</v>
      </c>
      <c r="I103" s="64">
        <f t="shared" ca="1" si="25"/>
        <v>280</v>
      </c>
      <c r="J103" s="64">
        <f t="shared" ca="1" si="25"/>
        <v>216</v>
      </c>
      <c r="K103" s="104">
        <f t="shared" ca="1" si="21"/>
        <v>1.216</v>
      </c>
      <c r="L103" s="104">
        <f t="shared" ca="1" si="22"/>
        <v>0.38</v>
      </c>
      <c r="M103" s="104">
        <f t="shared" ca="1" si="23"/>
        <v>0.17199999999999999</v>
      </c>
      <c r="N103" s="64"/>
    </row>
    <row r="104" spans="2:14" x14ac:dyDescent="0.2">
      <c r="B104" s="67">
        <v>94</v>
      </c>
      <c r="C104" s="64">
        <f t="shared" si="18"/>
        <v>2343800</v>
      </c>
      <c r="D104" s="64">
        <f t="shared" ca="1" si="19"/>
        <v>297</v>
      </c>
      <c r="E104" s="64">
        <f t="shared" ca="1" si="24"/>
        <v>427</v>
      </c>
      <c r="F104" s="64">
        <f t="shared" ca="1" si="24"/>
        <v>227</v>
      </c>
      <c r="G104" s="64">
        <f t="shared" ca="1" si="24"/>
        <v>227</v>
      </c>
      <c r="H104" s="64">
        <f t="shared" ca="1" si="20"/>
        <v>464</v>
      </c>
      <c r="I104" s="64">
        <f t="shared" ca="1" si="25"/>
        <v>283</v>
      </c>
      <c r="J104" s="64">
        <f t="shared" ca="1" si="25"/>
        <v>219</v>
      </c>
      <c r="K104" s="104">
        <f t="shared" ca="1" si="21"/>
        <v>1.2190000000000001</v>
      </c>
      <c r="L104" s="104">
        <f t="shared" ca="1" si="22"/>
        <v>0.38300000000000001</v>
      </c>
      <c r="M104" s="104">
        <f t="shared" ca="1" si="23"/>
        <v>0.17299999999999999</v>
      </c>
      <c r="N104" s="64"/>
    </row>
    <row r="105" spans="2:14" x14ac:dyDescent="0.2">
      <c r="B105" s="67">
        <v>95</v>
      </c>
      <c r="C105" s="64">
        <f t="shared" si="18"/>
        <v>2431764</v>
      </c>
      <c r="D105" s="64">
        <f t="shared" ca="1" si="19"/>
        <v>300</v>
      </c>
      <c r="E105" s="64">
        <f t="shared" ca="1" si="24"/>
        <v>432</v>
      </c>
      <c r="F105" s="64">
        <f t="shared" ca="1" si="24"/>
        <v>230</v>
      </c>
      <c r="G105" s="64">
        <f t="shared" ca="1" si="24"/>
        <v>230</v>
      </c>
      <c r="H105" s="64">
        <f t="shared" ca="1" si="20"/>
        <v>469</v>
      </c>
      <c r="I105" s="64">
        <f t="shared" ca="1" si="25"/>
        <v>286</v>
      </c>
      <c r="J105" s="64">
        <f t="shared" ca="1" si="25"/>
        <v>221</v>
      </c>
      <c r="K105" s="104">
        <f t="shared" ca="1" si="21"/>
        <v>1.2210000000000001</v>
      </c>
      <c r="L105" s="104">
        <f t="shared" ca="1" si="22"/>
        <v>0.38600000000000001</v>
      </c>
      <c r="M105" s="104">
        <f t="shared" ca="1" si="23"/>
        <v>0.17366666666666669</v>
      </c>
      <c r="N105" s="64"/>
    </row>
    <row r="106" spans="2:14" x14ac:dyDescent="0.2">
      <c r="B106" s="67">
        <v>96</v>
      </c>
      <c r="C106" s="64">
        <f t="shared" si="18"/>
        <v>2522061</v>
      </c>
      <c r="D106" s="64">
        <f t="shared" ca="1" si="19"/>
        <v>303</v>
      </c>
      <c r="E106" s="64">
        <f t="shared" ca="1" si="24"/>
        <v>436</v>
      </c>
      <c r="F106" s="64">
        <f t="shared" ca="1" si="24"/>
        <v>232</v>
      </c>
      <c r="G106" s="64">
        <f t="shared" ca="1" si="24"/>
        <v>232</v>
      </c>
      <c r="H106" s="64">
        <f t="shared" ca="1" si="20"/>
        <v>474</v>
      </c>
      <c r="I106" s="64">
        <f t="shared" ca="1" si="25"/>
        <v>289</v>
      </c>
      <c r="J106" s="64">
        <f t="shared" ca="1" si="25"/>
        <v>223</v>
      </c>
      <c r="K106" s="104">
        <f t="shared" ca="1" si="21"/>
        <v>1.2230000000000001</v>
      </c>
      <c r="L106" s="104">
        <f t="shared" ca="1" si="22"/>
        <v>0.38900000000000001</v>
      </c>
      <c r="M106" s="104">
        <f t="shared" ca="1" si="23"/>
        <v>0.17433333333333334</v>
      </c>
      <c r="N106" s="64"/>
    </row>
    <row r="107" spans="2:14" x14ac:dyDescent="0.2">
      <c r="B107" s="67">
        <v>97</v>
      </c>
      <c r="C107" s="64">
        <f t="shared" si="18"/>
        <v>2614728</v>
      </c>
      <c r="D107" s="64">
        <f t="shared" ca="1" si="19"/>
        <v>306</v>
      </c>
      <c r="E107" s="64">
        <f t="shared" ca="1" si="24"/>
        <v>440</v>
      </c>
      <c r="F107" s="64">
        <f t="shared" ca="1" si="24"/>
        <v>234</v>
      </c>
      <c r="G107" s="64">
        <f t="shared" ca="1" si="24"/>
        <v>234</v>
      </c>
      <c r="H107" s="64">
        <f t="shared" ca="1" si="20"/>
        <v>479</v>
      </c>
      <c r="I107" s="64">
        <f t="shared" ca="1" si="25"/>
        <v>292</v>
      </c>
      <c r="J107" s="64">
        <f t="shared" ca="1" si="25"/>
        <v>225</v>
      </c>
      <c r="K107" s="104">
        <f t="shared" ca="1" si="21"/>
        <v>1.2250000000000001</v>
      </c>
      <c r="L107" s="104">
        <f t="shared" ca="1" si="22"/>
        <v>0.39200000000000002</v>
      </c>
      <c r="M107" s="104">
        <f t="shared" ca="1" si="23"/>
        <v>0.17499999999999999</v>
      </c>
      <c r="N107" s="64"/>
    </row>
    <row r="108" spans="2:14" x14ac:dyDescent="0.2">
      <c r="B108" s="67">
        <v>98</v>
      </c>
      <c r="C108" s="64">
        <f>C107+INT(B108^2.5*VLOOKUP($A$1,profession2,3,FALSE))</f>
        <v>2709802</v>
      </c>
      <c r="D108" s="64">
        <f t="shared" ca="1" si="19"/>
        <v>309</v>
      </c>
      <c r="E108" s="64">
        <f t="shared" ca="1" si="24"/>
        <v>445</v>
      </c>
      <c r="F108" s="64">
        <f t="shared" ca="1" si="24"/>
        <v>237</v>
      </c>
      <c r="G108" s="64">
        <f t="shared" ca="1" si="24"/>
        <v>237</v>
      </c>
      <c r="H108" s="64">
        <f ca="1">IF(VLOOKUP($C$2,test1,G$9,FALSE)=0,0,ROUND(VLOOKUP($C$2,test1,G$9,FALSE)+($B108-1)*(1+VLOOKUP($C$2,professionGrowP,G$9,FALSE))*VLOOKUP(VLOOKUP($A$1,profession2,2,FALSE),professionGrow,G$9,FALSE),0))</f>
        <v>484</v>
      </c>
      <c r="I108" s="64">
        <f t="shared" ca="1" si="25"/>
        <v>294</v>
      </c>
      <c r="J108" s="64">
        <f t="shared" ca="1" si="25"/>
        <v>227</v>
      </c>
      <c r="K108" s="104">
        <f t="shared" ca="1" si="21"/>
        <v>1.2270000000000001</v>
      </c>
      <c r="L108" s="104">
        <f t="shared" ca="1" si="22"/>
        <v>0.39400000000000002</v>
      </c>
      <c r="M108" s="104">
        <f t="shared" ca="1" si="23"/>
        <v>0.17566666666666667</v>
      </c>
      <c r="N108" s="64"/>
    </row>
    <row r="109" spans="2:14" x14ac:dyDescent="0.2">
      <c r="B109" s="67">
        <v>99</v>
      </c>
      <c r="C109" s="64">
        <f>C108+INT(B109^2.5*VLOOKUP($A$1,profession2,3,FALSE))</f>
        <v>2807320</v>
      </c>
      <c r="D109" s="64">
        <f t="shared" ca="1" si="19"/>
        <v>312</v>
      </c>
      <c r="E109" s="64">
        <f t="shared" ca="1" si="24"/>
        <v>449</v>
      </c>
      <c r="F109" s="64">
        <f t="shared" ca="1" si="24"/>
        <v>239</v>
      </c>
      <c r="G109" s="64">
        <f t="shared" ca="1" si="24"/>
        <v>239</v>
      </c>
      <c r="H109" s="64">
        <f ca="1">IF(VLOOKUP($C$2,test1,G$9,FALSE)=0,0,ROUND(VLOOKUP($C$2,test1,G$9,FALSE)+($B109-1)*(1+VLOOKUP($C$2,professionGrowP,G$9,FALSE))*VLOOKUP(VLOOKUP($A$1,profession2,2,FALSE),professionGrow,G$9,FALSE),0))</f>
        <v>488</v>
      </c>
      <c r="I109" s="64">
        <f t="shared" ca="1" si="25"/>
        <v>297</v>
      </c>
      <c r="J109" s="64">
        <f t="shared" ca="1" si="25"/>
        <v>230</v>
      </c>
      <c r="K109" s="104">
        <f t="shared" ca="1" si="21"/>
        <v>1.23</v>
      </c>
      <c r="L109" s="104">
        <f t="shared" ca="1" si="22"/>
        <v>0.39700000000000002</v>
      </c>
      <c r="M109" s="104">
        <f t="shared" ca="1" si="23"/>
        <v>0.17666666666666667</v>
      </c>
      <c r="N109" s="64"/>
    </row>
    <row r="110" spans="2:14" x14ac:dyDescent="0.2">
      <c r="D110" s="60">
        <f ca="1">ROUND(SUM(D11:D109)/99,0)</f>
        <v>165</v>
      </c>
      <c r="E110" s="60">
        <f t="shared" ref="E110:N110" ca="1" si="26">ROUND(SUM(E11:E109)/99,0)</f>
        <v>234</v>
      </c>
      <c r="F110" s="60">
        <f t="shared" ca="1" si="26"/>
        <v>122</v>
      </c>
      <c r="G110" s="60">
        <f t="shared" ca="1" si="26"/>
        <v>122</v>
      </c>
      <c r="H110" s="60">
        <f t="shared" ca="1" si="26"/>
        <v>253</v>
      </c>
      <c r="I110" s="60">
        <f t="shared" ca="1" si="26"/>
        <v>158</v>
      </c>
      <c r="J110" s="60">
        <f t="shared" ca="1" si="26"/>
        <v>122</v>
      </c>
      <c r="K110" s="60">
        <f t="shared" ca="1" si="26"/>
        <v>1</v>
      </c>
      <c r="L110" s="60">
        <f t="shared" ca="1" si="26"/>
        <v>0</v>
      </c>
      <c r="M110" s="60">
        <f t="shared" ca="1" si="26"/>
        <v>0</v>
      </c>
      <c r="N110" s="60">
        <f t="shared" si="26"/>
        <v>0</v>
      </c>
    </row>
    <row r="112" spans="2:14" x14ac:dyDescent="0.2">
      <c r="H112" s="60">
        <f>(450+150)*0.8</f>
        <v>480</v>
      </c>
    </row>
  </sheetData>
  <sheetProtection selectLockedCells="1"/>
  <phoneticPr fontId="4" type="noConversion"/>
  <dataValidations disablePrompts="1" count="1">
    <dataValidation type="list" allowBlank="1" showInputMessage="1" showErrorMessage="1" sqref="E2">
      <formula1>$B$11:$B$109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List Box 1">
              <controlPr defaultSize="0" autoLine="0" autoPict="0">
                <anchor moveWithCells="1">
                  <from>
                    <xdr:col>0</xdr:col>
                    <xdr:colOff>9525</xdr:colOff>
                    <xdr:row>1</xdr:row>
                    <xdr:rowOff>19050</xdr:rowOff>
                  </from>
                  <to>
                    <xdr:col>0</xdr:col>
                    <xdr:colOff>1724025</xdr:colOff>
                    <xdr:row>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5" name="Drop Down 10">
              <controlPr defaultSize="0" autoLine="0" autoPict="0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1724025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6" name="List Box 17">
              <controlPr defaultSize="0" autoLine="0" autoPict="0">
                <anchor moveWithCells="1">
                  <from>
                    <xdr:col>1</xdr:col>
                    <xdr:colOff>19050</xdr:colOff>
                    <xdr:row>1</xdr:row>
                    <xdr:rowOff>19050</xdr:rowOff>
                  </from>
                  <to>
                    <xdr:col>1</xdr:col>
                    <xdr:colOff>762000</xdr:colOff>
                    <xdr:row>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7" name="Group Box 21">
              <controlPr defaultSize="0" autoFill="0" autoPict="0">
                <anchor moveWithCells="1">
                  <from>
                    <xdr:col>0</xdr:col>
                    <xdr:colOff>1724025</xdr:colOff>
                    <xdr:row>0</xdr:row>
                    <xdr:rowOff>38100</xdr:rowOff>
                  </from>
                  <to>
                    <xdr:col>1</xdr:col>
                    <xdr:colOff>771525</xdr:colOff>
                    <xdr:row>7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8" name="Group Box 22">
              <controlPr defaultSize="0" autoFill="0" autoPict="0">
                <anchor moveWithCells="1">
                  <from>
                    <xdr:col>2</xdr:col>
                    <xdr:colOff>19050</xdr:colOff>
                    <xdr:row>2</xdr:row>
                    <xdr:rowOff>38100</xdr:rowOff>
                  </from>
                  <to>
                    <xdr:col>2</xdr:col>
                    <xdr:colOff>857250</xdr:colOff>
                    <xdr:row>7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9" name="Group Box 23">
              <controlPr defaultSize="0" autoFill="0" autoPict="0">
                <anchor moveWithCells="1">
                  <from>
                    <xdr:col>3</xdr:col>
                    <xdr:colOff>19050</xdr:colOff>
                    <xdr:row>2</xdr:row>
                    <xdr:rowOff>38100</xdr:rowOff>
                  </from>
                  <to>
                    <xdr:col>3</xdr:col>
                    <xdr:colOff>857250</xdr:colOff>
                    <xdr:row>7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10" name="Group Box 25">
              <controlPr defaultSize="0" autoFill="0" autoPict="0">
                <anchor moveWithCells="1">
                  <from>
                    <xdr:col>4</xdr:col>
                    <xdr:colOff>19050</xdr:colOff>
                    <xdr:row>2</xdr:row>
                    <xdr:rowOff>38100</xdr:rowOff>
                  </from>
                  <to>
                    <xdr:col>4</xdr:col>
                    <xdr:colOff>857250</xdr:colOff>
                    <xdr:row>7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11" name="Group Box 26">
              <controlPr defaultSize="0" autoFill="0" autoPict="0">
                <anchor moveWithCells="1">
                  <from>
                    <xdr:col>5</xdr:col>
                    <xdr:colOff>19050</xdr:colOff>
                    <xdr:row>2</xdr:row>
                    <xdr:rowOff>38100</xdr:rowOff>
                  </from>
                  <to>
                    <xdr:col>5</xdr:col>
                    <xdr:colOff>857250</xdr:colOff>
                    <xdr:row>7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12" name="Group Box 29">
              <controlPr defaultSize="0" autoFill="0" autoPict="0">
                <anchor moveWithCells="1">
                  <from>
                    <xdr:col>6</xdr:col>
                    <xdr:colOff>9525</xdr:colOff>
                    <xdr:row>2</xdr:row>
                    <xdr:rowOff>38100</xdr:rowOff>
                  </from>
                  <to>
                    <xdr:col>7</xdr:col>
                    <xdr:colOff>676275</xdr:colOff>
                    <xdr:row>7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13" name="Group Box 31">
              <controlPr defaultSize="0" autoFill="0" autoPict="0">
                <anchor moveWithCells="1">
                  <from>
                    <xdr:col>0</xdr:col>
                    <xdr:colOff>38100</xdr:colOff>
                    <xdr:row>9</xdr:row>
                    <xdr:rowOff>19050</xdr:rowOff>
                  </from>
                  <to>
                    <xdr:col>0</xdr:col>
                    <xdr:colOff>1695450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4" name="List Box 32">
              <controlPr defaultSize="0" autoLine="0" autoPict="0">
                <anchor moveWithCells="1">
                  <from>
                    <xdr:col>0</xdr:col>
                    <xdr:colOff>38100</xdr:colOff>
                    <xdr:row>9</xdr:row>
                    <xdr:rowOff>123825</xdr:rowOff>
                  </from>
                  <to>
                    <xdr:col>0</xdr:col>
                    <xdr:colOff>1695450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5" name="List Box 33">
              <controlPr defaultSize="0" autoLine="0" autoPict="0">
                <anchor moveWithCells="1">
                  <from>
                    <xdr:col>2</xdr:col>
                    <xdr:colOff>38100</xdr:colOff>
                    <xdr:row>2</xdr:row>
                    <xdr:rowOff>133350</xdr:rowOff>
                  </from>
                  <to>
                    <xdr:col>2</xdr:col>
                    <xdr:colOff>838200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List Box 38">
              <controlPr defaultSize="0" autoLine="0" autoPict="0">
                <anchor moveWithCells="1">
                  <from>
                    <xdr:col>3</xdr:col>
                    <xdr:colOff>38100</xdr:colOff>
                    <xdr:row>2</xdr:row>
                    <xdr:rowOff>142875</xdr:rowOff>
                  </from>
                  <to>
                    <xdr:col>3</xdr:col>
                    <xdr:colOff>838200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17" name="List Box 39">
              <controlPr defaultSize="0" autoLine="0" autoPict="0">
                <anchor moveWithCells="1">
                  <from>
                    <xdr:col>4</xdr:col>
                    <xdr:colOff>38100</xdr:colOff>
                    <xdr:row>2</xdr:row>
                    <xdr:rowOff>142875</xdr:rowOff>
                  </from>
                  <to>
                    <xdr:col>4</xdr:col>
                    <xdr:colOff>838200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18" name="List Box 40">
              <controlPr defaultSize="0" autoLine="0" autoPict="0">
                <anchor moveWithCells="1">
                  <from>
                    <xdr:col>5</xdr:col>
                    <xdr:colOff>38100</xdr:colOff>
                    <xdr:row>2</xdr:row>
                    <xdr:rowOff>142875</xdr:rowOff>
                  </from>
                  <to>
                    <xdr:col>5</xdr:col>
                    <xdr:colOff>838200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19" name="List Box 42">
              <controlPr defaultSize="0" autoLine="0" autoPict="0">
                <anchor moveWithCells="1">
                  <from>
                    <xdr:col>6</xdr:col>
                    <xdr:colOff>28575</xdr:colOff>
                    <xdr:row>2</xdr:row>
                    <xdr:rowOff>133350</xdr:rowOff>
                  </from>
                  <to>
                    <xdr:col>7</xdr:col>
                    <xdr:colOff>657225</xdr:colOff>
                    <xdr:row>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BA63"/>
  <sheetViews>
    <sheetView workbookViewId="0">
      <selection activeCell="M32" sqref="M32"/>
    </sheetView>
  </sheetViews>
  <sheetFormatPr defaultRowHeight="12.75" x14ac:dyDescent="0.15"/>
  <cols>
    <col min="1" max="1" width="18.125" style="16" customWidth="1"/>
    <col min="2" max="13" width="9" style="16"/>
    <col min="14" max="14" width="10.25" style="16" bestFit="1" customWidth="1"/>
    <col min="15" max="16384" width="9" style="16"/>
  </cols>
  <sheetData>
    <row r="1" spans="3:53" x14ac:dyDescent="0.15">
      <c r="C1" s="69" t="s">
        <v>1578</v>
      </c>
      <c r="AN1" s="16" t="s">
        <v>1697</v>
      </c>
    </row>
    <row r="2" spans="3:53" ht="13.5" thickBot="1" x14ac:dyDescent="0.2">
      <c r="C2" s="69" t="s">
        <v>1579</v>
      </c>
      <c r="K2" s="16">
        <f>20*8*1*3</f>
        <v>480</v>
      </c>
      <c r="M2" s="69"/>
      <c r="AN2" s="69" t="s">
        <v>1696</v>
      </c>
      <c r="AO2" s="16">
        <v>2</v>
      </c>
      <c r="AP2" s="16">
        <v>3</v>
      </c>
      <c r="AQ2" s="16">
        <v>4</v>
      </c>
      <c r="AR2" s="16">
        <v>5</v>
      </c>
      <c r="AS2" s="16">
        <v>6</v>
      </c>
      <c r="AT2" s="16">
        <v>7</v>
      </c>
      <c r="AU2" s="16">
        <v>8</v>
      </c>
      <c r="AV2" s="16">
        <v>9</v>
      </c>
      <c r="AW2" s="16">
        <v>10</v>
      </c>
      <c r="AX2" s="16">
        <v>11</v>
      </c>
      <c r="AY2" s="16">
        <v>12</v>
      </c>
      <c r="AZ2" s="16">
        <v>13</v>
      </c>
      <c r="BA2" s="16">
        <v>14</v>
      </c>
    </row>
    <row r="3" spans="3:53" ht="13.5" thickBot="1" x14ac:dyDescent="0.2">
      <c r="C3" s="69" t="s">
        <v>1580</v>
      </c>
      <c r="P3" s="81" t="s">
        <v>1642</v>
      </c>
      <c r="Q3" s="54" t="s">
        <v>1634</v>
      </c>
      <c r="R3" s="54" t="s">
        <v>1634</v>
      </c>
      <c r="S3" s="54" t="s">
        <v>1634</v>
      </c>
      <c r="T3" s="54" t="s">
        <v>1634</v>
      </c>
      <c r="U3" s="54" t="s">
        <v>1634</v>
      </c>
      <c r="V3" s="54" t="s">
        <v>1634</v>
      </c>
      <c r="W3" s="54" t="s">
        <v>1634</v>
      </c>
      <c r="X3" s="54" t="s">
        <v>1634</v>
      </c>
      <c r="Y3" s="54" t="s">
        <v>1634</v>
      </c>
      <c r="Z3" s="54" t="s">
        <v>1634</v>
      </c>
      <c r="AA3" s="54" t="s">
        <v>1635</v>
      </c>
      <c r="AB3" s="54" t="s">
        <v>1635</v>
      </c>
      <c r="AC3" s="54" t="s">
        <v>1636</v>
      </c>
      <c r="AD3" s="54" t="s">
        <v>1636</v>
      </c>
      <c r="AE3" s="54" t="s">
        <v>1635</v>
      </c>
      <c r="AF3" s="54" t="s">
        <v>1637</v>
      </c>
      <c r="AG3" s="54" t="s">
        <v>1635</v>
      </c>
      <c r="AH3" s="54" t="s">
        <v>1638</v>
      </c>
      <c r="AI3" s="54" t="s">
        <v>1639</v>
      </c>
      <c r="AJ3" s="55" t="s">
        <v>1640</v>
      </c>
      <c r="AN3" s="22" t="s">
        <v>1684</v>
      </c>
      <c r="AO3" s="33" t="s">
        <v>105</v>
      </c>
      <c r="AP3" s="33" t="s">
        <v>45</v>
      </c>
      <c r="AQ3" s="33" t="s">
        <v>9</v>
      </c>
      <c r="AR3" s="33" t="s">
        <v>109</v>
      </c>
      <c r="AS3" s="33" t="s">
        <v>126</v>
      </c>
      <c r="AT3" s="33" t="s">
        <v>110</v>
      </c>
      <c r="AU3" s="33" t="s">
        <v>111</v>
      </c>
      <c r="AV3" s="33" t="s">
        <v>1603</v>
      </c>
      <c r="AW3" s="33" t="s">
        <v>1665</v>
      </c>
      <c r="AX3" s="33" t="s">
        <v>1666</v>
      </c>
      <c r="AY3" s="33" t="s">
        <v>1667</v>
      </c>
      <c r="AZ3" s="33" t="s">
        <v>1668</v>
      </c>
      <c r="BA3" s="33" t="s">
        <v>1669</v>
      </c>
    </row>
    <row r="4" spans="3:53" ht="15" x14ac:dyDescent="0.15">
      <c r="C4" s="69" t="s">
        <v>1581</v>
      </c>
      <c r="P4" s="56" t="s">
        <v>1644</v>
      </c>
      <c r="Q4" s="54" t="s">
        <v>1645</v>
      </c>
      <c r="R4" s="54" t="s">
        <v>1646</v>
      </c>
      <c r="S4" s="54" t="s">
        <v>1647</v>
      </c>
      <c r="T4" s="54" t="s">
        <v>1648</v>
      </c>
      <c r="U4" s="54" t="s">
        <v>1649</v>
      </c>
      <c r="V4" s="54" t="s">
        <v>1650</v>
      </c>
      <c r="W4" s="54" t="s">
        <v>1651</v>
      </c>
      <c r="X4" s="54" t="s">
        <v>1652</v>
      </c>
      <c r="Y4" s="54" t="s">
        <v>1653</v>
      </c>
      <c r="Z4" s="54" t="s">
        <v>1654</v>
      </c>
      <c r="AA4" s="54" t="s">
        <v>1655</v>
      </c>
      <c r="AB4" s="54" t="s">
        <v>1656</v>
      </c>
      <c r="AC4" s="54" t="s">
        <v>1657</v>
      </c>
      <c r="AD4" s="54" t="s">
        <v>1658</v>
      </c>
      <c r="AE4" s="54" t="s">
        <v>1659</v>
      </c>
      <c r="AF4" s="54" t="s">
        <v>1660</v>
      </c>
      <c r="AG4" s="54" t="s">
        <v>1661</v>
      </c>
      <c r="AH4" s="54" t="s">
        <v>1662</v>
      </c>
      <c r="AI4" s="54" t="s">
        <v>1663</v>
      </c>
      <c r="AJ4" s="54" t="s">
        <v>1664</v>
      </c>
      <c r="AN4" s="23">
        <v>1</v>
      </c>
      <c r="AO4" s="23">
        <f t="shared" ref="AO4:BA11" si="0">ROUNDUP(VLOOKUP($AN$2,professionGrow,AO$2,FALSE)*(1+VLOOKUP($AN$3,professionGrowP,AO$2,FALSE))*$AN4*10*VLOOKUP($AN$1,eq_qulity,5,FALSE),0)</f>
        <v>9</v>
      </c>
      <c r="AP4" s="23">
        <f t="shared" si="0"/>
        <v>3</v>
      </c>
      <c r="AQ4" s="23">
        <f t="shared" si="0"/>
        <v>8</v>
      </c>
      <c r="AR4" s="23">
        <f t="shared" si="0"/>
        <v>7</v>
      </c>
      <c r="AS4" s="23">
        <f t="shared" si="0"/>
        <v>5</v>
      </c>
      <c r="AT4" s="23">
        <f t="shared" si="0"/>
        <v>4</v>
      </c>
      <c r="AU4" s="23">
        <f t="shared" si="0"/>
        <v>4</v>
      </c>
      <c r="AV4" s="23">
        <f t="shared" si="0"/>
        <v>4</v>
      </c>
      <c r="AW4" s="23">
        <f t="shared" si="0"/>
        <v>4</v>
      </c>
      <c r="AX4" s="23">
        <f t="shared" si="0"/>
        <v>3</v>
      </c>
      <c r="AY4" s="23">
        <f t="shared" si="0"/>
        <v>4</v>
      </c>
      <c r="AZ4" s="23">
        <f t="shared" si="0"/>
        <v>4</v>
      </c>
      <c r="BA4" s="23">
        <f t="shared" si="0"/>
        <v>8</v>
      </c>
    </row>
    <row r="5" spans="3:53" x14ac:dyDescent="0.15">
      <c r="C5" s="69" t="s">
        <v>1582</v>
      </c>
      <c r="P5" s="78">
        <v>1</v>
      </c>
      <c r="Q5" s="21">
        <f t="shared" ref="Q5:Z12" si="1">INT(VLOOKUP(Q$3,professionGrow,4,FALSE)*(1+VLOOKUP(Q$4,professionGrowP,4,FALSE))*$P5*10*VLOOKUP($P$4,eq_qulity,4,FALSE))</f>
        <v>22</v>
      </c>
      <c r="R5" s="21">
        <f t="shared" si="1"/>
        <v>20</v>
      </c>
      <c r="S5" s="21">
        <f t="shared" si="1"/>
        <v>12</v>
      </c>
      <c r="T5" s="21">
        <f t="shared" si="1"/>
        <v>16</v>
      </c>
      <c r="U5" s="21">
        <f t="shared" si="1"/>
        <v>14</v>
      </c>
      <c r="V5" s="21">
        <f t="shared" si="1"/>
        <v>18</v>
      </c>
      <c r="W5" s="21">
        <f t="shared" si="1"/>
        <v>17</v>
      </c>
      <c r="X5" s="21">
        <f t="shared" si="1"/>
        <v>15</v>
      </c>
      <c r="Y5" s="21">
        <f t="shared" si="1"/>
        <v>14</v>
      </c>
      <c r="Z5" s="21">
        <f t="shared" si="1"/>
        <v>20</v>
      </c>
      <c r="AA5" s="21">
        <f t="shared" ref="AA5:AJ12" si="2">INT(VLOOKUP(AA$3,professionGrow,4,FALSE)*(1+VLOOKUP(AA$4,professionGrowP,4,FALSE))*$P5*10*VLOOKUP($P$4,eq_qulity,4,FALSE))</f>
        <v>28</v>
      </c>
      <c r="AB5" s="21">
        <f t="shared" si="2"/>
        <v>26</v>
      </c>
      <c r="AC5" s="21">
        <f t="shared" si="2"/>
        <v>27</v>
      </c>
      <c r="AD5" s="21">
        <f t="shared" si="2"/>
        <v>17</v>
      </c>
      <c r="AE5" s="21">
        <f t="shared" si="2"/>
        <v>24</v>
      </c>
      <c r="AF5" s="21">
        <f t="shared" si="2"/>
        <v>27</v>
      </c>
      <c r="AG5" s="21">
        <f t="shared" si="2"/>
        <v>19</v>
      </c>
      <c r="AH5" s="21">
        <f t="shared" si="2"/>
        <v>26</v>
      </c>
      <c r="AI5" s="21">
        <f t="shared" si="2"/>
        <v>37</v>
      </c>
      <c r="AJ5" s="68">
        <f t="shared" si="2"/>
        <v>32</v>
      </c>
      <c r="AN5" s="23">
        <v>2</v>
      </c>
      <c r="AO5" s="23">
        <f t="shared" si="0"/>
        <v>18</v>
      </c>
      <c r="AP5" s="23">
        <f t="shared" si="0"/>
        <v>6</v>
      </c>
      <c r="AQ5" s="23">
        <f t="shared" si="0"/>
        <v>15</v>
      </c>
      <c r="AR5" s="23">
        <f t="shared" si="0"/>
        <v>13</v>
      </c>
      <c r="AS5" s="23">
        <f t="shared" si="0"/>
        <v>9</v>
      </c>
      <c r="AT5" s="23">
        <f t="shared" si="0"/>
        <v>7</v>
      </c>
      <c r="AU5" s="23">
        <f t="shared" si="0"/>
        <v>7</v>
      </c>
      <c r="AV5" s="23">
        <f t="shared" si="0"/>
        <v>7</v>
      </c>
      <c r="AW5" s="23">
        <f t="shared" si="0"/>
        <v>8</v>
      </c>
      <c r="AX5" s="23">
        <f t="shared" si="0"/>
        <v>5</v>
      </c>
      <c r="AY5" s="23">
        <f t="shared" si="0"/>
        <v>8</v>
      </c>
      <c r="AZ5" s="23">
        <f t="shared" si="0"/>
        <v>7</v>
      </c>
      <c r="BA5" s="23">
        <f t="shared" si="0"/>
        <v>16</v>
      </c>
    </row>
    <row r="6" spans="3:53" ht="13.5" thickBot="1" x14ac:dyDescent="0.2">
      <c r="C6" s="69" t="s">
        <v>1583</v>
      </c>
      <c r="G6" s="69" t="s">
        <v>1586</v>
      </c>
      <c r="H6" s="69" t="s">
        <v>1585</v>
      </c>
      <c r="I6" s="69" t="s">
        <v>1587</v>
      </c>
      <c r="P6" s="78">
        <v>2</v>
      </c>
      <c r="Q6" s="21">
        <f t="shared" si="1"/>
        <v>45</v>
      </c>
      <c r="R6" s="21">
        <f t="shared" si="1"/>
        <v>41</v>
      </c>
      <c r="S6" s="21">
        <f t="shared" si="1"/>
        <v>24</v>
      </c>
      <c r="T6" s="21">
        <f t="shared" si="1"/>
        <v>33</v>
      </c>
      <c r="U6" s="21">
        <f t="shared" si="1"/>
        <v>29</v>
      </c>
      <c r="V6" s="21">
        <f t="shared" si="1"/>
        <v>37</v>
      </c>
      <c r="W6" s="21">
        <f t="shared" si="1"/>
        <v>35</v>
      </c>
      <c r="X6" s="21">
        <f t="shared" si="1"/>
        <v>31</v>
      </c>
      <c r="Y6" s="21">
        <f t="shared" si="1"/>
        <v>29</v>
      </c>
      <c r="Z6" s="21">
        <f t="shared" si="1"/>
        <v>41</v>
      </c>
      <c r="AA6" s="21">
        <f t="shared" si="2"/>
        <v>57</v>
      </c>
      <c r="AB6" s="21">
        <f t="shared" si="2"/>
        <v>52</v>
      </c>
      <c r="AC6" s="21">
        <f t="shared" si="2"/>
        <v>54</v>
      </c>
      <c r="AD6" s="21">
        <f t="shared" si="2"/>
        <v>34</v>
      </c>
      <c r="AE6" s="21">
        <f t="shared" si="2"/>
        <v>49</v>
      </c>
      <c r="AF6" s="21">
        <f t="shared" si="2"/>
        <v>54</v>
      </c>
      <c r="AG6" s="21">
        <f t="shared" si="2"/>
        <v>39</v>
      </c>
      <c r="AH6" s="21">
        <f t="shared" si="2"/>
        <v>53</v>
      </c>
      <c r="AI6" s="21">
        <f t="shared" si="2"/>
        <v>74</v>
      </c>
      <c r="AJ6" s="68">
        <f t="shared" si="2"/>
        <v>65</v>
      </c>
      <c r="AN6" s="23">
        <v>3</v>
      </c>
      <c r="AO6" s="23">
        <f t="shared" si="0"/>
        <v>27</v>
      </c>
      <c r="AP6" s="23">
        <f t="shared" si="0"/>
        <v>8</v>
      </c>
      <c r="AQ6" s="23">
        <f t="shared" si="0"/>
        <v>22</v>
      </c>
      <c r="AR6" s="23">
        <f t="shared" si="0"/>
        <v>20</v>
      </c>
      <c r="AS6" s="23">
        <f t="shared" si="0"/>
        <v>14</v>
      </c>
      <c r="AT6" s="23">
        <f t="shared" si="0"/>
        <v>10</v>
      </c>
      <c r="AU6" s="23">
        <f t="shared" si="0"/>
        <v>10</v>
      </c>
      <c r="AV6" s="23">
        <f t="shared" si="0"/>
        <v>10</v>
      </c>
      <c r="AW6" s="23">
        <f t="shared" si="0"/>
        <v>12</v>
      </c>
      <c r="AX6" s="23">
        <f t="shared" si="0"/>
        <v>7</v>
      </c>
      <c r="AY6" s="23">
        <f t="shared" si="0"/>
        <v>12</v>
      </c>
      <c r="AZ6" s="23">
        <f t="shared" si="0"/>
        <v>10</v>
      </c>
      <c r="BA6" s="23">
        <f t="shared" si="0"/>
        <v>24</v>
      </c>
    </row>
    <row r="7" spans="3:53" x14ac:dyDescent="0.15">
      <c r="C7" s="53">
        <v>1</v>
      </c>
      <c r="D7" s="82"/>
      <c r="E7" s="82"/>
      <c r="F7" s="82"/>
      <c r="G7" s="82">
        <v>1</v>
      </c>
      <c r="H7" s="82"/>
      <c r="I7" s="83"/>
      <c r="J7" s="16" t="s">
        <v>1886</v>
      </c>
      <c r="P7" s="78">
        <v>3</v>
      </c>
      <c r="Q7" s="21">
        <f t="shared" si="1"/>
        <v>68</v>
      </c>
      <c r="R7" s="21">
        <f t="shared" si="1"/>
        <v>62</v>
      </c>
      <c r="S7" s="21">
        <f t="shared" si="1"/>
        <v>37</v>
      </c>
      <c r="T7" s="21">
        <f t="shared" si="1"/>
        <v>49</v>
      </c>
      <c r="U7" s="21">
        <f t="shared" si="1"/>
        <v>43</v>
      </c>
      <c r="V7" s="21">
        <f t="shared" si="1"/>
        <v>56</v>
      </c>
      <c r="W7" s="21">
        <f t="shared" si="1"/>
        <v>53</v>
      </c>
      <c r="X7" s="21">
        <f t="shared" si="1"/>
        <v>46</v>
      </c>
      <c r="Y7" s="21">
        <f t="shared" si="1"/>
        <v>43</v>
      </c>
      <c r="Z7" s="21">
        <f t="shared" si="1"/>
        <v>62</v>
      </c>
      <c r="AA7" s="21">
        <f t="shared" si="2"/>
        <v>86</v>
      </c>
      <c r="AB7" s="21">
        <f t="shared" si="2"/>
        <v>78</v>
      </c>
      <c r="AC7" s="21">
        <f t="shared" si="2"/>
        <v>82</v>
      </c>
      <c r="AD7" s="21">
        <f t="shared" si="2"/>
        <v>52</v>
      </c>
      <c r="AE7" s="21">
        <f t="shared" si="2"/>
        <v>74</v>
      </c>
      <c r="AF7" s="21">
        <f t="shared" si="2"/>
        <v>82</v>
      </c>
      <c r="AG7" s="21">
        <f t="shared" si="2"/>
        <v>59</v>
      </c>
      <c r="AH7" s="21">
        <f t="shared" si="2"/>
        <v>80</v>
      </c>
      <c r="AI7" s="21">
        <f t="shared" si="2"/>
        <v>112</v>
      </c>
      <c r="AJ7" s="68">
        <f t="shared" si="2"/>
        <v>98</v>
      </c>
      <c r="AN7" s="23">
        <v>4</v>
      </c>
      <c r="AO7" s="23">
        <f t="shared" si="0"/>
        <v>36</v>
      </c>
      <c r="AP7" s="23">
        <f t="shared" si="0"/>
        <v>11</v>
      </c>
      <c r="AQ7" s="23">
        <f t="shared" si="0"/>
        <v>29</v>
      </c>
      <c r="AR7" s="23">
        <f t="shared" si="0"/>
        <v>26</v>
      </c>
      <c r="AS7" s="23">
        <f t="shared" si="0"/>
        <v>18</v>
      </c>
      <c r="AT7" s="23">
        <f t="shared" si="0"/>
        <v>13</v>
      </c>
      <c r="AU7" s="23">
        <f t="shared" si="0"/>
        <v>13</v>
      </c>
      <c r="AV7" s="23">
        <f t="shared" si="0"/>
        <v>13</v>
      </c>
      <c r="AW7" s="23">
        <f t="shared" si="0"/>
        <v>15</v>
      </c>
      <c r="AX7" s="23">
        <f t="shared" si="0"/>
        <v>9</v>
      </c>
      <c r="AY7" s="23">
        <f t="shared" si="0"/>
        <v>15</v>
      </c>
      <c r="AZ7" s="23">
        <f t="shared" si="0"/>
        <v>13</v>
      </c>
      <c r="BA7" s="23">
        <f t="shared" si="0"/>
        <v>32</v>
      </c>
    </row>
    <row r="8" spans="3:53" x14ac:dyDescent="0.15">
      <c r="C8" s="78">
        <v>2</v>
      </c>
      <c r="D8" s="21"/>
      <c r="E8" s="21"/>
      <c r="F8" s="21"/>
      <c r="G8" s="21">
        <v>2</v>
      </c>
      <c r="H8" s="21"/>
      <c r="I8" s="68"/>
      <c r="J8" s="16" t="s">
        <v>1887</v>
      </c>
      <c r="K8" s="16" t="s">
        <v>1886</v>
      </c>
      <c r="P8" s="78">
        <v>4</v>
      </c>
      <c r="Q8" s="21">
        <f t="shared" si="1"/>
        <v>91</v>
      </c>
      <c r="R8" s="21">
        <f t="shared" si="1"/>
        <v>83</v>
      </c>
      <c r="S8" s="21">
        <f t="shared" si="1"/>
        <v>49</v>
      </c>
      <c r="T8" s="21">
        <f t="shared" si="1"/>
        <v>66</v>
      </c>
      <c r="U8" s="21">
        <f t="shared" si="1"/>
        <v>58</v>
      </c>
      <c r="V8" s="21">
        <f t="shared" si="1"/>
        <v>74</v>
      </c>
      <c r="W8" s="21">
        <f t="shared" si="1"/>
        <v>70</v>
      </c>
      <c r="X8" s="21">
        <f t="shared" si="1"/>
        <v>62</v>
      </c>
      <c r="Y8" s="21">
        <f t="shared" si="1"/>
        <v>58</v>
      </c>
      <c r="Z8" s="21">
        <f t="shared" si="1"/>
        <v>83</v>
      </c>
      <c r="AA8" s="21">
        <f t="shared" si="2"/>
        <v>114</v>
      </c>
      <c r="AB8" s="21">
        <f t="shared" si="2"/>
        <v>104</v>
      </c>
      <c r="AC8" s="21">
        <f t="shared" si="2"/>
        <v>109</v>
      </c>
      <c r="AD8" s="21">
        <f t="shared" si="2"/>
        <v>69</v>
      </c>
      <c r="AE8" s="21">
        <f t="shared" si="2"/>
        <v>99</v>
      </c>
      <c r="AF8" s="21">
        <f t="shared" si="2"/>
        <v>109</v>
      </c>
      <c r="AG8" s="21">
        <f t="shared" si="2"/>
        <v>79</v>
      </c>
      <c r="AH8" s="21">
        <f t="shared" si="2"/>
        <v>107</v>
      </c>
      <c r="AI8" s="21">
        <f t="shared" si="2"/>
        <v>149</v>
      </c>
      <c r="AJ8" s="68">
        <f t="shared" si="2"/>
        <v>131</v>
      </c>
      <c r="AN8" s="23">
        <v>5</v>
      </c>
      <c r="AO8" s="23">
        <f t="shared" si="0"/>
        <v>44</v>
      </c>
      <c r="AP8" s="23">
        <f t="shared" si="0"/>
        <v>13</v>
      </c>
      <c r="AQ8" s="23">
        <f t="shared" si="0"/>
        <v>36</v>
      </c>
      <c r="AR8" s="23">
        <f t="shared" si="0"/>
        <v>32</v>
      </c>
      <c r="AS8" s="23">
        <f t="shared" si="0"/>
        <v>23</v>
      </c>
      <c r="AT8" s="23">
        <f t="shared" si="0"/>
        <v>16</v>
      </c>
      <c r="AU8" s="23">
        <f t="shared" si="0"/>
        <v>16</v>
      </c>
      <c r="AV8" s="23">
        <f t="shared" si="0"/>
        <v>16</v>
      </c>
      <c r="AW8" s="23">
        <f t="shared" si="0"/>
        <v>19</v>
      </c>
      <c r="AX8" s="23">
        <f t="shared" si="0"/>
        <v>12</v>
      </c>
      <c r="AY8" s="23">
        <f t="shared" si="0"/>
        <v>19</v>
      </c>
      <c r="AZ8" s="23">
        <f t="shared" si="0"/>
        <v>16</v>
      </c>
      <c r="BA8" s="23">
        <f t="shared" si="0"/>
        <v>40</v>
      </c>
    </row>
    <row r="9" spans="3:53" x14ac:dyDescent="0.15">
      <c r="C9" s="78">
        <v>3</v>
      </c>
      <c r="D9" s="21"/>
      <c r="E9" s="21"/>
      <c r="F9" s="21"/>
      <c r="G9" s="21">
        <v>3</v>
      </c>
      <c r="H9" s="21"/>
      <c r="I9" s="79"/>
      <c r="J9" s="16" t="s">
        <v>1888</v>
      </c>
      <c r="K9" s="16" t="s">
        <v>1887</v>
      </c>
      <c r="L9" s="16">
        <v>1</v>
      </c>
      <c r="P9" s="78">
        <v>5</v>
      </c>
      <c r="Q9" s="21">
        <f t="shared" si="1"/>
        <v>114</v>
      </c>
      <c r="R9" s="21">
        <f t="shared" si="1"/>
        <v>104</v>
      </c>
      <c r="S9" s="21">
        <f t="shared" si="1"/>
        <v>62</v>
      </c>
      <c r="T9" s="21">
        <f t="shared" si="1"/>
        <v>83</v>
      </c>
      <c r="U9" s="21">
        <f t="shared" si="1"/>
        <v>72</v>
      </c>
      <c r="V9" s="21">
        <f t="shared" si="1"/>
        <v>93</v>
      </c>
      <c r="W9" s="21">
        <f t="shared" si="1"/>
        <v>88</v>
      </c>
      <c r="X9" s="21">
        <f t="shared" si="1"/>
        <v>78</v>
      </c>
      <c r="Y9" s="21">
        <f t="shared" si="1"/>
        <v>72</v>
      </c>
      <c r="Z9" s="21">
        <f t="shared" si="1"/>
        <v>104</v>
      </c>
      <c r="AA9" s="21">
        <f t="shared" si="2"/>
        <v>143</v>
      </c>
      <c r="AB9" s="21">
        <f t="shared" si="2"/>
        <v>131</v>
      </c>
      <c r="AC9" s="21">
        <f t="shared" si="2"/>
        <v>137</v>
      </c>
      <c r="AD9" s="21">
        <f t="shared" si="2"/>
        <v>87</v>
      </c>
      <c r="AE9" s="21">
        <f t="shared" si="2"/>
        <v>124</v>
      </c>
      <c r="AF9" s="21">
        <f t="shared" si="2"/>
        <v>137</v>
      </c>
      <c r="AG9" s="21">
        <f t="shared" si="2"/>
        <v>99</v>
      </c>
      <c r="AH9" s="21">
        <f t="shared" si="2"/>
        <v>134</v>
      </c>
      <c r="AI9" s="21">
        <f t="shared" si="2"/>
        <v>187</v>
      </c>
      <c r="AJ9" s="68">
        <f t="shared" si="2"/>
        <v>164</v>
      </c>
      <c r="AN9" s="23">
        <v>6</v>
      </c>
      <c r="AO9" s="23">
        <f t="shared" si="0"/>
        <v>53</v>
      </c>
      <c r="AP9" s="23">
        <f t="shared" si="0"/>
        <v>16</v>
      </c>
      <c r="AQ9" s="23">
        <f t="shared" si="0"/>
        <v>43</v>
      </c>
      <c r="AR9" s="23">
        <f t="shared" si="0"/>
        <v>39</v>
      </c>
      <c r="AS9" s="23">
        <f t="shared" si="0"/>
        <v>27</v>
      </c>
      <c r="AT9" s="23">
        <f t="shared" si="0"/>
        <v>19</v>
      </c>
      <c r="AU9" s="23">
        <f t="shared" si="0"/>
        <v>20</v>
      </c>
      <c r="AV9" s="23">
        <f t="shared" si="0"/>
        <v>20</v>
      </c>
      <c r="AW9" s="23">
        <f t="shared" si="0"/>
        <v>23</v>
      </c>
      <c r="AX9" s="23">
        <f t="shared" si="0"/>
        <v>14</v>
      </c>
      <c r="AY9" s="23">
        <f t="shared" si="0"/>
        <v>23</v>
      </c>
      <c r="AZ9" s="23">
        <f t="shared" si="0"/>
        <v>20</v>
      </c>
      <c r="BA9" s="23">
        <f t="shared" si="0"/>
        <v>48</v>
      </c>
    </row>
    <row r="10" spans="3:53" x14ac:dyDescent="0.15">
      <c r="C10" s="78">
        <v>4</v>
      </c>
      <c r="D10" s="21"/>
      <c r="E10" s="21"/>
      <c r="F10" s="21"/>
      <c r="G10" s="21">
        <v>4</v>
      </c>
      <c r="H10" s="70">
        <v>1</v>
      </c>
      <c r="I10" s="68"/>
      <c r="J10" s="16" t="s">
        <v>1889</v>
      </c>
      <c r="K10" s="16" t="s">
        <v>1890</v>
      </c>
      <c r="L10" s="16">
        <v>2</v>
      </c>
      <c r="P10" s="78">
        <v>6</v>
      </c>
      <c r="Q10" s="21">
        <f t="shared" si="1"/>
        <v>137</v>
      </c>
      <c r="R10" s="21">
        <f t="shared" si="1"/>
        <v>124</v>
      </c>
      <c r="S10" s="21">
        <f t="shared" si="1"/>
        <v>74</v>
      </c>
      <c r="T10" s="21">
        <f t="shared" si="1"/>
        <v>99</v>
      </c>
      <c r="U10" s="21">
        <f t="shared" si="1"/>
        <v>87</v>
      </c>
      <c r="V10" s="21">
        <f t="shared" si="1"/>
        <v>112</v>
      </c>
      <c r="W10" s="21">
        <f t="shared" si="1"/>
        <v>106</v>
      </c>
      <c r="X10" s="21">
        <f t="shared" si="1"/>
        <v>93</v>
      </c>
      <c r="Y10" s="21">
        <f t="shared" si="1"/>
        <v>87</v>
      </c>
      <c r="Z10" s="21">
        <f t="shared" si="1"/>
        <v>124</v>
      </c>
      <c r="AA10" s="21">
        <f t="shared" si="2"/>
        <v>172</v>
      </c>
      <c r="AB10" s="21">
        <f t="shared" si="2"/>
        <v>157</v>
      </c>
      <c r="AC10" s="21">
        <f t="shared" si="2"/>
        <v>164</v>
      </c>
      <c r="AD10" s="21">
        <f t="shared" si="2"/>
        <v>104</v>
      </c>
      <c r="AE10" s="21">
        <f t="shared" si="2"/>
        <v>149</v>
      </c>
      <c r="AF10" s="21">
        <f t="shared" si="2"/>
        <v>164</v>
      </c>
      <c r="AG10" s="21">
        <f t="shared" si="2"/>
        <v>119</v>
      </c>
      <c r="AH10" s="21">
        <f t="shared" si="2"/>
        <v>161</v>
      </c>
      <c r="AI10" s="21">
        <f t="shared" si="2"/>
        <v>224</v>
      </c>
      <c r="AJ10" s="68">
        <f t="shared" si="2"/>
        <v>197</v>
      </c>
      <c r="AN10" s="23">
        <v>7</v>
      </c>
      <c r="AO10" s="23">
        <f t="shared" si="0"/>
        <v>62</v>
      </c>
      <c r="AP10" s="23">
        <f t="shared" si="0"/>
        <v>18</v>
      </c>
      <c r="AQ10" s="23">
        <f t="shared" si="0"/>
        <v>50</v>
      </c>
      <c r="AR10" s="23">
        <f t="shared" si="0"/>
        <v>45</v>
      </c>
      <c r="AS10" s="23">
        <f t="shared" si="0"/>
        <v>32</v>
      </c>
      <c r="AT10" s="23">
        <f t="shared" si="0"/>
        <v>22</v>
      </c>
      <c r="AU10" s="23">
        <f t="shared" si="0"/>
        <v>23</v>
      </c>
      <c r="AV10" s="23">
        <f t="shared" si="0"/>
        <v>23</v>
      </c>
      <c r="AW10" s="23">
        <f t="shared" si="0"/>
        <v>26</v>
      </c>
      <c r="AX10" s="23">
        <f t="shared" si="0"/>
        <v>16</v>
      </c>
      <c r="AY10" s="23">
        <f t="shared" si="0"/>
        <v>26</v>
      </c>
      <c r="AZ10" s="23">
        <f t="shared" si="0"/>
        <v>23</v>
      </c>
      <c r="BA10" s="23">
        <f t="shared" si="0"/>
        <v>56</v>
      </c>
    </row>
    <row r="11" spans="3:53" x14ac:dyDescent="0.15">
      <c r="C11" s="78">
        <v>5</v>
      </c>
      <c r="D11" s="21"/>
      <c r="E11" s="21"/>
      <c r="F11" s="21"/>
      <c r="G11" s="21"/>
      <c r="H11" s="21">
        <v>2</v>
      </c>
      <c r="I11" s="68"/>
      <c r="K11" s="16" t="s">
        <v>1889</v>
      </c>
      <c r="L11" s="16">
        <v>3</v>
      </c>
      <c r="P11" s="78">
        <v>7</v>
      </c>
      <c r="Q11" s="21">
        <f t="shared" si="1"/>
        <v>160</v>
      </c>
      <c r="R11" s="21">
        <f t="shared" si="1"/>
        <v>145</v>
      </c>
      <c r="S11" s="21">
        <f t="shared" si="1"/>
        <v>87</v>
      </c>
      <c r="T11" s="21">
        <f t="shared" si="1"/>
        <v>116</v>
      </c>
      <c r="U11" s="21">
        <f t="shared" si="1"/>
        <v>101</v>
      </c>
      <c r="V11" s="21">
        <f t="shared" si="1"/>
        <v>131</v>
      </c>
      <c r="W11" s="21">
        <f t="shared" si="1"/>
        <v>123</v>
      </c>
      <c r="X11" s="21">
        <f t="shared" si="1"/>
        <v>109</v>
      </c>
      <c r="Y11" s="21">
        <f t="shared" si="1"/>
        <v>101</v>
      </c>
      <c r="Z11" s="21">
        <f t="shared" si="1"/>
        <v>145</v>
      </c>
      <c r="AA11" s="21">
        <f t="shared" si="2"/>
        <v>200</v>
      </c>
      <c r="AB11" s="21">
        <f t="shared" si="2"/>
        <v>183</v>
      </c>
      <c r="AC11" s="21">
        <f t="shared" si="2"/>
        <v>192</v>
      </c>
      <c r="AD11" s="21">
        <f t="shared" si="2"/>
        <v>122</v>
      </c>
      <c r="AE11" s="21">
        <f t="shared" si="2"/>
        <v>174</v>
      </c>
      <c r="AF11" s="21">
        <f t="shared" si="2"/>
        <v>192</v>
      </c>
      <c r="AG11" s="21">
        <f t="shared" si="2"/>
        <v>139</v>
      </c>
      <c r="AH11" s="21">
        <f t="shared" si="2"/>
        <v>188</v>
      </c>
      <c r="AI11" s="21">
        <f t="shared" si="2"/>
        <v>262</v>
      </c>
      <c r="AJ11" s="68">
        <f t="shared" si="2"/>
        <v>230</v>
      </c>
      <c r="AN11" s="23">
        <v>8</v>
      </c>
      <c r="AO11" s="23">
        <f t="shared" si="0"/>
        <v>71</v>
      </c>
      <c r="AP11" s="23">
        <f t="shared" si="0"/>
        <v>21</v>
      </c>
      <c r="AQ11" s="23">
        <f t="shared" si="0"/>
        <v>57</v>
      </c>
      <c r="AR11" s="23">
        <f t="shared" si="0"/>
        <v>52</v>
      </c>
      <c r="AS11" s="23">
        <f t="shared" si="0"/>
        <v>36</v>
      </c>
      <c r="AT11" s="23">
        <f t="shared" si="0"/>
        <v>25</v>
      </c>
      <c r="AU11" s="23">
        <f t="shared" si="0"/>
        <v>26</v>
      </c>
      <c r="AV11" s="23">
        <f t="shared" si="0"/>
        <v>26</v>
      </c>
      <c r="AW11" s="23">
        <f t="shared" si="0"/>
        <v>30</v>
      </c>
      <c r="AX11" s="23">
        <f t="shared" si="0"/>
        <v>18</v>
      </c>
      <c r="AY11" s="23">
        <f t="shared" si="0"/>
        <v>30</v>
      </c>
      <c r="AZ11" s="23">
        <f t="shared" si="0"/>
        <v>26</v>
      </c>
      <c r="BA11" s="23">
        <f t="shared" si="0"/>
        <v>64</v>
      </c>
    </row>
    <row r="12" spans="3:53" ht="13.5" thickBot="1" x14ac:dyDescent="0.2">
      <c r="C12" s="78">
        <v>6</v>
      </c>
      <c r="D12" s="21"/>
      <c r="E12" s="21"/>
      <c r="F12" s="21"/>
      <c r="G12" s="21"/>
      <c r="H12" s="21">
        <v>3</v>
      </c>
      <c r="I12" s="68"/>
      <c r="L12" s="16">
        <v>4</v>
      </c>
      <c r="P12" s="80">
        <v>8</v>
      </c>
      <c r="Q12" s="58">
        <f t="shared" si="1"/>
        <v>183</v>
      </c>
      <c r="R12" s="58">
        <f t="shared" si="1"/>
        <v>166</v>
      </c>
      <c r="S12" s="58">
        <f t="shared" si="1"/>
        <v>99</v>
      </c>
      <c r="T12" s="58">
        <f t="shared" si="1"/>
        <v>133</v>
      </c>
      <c r="U12" s="58">
        <f t="shared" si="1"/>
        <v>116</v>
      </c>
      <c r="V12" s="58">
        <f t="shared" si="1"/>
        <v>149</v>
      </c>
      <c r="W12" s="58">
        <f t="shared" si="1"/>
        <v>141</v>
      </c>
      <c r="X12" s="58">
        <f t="shared" si="1"/>
        <v>124</v>
      </c>
      <c r="Y12" s="58">
        <f t="shared" si="1"/>
        <v>116</v>
      </c>
      <c r="Z12" s="58">
        <f t="shared" si="1"/>
        <v>166</v>
      </c>
      <c r="AA12" s="58">
        <f t="shared" si="2"/>
        <v>229</v>
      </c>
      <c r="AB12" s="58">
        <f t="shared" si="2"/>
        <v>209</v>
      </c>
      <c r="AC12" s="58">
        <f t="shared" si="2"/>
        <v>219</v>
      </c>
      <c r="AD12" s="58">
        <f t="shared" si="2"/>
        <v>139</v>
      </c>
      <c r="AE12" s="58">
        <f t="shared" si="2"/>
        <v>199</v>
      </c>
      <c r="AF12" s="58">
        <f t="shared" si="2"/>
        <v>219</v>
      </c>
      <c r="AG12" s="58">
        <f t="shared" si="2"/>
        <v>159</v>
      </c>
      <c r="AH12" s="58">
        <f t="shared" si="2"/>
        <v>215</v>
      </c>
      <c r="AI12" s="58">
        <f t="shared" si="2"/>
        <v>299</v>
      </c>
      <c r="AJ12" s="59">
        <f t="shared" si="2"/>
        <v>263</v>
      </c>
      <c r="AN12" s="16" t="s">
        <v>1627</v>
      </c>
    </row>
    <row r="13" spans="3:53" x14ac:dyDescent="0.15">
      <c r="C13" s="78">
        <v>7</v>
      </c>
      <c r="D13" s="21"/>
      <c r="E13" s="21"/>
      <c r="F13" s="21"/>
      <c r="G13" s="21"/>
      <c r="H13" s="21">
        <v>4</v>
      </c>
      <c r="I13" s="84">
        <v>1</v>
      </c>
      <c r="L13" s="16">
        <v>5</v>
      </c>
      <c r="AN13" s="69" t="s">
        <v>1696</v>
      </c>
      <c r="AO13" s="16">
        <v>2</v>
      </c>
      <c r="AP13" s="16">
        <v>3</v>
      </c>
      <c r="AQ13" s="16">
        <v>4</v>
      </c>
      <c r="AR13" s="16">
        <v>5</v>
      </c>
      <c r="AS13" s="16">
        <v>6</v>
      </c>
      <c r="AT13" s="16">
        <v>7</v>
      </c>
      <c r="AU13" s="16">
        <v>8</v>
      </c>
      <c r="AV13" s="16">
        <v>9</v>
      </c>
      <c r="AW13" s="16">
        <v>10</v>
      </c>
      <c r="AX13" s="16">
        <v>11</v>
      </c>
      <c r="AY13" s="16">
        <v>12</v>
      </c>
      <c r="AZ13" s="16">
        <v>13</v>
      </c>
      <c r="BA13" s="16">
        <v>14</v>
      </c>
    </row>
    <row r="14" spans="3:53" ht="13.5" thickBot="1" x14ac:dyDescent="0.2">
      <c r="C14" s="78">
        <v>8</v>
      </c>
      <c r="D14" s="21"/>
      <c r="E14" s="21"/>
      <c r="F14" s="21"/>
      <c r="G14" s="21"/>
      <c r="H14" s="21"/>
      <c r="I14" s="68">
        <v>2</v>
      </c>
      <c r="L14" s="16">
        <v>6</v>
      </c>
      <c r="AN14" s="22" t="s">
        <v>1684</v>
      </c>
      <c r="AO14" s="33" t="s">
        <v>105</v>
      </c>
      <c r="AP14" s="33" t="s">
        <v>45</v>
      </c>
      <c r="AQ14" s="33" t="s">
        <v>9</v>
      </c>
      <c r="AR14" s="33" t="s">
        <v>109</v>
      </c>
      <c r="AS14" s="33" t="s">
        <v>126</v>
      </c>
      <c r="AT14" s="33" t="s">
        <v>110</v>
      </c>
      <c r="AU14" s="33" t="s">
        <v>111</v>
      </c>
      <c r="AV14" s="33" t="s">
        <v>1603</v>
      </c>
      <c r="AW14" s="33" t="s">
        <v>1665</v>
      </c>
      <c r="AX14" s="33" t="s">
        <v>1666</v>
      </c>
      <c r="AY14" s="33" t="s">
        <v>1667</v>
      </c>
      <c r="AZ14" s="33" t="s">
        <v>1668</v>
      </c>
      <c r="BA14" s="33" t="s">
        <v>1669</v>
      </c>
    </row>
    <row r="15" spans="3:53" ht="13.5" thickBot="1" x14ac:dyDescent="0.2">
      <c r="C15" s="78">
        <v>9</v>
      </c>
      <c r="D15" s="21"/>
      <c r="E15" s="21"/>
      <c r="F15" s="21"/>
      <c r="G15" s="21"/>
      <c r="H15" s="21"/>
      <c r="I15" s="68">
        <v>3</v>
      </c>
      <c r="J15" s="69"/>
      <c r="L15" s="16">
        <v>7</v>
      </c>
      <c r="P15" s="81" t="s">
        <v>1642</v>
      </c>
      <c r="Q15" s="54" t="s">
        <v>1634</v>
      </c>
      <c r="R15" s="54" t="s">
        <v>1634</v>
      </c>
      <c r="S15" s="54" t="s">
        <v>1634</v>
      </c>
      <c r="T15" s="54" t="s">
        <v>1634</v>
      </c>
      <c r="U15" s="54" t="s">
        <v>1634</v>
      </c>
      <c r="V15" s="54" t="s">
        <v>1634</v>
      </c>
      <c r="W15" s="54" t="s">
        <v>1634</v>
      </c>
      <c r="X15" s="54" t="s">
        <v>1634</v>
      </c>
      <c r="Y15" s="54" t="s">
        <v>1634</v>
      </c>
      <c r="Z15" s="54" t="s">
        <v>1634</v>
      </c>
      <c r="AA15" s="54" t="s">
        <v>1635</v>
      </c>
      <c r="AB15" s="54" t="s">
        <v>1635</v>
      </c>
      <c r="AC15" s="54" t="s">
        <v>1636</v>
      </c>
      <c r="AD15" s="54" t="s">
        <v>1636</v>
      </c>
      <c r="AE15" s="54" t="s">
        <v>1635</v>
      </c>
      <c r="AF15" s="54" t="s">
        <v>1637</v>
      </c>
      <c r="AG15" s="54" t="s">
        <v>1635</v>
      </c>
      <c r="AH15" s="54" t="s">
        <v>1638</v>
      </c>
      <c r="AI15" s="54" t="s">
        <v>1639</v>
      </c>
      <c r="AJ15" s="55" t="s">
        <v>1640</v>
      </c>
      <c r="AN15" s="23">
        <v>1</v>
      </c>
      <c r="AO15" s="23">
        <f t="shared" ref="AO15:BA22" si="3">ROUNDUP(VLOOKUP($AN$2,professionGrow,AO$2,FALSE)*(1+VLOOKUP($AN$3,professionGrowP,AO$2,FALSE))*$AN15*10*VLOOKUP($AN$12,eq_qulity,5,FALSE),0)</f>
        <v>7</v>
      </c>
      <c r="AP15" s="23">
        <f t="shared" si="3"/>
        <v>2</v>
      </c>
      <c r="AQ15" s="23">
        <f t="shared" si="3"/>
        <v>6</v>
      </c>
      <c r="AR15" s="23">
        <f t="shared" si="3"/>
        <v>5</v>
      </c>
      <c r="AS15" s="23">
        <f t="shared" si="3"/>
        <v>4</v>
      </c>
      <c r="AT15" s="23">
        <f t="shared" si="3"/>
        <v>3</v>
      </c>
      <c r="AU15" s="23">
        <f t="shared" si="3"/>
        <v>3</v>
      </c>
      <c r="AV15" s="23">
        <f t="shared" si="3"/>
        <v>3</v>
      </c>
      <c r="AW15" s="23">
        <f t="shared" si="3"/>
        <v>3</v>
      </c>
      <c r="AX15" s="23">
        <f t="shared" si="3"/>
        <v>2</v>
      </c>
      <c r="AY15" s="23">
        <f t="shared" si="3"/>
        <v>3</v>
      </c>
      <c r="AZ15" s="23">
        <f t="shared" si="3"/>
        <v>3</v>
      </c>
      <c r="BA15" s="23">
        <f t="shared" si="3"/>
        <v>6</v>
      </c>
    </row>
    <row r="16" spans="3:53" ht="15.75" thickBot="1" x14ac:dyDescent="0.2">
      <c r="C16" s="80">
        <v>10</v>
      </c>
      <c r="D16" s="58"/>
      <c r="E16" s="58"/>
      <c r="F16" s="58" t="s">
        <v>1584</v>
      </c>
      <c r="G16" s="58"/>
      <c r="H16" s="58"/>
      <c r="I16" s="59">
        <v>4</v>
      </c>
      <c r="L16" s="16">
        <v>8</v>
      </c>
      <c r="P16" s="56" t="s">
        <v>1627</v>
      </c>
      <c r="Q16" s="54" t="s">
        <v>1645</v>
      </c>
      <c r="R16" s="54" t="s">
        <v>1646</v>
      </c>
      <c r="S16" s="54" t="s">
        <v>1647</v>
      </c>
      <c r="T16" s="54" t="s">
        <v>1648</v>
      </c>
      <c r="U16" s="54" t="s">
        <v>1649</v>
      </c>
      <c r="V16" s="54" t="s">
        <v>1650</v>
      </c>
      <c r="W16" s="54" t="s">
        <v>1651</v>
      </c>
      <c r="X16" s="54" t="s">
        <v>1652</v>
      </c>
      <c r="Y16" s="54" t="s">
        <v>1653</v>
      </c>
      <c r="Z16" s="54" t="s">
        <v>1654</v>
      </c>
      <c r="AA16" s="54" t="s">
        <v>1655</v>
      </c>
      <c r="AB16" s="54" t="s">
        <v>1656</v>
      </c>
      <c r="AC16" s="54" t="s">
        <v>1657</v>
      </c>
      <c r="AD16" s="54" t="s">
        <v>1658</v>
      </c>
      <c r="AE16" s="54" t="s">
        <v>1659</v>
      </c>
      <c r="AF16" s="54" t="s">
        <v>1660</v>
      </c>
      <c r="AG16" s="54" t="s">
        <v>1661</v>
      </c>
      <c r="AH16" s="54" t="s">
        <v>1662</v>
      </c>
      <c r="AI16" s="54" t="s">
        <v>1663</v>
      </c>
      <c r="AJ16" s="55" t="s">
        <v>1664</v>
      </c>
      <c r="AN16" s="23">
        <v>2</v>
      </c>
      <c r="AO16" s="23">
        <f t="shared" si="3"/>
        <v>14</v>
      </c>
      <c r="AP16" s="23">
        <f t="shared" si="3"/>
        <v>4</v>
      </c>
      <c r="AQ16" s="23">
        <f t="shared" si="3"/>
        <v>11</v>
      </c>
      <c r="AR16" s="23">
        <f t="shared" si="3"/>
        <v>10</v>
      </c>
      <c r="AS16" s="23">
        <f t="shared" si="3"/>
        <v>7</v>
      </c>
      <c r="AT16" s="23">
        <f t="shared" si="3"/>
        <v>5</v>
      </c>
      <c r="AU16" s="23">
        <f t="shared" si="3"/>
        <v>5</v>
      </c>
      <c r="AV16" s="23">
        <f t="shared" si="3"/>
        <v>5</v>
      </c>
      <c r="AW16" s="23">
        <f t="shared" si="3"/>
        <v>6</v>
      </c>
      <c r="AX16" s="23">
        <f t="shared" si="3"/>
        <v>4</v>
      </c>
      <c r="AY16" s="23">
        <f t="shared" si="3"/>
        <v>6</v>
      </c>
      <c r="AZ16" s="23">
        <f t="shared" si="3"/>
        <v>5</v>
      </c>
      <c r="BA16" s="23">
        <f t="shared" si="3"/>
        <v>12</v>
      </c>
    </row>
    <row r="17" spans="3:53" x14ac:dyDescent="0.15">
      <c r="P17" s="78">
        <v>1</v>
      </c>
      <c r="Q17" s="21">
        <f t="shared" ref="Q17:Z24" si="4">INT(VLOOKUP(Q$3,professionGrow,4,FALSE)*(1+VLOOKUP(Q$4,professionGrowP,4,FALSE))*$P17*10*VLOOKUP($P$16,eq_qulity,4,FALSE))</f>
        <v>20</v>
      </c>
      <c r="R17" s="21">
        <f t="shared" si="4"/>
        <v>18</v>
      </c>
      <c r="S17" s="21">
        <f t="shared" si="4"/>
        <v>11</v>
      </c>
      <c r="T17" s="21">
        <f t="shared" si="4"/>
        <v>14</v>
      </c>
      <c r="U17" s="21">
        <f t="shared" si="4"/>
        <v>12</v>
      </c>
      <c r="V17" s="21">
        <f t="shared" si="4"/>
        <v>16</v>
      </c>
      <c r="W17" s="21">
        <f t="shared" si="4"/>
        <v>15</v>
      </c>
      <c r="X17" s="21">
        <f t="shared" si="4"/>
        <v>13</v>
      </c>
      <c r="Y17" s="21">
        <f t="shared" si="4"/>
        <v>12</v>
      </c>
      <c r="Z17" s="21">
        <f t="shared" si="4"/>
        <v>18</v>
      </c>
      <c r="AA17" s="21">
        <f t="shared" ref="AA17:AJ24" si="5">INT(VLOOKUP(AA$3,professionGrow,4,FALSE)*(1+VLOOKUP(AA$4,professionGrowP,4,FALSE))*$P17*10*VLOOKUP($P$16,eq_qulity,4,FALSE))</f>
        <v>25</v>
      </c>
      <c r="AB17" s="21">
        <f t="shared" si="5"/>
        <v>23</v>
      </c>
      <c r="AC17" s="21">
        <f t="shared" si="5"/>
        <v>24</v>
      </c>
      <c r="AD17" s="21">
        <f t="shared" si="5"/>
        <v>15</v>
      </c>
      <c r="AE17" s="21">
        <f t="shared" si="5"/>
        <v>22</v>
      </c>
      <c r="AF17" s="21">
        <f t="shared" si="5"/>
        <v>24</v>
      </c>
      <c r="AG17" s="21">
        <f t="shared" si="5"/>
        <v>17</v>
      </c>
      <c r="AH17" s="21">
        <f t="shared" si="5"/>
        <v>23</v>
      </c>
      <c r="AI17" s="21">
        <f t="shared" si="5"/>
        <v>33</v>
      </c>
      <c r="AJ17" s="68">
        <f t="shared" si="5"/>
        <v>29</v>
      </c>
      <c r="AN17" s="23">
        <v>3</v>
      </c>
      <c r="AO17" s="23">
        <f t="shared" si="3"/>
        <v>20</v>
      </c>
      <c r="AP17" s="23">
        <f t="shared" si="3"/>
        <v>6</v>
      </c>
      <c r="AQ17" s="23">
        <f t="shared" si="3"/>
        <v>16</v>
      </c>
      <c r="AR17" s="23">
        <f t="shared" si="3"/>
        <v>15</v>
      </c>
      <c r="AS17" s="23">
        <f t="shared" si="3"/>
        <v>11</v>
      </c>
      <c r="AT17" s="23">
        <f t="shared" si="3"/>
        <v>8</v>
      </c>
      <c r="AU17" s="23">
        <f t="shared" si="3"/>
        <v>8</v>
      </c>
      <c r="AV17" s="23">
        <f t="shared" si="3"/>
        <v>8</v>
      </c>
      <c r="AW17" s="23">
        <f t="shared" si="3"/>
        <v>9</v>
      </c>
      <c r="AX17" s="23">
        <f t="shared" si="3"/>
        <v>6</v>
      </c>
      <c r="AY17" s="23">
        <f t="shared" si="3"/>
        <v>9</v>
      </c>
      <c r="AZ17" s="23">
        <f t="shared" si="3"/>
        <v>8</v>
      </c>
      <c r="BA17" s="23">
        <f t="shared" si="3"/>
        <v>18</v>
      </c>
    </row>
    <row r="18" spans="3:53" x14ac:dyDescent="0.15">
      <c r="P18" s="78">
        <v>2</v>
      </c>
      <c r="Q18" s="21">
        <f t="shared" si="4"/>
        <v>40</v>
      </c>
      <c r="R18" s="21">
        <f t="shared" si="4"/>
        <v>36</v>
      </c>
      <c r="S18" s="21">
        <f t="shared" si="4"/>
        <v>22</v>
      </c>
      <c r="T18" s="21">
        <f t="shared" si="4"/>
        <v>29</v>
      </c>
      <c r="U18" s="21">
        <f t="shared" si="4"/>
        <v>25</v>
      </c>
      <c r="V18" s="21">
        <f t="shared" si="4"/>
        <v>33</v>
      </c>
      <c r="W18" s="21">
        <f t="shared" si="4"/>
        <v>31</v>
      </c>
      <c r="X18" s="21">
        <f t="shared" si="4"/>
        <v>27</v>
      </c>
      <c r="Y18" s="21">
        <f t="shared" si="4"/>
        <v>25</v>
      </c>
      <c r="Z18" s="21">
        <f t="shared" si="4"/>
        <v>36</v>
      </c>
      <c r="AA18" s="21">
        <f t="shared" si="5"/>
        <v>50</v>
      </c>
      <c r="AB18" s="21">
        <f t="shared" si="5"/>
        <v>46</v>
      </c>
      <c r="AC18" s="21">
        <f t="shared" si="5"/>
        <v>48</v>
      </c>
      <c r="AD18" s="21">
        <f t="shared" si="5"/>
        <v>30</v>
      </c>
      <c r="AE18" s="21">
        <f t="shared" si="5"/>
        <v>44</v>
      </c>
      <c r="AF18" s="21">
        <f t="shared" si="5"/>
        <v>48</v>
      </c>
      <c r="AG18" s="21">
        <f t="shared" si="5"/>
        <v>35</v>
      </c>
      <c r="AH18" s="21">
        <f t="shared" si="5"/>
        <v>47</v>
      </c>
      <c r="AI18" s="21">
        <f t="shared" si="5"/>
        <v>66</v>
      </c>
      <c r="AJ18" s="68">
        <f t="shared" si="5"/>
        <v>58</v>
      </c>
      <c r="AN18" s="23">
        <v>4</v>
      </c>
      <c r="AO18" s="23">
        <f t="shared" si="3"/>
        <v>27</v>
      </c>
      <c r="AP18" s="23">
        <f t="shared" si="3"/>
        <v>8</v>
      </c>
      <c r="AQ18" s="23">
        <f t="shared" si="3"/>
        <v>22</v>
      </c>
      <c r="AR18" s="23">
        <f t="shared" si="3"/>
        <v>20</v>
      </c>
      <c r="AS18" s="23">
        <f t="shared" si="3"/>
        <v>14</v>
      </c>
      <c r="AT18" s="23">
        <f t="shared" si="3"/>
        <v>10</v>
      </c>
      <c r="AU18" s="23">
        <f t="shared" si="3"/>
        <v>10</v>
      </c>
      <c r="AV18" s="23">
        <f t="shared" si="3"/>
        <v>10</v>
      </c>
      <c r="AW18" s="23">
        <f t="shared" si="3"/>
        <v>12</v>
      </c>
      <c r="AX18" s="23">
        <f t="shared" si="3"/>
        <v>7</v>
      </c>
      <c r="AY18" s="23">
        <f t="shared" si="3"/>
        <v>12</v>
      </c>
      <c r="AZ18" s="23">
        <f t="shared" si="3"/>
        <v>10</v>
      </c>
      <c r="BA18" s="23">
        <f t="shared" si="3"/>
        <v>24</v>
      </c>
    </row>
    <row r="19" spans="3:53" x14ac:dyDescent="0.15">
      <c r="P19" s="78">
        <v>3</v>
      </c>
      <c r="Q19" s="21">
        <f t="shared" si="4"/>
        <v>60</v>
      </c>
      <c r="R19" s="21">
        <f t="shared" si="4"/>
        <v>55</v>
      </c>
      <c r="S19" s="21">
        <f t="shared" si="4"/>
        <v>33</v>
      </c>
      <c r="T19" s="21">
        <f t="shared" si="4"/>
        <v>44</v>
      </c>
      <c r="U19" s="21">
        <f t="shared" si="4"/>
        <v>38</v>
      </c>
      <c r="V19" s="21">
        <f t="shared" si="4"/>
        <v>49</v>
      </c>
      <c r="W19" s="21">
        <f t="shared" si="4"/>
        <v>46</v>
      </c>
      <c r="X19" s="21">
        <f t="shared" si="4"/>
        <v>41</v>
      </c>
      <c r="Y19" s="21">
        <f t="shared" si="4"/>
        <v>38</v>
      </c>
      <c r="Z19" s="21">
        <f t="shared" si="4"/>
        <v>55</v>
      </c>
      <c r="AA19" s="21">
        <f t="shared" si="5"/>
        <v>76</v>
      </c>
      <c r="AB19" s="21">
        <f t="shared" si="5"/>
        <v>69</v>
      </c>
      <c r="AC19" s="21">
        <f t="shared" si="5"/>
        <v>72</v>
      </c>
      <c r="AD19" s="21">
        <f t="shared" si="5"/>
        <v>46</v>
      </c>
      <c r="AE19" s="21">
        <f t="shared" si="5"/>
        <v>66</v>
      </c>
      <c r="AF19" s="21">
        <f t="shared" si="5"/>
        <v>72</v>
      </c>
      <c r="AG19" s="21">
        <f t="shared" si="5"/>
        <v>52</v>
      </c>
      <c r="AH19" s="21">
        <f t="shared" si="5"/>
        <v>71</v>
      </c>
      <c r="AI19" s="21">
        <f t="shared" si="5"/>
        <v>99</v>
      </c>
      <c r="AJ19" s="68">
        <f t="shared" si="5"/>
        <v>87</v>
      </c>
      <c r="AN19" s="23">
        <v>5</v>
      </c>
      <c r="AO19" s="23">
        <f t="shared" si="3"/>
        <v>33</v>
      </c>
      <c r="AP19" s="23">
        <f t="shared" si="3"/>
        <v>10</v>
      </c>
      <c r="AQ19" s="23">
        <f t="shared" si="3"/>
        <v>27</v>
      </c>
      <c r="AR19" s="23">
        <f t="shared" si="3"/>
        <v>24</v>
      </c>
      <c r="AS19" s="23">
        <f t="shared" si="3"/>
        <v>17</v>
      </c>
      <c r="AT19" s="23">
        <f t="shared" si="3"/>
        <v>12</v>
      </c>
      <c r="AU19" s="23">
        <f t="shared" si="3"/>
        <v>12</v>
      </c>
      <c r="AV19" s="23">
        <f t="shared" si="3"/>
        <v>12</v>
      </c>
      <c r="AW19" s="23">
        <f t="shared" si="3"/>
        <v>14</v>
      </c>
      <c r="AX19" s="23">
        <f t="shared" si="3"/>
        <v>9</v>
      </c>
      <c r="AY19" s="23">
        <f t="shared" si="3"/>
        <v>14</v>
      </c>
      <c r="AZ19" s="23">
        <f t="shared" si="3"/>
        <v>12</v>
      </c>
      <c r="BA19" s="23">
        <f t="shared" si="3"/>
        <v>30</v>
      </c>
    </row>
    <row r="20" spans="3:53" x14ac:dyDescent="0.15">
      <c r="P20" s="78">
        <v>4</v>
      </c>
      <c r="Q20" s="21">
        <f t="shared" si="4"/>
        <v>80</v>
      </c>
      <c r="R20" s="21">
        <f t="shared" si="4"/>
        <v>73</v>
      </c>
      <c r="S20" s="21">
        <f t="shared" si="4"/>
        <v>44</v>
      </c>
      <c r="T20" s="21">
        <f t="shared" si="4"/>
        <v>58</v>
      </c>
      <c r="U20" s="21">
        <f t="shared" si="4"/>
        <v>51</v>
      </c>
      <c r="V20" s="21">
        <f t="shared" si="4"/>
        <v>66</v>
      </c>
      <c r="W20" s="21">
        <f t="shared" si="4"/>
        <v>62</v>
      </c>
      <c r="X20" s="21">
        <f t="shared" si="4"/>
        <v>55</v>
      </c>
      <c r="Y20" s="21">
        <f t="shared" si="4"/>
        <v>51</v>
      </c>
      <c r="Z20" s="21">
        <f t="shared" si="4"/>
        <v>73</v>
      </c>
      <c r="AA20" s="21">
        <f t="shared" si="5"/>
        <v>101</v>
      </c>
      <c r="AB20" s="21">
        <f t="shared" si="5"/>
        <v>92</v>
      </c>
      <c r="AC20" s="21">
        <f t="shared" si="5"/>
        <v>97</v>
      </c>
      <c r="AD20" s="21">
        <f t="shared" si="5"/>
        <v>61</v>
      </c>
      <c r="AE20" s="21">
        <f t="shared" si="5"/>
        <v>88</v>
      </c>
      <c r="AF20" s="21">
        <f t="shared" si="5"/>
        <v>97</v>
      </c>
      <c r="AG20" s="21">
        <f t="shared" si="5"/>
        <v>70</v>
      </c>
      <c r="AH20" s="21">
        <f t="shared" si="5"/>
        <v>95</v>
      </c>
      <c r="AI20" s="21">
        <f t="shared" si="5"/>
        <v>132</v>
      </c>
      <c r="AJ20" s="68">
        <f t="shared" si="5"/>
        <v>116</v>
      </c>
      <c r="AN20" s="23">
        <v>6</v>
      </c>
      <c r="AO20" s="23">
        <f t="shared" si="3"/>
        <v>40</v>
      </c>
      <c r="AP20" s="23">
        <f t="shared" si="3"/>
        <v>12</v>
      </c>
      <c r="AQ20" s="23">
        <f t="shared" si="3"/>
        <v>32</v>
      </c>
      <c r="AR20" s="23">
        <f t="shared" si="3"/>
        <v>29</v>
      </c>
      <c r="AS20" s="23">
        <f t="shared" si="3"/>
        <v>21</v>
      </c>
      <c r="AT20" s="23">
        <f t="shared" si="3"/>
        <v>15</v>
      </c>
      <c r="AU20" s="23">
        <f t="shared" si="3"/>
        <v>15</v>
      </c>
      <c r="AV20" s="23">
        <f t="shared" si="3"/>
        <v>15</v>
      </c>
      <c r="AW20" s="23">
        <f t="shared" si="3"/>
        <v>17</v>
      </c>
      <c r="AX20" s="23">
        <f t="shared" si="3"/>
        <v>11</v>
      </c>
      <c r="AY20" s="23">
        <f t="shared" si="3"/>
        <v>17</v>
      </c>
      <c r="AZ20" s="23">
        <f t="shared" si="3"/>
        <v>15</v>
      </c>
      <c r="BA20" s="23">
        <f t="shared" si="3"/>
        <v>36</v>
      </c>
    </row>
    <row r="21" spans="3:53" x14ac:dyDescent="0.15">
      <c r="K21" s="16" t="s">
        <v>1624</v>
      </c>
      <c r="P21" s="78">
        <v>5</v>
      </c>
      <c r="Q21" s="21">
        <f t="shared" si="4"/>
        <v>101</v>
      </c>
      <c r="R21" s="21">
        <f t="shared" si="4"/>
        <v>92</v>
      </c>
      <c r="S21" s="21">
        <f t="shared" si="4"/>
        <v>55</v>
      </c>
      <c r="T21" s="21">
        <f t="shared" si="4"/>
        <v>73</v>
      </c>
      <c r="U21" s="21">
        <f t="shared" si="4"/>
        <v>64</v>
      </c>
      <c r="V21" s="21">
        <f t="shared" si="4"/>
        <v>82</v>
      </c>
      <c r="W21" s="21">
        <f t="shared" si="4"/>
        <v>78</v>
      </c>
      <c r="X21" s="21">
        <f t="shared" si="4"/>
        <v>69</v>
      </c>
      <c r="Y21" s="21">
        <f t="shared" si="4"/>
        <v>64</v>
      </c>
      <c r="Z21" s="21">
        <f t="shared" si="4"/>
        <v>92</v>
      </c>
      <c r="AA21" s="21">
        <f t="shared" si="5"/>
        <v>126</v>
      </c>
      <c r="AB21" s="21">
        <f t="shared" si="5"/>
        <v>115</v>
      </c>
      <c r="AC21" s="21">
        <f t="shared" si="5"/>
        <v>121</v>
      </c>
      <c r="AD21" s="21">
        <f t="shared" si="5"/>
        <v>77</v>
      </c>
      <c r="AE21" s="21">
        <f t="shared" si="5"/>
        <v>110</v>
      </c>
      <c r="AF21" s="21">
        <f t="shared" si="5"/>
        <v>121</v>
      </c>
      <c r="AG21" s="21">
        <f t="shared" si="5"/>
        <v>88</v>
      </c>
      <c r="AH21" s="21">
        <f t="shared" si="5"/>
        <v>119</v>
      </c>
      <c r="AI21" s="21">
        <f t="shared" si="5"/>
        <v>165</v>
      </c>
      <c r="AJ21" s="68">
        <f t="shared" si="5"/>
        <v>145</v>
      </c>
      <c r="AN21" s="23">
        <v>7</v>
      </c>
      <c r="AO21" s="23">
        <f t="shared" si="3"/>
        <v>47</v>
      </c>
      <c r="AP21" s="23">
        <f t="shared" si="3"/>
        <v>14</v>
      </c>
      <c r="AQ21" s="23">
        <f t="shared" si="3"/>
        <v>37</v>
      </c>
      <c r="AR21" s="23">
        <f t="shared" si="3"/>
        <v>34</v>
      </c>
      <c r="AS21" s="23">
        <f t="shared" si="3"/>
        <v>24</v>
      </c>
      <c r="AT21" s="23">
        <f t="shared" si="3"/>
        <v>17</v>
      </c>
      <c r="AU21" s="23">
        <f t="shared" si="3"/>
        <v>17</v>
      </c>
      <c r="AV21" s="23">
        <f t="shared" si="3"/>
        <v>17</v>
      </c>
      <c r="AW21" s="23">
        <f t="shared" si="3"/>
        <v>20</v>
      </c>
      <c r="AX21" s="23">
        <f t="shared" si="3"/>
        <v>12</v>
      </c>
      <c r="AY21" s="23">
        <f t="shared" si="3"/>
        <v>20</v>
      </c>
      <c r="AZ21" s="23">
        <f t="shared" si="3"/>
        <v>17</v>
      </c>
      <c r="BA21" s="23">
        <f t="shared" si="3"/>
        <v>42</v>
      </c>
    </row>
    <row r="22" spans="3:53" x14ac:dyDescent="0.15">
      <c r="I22" s="16">
        <v>1</v>
      </c>
      <c r="J22" s="16" t="s">
        <v>1622</v>
      </c>
      <c r="K22" s="16" t="s">
        <v>1623</v>
      </c>
      <c r="P22" s="78">
        <v>6</v>
      </c>
      <c r="Q22" s="21">
        <f t="shared" si="4"/>
        <v>121</v>
      </c>
      <c r="R22" s="21">
        <f t="shared" si="4"/>
        <v>110</v>
      </c>
      <c r="S22" s="21">
        <f t="shared" si="4"/>
        <v>66</v>
      </c>
      <c r="T22" s="21">
        <f t="shared" si="4"/>
        <v>88</v>
      </c>
      <c r="U22" s="21">
        <f t="shared" si="4"/>
        <v>77</v>
      </c>
      <c r="V22" s="21">
        <f t="shared" si="4"/>
        <v>99</v>
      </c>
      <c r="W22" s="21">
        <f t="shared" si="4"/>
        <v>93</v>
      </c>
      <c r="X22" s="21">
        <f t="shared" si="4"/>
        <v>82</v>
      </c>
      <c r="Y22" s="21">
        <f t="shared" si="4"/>
        <v>77</v>
      </c>
      <c r="Z22" s="21">
        <f t="shared" si="4"/>
        <v>110</v>
      </c>
      <c r="AA22" s="21">
        <f t="shared" si="5"/>
        <v>152</v>
      </c>
      <c r="AB22" s="21">
        <f t="shared" si="5"/>
        <v>139</v>
      </c>
      <c r="AC22" s="21">
        <f t="shared" si="5"/>
        <v>145</v>
      </c>
      <c r="AD22" s="21">
        <f t="shared" si="5"/>
        <v>92</v>
      </c>
      <c r="AE22" s="21">
        <f t="shared" si="5"/>
        <v>132</v>
      </c>
      <c r="AF22" s="21">
        <f t="shared" si="5"/>
        <v>145</v>
      </c>
      <c r="AG22" s="21">
        <f t="shared" si="5"/>
        <v>105</v>
      </c>
      <c r="AH22" s="21">
        <f t="shared" si="5"/>
        <v>143</v>
      </c>
      <c r="AI22" s="21">
        <f t="shared" si="5"/>
        <v>198</v>
      </c>
      <c r="AJ22" s="68">
        <f t="shared" si="5"/>
        <v>174</v>
      </c>
      <c r="AN22" s="23">
        <v>8</v>
      </c>
      <c r="AO22" s="23">
        <f t="shared" si="3"/>
        <v>53</v>
      </c>
      <c r="AP22" s="23">
        <f t="shared" si="3"/>
        <v>16</v>
      </c>
      <c r="AQ22" s="23">
        <f t="shared" si="3"/>
        <v>43</v>
      </c>
      <c r="AR22" s="23">
        <f t="shared" si="3"/>
        <v>39</v>
      </c>
      <c r="AS22" s="23">
        <f t="shared" si="3"/>
        <v>27</v>
      </c>
      <c r="AT22" s="23">
        <f t="shared" si="3"/>
        <v>19</v>
      </c>
      <c r="AU22" s="23">
        <f t="shared" si="3"/>
        <v>20</v>
      </c>
      <c r="AV22" s="23">
        <f t="shared" si="3"/>
        <v>20</v>
      </c>
      <c r="AW22" s="23">
        <f t="shared" si="3"/>
        <v>23</v>
      </c>
      <c r="AX22" s="23">
        <f t="shared" si="3"/>
        <v>14</v>
      </c>
      <c r="AY22" s="23">
        <f t="shared" si="3"/>
        <v>23</v>
      </c>
      <c r="AZ22" s="23">
        <f t="shared" si="3"/>
        <v>20</v>
      </c>
      <c r="BA22" s="23">
        <f t="shared" si="3"/>
        <v>48</v>
      </c>
    </row>
    <row r="23" spans="3:53" x14ac:dyDescent="0.15">
      <c r="C23" s="23">
        <v>1</v>
      </c>
      <c r="D23" s="22" t="s">
        <v>1619</v>
      </c>
      <c r="E23" s="23">
        <v>1</v>
      </c>
      <c r="F23" s="23">
        <v>100</v>
      </c>
      <c r="I23" s="16">
        <v>2</v>
      </c>
      <c r="J23" s="69" t="s">
        <v>1626</v>
      </c>
      <c r="K23" s="69" t="s">
        <v>1625</v>
      </c>
      <c r="P23" s="78">
        <v>7</v>
      </c>
      <c r="Q23" s="21">
        <f t="shared" si="4"/>
        <v>141</v>
      </c>
      <c r="R23" s="21">
        <f t="shared" si="4"/>
        <v>128</v>
      </c>
      <c r="S23" s="21">
        <f t="shared" si="4"/>
        <v>77</v>
      </c>
      <c r="T23" s="21">
        <f t="shared" si="4"/>
        <v>103</v>
      </c>
      <c r="U23" s="21">
        <f t="shared" si="4"/>
        <v>90</v>
      </c>
      <c r="V23" s="21">
        <f t="shared" si="4"/>
        <v>115</v>
      </c>
      <c r="W23" s="21">
        <f t="shared" si="4"/>
        <v>109</v>
      </c>
      <c r="X23" s="21">
        <f t="shared" si="4"/>
        <v>96</v>
      </c>
      <c r="Y23" s="21">
        <f t="shared" si="4"/>
        <v>90</v>
      </c>
      <c r="Z23" s="21">
        <f t="shared" si="4"/>
        <v>128</v>
      </c>
      <c r="AA23" s="21">
        <f t="shared" si="5"/>
        <v>177</v>
      </c>
      <c r="AB23" s="21">
        <f t="shared" si="5"/>
        <v>162</v>
      </c>
      <c r="AC23" s="21">
        <f t="shared" si="5"/>
        <v>170</v>
      </c>
      <c r="AD23" s="21">
        <f t="shared" si="5"/>
        <v>108</v>
      </c>
      <c r="AE23" s="21">
        <f t="shared" si="5"/>
        <v>154</v>
      </c>
      <c r="AF23" s="21">
        <f t="shared" si="5"/>
        <v>170</v>
      </c>
      <c r="AG23" s="21">
        <f t="shared" si="5"/>
        <v>123</v>
      </c>
      <c r="AH23" s="21">
        <f t="shared" si="5"/>
        <v>166</v>
      </c>
      <c r="AI23" s="21">
        <f t="shared" si="5"/>
        <v>231</v>
      </c>
      <c r="AJ23" s="68">
        <f t="shared" si="5"/>
        <v>204</v>
      </c>
      <c r="AN23" s="16" t="s">
        <v>1630</v>
      </c>
    </row>
    <row r="24" spans="3:53" ht="13.5" thickBot="1" x14ac:dyDescent="0.2">
      <c r="C24" s="23">
        <v>2</v>
      </c>
      <c r="D24" s="22" t="s">
        <v>1620</v>
      </c>
      <c r="E24" s="23">
        <v>1</v>
      </c>
      <c r="F24" s="23">
        <v>60</v>
      </c>
      <c r="P24" s="80">
        <v>8</v>
      </c>
      <c r="Q24" s="58">
        <f t="shared" si="4"/>
        <v>161</v>
      </c>
      <c r="R24" s="58">
        <f t="shared" si="4"/>
        <v>147</v>
      </c>
      <c r="S24" s="58">
        <f t="shared" si="4"/>
        <v>88</v>
      </c>
      <c r="T24" s="58">
        <f t="shared" si="4"/>
        <v>117</v>
      </c>
      <c r="U24" s="58">
        <f t="shared" si="4"/>
        <v>103</v>
      </c>
      <c r="V24" s="58">
        <f t="shared" si="4"/>
        <v>132</v>
      </c>
      <c r="W24" s="58">
        <f t="shared" si="4"/>
        <v>125</v>
      </c>
      <c r="X24" s="58">
        <f t="shared" si="4"/>
        <v>110</v>
      </c>
      <c r="Y24" s="58">
        <f t="shared" si="4"/>
        <v>103</v>
      </c>
      <c r="Z24" s="58">
        <f t="shared" si="4"/>
        <v>147</v>
      </c>
      <c r="AA24" s="58">
        <f t="shared" si="5"/>
        <v>203</v>
      </c>
      <c r="AB24" s="58">
        <f t="shared" si="5"/>
        <v>185</v>
      </c>
      <c r="AC24" s="58">
        <f t="shared" si="5"/>
        <v>194</v>
      </c>
      <c r="AD24" s="58">
        <f t="shared" si="5"/>
        <v>123</v>
      </c>
      <c r="AE24" s="58">
        <f t="shared" si="5"/>
        <v>176</v>
      </c>
      <c r="AF24" s="58">
        <f t="shared" si="5"/>
        <v>194</v>
      </c>
      <c r="AG24" s="58">
        <f t="shared" si="5"/>
        <v>141</v>
      </c>
      <c r="AH24" s="58">
        <f t="shared" si="5"/>
        <v>190</v>
      </c>
      <c r="AI24" s="58">
        <f t="shared" si="5"/>
        <v>264</v>
      </c>
      <c r="AJ24" s="59">
        <f t="shared" si="5"/>
        <v>233</v>
      </c>
      <c r="AN24" s="69" t="s">
        <v>1696</v>
      </c>
      <c r="AO24" s="16">
        <v>2</v>
      </c>
      <c r="AP24" s="16">
        <v>3</v>
      </c>
      <c r="AQ24" s="16">
        <v>4</v>
      </c>
      <c r="AR24" s="16">
        <v>5</v>
      </c>
      <c r="AS24" s="16">
        <v>6</v>
      </c>
      <c r="AT24" s="16">
        <v>7</v>
      </c>
      <c r="AU24" s="16">
        <v>8</v>
      </c>
      <c r="AV24" s="16">
        <v>9</v>
      </c>
      <c r="AW24" s="16">
        <v>10</v>
      </c>
      <c r="AX24" s="16">
        <v>11</v>
      </c>
      <c r="AY24" s="16">
        <v>12</v>
      </c>
      <c r="AZ24" s="16">
        <v>13</v>
      </c>
      <c r="BA24" s="16">
        <v>14</v>
      </c>
    </row>
    <row r="25" spans="3:53" x14ac:dyDescent="0.15">
      <c r="C25" s="23">
        <v>3</v>
      </c>
      <c r="D25" s="22" t="s">
        <v>1621</v>
      </c>
      <c r="E25" s="23">
        <v>1.5</v>
      </c>
      <c r="F25" s="23">
        <v>60</v>
      </c>
      <c r="AN25" s="22" t="s">
        <v>1684</v>
      </c>
      <c r="AO25" s="33" t="s">
        <v>105</v>
      </c>
      <c r="AP25" s="33" t="s">
        <v>45</v>
      </c>
      <c r="AQ25" s="33" t="s">
        <v>9</v>
      </c>
      <c r="AR25" s="33" t="s">
        <v>109</v>
      </c>
      <c r="AS25" s="33" t="s">
        <v>126</v>
      </c>
      <c r="AT25" s="33" t="s">
        <v>110</v>
      </c>
      <c r="AU25" s="33" t="s">
        <v>111</v>
      </c>
      <c r="AV25" s="33" t="s">
        <v>1603</v>
      </c>
      <c r="AW25" s="33" t="s">
        <v>1665</v>
      </c>
      <c r="AX25" s="33" t="s">
        <v>1666</v>
      </c>
      <c r="AY25" s="33" t="s">
        <v>1667</v>
      </c>
      <c r="AZ25" s="33" t="s">
        <v>1668</v>
      </c>
      <c r="BA25" s="33" t="s">
        <v>1669</v>
      </c>
    </row>
    <row r="26" spans="3:53" ht="13.5" thickBot="1" x14ac:dyDescent="0.2">
      <c r="AN26" s="23">
        <v>1</v>
      </c>
      <c r="AO26" s="23">
        <f t="shared" ref="AO26:BA33" si="6">ROUNDUP(VLOOKUP($AN$2,professionGrow,AO$2,FALSE)*(1+VLOOKUP($AN$3,professionGrowP,AO$2,FALSE))*$AN26*10*VLOOKUP($AN$23,eq_qulity,5,FALSE),0)</f>
        <v>3</v>
      </c>
      <c r="AP26" s="23">
        <f t="shared" si="6"/>
        <v>1</v>
      </c>
      <c r="AQ26" s="23">
        <f t="shared" si="6"/>
        <v>3</v>
      </c>
      <c r="AR26" s="23">
        <f t="shared" si="6"/>
        <v>2</v>
      </c>
      <c r="AS26" s="23">
        <f t="shared" si="6"/>
        <v>2</v>
      </c>
      <c r="AT26" s="23">
        <f t="shared" si="6"/>
        <v>1</v>
      </c>
      <c r="AU26" s="23">
        <f t="shared" si="6"/>
        <v>1</v>
      </c>
      <c r="AV26" s="23">
        <f t="shared" si="6"/>
        <v>1</v>
      </c>
      <c r="AW26" s="23">
        <f t="shared" si="6"/>
        <v>2</v>
      </c>
      <c r="AX26" s="23">
        <f t="shared" si="6"/>
        <v>1</v>
      </c>
      <c r="AY26" s="23">
        <f t="shared" si="6"/>
        <v>2</v>
      </c>
      <c r="AZ26" s="23">
        <f t="shared" si="6"/>
        <v>1</v>
      </c>
      <c r="BA26" s="23">
        <f t="shared" si="6"/>
        <v>3</v>
      </c>
    </row>
    <row r="27" spans="3:53" ht="13.5" thickBot="1" x14ac:dyDescent="0.2">
      <c r="P27" s="81" t="s">
        <v>1642</v>
      </c>
      <c r="Q27" s="54" t="s">
        <v>1634</v>
      </c>
      <c r="R27" s="54" t="s">
        <v>1634</v>
      </c>
      <c r="S27" s="54" t="s">
        <v>1634</v>
      </c>
      <c r="T27" s="54" t="s">
        <v>1634</v>
      </c>
      <c r="U27" s="54" t="s">
        <v>1634</v>
      </c>
      <c r="V27" s="54" t="s">
        <v>1634</v>
      </c>
      <c r="W27" s="54" t="s">
        <v>1634</v>
      </c>
      <c r="X27" s="54" t="s">
        <v>1634</v>
      </c>
      <c r="Y27" s="54" t="s">
        <v>1634</v>
      </c>
      <c r="Z27" s="54" t="s">
        <v>1634</v>
      </c>
      <c r="AA27" s="54" t="s">
        <v>1635</v>
      </c>
      <c r="AB27" s="54" t="s">
        <v>1635</v>
      </c>
      <c r="AC27" s="54" t="s">
        <v>1636</v>
      </c>
      <c r="AD27" s="54" t="s">
        <v>1636</v>
      </c>
      <c r="AE27" s="54" t="s">
        <v>1635</v>
      </c>
      <c r="AF27" s="54" t="s">
        <v>1637</v>
      </c>
      <c r="AG27" s="54" t="s">
        <v>1635</v>
      </c>
      <c r="AH27" s="54" t="s">
        <v>1638</v>
      </c>
      <c r="AI27" s="54" t="s">
        <v>1639</v>
      </c>
      <c r="AJ27" s="55" t="s">
        <v>1640</v>
      </c>
      <c r="AN27" s="23">
        <v>2</v>
      </c>
      <c r="AO27" s="23">
        <f t="shared" si="6"/>
        <v>6</v>
      </c>
      <c r="AP27" s="23">
        <f t="shared" si="6"/>
        <v>2</v>
      </c>
      <c r="AQ27" s="23">
        <f t="shared" si="6"/>
        <v>5</v>
      </c>
      <c r="AR27" s="23">
        <f t="shared" si="6"/>
        <v>4</v>
      </c>
      <c r="AS27" s="23">
        <f t="shared" si="6"/>
        <v>3</v>
      </c>
      <c r="AT27" s="23">
        <f t="shared" si="6"/>
        <v>2</v>
      </c>
      <c r="AU27" s="23">
        <f t="shared" si="6"/>
        <v>2</v>
      </c>
      <c r="AV27" s="23">
        <f t="shared" si="6"/>
        <v>2</v>
      </c>
      <c r="AW27" s="23">
        <f t="shared" si="6"/>
        <v>3</v>
      </c>
      <c r="AX27" s="23">
        <f t="shared" si="6"/>
        <v>2</v>
      </c>
      <c r="AY27" s="23">
        <f t="shared" si="6"/>
        <v>3</v>
      </c>
      <c r="AZ27" s="23">
        <f t="shared" si="6"/>
        <v>2</v>
      </c>
      <c r="BA27" s="23">
        <f t="shared" si="6"/>
        <v>5</v>
      </c>
    </row>
    <row r="28" spans="3:53" ht="15" x14ac:dyDescent="0.15">
      <c r="E28" s="81" t="s">
        <v>2041</v>
      </c>
      <c r="F28" s="82" t="s">
        <v>1633</v>
      </c>
      <c r="G28" s="82" t="s">
        <v>1641</v>
      </c>
      <c r="H28" s="82" t="s">
        <v>1643</v>
      </c>
      <c r="I28" s="83" t="s">
        <v>1695</v>
      </c>
      <c r="J28" s="81" t="s">
        <v>2042</v>
      </c>
      <c r="K28" s="82" t="s">
        <v>1633</v>
      </c>
      <c r="L28" s="82" t="s">
        <v>1641</v>
      </c>
      <c r="M28" s="82" t="s">
        <v>1643</v>
      </c>
      <c r="N28" s="83" t="s">
        <v>1695</v>
      </c>
      <c r="P28" s="56" t="s">
        <v>1685</v>
      </c>
      <c r="Q28" s="54" t="s">
        <v>1645</v>
      </c>
      <c r="R28" s="54" t="s">
        <v>1646</v>
      </c>
      <c r="S28" s="54" t="s">
        <v>1647</v>
      </c>
      <c r="T28" s="54" t="s">
        <v>1648</v>
      </c>
      <c r="U28" s="54" t="s">
        <v>1649</v>
      </c>
      <c r="V28" s="54" t="s">
        <v>1650</v>
      </c>
      <c r="W28" s="54" t="s">
        <v>1651</v>
      </c>
      <c r="X28" s="54" t="s">
        <v>1652</v>
      </c>
      <c r="Y28" s="54" t="s">
        <v>1653</v>
      </c>
      <c r="Z28" s="54" t="s">
        <v>1654</v>
      </c>
      <c r="AA28" s="54" t="s">
        <v>1655</v>
      </c>
      <c r="AB28" s="54" t="s">
        <v>1656</v>
      </c>
      <c r="AC28" s="54" t="s">
        <v>1657</v>
      </c>
      <c r="AD28" s="54" t="s">
        <v>1658</v>
      </c>
      <c r="AE28" s="54" t="s">
        <v>1659</v>
      </c>
      <c r="AF28" s="54" t="s">
        <v>1660</v>
      </c>
      <c r="AG28" s="54" t="s">
        <v>1661</v>
      </c>
      <c r="AH28" s="54" t="s">
        <v>1662</v>
      </c>
      <c r="AI28" s="54" t="s">
        <v>1663</v>
      </c>
      <c r="AJ28" s="55" t="s">
        <v>1664</v>
      </c>
      <c r="AN28" s="23">
        <v>3</v>
      </c>
      <c r="AO28" s="23">
        <f t="shared" si="6"/>
        <v>9</v>
      </c>
      <c r="AP28" s="23">
        <f t="shared" si="6"/>
        <v>3</v>
      </c>
      <c r="AQ28" s="23">
        <f t="shared" si="6"/>
        <v>7</v>
      </c>
      <c r="AR28" s="23">
        <f t="shared" si="6"/>
        <v>7</v>
      </c>
      <c r="AS28" s="23">
        <f t="shared" si="6"/>
        <v>5</v>
      </c>
      <c r="AT28" s="23">
        <f t="shared" si="6"/>
        <v>3</v>
      </c>
      <c r="AU28" s="23">
        <f t="shared" si="6"/>
        <v>3</v>
      </c>
      <c r="AV28" s="23">
        <f t="shared" si="6"/>
        <v>3</v>
      </c>
      <c r="AW28" s="23">
        <f t="shared" si="6"/>
        <v>4</v>
      </c>
      <c r="AX28" s="23">
        <f t="shared" si="6"/>
        <v>3</v>
      </c>
      <c r="AY28" s="23">
        <f t="shared" si="6"/>
        <v>4</v>
      </c>
      <c r="AZ28" s="23">
        <f t="shared" si="6"/>
        <v>3</v>
      </c>
      <c r="BA28" s="23">
        <f t="shared" si="6"/>
        <v>8</v>
      </c>
    </row>
    <row r="29" spans="3:53" x14ac:dyDescent="0.15">
      <c r="E29" s="78" t="s">
        <v>1628</v>
      </c>
      <c r="F29" s="21">
        <v>6</v>
      </c>
      <c r="G29" s="21">
        <v>1</v>
      </c>
      <c r="H29" s="21">
        <f>G29-F29*0.08</f>
        <v>0.52</v>
      </c>
      <c r="I29" s="68">
        <f>IF(ISERR((G29-H29)/F29),0,--2*(G29-H29)/F29)</f>
        <v>0.16</v>
      </c>
      <c r="J29" s="78" t="s">
        <v>1628</v>
      </c>
      <c r="K29" s="21">
        <v>6</v>
      </c>
      <c r="L29" s="21">
        <v>1</v>
      </c>
      <c r="M29" s="21">
        <f>L29-K29*0.08-0.2</f>
        <v>0.32</v>
      </c>
      <c r="N29" s="68">
        <f>IF(ISERR((L29-M29)/K29),0,--2*(L29-M29)/K29)</f>
        <v>0.22666666666666666</v>
      </c>
      <c r="P29" s="78">
        <v>1</v>
      </c>
      <c r="Q29" s="21">
        <f t="shared" ref="Q29:Z36" si="7">INT(VLOOKUP(Q$3,professionGrow,4,FALSE)*(1+VLOOKUP(Q$4,professionGrowP,4,FALSE))*$P29*10*VLOOKUP($P$28,eq_qulity,4,FALSE))</f>
        <v>22</v>
      </c>
      <c r="R29" s="21">
        <f t="shared" si="7"/>
        <v>20</v>
      </c>
      <c r="S29" s="21">
        <f t="shared" si="7"/>
        <v>12</v>
      </c>
      <c r="T29" s="21">
        <f t="shared" si="7"/>
        <v>16</v>
      </c>
      <c r="U29" s="21">
        <f t="shared" si="7"/>
        <v>14</v>
      </c>
      <c r="V29" s="21">
        <f t="shared" si="7"/>
        <v>18</v>
      </c>
      <c r="W29" s="21">
        <f t="shared" si="7"/>
        <v>17</v>
      </c>
      <c r="X29" s="21">
        <f t="shared" si="7"/>
        <v>15</v>
      </c>
      <c r="Y29" s="21">
        <f t="shared" si="7"/>
        <v>14</v>
      </c>
      <c r="Z29" s="21">
        <f t="shared" si="7"/>
        <v>20</v>
      </c>
      <c r="AA29" s="21">
        <f t="shared" ref="AA29:AJ36" si="8">INT(VLOOKUP(AA$3,professionGrow,4,FALSE)*(1+VLOOKUP(AA$4,professionGrowP,4,FALSE))*$P29*10*VLOOKUP($P$28,eq_qulity,4,FALSE))</f>
        <v>27</v>
      </c>
      <c r="AB29" s="21">
        <f t="shared" si="8"/>
        <v>25</v>
      </c>
      <c r="AC29" s="21">
        <f t="shared" si="8"/>
        <v>26</v>
      </c>
      <c r="AD29" s="21">
        <f t="shared" si="8"/>
        <v>16</v>
      </c>
      <c r="AE29" s="21">
        <f t="shared" si="8"/>
        <v>24</v>
      </c>
      <c r="AF29" s="21">
        <f t="shared" si="8"/>
        <v>26</v>
      </c>
      <c r="AG29" s="21">
        <f t="shared" si="8"/>
        <v>19</v>
      </c>
      <c r="AH29" s="21">
        <f t="shared" si="8"/>
        <v>25</v>
      </c>
      <c r="AI29" s="21">
        <f t="shared" si="8"/>
        <v>36</v>
      </c>
      <c r="AJ29" s="68">
        <f t="shared" si="8"/>
        <v>31</v>
      </c>
      <c r="AN29" s="23">
        <v>4</v>
      </c>
      <c r="AO29" s="23">
        <f t="shared" si="6"/>
        <v>11</v>
      </c>
      <c r="AP29" s="23">
        <f t="shared" si="6"/>
        <v>4</v>
      </c>
      <c r="AQ29" s="23">
        <f t="shared" si="6"/>
        <v>9</v>
      </c>
      <c r="AR29" s="23">
        <f t="shared" si="6"/>
        <v>9</v>
      </c>
      <c r="AS29" s="23">
        <f t="shared" si="6"/>
        <v>6</v>
      </c>
      <c r="AT29" s="23">
        <f t="shared" si="6"/>
        <v>4</v>
      </c>
      <c r="AU29" s="23">
        <f t="shared" si="6"/>
        <v>4</v>
      </c>
      <c r="AV29" s="23">
        <f t="shared" si="6"/>
        <v>4</v>
      </c>
      <c r="AW29" s="23">
        <f t="shared" si="6"/>
        <v>5</v>
      </c>
      <c r="AX29" s="23">
        <f t="shared" si="6"/>
        <v>3</v>
      </c>
      <c r="AY29" s="23">
        <f t="shared" si="6"/>
        <v>5</v>
      </c>
      <c r="AZ29" s="23">
        <f t="shared" si="6"/>
        <v>4</v>
      </c>
      <c r="BA29" s="23">
        <f t="shared" si="6"/>
        <v>10</v>
      </c>
    </row>
    <row r="30" spans="3:53" x14ac:dyDescent="0.15">
      <c r="E30" s="78" t="s">
        <v>1629</v>
      </c>
      <c r="F30" s="21">
        <v>4</v>
      </c>
      <c r="G30" s="21">
        <v>0.7</v>
      </c>
      <c r="H30" s="21">
        <f>G30-F30*0.06</f>
        <v>0.45999999999999996</v>
      </c>
      <c r="I30" s="68">
        <f>IF(ISERR((G30-H30)/F30),0,--2*(G30-H30)/F30)</f>
        <v>0.12</v>
      </c>
      <c r="J30" s="78" t="s">
        <v>1629</v>
      </c>
      <c r="K30" s="21">
        <v>4</v>
      </c>
      <c r="L30" s="21">
        <v>0.7</v>
      </c>
      <c r="M30" s="21">
        <f>L30-K30*0.08-0.2</f>
        <v>0.17999999999999994</v>
      </c>
      <c r="N30" s="68">
        <f>IF(ISERR((L30-M30)/K30),0,--2*(L30-M30)/K30)</f>
        <v>0.26</v>
      </c>
      <c r="P30" s="78">
        <v>2</v>
      </c>
      <c r="Q30" s="21">
        <f t="shared" si="7"/>
        <v>44</v>
      </c>
      <c r="R30" s="21">
        <f t="shared" si="7"/>
        <v>40</v>
      </c>
      <c r="S30" s="21">
        <f t="shared" si="7"/>
        <v>24</v>
      </c>
      <c r="T30" s="21">
        <f t="shared" si="7"/>
        <v>32</v>
      </c>
      <c r="U30" s="21">
        <f t="shared" si="7"/>
        <v>28</v>
      </c>
      <c r="V30" s="21">
        <f t="shared" si="7"/>
        <v>36</v>
      </c>
      <c r="W30" s="21">
        <f t="shared" si="7"/>
        <v>34</v>
      </c>
      <c r="X30" s="21">
        <f t="shared" si="7"/>
        <v>30</v>
      </c>
      <c r="Y30" s="21">
        <f t="shared" si="7"/>
        <v>28</v>
      </c>
      <c r="Z30" s="21">
        <f t="shared" si="7"/>
        <v>40</v>
      </c>
      <c r="AA30" s="21">
        <f t="shared" si="8"/>
        <v>55</v>
      </c>
      <c r="AB30" s="21">
        <f t="shared" si="8"/>
        <v>50</v>
      </c>
      <c r="AC30" s="21">
        <f t="shared" si="8"/>
        <v>52</v>
      </c>
      <c r="AD30" s="21">
        <f t="shared" si="8"/>
        <v>33</v>
      </c>
      <c r="AE30" s="21">
        <f t="shared" si="8"/>
        <v>48</v>
      </c>
      <c r="AF30" s="21">
        <f t="shared" si="8"/>
        <v>52</v>
      </c>
      <c r="AG30" s="21">
        <f t="shared" si="8"/>
        <v>38</v>
      </c>
      <c r="AH30" s="21">
        <f t="shared" si="8"/>
        <v>51</v>
      </c>
      <c r="AI30" s="21">
        <f t="shared" si="8"/>
        <v>72</v>
      </c>
      <c r="AJ30" s="68">
        <f t="shared" si="8"/>
        <v>63</v>
      </c>
      <c r="AN30" s="23">
        <v>5</v>
      </c>
      <c r="AO30" s="23">
        <f t="shared" si="6"/>
        <v>14</v>
      </c>
      <c r="AP30" s="23">
        <f t="shared" si="6"/>
        <v>4</v>
      </c>
      <c r="AQ30" s="23">
        <f t="shared" si="6"/>
        <v>11</v>
      </c>
      <c r="AR30" s="23">
        <f t="shared" si="6"/>
        <v>10</v>
      </c>
      <c r="AS30" s="23">
        <f t="shared" si="6"/>
        <v>8</v>
      </c>
      <c r="AT30" s="23">
        <f t="shared" si="6"/>
        <v>5</v>
      </c>
      <c r="AU30" s="23">
        <f t="shared" si="6"/>
        <v>5</v>
      </c>
      <c r="AV30" s="23">
        <f t="shared" si="6"/>
        <v>5</v>
      </c>
      <c r="AW30" s="23">
        <f t="shared" si="6"/>
        <v>6</v>
      </c>
      <c r="AX30" s="23">
        <f t="shared" si="6"/>
        <v>4</v>
      </c>
      <c r="AY30" s="23">
        <f t="shared" si="6"/>
        <v>6</v>
      </c>
      <c r="AZ30" s="23">
        <f t="shared" si="6"/>
        <v>5</v>
      </c>
      <c r="BA30" s="23">
        <f t="shared" si="6"/>
        <v>13</v>
      </c>
    </row>
    <row r="31" spans="3:53" x14ac:dyDescent="0.15">
      <c r="E31" s="78" t="s">
        <v>1630</v>
      </c>
      <c r="F31" s="21">
        <v>2</v>
      </c>
      <c r="G31" s="21">
        <v>0.55000000000000004</v>
      </c>
      <c r="H31" s="21">
        <v>0.5</v>
      </c>
      <c r="I31" s="68">
        <f>IF(ISERR((G31-H31)/F31),0,--2*(G31-H31)/F31)</f>
        <v>5.0000000000000044E-2</v>
      </c>
      <c r="J31" s="78" t="s">
        <v>1630</v>
      </c>
      <c r="K31" s="21">
        <v>2</v>
      </c>
      <c r="L31" s="21">
        <v>0.55000000000000004</v>
      </c>
      <c r="M31" s="21">
        <f>L31-K31*0.08-0.2</f>
        <v>0.19</v>
      </c>
      <c r="N31" s="68">
        <f>IF(ISERR((L31-M31)/K31),0,--2*(L31-M31)/K31)</f>
        <v>0.36000000000000004</v>
      </c>
      <c r="P31" s="78">
        <v>3</v>
      </c>
      <c r="Q31" s="21">
        <f t="shared" si="7"/>
        <v>66</v>
      </c>
      <c r="R31" s="21">
        <f t="shared" si="7"/>
        <v>60</v>
      </c>
      <c r="S31" s="21">
        <f t="shared" si="7"/>
        <v>36</v>
      </c>
      <c r="T31" s="21">
        <f t="shared" si="7"/>
        <v>48</v>
      </c>
      <c r="U31" s="21">
        <f t="shared" si="7"/>
        <v>42</v>
      </c>
      <c r="V31" s="21">
        <f t="shared" si="7"/>
        <v>54</v>
      </c>
      <c r="W31" s="21">
        <f t="shared" si="7"/>
        <v>51</v>
      </c>
      <c r="X31" s="21">
        <f t="shared" si="7"/>
        <v>45</v>
      </c>
      <c r="Y31" s="21">
        <f t="shared" si="7"/>
        <v>42</v>
      </c>
      <c r="Z31" s="21">
        <f t="shared" si="7"/>
        <v>60</v>
      </c>
      <c r="AA31" s="21">
        <f t="shared" si="8"/>
        <v>82</v>
      </c>
      <c r="AB31" s="21">
        <f t="shared" si="8"/>
        <v>75</v>
      </c>
      <c r="AC31" s="21">
        <f t="shared" si="8"/>
        <v>79</v>
      </c>
      <c r="AD31" s="21">
        <f t="shared" si="8"/>
        <v>50</v>
      </c>
      <c r="AE31" s="21">
        <f t="shared" si="8"/>
        <v>72</v>
      </c>
      <c r="AF31" s="21">
        <f t="shared" si="8"/>
        <v>79</v>
      </c>
      <c r="AG31" s="21">
        <f t="shared" si="8"/>
        <v>57</v>
      </c>
      <c r="AH31" s="21">
        <f t="shared" si="8"/>
        <v>77</v>
      </c>
      <c r="AI31" s="21">
        <f t="shared" si="8"/>
        <v>108</v>
      </c>
      <c r="AJ31" s="68">
        <f t="shared" si="8"/>
        <v>95</v>
      </c>
      <c r="AN31" s="23">
        <v>6</v>
      </c>
      <c r="AO31" s="23">
        <f t="shared" si="6"/>
        <v>17</v>
      </c>
      <c r="AP31" s="23">
        <f t="shared" si="6"/>
        <v>5</v>
      </c>
      <c r="AQ31" s="23">
        <f t="shared" si="6"/>
        <v>14</v>
      </c>
      <c r="AR31" s="23">
        <f t="shared" si="6"/>
        <v>12</v>
      </c>
      <c r="AS31" s="23">
        <f t="shared" si="6"/>
        <v>9</v>
      </c>
      <c r="AT31" s="23">
        <f t="shared" si="6"/>
        <v>6</v>
      </c>
      <c r="AU31" s="23">
        <f t="shared" si="6"/>
        <v>7</v>
      </c>
      <c r="AV31" s="23">
        <f t="shared" si="6"/>
        <v>7</v>
      </c>
      <c r="AW31" s="23">
        <f t="shared" si="6"/>
        <v>7</v>
      </c>
      <c r="AX31" s="23">
        <f t="shared" si="6"/>
        <v>5</v>
      </c>
      <c r="AY31" s="23">
        <f t="shared" si="6"/>
        <v>7</v>
      </c>
      <c r="AZ31" s="23">
        <f t="shared" si="6"/>
        <v>7</v>
      </c>
      <c r="BA31" s="23">
        <f t="shared" si="6"/>
        <v>15</v>
      </c>
    </row>
    <row r="32" spans="3:53" x14ac:dyDescent="0.15">
      <c r="E32" s="78" t="s">
        <v>1631</v>
      </c>
      <c r="F32" s="21">
        <v>0</v>
      </c>
      <c r="G32" s="21">
        <v>0.56999999999999995</v>
      </c>
      <c r="H32" s="21">
        <f>G32-F32*0.02</f>
        <v>0.56999999999999995</v>
      </c>
      <c r="I32" s="68">
        <f>IF(ISERR((G32-H32)/F32),0,--2*(G32-H32)/F32)</f>
        <v>0</v>
      </c>
      <c r="J32" s="78" t="s">
        <v>1631</v>
      </c>
      <c r="K32" s="21">
        <v>0</v>
      </c>
      <c r="L32" s="21">
        <v>0.56999999999999995</v>
      </c>
      <c r="M32" s="21">
        <f>L32-K32*0.08-0.2</f>
        <v>0.36999999999999994</v>
      </c>
      <c r="N32" s="68">
        <f>IF(ISERR((L32-M32)/K32),0,--2*(L32-M32)/K32)</f>
        <v>0</v>
      </c>
      <c r="P32" s="78">
        <v>4</v>
      </c>
      <c r="Q32" s="21">
        <f t="shared" si="7"/>
        <v>88</v>
      </c>
      <c r="R32" s="21">
        <f t="shared" si="7"/>
        <v>80</v>
      </c>
      <c r="S32" s="21">
        <f t="shared" si="7"/>
        <v>48</v>
      </c>
      <c r="T32" s="21">
        <f t="shared" si="7"/>
        <v>64</v>
      </c>
      <c r="U32" s="21">
        <f t="shared" si="7"/>
        <v>56</v>
      </c>
      <c r="V32" s="21">
        <f t="shared" si="7"/>
        <v>72</v>
      </c>
      <c r="W32" s="21">
        <f t="shared" si="7"/>
        <v>68</v>
      </c>
      <c r="X32" s="21">
        <f t="shared" si="7"/>
        <v>60</v>
      </c>
      <c r="Y32" s="21">
        <f t="shared" si="7"/>
        <v>56</v>
      </c>
      <c r="Z32" s="21">
        <f t="shared" si="7"/>
        <v>80</v>
      </c>
      <c r="AA32" s="21">
        <f t="shared" si="8"/>
        <v>110</v>
      </c>
      <c r="AB32" s="21">
        <f t="shared" si="8"/>
        <v>100</v>
      </c>
      <c r="AC32" s="21">
        <f t="shared" si="8"/>
        <v>105</v>
      </c>
      <c r="AD32" s="21">
        <f t="shared" si="8"/>
        <v>67</v>
      </c>
      <c r="AE32" s="21">
        <f t="shared" si="8"/>
        <v>96</v>
      </c>
      <c r="AF32" s="21">
        <f t="shared" si="8"/>
        <v>105</v>
      </c>
      <c r="AG32" s="21">
        <f t="shared" si="8"/>
        <v>76</v>
      </c>
      <c r="AH32" s="21">
        <f t="shared" si="8"/>
        <v>103</v>
      </c>
      <c r="AI32" s="21">
        <f t="shared" si="8"/>
        <v>144</v>
      </c>
      <c r="AJ32" s="68">
        <f t="shared" si="8"/>
        <v>126</v>
      </c>
      <c r="AN32" s="23">
        <v>7</v>
      </c>
      <c r="AO32" s="23">
        <f t="shared" si="6"/>
        <v>20</v>
      </c>
      <c r="AP32" s="23">
        <f t="shared" si="6"/>
        <v>6</v>
      </c>
      <c r="AQ32" s="23">
        <f t="shared" si="6"/>
        <v>16</v>
      </c>
      <c r="AR32" s="23">
        <f t="shared" si="6"/>
        <v>14</v>
      </c>
      <c r="AS32" s="23">
        <f t="shared" si="6"/>
        <v>10</v>
      </c>
      <c r="AT32" s="23">
        <f t="shared" si="6"/>
        <v>7</v>
      </c>
      <c r="AU32" s="23">
        <f t="shared" si="6"/>
        <v>8</v>
      </c>
      <c r="AV32" s="23">
        <f t="shared" si="6"/>
        <v>8</v>
      </c>
      <c r="AW32" s="23">
        <f t="shared" si="6"/>
        <v>9</v>
      </c>
      <c r="AX32" s="23">
        <f t="shared" si="6"/>
        <v>5</v>
      </c>
      <c r="AY32" s="23">
        <f t="shared" si="6"/>
        <v>9</v>
      </c>
      <c r="AZ32" s="23">
        <f t="shared" si="6"/>
        <v>8</v>
      </c>
      <c r="BA32" s="23">
        <f t="shared" si="6"/>
        <v>18</v>
      </c>
    </row>
    <row r="33" spans="4:53" ht="13.5" thickBot="1" x14ac:dyDescent="0.2">
      <c r="E33" s="80" t="s">
        <v>1632</v>
      </c>
      <c r="F33" s="58">
        <v>0</v>
      </c>
      <c r="G33" s="58">
        <v>0.3</v>
      </c>
      <c r="H33" s="58">
        <f>G33-F33*0.03</f>
        <v>0.3</v>
      </c>
      <c r="I33" s="59">
        <f>IF(ISERR((G33-H33)/F33),0,--2*(G33-H33)/F33)</f>
        <v>0</v>
      </c>
      <c r="J33" s="80" t="s">
        <v>1632</v>
      </c>
      <c r="K33" s="58">
        <v>0</v>
      </c>
      <c r="L33" s="58">
        <v>0.3</v>
      </c>
      <c r="M33" s="58">
        <f>L33-K33*0.08-0.2</f>
        <v>9.9999999999999978E-2</v>
      </c>
      <c r="N33" s="59">
        <f>IF(ISERR((L33-M33)/K33),0,--2*(L33-M33)/K33)</f>
        <v>0</v>
      </c>
      <c r="P33" s="78">
        <v>5</v>
      </c>
      <c r="Q33" s="21">
        <f t="shared" si="7"/>
        <v>110</v>
      </c>
      <c r="R33" s="21">
        <f t="shared" si="7"/>
        <v>100</v>
      </c>
      <c r="S33" s="21">
        <f t="shared" si="7"/>
        <v>60</v>
      </c>
      <c r="T33" s="21">
        <f t="shared" si="7"/>
        <v>80</v>
      </c>
      <c r="U33" s="21">
        <f t="shared" si="7"/>
        <v>70</v>
      </c>
      <c r="V33" s="21">
        <f t="shared" si="7"/>
        <v>90</v>
      </c>
      <c r="W33" s="21">
        <f t="shared" si="7"/>
        <v>85</v>
      </c>
      <c r="X33" s="21">
        <f t="shared" si="7"/>
        <v>75</v>
      </c>
      <c r="Y33" s="21">
        <f t="shared" si="7"/>
        <v>70</v>
      </c>
      <c r="Z33" s="21">
        <f t="shared" si="7"/>
        <v>100</v>
      </c>
      <c r="AA33" s="21">
        <f t="shared" si="8"/>
        <v>138</v>
      </c>
      <c r="AB33" s="21">
        <f t="shared" si="8"/>
        <v>126</v>
      </c>
      <c r="AC33" s="21">
        <f t="shared" si="8"/>
        <v>132</v>
      </c>
      <c r="AD33" s="21">
        <f t="shared" si="8"/>
        <v>84</v>
      </c>
      <c r="AE33" s="21">
        <f t="shared" si="8"/>
        <v>120</v>
      </c>
      <c r="AF33" s="21">
        <f t="shared" si="8"/>
        <v>132</v>
      </c>
      <c r="AG33" s="21">
        <f t="shared" si="8"/>
        <v>96</v>
      </c>
      <c r="AH33" s="21">
        <f t="shared" si="8"/>
        <v>129</v>
      </c>
      <c r="AI33" s="21">
        <f t="shared" si="8"/>
        <v>180</v>
      </c>
      <c r="AJ33" s="68">
        <f t="shared" si="8"/>
        <v>158</v>
      </c>
      <c r="AN33" s="23">
        <v>8</v>
      </c>
      <c r="AO33" s="23">
        <f t="shared" si="6"/>
        <v>22</v>
      </c>
      <c r="AP33" s="23">
        <f t="shared" si="6"/>
        <v>7</v>
      </c>
      <c r="AQ33" s="23">
        <f t="shared" si="6"/>
        <v>18</v>
      </c>
      <c r="AR33" s="23">
        <f t="shared" si="6"/>
        <v>16</v>
      </c>
      <c r="AS33" s="23">
        <f t="shared" si="6"/>
        <v>12</v>
      </c>
      <c r="AT33" s="23">
        <f t="shared" si="6"/>
        <v>8</v>
      </c>
      <c r="AU33" s="23">
        <f t="shared" si="6"/>
        <v>9</v>
      </c>
      <c r="AV33" s="23">
        <f t="shared" si="6"/>
        <v>9</v>
      </c>
      <c r="AW33" s="23">
        <f t="shared" si="6"/>
        <v>10</v>
      </c>
      <c r="AX33" s="23">
        <f t="shared" si="6"/>
        <v>6</v>
      </c>
      <c r="AY33" s="23">
        <f t="shared" si="6"/>
        <v>10</v>
      </c>
      <c r="AZ33" s="23">
        <f t="shared" si="6"/>
        <v>9</v>
      </c>
      <c r="BA33" s="23">
        <f t="shared" si="6"/>
        <v>20</v>
      </c>
    </row>
    <row r="34" spans="4:53" x14ac:dyDescent="0.15">
      <c r="P34" s="78">
        <v>6</v>
      </c>
      <c r="Q34" s="21">
        <f t="shared" si="7"/>
        <v>132</v>
      </c>
      <c r="R34" s="21">
        <f t="shared" si="7"/>
        <v>120</v>
      </c>
      <c r="S34" s="21">
        <f t="shared" si="7"/>
        <v>72</v>
      </c>
      <c r="T34" s="21">
        <f t="shared" si="7"/>
        <v>96</v>
      </c>
      <c r="U34" s="21">
        <f t="shared" si="7"/>
        <v>84</v>
      </c>
      <c r="V34" s="21">
        <f t="shared" si="7"/>
        <v>108</v>
      </c>
      <c r="W34" s="21">
        <f t="shared" si="7"/>
        <v>102</v>
      </c>
      <c r="X34" s="21">
        <f t="shared" si="7"/>
        <v>90</v>
      </c>
      <c r="Y34" s="21">
        <f t="shared" si="7"/>
        <v>84</v>
      </c>
      <c r="Z34" s="21">
        <f t="shared" si="7"/>
        <v>120</v>
      </c>
      <c r="AA34" s="21">
        <f t="shared" si="8"/>
        <v>165</v>
      </c>
      <c r="AB34" s="21">
        <f t="shared" si="8"/>
        <v>151</v>
      </c>
      <c r="AC34" s="21">
        <f t="shared" si="8"/>
        <v>158</v>
      </c>
      <c r="AD34" s="21">
        <f t="shared" si="8"/>
        <v>100</v>
      </c>
      <c r="AE34" s="21">
        <f t="shared" si="8"/>
        <v>144</v>
      </c>
      <c r="AF34" s="21">
        <f t="shared" si="8"/>
        <v>158</v>
      </c>
      <c r="AG34" s="21">
        <f t="shared" si="8"/>
        <v>115</v>
      </c>
      <c r="AH34" s="21">
        <f t="shared" si="8"/>
        <v>155</v>
      </c>
      <c r="AI34" s="21">
        <f t="shared" si="8"/>
        <v>216</v>
      </c>
      <c r="AJ34" s="68">
        <f t="shared" si="8"/>
        <v>190</v>
      </c>
    </row>
    <row r="35" spans="4:53" x14ac:dyDescent="0.15">
      <c r="P35" s="78">
        <v>7</v>
      </c>
      <c r="Q35" s="21">
        <f t="shared" si="7"/>
        <v>154</v>
      </c>
      <c r="R35" s="21">
        <f t="shared" si="7"/>
        <v>140</v>
      </c>
      <c r="S35" s="21">
        <f t="shared" si="7"/>
        <v>84</v>
      </c>
      <c r="T35" s="21">
        <f t="shared" si="7"/>
        <v>112</v>
      </c>
      <c r="U35" s="21">
        <f t="shared" si="7"/>
        <v>98</v>
      </c>
      <c r="V35" s="21">
        <f t="shared" si="7"/>
        <v>126</v>
      </c>
      <c r="W35" s="21">
        <f t="shared" si="7"/>
        <v>119</v>
      </c>
      <c r="X35" s="21">
        <f t="shared" si="7"/>
        <v>105</v>
      </c>
      <c r="Y35" s="21">
        <f t="shared" si="7"/>
        <v>98</v>
      </c>
      <c r="Z35" s="21">
        <f t="shared" si="7"/>
        <v>140</v>
      </c>
      <c r="AA35" s="21">
        <f t="shared" si="8"/>
        <v>193</v>
      </c>
      <c r="AB35" s="21">
        <f t="shared" si="8"/>
        <v>176</v>
      </c>
      <c r="AC35" s="21">
        <f t="shared" si="8"/>
        <v>184</v>
      </c>
      <c r="AD35" s="21">
        <f t="shared" si="8"/>
        <v>117</v>
      </c>
      <c r="AE35" s="21">
        <f t="shared" si="8"/>
        <v>168</v>
      </c>
      <c r="AF35" s="21">
        <f t="shared" si="8"/>
        <v>184</v>
      </c>
      <c r="AG35" s="21">
        <f t="shared" si="8"/>
        <v>134</v>
      </c>
      <c r="AH35" s="21">
        <f t="shared" si="8"/>
        <v>181</v>
      </c>
      <c r="AI35" s="21">
        <f t="shared" si="8"/>
        <v>252</v>
      </c>
      <c r="AJ35" s="68">
        <f t="shared" si="8"/>
        <v>221</v>
      </c>
    </row>
    <row r="36" spans="4:53" ht="13.5" thickBot="1" x14ac:dyDescent="0.2">
      <c r="P36" s="80">
        <v>8</v>
      </c>
      <c r="Q36" s="58">
        <f t="shared" si="7"/>
        <v>176</v>
      </c>
      <c r="R36" s="58">
        <f t="shared" si="7"/>
        <v>160</v>
      </c>
      <c r="S36" s="58">
        <f t="shared" si="7"/>
        <v>96</v>
      </c>
      <c r="T36" s="58">
        <f t="shared" si="7"/>
        <v>128</v>
      </c>
      <c r="U36" s="58">
        <f t="shared" si="7"/>
        <v>112</v>
      </c>
      <c r="V36" s="58">
        <f t="shared" si="7"/>
        <v>144</v>
      </c>
      <c r="W36" s="58">
        <f t="shared" si="7"/>
        <v>136</v>
      </c>
      <c r="X36" s="58">
        <f t="shared" si="7"/>
        <v>120</v>
      </c>
      <c r="Y36" s="58">
        <f t="shared" si="7"/>
        <v>112</v>
      </c>
      <c r="Z36" s="58">
        <f t="shared" si="7"/>
        <v>160</v>
      </c>
      <c r="AA36" s="58">
        <f t="shared" si="8"/>
        <v>220</v>
      </c>
      <c r="AB36" s="58">
        <f t="shared" si="8"/>
        <v>201</v>
      </c>
      <c r="AC36" s="58">
        <f t="shared" si="8"/>
        <v>211</v>
      </c>
      <c r="AD36" s="58">
        <f t="shared" si="8"/>
        <v>134</v>
      </c>
      <c r="AE36" s="58">
        <f t="shared" si="8"/>
        <v>192</v>
      </c>
      <c r="AF36" s="58">
        <f t="shared" si="8"/>
        <v>211</v>
      </c>
      <c r="AG36" s="58">
        <f t="shared" si="8"/>
        <v>153</v>
      </c>
      <c r="AH36" s="58">
        <f t="shared" si="8"/>
        <v>207</v>
      </c>
      <c r="AI36" s="58">
        <f t="shared" si="8"/>
        <v>288</v>
      </c>
      <c r="AJ36" s="59">
        <f t="shared" si="8"/>
        <v>253</v>
      </c>
    </row>
    <row r="38" spans="4:53" ht="13.5" thickBot="1" x14ac:dyDescent="0.2"/>
    <row r="39" spans="4:53" ht="13.5" thickBot="1" x14ac:dyDescent="0.2">
      <c r="P39" s="81" t="s">
        <v>1642</v>
      </c>
      <c r="Q39" s="54" t="s">
        <v>1634</v>
      </c>
      <c r="R39" s="54" t="s">
        <v>1634</v>
      </c>
      <c r="S39" s="54" t="s">
        <v>1634</v>
      </c>
      <c r="T39" s="54" t="s">
        <v>1634</v>
      </c>
      <c r="U39" s="54" t="s">
        <v>1634</v>
      </c>
      <c r="V39" s="54" t="s">
        <v>1634</v>
      </c>
      <c r="W39" s="54" t="s">
        <v>1634</v>
      </c>
      <c r="X39" s="54" t="s">
        <v>1634</v>
      </c>
      <c r="Y39" s="54" t="s">
        <v>1634</v>
      </c>
      <c r="Z39" s="54" t="s">
        <v>1634</v>
      </c>
      <c r="AA39" s="54" t="s">
        <v>1635</v>
      </c>
      <c r="AB39" s="54" t="s">
        <v>1635</v>
      </c>
      <c r="AC39" s="54" t="s">
        <v>1636</v>
      </c>
      <c r="AD39" s="54" t="s">
        <v>1636</v>
      </c>
      <c r="AE39" s="54" t="s">
        <v>1635</v>
      </c>
      <c r="AF39" s="54" t="s">
        <v>1637</v>
      </c>
      <c r="AG39" s="54" t="s">
        <v>1635</v>
      </c>
      <c r="AH39" s="54" t="s">
        <v>1638</v>
      </c>
      <c r="AI39" s="54" t="s">
        <v>1639</v>
      </c>
      <c r="AJ39" s="55" t="s">
        <v>1640</v>
      </c>
    </row>
    <row r="40" spans="4:53" ht="15" x14ac:dyDescent="0.15">
      <c r="D40" s="22" t="s">
        <v>1891</v>
      </c>
      <c r="E40" s="23">
        <v>1</v>
      </c>
      <c r="F40" s="23">
        <v>1</v>
      </c>
      <c r="P40" s="56" t="s">
        <v>1631</v>
      </c>
      <c r="Q40" s="54" t="s">
        <v>1645</v>
      </c>
      <c r="R40" s="54" t="s">
        <v>1646</v>
      </c>
      <c r="S40" s="54" t="s">
        <v>1647</v>
      </c>
      <c r="T40" s="54" t="s">
        <v>1648</v>
      </c>
      <c r="U40" s="54" t="s">
        <v>1649</v>
      </c>
      <c r="V40" s="54" t="s">
        <v>1650</v>
      </c>
      <c r="W40" s="54" t="s">
        <v>1651</v>
      </c>
      <c r="X40" s="54" t="s">
        <v>1652</v>
      </c>
      <c r="Y40" s="54" t="s">
        <v>1653</v>
      </c>
      <c r="Z40" s="54" t="s">
        <v>1654</v>
      </c>
      <c r="AA40" s="54" t="s">
        <v>1655</v>
      </c>
      <c r="AB40" s="54" t="s">
        <v>1656</v>
      </c>
      <c r="AC40" s="54" t="s">
        <v>1657</v>
      </c>
      <c r="AD40" s="54" t="s">
        <v>1658</v>
      </c>
      <c r="AE40" s="54" t="s">
        <v>1659</v>
      </c>
      <c r="AF40" s="54" t="s">
        <v>1660</v>
      </c>
      <c r="AG40" s="54" t="s">
        <v>1661</v>
      </c>
      <c r="AH40" s="54" t="s">
        <v>1662</v>
      </c>
      <c r="AI40" s="54" t="s">
        <v>1663</v>
      </c>
      <c r="AJ40" s="55" t="s">
        <v>1664</v>
      </c>
    </row>
    <row r="41" spans="4:53" x14ac:dyDescent="0.15">
      <c r="D41" s="22" t="s">
        <v>1891</v>
      </c>
      <c r="E41" s="23">
        <v>2</v>
      </c>
      <c r="F41" s="23">
        <v>1</v>
      </c>
      <c r="P41" s="78">
        <v>1</v>
      </c>
      <c r="Q41" s="21">
        <f t="shared" ref="Q41:Z48" si="9">INT(VLOOKUP(Q$3,professionGrow,4,FALSE)*(1+VLOOKUP(Q$4,professionGrowP,4,FALSE))*$P41*10*VLOOKUP($P$40,eq_qulity,4,FALSE))</f>
        <v>25</v>
      </c>
      <c r="R41" s="21">
        <f t="shared" si="9"/>
        <v>22</v>
      </c>
      <c r="S41" s="21">
        <f t="shared" si="9"/>
        <v>13</v>
      </c>
      <c r="T41" s="21">
        <f t="shared" si="9"/>
        <v>18</v>
      </c>
      <c r="U41" s="21">
        <f t="shared" si="9"/>
        <v>15</v>
      </c>
      <c r="V41" s="21">
        <f t="shared" si="9"/>
        <v>20</v>
      </c>
      <c r="W41" s="21">
        <f t="shared" si="9"/>
        <v>19</v>
      </c>
      <c r="X41" s="21">
        <f t="shared" si="9"/>
        <v>17</v>
      </c>
      <c r="Y41" s="21">
        <f t="shared" si="9"/>
        <v>15</v>
      </c>
      <c r="Z41" s="21">
        <f t="shared" si="9"/>
        <v>22</v>
      </c>
      <c r="AA41" s="21">
        <f t="shared" ref="AA41:AJ48" si="10">INT(VLOOKUP(AA$3,professionGrow,4,FALSE)*(1+VLOOKUP(AA$4,professionGrowP,4,FALSE))*$P41*10*VLOOKUP($P$40,eq_qulity,4,FALSE))</f>
        <v>31</v>
      </c>
      <c r="AB41" s="21">
        <f t="shared" si="10"/>
        <v>28</v>
      </c>
      <c r="AC41" s="21">
        <f t="shared" si="10"/>
        <v>30</v>
      </c>
      <c r="AD41" s="21">
        <f t="shared" si="10"/>
        <v>19</v>
      </c>
      <c r="AE41" s="21">
        <f t="shared" si="10"/>
        <v>27</v>
      </c>
      <c r="AF41" s="21">
        <f t="shared" si="10"/>
        <v>30</v>
      </c>
      <c r="AG41" s="21">
        <f t="shared" si="10"/>
        <v>21</v>
      </c>
      <c r="AH41" s="21">
        <f t="shared" si="10"/>
        <v>29</v>
      </c>
      <c r="AI41" s="21">
        <f t="shared" si="10"/>
        <v>41</v>
      </c>
      <c r="AJ41" s="68">
        <f t="shared" si="10"/>
        <v>36</v>
      </c>
    </row>
    <row r="42" spans="4:53" x14ac:dyDescent="0.15">
      <c r="D42" s="22" t="s">
        <v>1891</v>
      </c>
      <c r="E42" s="23">
        <v>3</v>
      </c>
      <c r="F42" s="23">
        <v>2</v>
      </c>
      <c r="P42" s="78">
        <v>2</v>
      </c>
      <c r="Q42" s="21">
        <f t="shared" si="9"/>
        <v>50</v>
      </c>
      <c r="R42" s="21">
        <f t="shared" si="9"/>
        <v>45</v>
      </c>
      <c r="S42" s="21">
        <f t="shared" si="9"/>
        <v>27</v>
      </c>
      <c r="T42" s="21">
        <f t="shared" si="9"/>
        <v>36</v>
      </c>
      <c r="U42" s="21">
        <f t="shared" si="9"/>
        <v>31</v>
      </c>
      <c r="V42" s="21">
        <f t="shared" si="9"/>
        <v>41</v>
      </c>
      <c r="W42" s="21">
        <f t="shared" si="9"/>
        <v>38</v>
      </c>
      <c r="X42" s="21">
        <f t="shared" si="9"/>
        <v>34</v>
      </c>
      <c r="Y42" s="21">
        <f t="shared" si="9"/>
        <v>31</v>
      </c>
      <c r="Z42" s="21">
        <f t="shared" si="9"/>
        <v>45</v>
      </c>
      <c r="AA42" s="21">
        <f t="shared" si="10"/>
        <v>62</v>
      </c>
      <c r="AB42" s="21">
        <f t="shared" si="10"/>
        <v>57</v>
      </c>
      <c r="AC42" s="21">
        <f t="shared" si="10"/>
        <v>60</v>
      </c>
      <c r="AD42" s="21">
        <f t="shared" si="10"/>
        <v>38</v>
      </c>
      <c r="AE42" s="21">
        <f t="shared" si="10"/>
        <v>54</v>
      </c>
      <c r="AF42" s="21">
        <f t="shared" si="10"/>
        <v>60</v>
      </c>
      <c r="AG42" s="21">
        <f t="shared" si="10"/>
        <v>43</v>
      </c>
      <c r="AH42" s="21">
        <f t="shared" si="10"/>
        <v>59</v>
      </c>
      <c r="AI42" s="21">
        <f t="shared" si="10"/>
        <v>82</v>
      </c>
      <c r="AJ42" s="68">
        <f t="shared" si="10"/>
        <v>72</v>
      </c>
    </row>
    <row r="43" spans="4:53" x14ac:dyDescent="0.15">
      <c r="D43" s="22" t="s">
        <v>1891</v>
      </c>
      <c r="E43" s="23">
        <v>4</v>
      </c>
      <c r="F43" s="23">
        <v>2</v>
      </c>
      <c r="P43" s="78">
        <v>3</v>
      </c>
      <c r="Q43" s="21">
        <f t="shared" si="9"/>
        <v>75</v>
      </c>
      <c r="R43" s="21">
        <f t="shared" si="9"/>
        <v>68</v>
      </c>
      <c r="S43" s="21">
        <f t="shared" si="9"/>
        <v>41</v>
      </c>
      <c r="T43" s="21">
        <f t="shared" si="9"/>
        <v>54</v>
      </c>
      <c r="U43" s="21">
        <f t="shared" si="9"/>
        <v>47</v>
      </c>
      <c r="V43" s="21">
        <f t="shared" si="9"/>
        <v>61</v>
      </c>
      <c r="W43" s="21">
        <f t="shared" si="9"/>
        <v>58</v>
      </c>
      <c r="X43" s="21">
        <f t="shared" si="9"/>
        <v>51</v>
      </c>
      <c r="Y43" s="21">
        <f t="shared" si="9"/>
        <v>47</v>
      </c>
      <c r="Z43" s="21">
        <f t="shared" si="9"/>
        <v>68</v>
      </c>
      <c r="AA43" s="21">
        <f t="shared" si="10"/>
        <v>94</v>
      </c>
      <c r="AB43" s="21">
        <f t="shared" si="10"/>
        <v>86</v>
      </c>
      <c r="AC43" s="21">
        <f t="shared" si="10"/>
        <v>90</v>
      </c>
      <c r="AD43" s="21">
        <f t="shared" si="10"/>
        <v>57</v>
      </c>
      <c r="AE43" s="21">
        <f t="shared" si="10"/>
        <v>82</v>
      </c>
      <c r="AF43" s="21">
        <f t="shared" si="10"/>
        <v>90</v>
      </c>
      <c r="AG43" s="21">
        <f t="shared" si="10"/>
        <v>65</v>
      </c>
      <c r="AH43" s="21">
        <f t="shared" si="10"/>
        <v>88</v>
      </c>
      <c r="AI43" s="21">
        <f t="shared" si="10"/>
        <v>123</v>
      </c>
      <c r="AJ43" s="68">
        <f t="shared" si="10"/>
        <v>108</v>
      </c>
    </row>
    <row r="44" spans="4:53" x14ac:dyDescent="0.15">
      <c r="D44" s="22" t="s">
        <v>1891</v>
      </c>
      <c r="E44" s="23">
        <v>5</v>
      </c>
      <c r="F44" s="23">
        <v>3</v>
      </c>
      <c r="P44" s="78">
        <v>4</v>
      </c>
      <c r="Q44" s="21">
        <f t="shared" si="9"/>
        <v>100</v>
      </c>
      <c r="R44" s="21">
        <f t="shared" si="9"/>
        <v>91</v>
      </c>
      <c r="S44" s="21">
        <f t="shared" si="9"/>
        <v>54</v>
      </c>
      <c r="T44" s="21">
        <f t="shared" si="9"/>
        <v>72</v>
      </c>
      <c r="U44" s="21">
        <f t="shared" si="9"/>
        <v>63</v>
      </c>
      <c r="V44" s="21">
        <f t="shared" si="9"/>
        <v>82</v>
      </c>
      <c r="W44" s="21">
        <f t="shared" si="9"/>
        <v>77</v>
      </c>
      <c r="X44" s="21">
        <f t="shared" si="9"/>
        <v>68</v>
      </c>
      <c r="Y44" s="21">
        <f t="shared" si="9"/>
        <v>63</v>
      </c>
      <c r="Z44" s="21">
        <f t="shared" si="9"/>
        <v>91</v>
      </c>
      <c r="AA44" s="21">
        <f t="shared" si="10"/>
        <v>125</v>
      </c>
      <c r="AB44" s="21">
        <f t="shared" si="10"/>
        <v>114</v>
      </c>
      <c r="AC44" s="21">
        <f t="shared" si="10"/>
        <v>120</v>
      </c>
      <c r="AD44" s="21">
        <f t="shared" si="10"/>
        <v>76</v>
      </c>
      <c r="AE44" s="21">
        <f t="shared" si="10"/>
        <v>109</v>
      </c>
      <c r="AF44" s="21">
        <f t="shared" si="10"/>
        <v>120</v>
      </c>
      <c r="AG44" s="21">
        <f t="shared" si="10"/>
        <v>87</v>
      </c>
      <c r="AH44" s="21">
        <f t="shared" si="10"/>
        <v>118</v>
      </c>
      <c r="AI44" s="21">
        <f t="shared" si="10"/>
        <v>164</v>
      </c>
      <c r="AJ44" s="68">
        <f t="shared" si="10"/>
        <v>144</v>
      </c>
    </row>
    <row r="45" spans="4:53" x14ac:dyDescent="0.15">
      <c r="D45" s="22" t="s">
        <v>1891</v>
      </c>
      <c r="E45" s="23">
        <v>6</v>
      </c>
      <c r="F45" s="23">
        <v>3</v>
      </c>
      <c r="P45" s="78">
        <v>5</v>
      </c>
      <c r="Q45" s="21">
        <f t="shared" si="9"/>
        <v>125</v>
      </c>
      <c r="R45" s="21">
        <f t="shared" si="9"/>
        <v>114</v>
      </c>
      <c r="S45" s="21">
        <f t="shared" si="9"/>
        <v>68</v>
      </c>
      <c r="T45" s="21">
        <f t="shared" si="9"/>
        <v>91</v>
      </c>
      <c r="U45" s="21">
        <f t="shared" si="9"/>
        <v>79</v>
      </c>
      <c r="V45" s="21">
        <f t="shared" si="9"/>
        <v>102</v>
      </c>
      <c r="W45" s="21">
        <f t="shared" si="9"/>
        <v>96</v>
      </c>
      <c r="X45" s="21">
        <f t="shared" si="9"/>
        <v>85</v>
      </c>
      <c r="Y45" s="21">
        <f t="shared" si="9"/>
        <v>79</v>
      </c>
      <c r="Z45" s="21">
        <f t="shared" si="9"/>
        <v>114</v>
      </c>
      <c r="AA45" s="21">
        <f t="shared" si="10"/>
        <v>157</v>
      </c>
      <c r="AB45" s="21">
        <f t="shared" si="10"/>
        <v>143</v>
      </c>
      <c r="AC45" s="21">
        <f t="shared" si="10"/>
        <v>150</v>
      </c>
      <c r="AD45" s="21">
        <f t="shared" si="10"/>
        <v>95</v>
      </c>
      <c r="AE45" s="21">
        <f t="shared" si="10"/>
        <v>136</v>
      </c>
      <c r="AF45" s="21">
        <f t="shared" si="10"/>
        <v>150</v>
      </c>
      <c r="AG45" s="21">
        <f t="shared" si="10"/>
        <v>109</v>
      </c>
      <c r="AH45" s="21">
        <f t="shared" si="10"/>
        <v>147</v>
      </c>
      <c r="AI45" s="21">
        <f t="shared" si="10"/>
        <v>205</v>
      </c>
      <c r="AJ45" s="68">
        <f t="shared" si="10"/>
        <v>180</v>
      </c>
    </row>
    <row r="46" spans="4:53" x14ac:dyDescent="0.15">
      <c r="D46" s="22" t="s">
        <v>1891</v>
      </c>
      <c r="E46" s="23">
        <v>7</v>
      </c>
      <c r="F46" s="23">
        <v>4</v>
      </c>
      <c r="P46" s="78">
        <v>6</v>
      </c>
      <c r="Q46" s="21">
        <f t="shared" si="9"/>
        <v>150</v>
      </c>
      <c r="R46" s="21">
        <f t="shared" si="9"/>
        <v>136</v>
      </c>
      <c r="S46" s="21">
        <f t="shared" si="9"/>
        <v>82</v>
      </c>
      <c r="T46" s="21">
        <f t="shared" si="9"/>
        <v>109</v>
      </c>
      <c r="U46" s="21">
        <f t="shared" si="9"/>
        <v>95</v>
      </c>
      <c r="V46" s="21">
        <f t="shared" si="9"/>
        <v>123</v>
      </c>
      <c r="W46" s="21">
        <f t="shared" si="9"/>
        <v>116</v>
      </c>
      <c r="X46" s="21">
        <f t="shared" si="9"/>
        <v>102</v>
      </c>
      <c r="Y46" s="21">
        <f t="shared" si="9"/>
        <v>95</v>
      </c>
      <c r="Z46" s="21">
        <f t="shared" si="9"/>
        <v>136</v>
      </c>
      <c r="AA46" s="21">
        <f t="shared" si="10"/>
        <v>188</v>
      </c>
      <c r="AB46" s="21">
        <f t="shared" si="10"/>
        <v>172</v>
      </c>
      <c r="AC46" s="21">
        <f t="shared" si="10"/>
        <v>180</v>
      </c>
      <c r="AD46" s="21">
        <f t="shared" si="10"/>
        <v>114</v>
      </c>
      <c r="AE46" s="21">
        <f t="shared" si="10"/>
        <v>164</v>
      </c>
      <c r="AF46" s="21">
        <f t="shared" si="10"/>
        <v>180</v>
      </c>
      <c r="AG46" s="21">
        <f t="shared" si="10"/>
        <v>131</v>
      </c>
      <c r="AH46" s="21">
        <f t="shared" si="10"/>
        <v>177</v>
      </c>
      <c r="AI46" s="21">
        <f t="shared" si="10"/>
        <v>246</v>
      </c>
      <c r="AJ46" s="68">
        <f t="shared" si="10"/>
        <v>216</v>
      </c>
    </row>
    <row r="47" spans="4:53" x14ac:dyDescent="0.15">
      <c r="D47" s="22" t="s">
        <v>1891</v>
      </c>
      <c r="E47" s="23">
        <v>8</v>
      </c>
      <c r="F47" s="23">
        <v>4</v>
      </c>
      <c r="P47" s="78">
        <v>7</v>
      </c>
      <c r="Q47" s="21">
        <f t="shared" si="9"/>
        <v>175</v>
      </c>
      <c r="R47" s="21">
        <f t="shared" si="9"/>
        <v>159</v>
      </c>
      <c r="S47" s="21">
        <f t="shared" si="9"/>
        <v>95</v>
      </c>
      <c r="T47" s="21">
        <f t="shared" si="9"/>
        <v>127</v>
      </c>
      <c r="U47" s="21">
        <f t="shared" si="9"/>
        <v>111</v>
      </c>
      <c r="V47" s="21">
        <f t="shared" si="9"/>
        <v>143</v>
      </c>
      <c r="W47" s="21">
        <f t="shared" si="9"/>
        <v>135</v>
      </c>
      <c r="X47" s="21">
        <f t="shared" si="9"/>
        <v>119</v>
      </c>
      <c r="Y47" s="21">
        <f t="shared" si="9"/>
        <v>111</v>
      </c>
      <c r="Z47" s="21">
        <f t="shared" si="9"/>
        <v>159</v>
      </c>
      <c r="AA47" s="21">
        <f t="shared" si="10"/>
        <v>220</v>
      </c>
      <c r="AB47" s="21">
        <f t="shared" si="10"/>
        <v>201</v>
      </c>
      <c r="AC47" s="21">
        <f t="shared" si="10"/>
        <v>210</v>
      </c>
      <c r="AD47" s="21">
        <f t="shared" si="10"/>
        <v>134</v>
      </c>
      <c r="AE47" s="21">
        <f t="shared" si="10"/>
        <v>191</v>
      </c>
      <c r="AF47" s="21">
        <f t="shared" si="10"/>
        <v>210</v>
      </c>
      <c r="AG47" s="21">
        <f t="shared" si="10"/>
        <v>153</v>
      </c>
      <c r="AH47" s="21">
        <f t="shared" si="10"/>
        <v>206</v>
      </c>
      <c r="AI47" s="21">
        <f t="shared" si="10"/>
        <v>287</v>
      </c>
      <c r="AJ47" s="68">
        <f t="shared" si="10"/>
        <v>252</v>
      </c>
    </row>
    <row r="48" spans="4:53" ht="13.5" thickBot="1" x14ac:dyDescent="0.2">
      <c r="D48" s="22" t="s">
        <v>1892</v>
      </c>
      <c r="E48" s="23">
        <f>E40</f>
        <v>1</v>
      </c>
      <c r="F48" s="23">
        <v>2</v>
      </c>
      <c r="P48" s="80">
        <v>8</v>
      </c>
      <c r="Q48" s="58">
        <f t="shared" si="9"/>
        <v>200</v>
      </c>
      <c r="R48" s="58">
        <f t="shared" si="9"/>
        <v>182</v>
      </c>
      <c r="S48" s="58">
        <f t="shared" si="9"/>
        <v>109</v>
      </c>
      <c r="T48" s="58">
        <f t="shared" si="9"/>
        <v>145</v>
      </c>
      <c r="U48" s="58">
        <f t="shared" si="9"/>
        <v>127</v>
      </c>
      <c r="V48" s="58">
        <f t="shared" si="9"/>
        <v>164</v>
      </c>
      <c r="W48" s="58">
        <f t="shared" si="9"/>
        <v>155</v>
      </c>
      <c r="X48" s="58">
        <f t="shared" si="9"/>
        <v>136</v>
      </c>
      <c r="Y48" s="58">
        <f t="shared" si="9"/>
        <v>127</v>
      </c>
      <c r="Z48" s="58">
        <f t="shared" si="9"/>
        <v>182</v>
      </c>
      <c r="AA48" s="58">
        <f t="shared" si="10"/>
        <v>251</v>
      </c>
      <c r="AB48" s="58">
        <f t="shared" si="10"/>
        <v>229</v>
      </c>
      <c r="AC48" s="58">
        <f t="shared" si="10"/>
        <v>240</v>
      </c>
      <c r="AD48" s="58">
        <f t="shared" si="10"/>
        <v>153</v>
      </c>
      <c r="AE48" s="58">
        <f t="shared" si="10"/>
        <v>218</v>
      </c>
      <c r="AF48" s="58">
        <f t="shared" si="10"/>
        <v>240</v>
      </c>
      <c r="AG48" s="58">
        <f t="shared" si="10"/>
        <v>175</v>
      </c>
      <c r="AH48" s="58">
        <f t="shared" si="10"/>
        <v>236</v>
      </c>
      <c r="AI48" s="58">
        <f t="shared" si="10"/>
        <v>328</v>
      </c>
      <c r="AJ48" s="59">
        <f t="shared" si="10"/>
        <v>288</v>
      </c>
    </row>
    <row r="49" spans="4:6" x14ac:dyDescent="0.15">
      <c r="D49" s="22" t="s">
        <v>1892</v>
      </c>
      <c r="E49" s="23">
        <f t="shared" ref="E49:E63" si="11">E41</f>
        <v>2</v>
      </c>
      <c r="F49" s="23">
        <v>2</v>
      </c>
    </row>
    <row r="50" spans="4:6" x14ac:dyDescent="0.15">
      <c r="D50" s="22" t="s">
        <v>1892</v>
      </c>
      <c r="E50" s="23">
        <f t="shared" si="11"/>
        <v>3</v>
      </c>
      <c r="F50" s="23">
        <v>3</v>
      </c>
    </row>
    <row r="51" spans="4:6" x14ac:dyDescent="0.15">
      <c r="D51" s="22" t="s">
        <v>1892</v>
      </c>
      <c r="E51" s="23">
        <f t="shared" si="11"/>
        <v>4</v>
      </c>
      <c r="F51" s="23">
        <v>3</v>
      </c>
    </row>
    <row r="52" spans="4:6" x14ac:dyDescent="0.15">
      <c r="D52" s="22" t="s">
        <v>1892</v>
      </c>
      <c r="E52" s="23">
        <f t="shared" si="11"/>
        <v>5</v>
      </c>
      <c r="F52" s="23">
        <v>4</v>
      </c>
    </row>
    <row r="53" spans="4:6" x14ac:dyDescent="0.15">
      <c r="D53" s="22" t="s">
        <v>1892</v>
      </c>
      <c r="E53" s="23">
        <f t="shared" si="11"/>
        <v>6</v>
      </c>
      <c r="F53" s="23">
        <v>4</v>
      </c>
    </row>
    <row r="54" spans="4:6" x14ac:dyDescent="0.15">
      <c r="D54" s="22" t="s">
        <v>1892</v>
      </c>
      <c r="E54" s="23">
        <f t="shared" si="11"/>
        <v>7</v>
      </c>
      <c r="F54" s="23">
        <v>5</v>
      </c>
    </row>
    <row r="55" spans="4:6" x14ac:dyDescent="0.15">
      <c r="D55" s="22" t="s">
        <v>1892</v>
      </c>
      <c r="E55" s="23">
        <f t="shared" si="11"/>
        <v>8</v>
      </c>
      <c r="F55" s="23">
        <v>5</v>
      </c>
    </row>
    <row r="56" spans="4:6" x14ac:dyDescent="0.15">
      <c r="D56" s="22" t="s">
        <v>1893</v>
      </c>
      <c r="E56" s="23">
        <f t="shared" si="11"/>
        <v>1</v>
      </c>
      <c r="F56" s="23">
        <v>3</v>
      </c>
    </row>
    <row r="57" spans="4:6" x14ac:dyDescent="0.15">
      <c r="D57" s="22" t="s">
        <v>1893</v>
      </c>
      <c r="E57" s="23">
        <f t="shared" si="11"/>
        <v>2</v>
      </c>
      <c r="F57" s="23">
        <v>4</v>
      </c>
    </row>
    <row r="58" spans="4:6" x14ac:dyDescent="0.15">
      <c r="D58" s="22" t="s">
        <v>1893</v>
      </c>
      <c r="E58" s="23">
        <f t="shared" si="11"/>
        <v>3</v>
      </c>
      <c r="F58" s="23">
        <v>5</v>
      </c>
    </row>
    <row r="59" spans="4:6" x14ac:dyDescent="0.15">
      <c r="D59" s="22" t="s">
        <v>1893</v>
      </c>
      <c r="E59" s="23">
        <f t="shared" si="11"/>
        <v>4</v>
      </c>
      <c r="F59" s="23">
        <v>6</v>
      </c>
    </row>
    <row r="60" spans="4:6" x14ac:dyDescent="0.15">
      <c r="D60" s="22" t="s">
        <v>1893</v>
      </c>
      <c r="E60" s="23">
        <f t="shared" si="11"/>
        <v>5</v>
      </c>
      <c r="F60" s="23">
        <v>7</v>
      </c>
    </row>
    <row r="61" spans="4:6" x14ac:dyDescent="0.15">
      <c r="D61" s="22" t="s">
        <v>1893</v>
      </c>
      <c r="E61" s="23">
        <f t="shared" si="11"/>
        <v>6</v>
      </c>
      <c r="F61" s="23">
        <v>8</v>
      </c>
    </row>
    <row r="62" spans="4:6" x14ac:dyDescent="0.15">
      <c r="D62" s="22" t="s">
        <v>1893</v>
      </c>
      <c r="E62" s="23">
        <f>E54</f>
        <v>7</v>
      </c>
      <c r="F62" s="23">
        <v>9</v>
      </c>
    </row>
    <row r="63" spans="4:6" x14ac:dyDescent="0.15">
      <c r="D63" s="22" t="s">
        <v>1893</v>
      </c>
      <c r="E63" s="23">
        <f t="shared" si="11"/>
        <v>8</v>
      </c>
      <c r="F63" s="23">
        <v>10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AK994"/>
  <sheetViews>
    <sheetView topLeftCell="D1" workbookViewId="0">
      <pane ySplit="2" topLeftCell="A437" activePane="bottomLeft" state="frozen"/>
      <selection pane="bottomLeft" activeCell="K470" sqref="K470"/>
    </sheetView>
  </sheetViews>
  <sheetFormatPr defaultRowHeight="12.75" x14ac:dyDescent="0.15"/>
  <cols>
    <col min="1" max="16384" width="9" style="16"/>
  </cols>
  <sheetData>
    <row r="2" spans="2:37" x14ac:dyDescent="0.15">
      <c r="B2" s="87" t="s">
        <v>1704</v>
      </c>
      <c r="C2" s="88" t="s">
        <v>1686</v>
      </c>
      <c r="D2" s="88" t="s">
        <v>1694</v>
      </c>
      <c r="E2" s="88" t="s">
        <v>1607</v>
      </c>
      <c r="F2" s="88" t="s">
        <v>719</v>
      </c>
      <c r="G2" s="88" t="s">
        <v>1687</v>
      </c>
      <c r="H2" s="88" t="s">
        <v>1688</v>
      </c>
      <c r="I2" s="88" t="s">
        <v>1689</v>
      </c>
      <c r="J2" s="88" t="s">
        <v>1817</v>
      </c>
      <c r="K2" s="88" t="s">
        <v>1818</v>
      </c>
      <c r="L2" s="88" t="s">
        <v>1720</v>
      </c>
      <c r="M2" s="88" t="s">
        <v>1819</v>
      </c>
      <c r="N2" s="88" t="s">
        <v>1690</v>
      </c>
      <c r="O2" s="88" t="s">
        <v>110</v>
      </c>
      <c r="P2" s="88" t="s">
        <v>1691</v>
      </c>
      <c r="Q2" s="88" t="s">
        <v>1820</v>
      </c>
      <c r="R2" s="88" t="s">
        <v>1821</v>
      </c>
      <c r="S2" s="88" t="s">
        <v>1822</v>
      </c>
      <c r="T2" s="88" t="s">
        <v>1692</v>
      </c>
      <c r="U2" s="88" t="s">
        <v>1693</v>
      </c>
      <c r="V2" s="88" t="s">
        <v>1823</v>
      </c>
      <c r="W2" s="88" t="s">
        <v>1824</v>
      </c>
      <c r="X2" s="88" t="s">
        <v>1825</v>
      </c>
      <c r="Y2" s="88" t="s">
        <v>1826</v>
      </c>
      <c r="Z2" s="88" t="s">
        <v>1827</v>
      </c>
      <c r="AA2" s="88" t="s">
        <v>1828</v>
      </c>
      <c r="AB2" s="88" t="s">
        <v>1721</v>
      </c>
      <c r="AC2" s="109"/>
      <c r="AD2" s="16" t="s">
        <v>1790</v>
      </c>
      <c r="AE2" s="69" t="s">
        <v>1794</v>
      </c>
      <c r="AF2" s="16" t="s">
        <v>1791</v>
      </c>
      <c r="AG2" s="69" t="s">
        <v>1795</v>
      </c>
      <c r="AH2" s="16" t="s">
        <v>1792</v>
      </c>
      <c r="AI2" s="69" t="s">
        <v>1795</v>
      </c>
      <c r="AJ2" s="16" t="s">
        <v>1793</v>
      </c>
      <c r="AK2" s="69" t="s">
        <v>1795</v>
      </c>
    </row>
    <row r="3" spans="2:37" x14ac:dyDescent="0.15">
      <c r="B3" s="23">
        <v>1</v>
      </c>
      <c r="C3" s="23" t="str">
        <f>"武器"&amp;B3</f>
        <v>武器1</v>
      </c>
      <c r="D3" s="23" t="s">
        <v>1698</v>
      </c>
      <c r="E3" s="89" t="s">
        <v>123</v>
      </c>
      <c r="F3" s="90" t="s">
        <v>1701</v>
      </c>
      <c r="G3" s="22" t="s">
        <v>1700</v>
      </c>
      <c r="H3" s="23">
        <v>1</v>
      </c>
      <c r="I3" s="23">
        <f t="shared" ref="I3:I66" si="0">ROUND(VLOOKUP(F3,professionGrow,4,FALSE)*(1+VLOOKUP(G3,professionGrowP,4,FALSE))*H3*10*VLOOKUP(D3,eq_qulity,4,FALSE)*(1+VLOOKUP($G3,equ_change,4,FALSE)),0)</f>
        <v>21</v>
      </c>
      <c r="J3" s="23">
        <f t="shared" ref="J3:J66" si="1">ROUND(VLOOKUP($F3,professionGrow,血量,FALSE)*(1+VLOOKUP($G3,professionGrowP,血量,FALSE))*$H3*10*VLOOKUP($D3,eq_qulity,5,FALSE)*(1+VLOOKUP($G3,equ_change,血量,FALSE)),0)</f>
        <v>11</v>
      </c>
      <c r="K3" s="23">
        <f t="shared" ref="K3:K66" si="2">ROUND(VLOOKUP($F3,professionGrow,魔法值,FALSE)*(1+VLOOKUP($G3,professionGrowP,魔法值,FALSE))*$H3*10*VLOOKUP($D3,eq_qulity,5,FALSE)*(1+VLOOKUP($G3,equ_change,魔法值,FALSE)),0)</f>
        <v>3</v>
      </c>
      <c r="L3" s="23">
        <f t="shared" ref="L3:L66" si="3">ROUND(VLOOKUP($F3,professionGrow,力量,FALSE)*(1+VLOOKUP($G3,professionGrowP,力量,FALSE))*$H3*10*VLOOKUP($D3,eq_qulity,5,FALSE)*(1+VLOOKUP(G3,equ_change,力量,FALSE)),0)</f>
        <v>6</v>
      </c>
      <c r="M3" s="23">
        <f t="shared" ref="M3:M66" si="4">ROUND(VLOOKUP($F3,professionGrow,防御力,FALSE)*(1+VLOOKUP($G3,professionGrowP,防御力,FALSE))*$H3*10*VLOOKUP($D3,eq_qulity,5,FALSE)*(1+VLOOKUP($G3,equ_change,防御力,FALSE)),0)</f>
        <v>7</v>
      </c>
      <c r="N3" s="23">
        <f t="shared" ref="N3:N66" si="5">ROUND(VLOOKUP($F3,professionGrow,魔攻,FALSE)*(1+VLOOKUP($G3,professionGrowP,魔攻,FALSE))*$H3*10*VLOOKUP($D3,eq_qulity,5,FALSE)*(1+VLOOKUP(G3,equ_change,魔攻,FALSE)),0)</f>
        <v>1</v>
      </c>
      <c r="O3" s="23">
        <f t="shared" ref="O3:O66" si="6">ROUND(VLOOKUP($F3,professionGrow,敏捷,FALSE)*(1+VLOOKUP($G3,professionGrowP,敏捷,FALSE))*$H3*10*VLOOKUP($D3,eq_qulity,5,FALSE)*(1+VLOOKUP(G3,equ_change,敏捷,FALSE)),0)</f>
        <v>3</v>
      </c>
      <c r="P3" s="23">
        <f t="shared" ref="P3:P66" si="7">ROUND(VLOOKUP($F3,professionGrow,幸运,FALSE)*(1+VLOOKUP($G3,professionGrowP,幸运,FALSE))*$H3*10*VLOOKUP($D3,eq_qulity,5,FALSE)*(1+VLOOKUP(G3,equ_change,幸运,FALSE)),0)</f>
        <v>3</v>
      </c>
      <c r="Q3" s="112">
        <f>(P3/2)%</f>
        <v>1.4999999999999999E-2</v>
      </c>
      <c r="R3" s="112">
        <f>(O3/4)%</f>
        <v>7.4999999999999997E-3</v>
      </c>
      <c r="S3" s="112">
        <f>(P3/6)%</f>
        <v>5.0000000000000001E-3</v>
      </c>
      <c r="T3" s="22" t="s">
        <v>1667</v>
      </c>
      <c r="U3" s="23">
        <f>ROUND(VLOOKUP($F3,professionGrow,MATCH(T3,professionGrowPName,0),FALSE)*(1+VLOOKUP($G3,professionGrowP,MATCH(T3,professionGrowPName,0),FALSE))*$H3*10*VLOOKUP($D3,eq_qulity,5,FALSE),0)</f>
        <v>4</v>
      </c>
      <c r="V3" s="23">
        <f t="shared" ref="V3:AA12" si="8">ROUND(VLOOKUP($F3,professionGrow,MATCH(V$2,professionGrowPName,0),FALSE)*(1+VLOOKUP($G3,professionGrowP,MATCH(V$2,professionGrowPName,0),FALSE))*$H3*10*VLOOKUP($D3,eq_qulity,5,FALSE),0)</f>
        <v>3</v>
      </c>
      <c r="W3" s="23">
        <f t="shared" si="8"/>
        <v>4</v>
      </c>
      <c r="X3" s="23">
        <f t="shared" si="8"/>
        <v>2</v>
      </c>
      <c r="Y3" s="23">
        <f t="shared" si="8"/>
        <v>4</v>
      </c>
      <c r="Z3" s="23">
        <f t="shared" si="8"/>
        <v>3</v>
      </c>
      <c r="AA3" s="23">
        <f t="shared" si="8"/>
        <v>8</v>
      </c>
      <c r="AB3" s="113">
        <f>IF(U3=0,0,IF((SUM(I3:P3)/15)&lt;8,8%,(SUM(I3:P3)/15)%))</f>
        <v>0.08</v>
      </c>
      <c r="AC3" s="21">
        <f>SUM(I3:AB3)</f>
        <v>83.107500000000002</v>
      </c>
    </row>
    <row r="4" spans="2:37" x14ac:dyDescent="0.15">
      <c r="B4" s="23">
        <v>2</v>
      </c>
      <c r="C4" s="23" t="str">
        <f t="shared" ref="C4:C67" si="9">"武器"&amp;B4</f>
        <v>武器2</v>
      </c>
      <c r="D4" s="23" t="s">
        <v>1698</v>
      </c>
      <c r="E4" s="89" t="s">
        <v>123</v>
      </c>
      <c r="F4" s="90" t="s">
        <v>1701</v>
      </c>
      <c r="G4" s="22" t="s">
        <v>1700</v>
      </c>
      <c r="H4" s="23">
        <v>2</v>
      </c>
      <c r="I4" s="23">
        <f t="shared" si="0"/>
        <v>41</v>
      </c>
      <c r="J4" s="23">
        <f t="shared" si="1"/>
        <v>23</v>
      </c>
      <c r="K4" s="23">
        <f t="shared" si="2"/>
        <v>5</v>
      </c>
      <c r="L4" s="23">
        <f t="shared" si="3"/>
        <v>13</v>
      </c>
      <c r="M4" s="23">
        <f t="shared" si="4"/>
        <v>14</v>
      </c>
      <c r="N4" s="23">
        <f t="shared" si="5"/>
        <v>2</v>
      </c>
      <c r="O4" s="23">
        <f t="shared" si="6"/>
        <v>6</v>
      </c>
      <c r="P4" s="23">
        <f t="shared" si="7"/>
        <v>6</v>
      </c>
      <c r="Q4" s="112">
        <f t="shared" ref="Q4:Q67" si="10">(P4/2)%</f>
        <v>0.03</v>
      </c>
      <c r="R4" s="112">
        <f t="shared" ref="R4:R67" si="11">(O4/4)%</f>
        <v>1.4999999999999999E-2</v>
      </c>
      <c r="S4" s="112">
        <f t="shared" ref="S4:S67" si="12">(P4/6)%</f>
        <v>0.01</v>
      </c>
      <c r="T4" s="22" t="s">
        <v>1667</v>
      </c>
      <c r="U4" s="23">
        <f t="shared" ref="U4:U66" si="13">ROUND(VLOOKUP($F4,professionGrow,MATCH(T4,professionGrowPName,0),FALSE)*(1+VLOOKUP($G4,professionGrowP,MATCH(T4,professionGrowPName,0),FALSE))*$H4*10*VLOOKUP($D4,eq_qulity,5,FALSE),0)</f>
        <v>7</v>
      </c>
      <c r="V4" s="23">
        <f t="shared" si="8"/>
        <v>6</v>
      </c>
      <c r="W4" s="23">
        <f t="shared" si="8"/>
        <v>7</v>
      </c>
      <c r="X4" s="23">
        <f t="shared" si="8"/>
        <v>4</v>
      </c>
      <c r="Y4" s="23">
        <f t="shared" si="8"/>
        <v>7</v>
      </c>
      <c r="Z4" s="23">
        <f t="shared" si="8"/>
        <v>6</v>
      </c>
      <c r="AA4" s="23">
        <f t="shared" si="8"/>
        <v>16</v>
      </c>
      <c r="AB4" s="113">
        <f t="shared" ref="AB4:AB67" si="14">IF(U4=0,0,IF((SUM(I4:P4)/15)&lt;8,8%,(SUM(I4:P4)/15)%))</f>
        <v>0.08</v>
      </c>
      <c r="AC4" s="21">
        <f t="shared" ref="AC4:AC67" si="15">SUM(I4:AB4)</f>
        <v>163.13500000000002</v>
      </c>
      <c r="AD4" s="69"/>
      <c r="AE4" s="69"/>
    </row>
    <row r="5" spans="2:37" x14ac:dyDescent="0.15">
      <c r="B5" s="23">
        <v>3</v>
      </c>
      <c r="C5" s="23" t="str">
        <f t="shared" si="9"/>
        <v>武器3</v>
      </c>
      <c r="D5" s="23" t="s">
        <v>1698</v>
      </c>
      <c r="E5" s="89" t="s">
        <v>123</v>
      </c>
      <c r="F5" s="90" t="s">
        <v>1701</v>
      </c>
      <c r="G5" s="22" t="s">
        <v>1700</v>
      </c>
      <c r="H5" s="23">
        <v>3</v>
      </c>
      <c r="I5" s="23">
        <f t="shared" si="0"/>
        <v>62</v>
      </c>
      <c r="J5" s="23">
        <f t="shared" si="1"/>
        <v>34</v>
      </c>
      <c r="K5" s="23">
        <f t="shared" si="2"/>
        <v>8</v>
      </c>
      <c r="L5" s="23">
        <f t="shared" si="3"/>
        <v>19</v>
      </c>
      <c r="M5" s="23">
        <f t="shared" si="4"/>
        <v>21</v>
      </c>
      <c r="N5" s="23">
        <f t="shared" si="5"/>
        <v>3</v>
      </c>
      <c r="O5" s="23">
        <f t="shared" si="6"/>
        <v>9</v>
      </c>
      <c r="P5" s="23">
        <f t="shared" si="7"/>
        <v>10</v>
      </c>
      <c r="Q5" s="112">
        <f t="shared" si="10"/>
        <v>0.05</v>
      </c>
      <c r="R5" s="112">
        <f t="shared" si="11"/>
        <v>2.2499999999999999E-2</v>
      </c>
      <c r="S5" s="112">
        <f t="shared" si="12"/>
        <v>1.6666666666666666E-2</v>
      </c>
      <c r="T5" s="22" t="s">
        <v>1667</v>
      </c>
      <c r="U5" s="23">
        <f t="shared" si="13"/>
        <v>11</v>
      </c>
      <c r="V5" s="23">
        <f t="shared" si="8"/>
        <v>10</v>
      </c>
      <c r="W5" s="23">
        <f t="shared" si="8"/>
        <v>11</v>
      </c>
      <c r="X5" s="23">
        <f t="shared" si="8"/>
        <v>7</v>
      </c>
      <c r="Y5" s="23">
        <f t="shared" si="8"/>
        <v>11</v>
      </c>
      <c r="Z5" s="23">
        <f t="shared" si="8"/>
        <v>10</v>
      </c>
      <c r="AA5" s="23">
        <f t="shared" si="8"/>
        <v>24</v>
      </c>
      <c r="AB5" s="113">
        <f t="shared" si="14"/>
        <v>0.11066666666666666</v>
      </c>
      <c r="AC5" s="21">
        <f t="shared" si="15"/>
        <v>250.19983333333337</v>
      </c>
    </row>
    <row r="6" spans="2:37" x14ac:dyDescent="0.15">
      <c r="B6" s="23">
        <v>4</v>
      </c>
      <c r="C6" s="23" t="str">
        <f t="shared" si="9"/>
        <v>武器4</v>
      </c>
      <c r="D6" s="23" t="s">
        <v>1698</v>
      </c>
      <c r="E6" s="89" t="s">
        <v>123</v>
      </c>
      <c r="F6" s="90" t="s">
        <v>1701</v>
      </c>
      <c r="G6" s="22" t="s">
        <v>1700</v>
      </c>
      <c r="H6" s="23">
        <v>4</v>
      </c>
      <c r="I6" s="23">
        <f t="shared" si="0"/>
        <v>82</v>
      </c>
      <c r="J6" s="23">
        <f t="shared" si="1"/>
        <v>46</v>
      </c>
      <c r="K6" s="23">
        <f t="shared" si="2"/>
        <v>10</v>
      </c>
      <c r="L6" s="23">
        <f t="shared" si="3"/>
        <v>25</v>
      </c>
      <c r="M6" s="23">
        <f t="shared" si="4"/>
        <v>28</v>
      </c>
      <c r="N6" s="23">
        <f t="shared" si="5"/>
        <v>4</v>
      </c>
      <c r="O6" s="23">
        <f t="shared" si="6"/>
        <v>12</v>
      </c>
      <c r="P6" s="23">
        <f t="shared" si="7"/>
        <v>13</v>
      </c>
      <c r="Q6" s="112">
        <f t="shared" si="10"/>
        <v>6.5000000000000002E-2</v>
      </c>
      <c r="R6" s="112">
        <f t="shared" si="11"/>
        <v>0.03</v>
      </c>
      <c r="S6" s="112">
        <f t="shared" si="12"/>
        <v>2.1666666666666664E-2</v>
      </c>
      <c r="T6" s="22" t="s">
        <v>1667</v>
      </c>
      <c r="U6" s="23">
        <f t="shared" si="13"/>
        <v>15</v>
      </c>
      <c r="V6" s="23">
        <f t="shared" si="8"/>
        <v>13</v>
      </c>
      <c r="W6" s="23">
        <f t="shared" si="8"/>
        <v>15</v>
      </c>
      <c r="X6" s="23">
        <f t="shared" si="8"/>
        <v>9</v>
      </c>
      <c r="Y6" s="23">
        <f t="shared" si="8"/>
        <v>15</v>
      </c>
      <c r="Z6" s="23">
        <f t="shared" si="8"/>
        <v>13</v>
      </c>
      <c r="AA6" s="23">
        <f t="shared" si="8"/>
        <v>32</v>
      </c>
      <c r="AB6" s="113">
        <f t="shared" si="14"/>
        <v>0.14666666666666667</v>
      </c>
      <c r="AC6" s="21">
        <f t="shared" si="15"/>
        <v>332.26333333333332</v>
      </c>
    </row>
    <row r="7" spans="2:37" x14ac:dyDescent="0.15">
      <c r="B7" s="23">
        <v>5</v>
      </c>
      <c r="C7" s="23" t="str">
        <f t="shared" si="9"/>
        <v>武器5</v>
      </c>
      <c r="D7" s="23" t="s">
        <v>1698</v>
      </c>
      <c r="E7" s="89" t="s">
        <v>123</v>
      </c>
      <c r="F7" s="90" t="s">
        <v>1701</v>
      </c>
      <c r="G7" s="22" t="s">
        <v>1700</v>
      </c>
      <c r="H7" s="23">
        <v>5</v>
      </c>
      <c r="I7" s="23">
        <f t="shared" si="0"/>
        <v>103</v>
      </c>
      <c r="J7" s="23">
        <f t="shared" si="1"/>
        <v>57</v>
      </c>
      <c r="K7" s="23">
        <f t="shared" si="2"/>
        <v>13</v>
      </c>
      <c r="L7" s="23">
        <f t="shared" si="3"/>
        <v>32</v>
      </c>
      <c r="M7" s="23">
        <f t="shared" si="4"/>
        <v>35</v>
      </c>
      <c r="N7" s="23">
        <f t="shared" si="5"/>
        <v>4</v>
      </c>
      <c r="O7" s="23">
        <f t="shared" si="6"/>
        <v>16</v>
      </c>
      <c r="P7" s="23">
        <f t="shared" si="7"/>
        <v>16</v>
      </c>
      <c r="Q7" s="112">
        <f t="shared" si="10"/>
        <v>0.08</v>
      </c>
      <c r="R7" s="112">
        <f t="shared" si="11"/>
        <v>0.04</v>
      </c>
      <c r="S7" s="112">
        <f t="shared" si="12"/>
        <v>2.6666666666666665E-2</v>
      </c>
      <c r="T7" s="22" t="s">
        <v>1667</v>
      </c>
      <c r="U7" s="23">
        <f t="shared" si="13"/>
        <v>18</v>
      </c>
      <c r="V7" s="23">
        <f t="shared" si="8"/>
        <v>16</v>
      </c>
      <c r="W7" s="23">
        <f t="shared" si="8"/>
        <v>18</v>
      </c>
      <c r="X7" s="23">
        <f t="shared" si="8"/>
        <v>11</v>
      </c>
      <c r="Y7" s="23">
        <f t="shared" si="8"/>
        <v>18</v>
      </c>
      <c r="Z7" s="23">
        <f t="shared" si="8"/>
        <v>16</v>
      </c>
      <c r="AA7" s="23">
        <f t="shared" si="8"/>
        <v>40</v>
      </c>
      <c r="AB7" s="113">
        <f t="shared" si="14"/>
        <v>0.184</v>
      </c>
      <c r="AC7" s="21">
        <f t="shared" si="15"/>
        <v>413.33066666666667</v>
      </c>
    </row>
    <row r="8" spans="2:37" x14ac:dyDescent="0.15">
      <c r="B8" s="23">
        <v>6</v>
      </c>
      <c r="C8" s="23" t="str">
        <f t="shared" si="9"/>
        <v>武器6</v>
      </c>
      <c r="D8" s="23" t="s">
        <v>1698</v>
      </c>
      <c r="E8" s="89" t="s">
        <v>123</v>
      </c>
      <c r="F8" s="90" t="s">
        <v>1701</v>
      </c>
      <c r="G8" s="22" t="s">
        <v>1700</v>
      </c>
      <c r="H8" s="23">
        <v>6</v>
      </c>
      <c r="I8" s="23">
        <f t="shared" si="0"/>
        <v>124</v>
      </c>
      <c r="J8" s="23">
        <f t="shared" si="1"/>
        <v>69</v>
      </c>
      <c r="K8" s="23">
        <f t="shared" si="2"/>
        <v>15</v>
      </c>
      <c r="L8" s="23">
        <f t="shared" si="3"/>
        <v>38</v>
      </c>
      <c r="M8" s="23">
        <f t="shared" si="4"/>
        <v>42</v>
      </c>
      <c r="N8" s="23">
        <f t="shared" si="5"/>
        <v>5</v>
      </c>
      <c r="O8" s="23">
        <f t="shared" si="6"/>
        <v>19</v>
      </c>
      <c r="P8" s="23">
        <f t="shared" si="7"/>
        <v>19</v>
      </c>
      <c r="Q8" s="112">
        <f t="shared" si="10"/>
        <v>9.5000000000000001E-2</v>
      </c>
      <c r="R8" s="112">
        <f t="shared" si="11"/>
        <v>4.7500000000000001E-2</v>
      </c>
      <c r="S8" s="112">
        <f t="shared" si="12"/>
        <v>3.1666666666666662E-2</v>
      </c>
      <c r="T8" s="22" t="s">
        <v>1667</v>
      </c>
      <c r="U8" s="23">
        <f t="shared" si="13"/>
        <v>22</v>
      </c>
      <c r="V8" s="23">
        <f t="shared" si="8"/>
        <v>19</v>
      </c>
      <c r="W8" s="23">
        <f t="shared" si="8"/>
        <v>22</v>
      </c>
      <c r="X8" s="23">
        <f t="shared" si="8"/>
        <v>13</v>
      </c>
      <c r="Y8" s="23">
        <f t="shared" si="8"/>
        <v>22</v>
      </c>
      <c r="Z8" s="23">
        <f t="shared" si="8"/>
        <v>19</v>
      </c>
      <c r="AA8" s="23">
        <f t="shared" si="8"/>
        <v>48</v>
      </c>
      <c r="AB8" s="113">
        <f t="shared" si="14"/>
        <v>0.22066666666666668</v>
      </c>
      <c r="AC8" s="21">
        <f t="shared" si="15"/>
        <v>496.39483333333339</v>
      </c>
    </row>
    <row r="9" spans="2:37" x14ac:dyDescent="0.15">
      <c r="B9" s="23">
        <v>7</v>
      </c>
      <c r="C9" s="23" t="str">
        <f t="shared" si="9"/>
        <v>武器7</v>
      </c>
      <c r="D9" s="23" t="s">
        <v>1698</v>
      </c>
      <c r="E9" s="89" t="s">
        <v>123</v>
      </c>
      <c r="F9" s="90" t="s">
        <v>1701</v>
      </c>
      <c r="G9" s="22" t="s">
        <v>1700</v>
      </c>
      <c r="H9" s="23">
        <v>7</v>
      </c>
      <c r="I9" s="23">
        <f t="shared" si="0"/>
        <v>144</v>
      </c>
      <c r="J9" s="23">
        <f t="shared" si="1"/>
        <v>80</v>
      </c>
      <c r="K9" s="23">
        <f t="shared" si="2"/>
        <v>18</v>
      </c>
      <c r="L9" s="23">
        <f t="shared" si="3"/>
        <v>44</v>
      </c>
      <c r="M9" s="23">
        <f t="shared" si="4"/>
        <v>49</v>
      </c>
      <c r="N9" s="23">
        <f t="shared" si="5"/>
        <v>6</v>
      </c>
      <c r="O9" s="23">
        <f t="shared" si="6"/>
        <v>22</v>
      </c>
      <c r="P9" s="23">
        <f t="shared" si="7"/>
        <v>22</v>
      </c>
      <c r="Q9" s="112">
        <f t="shared" si="10"/>
        <v>0.11</v>
      </c>
      <c r="R9" s="112">
        <f t="shared" si="11"/>
        <v>5.5E-2</v>
      </c>
      <c r="S9" s="112">
        <f t="shared" si="12"/>
        <v>3.6666666666666667E-2</v>
      </c>
      <c r="T9" s="22" t="s">
        <v>1667</v>
      </c>
      <c r="U9" s="23">
        <f t="shared" si="13"/>
        <v>26</v>
      </c>
      <c r="V9" s="23">
        <f t="shared" si="8"/>
        <v>22</v>
      </c>
      <c r="W9" s="23">
        <f t="shared" si="8"/>
        <v>26</v>
      </c>
      <c r="X9" s="23">
        <f t="shared" si="8"/>
        <v>16</v>
      </c>
      <c r="Y9" s="23">
        <f t="shared" si="8"/>
        <v>26</v>
      </c>
      <c r="Z9" s="23">
        <f t="shared" si="8"/>
        <v>22</v>
      </c>
      <c r="AA9" s="23">
        <f t="shared" si="8"/>
        <v>56</v>
      </c>
      <c r="AB9" s="113">
        <f t="shared" si="14"/>
        <v>0.25666666666666665</v>
      </c>
      <c r="AC9" s="21">
        <f t="shared" si="15"/>
        <v>579.45833333333337</v>
      </c>
    </row>
    <row r="10" spans="2:37" x14ac:dyDescent="0.15">
      <c r="B10" s="23">
        <v>8</v>
      </c>
      <c r="C10" s="23" t="str">
        <f t="shared" si="9"/>
        <v>武器8</v>
      </c>
      <c r="D10" s="23" t="s">
        <v>1698</v>
      </c>
      <c r="E10" s="89" t="s">
        <v>123</v>
      </c>
      <c r="F10" s="90" t="s">
        <v>1701</v>
      </c>
      <c r="G10" s="22" t="s">
        <v>1700</v>
      </c>
      <c r="H10" s="23">
        <v>8</v>
      </c>
      <c r="I10" s="23">
        <f t="shared" si="0"/>
        <v>165</v>
      </c>
      <c r="J10" s="23">
        <f t="shared" si="1"/>
        <v>92</v>
      </c>
      <c r="K10" s="23">
        <f t="shared" si="2"/>
        <v>20</v>
      </c>
      <c r="L10" s="23">
        <f t="shared" si="3"/>
        <v>51</v>
      </c>
      <c r="M10" s="23">
        <f t="shared" si="4"/>
        <v>56</v>
      </c>
      <c r="N10" s="23">
        <f t="shared" si="5"/>
        <v>7</v>
      </c>
      <c r="O10" s="23">
        <f t="shared" si="6"/>
        <v>25</v>
      </c>
      <c r="P10" s="23">
        <f t="shared" si="7"/>
        <v>26</v>
      </c>
      <c r="Q10" s="112">
        <f t="shared" si="10"/>
        <v>0.13</v>
      </c>
      <c r="R10" s="112">
        <f t="shared" si="11"/>
        <v>6.25E-2</v>
      </c>
      <c r="S10" s="112">
        <f t="shared" si="12"/>
        <v>4.3333333333333328E-2</v>
      </c>
      <c r="T10" s="22" t="s">
        <v>1667</v>
      </c>
      <c r="U10" s="23">
        <f t="shared" si="13"/>
        <v>29</v>
      </c>
      <c r="V10" s="23">
        <f t="shared" si="8"/>
        <v>26</v>
      </c>
      <c r="W10" s="23">
        <f t="shared" si="8"/>
        <v>29</v>
      </c>
      <c r="X10" s="23">
        <f t="shared" si="8"/>
        <v>18</v>
      </c>
      <c r="Y10" s="23">
        <f t="shared" si="8"/>
        <v>29</v>
      </c>
      <c r="Z10" s="23">
        <f t="shared" si="8"/>
        <v>26</v>
      </c>
      <c r="AA10" s="23">
        <f t="shared" si="8"/>
        <v>64</v>
      </c>
      <c r="AB10" s="113">
        <f t="shared" si="14"/>
        <v>0.29466666666666663</v>
      </c>
      <c r="AC10" s="21">
        <f t="shared" si="15"/>
        <v>663.53050000000007</v>
      </c>
    </row>
    <row r="11" spans="2:37" x14ac:dyDescent="0.15">
      <c r="B11" s="23">
        <v>9</v>
      </c>
      <c r="C11" s="23" t="str">
        <f t="shared" si="9"/>
        <v>武器9</v>
      </c>
      <c r="D11" s="23" t="s">
        <v>1699</v>
      </c>
      <c r="E11" s="89" t="s">
        <v>123</v>
      </c>
      <c r="F11" s="90" t="s">
        <v>1701</v>
      </c>
      <c r="G11" s="22" t="s">
        <v>1700</v>
      </c>
      <c r="H11" s="23">
        <f>H3</f>
        <v>1</v>
      </c>
      <c r="I11" s="23">
        <f t="shared" si="0"/>
        <v>18</v>
      </c>
      <c r="J11" s="23">
        <f t="shared" si="1"/>
        <v>9</v>
      </c>
      <c r="K11" s="23">
        <f t="shared" si="2"/>
        <v>2</v>
      </c>
      <c r="L11" s="23">
        <f t="shared" si="3"/>
        <v>5</v>
      </c>
      <c r="M11" s="23">
        <f t="shared" si="4"/>
        <v>5</v>
      </c>
      <c r="N11" s="23">
        <f t="shared" si="5"/>
        <v>1</v>
      </c>
      <c r="O11" s="23">
        <f t="shared" si="6"/>
        <v>2</v>
      </c>
      <c r="P11" s="23">
        <f t="shared" si="7"/>
        <v>2</v>
      </c>
      <c r="Q11" s="112">
        <f t="shared" si="10"/>
        <v>0.01</v>
      </c>
      <c r="R11" s="112">
        <f t="shared" si="11"/>
        <v>5.0000000000000001E-3</v>
      </c>
      <c r="S11" s="112">
        <f t="shared" si="12"/>
        <v>3.3333333333333331E-3</v>
      </c>
      <c r="T11" s="22" t="s">
        <v>1667</v>
      </c>
      <c r="U11" s="23">
        <f t="shared" si="13"/>
        <v>3</v>
      </c>
      <c r="V11" s="23">
        <f t="shared" si="8"/>
        <v>2</v>
      </c>
      <c r="W11" s="23">
        <f t="shared" si="8"/>
        <v>3</v>
      </c>
      <c r="X11" s="23">
        <f t="shared" si="8"/>
        <v>2</v>
      </c>
      <c r="Y11" s="23">
        <f t="shared" si="8"/>
        <v>3</v>
      </c>
      <c r="Z11" s="23">
        <f t="shared" si="8"/>
        <v>2</v>
      </c>
      <c r="AA11" s="23">
        <f t="shared" si="8"/>
        <v>6</v>
      </c>
      <c r="AB11" s="113">
        <f t="shared" si="14"/>
        <v>0.08</v>
      </c>
      <c r="AC11" s="21">
        <f t="shared" si="15"/>
        <v>65.098333333333329</v>
      </c>
    </row>
    <row r="12" spans="2:37" x14ac:dyDescent="0.15">
      <c r="B12" s="23">
        <v>10</v>
      </c>
      <c r="C12" s="23" t="str">
        <f t="shared" si="9"/>
        <v>武器10</v>
      </c>
      <c r="D12" s="23" t="s">
        <v>1699</v>
      </c>
      <c r="E12" s="89" t="s">
        <v>123</v>
      </c>
      <c r="F12" s="90" t="s">
        <v>1701</v>
      </c>
      <c r="G12" s="22" t="s">
        <v>1700</v>
      </c>
      <c r="H12" s="23">
        <f t="shared" ref="H12:H75" si="16">H4</f>
        <v>2</v>
      </c>
      <c r="I12" s="23">
        <f t="shared" si="0"/>
        <v>36</v>
      </c>
      <c r="J12" s="23">
        <f t="shared" si="1"/>
        <v>17</v>
      </c>
      <c r="K12" s="23">
        <f t="shared" si="2"/>
        <v>4</v>
      </c>
      <c r="L12" s="23">
        <f t="shared" si="3"/>
        <v>10</v>
      </c>
      <c r="M12" s="23">
        <f t="shared" si="4"/>
        <v>11</v>
      </c>
      <c r="N12" s="23">
        <f t="shared" si="5"/>
        <v>1</v>
      </c>
      <c r="O12" s="23">
        <f t="shared" si="6"/>
        <v>5</v>
      </c>
      <c r="P12" s="23">
        <f t="shared" si="7"/>
        <v>5</v>
      </c>
      <c r="Q12" s="112">
        <f t="shared" si="10"/>
        <v>2.5000000000000001E-2</v>
      </c>
      <c r="R12" s="112">
        <f t="shared" si="11"/>
        <v>1.2500000000000001E-2</v>
      </c>
      <c r="S12" s="112">
        <f t="shared" si="12"/>
        <v>8.3333333333333332E-3</v>
      </c>
      <c r="T12" s="22" t="s">
        <v>1667</v>
      </c>
      <c r="U12" s="23">
        <f t="shared" si="13"/>
        <v>6</v>
      </c>
      <c r="V12" s="23">
        <f t="shared" si="8"/>
        <v>5</v>
      </c>
      <c r="W12" s="23">
        <f t="shared" si="8"/>
        <v>6</v>
      </c>
      <c r="X12" s="23">
        <f t="shared" si="8"/>
        <v>3</v>
      </c>
      <c r="Y12" s="23">
        <f t="shared" si="8"/>
        <v>6</v>
      </c>
      <c r="Z12" s="23">
        <f t="shared" si="8"/>
        <v>5</v>
      </c>
      <c r="AA12" s="23">
        <f t="shared" si="8"/>
        <v>12</v>
      </c>
      <c r="AB12" s="113">
        <f t="shared" si="14"/>
        <v>0.08</v>
      </c>
      <c r="AC12" s="21">
        <f t="shared" si="15"/>
        <v>132.12583333333336</v>
      </c>
    </row>
    <row r="13" spans="2:37" x14ac:dyDescent="0.15">
      <c r="B13" s="23">
        <v>11</v>
      </c>
      <c r="C13" s="23" t="str">
        <f t="shared" si="9"/>
        <v>武器11</v>
      </c>
      <c r="D13" s="23" t="s">
        <v>1699</v>
      </c>
      <c r="E13" s="89" t="s">
        <v>123</v>
      </c>
      <c r="F13" s="90" t="s">
        <v>1701</v>
      </c>
      <c r="G13" s="22" t="s">
        <v>1700</v>
      </c>
      <c r="H13" s="23">
        <f t="shared" si="16"/>
        <v>3</v>
      </c>
      <c r="I13" s="23">
        <f t="shared" si="0"/>
        <v>55</v>
      </c>
      <c r="J13" s="23">
        <f t="shared" si="1"/>
        <v>26</v>
      </c>
      <c r="K13" s="23">
        <f t="shared" si="2"/>
        <v>6</v>
      </c>
      <c r="L13" s="23">
        <f t="shared" si="3"/>
        <v>14</v>
      </c>
      <c r="M13" s="23">
        <f t="shared" si="4"/>
        <v>16</v>
      </c>
      <c r="N13" s="23">
        <f t="shared" si="5"/>
        <v>2</v>
      </c>
      <c r="O13" s="23">
        <f t="shared" si="6"/>
        <v>7</v>
      </c>
      <c r="P13" s="23">
        <f t="shared" si="7"/>
        <v>7</v>
      </c>
      <c r="Q13" s="112">
        <f t="shared" si="10"/>
        <v>3.5000000000000003E-2</v>
      </c>
      <c r="R13" s="112">
        <f t="shared" si="11"/>
        <v>1.7500000000000002E-2</v>
      </c>
      <c r="S13" s="112">
        <f t="shared" si="12"/>
        <v>1.1666666666666667E-2</v>
      </c>
      <c r="T13" s="22" t="s">
        <v>1667</v>
      </c>
      <c r="U13" s="23">
        <f t="shared" si="13"/>
        <v>8</v>
      </c>
      <c r="V13" s="23">
        <f t="shared" ref="V13:AA22" si="17">ROUND(VLOOKUP($F13,professionGrow,MATCH(V$2,professionGrowPName,0),FALSE)*(1+VLOOKUP($G13,professionGrowP,MATCH(V$2,professionGrowPName,0),FALSE))*$H13*10*VLOOKUP($D13,eq_qulity,5,FALSE),0)</f>
        <v>7</v>
      </c>
      <c r="W13" s="23">
        <f t="shared" si="17"/>
        <v>8</v>
      </c>
      <c r="X13" s="23">
        <f t="shared" si="17"/>
        <v>5</v>
      </c>
      <c r="Y13" s="23">
        <f t="shared" si="17"/>
        <v>8</v>
      </c>
      <c r="Z13" s="23">
        <f t="shared" si="17"/>
        <v>7</v>
      </c>
      <c r="AA13" s="23">
        <f t="shared" si="17"/>
        <v>18</v>
      </c>
      <c r="AB13" s="113">
        <f t="shared" si="14"/>
        <v>8.8666666666666671E-2</v>
      </c>
      <c r="AC13" s="21">
        <f t="shared" si="15"/>
        <v>194.15283333333332</v>
      </c>
    </row>
    <row r="14" spans="2:37" x14ac:dyDescent="0.15">
      <c r="B14" s="23">
        <v>12</v>
      </c>
      <c r="C14" s="23" t="str">
        <f t="shared" si="9"/>
        <v>武器12</v>
      </c>
      <c r="D14" s="23" t="s">
        <v>1699</v>
      </c>
      <c r="E14" s="89" t="s">
        <v>123</v>
      </c>
      <c r="F14" s="90" t="s">
        <v>1701</v>
      </c>
      <c r="G14" s="22" t="s">
        <v>1700</v>
      </c>
      <c r="H14" s="23">
        <f t="shared" si="16"/>
        <v>4</v>
      </c>
      <c r="I14" s="23">
        <f t="shared" si="0"/>
        <v>73</v>
      </c>
      <c r="J14" s="23">
        <f t="shared" si="1"/>
        <v>34</v>
      </c>
      <c r="K14" s="23">
        <f t="shared" si="2"/>
        <v>8</v>
      </c>
      <c r="L14" s="23">
        <f t="shared" si="3"/>
        <v>19</v>
      </c>
      <c r="M14" s="23">
        <f t="shared" si="4"/>
        <v>21</v>
      </c>
      <c r="N14" s="23">
        <f t="shared" si="5"/>
        <v>3</v>
      </c>
      <c r="O14" s="23">
        <f t="shared" si="6"/>
        <v>9</v>
      </c>
      <c r="P14" s="23">
        <f t="shared" si="7"/>
        <v>10</v>
      </c>
      <c r="Q14" s="112">
        <f t="shared" si="10"/>
        <v>0.05</v>
      </c>
      <c r="R14" s="112">
        <f t="shared" si="11"/>
        <v>2.2499999999999999E-2</v>
      </c>
      <c r="S14" s="112">
        <f t="shared" si="12"/>
        <v>1.6666666666666666E-2</v>
      </c>
      <c r="T14" s="22" t="s">
        <v>1667</v>
      </c>
      <c r="U14" s="23">
        <f t="shared" si="13"/>
        <v>11</v>
      </c>
      <c r="V14" s="23">
        <f t="shared" si="17"/>
        <v>10</v>
      </c>
      <c r="W14" s="23">
        <f t="shared" si="17"/>
        <v>11</v>
      </c>
      <c r="X14" s="23">
        <f t="shared" si="17"/>
        <v>7</v>
      </c>
      <c r="Y14" s="23">
        <f t="shared" si="17"/>
        <v>11</v>
      </c>
      <c r="Z14" s="23">
        <f t="shared" si="17"/>
        <v>10</v>
      </c>
      <c r="AA14" s="23">
        <f t="shared" si="17"/>
        <v>24</v>
      </c>
      <c r="AB14" s="113">
        <f t="shared" si="14"/>
        <v>0.11800000000000001</v>
      </c>
      <c r="AC14" s="21">
        <f t="shared" si="15"/>
        <v>261.20716666666669</v>
      </c>
    </row>
    <row r="15" spans="2:37" x14ac:dyDescent="0.15">
      <c r="B15" s="23">
        <v>13</v>
      </c>
      <c r="C15" s="23" t="str">
        <f t="shared" si="9"/>
        <v>武器13</v>
      </c>
      <c r="D15" s="23" t="s">
        <v>1699</v>
      </c>
      <c r="E15" s="89" t="s">
        <v>123</v>
      </c>
      <c r="F15" s="90" t="s">
        <v>1701</v>
      </c>
      <c r="G15" s="22" t="s">
        <v>1700</v>
      </c>
      <c r="H15" s="23">
        <f t="shared" si="16"/>
        <v>5</v>
      </c>
      <c r="I15" s="23">
        <f t="shared" si="0"/>
        <v>91</v>
      </c>
      <c r="J15" s="23">
        <f t="shared" si="1"/>
        <v>43</v>
      </c>
      <c r="K15" s="23">
        <f t="shared" si="2"/>
        <v>10</v>
      </c>
      <c r="L15" s="23">
        <f t="shared" si="3"/>
        <v>24</v>
      </c>
      <c r="M15" s="23">
        <f t="shared" si="4"/>
        <v>26</v>
      </c>
      <c r="N15" s="23">
        <f t="shared" si="5"/>
        <v>3</v>
      </c>
      <c r="O15" s="23">
        <f t="shared" si="6"/>
        <v>12</v>
      </c>
      <c r="P15" s="23">
        <f t="shared" si="7"/>
        <v>12</v>
      </c>
      <c r="Q15" s="112">
        <f t="shared" si="10"/>
        <v>0.06</v>
      </c>
      <c r="R15" s="112">
        <f t="shared" si="11"/>
        <v>0.03</v>
      </c>
      <c r="S15" s="112">
        <f t="shared" si="12"/>
        <v>0.02</v>
      </c>
      <c r="T15" s="22" t="s">
        <v>1667</v>
      </c>
      <c r="U15" s="23">
        <f t="shared" si="13"/>
        <v>14</v>
      </c>
      <c r="V15" s="23">
        <f t="shared" si="17"/>
        <v>12</v>
      </c>
      <c r="W15" s="23">
        <f t="shared" si="17"/>
        <v>14</v>
      </c>
      <c r="X15" s="23">
        <f t="shared" si="17"/>
        <v>8</v>
      </c>
      <c r="Y15" s="23">
        <f t="shared" si="17"/>
        <v>14</v>
      </c>
      <c r="Z15" s="23">
        <f t="shared" si="17"/>
        <v>12</v>
      </c>
      <c r="AA15" s="23">
        <f t="shared" si="17"/>
        <v>30</v>
      </c>
      <c r="AB15" s="113">
        <f t="shared" si="14"/>
        <v>0.14733333333333332</v>
      </c>
      <c r="AC15" s="21">
        <f t="shared" si="15"/>
        <v>325.25733333333335</v>
      </c>
    </row>
    <row r="16" spans="2:37" x14ac:dyDescent="0.15">
      <c r="B16" s="23">
        <v>14</v>
      </c>
      <c r="C16" s="23" t="str">
        <f t="shared" si="9"/>
        <v>武器14</v>
      </c>
      <c r="D16" s="23" t="s">
        <v>1699</v>
      </c>
      <c r="E16" s="89" t="s">
        <v>123</v>
      </c>
      <c r="F16" s="90" t="s">
        <v>1701</v>
      </c>
      <c r="G16" s="22" t="s">
        <v>1700</v>
      </c>
      <c r="H16" s="23">
        <f t="shared" si="16"/>
        <v>6</v>
      </c>
      <c r="I16" s="23">
        <f t="shared" si="0"/>
        <v>109</v>
      </c>
      <c r="J16" s="23">
        <f t="shared" si="1"/>
        <v>51</v>
      </c>
      <c r="K16" s="23">
        <f t="shared" si="2"/>
        <v>12</v>
      </c>
      <c r="L16" s="23">
        <f t="shared" si="3"/>
        <v>29</v>
      </c>
      <c r="M16" s="23">
        <f t="shared" si="4"/>
        <v>32</v>
      </c>
      <c r="N16" s="23">
        <f t="shared" si="5"/>
        <v>4</v>
      </c>
      <c r="O16" s="23">
        <f t="shared" si="6"/>
        <v>14</v>
      </c>
      <c r="P16" s="23">
        <f t="shared" si="7"/>
        <v>14</v>
      </c>
      <c r="Q16" s="112">
        <f t="shared" si="10"/>
        <v>7.0000000000000007E-2</v>
      </c>
      <c r="R16" s="112">
        <f t="shared" si="11"/>
        <v>3.5000000000000003E-2</v>
      </c>
      <c r="S16" s="112">
        <f t="shared" si="12"/>
        <v>2.3333333333333334E-2</v>
      </c>
      <c r="T16" s="22" t="s">
        <v>1667</v>
      </c>
      <c r="U16" s="23">
        <f t="shared" si="13"/>
        <v>17</v>
      </c>
      <c r="V16" s="23">
        <f t="shared" si="17"/>
        <v>14</v>
      </c>
      <c r="W16" s="23">
        <f t="shared" si="17"/>
        <v>17</v>
      </c>
      <c r="X16" s="23">
        <f t="shared" si="17"/>
        <v>10</v>
      </c>
      <c r="Y16" s="23">
        <f t="shared" si="17"/>
        <v>17</v>
      </c>
      <c r="Z16" s="23">
        <f t="shared" si="17"/>
        <v>14</v>
      </c>
      <c r="AA16" s="23">
        <f t="shared" si="17"/>
        <v>36</v>
      </c>
      <c r="AB16" s="113">
        <f t="shared" si="14"/>
        <v>0.17666666666666667</v>
      </c>
      <c r="AC16" s="21">
        <f t="shared" si="15"/>
        <v>390.30500000000001</v>
      </c>
    </row>
    <row r="17" spans="2:29" x14ac:dyDescent="0.15">
      <c r="B17" s="23">
        <v>15</v>
      </c>
      <c r="C17" s="23" t="str">
        <f t="shared" si="9"/>
        <v>武器15</v>
      </c>
      <c r="D17" s="23" t="s">
        <v>1699</v>
      </c>
      <c r="E17" s="89" t="s">
        <v>123</v>
      </c>
      <c r="F17" s="90" t="s">
        <v>1701</v>
      </c>
      <c r="G17" s="22" t="s">
        <v>1700</v>
      </c>
      <c r="H17" s="23">
        <f t="shared" si="16"/>
        <v>7</v>
      </c>
      <c r="I17" s="23">
        <f t="shared" si="0"/>
        <v>128</v>
      </c>
      <c r="J17" s="23">
        <f t="shared" si="1"/>
        <v>60</v>
      </c>
      <c r="K17" s="23">
        <f t="shared" si="2"/>
        <v>13</v>
      </c>
      <c r="L17" s="23">
        <f t="shared" si="3"/>
        <v>33</v>
      </c>
      <c r="M17" s="23">
        <f t="shared" si="4"/>
        <v>37</v>
      </c>
      <c r="N17" s="23">
        <f t="shared" si="5"/>
        <v>5</v>
      </c>
      <c r="O17" s="23">
        <f t="shared" si="6"/>
        <v>16</v>
      </c>
      <c r="P17" s="23">
        <f t="shared" si="7"/>
        <v>17</v>
      </c>
      <c r="Q17" s="112">
        <f t="shared" si="10"/>
        <v>8.5000000000000006E-2</v>
      </c>
      <c r="R17" s="112">
        <f t="shared" si="11"/>
        <v>0.04</v>
      </c>
      <c r="S17" s="112">
        <f t="shared" si="12"/>
        <v>2.8333333333333335E-2</v>
      </c>
      <c r="T17" s="22" t="s">
        <v>1667</v>
      </c>
      <c r="U17" s="23">
        <f t="shared" si="13"/>
        <v>19</v>
      </c>
      <c r="V17" s="23">
        <f t="shared" si="17"/>
        <v>17</v>
      </c>
      <c r="W17" s="23">
        <f t="shared" si="17"/>
        <v>19</v>
      </c>
      <c r="X17" s="23">
        <f t="shared" si="17"/>
        <v>12</v>
      </c>
      <c r="Y17" s="23">
        <f t="shared" si="17"/>
        <v>19</v>
      </c>
      <c r="Z17" s="23">
        <f t="shared" si="17"/>
        <v>17</v>
      </c>
      <c r="AA17" s="23">
        <f t="shared" si="17"/>
        <v>42</v>
      </c>
      <c r="AB17" s="113">
        <f t="shared" si="14"/>
        <v>0.20600000000000002</v>
      </c>
      <c r="AC17" s="21">
        <f t="shared" si="15"/>
        <v>454.35933333333332</v>
      </c>
    </row>
    <row r="18" spans="2:29" x14ac:dyDescent="0.15">
      <c r="B18" s="23">
        <v>16</v>
      </c>
      <c r="C18" s="23" t="str">
        <f t="shared" si="9"/>
        <v>武器16</v>
      </c>
      <c r="D18" s="23" t="s">
        <v>1699</v>
      </c>
      <c r="E18" s="89" t="s">
        <v>123</v>
      </c>
      <c r="F18" s="90" t="s">
        <v>1701</v>
      </c>
      <c r="G18" s="22" t="s">
        <v>1700</v>
      </c>
      <c r="H18" s="23">
        <f t="shared" si="16"/>
        <v>8</v>
      </c>
      <c r="I18" s="23">
        <f t="shared" si="0"/>
        <v>146</v>
      </c>
      <c r="J18" s="23">
        <f t="shared" si="1"/>
        <v>69</v>
      </c>
      <c r="K18" s="23">
        <f t="shared" si="2"/>
        <v>15</v>
      </c>
      <c r="L18" s="23">
        <f t="shared" si="3"/>
        <v>38</v>
      </c>
      <c r="M18" s="23">
        <f t="shared" si="4"/>
        <v>42</v>
      </c>
      <c r="N18" s="23">
        <f t="shared" si="5"/>
        <v>5</v>
      </c>
      <c r="O18" s="23">
        <f t="shared" si="6"/>
        <v>19</v>
      </c>
      <c r="P18" s="23">
        <f t="shared" si="7"/>
        <v>19</v>
      </c>
      <c r="Q18" s="112">
        <f t="shared" si="10"/>
        <v>9.5000000000000001E-2</v>
      </c>
      <c r="R18" s="112">
        <f t="shared" si="11"/>
        <v>4.7500000000000001E-2</v>
      </c>
      <c r="S18" s="112">
        <f t="shared" si="12"/>
        <v>3.1666666666666662E-2</v>
      </c>
      <c r="T18" s="22" t="s">
        <v>1667</v>
      </c>
      <c r="U18" s="23">
        <f t="shared" si="13"/>
        <v>22</v>
      </c>
      <c r="V18" s="23">
        <f t="shared" si="17"/>
        <v>19</v>
      </c>
      <c r="W18" s="23">
        <f t="shared" si="17"/>
        <v>22</v>
      </c>
      <c r="X18" s="23">
        <f t="shared" si="17"/>
        <v>13</v>
      </c>
      <c r="Y18" s="23">
        <f t="shared" si="17"/>
        <v>22</v>
      </c>
      <c r="Z18" s="23">
        <f t="shared" si="17"/>
        <v>19</v>
      </c>
      <c r="AA18" s="23">
        <f t="shared" si="17"/>
        <v>48</v>
      </c>
      <c r="AB18" s="113">
        <f t="shared" si="14"/>
        <v>0.23533333333333334</v>
      </c>
      <c r="AC18" s="21">
        <f t="shared" si="15"/>
        <v>518.40949999999998</v>
      </c>
    </row>
    <row r="19" spans="2:29" x14ac:dyDescent="0.15">
      <c r="B19" s="23">
        <v>17</v>
      </c>
      <c r="C19" s="23" t="str">
        <f t="shared" si="9"/>
        <v>武器17</v>
      </c>
      <c r="D19" s="23" t="s">
        <v>1702</v>
      </c>
      <c r="E19" s="89" t="s">
        <v>123</v>
      </c>
      <c r="F19" s="90" t="s">
        <v>1701</v>
      </c>
      <c r="G19" s="22" t="s">
        <v>1700</v>
      </c>
      <c r="H19" s="23">
        <f t="shared" si="16"/>
        <v>1</v>
      </c>
      <c r="I19" s="23">
        <f t="shared" si="0"/>
        <v>20</v>
      </c>
      <c r="J19" s="23">
        <f t="shared" si="1"/>
        <v>4</v>
      </c>
      <c r="K19" s="23">
        <f t="shared" si="2"/>
        <v>1</v>
      </c>
      <c r="L19" s="23">
        <f t="shared" si="3"/>
        <v>2</v>
      </c>
      <c r="M19" s="23">
        <f t="shared" si="4"/>
        <v>2</v>
      </c>
      <c r="N19" s="23">
        <f t="shared" si="5"/>
        <v>0</v>
      </c>
      <c r="O19" s="23">
        <f t="shared" si="6"/>
        <v>1</v>
      </c>
      <c r="P19" s="23">
        <f t="shared" si="7"/>
        <v>1</v>
      </c>
      <c r="Q19" s="112">
        <f t="shared" si="10"/>
        <v>5.0000000000000001E-3</v>
      </c>
      <c r="R19" s="112">
        <f t="shared" si="11"/>
        <v>2.5000000000000001E-3</v>
      </c>
      <c r="S19" s="112">
        <f t="shared" si="12"/>
        <v>1.6666666666666666E-3</v>
      </c>
      <c r="T19" s="22" t="s">
        <v>1667</v>
      </c>
      <c r="U19" s="23">
        <f t="shared" si="13"/>
        <v>1</v>
      </c>
      <c r="V19" s="23">
        <f t="shared" si="17"/>
        <v>1</v>
      </c>
      <c r="W19" s="23">
        <f t="shared" si="17"/>
        <v>1</v>
      </c>
      <c r="X19" s="23">
        <f t="shared" si="17"/>
        <v>1</v>
      </c>
      <c r="Y19" s="23">
        <f t="shared" si="17"/>
        <v>1</v>
      </c>
      <c r="Z19" s="23">
        <f t="shared" si="17"/>
        <v>1</v>
      </c>
      <c r="AA19" s="23">
        <f t="shared" si="17"/>
        <v>3</v>
      </c>
      <c r="AB19" s="113">
        <f t="shared" si="14"/>
        <v>0.08</v>
      </c>
      <c r="AC19" s="21">
        <f t="shared" si="15"/>
        <v>40.089166666666664</v>
      </c>
    </row>
    <row r="20" spans="2:29" x14ac:dyDescent="0.15">
      <c r="B20" s="23">
        <v>18</v>
      </c>
      <c r="C20" s="23" t="str">
        <f t="shared" si="9"/>
        <v>武器18</v>
      </c>
      <c r="D20" s="23" t="s">
        <v>1702</v>
      </c>
      <c r="E20" s="89" t="s">
        <v>123</v>
      </c>
      <c r="F20" s="90" t="s">
        <v>1701</v>
      </c>
      <c r="G20" s="22" t="s">
        <v>1700</v>
      </c>
      <c r="H20" s="23">
        <f t="shared" si="16"/>
        <v>2</v>
      </c>
      <c r="I20" s="23">
        <f t="shared" si="0"/>
        <v>40</v>
      </c>
      <c r="J20" s="23">
        <f t="shared" si="1"/>
        <v>7</v>
      </c>
      <c r="K20" s="23">
        <f t="shared" si="2"/>
        <v>2</v>
      </c>
      <c r="L20" s="23">
        <f t="shared" si="3"/>
        <v>4</v>
      </c>
      <c r="M20" s="23">
        <f t="shared" si="4"/>
        <v>4</v>
      </c>
      <c r="N20" s="23">
        <f t="shared" si="5"/>
        <v>1</v>
      </c>
      <c r="O20" s="23">
        <f t="shared" si="6"/>
        <v>2</v>
      </c>
      <c r="P20" s="23">
        <f t="shared" si="7"/>
        <v>2</v>
      </c>
      <c r="Q20" s="112">
        <f t="shared" si="10"/>
        <v>0.01</v>
      </c>
      <c r="R20" s="112">
        <f t="shared" si="11"/>
        <v>5.0000000000000001E-3</v>
      </c>
      <c r="S20" s="112">
        <f t="shared" si="12"/>
        <v>3.3333333333333331E-3</v>
      </c>
      <c r="T20" s="22" t="s">
        <v>1667</v>
      </c>
      <c r="U20" s="23">
        <f t="shared" si="13"/>
        <v>2</v>
      </c>
      <c r="V20" s="23">
        <f t="shared" si="17"/>
        <v>2</v>
      </c>
      <c r="W20" s="23">
        <f t="shared" si="17"/>
        <v>2</v>
      </c>
      <c r="X20" s="23">
        <f t="shared" si="17"/>
        <v>1</v>
      </c>
      <c r="Y20" s="23">
        <f t="shared" si="17"/>
        <v>2</v>
      </c>
      <c r="Z20" s="23">
        <f t="shared" si="17"/>
        <v>2</v>
      </c>
      <c r="AA20" s="23">
        <f t="shared" si="17"/>
        <v>5</v>
      </c>
      <c r="AB20" s="113">
        <f t="shared" si="14"/>
        <v>0.08</v>
      </c>
      <c r="AC20" s="21">
        <f t="shared" si="15"/>
        <v>78.098333333333329</v>
      </c>
    </row>
    <row r="21" spans="2:29" x14ac:dyDescent="0.15">
      <c r="B21" s="23">
        <v>19</v>
      </c>
      <c r="C21" s="23" t="str">
        <f t="shared" si="9"/>
        <v>武器19</v>
      </c>
      <c r="D21" s="23" t="s">
        <v>1702</v>
      </c>
      <c r="E21" s="89" t="s">
        <v>123</v>
      </c>
      <c r="F21" s="90" t="s">
        <v>1701</v>
      </c>
      <c r="G21" s="22" t="s">
        <v>1700</v>
      </c>
      <c r="H21" s="23">
        <f t="shared" si="16"/>
        <v>3</v>
      </c>
      <c r="I21" s="23">
        <f t="shared" si="0"/>
        <v>59</v>
      </c>
      <c r="J21" s="23">
        <f t="shared" si="1"/>
        <v>11</v>
      </c>
      <c r="K21" s="23">
        <f t="shared" si="2"/>
        <v>2</v>
      </c>
      <c r="L21" s="23">
        <f t="shared" si="3"/>
        <v>6</v>
      </c>
      <c r="M21" s="23">
        <f t="shared" si="4"/>
        <v>7</v>
      </c>
      <c r="N21" s="23">
        <f t="shared" si="5"/>
        <v>1</v>
      </c>
      <c r="O21" s="23">
        <f t="shared" si="6"/>
        <v>3</v>
      </c>
      <c r="P21" s="23">
        <f t="shared" si="7"/>
        <v>3</v>
      </c>
      <c r="Q21" s="112">
        <f t="shared" si="10"/>
        <v>1.4999999999999999E-2</v>
      </c>
      <c r="R21" s="112">
        <f t="shared" si="11"/>
        <v>7.4999999999999997E-3</v>
      </c>
      <c r="S21" s="112">
        <f t="shared" si="12"/>
        <v>5.0000000000000001E-3</v>
      </c>
      <c r="T21" s="22" t="str">
        <f t="shared" ref="T21:T84" si="18">VLOOKUP(G21,professionNature,2,FALSE)</f>
        <v>火</v>
      </c>
      <c r="U21" s="23">
        <f t="shared" si="13"/>
        <v>3</v>
      </c>
      <c r="V21" s="23">
        <f t="shared" si="17"/>
        <v>3</v>
      </c>
      <c r="W21" s="23">
        <f t="shared" si="17"/>
        <v>3</v>
      </c>
      <c r="X21" s="23">
        <f t="shared" si="17"/>
        <v>2</v>
      </c>
      <c r="Y21" s="23">
        <f t="shared" si="17"/>
        <v>3</v>
      </c>
      <c r="Z21" s="23">
        <f t="shared" si="17"/>
        <v>3</v>
      </c>
      <c r="AA21" s="23">
        <f t="shared" si="17"/>
        <v>8</v>
      </c>
      <c r="AB21" s="113">
        <f t="shared" si="14"/>
        <v>0.08</v>
      </c>
      <c r="AC21" s="21">
        <f t="shared" si="15"/>
        <v>117.10749999999999</v>
      </c>
    </row>
    <row r="22" spans="2:29" x14ac:dyDescent="0.15">
      <c r="B22" s="23">
        <v>20</v>
      </c>
      <c r="C22" s="23" t="str">
        <f t="shared" si="9"/>
        <v>武器20</v>
      </c>
      <c r="D22" s="23" t="s">
        <v>1702</v>
      </c>
      <c r="E22" s="89" t="s">
        <v>123</v>
      </c>
      <c r="F22" s="90" t="s">
        <v>1701</v>
      </c>
      <c r="G22" s="22" t="s">
        <v>1700</v>
      </c>
      <c r="H22" s="23">
        <f t="shared" si="16"/>
        <v>4</v>
      </c>
      <c r="I22" s="23">
        <f t="shared" si="0"/>
        <v>79</v>
      </c>
      <c r="J22" s="23">
        <f t="shared" si="1"/>
        <v>14</v>
      </c>
      <c r="K22" s="23">
        <f t="shared" si="2"/>
        <v>3</v>
      </c>
      <c r="L22" s="23">
        <f t="shared" si="3"/>
        <v>8</v>
      </c>
      <c r="M22" s="23">
        <f t="shared" si="4"/>
        <v>9</v>
      </c>
      <c r="N22" s="23">
        <f t="shared" si="5"/>
        <v>1</v>
      </c>
      <c r="O22" s="23">
        <f t="shared" si="6"/>
        <v>4</v>
      </c>
      <c r="P22" s="23">
        <f t="shared" si="7"/>
        <v>4</v>
      </c>
      <c r="Q22" s="112">
        <f t="shared" si="10"/>
        <v>0.02</v>
      </c>
      <c r="R22" s="112">
        <f t="shared" si="11"/>
        <v>0.01</v>
      </c>
      <c r="S22" s="112">
        <f t="shared" si="12"/>
        <v>6.6666666666666662E-3</v>
      </c>
      <c r="T22" s="22" t="str">
        <f t="shared" si="18"/>
        <v>火</v>
      </c>
      <c r="U22" s="23">
        <f t="shared" si="13"/>
        <v>5</v>
      </c>
      <c r="V22" s="23">
        <f t="shared" si="17"/>
        <v>4</v>
      </c>
      <c r="W22" s="23">
        <f t="shared" si="17"/>
        <v>5</v>
      </c>
      <c r="X22" s="23">
        <f t="shared" si="17"/>
        <v>3</v>
      </c>
      <c r="Y22" s="23">
        <f t="shared" si="17"/>
        <v>5</v>
      </c>
      <c r="Z22" s="23">
        <f t="shared" si="17"/>
        <v>4</v>
      </c>
      <c r="AA22" s="23">
        <f t="shared" si="17"/>
        <v>10</v>
      </c>
      <c r="AB22" s="113">
        <f t="shared" si="14"/>
        <v>8.1333333333333327E-2</v>
      </c>
      <c r="AC22" s="21">
        <f t="shared" si="15"/>
        <v>158.11799999999999</v>
      </c>
    </row>
    <row r="23" spans="2:29" x14ac:dyDescent="0.15">
      <c r="B23" s="23">
        <v>21</v>
      </c>
      <c r="C23" s="23" t="str">
        <f t="shared" si="9"/>
        <v>武器21</v>
      </c>
      <c r="D23" s="23" t="s">
        <v>1702</v>
      </c>
      <c r="E23" s="89" t="s">
        <v>123</v>
      </c>
      <c r="F23" s="90" t="s">
        <v>1701</v>
      </c>
      <c r="G23" s="22" t="s">
        <v>1700</v>
      </c>
      <c r="H23" s="23">
        <f t="shared" si="16"/>
        <v>5</v>
      </c>
      <c r="I23" s="23">
        <f t="shared" si="0"/>
        <v>99</v>
      </c>
      <c r="J23" s="23">
        <f t="shared" si="1"/>
        <v>18</v>
      </c>
      <c r="K23" s="23">
        <f t="shared" si="2"/>
        <v>4</v>
      </c>
      <c r="L23" s="23">
        <f t="shared" si="3"/>
        <v>10</v>
      </c>
      <c r="M23" s="23">
        <f t="shared" si="4"/>
        <v>11</v>
      </c>
      <c r="N23" s="23">
        <f t="shared" si="5"/>
        <v>1</v>
      </c>
      <c r="O23" s="23">
        <f t="shared" si="6"/>
        <v>5</v>
      </c>
      <c r="P23" s="23">
        <f t="shared" si="7"/>
        <v>5</v>
      </c>
      <c r="Q23" s="112">
        <f t="shared" si="10"/>
        <v>2.5000000000000001E-2</v>
      </c>
      <c r="R23" s="112">
        <f t="shared" si="11"/>
        <v>1.2500000000000001E-2</v>
      </c>
      <c r="S23" s="112">
        <f t="shared" si="12"/>
        <v>8.3333333333333332E-3</v>
      </c>
      <c r="T23" s="22" t="str">
        <f t="shared" si="18"/>
        <v>火</v>
      </c>
      <c r="U23" s="23">
        <f t="shared" si="13"/>
        <v>6</v>
      </c>
      <c r="V23" s="23">
        <f t="shared" ref="V23:AA32" si="19">ROUND(VLOOKUP($F23,professionGrow,MATCH(V$2,professionGrowPName,0),FALSE)*(1+VLOOKUP($G23,professionGrowP,MATCH(V$2,professionGrowPName,0),FALSE))*$H23*10*VLOOKUP($D23,eq_qulity,5,FALSE),0)</f>
        <v>5</v>
      </c>
      <c r="W23" s="23">
        <f t="shared" si="19"/>
        <v>6</v>
      </c>
      <c r="X23" s="23">
        <f t="shared" si="19"/>
        <v>4</v>
      </c>
      <c r="Y23" s="23">
        <f t="shared" si="19"/>
        <v>6</v>
      </c>
      <c r="Z23" s="23">
        <f t="shared" si="19"/>
        <v>5</v>
      </c>
      <c r="AA23" s="23">
        <f t="shared" si="19"/>
        <v>13</v>
      </c>
      <c r="AB23" s="113">
        <f t="shared" si="14"/>
        <v>0.10199999999999999</v>
      </c>
      <c r="AC23" s="21">
        <f t="shared" si="15"/>
        <v>198.14783333333332</v>
      </c>
    </row>
    <row r="24" spans="2:29" x14ac:dyDescent="0.15">
      <c r="B24" s="23">
        <v>22</v>
      </c>
      <c r="C24" s="23" t="str">
        <f t="shared" si="9"/>
        <v>武器22</v>
      </c>
      <c r="D24" s="23" t="s">
        <v>1702</v>
      </c>
      <c r="E24" s="89" t="s">
        <v>123</v>
      </c>
      <c r="F24" s="90" t="s">
        <v>1701</v>
      </c>
      <c r="G24" s="22" t="s">
        <v>1700</v>
      </c>
      <c r="H24" s="23">
        <f t="shared" si="16"/>
        <v>6</v>
      </c>
      <c r="I24" s="23">
        <f t="shared" si="0"/>
        <v>119</v>
      </c>
      <c r="J24" s="23">
        <f t="shared" si="1"/>
        <v>21</v>
      </c>
      <c r="K24" s="23">
        <f t="shared" si="2"/>
        <v>5</v>
      </c>
      <c r="L24" s="23">
        <f t="shared" si="3"/>
        <v>12</v>
      </c>
      <c r="M24" s="23">
        <f t="shared" si="4"/>
        <v>13</v>
      </c>
      <c r="N24" s="23">
        <f t="shared" si="5"/>
        <v>2</v>
      </c>
      <c r="O24" s="23">
        <f t="shared" si="6"/>
        <v>6</v>
      </c>
      <c r="P24" s="23">
        <f t="shared" si="7"/>
        <v>6</v>
      </c>
      <c r="Q24" s="112">
        <f t="shared" si="10"/>
        <v>0.03</v>
      </c>
      <c r="R24" s="112">
        <f t="shared" si="11"/>
        <v>1.4999999999999999E-2</v>
      </c>
      <c r="S24" s="112">
        <f t="shared" si="12"/>
        <v>0.01</v>
      </c>
      <c r="T24" s="22" t="str">
        <f t="shared" si="18"/>
        <v>火</v>
      </c>
      <c r="U24" s="23">
        <f t="shared" si="13"/>
        <v>7</v>
      </c>
      <c r="V24" s="23">
        <f t="shared" si="19"/>
        <v>6</v>
      </c>
      <c r="W24" s="23">
        <f t="shared" si="19"/>
        <v>7</v>
      </c>
      <c r="X24" s="23">
        <f t="shared" si="19"/>
        <v>4</v>
      </c>
      <c r="Y24" s="23">
        <f t="shared" si="19"/>
        <v>7</v>
      </c>
      <c r="Z24" s="23">
        <f t="shared" si="19"/>
        <v>6</v>
      </c>
      <c r="AA24" s="23">
        <f t="shared" si="19"/>
        <v>15</v>
      </c>
      <c r="AB24" s="113">
        <f t="shared" si="14"/>
        <v>0.12266666666666667</v>
      </c>
      <c r="AC24" s="21">
        <f t="shared" si="15"/>
        <v>236.17766666666665</v>
      </c>
    </row>
    <row r="25" spans="2:29" x14ac:dyDescent="0.15">
      <c r="B25" s="23">
        <v>23</v>
      </c>
      <c r="C25" s="23" t="str">
        <f t="shared" si="9"/>
        <v>武器23</v>
      </c>
      <c r="D25" s="23" t="s">
        <v>1702</v>
      </c>
      <c r="E25" s="89" t="s">
        <v>123</v>
      </c>
      <c r="F25" s="90" t="s">
        <v>1701</v>
      </c>
      <c r="G25" s="22" t="s">
        <v>1700</v>
      </c>
      <c r="H25" s="23">
        <f t="shared" si="16"/>
        <v>7</v>
      </c>
      <c r="I25" s="23">
        <f t="shared" si="0"/>
        <v>139</v>
      </c>
      <c r="J25" s="23">
        <f t="shared" si="1"/>
        <v>25</v>
      </c>
      <c r="K25" s="23">
        <f t="shared" si="2"/>
        <v>6</v>
      </c>
      <c r="L25" s="23">
        <f t="shared" si="3"/>
        <v>14</v>
      </c>
      <c r="M25" s="23">
        <f t="shared" si="4"/>
        <v>15</v>
      </c>
      <c r="N25" s="23">
        <f t="shared" si="5"/>
        <v>2</v>
      </c>
      <c r="O25" s="23">
        <f t="shared" si="6"/>
        <v>7</v>
      </c>
      <c r="P25" s="23">
        <f t="shared" si="7"/>
        <v>7</v>
      </c>
      <c r="Q25" s="112">
        <f t="shared" si="10"/>
        <v>3.5000000000000003E-2</v>
      </c>
      <c r="R25" s="112">
        <f t="shared" si="11"/>
        <v>1.7500000000000002E-2</v>
      </c>
      <c r="S25" s="112">
        <f t="shared" si="12"/>
        <v>1.1666666666666667E-2</v>
      </c>
      <c r="T25" s="22" t="str">
        <f t="shared" si="18"/>
        <v>火</v>
      </c>
      <c r="U25" s="23">
        <f t="shared" si="13"/>
        <v>8</v>
      </c>
      <c r="V25" s="23">
        <f t="shared" si="19"/>
        <v>7</v>
      </c>
      <c r="W25" s="23">
        <f t="shared" si="19"/>
        <v>8</v>
      </c>
      <c r="X25" s="23">
        <f t="shared" si="19"/>
        <v>5</v>
      </c>
      <c r="Y25" s="23">
        <f t="shared" si="19"/>
        <v>8</v>
      </c>
      <c r="Z25" s="23">
        <f t="shared" si="19"/>
        <v>7</v>
      </c>
      <c r="AA25" s="23">
        <f t="shared" si="19"/>
        <v>18</v>
      </c>
      <c r="AB25" s="113">
        <f t="shared" si="14"/>
        <v>0.14333333333333334</v>
      </c>
      <c r="AC25" s="21">
        <f t="shared" si="15"/>
        <v>276.20749999999998</v>
      </c>
    </row>
    <row r="26" spans="2:29" x14ac:dyDescent="0.15">
      <c r="B26" s="23">
        <v>24</v>
      </c>
      <c r="C26" s="23" t="str">
        <f t="shared" si="9"/>
        <v>武器24</v>
      </c>
      <c r="D26" s="23" t="s">
        <v>1702</v>
      </c>
      <c r="E26" s="89" t="s">
        <v>123</v>
      </c>
      <c r="F26" s="90" t="s">
        <v>1701</v>
      </c>
      <c r="G26" s="22" t="s">
        <v>1700</v>
      </c>
      <c r="H26" s="23">
        <f t="shared" si="16"/>
        <v>8</v>
      </c>
      <c r="I26" s="23">
        <f t="shared" si="0"/>
        <v>158</v>
      </c>
      <c r="J26" s="23">
        <f t="shared" si="1"/>
        <v>29</v>
      </c>
      <c r="K26" s="23">
        <f t="shared" si="2"/>
        <v>6</v>
      </c>
      <c r="L26" s="23">
        <f t="shared" si="3"/>
        <v>16</v>
      </c>
      <c r="M26" s="23">
        <f t="shared" si="4"/>
        <v>18</v>
      </c>
      <c r="N26" s="23">
        <f t="shared" si="5"/>
        <v>2</v>
      </c>
      <c r="O26" s="23">
        <f t="shared" si="6"/>
        <v>8</v>
      </c>
      <c r="P26" s="23">
        <f t="shared" si="7"/>
        <v>8</v>
      </c>
      <c r="Q26" s="112">
        <f t="shared" si="10"/>
        <v>0.04</v>
      </c>
      <c r="R26" s="112">
        <f t="shared" si="11"/>
        <v>0.02</v>
      </c>
      <c r="S26" s="112">
        <f t="shared" si="12"/>
        <v>1.3333333333333332E-2</v>
      </c>
      <c r="T26" s="22" t="str">
        <f t="shared" si="18"/>
        <v>火</v>
      </c>
      <c r="U26" s="23">
        <f t="shared" si="13"/>
        <v>9</v>
      </c>
      <c r="V26" s="23">
        <f t="shared" si="19"/>
        <v>8</v>
      </c>
      <c r="W26" s="23">
        <f t="shared" si="19"/>
        <v>9</v>
      </c>
      <c r="X26" s="23">
        <f t="shared" si="19"/>
        <v>6</v>
      </c>
      <c r="Y26" s="23">
        <f t="shared" si="19"/>
        <v>9</v>
      </c>
      <c r="Z26" s="23">
        <f t="shared" si="19"/>
        <v>8</v>
      </c>
      <c r="AA26" s="23">
        <f t="shared" si="19"/>
        <v>20</v>
      </c>
      <c r="AB26" s="113">
        <f t="shared" si="14"/>
        <v>0.16333333333333333</v>
      </c>
      <c r="AC26" s="21">
        <f t="shared" si="15"/>
        <v>314.23666666666668</v>
      </c>
    </row>
    <row r="27" spans="2:29" x14ac:dyDescent="0.15">
      <c r="B27" s="23">
        <v>25</v>
      </c>
      <c r="C27" s="23" t="str">
        <f t="shared" si="9"/>
        <v>武器25</v>
      </c>
      <c r="D27" s="23" t="s">
        <v>1703</v>
      </c>
      <c r="E27" s="89" t="s">
        <v>123</v>
      </c>
      <c r="F27" s="90" t="s">
        <v>1701</v>
      </c>
      <c r="G27" s="22" t="s">
        <v>1700</v>
      </c>
      <c r="H27" s="23">
        <f t="shared" si="16"/>
        <v>1</v>
      </c>
      <c r="I27" s="23">
        <f t="shared" si="0"/>
        <v>23</v>
      </c>
      <c r="J27" s="23">
        <f t="shared" si="1"/>
        <v>0</v>
      </c>
      <c r="K27" s="23">
        <f t="shared" si="2"/>
        <v>0</v>
      </c>
      <c r="L27" s="23">
        <f t="shared" si="3"/>
        <v>0</v>
      </c>
      <c r="M27" s="23">
        <f t="shared" si="4"/>
        <v>0</v>
      </c>
      <c r="N27" s="23">
        <f t="shared" si="5"/>
        <v>0</v>
      </c>
      <c r="O27" s="23">
        <f t="shared" si="6"/>
        <v>0</v>
      </c>
      <c r="P27" s="23">
        <f t="shared" si="7"/>
        <v>0</v>
      </c>
      <c r="Q27" s="112">
        <f t="shared" si="10"/>
        <v>0</v>
      </c>
      <c r="R27" s="112">
        <f t="shared" si="11"/>
        <v>0</v>
      </c>
      <c r="S27" s="112">
        <f t="shared" si="12"/>
        <v>0</v>
      </c>
      <c r="T27" s="22" t="str">
        <f t="shared" si="18"/>
        <v>火</v>
      </c>
      <c r="U27" s="23">
        <f t="shared" si="13"/>
        <v>0</v>
      </c>
      <c r="V27" s="23">
        <f t="shared" si="19"/>
        <v>0</v>
      </c>
      <c r="W27" s="23">
        <f t="shared" si="19"/>
        <v>0</v>
      </c>
      <c r="X27" s="23">
        <f t="shared" si="19"/>
        <v>0</v>
      </c>
      <c r="Y27" s="23">
        <f t="shared" si="19"/>
        <v>0</v>
      </c>
      <c r="Z27" s="23">
        <f t="shared" si="19"/>
        <v>0</v>
      </c>
      <c r="AA27" s="23">
        <f t="shared" si="19"/>
        <v>0</v>
      </c>
      <c r="AB27" s="113">
        <f t="shared" si="14"/>
        <v>0</v>
      </c>
      <c r="AC27" s="21">
        <f t="shared" si="15"/>
        <v>23</v>
      </c>
    </row>
    <row r="28" spans="2:29" x14ac:dyDescent="0.15">
      <c r="B28" s="23">
        <v>26</v>
      </c>
      <c r="C28" s="23" t="str">
        <f t="shared" si="9"/>
        <v>武器26</v>
      </c>
      <c r="D28" s="23" t="s">
        <v>1703</v>
      </c>
      <c r="E28" s="89" t="s">
        <v>123</v>
      </c>
      <c r="F28" s="90" t="s">
        <v>1701</v>
      </c>
      <c r="G28" s="22" t="s">
        <v>1700</v>
      </c>
      <c r="H28" s="23">
        <f t="shared" si="16"/>
        <v>2</v>
      </c>
      <c r="I28" s="23">
        <f t="shared" si="0"/>
        <v>45</v>
      </c>
      <c r="J28" s="23">
        <f t="shared" si="1"/>
        <v>0</v>
      </c>
      <c r="K28" s="23">
        <f t="shared" si="2"/>
        <v>0</v>
      </c>
      <c r="L28" s="23">
        <f t="shared" si="3"/>
        <v>0</v>
      </c>
      <c r="M28" s="23">
        <f t="shared" si="4"/>
        <v>0</v>
      </c>
      <c r="N28" s="23">
        <f t="shared" si="5"/>
        <v>0</v>
      </c>
      <c r="O28" s="23">
        <f t="shared" si="6"/>
        <v>0</v>
      </c>
      <c r="P28" s="23">
        <f t="shared" si="7"/>
        <v>0</v>
      </c>
      <c r="Q28" s="112">
        <f t="shared" si="10"/>
        <v>0</v>
      </c>
      <c r="R28" s="112">
        <f t="shared" si="11"/>
        <v>0</v>
      </c>
      <c r="S28" s="112">
        <f t="shared" si="12"/>
        <v>0</v>
      </c>
      <c r="T28" s="22" t="str">
        <f t="shared" si="18"/>
        <v>火</v>
      </c>
      <c r="U28" s="23">
        <f t="shared" si="13"/>
        <v>0</v>
      </c>
      <c r="V28" s="23">
        <f t="shared" si="19"/>
        <v>0</v>
      </c>
      <c r="W28" s="23">
        <f t="shared" si="19"/>
        <v>0</v>
      </c>
      <c r="X28" s="23">
        <f t="shared" si="19"/>
        <v>0</v>
      </c>
      <c r="Y28" s="23">
        <f t="shared" si="19"/>
        <v>0</v>
      </c>
      <c r="Z28" s="23">
        <f t="shared" si="19"/>
        <v>0</v>
      </c>
      <c r="AA28" s="23">
        <f t="shared" si="19"/>
        <v>0</v>
      </c>
      <c r="AB28" s="113">
        <f t="shared" si="14"/>
        <v>0</v>
      </c>
      <c r="AC28" s="21">
        <f t="shared" si="15"/>
        <v>45</v>
      </c>
    </row>
    <row r="29" spans="2:29" x14ac:dyDescent="0.15">
      <c r="B29" s="23">
        <v>27</v>
      </c>
      <c r="C29" s="23" t="str">
        <f t="shared" si="9"/>
        <v>武器27</v>
      </c>
      <c r="D29" s="23" t="s">
        <v>1703</v>
      </c>
      <c r="E29" s="89" t="s">
        <v>123</v>
      </c>
      <c r="F29" s="90" t="s">
        <v>1701</v>
      </c>
      <c r="G29" s="22" t="s">
        <v>1700</v>
      </c>
      <c r="H29" s="23">
        <f t="shared" si="16"/>
        <v>3</v>
      </c>
      <c r="I29" s="23">
        <f t="shared" si="0"/>
        <v>68</v>
      </c>
      <c r="J29" s="23">
        <f t="shared" si="1"/>
        <v>0</v>
      </c>
      <c r="K29" s="23">
        <f t="shared" si="2"/>
        <v>0</v>
      </c>
      <c r="L29" s="23">
        <f t="shared" si="3"/>
        <v>0</v>
      </c>
      <c r="M29" s="23">
        <f t="shared" si="4"/>
        <v>0</v>
      </c>
      <c r="N29" s="23">
        <f t="shared" si="5"/>
        <v>0</v>
      </c>
      <c r="O29" s="23">
        <f t="shared" si="6"/>
        <v>0</v>
      </c>
      <c r="P29" s="23">
        <f t="shared" si="7"/>
        <v>0</v>
      </c>
      <c r="Q29" s="112">
        <f t="shared" si="10"/>
        <v>0</v>
      </c>
      <c r="R29" s="112">
        <f t="shared" si="11"/>
        <v>0</v>
      </c>
      <c r="S29" s="112">
        <f t="shared" si="12"/>
        <v>0</v>
      </c>
      <c r="T29" s="22" t="str">
        <f t="shared" si="18"/>
        <v>火</v>
      </c>
      <c r="U29" s="23">
        <f t="shared" si="13"/>
        <v>0</v>
      </c>
      <c r="V29" s="23">
        <f t="shared" si="19"/>
        <v>0</v>
      </c>
      <c r="W29" s="23">
        <f t="shared" si="19"/>
        <v>0</v>
      </c>
      <c r="X29" s="23">
        <f t="shared" si="19"/>
        <v>0</v>
      </c>
      <c r="Y29" s="23">
        <f t="shared" si="19"/>
        <v>0</v>
      </c>
      <c r="Z29" s="23">
        <f t="shared" si="19"/>
        <v>0</v>
      </c>
      <c r="AA29" s="23">
        <f t="shared" si="19"/>
        <v>0</v>
      </c>
      <c r="AB29" s="113">
        <f t="shared" si="14"/>
        <v>0</v>
      </c>
      <c r="AC29" s="21">
        <f t="shared" si="15"/>
        <v>68</v>
      </c>
    </row>
    <row r="30" spans="2:29" x14ac:dyDescent="0.15">
      <c r="B30" s="23">
        <v>28</v>
      </c>
      <c r="C30" s="23" t="str">
        <f t="shared" si="9"/>
        <v>武器28</v>
      </c>
      <c r="D30" s="23" t="s">
        <v>1703</v>
      </c>
      <c r="E30" s="89" t="s">
        <v>123</v>
      </c>
      <c r="F30" s="90" t="s">
        <v>1701</v>
      </c>
      <c r="G30" s="22" t="s">
        <v>1700</v>
      </c>
      <c r="H30" s="23">
        <f t="shared" si="16"/>
        <v>4</v>
      </c>
      <c r="I30" s="23">
        <f t="shared" si="0"/>
        <v>90</v>
      </c>
      <c r="J30" s="23">
        <f t="shared" si="1"/>
        <v>0</v>
      </c>
      <c r="K30" s="23">
        <f t="shared" si="2"/>
        <v>0</v>
      </c>
      <c r="L30" s="23">
        <f t="shared" si="3"/>
        <v>0</v>
      </c>
      <c r="M30" s="23">
        <f t="shared" si="4"/>
        <v>0</v>
      </c>
      <c r="N30" s="23">
        <f t="shared" si="5"/>
        <v>0</v>
      </c>
      <c r="O30" s="23">
        <f t="shared" si="6"/>
        <v>0</v>
      </c>
      <c r="P30" s="23">
        <f t="shared" si="7"/>
        <v>0</v>
      </c>
      <c r="Q30" s="112">
        <f t="shared" si="10"/>
        <v>0</v>
      </c>
      <c r="R30" s="112">
        <f t="shared" si="11"/>
        <v>0</v>
      </c>
      <c r="S30" s="112">
        <f t="shared" si="12"/>
        <v>0</v>
      </c>
      <c r="T30" s="22" t="str">
        <f t="shared" si="18"/>
        <v>火</v>
      </c>
      <c r="U30" s="23">
        <f t="shared" si="13"/>
        <v>0</v>
      </c>
      <c r="V30" s="23">
        <f t="shared" si="19"/>
        <v>0</v>
      </c>
      <c r="W30" s="23">
        <f t="shared" si="19"/>
        <v>0</v>
      </c>
      <c r="X30" s="23">
        <f t="shared" si="19"/>
        <v>0</v>
      </c>
      <c r="Y30" s="23">
        <f t="shared" si="19"/>
        <v>0</v>
      </c>
      <c r="Z30" s="23">
        <f t="shared" si="19"/>
        <v>0</v>
      </c>
      <c r="AA30" s="23">
        <f t="shared" si="19"/>
        <v>0</v>
      </c>
      <c r="AB30" s="113">
        <f t="shared" si="14"/>
        <v>0</v>
      </c>
      <c r="AC30" s="21">
        <f t="shared" si="15"/>
        <v>90</v>
      </c>
    </row>
    <row r="31" spans="2:29" x14ac:dyDescent="0.15">
      <c r="B31" s="23">
        <v>29</v>
      </c>
      <c r="C31" s="23" t="str">
        <f t="shared" si="9"/>
        <v>武器29</v>
      </c>
      <c r="D31" s="23" t="s">
        <v>1703</v>
      </c>
      <c r="E31" s="89" t="s">
        <v>123</v>
      </c>
      <c r="F31" s="90" t="s">
        <v>1701</v>
      </c>
      <c r="G31" s="22" t="s">
        <v>1700</v>
      </c>
      <c r="H31" s="23">
        <f t="shared" si="16"/>
        <v>5</v>
      </c>
      <c r="I31" s="23">
        <f t="shared" si="0"/>
        <v>113</v>
      </c>
      <c r="J31" s="23">
        <f t="shared" si="1"/>
        <v>0</v>
      </c>
      <c r="K31" s="23">
        <f t="shared" si="2"/>
        <v>0</v>
      </c>
      <c r="L31" s="23">
        <f t="shared" si="3"/>
        <v>0</v>
      </c>
      <c r="M31" s="23">
        <f t="shared" si="4"/>
        <v>0</v>
      </c>
      <c r="N31" s="23">
        <f t="shared" si="5"/>
        <v>0</v>
      </c>
      <c r="O31" s="23">
        <f t="shared" si="6"/>
        <v>0</v>
      </c>
      <c r="P31" s="23">
        <f t="shared" si="7"/>
        <v>0</v>
      </c>
      <c r="Q31" s="112">
        <f t="shared" si="10"/>
        <v>0</v>
      </c>
      <c r="R31" s="112">
        <f t="shared" si="11"/>
        <v>0</v>
      </c>
      <c r="S31" s="112">
        <f t="shared" si="12"/>
        <v>0</v>
      </c>
      <c r="T31" s="22" t="str">
        <f t="shared" si="18"/>
        <v>火</v>
      </c>
      <c r="U31" s="23">
        <f t="shared" si="13"/>
        <v>0</v>
      </c>
      <c r="V31" s="23">
        <f t="shared" si="19"/>
        <v>0</v>
      </c>
      <c r="W31" s="23">
        <f t="shared" si="19"/>
        <v>0</v>
      </c>
      <c r="X31" s="23">
        <f t="shared" si="19"/>
        <v>0</v>
      </c>
      <c r="Y31" s="23">
        <f t="shared" si="19"/>
        <v>0</v>
      </c>
      <c r="Z31" s="23">
        <f t="shared" si="19"/>
        <v>0</v>
      </c>
      <c r="AA31" s="23">
        <f t="shared" si="19"/>
        <v>0</v>
      </c>
      <c r="AB31" s="113">
        <f t="shared" si="14"/>
        <v>0</v>
      </c>
      <c r="AC31" s="21">
        <f t="shared" si="15"/>
        <v>113</v>
      </c>
    </row>
    <row r="32" spans="2:29" x14ac:dyDescent="0.15">
      <c r="B32" s="23">
        <v>30</v>
      </c>
      <c r="C32" s="23" t="str">
        <f t="shared" si="9"/>
        <v>武器30</v>
      </c>
      <c r="D32" s="23" t="s">
        <v>1703</v>
      </c>
      <c r="E32" s="89" t="s">
        <v>123</v>
      </c>
      <c r="F32" s="90" t="s">
        <v>1701</v>
      </c>
      <c r="G32" s="22" t="s">
        <v>1700</v>
      </c>
      <c r="H32" s="23">
        <f t="shared" si="16"/>
        <v>6</v>
      </c>
      <c r="I32" s="23">
        <f t="shared" si="0"/>
        <v>135</v>
      </c>
      <c r="J32" s="23">
        <f t="shared" si="1"/>
        <v>0</v>
      </c>
      <c r="K32" s="23">
        <f t="shared" si="2"/>
        <v>0</v>
      </c>
      <c r="L32" s="23">
        <f t="shared" si="3"/>
        <v>0</v>
      </c>
      <c r="M32" s="23">
        <f t="shared" si="4"/>
        <v>0</v>
      </c>
      <c r="N32" s="23">
        <f t="shared" si="5"/>
        <v>0</v>
      </c>
      <c r="O32" s="23">
        <f t="shared" si="6"/>
        <v>0</v>
      </c>
      <c r="P32" s="23">
        <f t="shared" si="7"/>
        <v>0</v>
      </c>
      <c r="Q32" s="112">
        <f t="shared" si="10"/>
        <v>0</v>
      </c>
      <c r="R32" s="112">
        <f t="shared" si="11"/>
        <v>0</v>
      </c>
      <c r="S32" s="112">
        <f t="shared" si="12"/>
        <v>0</v>
      </c>
      <c r="T32" s="22" t="str">
        <f t="shared" si="18"/>
        <v>火</v>
      </c>
      <c r="U32" s="23">
        <f t="shared" si="13"/>
        <v>0</v>
      </c>
      <c r="V32" s="23">
        <f t="shared" si="19"/>
        <v>0</v>
      </c>
      <c r="W32" s="23">
        <f t="shared" si="19"/>
        <v>0</v>
      </c>
      <c r="X32" s="23">
        <f t="shared" si="19"/>
        <v>0</v>
      </c>
      <c r="Y32" s="23">
        <f t="shared" si="19"/>
        <v>0</v>
      </c>
      <c r="Z32" s="23">
        <f t="shared" si="19"/>
        <v>0</v>
      </c>
      <c r="AA32" s="23">
        <f t="shared" si="19"/>
        <v>0</v>
      </c>
      <c r="AB32" s="113">
        <f t="shared" si="14"/>
        <v>0</v>
      </c>
      <c r="AC32" s="21">
        <f t="shared" si="15"/>
        <v>135</v>
      </c>
    </row>
    <row r="33" spans="2:29" x14ac:dyDescent="0.15">
      <c r="B33" s="23">
        <v>31</v>
      </c>
      <c r="C33" s="23" t="str">
        <f t="shared" si="9"/>
        <v>武器31</v>
      </c>
      <c r="D33" s="23" t="s">
        <v>1703</v>
      </c>
      <c r="E33" s="89" t="s">
        <v>123</v>
      </c>
      <c r="F33" s="90" t="s">
        <v>1701</v>
      </c>
      <c r="G33" s="22" t="s">
        <v>1700</v>
      </c>
      <c r="H33" s="23">
        <f t="shared" si="16"/>
        <v>7</v>
      </c>
      <c r="I33" s="23">
        <f t="shared" si="0"/>
        <v>158</v>
      </c>
      <c r="J33" s="23">
        <f t="shared" si="1"/>
        <v>0</v>
      </c>
      <c r="K33" s="23">
        <f t="shared" si="2"/>
        <v>0</v>
      </c>
      <c r="L33" s="23">
        <f t="shared" si="3"/>
        <v>0</v>
      </c>
      <c r="M33" s="23">
        <f t="shared" si="4"/>
        <v>0</v>
      </c>
      <c r="N33" s="23">
        <f t="shared" si="5"/>
        <v>0</v>
      </c>
      <c r="O33" s="23">
        <f t="shared" si="6"/>
        <v>0</v>
      </c>
      <c r="P33" s="23">
        <f t="shared" si="7"/>
        <v>0</v>
      </c>
      <c r="Q33" s="112">
        <f t="shared" si="10"/>
        <v>0</v>
      </c>
      <c r="R33" s="112">
        <f t="shared" si="11"/>
        <v>0</v>
      </c>
      <c r="S33" s="112">
        <f t="shared" si="12"/>
        <v>0</v>
      </c>
      <c r="T33" s="22" t="str">
        <f t="shared" si="18"/>
        <v>火</v>
      </c>
      <c r="U33" s="23">
        <f t="shared" si="13"/>
        <v>0</v>
      </c>
      <c r="V33" s="23">
        <f t="shared" ref="V33:AA42" si="20">ROUND(VLOOKUP($F33,professionGrow,MATCH(V$2,professionGrowPName,0),FALSE)*(1+VLOOKUP($G33,professionGrowP,MATCH(V$2,professionGrowPName,0),FALSE))*$H33*10*VLOOKUP($D33,eq_qulity,5,FALSE),0)</f>
        <v>0</v>
      </c>
      <c r="W33" s="23">
        <f t="shared" si="20"/>
        <v>0</v>
      </c>
      <c r="X33" s="23">
        <f t="shared" si="20"/>
        <v>0</v>
      </c>
      <c r="Y33" s="23">
        <f t="shared" si="20"/>
        <v>0</v>
      </c>
      <c r="Z33" s="23">
        <f t="shared" si="20"/>
        <v>0</v>
      </c>
      <c r="AA33" s="23">
        <f t="shared" si="20"/>
        <v>0</v>
      </c>
      <c r="AB33" s="113">
        <f t="shared" si="14"/>
        <v>0</v>
      </c>
      <c r="AC33" s="21">
        <f t="shared" si="15"/>
        <v>158</v>
      </c>
    </row>
    <row r="34" spans="2:29" x14ac:dyDescent="0.15">
      <c r="B34" s="23">
        <v>32</v>
      </c>
      <c r="C34" s="23" t="str">
        <f t="shared" si="9"/>
        <v>武器32</v>
      </c>
      <c r="D34" s="23" t="s">
        <v>1703</v>
      </c>
      <c r="E34" s="89" t="s">
        <v>123</v>
      </c>
      <c r="F34" s="90" t="s">
        <v>1701</v>
      </c>
      <c r="G34" s="22" t="s">
        <v>1700</v>
      </c>
      <c r="H34" s="23">
        <f t="shared" si="16"/>
        <v>8</v>
      </c>
      <c r="I34" s="23">
        <f t="shared" si="0"/>
        <v>181</v>
      </c>
      <c r="J34" s="23">
        <f t="shared" si="1"/>
        <v>0</v>
      </c>
      <c r="K34" s="23">
        <f t="shared" si="2"/>
        <v>0</v>
      </c>
      <c r="L34" s="23">
        <f t="shared" si="3"/>
        <v>0</v>
      </c>
      <c r="M34" s="23">
        <f t="shared" si="4"/>
        <v>0</v>
      </c>
      <c r="N34" s="23">
        <f t="shared" si="5"/>
        <v>0</v>
      </c>
      <c r="O34" s="23">
        <f t="shared" si="6"/>
        <v>0</v>
      </c>
      <c r="P34" s="23">
        <f t="shared" si="7"/>
        <v>0</v>
      </c>
      <c r="Q34" s="112">
        <f t="shared" si="10"/>
        <v>0</v>
      </c>
      <c r="R34" s="112">
        <f t="shared" si="11"/>
        <v>0</v>
      </c>
      <c r="S34" s="112">
        <f t="shared" si="12"/>
        <v>0</v>
      </c>
      <c r="T34" s="22" t="str">
        <f t="shared" si="18"/>
        <v>火</v>
      </c>
      <c r="U34" s="23">
        <f t="shared" si="13"/>
        <v>0</v>
      </c>
      <c r="V34" s="23">
        <f t="shared" si="20"/>
        <v>0</v>
      </c>
      <c r="W34" s="23">
        <f t="shared" si="20"/>
        <v>0</v>
      </c>
      <c r="X34" s="23">
        <f t="shared" si="20"/>
        <v>0</v>
      </c>
      <c r="Y34" s="23">
        <f t="shared" si="20"/>
        <v>0</v>
      </c>
      <c r="Z34" s="23">
        <f t="shared" si="20"/>
        <v>0</v>
      </c>
      <c r="AA34" s="23">
        <f t="shared" si="20"/>
        <v>0</v>
      </c>
      <c r="AB34" s="113">
        <f t="shared" si="14"/>
        <v>0</v>
      </c>
      <c r="AC34" s="21">
        <f t="shared" si="15"/>
        <v>181</v>
      </c>
    </row>
    <row r="35" spans="2:29" x14ac:dyDescent="0.15">
      <c r="B35" s="23">
        <v>33</v>
      </c>
      <c r="C35" s="23" t="str">
        <f t="shared" si="9"/>
        <v>武器33</v>
      </c>
      <c r="D35" s="23" t="str">
        <f>D3</f>
        <v>s</v>
      </c>
      <c r="E35" s="89" t="s">
        <v>123</v>
      </c>
      <c r="F35" s="90" t="s">
        <v>1701</v>
      </c>
      <c r="G35" s="22" t="s">
        <v>3</v>
      </c>
      <c r="H35" s="23">
        <f t="shared" si="16"/>
        <v>1</v>
      </c>
      <c r="I35" s="23">
        <f t="shared" si="0"/>
        <v>21</v>
      </c>
      <c r="J35" s="23">
        <f t="shared" si="1"/>
        <v>10</v>
      </c>
      <c r="K35" s="23">
        <f t="shared" si="2"/>
        <v>3</v>
      </c>
      <c r="L35" s="23">
        <f t="shared" si="3"/>
        <v>6</v>
      </c>
      <c r="M35" s="23">
        <f t="shared" si="4"/>
        <v>6</v>
      </c>
      <c r="N35" s="23">
        <f t="shared" si="5"/>
        <v>1</v>
      </c>
      <c r="O35" s="23">
        <f t="shared" si="6"/>
        <v>6</v>
      </c>
      <c r="P35" s="23">
        <f t="shared" si="7"/>
        <v>3</v>
      </c>
      <c r="Q35" s="112">
        <f t="shared" si="10"/>
        <v>1.4999999999999999E-2</v>
      </c>
      <c r="R35" s="112">
        <f t="shared" si="11"/>
        <v>1.4999999999999999E-2</v>
      </c>
      <c r="S35" s="112">
        <f t="shared" si="12"/>
        <v>5.0000000000000001E-3</v>
      </c>
      <c r="T35" s="22" t="str">
        <f t="shared" si="18"/>
        <v>风</v>
      </c>
      <c r="U35" s="23">
        <f t="shared" si="13"/>
        <v>4</v>
      </c>
      <c r="V35" s="23">
        <f t="shared" si="20"/>
        <v>4</v>
      </c>
      <c r="W35" s="23">
        <f t="shared" si="20"/>
        <v>2</v>
      </c>
      <c r="X35" s="23">
        <f t="shared" si="20"/>
        <v>3</v>
      </c>
      <c r="Y35" s="23">
        <f t="shared" si="20"/>
        <v>3</v>
      </c>
      <c r="Z35" s="23">
        <f t="shared" si="20"/>
        <v>3</v>
      </c>
      <c r="AA35" s="23">
        <f t="shared" si="20"/>
        <v>9</v>
      </c>
      <c r="AB35" s="113">
        <f t="shared" si="14"/>
        <v>0.08</v>
      </c>
      <c r="AC35" s="21">
        <f t="shared" si="15"/>
        <v>84.114999999999995</v>
      </c>
    </row>
    <row r="36" spans="2:29" x14ac:dyDescent="0.15">
      <c r="B36" s="23">
        <v>34</v>
      </c>
      <c r="C36" s="23" t="str">
        <f t="shared" si="9"/>
        <v>武器34</v>
      </c>
      <c r="D36" s="23" t="str">
        <f t="shared" ref="D36:D99" si="21">D4</f>
        <v>s</v>
      </c>
      <c r="E36" s="89" t="s">
        <v>123</v>
      </c>
      <c r="F36" s="90" t="s">
        <v>1701</v>
      </c>
      <c r="G36" s="22" t="s">
        <v>3</v>
      </c>
      <c r="H36" s="23">
        <f t="shared" si="16"/>
        <v>2</v>
      </c>
      <c r="I36" s="23">
        <f t="shared" si="0"/>
        <v>42</v>
      </c>
      <c r="J36" s="23">
        <f t="shared" si="1"/>
        <v>19</v>
      </c>
      <c r="K36" s="23">
        <f t="shared" si="2"/>
        <v>6</v>
      </c>
      <c r="L36" s="23">
        <f t="shared" si="3"/>
        <v>13</v>
      </c>
      <c r="M36" s="23">
        <f t="shared" si="4"/>
        <v>12</v>
      </c>
      <c r="N36" s="23">
        <f t="shared" si="5"/>
        <v>2</v>
      </c>
      <c r="O36" s="23">
        <f t="shared" si="6"/>
        <v>11</v>
      </c>
      <c r="P36" s="23">
        <f t="shared" si="7"/>
        <v>6</v>
      </c>
      <c r="Q36" s="112">
        <f t="shared" si="10"/>
        <v>0.03</v>
      </c>
      <c r="R36" s="112">
        <f t="shared" si="11"/>
        <v>2.75E-2</v>
      </c>
      <c r="S36" s="112">
        <f t="shared" si="12"/>
        <v>0.01</v>
      </c>
      <c r="T36" s="22" t="str">
        <f t="shared" si="18"/>
        <v>风</v>
      </c>
      <c r="U36" s="23">
        <f t="shared" si="13"/>
        <v>7</v>
      </c>
      <c r="V36" s="23">
        <f t="shared" si="20"/>
        <v>7</v>
      </c>
      <c r="W36" s="23">
        <f t="shared" si="20"/>
        <v>4</v>
      </c>
      <c r="X36" s="23">
        <f t="shared" si="20"/>
        <v>6</v>
      </c>
      <c r="Y36" s="23">
        <f t="shared" si="20"/>
        <v>6</v>
      </c>
      <c r="Z36" s="23">
        <f t="shared" si="20"/>
        <v>6</v>
      </c>
      <c r="AA36" s="23">
        <f t="shared" si="20"/>
        <v>18</v>
      </c>
      <c r="AB36" s="113">
        <f t="shared" si="14"/>
        <v>0.08</v>
      </c>
      <c r="AC36" s="21">
        <f t="shared" si="15"/>
        <v>165.14750000000001</v>
      </c>
    </row>
    <row r="37" spans="2:29" x14ac:dyDescent="0.15">
      <c r="B37" s="23">
        <v>35</v>
      </c>
      <c r="C37" s="23" t="str">
        <f t="shared" si="9"/>
        <v>武器35</v>
      </c>
      <c r="D37" s="23" t="str">
        <f t="shared" si="21"/>
        <v>s</v>
      </c>
      <c r="E37" s="89" t="s">
        <v>123</v>
      </c>
      <c r="F37" s="90" t="s">
        <v>1701</v>
      </c>
      <c r="G37" s="22" t="s">
        <v>3</v>
      </c>
      <c r="H37" s="23">
        <f t="shared" si="16"/>
        <v>3</v>
      </c>
      <c r="I37" s="23">
        <f t="shared" si="0"/>
        <v>62</v>
      </c>
      <c r="J37" s="23">
        <f t="shared" si="1"/>
        <v>29</v>
      </c>
      <c r="K37" s="23">
        <f t="shared" si="2"/>
        <v>10</v>
      </c>
      <c r="L37" s="23">
        <f t="shared" si="3"/>
        <v>19</v>
      </c>
      <c r="M37" s="23">
        <f t="shared" si="4"/>
        <v>17</v>
      </c>
      <c r="N37" s="23">
        <f t="shared" si="5"/>
        <v>3</v>
      </c>
      <c r="O37" s="23">
        <f t="shared" si="6"/>
        <v>17</v>
      </c>
      <c r="P37" s="23">
        <f t="shared" si="7"/>
        <v>10</v>
      </c>
      <c r="Q37" s="112">
        <f t="shared" si="10"/>
        <v>0.05</v>
      </c>
      <c r="R37" s="112">
        <f t="shared" si="11"/>
        <v>4.2500000000000003E-2</v>
      </c>
      <c r="S37" s="112">
        <f t="shared" si="12"/>
        <v>1.6666666666666666E-2</v>
      </c>
      <c r="T37" s="22" t="str">
        <f t="shared" si="18"/>
        <v>风</v>
      </c>
      <c r="U37" s="23">
        <f t="shared" si="13"/>
        <v>11</v>
      </c>
      <c r="V37" s="23">
        <f t="shared" si="20"/>
        <v>11</v>
      </c>
      <c r="W37" s="23">
        <f t="shared" si="20"/>
        <v>7</v>
      </c>
      <c r="X37" s="23">
        <f t="shared" si="20"/>
        <v>10</v>
      </c>
      <c r="Y37" s="23">
        <f t="shared" si="20"/>
        <v>10</v>
      </c>
      <c r="Z37" s="23">
        <f t="shared" si="20"/>
        <v>10</v>
      </c>
      <c r="AA37" s="23">
        <f t="shared" si="20"/>
        <v>28</v>
      </c>
      <c r="AB37" s="113">
        <f t="shared" si="14"/>
        <v>0.11133333333333333</v>
      </c>
      <c r="AC37" s="21">
        <f t="shared" si="15"/>
        <v>254.22050000000002</v>
      </c>
    </row>
    <row r="38" spans="2:29" x14ac:dyDescent="0.15">
      <c r="B38" s="23">
        <v>36</v>
      </c>
      <c r="C38" s="23" t="str">
        <f t="shared" si="9"/>
        <v>武器36</v>
      </c>
      <c r="D38" s="23" t="str">
        <f t="shared" si="21"/>
        <v>s</v>
      </c>
      <c r="E38" s="89" t="s">
        <v>123</v>
      </c>
      <c r="F38" s="90" t="s">
        <v>1701</v>
      </c>
      <c r="G38" s="22" t="s">
        <v>3</v>
      </c>
      <c r="H38" s="23">
        <f t="shared" si="16"/>
        <v>4</v>
      </c>
      <c r="I38" s="23">
        <f t="shared" si="0"/>
        <v>83</v>
      </c>
      <c r="J38" s="23">
        <f t="shared" si="1"/>
        <v>38</v>
      </c>
      <c r="K38" s="23">
        <f t="shared" si="2"/>
        <v>13</v>
      </c>
      <c r="L38" s="23">
        <f t="shared" si="3"/>
        <v>26</v>
      </c>
      <c r="M38" s="23">
        <f t="shared" si="4"/>
        <v>23</v>
      </c>
      <c r="N38" s="23">
        <f t="shared" si="5"/>
        <v>4</v>
      </c>
      <c r="O38" s="23">
        <f t="shared" si="6"/>
        <v>22</v>
      </c>
      <c r="P38" s="23">
        <f t="shared" si="7"/>
        <v>13</v>
      </c>
      <c r="Q38" s="112">
        <f t="shared" si="10"/>
        <v>6.5000000000000002E-2</v>
      </c>
      <c r="R38" s="112">
        <f t="shared" si="11"/>
        <v>5.5E-2</v>
      </c>
      <c r="S38" s="112">
        <f t="shared" si="12"/>
        <v>2.1666666666666664E-2</v>
      </c>
      <c r="T38" s="22" t="str">
        <f t="shared" si="18"/>
        <v>风</v>
      </c>
      <c r="U38" s="23">
        <f t="shared" si="13"/>
        <v>15</v>
      </c>
      <c r="V38" s="23">
        <f t="shared" si="20"/>
        <v>15</v>
      </c>
      <c r="W38" s="23">
        <f t="shared" si="20"/>
        <v>9</v>
      </c>
      <c r="X38" s="23">
        <f t="shared" si="20"/>
        <v>13</v>
      </c>
      <c r="Y38" s="23">
        <f t="shared" si="20"/>
        <v>13</v>
      </c>
      <c r="Z38" s="23">
        <f t="shared" si="20"/>
        <v>13</v>
      </c>
      <c r="AA38" s="23">
        <f t="shared" si="20"/>
        <v>37</v>
      </c>
      <c r="AB38" s="113">
        <f t="shared" si="14"/>
        <v>0.14800000000000002</v>
      </c>
      <c r="AC38" s="21">
        <f t="shared" si="15"/>
        <v>337.28966666666668</v>
      </c>
    </row>
    <row r="39" spans="2:29" x14ac:dyDescent="0.15">
      <c r="B39" s="23">
        <v>37</v>
      </c>
      <c r="C39" s="23" t="str">
        <f t="shared" si="9"/>
        <v>武器37</v>
      </c>
      <c r="D39" s="23" t="str">
        <f t="shared" si="21"/>
        <v>s</v>
      </c>
      <c r="E39" s="89" t="s">
        <v>123</v>
      </c>
      <c r="F39" s="90" t="s">
        <v>1701</v>
      </c>
      <c r="G39" s="22" t="s">
        <v>3</v>
      </c>
      <c r="H39" s="23">
        <f t="shared" si="16"/>
        <v>5</v>
      </c>
      <c r="I39" s="23">
        <f t="shared" si="0"/>
        <v>104</v>
      </c>
      <c r="J39" s="23">
        <f t="shared" si="1"/>
        <v>48</v>
      </c>
      <c r="K39" s="23">
        <f t="shared" si="2"/>
        <v>16</v>
      </c>
      <c r="L39" s="23">
        <f t="shared" si="3"/>
        <v>32</v>
      </c>
      <c r="M39" s="23">
        <f t="shared" si="4"/>
        <v>29</v>
      </c>
      <c r="N39" s="23">
        <f t="shared" si="5"/>
        <v>5</v>
      </c>
      <c r="O39" s="23">
        <f t="shared" si="6"/>
        <v>28</v>
      </c>
      <c r="P39" s="23">
        <f t="shared" si="7"/>
        <v>16</v>
      </c>
      <c r="Q39" s="112">
        <f t="shared" si="10"/>
        <v>0.08</v>
      </c>
      <c r="R39" s="112">
        <f t="shared" si="11"/>
        <v>7.0000000000000007E-2</v>
      </c>
      <c r="S39" s="112">
        <f t="shared" si="12"/>
        <v>2.6666666666666665E-2</v>
      </c>
      <c r="T39" s="22" t="str">
        <f t="shared" si="18"/>
        <v>风</v>
      </c>
      <c r="U39" s="23">
        <f t="shared" si="13"/>
        <v>18</v>
      </c>
      <c r="V39" s="23">
        <f t="shared" si="20"/>
        <v>18</v>
      </c>
      <c r="W39" s="23">
        <f t="shared" si="20"/>
        <v>11</v>
      </c>
      <c r="X39" s="23">
        <f t="shared" si="20"/>
        <v>16</v>
      </c>
      <c r="Y39" s="23">
        <f t="shared" si="20"/>
        <v>16</v>
      </c>
      <c r="Z39" s="23">
        <f t="shared" si="20"/>
        <v>16</v>
      </c>
      <c r="AA39" s="23">
        <f t="shared" si="20"/>
        <v>46</v>
      </c>
      <c r="AB39" s="113">
        <f t="shared" si="14"/>
        <v>0.18533333333333335</v>
      </c>
      <c r="AC39" s="21">
        <f t="shared" si="15"/>
        <v>419.36199999999997</v>
      </c>
    </row>
    <row r="40" spans="2:29" x14ac:dyDescent="0.15">
      <c r="B40" s="23">
        <v>38</v>
      </c>
      <c r="C40" s="23" t="str">
        <f t="shared" si="9"/>
        <v>武器38</v>
      </c>
      <c r="D40" s="23" t="str">
        <f t="shared" si="21"/>
        <v>s</v>
      </c>
      <c r="E40" s="89" t="s">
        <v>123</v>
      </c>
      <c r="F40" s="90" t="s">
        <v>1701</v>
      </c>
      <c r="G40" s="22" t="s">
        <v>3</v>
      </c>
      <c r="H40" s="23">
        <f t="shared" si="16"/>
        <v>6</v>
      </c>
      <c r="I40" s="23">
        <f t="shared" si="0"/>
        <v>125</v>
      </c>
      <c r="J40" s="23">
        <f t="shared" si="1"/>
        <v>58</v>
      </c>
      <c r="K40" s="23">
        <f t="shared" si="2"/>
        <v>19</v>
      </c>
      <c r="L40" s="23">
        <f t="shared" si="3"/>
        <v>38</v>
      </c>
      <c r="M40" s="23">
        <f t="shared" si="4"/>
        <v>35</v>
      </c>
      <c r="N40" s="23">
        <f t="shared" si="5"/>
        <v>6</v>
      </c>
      <c r="O40" s="23">
        <f t="shared" si="6"/>
        <v>33</v>
      </c>
      <c r="P40" s="23">
        <f t="shared" si="7"/>
        <v>19</v>
      </c>
      <c r="Q40" s="112">
        <f t="shared" si="10"/>
        <v>9.5000000000000001E-2</v>
      </c>
      <c r="R40" s="112">
        <f t="shared" si="11"/>
        <v>8.2500000000000004E-2</v>
      </c>
      <c r="S40" s="112">
        <f t="shared" si="12"/>
        <v>3.1666666666666662E-2</v>
      </c>
      <c r="T40" s="22" t="str">
        <f t="shared" si="18"/>
        <v>风</v>
      </c>
      <c r="U40" s="23">
        <f t="shared" si="13"/>
        <v>22</v>
      </c>
      <c r="V40" s="23">
        <f t="shared" si="20"/>
        <v>22</v>
      </c>
      <c r="W40" s="23">
        <f t="shared" si="20"/>
        <v>13</v>
      </c>
      <c r="X40" s="23">
        <f t="shared" si="20"/>
        <v>19</v>
      </c>
      <c r="Y40" s="23">
        <f t="shared" si="20"/>
        <v>19</v>
      </c>
      <c r="Z40" s="23">
        <f t="shared" si="20"/>
        <v>19</v>
      </c>
      <c r="AA40" s="23">
        <f t="shared" si="20"/>
        <v>55</v>
      </c>
      <c r="AB40" s="113">
        <f t="shared" si="14"/>
        <v>0.222</v>
      </c>
      <c r="AC40" s="21">
        <f t="shared" si="15"/>
        <v>502.43116666666668</v>
      </c>
    </row>
    <row r="41" spans="2:29" x14ac:dyDescent="0.15">
      <c r="B41" s="23">
        <v>39</v>
      </c>
      <c r="C41" s="23" t="str">
        <f t="shared" si="9"/>
        <v>武器39</v>
      </c>
      <c r="D41" s="23" t="str">
        <f t="shared" si="21"/>
        <v>s</v>
      </c>
      <c r="E41" s="89" t="s">
        <v>123</v>
      </c>
      <c r="F41" s="90" t="s">
        <v>1701</v>
      </c>
      <c r="G41" s="22" t="s">
        <v>3</v>
      </c>
      <c r="H41" s="23">
        <f t="shared" si="16"/>
        <v>7</v>
      </c>
      <c r="I41" s="23">
        <f t="shared" si="0"/>
        <v>146</v>
      </c>
      <c r="J41" s="23">
        <f t="shared" si="1"/>
        <v>67</v>
      </c>
      <c r="K41" s="23">
        <f t="shared" si="2"/>
        <v>22</v>
      </c>
      <c r="L41" s="23">
        <f t="shared" si="3"/>
        <v>45</v>
      </c>
      <c r="M41" s="23">
        <f t="shared" si="4"/>
        <v>40</v>
      </c>
      <c r="N41" s="23">
        <f t="shared" si="5"/>
        <v>7</v>
      </c>
      <c r="O41" s="23">
        <f t="shared" si="6"/>
        <v>39</v>
      </c>
      <c r="P41" s="23">
        <f t="shared" si="7"/>
        <v>22</v>
      </c>
      <c r="Q41" s="112">
        <f t="shared" si="10"/>
        <v>0.11</v>
      </c>
      <c r="R41" s="112">
        <f t="shared" si="11"/>
        <v>9.7500000000000003E-2</v>
      </c>
      <c r="S41" s="112">
        <f t="shared" si="12"/>
        <v>3.6666666666666667E-2</v>
      </c>
      <c r="T41" s="22" t="str">
        <f t="shared" si="18"/>
        <v>风</v>
      </c>
      <c r="U41" s="23">
        <f t="shared" si="13"/>
        <v>26</v>
      </c>
      <c r="V41" s="23">
        <f t="shared" si="20"/>
        <v>26</v>
      </c>
      <c r="W41" s="23">
        <f t="shared" si="20"/>
        <v>16</v>
      </c>
      <c r="X41" s="23">
        <f t="shared" si="20"/>
        <v>22</v>
      </c>
      <c r="Y41" s="23">
        <f t="shared" si="20"/>
        <v>22</v>
      </c>
      <c r="Z41" s="23">
        <f t="shared" si="20"/>
        <v>22</v>
      </c>
      <c r="AA41" s="23">
        <f t="shared" si="20"/>
        <v>64</v>
      </c>
      <c r="AB41" s="113">
        <f t="shared" si="14"/>
        <v>0.25866666666666666</v>
      </c>
      <c r="AC41" s="21">
        <f t="shared" si="15"/>
        <v>586.50283333333334</v>
      </c>
    </row>
    <row r="42" spans="2:29" x14ac:dyDescent="0.15">
      <c r="B42" s="23">
        <v>40</v>
      </c>
      <c r="C42" s="23" t="str">
        <f t="shared" si="9"/>
        <v>武器40</v>
      </c>
      <c r="D42" s="23" t="str">
        <f t="shared" si="21"/>
        <v>s</v>
      </c>
      <c r="E42" s="89" t="s">
        <v>123</v>
      </c>
      <c r="F42" s="90" t="s">
        <v>1701</v>
      </c>
      <c r="G42" s="22" t="s">
        <v>3</v>
      </c>
      <c r="H42" s="23">
        <f t="shared" si="16"/>
        <v>8</v>
      </c>
      <c r="I42" s="23">
        <f t="shared" si="0"/>
        <v>166</v>
      </c>
      <c r="J42" s="23">
        <f t="shared" si="1"/>
        <v>77</v>
      </c>
      <c r="K42" s="23">
        <f t="shared" si="2"/>
        <v>26</v>
      </c>
      <c r="L42" s="23">
        <f t="shared" si="3"/>
        <v>51</v>
      </c>
      <c r="M42" s="23">
        <f t="shared" si="4"/>
        <v>46</v>
      </c>
      <c r="N42" s="23">
        <f t="shared" si="5"/>
        <v>8</v>
      </c>
      <c r="O42" s="23">
        <f t="shared" si="6"/>
        <v>44</v>
      </c>
      <c r="P42" s="23">
        <f t="shared" si="7"/>
        <v>26</v>
      </c>
      <c r="Q42" s="112">
        <f t="shared" si="10"/>
        <v>0.13</v>
      </c>
      <c r="R42" s="112">
        <f t="shared" si="11"/>
        <v>0.11</v>
      </c>
      <c r="S42" s="112">
        <f t="shared" si="12"/>
        <v>4.3333333333333328E-2</v>
      </c>
      <c r="T42" s="22" t="str">
        <f t="shared" si="18"/>
        <v>风</v>
      </c>
      <c r="U42" s="23">
        <f t="shared" si="13"/>
        <v>29</v>
      </c>
      <c r="V42" s="23">
        <f t="shared" si="20"/>
        <v>29</v>
      </c>
      <c r="W42" s="23">
        <f t="shared" si="20"/>
        <v>18</v>
      </c>
      <c r="X42" s="23">
        <f t="shared" si="20"/>
        <v>26</v>
      </c>
      <c r="Y42" s="23">
        <f t="shared" si="20"/>
        <v>26</v>
      </c>
      <c r="Z42" s="23">
        <f t="shared" si="20"/>
        <v>26</v>
      </c>
      <c r="AA42" s="23">
        <f t="shared" si="20"/>
        <v>74</v>
      </c>
      <c r="AB42" s="113">
        <f t="shared" si="14"/>
        <v>0.29600000000000004</v>
      </c>
      <c r="AC42" s="21">
        <f t="shared" si="15"/>
        <v>672.57933333333335</v>
      </c>
    </row>
    <row r="43" spans="2:29" x14ac:dyDescent="0.15">
      <c r="B43" s="23">
        <v>41</v>
      </c>
      <c r="C43" s="23" t="str">
        <f t="shared" si="9"/>
        <v>武器41</v>
      </c>
      <c r="D43" s="23" t="str">
        <f t="shared" si="21"/>
        <v>a</v>
      </c>
      <c r="E43" s="89" t="s">
        <v>123</v>
      </c>
      <c r="F43" s="90" t="s">
        <v>1701</v>
      </c>
      <c r="G43" s="22" t="s">
        <v>3</v>
      </c>
      <c r="H43" s="23">
        <f t="shared" si="16"/>
        <v>1</v>
      </c>
      <c r="I43" s="23">
        <f t="shared" si="0"/>
        <v>18</v>
      </c>
      <c r="J43" s="23">
        <f t="shared" si="1"/>
        <v>7</v>
      </c>
      <c r="K43" s="23">
        <f t="shared" si="2"/>
        <v>2</v>
      </c>
      <c r="L43" s="23">
        <f t="shared" si="3"/>
        <v>5</v>
      </c>
      <c r="M43" s="23">
        <f t="shared" si="4"/>
        <v>4</v>
      </c>
      <c r="N43" s="23">
        <f t="shared" si="5"/>
        <v>1</v>
      </c>
      <c r="O43" s="23">
        <f t="shared" si="6"/>
        <v>4</v>
      </c>
      <c r="P43" s="23">
        <f t="shared" si="7"/>
        <v>2</v>
      </c>
      <c r="Q43" s="112">
        <f t="shared" si="10"/>
        <v>0.01</v>
      </c>
      <c r="R43" s="112">
        <f t="shared" si="11"/>
        <v>0.01</v>
      </c>
      <c r="S43" s="112">
        <f t="shared" si="12"/>
        <v>3.3333333333333331E-3</v>
      </c>
      <c r="T43" s="22" t="str">
        <f t="shared" si="18"/>
        <v>风</v>
      </c>
      <c r="U43" s="23">
        <f t="shared" si="13"/>
        <v>3</v>
      </c>
      <c r="V43" s="23">
        <f t="shared" ref="V43:AA52" si="22">ROUND(VLOOKUP($F43,professionGrow,MATCH(V$2,professionGrowPName,0),FALSE)*(1+VLOOKUP($G43,professionGrowP,MATCH(V$2,professionGrowPName,0),FALSE))*$H43*10*VLOOKUP($D43,eq_qulity,5,FALSE),0)</f>
        <v>3</v>
      </c>
      <c r="W43" s="23">
        <f t="shared" si="22"/>
        <v>2</v>
      </c>
      <c r="X43" s="23">
        <f t="shared" si="22"/>
        <v>2</v>
      </c>
      <c r="Y43" s="23">
        <f t="shared" si="22"/>
        <v>2</v>
      </c>
      <c r="Z43" s="23">
        <f t="shared" si="22"/>
        <v>2</v>
      </c>
      <c r="AA43" s="23">
        <f t="shared" si="22"/>
        <v>7</v>
      </c>
      <c r="AB43" s="113">
        <f t="shared" si="14"/>
        <v>0.08</v>
      </c>
      <c r="AC43" s="21">
        <f t="shared" si="15"/>
        <v>64.103333333333325</v>
      </c>
    </row>
    <row r="44" spans="2:29" x14ac:dyDescent="0.15">
      <c r="B44" s="23">
        <v>42</v>
      </c>
      <c r="C44" s="23" t="str">
        <f t="shared" si="9"/>
        <v>武器42</v>
      </c>
      <c r="D44" s="23" t="str">
        <f t="shared" si="21"/>
        <v>a</v>
      </c>
      <c r="E44" s="89" t="s">
        <v>123</v>
      </c>
      <c r="F44" s="90" t="s">
        <v>1701</v>
      </c>
      <c r="G44" s="22" t="s">
        <v>3</v>
      </c>
      <c r="H44" s="23">
        <f t="shared" si="16"/>
        <v>2</v>
      </c>
      <c r="I44" s="23">
        <f t="shared" si="0"/>
        <v>37</v>
      </c>
      <c r="J44" s="23">
        <f t="shared" si="1"/>
        <v>14</v>
      </c>
      <c r="K44" s="23">
        <f t="shared" si="2"/>
        <v>5</v>
      </c>
      <c r="L44" s="23">
        <f t="shared" si="3"/>
        <v>10</v>
      </c>
      <c r="M44" s="23">
        <f t="shared" si="4"/>
        <v>9</v>
      </c>
      <c r="N44" s="23">
        <f t="shared" si="5"/>
        <v>2</v>
      </c>
      <c r="O44" s="23">
        <f t="shared" si="6"/>
        <v>8</v>
      </c>
      <c r="P44" s="23">
        <f t="shared" si="7"/>
        <v>5</v>
      </c>
      <c r="Q44" s="112">
        <f t="shared" si="10"/>
        <v>2.5000000000000001E-2</v>
      </c>
      <c r="R44" s="112">
        <f t="shared" si="11"/>
        <v>0.02</v>
      </c>
      <c r="S44" s="112">
        <f t="shared" si="12"/>
        <v>8.3333333333333332E-3</v>
      </c>
      <c r="T44" s="22" t="str">
        <f t="shared" si="18"/>
        <v>风</v>
      </c>
      <c r="U44" s="23">
        <f t="shared" si="13"/>
        <v>6</v>
      </c>
      <c r="V44" s="23">
        <f t="shared" si="22"/>
        <v>6</v>
      </c>
      <c r="W44" s="23">
        <f t="shared" si="22"/>
        <v>3</v>
      </c>
      <c r="X44" s="23">
        <f t="shared" si="22"/>
        <v>5</v>
      </c>
      <c r="Y44" s="23">
        <f t="shared" si="22"/>
        <v>5</v>
      </c>
      <c r="Z44" s="23">
        <f t="shared" si="22"/>
        <v>5</v>
      </c>
      <c r="AA44" s="23">
        <f t="shared" si="22"/>
        <v>14</v>
      </c>
      <c r="AB44" s="113">
        <f t="shared" si="14"/>
        <v>0.08</v>
      </c>
      <c r="AC44" s="21">
        <f t="shared" si="15"/>
        <v>134.13333333333335</v>
      </c>
    </row>
    <row r="45" spans="2:29" x14ac:dyDescent="0.15">
      <c r="B45" s="23">
        <v>43</v>
      </c>
      <c r="C45" s="23" t="str">
        <f t="shared" si="9"/>
        <v>武器43</v>
      </c>
      <c r="D45" s="23" t="str">
        <f t="shared" si="21"/>
        <v>a</v>
      </c>
      <c r="E45" s="89" t="s">
        <v>123</v>
      </c>
      <c r="F45" s="90" t="s">
        <v>1701</v>
      </c>
      <c r="G45" s="22" t="s">
        <v>3</v>
      </c>
      <c r="H45" s="23">
        <f t="shared" si="16"/>
        <v>3</v>
      </c>
      <c r="I45" s="23">
        <f t="shared" si="0"/>
        <v>55</v>
      </c>
      <c r="J45" s="23">
        <f t="shared" si="1"/>
        <v>22</v>
      </c>
      <c r="K45" s="23">
        <f t="shared" si="2"/>
        <v>7</v>
      </c>
      <c r="L45" s="23">
        <f t="shared" si="3"/>
        <v>14</v>
      </c>
      <c r="M45" s="23">
        <f t="shared" si="4"/>
        <v>13</v>
      </c>
      <c r="N45" s="23">
        <f t="shared" si="5"/>
        <v>2</v>
      </c>
      <c r="O45" s="23">
        <f t="shared" si="6"/>
        <v>12</v>
      </c>
      <c r="P45" s="23">
        <f t="shared" si="7"/>
        <v>7</v>
      </c>
      <c r="Q45" s="112">
        <f t="shared" si="10"/>
        <v>3.5000000000000003E-2</v>
      </c>
      <c r="R45" s="112">
        <f t="shared" si="11"/>
        <v>0.03</v>
      </c>
      <c r="S45" s="112">
        <f t="shared" si="12"/>
        <v>1.1666666666666667E-2</v>
      </c>
      <c r="T45" s="22" t="str">
        <f t="shared" si="18"/>
        <v>风</v>
      </c>
      <c r="U45" s="23">
        <f t="shared" si="13"/>
        <v>8</v>
      </c>
      <c r="V45" s="23">
        <f t="shared" si="22"/>
        <v>8</v>
      </c>
      <c r="W45" s="23">
        <f t="shared" si="22"/>
        <v>5</v>
      </c>
      <c r="X45" s="23">
        <f t="shared" si="22"/>
        <v>7</v>
      </c>
      <c r="Y45" s="23">
        <f t="shared" si="22"/>
        <v>7</v>
      </c>
      <c r="Z45" s="23">
        <f t="shared" si="22"/>
        <v>7</v>
      </c>
      <c r="AA45" s="23">
        <f t="shared" si="22"/>
        <v>21</v>
      </c>
      <c r="AB45" s="113">
        <f t="shared" si="14"/>
        <v>8.8000000000000009E-2</v>
      </c>
      <c r="AC45" s="21">
        <f t="shared" si="15"/>
        <v>195.16466666666665</v>
      </c>
    </row>
    <row r="46" spans="2:29" x14ac:dyDescent="0.15">
      <c r="B46" s="23">
        <v>44</v>
      </c>
      <c r="C46" s="23" t="str">
        <f t="shared" si="9"/>
        <v>武器44</v>
      </c>
      <c r="D46" s="23" t="str">
        <f t="shared" si="21"/>
        <v>a</v>
      </c>
      <c r="E46" s="89" t="s">
        <v>123</v>
      </c>
      <c r="F46" s="90" t="s">
        <v>1701</v>
      </c>
      <c r="G46" s="22" t="s">
        <v>3</v>
      </c>
      <c r="H46" s="23">
        <f t="shared" si="16"/>
        <v>4</v>
      </c>
      <c r="I46" s="23">
        <f t="shared" si="0"/>
        <v>74</v>
      </c>
      <c r="J46" s="23">
        <f t="shared" si="1"/>
        <v>29</v>
      </c>
      <c r="K46" s="23">
        <f t="shared" si="2"/>
        <v>10</v>
      </c>
      <c r="L46" s="23">
        <f t="shared" si="3"/>
        <v>19</v>
      </c>
      <c r="M46" s="23">
        <f t="shared" si="4"/>
        <v>17</v>
      </c>
      <c r="N46" s="23">
        <f t="shared" si="5"/>
        <v>3</v>
      </c>
      <c r="O46" s="23">
        <f t="shared" si="6"/>
        <v>17</v>
      </c>
      <c r="P46" s="23">
        <f t="shared" si="7"/>
        <v>10</v>
      </c>
      <c r="Q46" s="112">
        <f t="shared" si="10"/>
        <v>0.05</v>
      </c>
      <c r="R46" s="112">
        <f t="shared" si="11"/>
        <v>4.2500000000000003E-2</v>
      </c>
      <c r="S46" s="112">
        <f t="shared" si="12"/>
        <v>1.6666666666666666E-2</v>
      </c>
      <c r="T46" s="22" t="str">
        <f t="shared" si="18"/>
        <v>风</v>
      </c>
      <c r="U46" s="23">
        <f t="shared" si="13"/>
        <v>11</v>
      </c>
      <c r="V46" s="23">
        <f t="shared" si="22"/>
        <v>11</v>
      </c>
      <c r="W46" s="23">
        <f t="shared" si="22"/>
        <v>7</v>
      </c>
      <c r="X46" s="23">
        <f t="shared" si="22"/>
        <v>10</v>
      </c>
      <c r="Y46" s="23">
        <f t="shared" si="22"/>
        <v>10</v>
      </c>
      <c r="Z46" s="23">
        <f t="shared" si="22"/>
        <v>10</v>
      </c>
      <c r="AA46" s="23">
        <f t="shared" si="22"/>
        <v>28</v>
      </c>
      <c r="AB46" s="113">
        <f t="shared" si="14"/>
        <v>0.11933333333333333</v>
      </c>
      <c r="AC46" s="21">
        <f t="shared" si="15"/>
        <v>266.2285</v>
      </c>
    </row>
    <row r="47" spans="2:29" x14ac:dyDescent="0.15">
      <c r="B47" s="23">
        <v>45</v>
      </c>
      <c r="C47" s="23" t="str">
        <f t="shared" si="9"/>
        <v>武器45</v>
      </c>
      <c r="D47" s="23" t="str">
        <f t="shared" si="21"/>
        <v>a</v>
      </c>
      <c r="E47" s="89" t="s">
        <v>123</v>
      </c>
      <c r="F47" s="90" t="s">
        <v>1701</v>
      </c>
      <c r="G47" s="22" t="s">
        <v>3</v>
      </c>
      <c r="H47" s="23">
        <f t="shared" si="16"/>
        <v>5</v>
      </c>
      <c r="I47" s="23">
        <f t="shared" si="0"/>
        <v>92</v>
      </c>
      <c r="J47" s="23">
        <f t="shared" si="1"/>
        <v>36</v>
      </c>
      <c r="K47" s="23">
        <f t="shared" si="2"/>
        <v>12</v>
      </c>
      <c r="L47" s="23">
        <f t="shared" si="3"/>
        <v>24</v>
      </c>
      <c r="M47" s="23">
        <f t="shared" si="4"/>
        <v>22</v>
      </c>
      <c r="N47" s="23">
        <f t="shared" si="5"/>
        <v>4</v>
      </c>
      <c r="O47" s="23">
        <f t="shared" si="6"/>
        <v>21</v>
      </c>
      <c r="P47" s="23">
        <f t="shared" si="7"/>
        <v>12</v>
      </c>
      <c r="Q47" s="112">
        <f t="shared" si="10"/>
        <v>0.06</v>
      </c>
      <c r="R47" s="112">
        <f t="shared" si="11"/>
        <v>5.2499999999999998E-2</v>
      </c>
      <c r="S47" s="112">
        <f t="shared" si="12"/>
        <v>0.02</v>
      </c>
      <c r="T47" s="22" t="str">
        <f t="shared" si="18"/>
        <v>风</v>
      </c>
      <c r="U47" s="23">
        <f t="shared" si="13"/>
        <v>14</v>
      </c>
      <c r="V47" s="23">
        <f t="shared" si="22"/>
        <v>14</v>
      </c>
      <c r="W47" s="23">
        <f t="shared" si="22"/>
        <v>8</v>
      </c>
      <c r="X47" s="23">
        <f t="shared" si="22"/>
        <v>12</v>
      </c>
      <c r="Y47" s="23">
        <f t="shared" si="22"/>
        <v>12</v>
      </c>
      <c r="Z47" s="23">
        <f t="shared" si="22"/>
        <v>12</v>
      </c>
      <c r="AA47" s="23">
        <f t="shared" si="22"/>
        <v>35</v>
      </c>
      <c r="AB47" s="113">
        <f t="shared" si="14"/>
        <v>0.14866666666666667</v>
      </c>
      <c r="AC47" s="21">
        <f t="shared" si="15"/>
        <v>330.28116666666671</v>
      </c>
    </row>
    <row r="48" spans="2:29" x14ac:dyDescent="0.15">
      <c r="B48" s="23">
        <v>46</v>
      </c>
      <c r="C48" s="23" t="str">
        <f t="shared" si="9"/>
        <v>武器46</v>
      </c>
      <c r="D48" s="23" t="str">
        <f t="shared" si="21"/>
        <v>a</v>
      </c>
      <c r="E48" s="89" t="s">
        <v>123</v>
      </c>
      <c r="F48" s="90" t="s">
        <v>1701</v>
      </c>
      <c r="G48" s="22" t="s">
        <v>3</v>
      </c>
      <c r="H48" s="23">
        <f t="shared" si="16"/>
        <v>6</v>
      </c>
      <c r="I48" s="23">
        <f t="shared" si="0"/>
        <v>110</v>
      </c>
      <c r="J48" s="23">
        <f t="shared" si="1"/>
        <v>43</v>
      </c>
      <c r="K48" s="23">
        <f t="shared" si="2"/>
        <v>14</v>
      </c>
      <c r="L48" s="23">
        <f t="shared" si="3"/>
        <v>29</v>
      </c>
      <c r="M48" s="23">
        <f t="shared" si="4"/>
        <v>26</v>
      </c>
      <c r="N48" s="23">
        <f t="shared" si="5"/>
        <v>5</v>
      </c>
      <c r="O48" s="23">
        <f t="shared" si="6"/>
        <v>25</v>
      </c>
      <c r="P48" s="23">
        <f t="shared" si="7"/>
        <v>14</v>
      </c>
      <c r="Q48" s="112">
        <f t="shared" si="10"/>
        <v>7.0000000000000007E-2</v>
      </c>
      <c r="R48" s="112">
        <f t="shared" si="11"/>
        <v>6.25E-2</v>
      </c>
      <c r="S48" s="112">
        <f t="shared" si="12"/>
        <v>2.3333333333333334E-2</v>
      </c>
      <c r="T48" s="22" t="str">
        <f t="shared" si="18"/>
        <v>风</v>
      </c>
      <c r="U48" s="23">
        <f t="shared" si="13"/>
        <v>17</v>
      </c>
      <c r="V48" s="23">
        <f t="shared" si="22"/>
        <v>17</v>
      </c>
      <c r="W48" s="23">
        <f t="shared" si="22"/>
        <v>10</v>
      </c>
      <c r="X48" s="23">
        <f t="shared" si="22"/>
        <v>14</v>
      </c>
      <c r="Y48" s="23">
        <f t="shared" si="22"/>
        <v>14</v>
      </c>
      <c r="Z48" s="23">
        <f t="shared" si="22"/>
        <v>14</v>
      </c>
      <c r="AA48" s="23">
        <f t="shared" si="22"/>
        <v>41</v>
      </c>
      <c r="AB48" s="113">
        <f t="shared" si="14"/>
        <v>0.17733333333333334</v>
      </c>
      <c r="AC48" s="21">
        <f t="shared" si="15"/>
        <v>393.33316666666661</v>
      </c>
    </row>
    <row r="49" spans="2:29" x14ac:dyDescent="0.15">
      <c r="B49" s="23">
        <v>47</v>
      </c>
      <c r="C49" s="23" t="str">
        <f t="shared" si="9"/>
        <v>武器47</v>
      </c>
      <c r="D49" s="23" t="str">
        <f t="shared" si="21"/>
        <v>a</v>
      </c>
      <c r="E49" s="89" t="s">
        <v>123</v>
      </c>
      <c r="F49" s="90" t="s">
        <v>1701</v>
      </c>
      <c r="G49" s="22" t="s">
        <v>3</v>
      </c>
      <c r="H49" s="23">
        <f t="shared" si="16"/>
        <v>7</v>
      </c>
      <c r="I49" s="23">
        <f t="shared" si="0"/>
        <v>129</v>
      </c>
      <c r="J49" s="23">
        <f t="shared" si="1"/>
        <v>50</v>
      </c>
      <c r="K49" s="23">
        <f t="shared" si="2"/>
        <v>17</v>
      </c>
      <c r="L49" s="23">
        <f t="shared" si="3"/>
        <v>34</v>
      </c>
      <c r="M49" s="23">
        <f t="shared" si="4"/>
        <v>30</v>
      </c>
      <c r="N49" s="23">
        <f t="shared" si="5"/>
        <v>5</v>
      </c>
      <c r="O49" s="23">
        <f t="shared" si="6"/>
        <v>29</v>
      </c>
      <c r="P49" s="23">
        <f t="shared" si="7"/>
        <v>17</v>
      </c>
      <c r="Q49" s="112">
        <f t="shared" si="10"/>
        <v>8.5000000000000006E-2</v>
      </c>
      <c r="R49" s="112">
        <f t="shared" si="11"/>
        <v>7.2499999999999995E-2</v>
      </c>
      <c r="S49" s="112">
        <f t="shared" si="12"/>
        <v>2.8333333333333335E-2</v>
      </c>
      <c r="T49" s="22" t="str">
        <f t="shared" si="18"/>
        <v>风</v>
      </c>
      <c r="U49" s="23">
        <f t="shared" si="13"/>
        <v>19</v>
      </c>
      <c r="V49" s="23">
        <f t="shared" si="22"/>
        <v>19</v>
      </c>
      <c r="W49" s="23">
        <f t="shared" si="22"/>
        <v>12</v>
      </c>
      <c r="X49" s="23">
        <f t="shared" si="22"/>
        <v>17</v>
      </c>
      <c r="Y49" s="23">
        <f t="shared" si="22"/>
        <v>17</v>
      </c>
      <c r="Z49" s="23">
        <f t="shared" si="22"/>
        <v>17</v>
      </c>
      <c r="AA49" s="23">
        <f t="shared" si="22"/>
        <v>48</v>
      </c>
      <c r="AB49" s="113">
        <f t="shared" si="14"/>
        <v>0.20733333333333334</v>
      </c>
      <c r="AC49" s="21">
        <f t="shared" si="15"/>
        <v>460.39316666666662</v>
      </c>
    </row>
    <row r="50" spans="2:29" x14ac:dyDescent="0.15">
      <c r="B50" s="23">
        <v>48</v>
      </c>
      <c r="C50" s="23" t="str">
        <f t="shared" si="9"/>
        <v>武器48</v>
      </c>
      <c r="D50" s="23" t="str">
        <f t="shared" si="21"/>
        <v>a</v>
      </c>
      <c r="E50" s="89" t="s">
        <v>123</v>
      </c>
      <c r="F50" s="90" t="s">
        <v>1701</v>
      </c>
      <c r="G50" s="22" t="s">
        <v>3</v>
      </c>
      <c r="H50" s="23">
        <f t="shared" si="16"/>
        <v>8</v>
      </c>
      <c r="I50" s="23">
        <f t="shared" si="0"/>
        <v>147</v>
      </c>
      <c r="J50" s="23">
        <f t="shared" si="1"/>
        <v>58</v>
      </c>
      <c r="K50" s="23">
        <f t="shared" si="2"/>
        <v>19</v>
      </c>
      <c r="L50" s="23">
        <f t="shared" si="3"/>
        <v>38</v>
      </c>
      <c r="M50" s="23">
        <f t="shared" si="4"/>
        <v>35</v>
      </c>
      <c r="N50" s="23">
        <f t="shared" si="5"/>
        <v>6</v>
      </c>
      <c r="O50" s="23">
        <f t="shared" si="6"/>
        <v>33</v>
      </c>
      <c r="P50" s="23">
        <f t="shared" si="7"/>
        <v>19</v>
      </c>
      <c r="Q50" s="112">
        <f t="shared" si="10"/>
        <v>9.5000000000000001E-2</v>
      </c>
      <c r="R50" s="112">
        <f t="shared" si="11"/>
        <v>8.2500000000000004E-2</v>
      </c>
      <c r="S50" s="112">
        <f t="shared" si="12"/>
        <v>3.1666666666666662E-2</v>
      </c>
      <c r="T50" s="22" t="str">
        <f t="shared" si="18"/>
        <v>风</v>
      </c>
      <c r="U50" s="23">
        <f t="shared" si="13"/>
        <v>22</v>
      </c>
      <c r="V50" s="23">
        <f t="shared" si="22"/>
        <v>22</v>
      </c>
      <c r="W50" s="23">
        <f t="shared" si="22"/>
        <v>13</v>
      </c>
      <c r="X50" s="23">
        <f t="shared" si="22"/>
        <v>19</v>
      </c>
      <c r="Y50" s="23">
        <f t="shared" si="22"/>
        <v>19</v>
      </c>
      <c r="Z50" s="23">
        <f t="shared" si="22"/>
        <v>19</v>
      </c>
      <c r="AA50" s="23">
        <f t="shared" si="22"/>
        <v>55</v>
      </c>
      <c r="AB50" s="113">
        <f t="shared" si="14"/>
        <v>0.23666666666666669</v>
      </c>
      <c r="AC50" s="21">
        <f t="shared" si="15"/>
        <v>524.44583333333344</v>
      </c>
    </row>
    <row r="51" spans="2:29" x14ac:dyDescent="0.15">
      <c r="B51" s="23">
        <v>49</v>
      </c>
      <c r="C51" s="23" t="str">
        <f t="shared" si="9"/>
        <v>武器49</v>
      </c>
      <c r="D51" s="23" t="str">
        <f t="shared" si="21"/>
        <v>b</v>
      </c>
      <c r="E51" s="89" t="s">
        <v>123</v>
      </c>
      <c r="F51" s="90" t="s">
        <v>1701</v>
      </c>
      <c r="G51" s="22" t="s">
        <v>3</v>
      </c>
      <c r="H51" s="23">
        <f t="shared" si="16"/>
        <v>1</v>
      </c>
      <c r="I51" s="23">
        <f t="shared" si="0"/>
        <v>20</v>
      </c>
      <c r="J51" s="23">
        <f t="shared" si="1"/>
        <v>3</v>
      </c>
      <c r="K51" s="23">
        <f t="shared" si="2"/>
        <v>1</v>
      </c>
      <c r="L51" s="23">
        <f t="shared" si="3"/>
        <v>2</v>
      </c>
      <c r="M51" s="23">
        <f t="shared" si="4"/>
        <v>2</v>
      </c>
      <c r="N51" s="23">
        <f t="shared" si="5"/>
        <v>0</v>
      </c>
      <c r="O51" s="23">
        <f t="shared" si="6"/>
        <v>2</v>
      </c>
      <c r="P51" s="23">
        <f t="shared" si="7"/>
        <v>1</v>
      </c>
      <c r="Q51" s="112">
        <f t="shared" si="10"/>
        <v>5.0000000000000001E-3</v>
      </c>
      <c r="R51" s="112">
        <f t="shared" si="11"/>
        <v>5.0000000000000001E-3</v>
      </c>
      <c r="S51" s="112">
        <f t="shared" si="12"/>
        <v>1.6666666666666666E-3</v>
      </c>
      <c r="T51" s="22" t="str">
        <f t="shared" si="18"/>
        <v>风</v>
      </c>
      <c r="U51" s="23">
        <f t="shared" si="13"/>
        <v>1</v>
      </c>
      <c r="V51" s="23">
        <f t="shared" si="22"/>
        <v>1</v>
      </c>
      <c r="W51" s="23">
        <f t="shared" si="22"/>
        <v>1</v>
      </c>
      <c r="X51" s="23">
        <f t="shared" si="22"/>
        <v>1</v>
      </c>
      <c r="Y51" s="23">
        <f t="shared" si="22"/>
        <v>1</v>
      </c>
      <c r="Z51" s="23">
        <f t="shared" si="22"/>
        <v>1</v>
      </c>
      <c r="AA51" s="23">
        <f t="shared" si="22"/>
        <v>3</v>
      </c>
      <c r="AB51" s="113">
        <f t="shared" si="14"/>
        <v>0.08</v>
      </c>
      <c r="AC51" s="21">
        <f t="shared" si="15"/>
        <v>40.091666666666661</v>
      </c>
    </row>
    <row r="52" spans="2:29" x14ac:dyDescent="0.15">
      <c r="B52" s="23">
        <v>50</v>
      </c>
      <c r="C52" s="23" t="str">
        <f t="shared" si="9"/>
        <v>武器50</v>
      </c>
      <c r="D52" s="23" t="str">
        <f t="shared" si="21"/>
        <v>b</v>
      </c>
      <c r="E52" s="89" t="s">
        <v>123</v>
      </c>
      <c r="F52" s="90" t="s">
        <v>1701</v>
      </c>
      <c r="G52" s="22" t="s">
        <v>3</v>
      </c>
      <c r="H52" s="23">
        <f t="shared" si="16"/>
        <v>2</v>
      </c>
      <c r="I52" s="23">
        <f t="shared" si="0"/>
        <v>40</v>
      </c>
      <c r="J52" s="23">
        <f t="shared" si="1"/>
        <v>6</v>
      </c>
      <c r="K52" s="23">
        <f t="shared" si="2"/>
        <v>2</v>
      </c>
      <c r="L52" s="23">
        <f t="shared" si="3"/>
        <v>4</v>
      </c>
      <c r="M52" s="23">
        <f t="shared" si="4"/>
        <v>4</v>
      </c>
      <c r="N52" s="23">
        <f t="shared" si="5"/>
        <v>1</v>
      </c>
      <c r="O52" s="23">
        <f t="shared" si="6"/>
        <v>3</v>
      </c>
      <c r="P52" s="23">
        <f t="shared" si="7"/>
        <v>2</v>
      </c>
      <c r="Q52" s="112">
        <f t="shared" si="10"/>
        <v>0.01</v>
      </c>
      <c r="R52" s="112">
        <f t="shared" si="11"/>
        <v>7.4999999999999997E-3</v>
      </c>
      <c r="S52" s="112">
        <f t="shared" si="12"/>
        <v>3.3333333333333331E-3</v>
      </c>
      <c r="T52" s="22" t="str">
        <f t="shared" si="18"/>
        <v>风</v>
      </c>
      <c r="U52" s="23">
        <f t="shared" si="13"/>
        <v>2</v>
      </c>
      <c r="V52" s="23">
        <f t="shared" si="22"/>
        <v>2</v>
      </c>
      <c r="W52" s="23">
        <f t="shared" si="22"/>
        <v>1</v>
      </c>
      <c r="X52" s="23">
        <f t="shared" si="22"/>
        <v>2</v>
      </c>
      <c r="Y52" s="23">
        <f t="shared" si="22"/>
        <v>2</v>
      </c>
      <c r="Z52" s="23">
        <f t="shared" si="22"/>
        <v>2</v>
      </c>
      <c r="AA52" s="23">
        <f t="shared" si="22"/>
        <v>6</v>
      </c>
      <c r="AB52" s="113">
        <f t="shared" si="14"/>
        <v>0.08</v>
      </c>
      <c r="AC52" s="21">
        <f t="shared" si="15"/>
        <v>79.100833333333327</v>
      </c>
    </row>
    <row r="53" spans="2:29" x14ac:dyDescent="0.15">
      <c r="B53" s="23">
        <v>51</v>
      </c>
      <c r="C53" s="23" t="str">
        <f t="shared" si="9"/>
        <v>武器51</v>
      </c>
      <c r="D53" s="23" t="str">
        <f t="shared" si="21"/>
        <v>b</v>
      </c>
      <c r="E53" s="89" t="s">
        <v>123</v>
      </c>
      <c r="F53" s="90" t="s">
        <v>1701</v>
      </c>
      <c r="G53" s="22" t="s">
        <v>3</v>
      </c>
      <c r="H53" s="23">
        <f t="shared" si="16"/>
        <v>3</v>
      </c>
      <c r="I53" s="23">
        <f t="shared" si="0"/>
        <v>60</v>
      </c>
      <c r="J53" s="23">
        <f t="shared" si="1"/>
        <v>9</v>
      </c>
      <c r="K53" s="23">
        <f t="shared" si="2"/>
        <v>3</v>
      </c>
      <c r="L53" s="23">
        <f t="shared" si="3"/>
        <v>6</v>
      </c>
      <c r="M53" s="23">
        <f t="shared" si="4"/>
        <v>5</v>
      </c>
      <c r="N53" s="23">
        <f t="shared" si="5"/>
        <v>1</v>
      </c>
      <c r="O53" s="23">
        <f t="shared" si="6"/>
        <v>5</v>
      </c>
      <c r="P53" s="23">
        <f t="shared" si="7"/>
        <v>3</v>
      </c>
      <c r="Q53" s="112">
        <f t="shared" si="10"/>
        <v>1.4999999999999999E-2</v>
      </c>
      <c r="R53" s="112">
        <f t="shared" si="11"/>
        <v>1.2500000000000001E-2</v>
      </c>
      <c r="S53" s="112">
        <f t="shared" si="12"/>
        <v>5.0000000000000001E-3</v>
      </c>
      <c r="T53" s="22" t="str">
        <f t="shared" si="18"/>
        <v>风</v>
      </c>
      <c r="U53" s="23">
        <f t="shared" si="13"/>
        <v>3</v>
      </c>
      <c r="V53" s="23">
        <f t="shared" ref="V53:AA62" si="23">ROUND(VLOOKUP($F53,professionGrow,MATCH(V$2,professionGrowPName,0),FALSE)*(1+VLOOKUP($G53,professionGrowP,MATCH(V$2,professionGrowPName,0),FALSE))*$H53*10*VLOOKUP($D53,eq_qulity,5,FALSE),0)</f>
        <v>3</v>
      </c>
      <c r="W53" s="23">
        <f t="shared" si="23"/>
        <v>2</v>
      </c>
      <c r="X53" s="23">
        <f t="shared" si="23"/>
        <v>3</v>
      </c>
      <c r="Y53" s="23">
        <f t="shared" si="23"/>
        <v>3</v>
      </c>
      <c r="Z53" s="23">
        <f t="shared" si="23"/>
        <v>3</v>
      </c>
      <c r="AA53" s="23">
        <f t="shared" si="23"/>
        <v>9</v>
      </c>
      <c r="AB53" s="113">
        <f t="shared" si="14"/>
        <v>0.08</v>
      </c>
      <c r="AC53" s="21">
        <f t="shared" si="15"/>
        <v>118.1125</v>
      </c>
    </row>
    <row r="54" spans="2:29" x14ac:dyDescent="0.15">
      <c r="B54" s="23">
        <v>52</v>
      </c>
      <c r="C54" s="23" t="str">
        <f t="shared" si="9"/>
        <v>武器52</v>
      </c>
      <c r="D54" s="23" t="str">
        <f t="shared" si="21"/>
        <v>b</v>
      </c>
      <c r="E54" s="89" t="s">
        <v>123</v>
      </c>
      <c r="F54" s="90" t="s">
        <v>1701</v>
      </c>
      <c r="G54" s="22" t="s">
        <v>3</v>
      </c>
      <c r="H54" s="23">
        <f t="shared" si="16"/>
        <v>4</v>
      </c>
      <c r="I54" s="23">
        <f t="shared" si="0"/>
        <v>80</v>
      </c>
      <c r="J54" s="23">
        <f t="shared" si="1"/>
        <v>12</v>
      </c>
      <c r="K54" s="23">
        <f t="shared" si="2"/>
        <v>4</v>
      </c>
      <c r="L54" s="23">
        <f t="shared" si="3"/>
        <v>8</v>
      </c>
      <c r="M54" s="23">
        <f t="shared" si="4"/>
        <v>7</v>
      </c>
      <c r="N54" s="23">
        <f t="shared" si="5"/>
        <v>1</v>
      </c>
      <c r="O54" s="23">
        <f t="shared" si="6"/>
        <v>7</v>
      </c>
      <c r="P54" s="23">
        <f t="shared" si="7"/>
        <v>4</v>
      </c>
      <c r="Q54" s="112">
        <f t="shared" si="10"/>
        <v>0.02</v>
      </c>
      <c r="R54" s="112">
        <f t="shared" si="11"/>
        <v>1.7500000000000002E-2</v>
      </c>
      <c r="S54" s="112">
        <f t="shared" si="12"/>
        <v>6.6666666666666662E-3</v>
      </c>
      <c r="T54" s="22" t="str">
        <f t="shared" si="18"/>
        <v>风</v>
      </c>
      <c r="U54" s="23">
        <f t="shared" si="13"/>
        <v>5</v>
      </c>
      <c r="V54" s="23">
        <f t="shared" si="23"/>
        <v>5</v>
      </c>
      <c r="W54" s="23">
        <f t="shared" si="23"/>
        <v>3</v>
      </c>
      <c r="X54" s="23">
        <f t="shared" si="23"/>
        <v>4</v>
      </c>
      <c r="Y54" s="23">
        <f t="shared" si="23"/>
        <v>4</v>
      </c>
      <c r="Z54" s="23">
        <f t="shared" si="23"/>
        <v>4</v>
      </c>
      <c r="AA54" s="23">
        <f t="shared" si="23"/>
        <v>12</v>
      </c>
      <c r="AB54" s="113">
        <f t="shared" si="14"/>
        <v>8.199999999999999E-2</v>
      </c>
      <c r="AC54" s="21">
        <f t="shared" si="15"/>
        <v>160.12616666666665</v>
      </c>
    </row>
    <row r="55" spans="2:29" x14ac:dyDescent="0.15">
      <c r="B55" s="23">
        <v>53</v>
      </c>
      <c r="C55" s="23" t="str">
        <f t="shared" si="9"/>
        <v>武器53</v>
      </c>
      <c r="D55" s="23" t="str">
        <f t="shared" si="21"/>
        <v>b</v>
      </c>
      <c r="E55" s="89" t="s">
        <v>123</v>
      </c>
      <c r="F55" s="90" t="s">
        <v>1701</v>
      </c>
      <c r="G55" s="22" t="s">
        <v>3</v>
      </c>
      <c r="H55" s="23">
        <f t="shared" si="16"/>
        <v>5</v>
      </c>
      <c r="I55" s="23">
        <f t="shared" si="0"/>
        <v>100</v>
      </c>
      <c r="J55" s="23">
        <f t="shared" si="1"/>
        <v>15</v>
      </c>
      <c r="K55" s="23">
        <f t="shared" si="2"/>
        <v>5</v>
      </c>
      <c r="L55" s="23">
        <f t="shared" si="3"/>
        <v>10</v>
      </c>
      <c r="M55" s="23">
        <f t="shared" si="4"/>
        <v>9</v>
      </c>
      <c r="N55" s="23">
        <f t="shared" si="5"/>
        <v>2</v>
      </c>
      <c r="O55" s="23">
        <f t="shared" si="6"/>
        <v>9</v>
      </c>
      <c r="P55" s="23">
        <f t="shared" si="7"/>
        <v>5</v>
      </c>
      <c r="Q55" s="112">
        <f t="shared" si="10"/>
        <v>2.5000000000000001E-2</v>
      </c>
      <c r="R55" s="112">
        <f t="shared" si="11"/>
        <v>2.2499999999999999E-2</v>
      </c>
      <c r="S55" s="112">
        <f t="shared" si="12"/>
        <v>8.3333333333333332E-3</v>
      </c>
      <c r="T55" s="22" t="str">
        <f t="shared" si="18"/>
        <v>风</v>
      </c>
      <c r="U55" s="23">
        <f t="shared" si="13"/>
        <v>6</v>
      </c>
      <c r="V55" s="23">
        <f t="shared" si="23"/>
        <v>6</v>
      </c>
      <c r="W55" s="23">
        <f t="shared" si="23"/>
        <v>4</v>
      </c>
      <c r="X55" s="23">
        <f t="shared" si="23"/>
        <v>5</v>
      </c>
      <c r="Y55" s="23">
        <f t="shared" si="23"/>
        <v>5</v>
      </c>
      <c r="Z55" s="23">
        <f t="shared" si="23"/>
        <v>5</v>
      </c>
      <c r="AA55" s="23">
        <f t="shared" si="23"/>
        <v>14</v>
      </c>
      <c r="AB55" s="113">
        <f t="shared" si="14"/>
        <v>0.10333333333333333</v>
      </c>
      <c r="AC55" s="21">
        <f t="shared" si="15"/>
        <v>200.15916666666666</v>
      </c>
    </row>
    <row r="56" spans="2:29" x14ac:dyDescent="0.15">
      <c r="B56" s="23">
        <v>54</v>
      </c>
      <c r="C56" s="23" t="str">
        <f t="shared" si="9"/>
        <v>武器54</v>
      </c>
      <c r="D56" s="23" t="str">
        <f t="shared" si="21"/>
        <v>b</v>
      </c>
      <c r="E56" s="89" t="s">
        <v>123</v>
      </c>
      <c r="F56" s="90" t="s">
        <v>1701</v>
      </c>
      <c r="G56" s="22" t="s">
        <v>3</v>
      </c>
      <c r="H56" s="23">
        <f t="shared" si="16"/>
        <v>6</v>
      </c>
      <c r="I56" s="23">
        <f t="shared" si="0"/>
        <v>120</v>
      </c>
      <c r="J56" s="23">
        <f t="shared" si="1"/>
        <v>18</v>
      </c>
      <c r="K56" s="23">
        <f t="shared" si="2"/>
        <v>6</v>
      </c>
      <c r="L56" s="23">
        <f t="shared" si="3"/>
        <v>12</v>
      </c>
      <c r="M56" s="23">
        <f t="shared" si="4"/>
        <v>11</v>
      </c>
      <c r="N56" s="23">
        <f t="shared" si="5"/>
        <v>2</v>
      </c>
      <c r="O56" s="23">
        <f t="shared" si="6"/>
        <v>10</v>
      </c>
      <c r="P56" s="23">
        <f t="shared" si="7"/>
        <v>6</v>
      </c>
      <c r="Q56" s="112">
        <f t="shared" si="10"/>
        <v>0.03</v>
      </c>
      <c r="R56" s="112">
        <f t="shared" si="11"/>
        <v>2.5000000000000001E-2</v>
      </c>
      <c r="S56" s="112">
        <f t="shared" si="12"/>
        <v>0.01</v>
      </c>
      <c r="T56" s="22" t="str">
        <f t="shared" si="18"/>
        <v>风</v>
      </c>
      <c r="U56" s="23">
        <f t="shared" si="13"/>
        <v>7</v>
      </c>
      <c r="V56" s="23">
        <f t="shared" si="23"/>
        <v>7</v>
      </c>
      <c r="W56" s="23">
        <f t="shared" si="23"/>
        <v>4</v>
      </c>
      <c r="X56" s="23">
        <f t="shared" si="23"/>
        <v>6</v>
      </c>
      <c r="Y56" s="23">
        <f t="shared" si="23"/>
        <v>6</v>
      </c>
      <c r="Z56" s="23">
        <f t="shared" si="23"/>
        <v>6</v>
      </c>
      <c r="AA56" s="23">
        <f t="shared" si="23"/>
        <v>17</v>
      </c>
      <c r="AB56" s="113">
        <f t="shared" si="14"/>
        <v>0.12333333333333334</v>
      </c>
      <c r="AC56" s="21">
        <f t="shared" si="15"/>
        <v>238.18833333333333</v>
      </c>
    </row>
    <row r="57" spans="2:29" x14ac:dyDescent="0.15">
      <c r="B57" s="23">
        <v>55</v>
      </c>
      <c r="C57" s="23" t="str">
        <f t="shared" si="9"/>
        <v>武器55</v>
      </c>
      <c r="D57" s="23" t="str">
        <f t="shared" si="21"/>
        <v>b</v>
      </c>
      <c r="E57" s="89" t="s">
        <v>123</v>
      </c>
      <c r="F57" s="90" t="s">
        <v>1701</v>
      </c>
      <c r="G57" s="22" t="s">
        <v>3</v>
      </c>
      <c r="H57" s="23">
        <f t="shared" si="16"/>
        <v>7</v>
      </c>
      <c r="I57" s="23">
        <f t="shared" si="0"/>
        <v>140</v>
      </c>
      <c r="J57" s="23">
        <f t="shared" si="1"/>
        <v>21</v>
      </c>
      <c r="K57" s="23">
        <f t="shared" si="2"/>
        <v>7</v>
      </c>
      <c r="L57" s="23">
        <f t="shared" si="3"/>
        <v>14</v>
      </c>
      <c r="M57" s="23">
        <f t="shared" si="4"/>
        <v>13</v>
      </c>
      <c r="N57" s="23">
        <f t="shared" si="5"/>
        <v>2</v>
      </c>
      <c r="O57" s="23">
        <f t="shared" si="6"/>
        <v>12</v>
      </c>
      <c r="P57" s="23">
        <f t="shared" si="7"/>
        <v>7</v>
      </c>
      <c r="Q57" s="112">
        <f t="shared" si="10"/>
        <v>3.5000000000000003E-2</v>
      </c>
      <c r="R57" s="112">
        <f t="shared" si="11"/>
        <v>0.03</v>
      </c>
      <c r="S57" s="112">
        <f t="shared" si="12"/>
        <v>1.1666666666666667E-2</v>
      </c>
      <c r="T57" s="22" t="str">
        <f t="shared" si="18"/>
        <v>风</v>
      </c>
      <c r="U57" s="23">
        <f t="shared" si="13"/>
        <v>8</v>
      </c>
      <c r="V57" s="23">
        <f t="shared" si="23"/>
        <v>8</v>
      </c>
      <c r="W57" s="23">
        <f t="shared" si="23"/>
        <v>5</v>
      </c>
      <c r="X57" s="23">
        <f t="shared" si="23"/>
        <v>7</v>
      </c>
      <c r="Y57" s="23">
        <f t="shared" si="23"/>
        <v>7</v>
      </c>
      <c r="Z57" s="23">
        <f t="shared" si="23"/>
        <v>7</v>
      </c>
      <c r="AA57" s="23">
        <f t="shared" si="23"/>
        <v>20</v>
      </c>
      <c r="AB57" s="113">
        <f t="shared" si="14"/>
        <v>0.14400000000000002</v>
      </c>
      <c r="AC57" s="21">
        <f t="shared" si="15"/>
        <v>278.22066666666666</v>
      </c>
    </row>
    <row r="58" spans="2:29" x14ac:dyDescent="0.15">
      <c r="B58" s="23">
        <v>56</v>
      </c>
      <c r="C58" s="23" t="str">
        <f t="shared" si="9"/>
        <v>武器56</v>
      </c>
      <c r="D58" s="23" t="str">
        <f t="shared" si="21"/>
        <v>b</v>
      </c>
      <c r="E58" s="89" t="s">
        <v>123</v>
      </c>
      <c r="F58" s="90" t="s">
        <v>1701</v>
      </c>
      <c r="G58" s="22" t="s">
        <v>3</v>
      </c>
      <c r="H58" s="23">
        <f t="shared" si="16"/>
        <v>8</v>
      </c>
      <c r="I58" s="23">
        <f t="shared" si="0"/>
        <v>160</v>
      </c>
      <c r="J58" s="23">
        <f t="shared" si="1"/>
        <v>24</v>
      </c>
      <c r="K58" s="23">
        <f t="shared" si="2"/>
        <v>8</v>
      </c>
      <c r="L58" s="23">
        <f t="shared" si="3"/>
        <v>16</v>
      </c>
      <c r="M58" s="23">
        <f t="shared" si="4"/>
        <v>14</v>
      </c>
      <c r="N58" s="23">
        <f t="shared" si="5"/>
        <v>3</v>
      </c>
      <c r="O58" s="23">
        <f t="shared" si="6"/>
        <v>14</v>
      </c>
      <c r="P58" s="23">
        <f t="shared" si="7"/>
        <v>8</v>
      </c>
      <c r="Q58" s="112">
        <f t="shared" si="10"/>
        <v>0.04</v>
      </c>
      <c r="R58" s="112">
        <f t="shared" si="11"/>
        <v>3.5000000000000003E-2</v>
      </c>
      <c r="S58" s="112">
        <f t="shared" si="12"/>
        <v>1.3333333333333332E-2</v>
      </c>
      <c r="T58" s="22" t="str">
        <f t="shared" si="18"/>
        <v>风</v>
      </c>
      <c r="U58" s="23">
        <f t="shared" si="13"/>
        <v>9</v>
      </c>
      <c r="V58" s="23">
        <f t="shared" si="23"/>
        <v>9</v>
      </c>
      <c r="W58" s="23">
        <f t="shared" si="23"/>
        <v>6</v>
      </c>
      <c r="X58" s="23">
        <f t="shared" si="23"/>
        <v>8</v>
      </c>
      <c r="Y58" s="23">
        <f t="shared" si="23"/>
        <v>8</v>
      </c>
      <c r="Z58" s="23">
        <f t="shared" si="23"/>
        <v>8</v>
      </c>
      <c r="AA58" s="23">
        <f t="shared" si="23"/>
        <v>23</v>
      </c>
      <c r="AB58" s="113">
        <f t="shared" si="14"/>
        <v>0.16466666666666666</v>
      </c>
      <c r="AC58" s="21">
        <f t="shared" si="15"/>
        <v>318.25299999999999</v>
      </c>
    </row>
    <row r="59" spans="2:29" x14ac:dyDescent="0.15">
      <c r="B59" s="23">
        <v>57</v>
      </c>
      <c r="C59" s="23" t="str">
        <f t="shared" si="9"/>
        <v>武器57</v>
      </c>
      <c r="D59" s="23" t="str">
        <f t="shared" si="21"/>
        <v>c</v>
      </c>
      <c r="E59" s="89" t="s">
        <v>123</v>
      </c>
      <c r="F59" s="90" t="s">
        <v>1701</v>
      </c>
      <c r="G59" s="22" t="s">
        <v>3</v>
      </c>
      <c r="H59" s="23">
        <f t="shared" si="16"/>
        <v>1</v>
      </c>
      <c r="I59" s="23">
        <f t="shared" si="0"/>
        <v>23</v>
      </c>
      <c r="J59" s="23">
        <f t="shared" si="1"/>
        <v>0</v>
      </c>
      <c r="K59" s="23">
        <f t="shared" si="2"/>
        <v>0</v>
      </c>
      <c r="L59" s="23">
        <f t="shared" si="3"/>
        <v>0</v>
      </c>
      <c r="M59" s="23">
        <f t="shared" si="4"/>
        <v>0</v>
      </c>
      <c r="N59" s="23">
        <f t="shared" si="5"/>
        <v>0</v>
      </c>
      <c r="O59" s="23">
        <f t="shared" si="6"/>
        <v>0</v>
      </c>
      <c r="P59" s="23">
        <f t="shared" si="7"/>
        <v>0</v>
      </c>
      <c r="Q59" s="112">
        <f t="shared" si="10"/>
        <v>0</v>
      </c>
      <c r="R59" s="112">
        <f t="shared" si="11"/>
        <v>0</v>
      </c>
      <c r="S59" s="112">
        <f t="shared" si="12"/>
        <v>0</v>
      </c>
      <c r="T59" s="22" t="str">
        <f t="shared" si="18"/>
        <v>风</v>
      </c>
      <c r="U59" s="23">
        <f t="shared" si="13"/>
        <v>0</v>
      </c>
      <c r="V59" s="23">
        <f t="shared" si="23"/>
        <v>0</v>
      </c>
      <c r="W59" s="23">
        <f t="shared" si="23"/>
        <v>0</v>
      </c>
      <c r="X59" s="23">
        <f t="shared" si="23"/>
        <v>0</v>
      </c>
      <c r="Y59" s="23">
        <f t="shared" si="23"/>
        <v>0</v>
      </c>
      <c r="Z59" s="23">
        <f t="shared" si="23"/>
        <v>0</v>
      </c>
      <c r="AA59" s="23">
        <f t="shared" si="23"/>
        <v>0</v>
      </c>
      <c r="AB59" s="113">
        <f t="shared" si="14"/>
        <v>0</v>
      </c>
      <c r="AC59" s="21">
        <f t="shared" si="15"/>
        <v>23</v>
      </c>
    </row>
    <row r="60" spans="2:29" x14ac:dyDescent="0.15">
      <c r="B60" s="23">
        <v>58</v>
      </c>
      <c r="C60" s="23" t="str">
        <f t="shared" si="9"/>
        <v>武器58</v>
      </c>
      <c r="D60" s="23" t="str">
        <f t="shared" si="21"/>
        <v>c</v>
      </c>
      <c r="E60" s="89" t="s">
        <v>123</v>
      </c>
      <c r="F60" s="90" t="s">
        <v>1701</v>
      </c>
      <c r="G60" s="22" t="s">
        <v>3</v>
      </c>
      <c r="H60" s="23">
        <f t="shared" si="16"/>
        <v>2</v>
      </c>
      <c r="I60" s="23">
        <f t="shared" si="0"/>
        <v>46</v>
      </c>
      <c r="J60" s="23">
        <f t="shared" si="1"/>
        <v>0</v>
      </c>
      <c r="K60" s="23">
        <f t="shared" si="2"/>
        <v>0</v>
      </c>
      <c r="L60" s="23">
        <f t="shared" si="3"/>
        <v>0</v>
      </c>
      <c r="M60" s="23">
        <f t="shared" si="4"/>
        <v>0</v>
      </c>
      <c r="N60" s="23">
        <f t="shared" si="5"/>
        <v>0</v>
      </c>
      <c r="O60" s="23">
        <f t="shared" si="6"/>
        <v>0</v>
      </c>
      <c r="P60" s="23">
        <f t="shared" si="7"/>
        <v>0</v>
      </c>
      <c r="Q60" s="112">
        <f t="shared" si="10"/>
        <v>0</v>
      </c>
      <c r="R60" s="112">
        <f t="shared" si="11"/>
        <v>0</v>
      </c>
      <c r="S60" s="112">
        <f t="shared" si="12"/>
        <v>0</v>
      </c>
      <c r="T60" s="22" t="str">
        <f t="shared" si="18"/>
        <v>风</v>
      </c>
      <c r="U60" s="23">
        <f t="shared" si="13"/>
        <v>0</v>
      </c>
      <c r="V60" s="23">
        <f t="shared" si="23"/>
        <v>0</v>
      </c>
      <c r="W60" s="23">
        <f t="shared" si="23"/>
        <v>0</v>
      </c>
      <c r="X60" s="23">
        <f t="shared" si="23"/>
        <v>0</v>
      </c>
      <c r="Y60" s="23">
        <f t="shared" si="23"/>
        <v>0</v>
      </c>
      <c r="Z60" s="23">
        <f t="shared" si="23"/>
        <v>0</v>
      </c>
      <c r="AA60" s="23">
        <f t="shared" si="23"/>
        <v>0</v>
      </c>
      <c r="AB60" s="113">
        <f t="shared" si="14"/>
        <v>0</v>
      </c>
      <c r="AC60" s="21">
        <f t="shared" si="15"/>
        <v>46</v>
      </c>
    </row>
    <row r="61" spans="2:29" x14ac:dyDescent="0.15">
      <c r="B61" s="23">
        <v>59</v>
      </c>
      <c r="C61" s="23" t="str">
        <f t="shared" si="9"/>
        <v>武器59</v>
      </c>
      <c r="D61" s="23" t="str">
        <f t="shared" si="21"/>
        <v>c</v>
      </c>
      <c r="E61" s="89" t="s">
        <v>123</v>
      </c>
      <c r="F61" s="90" t="s">
        <v>1701</v>
      </c>
      <c r="G61" s="22" t="s">
        <v>3</v>
      </c>
      <c r="H61" s="23">
        <f t="shared" si="16"/>
        <v>3</v>
      </c>
      <c r="I61" s="23">
        <f t="shared" si="0"/>
        <v>68</v>
      </c>
      <c r="J61" s="23">
        <f t="shared" si="1"/>
        <v>0</v>
      </c>
      <c r="K61" s="23">
        <f t="shared" si="2"/>
        <v>0</v>
      </c>
      <c r="L61" s="23">
        <f t="shared" si="3"/>
        <v>0</v>
      </c>
      <c r="M61" s="23">
        <f t="shared" si="4"/>
        <v>0</v>
      </c>
      <c r="N61" s="23">
        <f t="shared" si="5"/>
        <v>0</v>
      </c>
      <c r="O61" s="23">
        <f t="shared" si="6"/>
        <v>0</v>
      </c>
      <c r="P61" s="23">
        <f t="shared" si="7"/>
        <v>0</v>
      </c>
      <c r="Q61" s="112">
        <f t="shared" si="10"/>
        <v>0</v>
      </c>
      <c r="R61" s="112">
        <f t="shared" si="11"/>
        <v>0</v>
      </c>
      <c r="S61" s="112">
        <f t="shared" si="12"/>
        <v>0</v>
      </c>
      <c r="T61" s="22" t="str">
        <f t="shared" si="18"/>
        <v>风</v>
      </c>
      <c r="U61" s="23">
        <f t="shared" si="13"/>
        <v>0</v>
      </c>
      <c r="V61" s="23">
        <f t="shared" si="23"/>
        <v>0</v>
      </c>
      <c r="W61" s="23">
        <f t="shared" si="23"/>
        <v>0</v>
      </c>
      <c r="X61" s="23">
        <f t="shared" si="23"/>
        <v>0</v>
      </c>
      <c r="Y61" s="23">
        <f t="shared" si="23"/>
        <v>0</v>
      </c>
      <c r="Z61" s="23">
        <f t="shared" si="23"/>
        <v>0</v>
      </c>
      <c r="AA61" s="23">
        <f t="shared" si="23"/>
        <v>0</v>
      </c>
      <c r="AB61" s="113">
        <f t="shared" si="14"/>
        <v>0</v>
      </c>
      <c r="AC61" s="21">
        <f t="shared" si="15"/>
        <v>68</v>
      </c>
    </row>
    <row r="62" spans="2:29" x14ac:dyDescent="0.15">
      <c r="B62" s="23">
        <v>60</v>
      </c>
      <c r="C62" s="23" t="str">
        <f t="shared" si="9"/>
        <v>武器60</v>
      </c>
      <c r="D62" s="23" t="str">
        <f t="shared" si="21"/>
        <v>c</v>
      </c>
      <c r="E62" s="89" t="s">
        <v>123</v>
      </c>
      <c r="F62" s="90" t="s">
        <v>1701</v>
      </c>
      <c r="G62" s="22" t="s">
        <v>3</v>
      </c>
      <c r="H62" s="23">
        <f t="shared" si="16"/>
        <v>4</v>
      </c>
      <c r="I62" s="23">
        <f t="shared" si="0"/>
        <v>91</v>
      </c>
      <c r="J62" s="23">
        <f t="shared" si="1"/>
        <v>0</v>
      </c>
      <c r="K62" s="23">
        <f t="shared" si="2"/>
        <v>0</v>
      </c>
      <c r="L62" s="23">
        <f t="shared" si="3"/>
        <v>0</v>
      </c>
      <c r="M62" s="23">
        <f t="shared" si="4"/>
        <v>0</v>
      </c>
      <c r="N62" s="23">
        <f t="shared" si="5"/>
        <v>0</v>
      </c>
      <c r="O62" s="23">
        <f t="shared" si="6"/>
        <v>0</v>
      </c>
      <c r="P62" s="23">
        <f t="shared" si="7"/>
        <v>0</v>
      </c>
      <c r="Q62" s="112">
        <f t="shared" si="10"/>
        <v>0</v>
      </c>
      <c r="R62" s="112">
        <f t="shared" si="11"/>
        <v>0</v>
      </c>
      <c r="S62" s="112">
        <f t="shared" si="12"/>
        <v>0</v>
      </c>
      <c r="T62" s="22" t="str">
        <f t="shared" si="18"/>
        <v>风</v>
      </c>
      <c r="U62" s="23">
        <f t="shared" si="13"/>
        <v>0</v>
      </c>
      <c r="V62" s="23">
        <f t="shared" si="23"/>
        <v>0</v>
      </c>
      <c r="W62" s="23">
        <f t="shared" si="23"/>
        <v>0</v>
      </c>
      <c r="X62" s="23">
        <f t="shared" si="23"/>
        <v>0</v>
      </c>
      <c r="Y62" s="23">
        <f t="shared" si="23"/>
        <v>0</v>
      </c>
      <c r="Z62" s="23">
        <f t="shared" si="23"/>
        <v>0</v>
      </c>
      <c r="AA62" s="23">
        <f t="shared" si="23"/>
        <v>0</v>
      </c>
      <c r="AB62" s="113">
        <f t="shared" si="14"/>
        <v>0</v>
      </c>
      <c r="AC62" s="21">
        <f t="shared" si="15"/>
        <v>91</v>
      </c>
    </row>
    <row r="63" spans="2:29" x14ac:dyDescent="0.15">
      <c r="B63" s="23">
        <v>61</v>
      </c>
      <c r="C63" s="23" t="str">
        <f t="shared" si="9"/>
        <v>武器61</v>
      </c>
      <c r="D63" s="23" t="str">
        <f t="shared" si="21"/>
        <v>c</v>
      </c>
      <c r="E63" s="89" t="s">
        <v>123</v>
      </c>
      <c r="F63" s="90" t="s">
        <v>1701</v>
      </c>
      <c r="G63" s="22" t="s">
        <v>3</v>
      </c>
      <c r="H63" s="23">
        <f t="shared" si="16"/>
        <v>5</v>
      </c>
      <c r="I63" s="23">
        <f t="shared" si="0"/>
        <v>114</v>
      </c>
      <c r="J63" s="23">
        <f t="shared" si="1"/>
        <v>0</v>
      </c>
      <c r="K63" s="23">
        <f t="shared" si="2"/>
        <v>0</v>
      </c>
      <c r="L63" s="23">
        <f t="shared" si="3"/>
        <v>0</v>
      </c>
      <c r="M63" s="23">
        <f t="shared" si="4"/>
        <v>0</v>
      </c>
      <c r="N63" s="23">
        <f t="shared" si="5"/>
        <v>0</v>
      </c>
      <c r="O63" s="23">
        <f t="shared" si="6"/>
        <v>0</v>
      </c>
      <c r="P63" s="23">
        <f t="shared" si="7"/>
        <v>0</v>
      </c>
      <c r="Q63" s="112">
        <f t="shared" si="10"/>
        <v>0</v>
      </c>
      <c r="R63" s="112">
        <f t="shared" si="11"/>
        <v>0</v>
      </c>
      <c r="S63" s="112">
        <f t="shared" si="12"/>
        <v>0</v>
      </c>
      <c r="T63" s="22" t="str">
        <f t="shared" si="18"/>
        <v>风</v>
      </c>
      <c r="U63" s="23">
        <f t="shared" si="13"/>
        <v>0</v>
      </c>
      <c r="V63" s="23">
        <f t="shared" ref="V63:AA72" si="24">ROUND(VLOOKUP($F63,professionGrow,MATCH(V$2,professionGrowPName,0),FALSE)*(1+VLOOKUP($G63,professionGrowP,MATCH(V$2,professionGrowPName,0),FALSE))*$H63*10*VLOOKUP($D63,eq_qulity,5,FALSE),0)</f>
        <v>0</v>
      </c>
      <c r="W63" s="23">
        <f t="shared" si="24"/>
        <v>0</v>
      </c>
      <c r="X63" s="23">
        <f t="shared" si="24"/>
        <v>0</v>
      </c>
      <c r="Y63" s="23">
        <f t="shared" si="24"/>
        <v>0</v>
      </c>
      <c r="Z63" s="23">
        <f t="shared" si="24"/>
        <v>0</v>
      </c>
      <c r="AA63" s="23">
        <f t="shared" si="24"/>
        <v>0</v>
      </c>
      <c r="AB63" s="113">
        <f t="shared" si="14"/>
        <v>0</v>
      </c>
      <c r="AC63" s="21">
        <f t="shared" si="15"/>
        <v>114</v>
      </c>
    </row>
    <row r="64" spans="2:29" x14ac:dyDescent="0.15">
      <c r="B64" s="23">
        <v>62</v>
      </c>
      <c r="C64" s="23" t="str">
        <f t="shared" si="9"/>
        <v>武器62</v>
      </c>
      <c r="D64" s="23" t="str">
        <f t="shared" si="21"/>
        <v>c</v>
      </c>
      <c r="E64" s="89" t="s">
        <v>123</v>
      </c>
      <c r="F64" s="90" t="s">
        <v>1701</v>
      </c>
      <c r="G64" s="22" t="s">
        <v>3</v>
      </c>
      <c r="H64" s="23">
        <f t="shared" si="16"/>
        <v>6</v>
      </c>
      <c r="I64" s="23">
        <f t="shared" si="0"/>
        <v>137</v>
      </c>
      <c r="J64" s="23">
        <f t="shared" si="1"/>
        <v>0</v>
      </c>
      <c r="K64" s="23">
        <f t="shared" si="2"/>
        <v>0</v>
      </c>
      <c r="L64" s="23">
        <f t="shared" si="3"/>
        <v>0</v>
      </c>
      <c r="M64" s="23">
        <f t="shared" si="4"/>
        <v>0</v>
      </c>
      <c r="N64" s="23">
        <f t="shared" si="5"/>
        <v>0</v>
      </c>
      <c r="O64" s="23">
        <f t="shared" si="6"/>
        <v>0</v>
      </c>
      <c r="P64" s="23">
        <f t="shared" si="7"/>
        <v>0</v>
      </c>
      <c r="Q64" s="112">
        <f t="shared" si="10"/>
        <v>0</v>
      </c>
      <c r="R64" s="112">
        <f t="shared" si="11"/>
        <v>0</v>
      </c>
      <c r="S64" s="112">
        <f t="shared" si="12"/>
        <v>0</v>
      </c>
      <c r="T64" s="22" t="str">
        <f t="shared" si="18"/>
        <v>风</v>
      </c>
      <c r="U64" s="23">
        <f t="shared" si="13"/>
        <v>0</v>
      </c>
      <c r="V64" s="23">
        <f t="shared" si="24"/>
        <v>0</v>
      </c>
      <c r="W64" s="23">
        <f t="shared" si="24"/>
        <v>0</v>
      </c>
      <c r="X64" s="23">
        <f t="shared" si="24"/>
        <v>0</v>
      </c>
      <c r="Y64" s="23">
        <f t="shared" si="24"/>
        <v>0</v>
      </c>
      <c r="Z64" s="23">
        <f t="shared" si="24"/>
        <v>0</v>
      </c>
      <c r="AA64" s="23">
        <f t="shared" si="24"/>
        <v>0</v>
      </c>
      <c r="AB64" s="113">
        <f t="shared" si="14"/>
        <v>0</v>
      </c>
      <c r="AC64" s="21">
        <f t="shared" si="15"/>
        <v>137</v>
      </c>
    </row>
    <row r="65" spans="2:29" x14ac:dyDescent="0.15">
      <c r="B65" s="23">
        <v>63</v>
      </c>
      <c r="C65" s="23" t="str">
        <f t="shared" si="9"/>
        <v>武器63</v>
      </c>
      <c r="D65" s="23" t="str">
        <f t="shared" si="21"/>
        <v>c</v>
      </c>
      <c r="E65" s="89" t="s">
        <v>123</v>
      </c>
      <c r="F65" s="90" t="s">
        <v>1701</v>
      </c>
      <c r="G65" s="22" t="s">
        <v>3</v>
      </c>
      <c r="H65" s="23">
        <f t="shared" si="16"/>
        <v>7</v>
      </c>
      <c r="I65" s="23">
        <f t="shared" si="0"/>
        <v>160</v>
      </c>
      <c r="J65" s="23">
        <f t="shared" si="1"/>
        <v>0</v>
      </c>
      <c r="K65" s="23">
        <f t="shared" si="2"/>
        <v>0</v>
      </c>
      <c r="L65" s="23">
        <f t="shared" si="3"/>
        <v>0</v>
      </c>
      <c r="M65" s="23">
        <f t="shared" si="4"/>
        <v>0</v>
      </c>
      <c r="N65" s="23">
        <f t="shared" si="5"/>
        <v>0</v>
      </c>
      <c r="O65" s="23">
        <f t="shared" si="6"/>
        <v>0</v>
      </c>
      <c r="P65" s="23">
        <f t="shared" si="7"/>
        <v>0</v>
      </c>
      <c r="Q65" s="112">
        <f t="shared" si="10"/>
        <v>0</v>
      </c>
      <c r="R65" s="112">
        <f t="shared" si="11"/>
        <v>0</v>
      </c>
      <c r="S65" s="112">
        <f t="shared" si="12"/>
        <v>0</v>
      </c>
      <c r="T65" s="22" t="str">
        <f t="shared" si="18"/>
        <v>风</v>
      </c>
      <c r="U65" s="23">
        <f t="shared" si="13"/>
        <v>0</v>
      </c>
      <c r="V65" s="23">
        <f t="shared" si="24"/>
        <v>0</v>
      </c>
      <c r="W65" s="23">
        <f t="shared" si="24"/>
        <v>0</v>
      </c>
      <c r="X65" s="23">
        <f t="shared" si="24"/>
        <v>0</v>
      </c>
      <c r="Y65" s="23">
        <f t="shared" si="24"/>
        <v>0</v>
      </c>
      <c r="Z65" s="23">
        <f t="shared" si="24"/>
        <v>0</v>
      </c>
      <c r="AA65" s="23">
        <f t="shared" si="24"/>
        <v>0</v>
      </c>
      <c r="AB65" s="113">
        <f t="shared" si="14"/>
        <v>0</v>
      </c>
      <c r="AC65" s="21">
        <f t="shared" si="15"/>
        <v>160</v>
      </c>
    </row>
    <row r="66" spans="2:29" x14ac:dyDescent="0.15">
      <c r="B66" s="23">
        <v>64</v>
      </c>
      <c r="C66" s="23" t="str">
        <f t="shared" si="9"/>
        <v>武器64</v>
      </c>
      <c r="D66" s="23" t="str">
        <f t="shared" si="21"/>
        <v>c</v>
      </c>
      <c r="E66" s="89" t="s">
        <v>123</v>
      </c>
      <c r="F66" s="90" t="s">
        <v>1701</v>
      </c>
      <c r="G66" s="22" t="s">
        <v>3</v>
      </c>
      <c r="H66" s="23">
        <f t="shared" si="16"/>
        <v>8</v>
      </c>
      <c r="I66" s="23">
        <f t="shared" si="0"/>
        <v>182</v>
      </c>
      <c r="J66" s="23">
        <f t="shared" si="1"/>
        <v>0</v>
      </c>
      <c r="K66" s="23">
        <f t="shared" si="2"/>
        <v>0</v>
      </c>
      <c r="L66" s="23">
        <f t="shared" si="3"/>
        <v>0</v>
      </c>
      <c r="M66" s="23">
        <f t="shared" si="4"/>
        <v>0</v>
      </c>
      <c r="N66" s="23">
        <f t="shared" si="5"/>
        <v>0</v>
      </c>
      <c r="O66" s="23">
        <f t="shared" si="6"/>
        <v>0</v>
      </c>
      <c r="P66" s="23">
        <f t="shared" si="7"/>
        <v>0</v>
      </c>
      <c r="Q66" s="112">
        <f t="shared" si="10"/>
        <v>0</v>
      </c>
      <c r="R66" s="112">
        <f t="shared" si="11"/>
        <v>0</v>
      </c>
      <c r="S66" s="112">
        <f t="shared" si="12"/>
        <v>0</v>
      </c>
      <c r="T66" s="22" t="str">
        <f t="shared" si="18"/>
        <v>风</v>
      </c>
      <c r="U66" s="23">
        <f t="shared" si="13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113">
        <f t="shared" si="14"/>
        <v>0</v>
      </c>
      <c r="AC66" s="21">
        <f t="shared" si="15"/>
        <v>182</v>
      </c>
    </row>
    <row r="67" spans="2:29" x14ac:dyDescent="0.15">
      <c r="B67" s="23">
        <v>65</v>
      </c>
      <c r="C67" s="23" t="str">
        <f t="shared" si="9"/>
        <v>武器65</v>
      </c>
      <c r="D67" s="23" t="str">
        <f t="shared" si="21"/>
        <v>s</v>
      </c>
      <c r="E67" s="89" t="s">
        <v>123</v>
      </c>
      <c r="F67" s="90" t="s">
        <v>1701</v>
      </c>
      <c r="G67" s="22" t="s">
        <v>1705</v>
      </c>
      <c r="H67" s="23">
        <f t="shared" si="16"/>
        <v>1</v>
      </c>
      <c r="I67" s="23">
        <f t="shared" ref="I67:I130" si="25">ROUND(VLOOKUP(F67,professionGrow,4,FALSE)*(1+VLOOKUP(G67,professionGrowP,4,FALSE))*H67*10*VLOOKUP(D67,eq_qulity,4,FALSE)*(1+VLOOKUP($G67,equ_change,4,FALSE)),0)</f>
        <v>6</v>
      </c>
      <c r="J67" s="23">
        <f t="shared" ref="J67:J130" si="26">ROUND(VLOOKUP($F67,professionGrow,血量,FALSE)*(1+VLOOKUP($G67,professionGrowP,血量,FALSE))*$H67*10*VLOOKUP($D67,eq_qulity,5,FALSE)*(1+VLOOKUP($G67,equ_change,血量,FALSE)),0)</f>
        <v>6</v>
      </c>
      <c r="K67" s="23">
        <f t="shared" ref="K67:K130" si="27">ROUND(VLOOKUP($F67,professionGrow,魔法值,FALSE)*(1+VLOOKUP($G67,professionGrowP,魔法值,FALSE))*$H67*10*VLOOKUP($D67,eq_qulity,5,FALSE)*(1+VLOOKUP($G67,equ_change,魔法值,FALSE)),0)</f>
        <v>7</v>
      </c>
      <c r="L67" s="23">
        <f t="shared" ref="L67:L130" si="28">ROUND(VLOOKUP($F67,professionGrow,力量,FALSE)*(1+VLOOKUP($G67,professionGrowP,力量,FALSE))*$H67*10*VLOOKUP($D67,eq_qulity,5,FALSE)*(1+VLOOKUP(G67,equ_change,力量,FALSE)),0)</f>
        <v>2</v>
      </c>
      <c r="M67" s="23">
        <f t="shared" ref="M67:M130" si="29">ROUND(VLOOKUP($F67,professionGrow,防御力,FALSE)*(1+VLOOKUP($G67,professionGrowP,防御力,FALSE))*$H67*10*VLOOKUP($D67,eq_qulity,5,FALSE)*(1+VLOOKUP($G67,equ_change,防御力,FALSE)),0)</f>
        <v>4</v>
      </c>
      <c r="N67" s="23">
        <f t="shared" ref="N67:N130" si="30">ROUND(VLOOKUP($F67,professionGrow,魔攻,FALSE)*(1+VLOOKUP($G67,professionGrowP,魔攻,FALSE))*$H67*10*VLOOKUP($D67,eq_qulity,5,FALSE)*(1+VLOOKUP(G67,equ_change,魔攻,FALSE)),0)</f>
        <v>19</v>
      </c>
      <c r="O67" s="23">
        <f t="shared" ref="O67:O130" si="31">ROUND(VLOOKUP($F67,professionGrow,敏捷,FALSE)*(1+VLOOKUP($G67,professionGrowP,敏捷,FALSE))*$H67*10*VLOOKUP($D67,eq_qulity,5,FALSE)*(1+VLOOKUP(G67,equ_change,敏捷,FALSE)),0)</f>
        <v>5</v>
      </c>
      <c r="P67" s="23">
        <f t="shared" ref="P67:P130" si="32">ROUND(VLOOKUP($F67,professionGrow,幸运,FALSE)*(1+VLOOKUP($G67,professionGrowP,幸运,FALSE))*$H67*10*VLOOKUP($D67,eq_qulity,5,FALSE)*(1+VLOOKUP(G67,equ_change,幸运,FALSE)),0)</f>
        <v>4</v>
      </c>
      <c r="Q67" s="112">
        <f t="shared" si="10"/>
        <v>0.02</v>
      </c>
      <c r="R67" s="112">
        <f t="shared" si="11"/>
        <v>1.2500000000000001E-2</v>
      </c>
      <c r="S67" s="112">
        <f t="shared" si="12"/>
        <v>6.6666666666666662E-3</v>
      </c>
      <c r="T67" s="22" t="str">
        <f t="shared" si="18"/>
        <v>雷</v>
      </c>
      <c r="U67" s="23">
        <f t="shared" ref="U67:U130" si="33">ROUND(VLOOKUP($F67,professionGrow,MATCH(T67,professionGrowPName,0),FALSE)*(1+VLOOKUP($G67,professionGrowP,MATCH(T67,professionGrowPName,0),FALSE))*$H67*10*VLOOKUP($D67,eq_qulity,5,FALSE),0)</f>
        <v>4</v>
      </c>
      <c r="V67" s="23">
        <f t="shared" si="24"/>
        <v>4</v>
      </c>
      <c r="W67" s="23">
        <f t="shared" si="24"/>
        <v>4</v>
      </c>
      <c r="X67" s="23">
        <f t="shared" si="24"/>
        <v>3</v>
      </c>
      <c r="Y67" s="23">
        <f t="shared" si="24"/>
        <v>2</v>
      </c>
      <c r="Z67" s="23">
        <f t="shared" si="24"/>
        <v>3</v>
      </c>
      <c r="AA67" s="23">
        <f t="shared" si="24"/>
        <v>9</v>
      </c>
      <c r="AB67" s="113">
        <f t="shared" si="14"/>
        <v>0.08</v>
      </c>
      <c r="AC67" s="21">
        <f t="shared" si="15"/>
        <v>82.119166666666672</v>
      </c>
    </row>
    <row r="68" spans="2:29" x14ac:dyDescent="0.15">
      <c r="B68" s="23">
        <v>66</v>
      </c>
      <c r="C68" s="23" t="str">
        <f t="shared" ref="C68:C131" si="34">"武器"&amp;B68</f>
        <v>武器66</v>
      </c>
      <c r="D68" s="23" t="str">
        <f t="shared" si="21"/>
        <v>s</v>
      </c>
      <c r="E68" s="89" t="s">
        <v>123</v>
      </c>
      <c r="F68" s="90" t="s">
        <v>1701</v>
      </c>
      <c r="G68" s="22" t="s">
        <v>1705</v>
      </c>
      <c r="H68" s="23">
        <f t="shared" si="16"/>
        <v>2</v>
      </c>
      <c r="I68" s="23">
        <f t="shared" si="25"/>
        <v>12</v>
      </c>
      <c r="J68" s="23">
        <f t="shared" si="26"/>
        <v>12</v>
      </c>
      <c r="K68" s="23">
        <f t="shared" si="27"/>
        <v>14</v>
      </c>
      <c r="L68" s="23">
        <f t="shared" si="28"/>
        <v>4</v>
      </c>
      <c r="M68" s="23">
        <f t="shared" si="29"/>
        <v>8</v>
      </c>
      <c r="N68" s="23">
        <f t="shared" si="30"/>
        <v>38</v>
      </c>
      <c r="O68" s="23">
        <f t="shared" si="31"/>
        <v>9</v>
      </c>
      <c r="P68" s="23">
        <f t="shared" si="32"/>
        <v>7</v>
      </c>
      <c r="Q68" s="112">
        <f t="shared" ref="Q68:Q131" si="35">(P68/2)%</f>
        <v>3.5000000000000003E-2</v>
      </c>
      <c r="R68" s="112">
        <f t="shared" ref="R68:R131" si="36">(O68/4)%</f>
        <v>2.2499999999999999E-2</v>
      </c>
      <c r="S68" s="112">
        <f t="shared" ref="S68:S131" si="37">(P68/6)%</f>
        <v>1.1666666666666667E-2</v>
      </c>
      <c r="T68" s="22" t="str">
        <f t="shared" si="18"/>
        <v>雷</v>
      </c>
      <c r="U68" s="23">
        <f t="shared" si="33"/>
        <v>8</v>
      </c>
      <c r="V68" s="23">
        <f t="shared" si="24"/>
        <v>7</v>
      </c>
      <c r="W68" s="23">
        <f t="shared" si="24"/>
        <v>8</v>
      </c>
      <c r="X68" s="23">
        <f t="shared" si="24"/>
        <v>6</v>
      </c>
      <c r="Y68" s="23">
        <f t="shared" si="24"/>
        <v>4</v>
      </c>
      <c r="Z68" s="23">
        <f t="shared" si="24"/>
        <v>6</v>
      </c>
      <c r="AA68" s="23">
        <f t="shared" si="24"/>
        <v>18</v>
      </c>
      <c r="AB68" s="113">
        <f t="shared" ref="AB68:AB131" si="38">IF(U68=0,0,IF((SUM(I68:P68)/15)&lt;8,8%,(SUM(I68:P68)/15)%))</f>
        <v>0.08</v>
      </c>
      <c r="AC68" s="21">
        <f t="shared" ref="AC68:AC131" si="39">SUM(I68:AB68)</f>
        <v>161.14916666666667</v>
      </c>
    </row>
    <row r="69" spans="2:29" x14ac:dyDescent="0.15">
      <c r="B69" s="23">
        <v>67</v>
      </c>
      <c r="C69" s="23" t="str">
        <f t="shared" si="34"/>
        <v>武器67</v>
      </c>
      <c r="D69" s="23" t="str">
        <f t="shared" si="21"/>
        <v>s</v>
      </c>
      <c r="E69" s="89" t="s">
        <v>123</v>
      </c>
      <c r="F69" s="90" t="s">
        <v>1701</v>
      </c>
      <c r="G69" s="22" t="s">
        <v>1705</v>
      </c>
      <c r="H69" s="23">
        <f t="shared" si="16"/>
        <v>3</v>
      </c>
      <c r="I69" s="23">
        <f t="shared" si="25"/>
        <v>19</v>
      </c>
      <c r="J69" s="23">
        <f t="shared" si="26"/>
        <v>17</v>
      </c>
      <c r="K69" s="23">
        <f t="shared" si="27"/>
        <v>21</v>
      </c>
      <c r="L69" s="23">
        <f t="shared" si="28"/>
        <v>6</v>
      </c>
      <c r="M69" s="23">
        <f t="shared" si="29"/>
        <v>12</v>
      </c>
      <c r="N69" s="23">
        <f t="shared" si="30"/>
        <v>58</v>
      </c>
      <c r="O69" s="23">
        <f t="shared" si="31"/>
        <v>14</v>
      </c>
      <c r="P69" s="23">
        <f t="shared" si="32"/>
        <v>11</v>
      </c>
      <c r="Q69" s="112">
        <f t="shared" si="35"/>
        <v>5.5E-2</v>
      </c>
      <c r="R69" s="112">
        <f t="shared" si="36"/>
        <v>3.5000000000000003E-2</v>
      </c>
      <c r="S69" s="112">
        <f t="shared" si="37"/>
        <v>1.8333333333333333E-2</v>
      </c>
      <c r="T69" s="22" t="str">
        <f t="shared" si="18"/>
        <v>雷</v>
      </c>
      <c r="U69" s="23">
        <f t="shared" si="33"/>
        <v>12</v>
      </c>
      <c r="V69" s="23">
        <f t="shared" si="24"/>
        <v>11</v>
      </c>
      <c r="W69" s="23">
        <f t="shared" si="24"/>
        <v>12</v>
      </c>
      <c r="X69" s="23">
        <f t="shared" si="24"/>
        <v>10</v>
      </c>
      <c r="Y69" s="23">
        <f t="shared" si="24"/>
        <v>7</v>
      </c>
      <c r="Z69" s="23">
        <f t="shared" si="24"/>
        <v>10</v>
      </c>
      <c r="AA69" s="23">
        <f t="shared" si="24"/>
        <v>28</v>
      </c>
      <c r="AB69" s="113">
        <f t="shared" si="38"/>
        <v>0.10533333333333333</v>
      </c>
      <c r="AC69" s="21">
        <f t="shared" si="39"/>
        <v>248.21366666666668</v>
      </c>
    </row>
    <row r="70" spans="2:29" x14ac:dyDescent="0.15">
      <c r="B70" s="23">
        <v>68</v>
      </c>
      <c r="C70" s="23" t="str">
        <f t="shared" si="34"/>
        <v>武器68</v>
      </c>
      <c r="D70" s="23" t="str">
        <f t="shared" si="21"/>
        <v>s</v>
      </c>
      <c r="E70" s="89" t="s">
        <v>123</v>
      </c>
      <c r="F70" s="90" t="s">
        <v>1701</v>
      </c>
      <c r="G70" s="22" t="s">
        <v>1705</v>
      </c>
      <c r="H70" s="23">
        <f t="shared" si="16"/>
        <v>4</v>
      </c>
      <c r="I70" s="23">
        <f t="shared" si="25"/>
        <v>25</v>
      </c>
      <c r="J70" s="23">
        <f t="shared" si="26"/>
        <v>23</v>
      </c>
      <c r="K70" s="23">
        <f t="shared" si="27"/>
        <v>28</v>
      </c>
      <c r="L70" s="23">
        <f t="shared" si="28"/>
        <v>8</v>
      </c>
      <c r="M70" s="23">
        <f t="shared" si="29"/>
        <v>15</v>
      </c>
      <c r="N70" s="23">
        <f t="shared" si="30"/>
        <v>77</v>
      </c>
      <c r="O70" s="23">
        <f t="shared" si="31"/>
        <v>18</v>
      </c>
      <c r="P70" s="23">
        <f t="shared" si="32"/>
        <v>14</v>
      </c>
      <c r="Q70" s="112">
        <f t="shared" si="35"/>
        <v>7.0000000000000007E-2</v>
      </c>
      <c r="R70" s="112">
        <f t="shared" si="36"/>
        <v>4.4999999999999998E-2</v>
      </c>
      <c r="S70" s="112">
        <f t="shared" si="37"/>
        <v>2.3333333333333334E-2</v>
      </c>
      <c r="T70" s="22" t="str">
        <f t="shared" si="18"/>
        <v>雷</v>
      </c>
      <c r="U70" s="23">
        <f t="shared" si="33"/>
        <v>17</v>
      </c>
      <c r="V70" s="23">
        <f t="shared" si="24"/>
        <v>15</v>
      </c>
      <c r="W70" s="23">
        <f t="shared" si="24"/>
        <v>17</v>
      </c>
      <c r="X70" s="23">
        <f t="shared" si="24"/>
        <v>13</v>
      </c>
      <c r="Y70" s="23">
        <f t="shared" si="24"/>
        <v>9</v>
      </c>
      <c r="Z70" s="23">
        <f t="shared" si="24"/>
        <v>13</v>
      </c>
      <c r="AA70" s="23">
        <f t="shared" si="24"/>
        <v>37</v>
      </c>
      <c r="AB70" s="113">
        <f t="shared" si="38"/>
        <v>0.13866666666666666</v>
      </c>
      <c r="AC70" s="21">
        <f t="shared" si="39"/>
        <v>329.27699999999999</v>
      </c>
    </row>
    <row r="71" spans="2:29" x14ac:dyDescent="0.15">
      <c r="B71" s="23">
        <v>69</v>
      </c>
      <c r="C71" s="23" t="str">
        <f t="shared" si="34"/>
        <v>武器69</v>
      </c>
      <c r="D71" s="23" t="str">
        <f t="shared" si="21"/>
        <v>s</v>
      </c>
      <c r="E71" s="89" t="s">
        <v>123</v>
      </c>
      <c r="F71" s="90" t="s">
        <v>1701</v>
      </c>
      <c r="G71" s="22" t="s">
        <v>1705</v>
      </c>
      <c r="H71" s="23">
        <f t="shared" si="16"/>
        <v>5</v>
      </c>
      <c r="I71" s="23">
        <f t="shared" si="25"/>
        <v>31</v>
      </c>
      <c r="J71" s="23">
        <f t="shared" si="26"/>
        <v>29</v>
      </c>
      <c r="K71" s="23">
        <f t="shared" si="27"/>
        <v>35</v>
      </c>
      <c r="L71" s="23">
        <f t="shared" si="28"/>
        <v>10</v>
      </c>
      <c r="M71" s="23">
        <f t="shared" si="29"/>
        <v>19</v>
      </c>
      <c r="N71" s="23">
        <f t="shared" si="30"/>
        <v>96</v>
      </c>
      <c r="O71" s="23">
        <f t="shared" si="31"/>
        <v>23</v>
      </c>
      <c r="P71" s="23">
        <f t="shared" si="32"/>
        <v>18</v>
      </c>
      <c r="Q71" s="112">
        <f t="shared" si="35"/>
        <v>0.09</v>
      </c>
      <c r="R71" s="112">
        <f t="shared" si="36"/>
        <v>5.7500000000000002E-2</v>
      </c>
      <c r="S71" s="112">
        <f t="shared" si="37"/>
        <v>0.03</v>
      </c>
      <c r="T71" s="22" t="str">
        <f t="shared" si="18"/>
        <v>雷</v>
      </c>
      <c r="U71" s="23">
        <f t="shared" si="33"/>
        <v>21</v>
      </c>
      <c r="V71" s="23">
        <f t="shared" si="24"/>
        <v>18</v>
      </c>
      <c r="W71" s="23">
        <f t="shared" si="24"/>
        <v>21</v>
      </c>
      <c r="X71" s="23">
        <f t="shared" si="24"/>
        <v>16</v>
      </c>
      <c r="Y71" s="23">
        <f t="shared" si="24"/>
        <v>11</v>
      </c>
      <c r="Z71" s="23">
        <f t="shared" si="24"/>
        <v>16</v>
      </c>
      <c r="AA71" s="23">
        <f t="shared" si="24"/>
        <v>46</v>
      </c>
      <c r="AB71" s="113">
        <f t="shared" si="38"/>
        <v>0.17399999999999999</v>
      </c>
      <c r="AC71" s="21">
        <f t="shared" si="39"/>
        <v>410.35149999999993</v>
      </c>
    </row>
    <row r="72" spans="2:29" x14ac:dyDescent="0.15">
      <c r="B72" s="23">
        <v>70</v>
      </c>
      <c r="C72" s="23" t="str">
        <f t="shared" si="34"/>
        <v>武器70</v>
      </c>
      <c r="D72" s="23" t="str">
        <f t="shared" si="21"/>
        <v>s</v>
      </c>
      <c r="E72" s="89" t="s">
        <v>123</v>
      </c>
      <c r="F72" s="90" t="s">
        <v>1701</v>
      </c>
      <c r="G72" s="22" t="s">
        <v>1705</v>
      </c>
      <c r="H72" s="23">
        <f t="shared" si="16"/>
        <v>6</v>
      </c>
      <c r="I72" s="23">
        <f t="shared" si="25"/>
        <v>37</v>
      </c>
      <c r="J72" s="23">
        <f t="shared" si="26"/>
        <v>35</v>
      </c>
      <c r="K72" s="23">
        <f t="shared" si="27"/>
        <v>42</v>
      </c>
      <c r="L72" s="23">
        <f t="shared" si="28"/>
        <v>12</v>
      </c>
      <c r="M72" s="23">
        <f t="shared" si="29"/>
        <v>23</v>
      </c>
      <c r="N72" s="23">
        <f t="shared" si="30"/>
        <v>115</v>
      </c>
      <c r="O72" s="23">
        <f t="shared" si="31"/>
        <v>27</v>
      </c>
      <c r="P72" s="23">
        <f t="shared" si="32"/>
        <v>21</v>
      </c>
      <c r="Q72" s="112">
        <f t="shared" si="35"/>
        <v>0.105</v>
      </c>
      <c r="R72" s="112">
        <f t="shared" si="36"/>
        <v>6.7500000000000004E-2</v>
      </c>
      <c r="S72" s="112">
        <f t="shared" si="37"/>
        <v>3.5000000000000003E-2</v>
      </c>
      <c r="T72" s="22" t="str">
        <f t="shared" si="18"/>
        <v>雷</v>
      </c>
      <c r="U72" s="23">
        <f t="shared" si="33"/>
        <v>25</v>
      </c>
      <c r="V72" s="23">
        <f t="shared" si="24"/>
        <v>22</v>
      </c>
      <c r="W72" s="23">
        <f t="shared" si="24"/>
        <v>25</v>
      </c>
      <c r="X72" s="23">
        <f t="shared" si="24"/>
        <v>19</v>
      </c>
      <c r="Y72" s="23">
        <f t="shared" si="24"/>
        <v>13</v>
      </c>
      <c r="Z72" s="23">
        <f t="shared" si="24"/>
        <v>19</v>
      </c>
      <c r="AA72" s="23">
        <f t="shared" si="24"/>
        <v>55</v>
      </c>
      <c r="AB72" s="113">
        <f t="shared" si="38"/>
        <v>0.20800000000000002</v>
      </c>
      <c r="AC72" s="21">
        <f t="shared" si="39"/>
        <v>490.41550000000007</v>
      </c>
    </row>
    <row r="73" spans="2:29" x14ac:dyDescent="0.15">
      <c r="B73" s="23">
        <v>71</v>
      </c>
      <c r="C73" s="23" t="str">
        <f t="shared" si="34"/>
        <v>武器71</v>
      </c>
      <c r="D73" s="23" t="str">
        <f t="shared" si="21"/>
        <v>s</v>
      </c>
      <c r="E73" s="89" t="s">
        <v>123</v>
      </c>
      <c r="F73" s="90" t="s">
        <v>1701</v>
      </c>
      <c r="G73" s="22" t="s">
        <v>1705</v>
      </c>
      <c r="H73" s="23">
        <f t="shared" si="16"/>
        <v>7</v>
      </c>
      <c r="I73" s="23">
        <f t="shared" si="25"/>
        <v>44</v>
      </c>
      <c r="J73" s="23">
        <f t="shared" si="26"/>
        <v>40</v>
      </c>
      <c r="K73" s="23">
        <f t="shared" si="27"/>
        <v>49</v>
      </c>
      <c r="L73" s="23">
        <f t="shared" si="28"/>
        <v>13</v>
      </c>
      <c r="M73" s="23">
        <f t="shared" si="29"/>
        <v>27</v>
      </c>
      <c r="N73" s="23">
        <f t="shared" si="30"/>
        <v>134</v>
      </c>
      <c r="O73" s="23">
        <f t="shared" si="31"/>
        <v>32</v>
      </c>
      <c r="P73" s="23">
        <f t="shared" si="32"/>
        <v>25</v>
      </c>
      <c r="Q73" s="112">
        <f t="shared" si="35"/>
        <v>0.125</v>
      </c>
      <c r="R73" s="112">
        <f t="shared" si="36"/>
        <v>0.08</v>
      </c>
      <c r="S73" s="112">
        <f t="shared" si="37"/>
        <v>4.1666666666666671E-2</v>
      </c>
      <c r="T73" s="22" t="str">
        <f t="shared" si="18"/>
        <v>雷</v>
      </c>
      <c r="U73" s="23">
        <f t="shared" si="33"/>
        <v>29</v>
      </c>
      <c r="V73" s="23">
        <f t="shared" ref="V73:AA82" si="40">ROUND(VLOOKUP($F73,professionGrow,MATCH(V$2,professionGrowPName,0),FALSE)*(1+VLOOKUP($G73,professionGrowP,MATCH(V$2,professionGrowPName,0),FALSE))*$H73*10*VLOOKUP($D73,eq_qulity,5,FALSE),0)</f>
        <v>26</v>
      </c>
      <c r="W73" s="23">
        <f t="shared" si="40"/>
        <v>29</v>
      </c>
      <c r="X73" s="23">
        <f t="shared" si="40"/>
        <v>22</v>
      </c>
      <c r="Y73" s="23">
        <f t="shared" si="40"/>
        <v>16</v>
      </c>
      <c r="Z73" s="23">
        <f t="shared" si="40"/>
        <v>22</v>
      </c>
      <c r="AA73" s="23">
        <f t="shared" si="40"/>
        <v>64</v>
      </c>
      <c r="AB73" s="113">
        <f t="shared" si="38"/>
        <v>0.24266666666666667</v>
      </c>
      <c r="AC73" s="21">
        <f t="shared" si="39"/>
        <v>572.48933333333332</v>
      </c>
    </row>
    <row r="74" spans="2:29" x14ac:dyDescent="0.15">
      <c r="B74" s="23">
        <v>72</v>
      </c>
      <c r="C74" s="23" t="str">
        <f t="shared" si="34"/>
        <v>武器72</v>
      </c>
      <c r="D74" s="23" t="str">
        <f t="shared" si="21"/>
        <v>s</v>
      </c>
      <c r="E74" s="89" t="s">
        <v>123</v>
      </c>
      <c r="F74" s="90" t="s">
        <v>1701</v>
      </c>
      <c r="G74" s="22" t="s">
        <v>1705</v>
      </c>
      <c r="H74" s="23">
        <f t="shared" si="16"/>
        <v>8</v>
      </c>
      <c r="I74" s="23">
        <f t="shared" si="25"/>
        <v>50</v>
      </c>
      <c r="J74" s="23">
        <f t="shared" si="26"/>
        <v>46</v>
      </c>
      <c r="K74" s="23">
        <f t="shared" si="27"/>
        <v>56</v>
      </c>
      <c r="L74" s="23">
        <f t="shared" si="28"/>
        <v>15</v>
      </c>
      <c r="M74" s="23">
        <f t="shared" si="29"/>
        <v>31</v>
      </c>
      <c r="N74" s="23">
        <f t="shared" si="30"/>
        <v>154</v>
      </c>
      <c r="O74" s="23">
        <f t="shared" si="31"/>
        <v>36</v>
      </c>
      <c r="P74" s="23">
        <f t="shared" si="32"/>
        <v>28</v>
      </c>
      <c r="Q74" s="112">
        <f t="shared" si="35"/>
        <v>0.14000000000000001</v>
      </c>
      <c r="R74" s="112">
        <f t="shared" si="36"/>
        <v>0.09</v>
      </c>
      <c r="S74" s="112">
        <f t="shared" si="37"/>
        <v>4.6666666666666669E-2</v>
      </c>
      <c r="T74" s="22" t="str">
        <f t="shared" si="18"/>
        <v>雷</v>
      </c>
      <c r="U74" s="23">
        <f t="shared" si="33"/>
        <v>33</v>
      </c>
      <c r="V74" s="23">
        <f t="shared" si="40"/>
        <v>29</v>
      </c>
      <c r="W74" s="23">
        <f t="shared" si="40"/>
        <v>33</v>
      </c>
      <c r="X74" s="23">
        <f t="shared" si="40"/>
        <v>26</v>
      </c>
      <c r="Y74" s="23">
        <f t="shared" si="40"/>
        <v>18</v>
      </c>
      <c r="Z74" s="23">
        <f t="shared" si="40"/>
        <v>26</v>
      </c>
      <c r="AA74" s="23">
        <f t="shared" si="40"/>
        <v>74</v>
      </c>
      <c r="AB74" s="113">
        <f t="shared" si="38"/>
        <v>0.27733333333333332</v>
      </c>
      <c r="AC74" s="21">
        <f t="shared" si="39"/>
        <v>655.55399999999997</v>
      </c>
    </row>
    <row r="75" spans="2:29" x14ac:dyDescent="0.15">
      <c r="B75" s="23">
        <v>73</v>
      </c>
      <c r="C75" s="23" t="str">
        <f t="shared" si="34"/>
        <v>武器73</v>
      </c>
      <c r="D75" s="23" t="str">
        <f t="shared" si="21"/>
        <v>a</v>
      </c>
      <c r="E75" s="89" t="s">
        <v>123</v>
      </c>
      <c r="F75" s="90" t="s">
        <v>1701</v>
      </c>
      <c r="G75" s="22" t="s">
        <v>1705</v>
      </c>
      <c r="H75" s="23">
        <f t="shared" si="16"/>
        <v>1</v>
      </c>
      <c r="I75" s="23">
        <f t="shared" si="25"/>
        <v>6</v>
      </c>
      <c r="J75" s="23">
        <f t="shared" si="26"/>
        <v>4</v>
      </c>
      <c r="K75" s="23">
        <f t="shared" si="27"/>
        <v>5</v>
      </c>
      <c r="L75" s="23">
        <f t="shared" si="28"/>
        <v>1</v>
      </c>
      <c r="M75" s="23">
        <f t="shared" si="29"/>
        <v>3</v>
      </c>
      <c r="N75" s="23">
        <f t="shared" si="30"/>
        <v>14</v>
      </c>
      <c r="O75" s="23">
        <f t="shared" si="31"/>
        <v>3</v>
      </c>
      <c r="P75" s="23">
        <f t="shared" si="32"/>
        <v>3</v>
      </c>
      <c r="Q75" s="112">
        <f t="shared" si="35"/>
        <v>1.4999999999999999E-2</v>
      </c>
      <c r="R75" s="112">
        <f t="shared" si="36"/>
        <v>7.4999999999999997E-3</v>
      </c>
      <c r="S75" s="112">
        <f t="shared" si="37"/>
        <v>5.0000000000000001E-3</v>
      </c>
      <c r="T75" s="22" t="str">
        <f t="shared" si="18"/>
        <v>雷</v>
      </c>
      <c r="U75" s="23">
        <f t="shared" si="33"/>
        <v>3</v>
      </c>
      <c r="V75" s="23">
        <f t="shared" si="40"/>
        <v>3</v>
      </c>
      <c r="W75" s="23">
        <f t="shared" si="40"/>
        <v>3</v>
      </c>
      <c r="X75" s="23">
        <f t="shared" si="40"/>
        <v>2</v>
      </c>
      <c r="Y75" s="23">
        <f t="shared" si="40"/>
        <v>2</v>
      </c>
      <c r="Z75" s="23">
        <f t="shared" si="40"/>
        <v>2</v>
      </c>
      <c r="AA75" s="23">
        <f t="shared" si="40"/>
        <v>7</v>
      </c>
      <c r="AB75" s="113">
        <f t="shared" si="38"/>
        <v>0.08</v>
      </c>
      <c r="AC75" s="21">
        <f t="shared" si="39"/>
        <v>61.107500000000002</v>
      </c>
    </row>
    <row r="76" spans="2:29" x14ac:dyDescent="0.15">
      <c r="B76" s="23">
        <v>74</v>
      </c>
      <c r="C76" s="23" t="str">
        <f t="shared" si="34"/>
        <v>武器74</v>
      </c>
      <c r="D76" s="23" t="str">
        <f t="shared" si="21"/>
        <v>a</v>
      </c>
      <c r="E76" s="89" t="s">
        <v>123</v>
      </c>
      <c r="F76" s="90" t="s">
        <v>1701</v>
      </c>
      <c r="G76" s="22" t="s">
        <v>1705</v>
      </c>
      <c r="H76" s="23">
        <f t="shared" ref="H76:H139" si="41">H68</f>
        <v>2</v>
      </c>
      <c r="I76" s="23">
        <f t="shared" si="25"/>
        <v>11</v>
      </c>
      <c r="J76" s="23">
        <f t="shared" si="26"/>
        <v>9</v>
      </c>
      <c r="K76" s="23">
        <f t="shared" si="27"/>
        <v>11</v>
      </c>
      <c r="L76" s="23">
        <f t="shared" si="28"/>
        <v>3</v>
      </c>
      <c r="M76" s="23">
        <f t="shared" si="29"/>
        <v>6</v>
      </c>
      <c r="N76" s="23">
        <f t="shared" si="30"/>
        <v>29</v>
      </c>
      <c r="O76" s="23">
        <f t="shared" si="31"/>
        <v>7</v>
      </c>
      <c r="P76" s="23">
        <f t="shared" si="32"/>
        <v>5</v>
      </c>
      <c r="Q76" s="112">
        <f t="shared" si="35"/>
        <v>2.5000000000000001E-2</v>
      </c>
      <c r="R76" s="112">
        <f t="shared" si="36"/>
        <v>1.7500000000000002E-2</v>
      </c>
      <c r="S76" s="112">
        <f t="shared" si="37"/>
        <v>8.3333333333333332E-3</v>
      </c>
      <c r="T76" s="22" t="str">
        <f t="shared" si="18"/>
        <v>雷</v>
      </c>
      <c r="U76" s="23">
        <f t="shared" si="33"/>
        <v>6</v>
      </c>
      <c r="V76" s="23">
        <f t="shared" si="40"/>
        <v>6</v>
      </c>
      <c r="W76" s="23">
        <f t="shared" si="40"/>
        <v>6</v>
      </c>
      <c r="X76" s="23">
        <f t="shared" si="40"/>
        <v>5</v>
      </c>
      <c r="Y76" s="23">
        <f t="shared" si="40"/>
        <v>3</v>
      </c>
      <c r="Z76" s="23">
        <f t="shared" si="40"/>
        <v>5</v>
      </c>
      <c r="AA76" s="23">
        <f t="shared" si="40"/>
        <v>14</v>
      </c>
      <c r="AB76" s="113">
        <f t="shared" si="38"/>
        <v>0.08</v>
      </c>
      <c r="AC76" s="21">
        <f t="shared" si="39"/>
        <v>126.13083333333334</v>
      </c>
    </row>
    <row r="77" spans="2:29" x14ac:dyDescent="0.15">
      <c r="B77" s="23">
        <v>75</v>
      </c>
      <c r="C77" s="23" t="str">
        <f t="shared" si="34"/>
        <v>武器75</v>
      </c>
      <c r="D77" s="23" t="str">
        <f t="shared" si="21"/>
        <v>a</v>
      </c>
      <c r="E77" s="89" t="s">
        <v>123</v>
      </c>
      <c r="F77" s="90" t="s">
        <v>1701</v>
      </c>
      <c r="G77" s="22" t="s">
        <v>1705</v>
      </c>
      <c r="H77" s="23">
        <f t="shared" si="41"/>
        <v>3</v>
      </c>
      <c r="I77" s="23">
        <f t="shared" si="25"/>
        <v>17</v>
      </c>
      <c r="J77" s="23">
        <f t="shared" si="26"/>
        <v>13</v>
      </c>
      <c r="K77" s="23">
        <f t="shared" si="27"/>
        <v>16</v>
      </c>
      <c r="L77" s="23">
        <f t="shared" si="28"/>
        <v>4</v>
      </c>
      <c r="M77" s="23">
        <f t="shared" si="29"/>
        <v>9</v>
      </c>
      <c r="N77" s="23">
        <f t="shared" si="30"/>
        <v>43</v>
      </c>
      <c r="O77" s="23">
        <f t="shared" si="31"/>
        <v>10</v>
      </c>
      <c r="P77" s="23">
        <f t="shared" si="32"/>
        <v>8</v>
      </c>
      <c r="Q77" s="112">
        <f t="shared" si="35"/>
        <v>0.04</v>
      </c>
      <c r="R77" s="112">
        <f t="shared" si="36"/>
        <v>2.5000000000000001E-2</v>
      </c>
      <c r="S77" s="112">
        <f t="shared" si="37"/>
        <v>1.3333333333333332E-2</v>
      </c>
      <c r="T77" s="22" t="str">
        <f t="shared" si="18"/>
        <v>雷</v>
      </c>
      <c r="U77" s="23">
        <f t="shared" si="33"/>
        <v>9</v>
      </c>
      <c r="V77" s="23">
        <f t="shared" si="40"/>
        <v>8</v>
      </c>
      <c r="W77" s="23">
        <f t="shared" si="40"/>
        <v>9</v>
      </c>
      <c r="X77" s="23">
        <f t="shared" si="40"/>
        <v>7</v>
      </c>
      <c r="Y77" s="23">
        <f t="shared" si="40"/>
        <v>5</v>
      </c>
      <c r="Z77" s="23">
        <f t="shared" si="40"/>
        <v>7</v>
      </c>
      <c r="AA77" s="23">
        <f t="shared" si="40"/>
        <v>21</v>
      </c>
      <c r="AB77" s="113">
        <f t="shared" si="38"/>
        <v>0.08</v>
      </c>
      <c r="AC77" s="21">
        <f t="shared" si="39"/>
        <v>186.15833333333336</v>
      </c>
    </row>
    <row r="78" spans="2:29" x14ac:dyDescent="0.15">
      <c r="B78" s="23">
        <v>76</v>
      </c>
      <c r="C78" s="23" t="str">
        <f t="shared" si="34"/>
        <v>武器76</v>
      </c>
      <c r="D78" s="23" t="str">
        <f t="shared" si="21"/>
        <v>a</v>
      </c>
      <c r="E78" s="89" t="s">
        <v>123</v>
      </c>
      <c r="F78" s="90" t="s">
        <v>1701</v>
      </c>
      <c r="G78" s="22" t="s">
        <v>1705</v>
      </c>
      <c r="H78" s="23">
        <f t="shared" si="41"/>
        <v>4</v>
      </c>
      <c r="I78" s="23">
        <f t="shared" si="25"/>
        <v>22</v>
      </c>
      <c r="J78" s="23">
        <f t="shared" si="26"/>
        <v>17</v>
      </c>
      <c r="K78" s="23">
        <f t="shared" si="27"/>
        <v>21</v>
      </c>
      <c r="L78" s="23">
        <f t="shared" si="28"/>
        <v>6</v>
      </c>
      <c r="M78" s="23">
        <f t="shared" si="29"/>
        <v>12</v>
      </c>
      <c r="N78" s="23">
        <f t="shared" si="30"/>
        <v>58</v>
      </c>
      <c r="O78" s="23">
        <f t="shared" si="31"/>
        <v>14</v>
      </c>
      <c r="P78" s="23">
        <f t="shared" si="32"/>
        <v>11</v>
      </c>
      <c r="Q78" s="112">
        <f t="shared" si="35"/>
        <v>5.5E-2</v>
      </c>
      <c r="R78" s="112">
        <f t="shared" si="36"/>
        <v>3.5000000000000003E-2</v>
      </c>
      <c r="S78" s="112">
        <f t="shared" si="37"/>
        <v>1.8333333333333333E-2</v>
      </c>
      <c r="T78" s="22" t="str">
        <f t="shared" si="18"/>
        <v>雷</v>
      </c>
      <c r="U78" s="23">
        <f t="shared" si="33"/>
        <v>12</v>
      </c>
      <c r="V78" s="23">
        <f t="shared" si="40"/>
        <v>11</v>
      </c>
      <c r="W78" s="23">
        <f t="shared" si="40"/>
        <v>12</v>
      </c>
      <c r="X78" s="23">
        <f t="shared" si="40"/>
        <v>10</v>
      </c>
      <c r="Y78" s="23">
        <f t="shared" si="40"/>
        <v>7</v>
      </c>
      <c r="Z78" s="23">
        <f t="shared" si="40"/>
        <v>10</v>
      </c>
      <c r="AA78" s="23">
        <f t="shared" si="40"/>
        <v>28</v>
      </c>
      <c r="AB78" s="113">
        <f t="shared" si="38"/>
        <v>0.10733333333333332</v>
      </c>
      <c r="AC78" s="21">
        <f t="shared" si="39"/>
        <v>251.21566666666669</v>
      </c>
    </row>
    <row r="79" spans="2:29" x14ac:dyDescent="0.15">
      <c r="B79" s="23">
        <v>77</v>
      </c>
      <c r="C79" s="23" t="str">
        <f t="shared" si="34"/>
        <v>武器77</v>
      </c>
      <c r="D79" s="23" t="str">
        <f t="shared" si="21"/>
        <v>a</v>
      </c>
      <c r="E79" s="89" t="s">
        <v>123</v>
      </c>
      <c r="F79" s="90" t="s">
        <v>1701</v>
      </c>
      <c r="G79" s="22" t="s">
        <v>1705</v>
      </c>
      <c r="H79" s="23">
        <f t="shared" si="41"/>
        <v>5</v>
      </c>
      <c r="I79" s="23">
        <f t="shared" si="25"/>
        <v>28</v>
      </c>
      <c r="J79" s="23">
        <f t="shared" si="26"/>
        <v>22</v>
      </c>
      <c r="K79" s="23">
        <f t="shared" si="27"/>
        <v>26</v>
      </c>
      <c r="L79" s="23">
        <f t="shared" si="28"/>
        <v>7</v>
      </c>
      <c r="M79" s="23">
        <f t="shared" si="29"/>
        <v>14</v>
      </c>
      <c r="N79" s="23">
        <f t="shared" si="30"/>
        <v>72</v>
      </c>
      <c r="O79" s="23">
        <f t="shared" si="31"/>
        <v>17</v>
      </c>
      <c r="P79" s="23">
        <f t="shared" si="32"/>
        <v>13</v>
      </c>
      <c r="Q79" s="112">
        <f t="shared" si="35"/>
        <v>6.5000000000000002E-2</v>
      </c>
      <c r="R79" s="112">
        <f t="shared" si="36"/>
        <v>4.2500000000000003E-2</v>
      </c>
      <c r="S79" s="112">
        <f t="shared" si="37"/>
        <v>2.1666666666666664E-2</v>
      </c>
      <c r="T79" s="22" t="str">
        <f t="shared" si="18"/>
        <v>雷</v>
      </c>
      <c r="U79" s="23">
        <f t="shared" si="33"/>
        <v>16</v>
      </c>
      <c r="V79" s="23">
        <f t="shared" si="40"/>
        <v>14</v>
      </c>
      <c r="W79" s="23">
        <f t="shared" si="40"/>
        <v>16</v>
      </c>
      <c r="X79" s="23">
        <f t="shared" si="40"/>
        <v>12</v>
      </c>
      <c r="Y79" s="23">
        <f t="shared" si="40"/>
        <v>8</v>
      </c>
      <c r="Z79" s="23">
        <f t="shared" si="40"/>
        <v>12</v>
      </c>
      <c r="AA79" s="23">
        <f t="shared" si="40"/>
        <v>35</v>
      </c>
      <c r="AB79" s="113">
        <f t="shared" si="38"/>
        <v>0.13266666666666668</v>
      </c>
      <c r="AC79" s="21">
        <f t="shared" si="39"/>
        <v>312.26183333333336</v>
      </c>
    </row>
    <row r="80" spans="2:29" x14ac:dyDescent="0.15">
      <c r="B80" s="23">
        <v>78</v>
      </c>
      <c r="C80" s="23" t="str">
        <f t="shared" si="34"/>
        <v>武器78</v>
      </c>
      <c r="D80" s="23" t="str">
        <f t="shared" si="21"/>
        <v>a</v>
      </c>
      <c r="E80" s="89" t="s">
        <v>123</v>
      </c>
      <c r="F80" s="90" t="s">
        <v>1701</v>
      </c>
      <c r="G80" s="22" t="s">
        <v>1705</v>
      </c>
      <c r="H80" s="23">
        <f t="shared" si="41"/>
        <v>6</v>
      </c>
      <c r="I80" s="23">
        <f t="shared" si="25"/>
        <v>33</v>
      </c>
      <c r="J80" s="23">
        <f t="shared" si="26"/>
        <v>26</v>
      </c>
      <c r="K80" s="23">
        <f t="shared" si="27"/>
        <v>32</v>
      </c>
      <c r="L80" s="23">
        <f t="shared" si="28"/>
        <v>9</v>
      </c>
      <c r="M80" s="23">
        <f t="shared" si="29"/>
        <v>17</v>
      </c>
      <c r="N80" s="23">
        <f t="shared" si="30"/>
        <v>86</v>
      </c>
      <c r="O80" s="23">
        <f t="shared" si="31"/>
        <v>21</v>
      </c>
      <c r="P80" s="23">
        <f t="shared" si="32"/>
        <v>16</v>
      </c>
      <c r="Q80" s="112">
        <f t="shared" si="35"/>
        <v>0.08</v>
      </c>
      <c r="R80" s="112">
        <f t="shared" si="36"/>
        <v>5.2499999999999998E-2</v>
      </c>
      <c r="S80" s="112">
        <f t="shared" si="37"/>
        <v>2.6666666666666665E-2</v>
      </c>
      <c r="T80" s="22" t="str">
        <f t="shared" si="18"/>
        <v>雷</v>
      </c>
      <c r="U80" s="23">
        <f t="shared" si="33"/>
        <v>19</v>
      </c>
      <c r="V80" s="23">
        <f t="shared" si="40"/>
        <v>17</v>
      </c>
      <c r="W80" s="23">
        <f t="shared" si="40"/>
        <v>19</v>
      </c>
      <c r="X80" s="23">
        <f t="shared" si="40"/>
        <v>14</v>
      </c>
      <c r="Y80" s="23">
        <f t="shared" si="40"/>
        <v>10</v>
      </c>
      <c r="Z80" s="23">
        <f t="shared" si="40"/>
        <v>14</v>
      </c>
      <c r="AA80" s="23">
        <f t="shared" si="40"/>
        <v>41</v>
      </c>
      <c r="AB80" s="113">
        <f t="shared" si="38"/>
        <v>0.16</v>
      </c>
      <c r="AC80" s="21">
        <f t="shared" si="39"/>
        <v>374.31916666666672</v>
      </c>
    </row>
    <row r="81" spans="2:29" x14ac:dyDescent="0.15">
      <c r="B81" s="23">
        <v>79</v>
      </c>
      <c r="C81" s="23" t="str">
        <f t="shared" si="34"/>
        <v>武器79</v>
      </c>
      <c r="D81" s="23" t="str">
        <f t="shared" si="21"/>
        <v>a</v>
      </c>
      <c r="E81" s="89" t="s">
        <v>123</v>
      </c>
      <c r="F81" s="90" t="s">
        <v>1701</v>
      </c>
      <c r="G81" s="22" t="s">
        <v>1705</v>
      </c>
      <c r="H81" s="23">
        <f t="shared" si="41"/>
        <v>7</v>
      </c>
      <c r="I81" s="23">
        <f t="shared" si="25"/>
        <v>39</v>
      </c>
      <c r="J81" s="23">
        <f t="shared" si="26"/>
        <v>30</v>
      </c>
      <c r="K81" s="23">
        <f t="shared" si="27"/>
        <v>37</v>
      </c>
      <c r="L81" s="23">
        <f t="shared" si="28"/>
        <v>10</v>
      </c>
      <c r="M81" s="23">
        <f t="shared" si="29"/>
        <v>20</v>
      </c>
      <c r="N81" s="23">
        <f t="shared" si="30"/>
        <v>101</v>
      </c>
      <c r="O81" s="23">
        <f t="shared" si="31"/>
        <v>24</v>
      </c>
      <c r="P81" s="23">
        <f t="shared" si="32"/>
        <v>18</v>
      </c>
      <c r="Q81" s="112">
        <f t="shared" si="35"/>
        <v>0.09</v>
      </c>
      <c r="R81" s="112">
        <f t="shared" si="36"/>
        <v>0.06</v>
      </c>
      <c r="S81" s="112">
        <f t="shared" si="37"/>
        <v>0.03</v>
      </c>
      <c r="T81" s="22" t="str">
        <f t="shared" si="18"/>
        <v>雷</v>
      </c>
      <c r="U81" s="23">
        <f t="shared" si="33"/>
        <v>22</v>
      </c>
      <c r="V81" s="23">
        <f t="shared" si="40"/>
        <v>19</v>
      </c>
      <c r="W81" s="23">
        <f t="shared" si="40"/>
        <v>22</v>
      </c>
      <c r="X81" s="23">
        <f t="shared" si="40"/>
        <v>17</v>
      </c>
      <c r="Y81" s="23">
        <f t="shared" si="40"/>
        <v>12</v>
      </c>
      <c r="Z81" s="23">
        <f t="shared" si="40"/>
        <v>17</v>
      </c>
      <c r="AA81" s="23">
        <f t="shared" si="40"/>
        <v>48</v>
      </c>
      <c r="AB81" s="113">
        <f t="shared" si="38"/>
        <v>0.18600000000000003</v>
      </c>
      <c r="AC81" s="21">
        <f t="shared" si="39"/>
        <v>436.36599999999993</v>
      </c>
    </row>
    <row r="82" spans="2:29" x14ac:dyDescent="0.15">
      <c r="B82" s="23">
        <v>80</v>
      </c>
      <c r="C82" s="23" t="str">
        <f t="shared" si="34"/>
        <v>武器80</v>
      </c>
      <c r="D82" s="23" t="str">
        <f t="shared" si="21"/>
        <v>a</v>
      </c>
      <c r="E82" s="89" t="s">
        <v>123</v>
      </c>
      <c r="F82" s="90" t="s">
        <v>1701</v>
      </c>
      <c r="G82" s="22" t="s">
        <v>1705</v>
      </c>
      <c r="H82" s="23">
        <f t="shared" si="41"/>
        <v>8</v>
      </c>
      <c r="I82" s="23">
        <f t="shared" si="25"/>
        <v>44</v>
      </c>
      <c r="J82" s="23">
        <f t="shared" si="26"/>
        <v>35</v>
      </c>
      <c r="K82" s="23">
        <f t="shared" si="27"/>
        <v>42</v>
      </c>
      <c r="L82" s="23">
        <f t="shared" si="28"/>
        <v>12</v>
      </c>
      <c r="M82" s="23">
        <f t="shared" si="29"/>
        <v>23</v>
      </c>
      <c r="N82" s="23">
        <f t="shared" si="30"/>
        <v>115</v>
      </c>
      <c r="O82" s="23">
        <f t="shared" si="31"/>
        <v>27</v>
      </c>
      <c r="P82" s="23">
        <f t="shared" si="32"/>
        <v>21</v>
      </c>
      <c r="Q82" s="112">
        <f t="shared" si="35"/>
        <v>0.105</v>
      </c>
      <c r="R82" s="112">
        <f t="shared" si="36"/>
        <v>6.7500000000000004E-2</v>
      </c>
      <c r="S82" s="112">
        <f t="shared" si="37"/>
        <v>3.5000000000000003E-2</v>
      </c>
      <c r="T82" s="22" t="str">
        <f t="shared" si="18"/>
        <v>雷</v>
      </c>
      <c r="U82" s="23">
        <f t="shared" si="33"/>
        <v>25</v>
      </c>
      <c r="V82" s="23">
        <f t="shared" si="40"/>
        <v>22</v>
      </c>
      <c r="W82" s="23">
        <f t="shared" si="40"/>
        <v>25</v>
      </c>
      <c r="X82" s="23">
        <f t="shared" si="40"/>
        <v>19</v>
      </c>
      <c r="Y82" s="23">
        <f t="shared" si="40"/>
        <v>13</v>
      </c>
      <c r="Z82" s="23">
        <f t="shared" si="40"/>
        <v>19</v>
      </c>
      <c r="AA82" s="23">
        <f t="shared" si="40"/>
        <v>55</v>
      </c>
      <c r="AB82" s="113">
        <f t="shared" si="38"/>
        <v>0.21266666666666667</v>
      </c>
      <c r="AC82" s="21">
        <f t="shared" si="39"/>
        <v>497.42016666666672</v>
      </c>
    </row>
    <row r="83" spans="2:29" x14ac:dyDescent="0.15">
      <c r="B83" s="23">
        <v>81</v>
      </c>
      <c r="C83" s="23" t="str">
        <f t="shared" si="34"/>
        <v>武器81</v>
      </c>
      <c r="D83" s="23" t="str">
        <f t="shared" si="21"/>
        <v>b</v>
      </c>
      <c r="E83" s="89" t="s">
        <v>123</v>
      </c>
      <c r="F83" s="90" t="s">
        <v>1701</v>
      </c>
      <c r="G83" s="22" t="s">
        <v>1705</v>
      </c>
      <c r="H83" s="23">
        <f t="shared" si="41"/>
        <v>1</v>
      </c>
      <c r="I83" s="23">
        <f t="shared" si="25"/>
        <v>6</v>
      </c>
      <c r="J83" s="23">
        <f t="shared" si="26"/>
        <v>2</v>
      </c>
      <c r="K83" s="23">
        <f t="shared" si="27"/>
        <v>2</v>
      </c>
      <c r="L83" s="23">
        <f t="shared" si="28"/>
        <v>1</v>
      </c>
      <c r="M83" s="23">
        <f t="shared" si="29"/>
        <v>1</v>
      </c>
      <c r="N83" s="23">
        <f t="shared" si="30"/>
        <v>6</v>
      </c>
      <c r="O83" s="23">
        <f t="shared" si="31"/>
        <v>1</v>
      </c>
      <c r="P83" s="23">
        <f t="shared" si="32"/>
        <v>1</v>
      </c>
      <c r="Q83" s="112">
        <f t="shared" si="35"/>
        <v>5.0000000000000001E-3</v>
      </c>
      <c r="R83" s="112">
        <f t="shared" si="36"/>
        <v>2.5000000000000001E-3</v>
      </c>
      <c r="S83" s="112">
        <f t="shared" si="37"/>
        <v>1.6666666666666666E-3</v>
      </c>
      <c r="T83" s="22" t="str">
        <f t="shared" si="18"/>
        <v>雷</v>
      </c>
      <c r="U83" s="23">
        <f t="shared" si="33"/>
        <v>1</v>
      </c>
      <c r="V83" s="23">
        <f t="shared" ref="V83:AA92" si="42">ROUND(VLOOKUP($F83,professionGrow,MATCH(V$2,professionGrowPName,0),FALSE)*(1+VLOOKUP($G83,professionGrowP,MATCH(V$2,professionGrowPName,0),FALSE))*$H83*10*VLOOKUP($D83,eq_qulity,5,FALSE),0)</f>
        <v>1</v>
      </c>
      <c r="W83" s="23">
        <f t="shared" si="42"/>
        <v>1</v>
      </c>
      <c r="X83" s="23">
        <f t="shared" si="42"/>
        <v>1</v>
      </c>
      <c r="Y83" s="23">
        <f t="shared" si="42"/>
        <v>1</v>
      </c>
      <c r="Z83" s="23">
        <f t="shared" si="42"/>
        <v>1</v>
      </c>
      <c r="AA83" s="23">
        <f t="shared" si="42"/>
        <v>3</v>
      </c>
      <c r="AB83" s="113">
        <f t="shared" si="38"/>
        <v>0.08</v>
      </c>
      <c r="AC83" s="21">
        <f t="shared" si="39"/>
        <v>29.089166666666664</v>
      </c>
    </row>
    <row r="84" spans="2:29" x14ac:dyDescent="0.15">
      <c r="B84" s="23">
        <v>82</v>
      </c>
      <c r="C84" s="23" t="str">
        <f t="shared" si="34"/>
        <v>武器82</v>
      </c>
      <c r="D84" s="23" t="str">
        <f t="shared" si="21"/>
        <v>b</v>
      </c>
      <c r="E84" s="89" t="s">
        <v>123</v>
      </c>
      <c r="F84" s="90" t="s">
        <v>1701</v>
      </c>
      <c r="G84" s="22" t="s">
        <v>1705</v>
      </c>
      <c r="H84" s="23">
        <f t="shared" si="41"/>
        <v>2</v>
      </c>
      <c r="I84" s="23">
        <f t="shared" si="25"/>
        <v>12</v>
      </c>
      <c r="J84" s="23">
        <f t="shared" si="26"/>
        <v>4</v>
      </c>
      <c r="K84" s="23">
        <f t="shared" si="27"/>
        <v>4</v>
      </c>
      <c r="L84" s="23">
        <f t="shared" si="28"/>
        <v>1</v>
      </c>
      <c r="M84" s="23">
        <f t="shared" si="29"/>
        <v>2</v>
      </c>
      <c r="N84" s="23">
        <f t="shared" si="30"/>
        <v>12</v>
      </c>
      <c r="O84" s="23">
        <f t="shared" si="31"/>
        <v>3</v>
      </c>
      <c r="P84" s="23">
        <f t="shared" si="32"/>
        <v>2</v>
      </c>
      <c r="Q84" s="112">
        <f t="shared" si="35"/>
        <v>0.01</v>
      </c>
      <c r="R84" s="112">
        <f t="shared" si="36"/>
        <v>7.4999999999999997E-3</v>
      </c>
      <c r="S84" s="112">
        <f t="shared" si="37"/>
        <v>3.3333333333333331E-3</v>
      </c>
      <c r="T84" s="22" t="str">
        <f t="shared" si="18"/>
        <v>雷</v>
      </c>
      <c r="U84" s="23">
        <f t="shared" si="33"/>
        <v>3</v>
      </c>
      <c r="V84" s="23">
        <f t="shared" si="42"/>
        <v>2</v>
      </c>
      <c r="W84" s="23">
        <f t="shared" si="42"/>
        <v>3</v>
      </c>
      <c r="X84" s="23">
        <f t="shared" si="42"/>
        <v>2</v>
      </c>
      <c r="Y84" s="23">
        <f t="shared" si="42"/>
        <v>1</v>
      </c>
      <c r="Z84" s="23">
        <f t="shared" si="42"/>
        <v>2</v>
      </c>
      <c r="AA84" s="23">
        <f t="shared" si="42"/>
        <v>6</v>
      </c>
      <c r="AB84" s="113">
        <f t="shared" si="38"/>
        <v>0.08</v>
      </c>
      <c r="AC84" s="21">
        <f t="shared" si="39"/>
        <v>59.100833333333327</v>
      </c>
    </row>
    <row r="85" spans="2:29" x14ac:dyDescent="0.15">
      <c r="B85" s="23">
        <v>83</v>
      </c>
      <c r="C85" s="23" t="str">
        <f t="shared" si="34"/>
        <v>武器83</v>
      </c>
      <c r="D85" s="23" t="str">
        <f t="shared" si="21"/>
        <v>b</v>
      </c>
      <c r="E85" s="89" t="s">
        <v>123</v>
      </c>
      <c r="F85" s="90" t="s">
        <v>1701</v>
      </c>
      <c r="G85" s="22" t="s">
        <v>1705</v>
      </c>
      <c r="H85" s="23">
        <f t="shared" si="41"/>
        <v>3</v>
      </c>
      <c r="I85" s="23">
        <f t="shared" si="25"/>
        <v>18</v>
      </c>
      <c r="J85" s="23">
        <f t="shared" si="26"/>
        <v>5</v>
      </c>
      <c r="K85" s="23">
        <f t="shared" si="27"/>
        <v>7</v>
      </c>
      <c r="L85" s="23">
        <f t="shared" si="28"/>
        <v>2</v>
      </c>
      <c r="M85" s="23">
        <f t="shared" si="29"/>
        <v>4</v>
      </c>
      <c r="N85" s="23">
        <f t="shared" si="30"/>
        <v>18</v>
      </c>
      <c r="O85" s="23">
        <f t="shared" si="31"/>
        <v>4</v>
      </c>
      <c r="P85" s="23">
        <f t="shared" si="32"/>
        <v>3</v>
      </c>
      <c r="Q85" s="112">
        <f t="shared" si="35"/>
        <v>1.4999999999999999E-2</v>
      </c>
      <c r="R85" s="112">
        <f t="shared" si="36"/>
        <v>0.01</v>
      </c>
      <c r="S85" s="112">
        <f t="shared" si="37"/>
        <v>5.0000000000000001E-3</v>
      </c>
      <c r="T85" s="22" t="str">
        <f t="shared" ref="T85:T148" si="43">VLOOKUP(G85,professionNature,2,FALSE)</f>
        <v>雷</v>
      </c>
      <c r="U85" s="23">
        <f t="shared" si="33"/>
        <v>4</v>
      </c>
      <c r="V85" s="23">
        <f t="shared" si="42"/>
        <v>3</v>
      </c>
      <c r="W85" s="23">
        <f t="shared" si="42"/>
        <v>4</v>
      </c>
      <c r="X85" s="23">
        <f t="shared" si="42"/>
        <v>3</v>
      </c>
      <c r="Y85" s="23">
        <f t="shared" si="42"/>
        <v>2</v>
      </c>
      <c r="Z85" s="23">
        <f t="shared" si="42"/>
        <v>3</v>
      </c>
      <c r="AA85" s="23">
        <f t="shared" si="42"/>
        <v>9</v>
      </c>
      <c r="AB85" s="113">
        <f t="shared" si="38"/>
        <v>0.08</v>
      </c>
      <c r="AC85" s="21">
        <f t="shared" si="39"/>
        <v>89.11</v>
      </c>
    </row>
    <row r="86" spans="2:29" x14ac:dyDescent="0.15">
      <c r="B86" s="23">
        <v>84</v>
      </c>
      <c r="C86" s="23" t="str">
        <f t="shared" si="34"/>
        <v>武器84</v>
      </c>
      <c r="D86" s="23" t="str">
        <f t="shared" si="21"/>
        <v>b</v>
      </c>
      <c r="E86" s="89" t="s">
        <v>123</v>
      </c>
      <c r="F86" s="90" t="s">
        <v>1701</v>
      </c>
      <c r="G86" s="22" t="s">
        <v>1705</v>
      </c>
      <c r="H86" s="23">
        <f t="shared" si="41"/>
        <v>4</v>
      </c>
      <c r="I86" s="23">
        <f t="shared" si="25"/>
        <v>24</v>
      </c>
      <c r="J86" s="23">
        <f t="shared" si="26"/>
        <v>7</v>
      </c>
      <c r="K86" s="23">
        <f t="shared" si="27"/>
        <v>9</v>
      </c>
      <c r="L86" s="23">
        <f t="shared" si="28"/>
        <v>2</v>
      </c>
      <c r="M86" s="23">
        <f t="shared" si="29"/>
        <v>5</v>
      </c>
      <c r="N86" s="23">
        <f t="shared" si="30"/>
        <v>24</v>
      </c>
      <c r="O86" s="23">
        <f t="shared" si="31"/>
        <v>6</v>
      </c>
      <c r="P86" s="23">
        <f t="shared" si="32"/>
        <v>4</v>
      </c>
      <c r="Q86" s="112">
        <f t="shared" si="35"/>
        <v>0.02</v>
      </c>
      <c r="R86" s="112">
        <f t="shared" si="36"/>
        <v>1.4999999999999999E-2</v>
      </c>
      <c r="S86" s="112">
        <f t="shared" si="37"/>
        <v>6.6666666666666662E-3</v>
      </c>
      <c r="T86" s="22" t="str">
        <f t="shared" si="43"/>
        <v>雷</v>
      </c>
      <c r="U86" s="23">
        <f t="shared" si="33"/>
        <v>5</v>
      </c>
      <c r="V86" s="23">
        <f t="shared" si="42"/>
        <v>5</v>
      </c>
      <c r="W86" s="23">
        <f t="shared" si="42"/>
        <v>5</v>
      </c>
      <c r="X86" s="23">
        <f t="shared" si="42"/>
        <v>4</v>
      </c>
      <c r="Y86" s="23">
        <f t="shared" si="42"/>
        <v>3</v>
      </c>
      <c r="Z86" s="23">
        <f t="shared" si="42"/>
        <v>4</v>
      </c>
      <c r="AA86" s="23">
        <f t="shared" si="42"/>
        <v>12</v>
      </c>
      <c r="AB86" s="113">
        <f t="shared" si="38"/>
        <v>0.08</v>
      </c>
      <c r="AC86" s="21">
        <f t="shared" si="39"/>
        <v>119.12166666666666</v>
      </c>
    </row>
    <row r="87" spans="2:29" x14ac:dyDescent="0.15">
      <c r="B87" s="23">
        <v>85</v>
      </c>
      <c r="C87" s="23" t="str">
        <f t="shared" si="34"/>
        <v>武器85</v>
      </c>
      <c r="D87" s="23" t="str">
        <f t="shared" si="21"/>
        <v>b</v>
      </c>
      <c r="E87" s="89" t="s">
        <v>123</v>
      </c>
      <c r="F87" s="90" t="s">
        <v>1701</v>
      </c>
      <c r="G87" s="22" t="s">
        <v>1705</v>
      </c>
      <c r="H87" s="23">
        <f t="shared" si="41"/>
        <v>5</v>
      </c>
      <c r="I87" s="23">
        <f t="shared" si="25"/>
        <v>30</v>
      </c>
      <c r="J87" s="23">
        <f t="shared" si="26"/>
        <v>9</v>
      </c>
      <c r="K87" s="23">
        <f t="shared" si="27"/>
        <v>11</v>
      </c>
      <c r="L87" s="23">
        <f t="shared" si="28"/>
        <v>3</v>
      </c>
      <c r="M87" s="23">
        <f t="shared" si="29"/>
        <v>6</v>
      </c>
      <c r="N87" s="23">
        <f t="shared" si="30"/>
        <v>30</v>
      </c>
      <c r="O87" s="23">
        <f t="shared" si="31"/>
        <v>7</v>
      </c>
      <c r="P87" s="23">
        <f t="shared" si="32"/>
        <v>6</v>
      </c>
      <c r="Q87" s="112">
        <f t="shared" si="35"/>
        <v>0.03</v>
      </c>
      <c r="R87" s="112">
        <f t="shared" si="36"/>
        <v>1.7500000000000002E-2</v>
      </c>
      <c r="S87" s="112">
        <f t="shared" si="37"/>
        <v>0.01</v>
      </c>
      <c r="T87" s="22" t="str">
        <f t="shared" si="43"/>
        <v>雷</v>
      </c>
      <c r="U87" s="23">
        <f t="shared" si="33"/>
        <v>7</v>
      </c>
      <c r="V87" s="23">
        <f t="shared" si="42"/>
        <v>6</v>
      </c>
      <c r="W87" s="23">
        <f t="shared" si="42"/>
        <v>7</v>
      </c>
      <c r="X87" s="23">
        <f t="shared" si="42"/>
        <v>5</v>
      </c>
      <c r="Y87" s="23">
        <f t="shared" si="42"/>
        <v>4</v>
      </c>
      <c r="Z87" s="23">
        <f t="shared" si="42"/>
        <v>5</v>
      </c>
      <c r="AA87" s="23">
        <f t="shared" si="42"/>
        <v>14</v>
      </c>
      <c r="AB87" s="113">
        <f t="shared" si="38"/>
        <v>0.08</v>
      </c>
      <c r="AC87" s="21">
        <f t="shared" si="39"/>
        <v>150.13750000000002</v>
      </c>
    </row>
    <row r="88" spans="2:29" x14ac:dyDescent="0.15">
      <c r="B88" s="23">
        <v>86</v>
      </c>
      <c r="C88" s="23" t="str">
        <f t="shared" si="34"/>
        <v>武器86</v>
      </c>
      <c r="D88" s="23" t="str">
        <f t="shared" si="21"/>
        <v>b</v>
      </c>
      <c r="E88" s="89" t="s">
        <v>123</v>
      </c>
      <c r="F88" s="90" t="s">
        <v>1701</v>
      </c>
      <c r="G88" s="22" t="s">
        <v>1705</v>
      </c>
      <c r="H88" s="23">
        <f t="shared" si="41"/>
        <v>6</v>
      </c>
      <c r="I88" s="23">
        <f t="shared" si="25"/>
        <v>36</v>
      </c>
      <c r="J88" s="23">
        <f t="shared" si="26"/>
        <v>11</v>
      </c>
      <c r="K88" s="23">
        <f t="shared" si="27"/>
        <v>13</v>
      </c>
      <c r="L88" s="23">
        <f t="shared" si="28"/>
        <v>4</v>
      </c>
      <c r="M88" s="23">
        <f t="shared" si="29"/>
        <v>7</v>
      </c>
      <c r="N88" s="23">
        <f t="shared" si="30"/>
        <v>36</v>
      </c>
      <c r="O88" s="23">
        <f t="shared" si="31"/>
        <v>9</v>
      </c>
      <c r="P88" s="23">
        <f t="shared" si="32"/>
        <v>7</v>
      </c>
      <c r="Q88" s="112">
        <f t="shared" si="35"/>
        <v>3.5000000000000003E-2</v>
      </c>
      <c r="R88" s="112">
        <f t="shared" si="36"/>
        <v>2.2499999999999999E-2</v>
      </c>
      <c r="S88" s="112">
        <f t="shared" si="37"/>
        <v>1.1666666666666667E-2</v>
      </c>
      <c r="T88" s="22" t="str">
        <f t="shared" si="43"/>
        <v>雷</v>
      </c>
      <c r="U88" s="23">
        <f t="shared" si="33"/>
        <v>8</v>
      </c>
      <c r="V88" s="23">
        <f t="shared" si="42"/>
        <v>7</v>
      </c>
      <c r="W88" s="23">
        <f t="shared" si="42"/>
        <v>8</v>
      </c>
      <c r="X88" s="23">
        <f t="shared" si="42"/>
        <v>6</v>
      </c>
      <c r="Y88" s="23">
        <f t="shared" si="42"/>
        <v>4</v>
      </c>
      <c r="Z88" s="23">
        <f t="shared" si="42"/>
        <v>6</v>
      </c>
      <c r="AA88" s="23">
        <f t="shared" si="42"/>
        <v>17</v>
      </c>
      <c r="AB88" s="113">
        <f t="shared" si="38"/>
        <v>8.199999999999999E-2</v>
      </c>
      <c r="AC88" s="21">
        <f t="shared" si="39"/>
        <v>179.15116666666665</v>
      </c>
    </row>
    <row r="89" spans="2:29" x14ac:dyDescent="0.15">
      <c r="B89" s="23">
        <v>87</v>
      </c>
      <c r="C89" s="23" t="str">
        <f t="shared" si="34"/>
        <v>武器87</v>
      </c>
      <c r="D89" s="23" t="str">
        <f t="shared" si="21"/>
        <v>b</v>
      </c>
      <c r="E89" s="89" t="s">
        <v>123</v>
      </c>
      <c r="F89" s="90" t="s">
        <v>1701</v>
      </c>
      <c r="G89" s="22" t="s">
        <v>1705</v>
      </c>
      <c r="H89" s="23">
        <f t="shared" si="41"/>
        <v>7</v>
      </c>
      <c r="I89" s="23">
        <f t="shared" si="25"/>
        <v>42</v>
      </c>
      <c r="J89" s="23">
        <f t="shared" si="26"/>
        <v>13</v>
      </c>
      <c r="K89" s="23">
        <f t="shared" si="27"/>
        <v>15</v>
      </c>
      <c r="L89" s="23">
        <f t="shared" si="28"/>
        <v>4</v>
      </c>
      <c r="M89" s="23">
        <f t="shared" si="29"/>
        <v>8</v>
      </c>
      <c r="N89" s="23">
        <f t="shared" si="30"/>
        <v>42</v>
      </c>
      <c r="O89" s="23">
        <f t="shared" si="31"/>
        <v>10</v>
      </c>
      <c r="P89" s="23">
        <f t="shared" si="32"/>
        <v>8</v>
      </c>
      <c r="Q89" s="112">
        <f t="shared" si="35"/>
        <v>0.04</v>
      </c>
      <c r="R89" s="112">
        <f t="shared" si="36"/>
        <v>2.5000000000000001E-2</v>
      </c>
      <c r="S89" s="112">
        <f t="shared" si="37"/>
        <v>1.3333333333333332E-2</v>
      </c>
      <c r="T89" s="22" t="str">
        <f t="shared" si="43"/>
        <v>雷</v>
      </c>
      <c r="U89" s="23">
        <f t="shared" si="33"/>
        <v>9</v>
      </c>
      <c r="V89" s="23">
        <f t="shared" si="42"/>
        <v>8</v>
      </c>
      <c r="W89" s="23">
        <f t="shared" si="42"/>
        <v>9</v>
      </c>
      <c r="X89" s="23">
        <f t="shared" si="42"/>
        <v>7</v>
      </c>
      <c r="Y89" s="23">
        <f t="shared" si="42"/>
        <v>5</v>
      </c>
      <c r="Z89" s="23">
        <f t="shared" si="42"/>
        <v>7</v>
      </c>
      <c r="AA89" s="23">
        <f t="shared" si="42"/>
        <v>20</v>
      </c>
      <c r="AB89" s="113">
        <f t="shared" si="38"/>
        <v>9.4666666666666663E-2</v>
      </c>
      <c r="AC89" s="21">
        <f t="shared" si="39"/>
        <v>207.17299999999997</v>
      </c>
    </row>
    <row r="90" spans="2:29" x14ac:dyDescent="0.15">
      <c r="B90" s="23">
        <v>88</v>
      </c>
      <c r="C90" s="23" t="str">
        <f t="shared" si="34"/>
        <v>武器88</v>
      </c>
      <c r="D90" s="23" t="str">
        <f t="shared" si="21"/>
        <v>b</v>
      </c>
      <c r="E90" s="89" t="s">
        <v>123</v>
      </c>
      <c r="F90" s="90" t="s">
        <v>1701</v>
      </c>
      <c r="G90" s="22" t="s">
        <v>1705</v>
      </c>
      <c r="H90" s="23">
        <f t="shared" si="41"/>
        <v>8</v>
      </c>
      <c r="I90" s="23">
        <f t="shared" si="25"/>
        <v>48</v>
      </c>
      <c r="J90" s="23">
        <f t="shared" si="26"/>
        <v>14</v>
      </c>
      <c r="K90" s="23">
        <f t="shared" si="27"/>
        <v>18</v>
      </c>
      <c r="L90" s="23">
        <f t="shared" si="28"/>
        <v>5</v>
      </c>
      <c r="M90" s="23">
        <f t="shared" si="29"/>
        <v>10</v>
      </c>
      <c r="N90" s="23">
        <f t="shared" si="30"/>
        <v>48</v>
      </c>
      <c r="O90" s="23">
        <f t="shared" si="31"/>
        <v>11</v>
      </c>
      <c r="P90" s="23">
        <f t="shared" si="32"/>
        <v>9</v>
      </c>
      <c r="Q90" s="112">
        <f t="shared" si="35"/>
        <v>4.4999999999999998E-2</v>
      </c>
      <c r="R90" s="112">
        <f t="shared" si="36"/>
        <v>2.75E-2</v>
      </c>
      <c r="S90" s="112">
        <f t="shared" si="37"/>
        <v>1.4999999999999999E-2</v>
      </c>
      <c r="T90" s="22" t="str">
        <f t="shared" si="43"/>
        <v>雷</v>
      </c>
      <c r="U90" s="23">
        <f t="shared" si="33"/>
        <v>10</v>
      </c>
      <c r="V90" s="23">
        <f t="shared" si="42"/>
        <v>9</v>
      </c>
      <c r="W90" s="23">
        <f t="shared" si="42"/>
        <v>10</v>
      </c>
      <c r="X90" s="23">
        <f t="shared" si="42"/>
        <v>8</v>
      </c>
      <c r="Y90" s="23">
        <f t="shared" si="42"/>
        <v>6</v>
      </c>
      <c r="Z90" s="23">
        <f t="shared" si="42"/>
        <v>8</v>
      </c>
      <c r="AA90" s="23">
        <f t="shared" si="42"/>
        <v>23</v>
      </c>
      <c r="AB90" s="113">
        <f t="shared" si="38"/>
        <v>0.10866666666666668</v>
      </c>
      <c r="AC90" s="21">
        <f t="shared" si="39"/>
        <v>237.19616666666664</v>
      </c>
    </row>
    <row r="91" spans="2:29" x14ac:dyDescent="0.15">
      <c r="B91" s="23">
        <v>89</v>
      </c>
      <c r="C91" s="23" t="str">
        <f t="shared" si="34"/>
        <v>武器89</v>
      </c>
      <c r="D91" s="23" t="str">
        <f t="shared" si="21"/>
        <v>c</v>
      </c>
      <c r="E91" s="89" t="s">
        <v>123</v>
      </c>
      <c r="F91" s="90" t="s">
        <v>1701</v>
      </c>
      <c r="G91" s="22" t="s">
        <v>1705</v>
      </c>
      <c r="H91" s="23">
        <f t="shared" si="41"/>
        <v>1</v>
      </c>
      <c r="I91" s="23">
        <f t="shared" si="25"/>
        <v>7</v>
      </c>
      <c r="J91" s="23">
        <f t="shared" si="26"/>
        <v>0</v>
      </c>
      <c r="K91" s="23">
        <f t="shared" si="27"/>
        <v>0</v>
      </c>
      <c r="L91" s="23">
        <f t="shared" si="28"/>
        <v>0</v>
      </c>
      <c r="M91" s="23">
        <f t="shared" si="29"/>
        <v>0</v>
      </c>
      <c r="N91" s="23">
        <f t="shared" si="30"/>
        <v>0</v>
      </c>
      <c r="O91" s="23">
        <f t="shared" si="31"/>
        <v>0</v>
      </c>
      <c r="P91" s="23">
        <f t="shared" si="32"/>
        <v>0</v>
      </c>
      <c r="Q91" s="112">
        <f t="shared" si="35"/>
        <v>0</v>
      </c>
      <c r="R91" s="112">
        <f t="shared" si="36"/>
        <v>0</v>
      </c>
      <c r="S91" s="112">
        <f t="shared" si="37"/>
        <v>0</v>
      </c>
      <c r="T91" s="22" t="str">
        <f t="shared" si="43"/>
        <v>雷</v>
      </c>
      <c r="U91" s="23">
        <f t="shared" si="33"/>
        <v>0</v>
      </c>
      <c r="V91" s="23">
        <f t="shared" si="42"/>
        <v>0</v>
      </c>
      <c r="W91" s="23">
        <f t="shared" si="42"/>
        <v>0</v>
      </c>
      <c r="X91" s="23">
        <f t="shared" si="42"/>
        <v>0</v>
      </c>
      <c r="Y91" s="23">
        <f t="shared" si="42"/>
        <v>0</v>
      </c>
      <c r="Z91" s="23">
        <f t="shared" si="42"/>
        <v>0</v>
      </c>
      <c r="AA91" s="23">
        <f t="shared" si="42"/>
        <v>0</v>
      </c>
      <c r="AB91" s="113">
        <f t="shared" si="38"/>
        <v>0</v>
      </c>
      <c r="AC91" s="21">
        <f t="shared" si="39"/>
        <v>7</v>
      </c>
    </row>
    <row r="92" spans="2:29" x14ac:dyDescent="0.15">
      <c r="B92" s="23">
        <v>90</v>
      </c>
      <c r="C92" s="23" t="str">
        <f t="shared" si="34"/>
        <v>武器90</v>
      </c>
      <c r="D92" s="23" t="str">
        <f t="shared" si="21"/>
        <v>c</v>
      </c>
      <c r="E92" s="89" t="s">
        <v>123</v>
      </c>
      <c r="F92" s="90" t="s">
        <v>1701</v>
      </c>
      <c r="G92" s="22" t="s">
        <v>1705</v>
      </c>
      <c r="H92" s="23">
        <f t="shared" si="41"/>
        <v>2</v>
      </c>
      <c r="I92" s="23">
        <f t="shared" si="25"/>
        <v>14</v>
      </c>
      <c r="J92" s="23">
        <f t="shared" si="26"/>
        <v>0</v>
      </c>
      <c r="K92" s="23">
        <f t="shared" si="27"/>
        <v>0</v>
      </c>
      <c r="L92" s="23">
        <f t="shared" si="28"/>
        <v>0</v>
      </c>
      <c r="M92" s="23">
        <f t="shared" si="29"/>
        <v>0</v>
      </c>
      <c r="N92" s="23">
        <f t="shared" si="30"/>
        <v>0</v>
      </c>
      <c r="O92" s="23">
        <f t="shared" si="31"/>
        <v>0</v>
      </c>
      <c r="P92" s="23">
        <f t="shared" si="32"/>
        <v>0</v>
      </c>
      <c r="Q92" s="112">
        <f t="shared" si="35"/>
        <v>0</v>
      </c>
      <c r="R92" s="112">
        <f t="shared" si="36"/>
        <v>0</v>
      </c>
      <c r="S92" s="112">
        <f t="shared" si="37"/>
        <v>0</v>
      </c>
      <c r="T92" s="22" t="str">
        <f t="shared" si="43"/>
        <v>雷</v>
      </c>
      <c r="U92" s="23">
        <f t="shared" si="33"/>
        <v>0</v>
      </c>
      <c r="V92" s="23">
        <f t="shared" si="42"/>
        <v>0</v>
      </c>
      <c r="W92" s="23">
        <f t="shared" si="42"/>
        <v>0</v>
      </c>
      <c r="X92" s="23">
        <f t="shared" si="42"/>
        <v>0</v>
      </c>
      <c r="Y92" s="23">
        <f t="shared" si="42"/>
        <v>0</v>
      </c>
      <c r="Z92" s="23">
        <f t="shared" si="42"/>
        <v>0</v>
      </c>
      <c r="AA92" s="23">
        <f t="shared" si="42"/>
        <v>0</v>
      </c>
      <c r="AB92" s="113">
        <f t="shared" si="38"/>
        <v>0</v>
      </c>
      <c r="AC92" s="21">
        <f t="shared" si="39"/>
        <v>14</v>
      </c>
    </row>
    <row r="93" spans="2:29" x14ac:dyDescent="0.15">
      <c r="B93" s="23">
        <v>91</v>
      </c>
      <c r="C93" s="23" t="str">
        <f t="shared" si="34"/>
        <v>武器91</v>
      </c>
      <c r="D93" s="23" t="str">
        <f t="shared" si="21"/>
        <v>c</v>
      </c>
      <c r="E93" s="89" t="s">
        <v>123</v>
      </c>
      <c r="F93" s="90" t="s">
        <v>1701</v>
      </c>
      <c r="G93" s="22" t="s">
        <v>1705</v>
      </c>
      <c r="H93" s="23">
        <f t="shared" si="41"/>
        <v>3</v>
      </c>
      <c r="I93" s="23">
        <f t="shared" si="25"/>
        <v>21</v>
      </c>
      <c r="J93" s="23">
        <f t="shared" si="26"/>
        <v>0</v>
      </c>
      <c r="K93" s="23">
        <f t="shared" si="27"/>
        <v>0</v>
      </c>
      <c r="L93" s="23">
        <f t="shared" si="28"/>
        <v>0</v>
      </c>
      <c r="M93" s="23">
        <f t="shared" si="29"/>
        <v>0</v>
      </c>
      <c r="N93" s="23">
        <f t="shared" si="30"/>
        <v>0</v>
      </c>
      <c r="O93" s="23">
        <f t="shared" si="31"/>
        <v>0</v>
      </c>
      <c r="P93" s="23">
        <f t="shared" si="32"/>
        <v>0</v>
      </c>
      <c r="Q93" s="112">
        <f t="shared" si="35"/>
        <v>0</v>
      </c>
      <c r="R93" s="112">
        <f t="shared" si="36"/>
        <v>0</v>
      </c>
      <c r="S93" s="112">
        <f t="shared" si="37"/>
        <v>0</v>
      </c>
      <c r="T93" s="22" t="str">
        <f t="shared" si="43"/>
        <v>雷</v>
      </c>
      <c r="U93" s="23">
        <f t="shared" si="33"/>
        <v>0</v>
      </c>
      <c r="V93" s="23">
        <f t="shared" ref="V93:AA102" si="44">ROUND(VLOOKUP($F93,professionGrow,MATCH(V$2,professionGrowPName,0),FALSE)*(1+VLOOKUP($G93,professionGrowP,MATCH(V$2,professionGrowPName,0),FALSE))*$H93*10*VLOOKUP($D93,eq_qulity,5,FALSE),0)</f>
        <v>0</v>
      </c>
      <c r="W93" s="23">
        <f t="shared" si="44"/>
        <v>0</v>
      </c>
      <c r="X93" s="23">
        <f t="shared" si="44"/>
        <v>0</v>
      </c>
      <c r="Y93" s="23">
        <f t="shared" si="44"/>
        <v>0</v>
      </c>
      <c r="Z93" s="23">
        <f t="shared" si="44"/>
        <v>0</v>
      </c>
      <c r="AA93" s="23">
        <f t="shared" si="44"/>
        <v>0</v>
      </c>
      <c r="AB93" s="113">
        <f t="shared" si="38"/>
        <v>0</v>
      </c>
      <c r="AC93" s="21">
        <f t="shared" si="39"/>
        <v>21</v>
      </c>
    </row>
    <row r="94" spans="2:29" x14ac:dyDescent="0.15">
      <c r="B94" s="23">
        <v>92</v>
      </c>
      <c r="C94" s="23" t="str">
        <f t="shared" si="34"/>
        <v>武器92</v>
      </c>
      <c r="D94" s="23" t="str">
        <f t="shared" si="21"/>
        <v>c</v>
      </c>
      <c r="E94" s="89" t="s">
        <v>123</v>
      </c>
      <c r="F94" s="90" t="s">
        <v>1701</v>
      </c>
      <c r="G94" s="22" t="s">
        <v>1705</v>
      </c>
      <c r="H94" s="23">
        <f t="shared" si="41"/>
        <v>4</v>
      </c>
      <c r="I94" s="23">
        <f t="shared" si="25"/>
        <v>27</v>
      </c>
      <c r="J94" s="23">
        <f t="shared" si="26"/>
        <v>0</v>
      </c>
      <c r="K94" s="23">
        <f t="shared" si="27"/>
        <v>0</v>
      </c>
      <c r="L94" s="23">
        <f t="shared" si="28"/>
        <v>0</v>
      </c>
      <c r="M94" s="23">
        <f t="shared" si="29"/>
        <v>0</v>
      </c>
      <c r="N94" s="23">
        <f t="shared" si="30"/>
        <v>0</v>
      </c>
      <c r="O94" s="23">
        <f t="shared" si="31"/>
        <v>0</v>
      </c>
      <c r="P94" s="23">
        <f t="shared" si="32"/>
        <v>0</v>
      </c>
      <c r="Q94" s="112">
        <f t="shared" si="35"/>
        <v>0</v>
      </c>
      <c r="R94" s="112">
        <f t="shared" si="36"/>
        <v>0</v>
      </c>
      <c r="S94" s="112">
        <f t="shared" si="37"/>
        <v>0</v>
      </c>
      <c r="T94" s="22" t="str">
        <f t="shared" si="43"/>
        <v>雷</v>
      </c>
      <c r="U94" s="23">
        <f t="shared" si="33"/>
        <v>0</v>
      </c>
      <c r="V94" s="23">
        <f t="shared" si="44"/>
        <v>0</v>
      </c>
      <c r="W94" s="23">
        <f t="shared" si="44"/>
        <v>0</v>
      </c>
      <c r="X94" s="23">
        <f t="shared" si="44"/>
        <v>0</v>
      </c>
      <c r="Y94" s="23">
        <f t="shared" si="44"/>
        <v>0</v>
      </c>
      <c r="Z94" s="23">
        <f t="shared" si="44"/>
        <v>0</v>
      </c>
      <c r="AA94" s="23">
        <f t="shared" si="44"/>
        <v>0</v>
      </c>
      <c r="AB94" s="113">
        <f t="shared" si="38"/>
        <v>0</v>
      </c>
      <c r="AC94" s="21">
        <f t="shared" si="39"/>
        <v>27</v>
      </c>
    </row>
    <row r="95" spans="2:29" x14ac:dyDescent="0.15">
      <c r="B95" s="23">
        <v>93</v>
      </c>
      <c r="C95" s="23" t="str">
        <f t="shared" si="34"/>
        <v>武器93</v>
      </c>
      <c r="D95" s="23" t="str">
        <f t="shared" si="21"/>
        <v>c</v>
      </c>
      <c r="E95" s="89" t="s">
        <v>123</v>
      </c>
      <c r="F95" s="90" t="s">
        <v>1701</v>
      </c>
      <c r="G95" s="22" t="s">
        <v>1705</v>
      </c>
      <c r="H95" s="23">
        <f t="shared" si="41"/>
        <v>5</v>
      </c>
      <c r="I95" s="23">
        <f t="shared" si="25"/>
        <v>34</v>
      </c>
      <c r="J95" s="23">
        <f t="shared" si="26"/>
        <v>0</v>
      </c>
      <c r="K95" s="23">
        <f t="shared" si="27"/>
        <v>0</v>
      </c>
      <c r="L95" s="23">
        <f t="shared" si="28"/>
        <v>0</v>
      </c>
      <c r="M95" s="23">
        <f t="shared" si="29"/>
        <v>0</v>
      </c>
      <c r="N95" s="23">
        <f t="shared" si="30"/>
        <v>0</v>
      </c>
      <c r="O95" s="23">
        <f t="shared" si="31"/>
        <v>0</v>
      </c>
      <c r="P95" s="23">
        <f t="shared" si="32"/>
        <v>0</v>
      </c>
      <c r="Q95" s="112">
        <f t="shared" si="35"/>
        <v>0</v>
      </c>
      <c r="R95" s="112">
        <f t="shared" si="36"/>
        <v>0</v>
      </c>
      <c r="S95" s="112">
        <f t="shared" si="37"/>
        <v>0</v>
      </c>
      <c r="T95" s="22" t="str">
        <f t="shared" si="43"/>
        <v>雷</v>
      </c>
      <c r="U95" s="23">
        <f t="shared" si="33"/>
        <v>0</v>
      </c>
      <c r="V95" s="23">
        <f t="shared" si="44"/>
        <v>0</v>
      </c>
      <c r="W95" s="23">
        <f t="shared" si="44"/>
        <v>0</v>
      </c>
      <c r="X95" s="23">
        <f t="shared" si="44"/>
        <v>0</v>
      </c>
      <c r="Y95" s="23">
        <f t="shared" si="44"/>
        <v>0</v>
      </c>
      <c r="Z95" s="23">
        <f t="shared" si="44"/>
        <v>0</v>
      </c>
      <c r="AA95" s="23">
        <f t="shared" si="44"/>
        <v>0</v>
      </c>
      <c r="AB95" s="113">
        <f t="shared" si="38"/>
        <v>0</v>
      </c>
      <c r="AC95" s="21">
        <f t="shared" si="39"/>
        <v>34</v>
      </c>
    </row>
    <row r="96" spans="2:29" x14ac:dyDescent="0.15">
      <c r="B96" s="23">
        <v>94</v>
      </c>
      <c r="C96" s="23" t="str">
        <f t="shared" si="34"/>
        <v>武器94</v>
      </c>
      <c r="D96" s="23" t="str">
        <f t="shared" si="21"/>
        <v>c</v>
      </c>
      <c r="E96" s="89" t="s">
        <v>123</v>
      </c>
      <c r="F96" s="90" t="s">
        <v>1701</v>
      </c>
      <c r="G96" s="22" t="s">
        <v>1705</v>
      </c>
      <c r="H96" s="23">
        <f t="shared" si="41"/>
        <v>6</v>
      </c>
      <c r="I96" s="23">
        <f t="shared" si="25"/>
        <v>41</v>
      </c>
      <c r="J96" s="23">
        <f t="shared" si="26"/>
        <v>0</v>
      </c>
      <c r="K96" s="23">
        <f t="shared" si="27"/>
        <v>0</v>
      </c>
      <c r="L96" s="23">
        <f t="shared" si="28"/>
        <v>0</v>
      </c>
      <c r="M96" s="23">
        <f t="shared" si="29"/>
        <v>0</v>
      </c>
      <c r="N96" s="23">
        <f t="shared" si="30"/>
        <v>0</v>
      </c>
      <c r="O96" s="23">
        <f t="shared" si="31"/>
        <v>0</v>
      </c>
      <c r="P96" s="23">
        <f t="shared" si="32"/>
        <v>0</v>
      </c>
      <c r="Q96" s="112">
        <f t="shared" si="35"/>
        <v>0</v>
      </c>
      <c r="R96" s="112">
        <f t="shared" si="36"/>
        <v>0</v>
      </c>
      <c r="S96" s="112">
        <f t="shared" si="37"/>
        <v>0</v>
      </c>
      <c r="T96" s="22" t="str">
        <f t="shared" si="43"/>
        <v>雷</v>
      </c>
      <c r="U96" s="23">
        <f t="shared" si="33"/>
        <v>0</v>
      </c>
      <c r="V96" s="23">
        <f t="shared" si="44"/>
        <v>0</v>
      </c>
      <c r="W96" s="23">
        <f t="shared" si="44"/>
        <v>0</v>
      </c>
      <c r="X96" s="23">
        <f t="shared" si="44"/>
        <v>0</v>
      </c>
      <c r="Y96" s="23">
        <f t="shared" si="44"/>
        <v>0</v>
      </c>
      <c r="Z96" s="23">
        <f t="shared" si="44"/>
        <v>0</v>
      </c>
      <c r="AA96" s="23">
        <f t="shared" si="44"/>
        <v>0</v>
      </c>
      <c r="AB96" s="113">
        <f t="shared" si="38"/>
        <v>0</v>
      </c>
      <c r="AC96" s="21">
        <f t="shared" si="39"/>
        <v>41</v>
      </c>
    </row>
    <row r="97" spans="2:29" x14ac:dyDescent="0.15">
      <c r="B97" s="23">
        <v>95</v>
      </c>
      <c r="C97" s="23" t="str">
        <f t="shared" si="34"/>
        <v>武器95</v>
      </c>
      <c r="D97" s="23" t="str">
        <f t="shared" si="21"/>
        <v>c</v>
      </c>
      <c r="E97" s="89" t="s">
        <v>123</v>
      </c>
      <c r="F97" s="90" t="s">
        <v>1701</v>
      </c>
      <c r="G97" s="22" t="s">
        <v>1705</v>
      </c>
      <c r="H97" s="23">
        <f t="shared" si="41"/>
        <v>7</v>
      </c>
      <c r="I97" s="23">
        <f t="shared" si="25"/>
        <v>48</v>
      </c>
      <c r="J97" s="23">
        <f t="shared" si="26"/>
        <v>0</v>
      </c>
      <c r="K97" s="23">
        <f t="shared" si="27"/>
        <v>0</v>
      </c>
      <c r="L97" s="23">
        <f t="shared" si="28"/>
        <v>0</v>
      </c>
      <c r="M97" s="23">
        <f t="shared" si="29"/>
        <v>0</v>
      </c>
      <c r="N97" s="23">
        <f t="shared" si="30"/>
        <v>0</v>
      </c>
      <c r="O97" s="23">
        <f t="shared" si="31"/>
        <v>0</v>
      </c>
      <c r="P97" s="23">
        <f t="shared" si="32"/>
        <v>0</v>
      </c>
      <c r="Q97" s="112">
        <f t="shared" si="35"/>
        <v>0</v>
      </c>
      <c r="R97" s="112">
        <f t="shared" si="36"/>
        <v>0</v>
      </c>
      <c r="S97" s="112">
        <f t="shared" si="37"/>
        <v>0</v>
      </c>
      <c r="T97" s="22" t="str">
        <f t="shared" si="43"/>
        <v>雷</v>
      </c>
      <c r="U97" s="23">
        <f t="shared" si="33"/>
        <v>0</v>
      </c>
      <c r="V97" s="23">
        <f t="shared" si="44"/>
        <v>0</v>
      </c>
      <c r="W97" s="23">
        <f t="shared" si="44"/>
        <v>0</v>
      </c>
      <c r="X97" s="23">
        <f t="shared" si="44"/>
        <v>0</v>
      </c>
      <c r="Y97" s="23">
        <f t="shared" si="44"/>
        <v>0</v>
      </c>
      <c r="Z97" s="23">
        <f t="shared" si="44"/>
        <v>0</v>
      </c>
      <c r="AA97" s="23">
        <f t="shared" si="44"/>
        <v>0</v>
      </c>
      <c r="AB97" s="113">
        <f t="shared" si="38"/>
        <v>0</v>
      </c>
      <c r="AC97" s="21">
        <f t="shared" si="39"/>
        <v>48</v>
      </c>
    </row>
    <row r="98" spans="2:29" x14ac:dyDescent="0.15">
      <c r="B98" s="23">
        <v>96</v>
      </c>
      <c r="C98" s="23" t="str">
        <f t="shared" si="34"/>
        <v>武器96</v>
      </c>
      <c r="D98" s="23" t="str">
        <f t="shared" si="21"/>
        <v>c</v>
      </c>
      <c r="E98" s="89" t="s">
        <v>123</v>
      </c>
      <c r="F98" s="90" t="s">
        <v>1701</v>
      </c>
      <c r="G98" s="22" t="s">
        <v>1705</v>
      </c>
      <c r="H98" s="23">
        <f t="shared" si="41"/>
        <v>8</v>
      </c>
      <c r="I98" s="23">
        <f t="shared" si="25"/>
        <v>55</v>
      </c>
      <c r="J98" s="23">
        <f t="shared" si="26"/>
        <v>0</v>
      </c>
      <c r="K98" s="23">
        <f t="shared" si="27"/>
        <v>0</v>
      </c>
      <c r="L98" s="23">
        <f t="shared" si="28"/>
        <v>0</v>
      </c>
      <c r="M98" s="23">
        <f t="shared" si="29"/>
        <v>0</v>
      </c>
      <c r="N98" s="23">
        <f t="shared" si="30"/>
        <v>0</v>
      </c>
      <c r="O98" s="23">
        <f t="shared" si="31"/>
        <v>0</v>
      </c>
      <c r="P98" s="23">
        <f t="shared" si="32"/>
        <v>0</v>
      </c>
      <c r="Q98" s="112">
        <f t="shared" si="35"/>
        <v>0</v>
      </c>
      <c r="R98" s="112">
        <f t="shared" si="36"/>
        <v>0</v>
      </c>
      <c r="S98" s="112">
        <f t="shared" si="37"/>
        <v>0</v>
      </c>
      <c r="T98" s="22" t="str">
        <f t="shared" si="43"/>
        <v>雷</v>
      </c>
      <c r="U98" s="23">
        <f t="shared" si="33"/>
        <v>0</v>
      </c>
      <c r="V98" s="23">
        <f t="shared" si="44"/>
        <v>0</v>
      </c>
      <c r="W98" s="23">
        <f t="shared" si="44"/>
        <v>0</v>
      </c>
      <c r="X98" s="23">
        <f t="shared" si="44"/>
        <v>0</v>
      </c>
      <c r="Y98" s="23">
        <f t="shared" si="44"/>
        <v>0</v>
      </c>
      <c r="Z98" s="23">
        <f t="shared" si="44"/>
        <v>0</v>
      </c>
      <c r="AA98" s="23">
        <f t="shared" si="44"/>
        <v>0</v>
      </c>
      <c r="AB98" s="113">
        <f t="shared" si="38"/>
        <v>0</v>
      </c>
      <c r="AC98" s="21">
        <f t="shared" si="39"/>
        <v>55</v>
      </c>
    </row>
    <row r="99" spans="2:29" x14ac:dyDescent="0.15">
      <c r="B99" s="23">
        <v>97</v>
      </c>
      <c r="C99" s="23" t="str">
        <f t="shared" si="34"/>
        <v>武器97</v>
      </c>
      <c r="D99" s="23" t="str">
        <f t="shared" si="21"/>
        <v>s</v>
      </c>
      <c r="E99" s="89" t="s">
        <v>123</v>
      </c>
      <c r="F99" s="90" t="s">
        <v>1701</v>
      </c>
      <c r="G99" s="22" t="s">
        <v>1706</v>
      </c>
      <c r="H99" s="23">
        <f t="shared" si="41"/>
        <v>1</v>
      </c>
      <c r="I99" s="23">
        <f t="shared" si="25"/>
        <v>12</v>
      </c>
      <c r="J99" s="23">
        <f t="shared" si="26"/>
        <v>8</v>
      </c>
      <c r="K99" s="23">
        <f t="shared" si="27"/>
        <v>6</v>
      </c>
      <c r="L99" s="23">
        <f t="shared" si="28"/>
        <v>4</v>
      </c>
      <c r="M99" s="23">
        <f t="shared" si="29"/>
        <v>4</v>
      </c>
      <c r="N99" s="23">
        <f t="shared" si="30"/>
        <v>15</v>
      </c>
      <c r="O99" s="23">
        <f t="shared" si="31"/>
        <v>4</v>
      </c>
      <c r="P99" s="23">
        <f t="shared" si="32"/>
        <v>3</v>
      </c>
      <c r="Q99" s="112">
        <f t="shared" si="35"/>
        <v>1.4999999999999999E-2</v>
      </c>
      <c r="R99" s="112">
        <f t="shared" si="36"/>
        <v>0.01</v>
      </c>
      <c r="S99" s="112">
        <f t="shared" si="37"/>
        <v>5.0000000000000001E-3</v>
      </c>
      <c r="T99" s="22" t="str">
        <f t="shared" si="43"/>
        <v>光</v>
      </c>
      <c r="U99" s="23">
        <f t="shared" si="33"/>
        <v>9</v>
      </c>
      <c r="V99" s="23">
        <f t="shared" si="44"/>
        <v>2</v>
      </c>
      <c r="W99" s="23">
        <f t="shared" si="44"/>
        <v>3</v>
      </c>
      <c r="X99" s="23">
        <f t="shared" si="44"/>
        <v>3</v>
      </c>
      <c r="Y99" s="23">
        <f t="shared" si="44"/>
        <v>3</v>
      </c>
      <c r="Z99" s="23">
        <f t="shared" si="44"/>
        <v>4</v>
      </c>
      <c r="AA99" s="23">
        <f t="shared" si="44"/>
        <v>9</v>
      </c>
      <c r="AB99" s="113">
        <f t="shared" si="38"/>
        <v>0.08</v>
      </c>
      <c r="AC99" s="21">
        <f t="shared" si="39"/>
        <v>89.11</v>
      </c>
    </row>
    <row r="100" spans="2:29" x14ac:dyDescent="0.15">
      <c r="B100" s="23">
        <v>98</v>
      </c>
      <c r="C100" s="23" t="str">
        <f t="shared" si="34"/>
        <v>武器98</v>
      </c>
      <c r="D100" s="23" t="str">
        <f t="shared" ref="D100:D163" si="45">D68</f>
        <v>s</v>
      </c>
      <c r="E100" s="89" t="s">
        <v>123</v>
      </c>
      <c r="F100" s="90" t="s">
        <v>1701</v>
      </c>
      <c r="G100" s="22" t="s">
        <v>1706</v>
      </c>
      <c r="H100" s="23">
        <f t="shared" si="41"/>
        <v>2</v>
      </c>
      <c r="I100" s="23">
        <f t="shared" si="25"/>
        <v>23</v>
      </c>
      <c r="J100" s="23">
        <f t="shared" si="26"/>
        <v>15</v>
      </c>
      <c r="K100" s="23">
        <f t="shared" si="27"/>
        <v>13</v>
      </c>
      <c r="L100" s="23">
        <f t="shared" si="28"/>
        <v>7</v>
      </c>
      <c r="M100" s="23">
        <f t="shared" si="29"/>
        <v>9</v>
      </c>
      <c r="N100" s="23">
        <f t="shared" si="30"/>
        <v>31</v>
      </c>
      <c r="O100" s="23">
        <f t="shared" si="31"/>
        <v>9</v>
      </c>
      <c r="P100" s="23">
        <f t="shared" si="32"/>
        <v>6</v>
      </c>
      <c r="Q100" s="112">
        <f t="shared" si="35"/>
        <v>0.03</v>
      </c>
      <c r="R100" s="112">
        <f t="shared" si="36"/>
        <v>2.2499999999999999E-2</v>
      </c>
      <c r="S100" s="112">
        <f t="shared" si="37"/>
        <v>0.01</v>
      </c>
      <c r="T100" s="22" t="str">
        <f t="shared" si="43"/>
        <v>光</v>
      </c>
      <c r="U100" s="23">
        <f t="shared" si="33"/>
        <v>18</v>
      </c>
      <c r="V100" s="23">
        <f t="shared" si="44"/>
        <v>4</v>
      </c>
      <c r="W100" s="23">
        <f t="shared" si="44"/>
        <v>6</v>
      </c>
      <c r="X100" s="23">
        <f t="shared" si="44"/>
        <v>6</v>
      </c>
      <c r="Y100" s="23">
        <f t="shared" si="44"/>
        <v>6</v>
      </c>
      <c r="Z100" s="23">
        <f t="shared" si="44"/>
        <v>7</v>
      </c>
      <c r="AA100" s="23">
        <f t="shared" si="44"/>
        <v>18</v>
      </c>
      <c r="AB100" s="113">
        <f t="shared" si="38"/>
        <v>0.08</v>
      </c>
      <c r="AC100" s="21">
        <f t="shared" si="39"/>
        <v>178.14250000000001</v>
      </c>
    </row>
    <row r="101" spans="2:29" x14ac:dyDescent="0.15">
      <c r="B101" s="23">
        <v>99</v>
      </c>
      <c r="C101" s="23" t="str">
        <f t="shared" si="34"/>
        <v>武器99</v>
      </c>
      <c r="D101" s="23" t="str">
        <f t="shared" si="45"/>
        <v>s</v>
      </c>
      <c r="E101" s="89" t="s">
        <v>123</v>
      </c>
      <c r="F101" s="90" t="s">
        <v>1701</v>
      </c>
      <c r="G101" s="22" t="s">
        <v>1706</v>
      </c>
      <c r="H101" s="23">
        <f t="shared" si="41"/>
        <v>3</v>
      </c>
      <c r="I101" s="23">
        <f t="shared" si="25"/>
        <v>35</v>
      </c>
      <c r="J101" s="23">
        <f t="shared" si="26"/>
        <v>23</v>
      </c>
      <c r="K101" s="23">
        <f t="shared" si="27"/>
        <v>19</v>
      </c>
      <c r="L101" s="23">
        <f t="shared" si="28"/>
        <v>11</v>
      </c>
      <c r="M101" s="23">
        <f t="shared" si="29"/>
        <v>13</v>
      </c>
      <c r="N101" s="23">
        <f t="shared" si="30"/>
        <v>46</v>
      </c>
      <c r="O101" s="23">
        <f t="shared" si="31"/>
        <v>13</v>
      </c>
      <c r="P101" s="23">
        <f t="shared" si="32"/>
        <v>10</v>
      </c>
      <c r="Q101" s="112">
        <f t="shared" si="35"/>
        <v>0.05</v>
      </c>
      <c r="R101" s="112">
        <f t="shared" si="36"/>
        <v>3.2500000000000001E-2</v>
      </c>
      <c r="S101" s="112">
        <f t="shared" si="37"/>
        <v>1.6666666666666666E-2</v>
      </c>
      <c r="T101" s="22" t="str">
        <f t="shared" si="43"/>
        <v>光</v>
      </c>
      <c r="U101" s="23">
        <f t="shared" si="33"/>
        <v>28</v>
      </c>
      <c r="V101" s="23">
        <f t="shared" si="44"/>
        <v>7</v>
      </c>
      <c r="W101" s="23">
        <f t="shared" si="44"/>
        <v>10</v>
      </c>
      <c r="X101" s="23">
        <f t="shared" si="44"/>
        <v>10</v>
      </c>
      <c r="Y101" s="23">
        <f t="shared" si="44"/>
        <v>10</v>
      </c>
      <c r="Z101" s="23">
        <f t="shared" si="44"/>
        <v>11</v>
      </c>
      <c r="AA101" s="23">
        <f t="shared" si="44"/>
        <v>28</v>
      </c>
      <c r="AB101" s="113">
        <f t="shared" si="38"/>
        <v>0.11333333333333334</v>
      </c>
      <c r="AC101" s="21">
        <f t="shared" si="39"/>
        <v>274.21250000000003</v>
      </c>
    </row>
    <row r="102" spans="2:29" x14ac:dyDescent="0.15">
      <c r="B102" s="23">
        <v>100</v>
      </c>
      <c r="C102" s="23" t="str">
        <f t="shared" si="34"/>
        <v>武器100</v>
      </c>
      <c r="D102" s="23" t="str">
        <f t="shared" si="45"/>
        <v>s</v>
      </c>
      <c r="E102" s="89" t="s">
        <v>123</v>
      </c>
      <c r="F102" s="90" t="s">
        <v>1701</v>
      </c>
      <c r="G102" s="22" t="s">
        <v>1706</v>
      </c>
      <c r="H102" s="23">
        <f t="shared" si="41"/>
        <v>4</v>
      </c>
      <c r="I102" s="23">
        <f t="shared" si="25"/>
        <v>47</v>
      </c>
      <c r="J102" s="23">
        <f t="shared" si="26"/>
        <v>31</v>
      </c>
      <c r="K102" s="23">
        <f t="shared" si="27"/>
        <v>26</v>
      </c>
      <c r="L102" s="23">
        <f t="shared" si="28"/>
        <v>14</v>
      </c>
      <c r="M102" s="23">
        <f t="shared" si="29"/>
        <v>18</v>
      </c>
      <c r="N102" s="23">
        <f t="shared" si="30"/>
        <v>62</v>
      </c>
      <c r="O102" s="23">
        <f t="shared" si="31"/>
        <v>17</v>
      </c>
      <c r="P102" s="23">
        <f t="shared" si="32"/>
        <v>13</v>
      </c>
      <c r="Q102" s="112">
        <f t="shared" si="35"/>
        <v>6.5000000000000002E-2</v>
      </c>
      <c r="R102" s="112">
        <f t="shared" si="36"/>
        <v>4.2500000000000003E-2</v>
      </c>
      <c r="S102" s="112">
        <f t="shared" si="37"/>
        <v>2.1666666666666664E-2</v>
      </c>
      <c r="T102" s="22" t="str">
        <f t="shared" si="43"/>
        <v>光</v>
      </c>
      <c r="U102" s="23">
        <f t="shared" si="33"/>
        <v>37</v>
      </c>
      <c r="V102" s="23">
        <f t="shared" si="44"/>
        <v>9</v>
      </c>
      <c r="W102" s="23">
        <f t="shared" si="44"/>
        <v>13</v>
      </c>
      <c r="X102" s="23">
        <f t="shared" si="44"/>
        <v>13</v>
      </c>
      <c r="Y102" s="23">
        <f t="shared" si="44"/>
        <v>13</v>
      </c>
      <c r="Z102" s="23">
        <f t="shared" si="44"/>
        <v>15</v>
      </c>
      <c r="AA102" s="23">
        <f t="shared" si="44"/>
        <v>37</v>
      </c>
      <c r="AB102" s="113">
        <f t="shared" si="38"/>
        <v>0.152</v>
      </c>
      <c r="AC102" s="21">
        <f t="shared" si="39"/>
        <v>365.28116666666665</v>
      </c>
    </row>
    <row r="103" spans="2:29" x14ac:dyDescent="0.15">
      <c r="B103" s="23">
        <v>101</v>
      </c>
      <c r="C103" s="23" t="str">
        <f t="shared" si="34"/>
        <v>武器101</v>
      </c>
      <c r="D103" s="23" t="str">
        <f t="shared" si="45"/>
        <v>s</v>
      </c>
      <c r="E103" s="89" t="s">
        <v>123</v>
      </c>
      <c r="F103" s="90" t="s">
        <v>1701</v>
      </c>
      <c r="G103" s="22" t="s">
        <v>1706</v>
      </c>
      <c r="H103" s="23">
        <f t="shared" si="41"/>
        <v>5</v>
      </c>
      <c r="I103" s="23">
        <f t="shared" si="25"/>
        <v>58</v>
      </c>
      <c r="J103" s="23">
        <f t="shared" si="26"/>
        <v>38</v>
      </c>
      <c r="K103" s="23">
        <f t="shared" si="27"/>
        <v>32</v>
      </c>
      <c r="L103" s="23">
        <f t="shared" si="28"/>
        <v>18</v>
      </c>
      <c r="M103" s="23">
        <f t="shared" si="29"/>
        <v>22</v>
      </c>
      <c r="N103" s="23">
        <f t="shared" si="30"/>
        <v>77</v>
      </c>
      <c r="O103" s="23">
        <f t="shared" si="31"/>
        <v>22</v>
      </c>
      <c r="P103" s="23">
        <f t="shared" si="32"/>
        <v>16</v>
      </c>
      <c r="Q103" s="112">
        <f t="shared" si="35"/>
        <v>0.08</v>
      </c>
      <c r="R103" s="112">
        <f t="shared" si="36"/>
        <v>5.5E-2</v>
      </c>
      <c r="S103" s="112">
        <f t="shared" si="37"/>
        <v>2.6666666666666665E-2</v>
      </c>
      <c r="T103" s="22" t="str">
        <f t="shared" si="43"/>
        <v>光</v>
      </c>
      <c r="U103" s="23">
        <f t="shared" si="33"/>
        <v>46</v>
      </c>
      <c r="V103" s="23">
        <f t="shared" ref="V103:AA112" si="46">ROUND(VLOOKUP($F103,professionGrow,MATCH(V$2,professionGrowPName,0),FALSE)*(1+VLOOKUP($G103,professionGrowP,MATCH(V$2,professionGrowPName,0),FALSE))*$H103*10*VLOOKUP($D103,eq_qulity,5,FALSE),0)</f>
        <v>11</v>
      </c>
      <c r="W103" s="23">
        <f t="shared" si="46"/>
        <v>16</v>
      </c>
      <c r="X103" s="23">
        <f t="shared" si="46"/>
        <v>16</v>
      </c>
      <c r="Y103" s="23">
        <f t="shared" si="46"/>
        <v>16</v>
      </c>
      <c r="Z103" s="23">
        <f t="shared" si="46"/>
        <v>18</v>
      </c>
      <c r="AA103" s="23">
        <f t="shared" si="46"/>
        <v>46</v>
      </c>
      <c r="AB103" s="113">
        <f t="shared" si="38"/>
        <v>0.18866666666666668</v>
      </c>
      <c r="AC103" s="21">
        <f t="shared" si="39"/>
        <v>452.35033333333331</v>
      </c>
    </row>
    <row r="104" spans="2:29" x14ac:dyDescent="0.15">
      <c r="B104" s="23">
        <v>102</v>
      </c>
      <c r="C104" s="23" t="str">
        <f t="shared" si="34"/>
        <v>武器102</v>
      </c>
      <c r="D104" s="23" t="str">
        <f t="shared" si="45"/>
        <v>s</v>
      </c>
      <c r="E104" s="89" t="s">
        <v>123</v>
      </c>
      <c r="F104" s="90" t="s">
        <v>1701</v>
      </c>
      <c r="G104" s="22" t="s">
        <v>1706</v>
      </c>
      <c r="H104" s="23">
        <f t="shared" si="41"/>
        <v>6</v>
      </c>
      <c r="I104" s="23">
        <f t="shared" si="25"/>
        <v>70</v>
      </c>
      <c r="J104" s="23">
        <f t="shared" si="26"/>
        <v>46</v>
      </c>
      <c r="K104" s="23">
        <f t="shared" si="27"/>
        <v>38</v>
      </c>
      <c r="L104" s="23">
        <f t="shared" si="28"/>
        <v>22</v>
      </c>
      <c r="M104" s="23">
        <f t="shared" si="29"/>
        <v>27</v>
      </c>
      <c r="N104" s="23">
        <f t="shared" si="30"/>
        <v>93</v>
      </c>
      <c r="O104" s="23">
        <f t="shared" si="31"/>
        <v>26</v>
      </c>
      <c r="P104" s="23">
        <f t="shared" si="32"/>
        <v>19</v>
      </c>
      <c r="Q104" s="112">
        <f t="shared" si="35"/>
        <v>9.5000000000000001E-2</v>
      </c>
      <c r="R104" s="112">
        <f t="shared" si="36"/>
        <v>6.5000000000000002E-2</v>
      </c>
      <c r="S104" s="112">
        <f t="shared" si="37"/>
        <v>3.1666666666666662E-2</v>
      </c>
      <c r="T104" s="22" t="str">
        <f t="shared" si="43"/>
        <v>光</v>
      </c>
      <c r="U104" s="23">
        <f t="shared" si="33"/>
        <v>55</v>
      </c>
      <c r="V104" s="23">
        <f t="shared" si="46"/>
        <v>13</v>
      </c>
      <c r="W104" s="23">
        <f t="shared" si="46"/>
        <v>19</v>
      </c>
      <c r="X104" s="23">
        <f t="shared" si="46"/>
        <v>19</v>
      </c>
      <c r="Y104" s="23">
        <f t="shared" si="46"/>
        <v>19</v>
      </c>
      <c r="Z104" s="23">
        <f t="shared" si="46"/>
        <v>22</v>
      </c>
      <c r="AA104" s="23">
        <f t="shared" si="46"/>
        <v>55</v>
      </c>
      <c r="AB104" s="113">
        <f t="shared" si="38"/>
        <v>0.22733333333333333</v>
      </c>
      <c r="AC104" s="21">
        <f t="shared" si="39"/>
        <v>543.4190000000001</v>
      </c>
    </row>
    <row r="105" spans="2:29" x14ac:dyDescent="0.15">
      <c r="B105" s="23">
        <v>103</v>
      </c>
      <c r="C105" s="23" t="str">
        <f t="shared" si="34"/>
        <v>武器103</v>
      </c>
      <c r="D105" s="23" t="str">
        <f t="shared" si="45"/>
        <v>s</v>
      </c>
      <c r="E105" s="89" t="s">
        <v>123</v>
      </c>
      <c r="F105" s="90" t="s">
        <v>1701</v>
      </c>
      <c r="G105" s="22" t="s">
        <v>1706</v>
      </c>
      <c r="H105" s="23">
        <f t="shared" si="41"/>
        <v>7</v>
      </c>
      <c r="I105" s="23">
        <f t="shared" si="25"/>
        <v>82</v>
      </c>
      <c r="J105" s="23">
        <f t="shared" si="26"/>
        <v>54</v>
      </c>
      <c r="K105" s="23">
        <f t="shared" si="27"/>
        <v>45</v>
      </c>
      <c r="L105" s="23">
        <f t="shared" si="28"/>
        <v>25</v>
      </c>
      <c r="M105" s="23">
        <f t="shared" si="29"/>
        <v>31</v>
      </c>
      <c r="N105" s="23">
        <f t="shared" si="30"/>
        <v>108</v>
      </c>
      <c r="O105" s="23">
        <f t="shared" si="31"/>
        <v>30</v>
      </c>
      <c r="P105" s="23">
        <f t="shared" si="32"/>
        <v>22</v>
      </c>
      <c r="Q105" s="112">
        <f t="shared" si="35"/>
        <v>0.11</v>
      </c>
      <c r="R105" s="112">
        <f t="shared" si="36"/>
        <v>7.4999999999999997E-2</v>
      </c>
      <c r="S105" s="112">
        <f t="shared" si="37"/>
        <v>3.6666666666666667E-2</v>
      </c>
      <c r="T105" s="22" t="str">
        <f t="shared" si="43"/>
        <v>光</v>
      </c>
      <c r="U105" s="23">
        <f t="shared" si="33"/>
        <v>64</v>
      </c>
      <c r="V105" s="23">
        <f t="shared" si="46"/>
        <v>16</v>
      </c>
      <c r="W105" s="23">
        <f t="shared" si="46"/>
        <v>22</v>
      </c>
      <c r="X105" s="23">
        <f t="shared" si="46"/>
        <v>22</v>
      </c>
      <c r="Y105" s="23">
        <f t="shared" si="46"/>
        <v>22</v>
      </c>
      <c r="Z105" s="23">
        <f t="shared" si="46"/>
        <v>26</v>
      </c>
      <c r="AA105" s="23">
        <f t="shared" si="46"/>
        <v>64</v>
      </c>
      <c r="AB105" s="113">
        <f t="shared" si="38"/>
        <v>0.26466666666666666</v>
      </c>
      <c r="AC105" s="21">
        <f t="shared" si="39"/>
        <v>633.48633333333339</v>
      </c>
    </row>
    <row r="106" spans="2:29" x14ac:dyDescent="0.15">
      <c r="B106" s="23">
        <v>104</v>
      </c>
      <c r="C106" s="23" t="str">
        <f t="shared" si="34"/>
        <v>武器104</v>
      </c>
      <c r="D106" s="23" t="str">
        <f t="shared" si="45"/>
        <v>s</v>
      </c>
      <c r="E106" s="89" t="s">
        <v>123</v>
      </c>
      <c r="F106" s="90" t="s">
        <v>1701</v>
      </c>
      <c r="G106" s="22" t="s">
        <v>1706</v>
      </c>
      <c r="H106" s="23">
        <f t="shared" si="41"/>
        <v>8</v>
      </c>
      <c r="I106" s="23">
        <f t="shared" si="25"/>
        <v>93</v>
      </c>
      <c r="J106" s="23">
        <f t="shared" si="26"/>
        <v>61</v>
      </c>
      <c r="K106" s="23">
        <f t="shared" si="27"/>
        <v>51</v>
      </c>
      <c r="L106" s="23">
        <f t="shared" si="28"/>
        <v>29</v>
      </c>
      <c r="M106" s="23">
        <f t="shared" si="29"/>
        <v>36</v>
      </c>
      <c r="N106" s="23">
        <f t="shared" si="30"/>
        <v>124</v>
      </c>
      <c r="O106" s="23">
        <f t="shared" si="31"/>
        <v>35</v>
      </c>
      <c r="P106" s="23">
        <f t="shared" si="32"/>
        <v>26</v>
      </c>
      <c r="Q106" s="112">
        <f t="shared" si="35"/>
        <v>0.13</v>
      </c>
      <c r="R106" s="112">
        <f t="shared" si="36"/>
        <v>8.7499999999999994E-2</v>
      </c>
      <c r="S106" s="112">
        <f t="shared" si="37"/>
        <v>4.3333333333333328E-2</v>
      </c>
      <c r="T106" s="22" t="str">
        <f t="shared" si="43"/>
        <v>光</v>
      </c>
      <c r="U106" s="23">
        <f t="shared" si="33"/>
        <v>74</v>
      </c>
      <c r="V106" s="23">
        <f t="shared" si="46"/>
        <v>18</v>
      </c>
      <c r="W106" s="23">
        <f t="shared" si="46"/>
        <v>26</v>
      </c>
      <c r="X106" s="23">
        <f t="shared" si="46"/>
        <v>26</v>
      </c>
      <c r="Y106" s="23">
        <f t="shared" si="46"/>
        <v>26</v>
      </c>
      <c r="Z106" s="23">
        <f t="shared" si="46"/>
        <v>29</v>
      </c>
      <c r="AA106" s="23">
        <f t="shared" si="46"/>
        <v>74</v>
      </c>
      <c r="AB106" s="113">
        <f t="shared" si="38"/>
        <v>0.30333333333333334</v>
      </c>
      <c r="AC106" s="21">
        <f t="shared" si="39"/>
        <v>728.56416666666655</v>
      </c>
    </row>
    <row r="107" spans="2:29" x14ac:dyDescent="0.15">
      <c r="B107" s="23">
        <v>105</v>
      </c>
      <c r="C107" s="23" t="str">
        <f t="shared" si="34"/>
        <v>武器105</v>
      </c>
      <c r="D107" s="23" t="str">
        <f t="shared" si="45"/>
        <v>a</v>
      </c>
      <c r="E107" s="89" t="s">
        <v>123</v>
      </c>
      <c r="F107" s="90" t="s">
        <v>1701</v>
      </c>
      <c r="G107" s="22" t="s">
        <v>1706</v>
      </c>
      <c r="H107" s="23">
        <f t="shared" si="41"/>
        <v>1</v>
      </c>
      <c r="I107" s="23">
        <f t="shared" si="25"/>
        <v>10</v>
      </c>
      <c r="J107" s="23">
        <f t="shared" si="26"/>
        <v>6</v>
      </c>
      <c r="K107" s="23">
        <f t="shared" si="27"/>
        <v>5</v>
      </c>
      <c r="L107" s="23">
        <f t="shared" si="28"/>
        <v>3</v>
      </c>
      <c r="M107" s="23">
        <f t="shared" si="29"/>
        <v>3</v>
      </c>
      <c r="N107" s="23">
        <f t="shared" si="30"/>
        <v>12</v>
      </c>
      <c r="O107" s="23">
        <f t="shared" si="31"/>
        <v>3</v>
      </c>
      <c r="P107" s="23">
        <f t="shared" si="32"/>
        <v>2</v>
      </c>
      <c r="Q107" s="112">
        <f t="shared" si="35"/>
        <v>0.01</v>
      </c>
      <c r="R107" s="112">
        <f t="shared" si="36"/>
        <v>7.4999999999999997E-3</v>
      </c>
      <c r="S107" s="112">
        <f t="shared" si="37"/>
        <v>3.3333333333333331E-3</v>
      </c>
      <c r="T107" s="22" t="str">
        <f t="shared" si="43"/>
        <v>光</v>
      </c>
      <c r="U107" s="23">
        <f t="shared" si="33"/>
        <v>7</v>
      </c>
      <c r="V107" s="23">
        <f t="shared" si="46"/>
        <v>2</v>
      </c>
      <c r="W107" s="23">
        <f t="shared" si="46"/>
        <v>2</v>
      </c>
      <c r="X107" s="23">
        <f t="shared" si="46"/>
        <v>2</v>
      </c>
      <c r="Y107" s="23">
        <f t="shared" si="46"/>
        <v>2</v>
      </c>
      <c r="Z107" s="23">
        <f t="shared" si="46"/>
        <v>3</v>
      </c>
      <c r="AA107" s="23">
        <f t="shared" si="46"/>
        <v>7</v>
      </c>
      <c r="AB107" s="113">
        <f t="shared" si="38"/>
        <v>0.08</v>
      </c>
      <c r="AC107" s="21">
        <f t="shared" si="39"/>
        <v>69.100833333333327</v>
      </c>
    </row>
    <row r="108" spans="2:29" x14ac:dyDescent="0.15">
      <c r="B108" s="23">
        <v>106</v>
      </c>
      <c r="C108" s="23" t="str">
        <f t="shared" si="34"/>
        <v>武器106</v>
      </c>
      <c r="D108" s="23" t="str">
        <f t="shared" si="45"/>
        <v>a</v>
      </c>
      <c r="E108" s="89" t="s">
        <v>123</v>
      </c>
      <c r="F108" s="90" t="s">
        <v>1701</v>
      </c>
      <c r="G108" s="22" t="s">
        <v>1706</v>
      </c>
      <c r="H108" s="23">
        <f t="shared" si="41"/>
        <v>2</v>
      </c>
      <c r="I108" s="23">
        <f t="shared" si="25"/>
        <v>21</v>
      </c>
      <c r="J108" s="23">
        <f t="shared" si="26"/>
        <v>12</v>
      </c>
      <c r="K108" s="23">
        <f t="shared" si="27"/>
        <v>10</v>
      </c>
      <c r="L108" s="23">
        <f t="shared" si="28"/>
        <v>5</v>
      </c>
      <c r="M108" s="23">
        <f t="shared" si="29"/>
        <v>7</v>
      </c>
      <c r="N108" s="23">
        <f t="shared" si="30"/>
        <v>23</v>
      </c>
      <c r="O108" s="23">
        <f t="shared" si="31"/>
        <v>6</v>
      </c>
      <c r="P108" s="23">
        <f t="shared" si="32"/>
        <v>5</v>
      </c>
      <c r="Q108" s="112">
        <f t="shared" si="35"/>
        <v>2.5000000000000001E-2</v>
      </c>
      <c r="R108" s="112">
        <f t="shared" si="36"/>
        <v>1.4999999999999999E-2</v>
      </c>
      <c r="S108" s="112">
        <f t="shared" si="37"/>
        <v>8.3333333333333332E-3</v>
      </c>
      <c r="T108" s="22" t="str">
        <f t="shared" si="43"/>
        <v>光</v>
      </c>
      <c r="U108" s="23">
        <f t="shared" si="33"/>
        <v>14</v>
      </c>
      <c r="V108" s="23">
        <f t="shared" si="46"/>
        <v>3</v>
      </c>
      <c r="W108" s="23">
        <f t="shared" si="46"/>
        <v>5</v>
      </c>
      <c r="X108" s="23">
        <f t="shared" si="46"/>
        <v>5</v>
      </c>
      <c r="Y108" s="23">
        <f t="shared" si="46"/>
        <v>5</v>
      </c>
      <c r="Z108" s="23">
        <f t="shared" si="46"/>
        <v>6</v>
      </c>
      <c r="AA108" s="23">
        <f t="shared" si="46"/>
        <v>14</v>
      </c>
      <c r="AB108" s="113">
        <f t="shared" si="38"/>
        <v>0.08</v>
      </c>
      <c r="AC108" s="21">
        <f t="shared" si="39"/>
        <v>141.12833333333336</v>
      </c>
    </row>
    <row r="109" spans="2:29" x14ac:dyDescent="0.15">
      <c r="B109" s="23">
        <v>107</v>
      </c>
      <c r="C109" s="23" t="str">
        <f t="shared" si="34"/>
        <v>武器107</v>
      </c>
      <c r="D109" s="23" t="str">
        <f t="shared" si="45"/>
        <v>a</v>
      </c>
      <c r="E109" s="89" t="s">
        <v>123</v>
      </c>
      <c r="F109" s="90" t="s">
        <v>1701</v>
      </c>
      <c r="G109" s="22" t="s">
        <v>1706</v>
      </c>
      <c r="H109" s="23">
        <f t="shared" si="41"/>
        <v>3</v>
      </c>
      <c r="I109" s="23">
        <f t="shared" si="25"/>
        <v>31</v>
      </c>
      <c r="J109" s="23">
        <f t="shared" si="26"/>
        <v>17</v>
      </c>
      <c r="K109" s="23">
        <f t="shared" si="27"/>
        <v>14</v>
      </c>
      <c r="L109" s="23">
        <f t="shared" si="28"/>
        <v>8</v>
      </c>
      <c r="M109" s="23">
        <f t="shared" si="29"/>
        <v>10</v>
      </c>
      <c r="N109" s="23">
        <f t="shared" si="30"/>
        <v>35</v>
      </c>
      <c r="O109" s="23">
        <f t="shared" si="31"/>
        <v>10</v>
      </c>
      <c r="P109" s="23">
        <f t="shared" si="32"/>
        <v>7</v>
      </c>
      <c r="Q109" s="112">
        <f t="shared" si="35"/>
        <v>3.5000000000000003E-2</v>
      </c>
      <c r="R109" s="112">
        <f t="shared" si="36"/>
        <v>2.5000000000000001E-2</v>
      </c>
      <c r="S109" s="112">
        <f t="shared" si="37"/>
        <v>1.1666666666666667E-2</v>
      </c>
      <c r="T109" s="22" t="str">
        <f t="shared" si="43"/>
        <v>光</v>
      </c>
      <c r="U109" s="23">
        <f t="shared" si="33"/>
        <v>21</v>
      </c>
      <c r="V109" s="23">
        <f t="shared" si="46"/>
        <v>5</v>
      </c>
      <c r="W109" s="23">
        <f t="shared" si="46"/>
        <v>7</v>
      </c>
      <c r="X109" s="23">
        <f t="shared" si="46"/>
        <v>7</v>
      </c>
      <c r="Y109" s="23">
        <f t="shared" si="46"/>
        <v>7</v>
      </c>
      <c r="Z109" s="23">
        <f t="shared" si="46"/>
        <v>8</v>
      </c>
      <c r="AA109" s="23">
        <f t="shared" si="46"/>
        <v>21</v>
      </c>
      <c r="AB109" s="113">
        <f t="shared" si="38"/>
        <v>8.8000000000000009E-2</v>
      </c>
      <c r="AC109" s="21">
        <f t="shared" si="39"/>
        <v>208.15966666666665</v>
      </c>
    </row>
    <row r="110" spans="2:29" x14ac:dyDescent="0.15">
      <c r="B110" s="23">
        <v>108</v>
      </c>
      <c r="C110" s="23" t="str">
        <f t="shared" si="34"/>
        <v>武器108</v>
      </c>
      <c r="D110" s="23" t="str">
        <f t="shared" si="45"/>
        <v>a</v>
      </c>
      <c r="E110" s="89" t="s">
        <v>123</v>
      </c>
      <c r="F110" s="90" t="s">
        <v>1701</v>
      </c>
      <c r="G110" s="22" t="s">
        <v>1706</v>
      </c>
      <c r="H110" s="23">
        <f t="shared" si="41"/>
        <v>4</v>
      </c>
      <c r="I110" s="23">
        <f t="shared" si="25"/>
        <v>41</v>
      </c>
      <c r="J110" s="23">
        <f t="shared" si="26"/>
        <v>23</v>
      </c>
      <c r="K110" s="23">
        <f t="shared" si="27"/>
        <v>19</v>
      </c>
      <c r="L110" s="23">
        <f t="shared" si="28"/>
        <v>11</v>
      </c>
      <c r="M110" s="23">
        <f t="shared" si="29"/>
        <v>13</v>
      </c>
      <c r="N110" s="23">
        <f t="shared" si="30"/>
        <v>46</v>
      </c>
      <c r="O110" s="23">
        <f t="shared" si="31"/>
        <v>13</v>
      </c>
      <c r="P110" s="23">
        <f t="shared" si="32"/>
        <v>10</v>
      </c>
      <c r="Q110" s="112">
        <f t="shared" si="35"/>
        <v>0.05</v>
      </c>
      <c r="R110" s="112">
        <f t="shared" si="36"/>
        <v>3.2500000000000001E-2</v>
      </c>
      <c r="S110" s="112">
        <f t="shared" si="37"/>
        <v>1.6666666666666666E-2</v>
      </c>
      <c r="T110" s="22" t="str">
        <f t="shared" si="43"/>
        <v>光</v>
      </c>
      <c r="U110" s="23">
        <f t="shared" si="33"/>
        <v>28</v>
      </c>
      <c r="V110" s="23">
        <f t="shared" si="46"/>
        <v>7</v>
      </c>
      <c r="W110" s="23">
        <f t="shared" si="46"/>
        <v>10</v>
      </c>
      <c r="X110" s="23">
        <f t="shared" si="46"/>
        <v>10</v>
      </c>
      <c r="Y110" s="23">
        <f t="shared" si="46"/>
        <v>10</v>
      </c>
      <c r="Z110" s="23">
        <f t="shared" si="46"/>
        <v>11</v>
      </c>
      <c r="AA110" s="23">
        <f t="shared" si="46"/>
        <v>28</v>
      </c>
      <c r="AB110" s="113">
        <f t="shared" si="38"/>
        <v>0.11733333333333333</v>
      </c>
      <c r="AC110" s="21">
        <f t="shared" si="39"/>
        <v>280.2165</v>
      </c>
    </row>
    <row r="111" spans="2:29" x14ac:dyDescent="0.15">
      <c r="B111" s="23">
        <v>109</v>
      </c>
      <c r="C111" s="23" t="str">
        <f t="shared" si="34"/>
        <v>武器109</v>
      </c>
      <c r="D111" s="23" t="str">
        <f t="shared" si="45"/>
        <v>a</v>
      </c>
      <c r="E111" s="89" t="s">
        <v>123</v>
      </c>
      <c r="F111" s="90" t="s">
        <v>1701</v>
      </c>
      <c r="G111" s="22" t="s">
        <v>1706</v>
      </c>
      <c r="H111" s="23">
        <f t="shared" si="41"/>
        <v>5</v>
      </c>
      <c r="I111" s="23">
        <f t="shared" si="25"/>
        <v>52</v>
      </c>
      <c r="J111" s="23">
        <f t="shared" si="26"/>
        <v>29</v>
      </c>
      <c r="K111" s="23">
        <f t="shared" si="27"/>
        <v>24</v>
      </c>
      <c r="L111" s="23">
        <f t="shared" si="28"/>
        <v>13</v>
      </c>
      <c r="M111" s="23">
        <f t="shared" si="29"/>
        <v>17</v>
      </c>
      <c r="N111" s="23">
        <f t="shared" si="30"/>
        <v>58</v>
      </c>
      <c r="O111" s="23">
        <f t="shared" si="31"/>
        <v>16</v>
      </c>
      <c r="P111" s="23">
        <f t="shared" si="32"/>
        <v>12</v>
      </c>
      <c r="Q111" s="112">
        <f t="shared" si="35"/>
        <v>0.06</v>
      </c>
      <c r="R111" s="112">
        <f t="shared" si="36"/>
        <v>0.04</v>
      </c>
      <c r="S111" s="112">
        <f t="shared" si="37"/>
        <v>0.02</v>
      </c>
      <c r="T111" s="22" t="str">
        <f t="shared" si="43"/>
        <v>光</v>
      </c>
      <c r="U111" s="23">
        <f t="shared" si="33"/>
        <v>35</v>
      </c>
      <c r="V111" s="23">
        <f t="shared" si="46"/>
        <v>8</v>
      </c>
      <c r="W111" s="23">
        <f t="shared" si="46"/>
        <v>12</v>
      </c>
      <c r="X111" s="23">
        <f t="shared" si="46"/>
        <v>12</v>
      </c>
      <c r="Y111" s="23">
        <f t="shared" si="46"/>
        <v>12</v>
      </c>
      <c r="Z111" s="23">
        <f t="shared" si="46"/>
        <v>14</v>
      </c>
      <c r="AA111" s="23">
        <f t="shared" si="46"/>
        <v>35</v>
      </c>
      <c r="AB111" s="113">
        <f t="shared" si="38"/>
        <v>0.14733333333333332</v>
      </c>
      <c r="AC111" s="21">
        <f t="shared" si="39"/>
        <v>349.26733333333334</v>
      </c>
    </row>
    <row r="112" spans="2:29" x14ac:dyDescent="0.15">
      <c r="B112" s="23">
        <v>110</v>
      </c>
      <c r="C112" s="23" t="str">
        <f t="shared" si="34"/>
        <v>武器110</v>
      </c>
      <c r="D112" s="23" t="str">
        <f t="shared" si="45"/>
        <v>a</v>
      </c>
      <c r="E112" s="89" t="s">
        <v>123</v>
      </c>
      <c r="F112" s="90" t="s">
        <v>1701</v>
      </c>
      <c r="G112" s="22" t="s">
        <v>1706</v>
      </c>
      <c r="H112" s="23">
        <f t="shared" si="41"/>
        <v>6</v>
      </c>
      <c r="I112" s="23">
        <f t="shared" si="25"/>
        <v>62</v>
      </c>
      <c r="J112" s="23">
        <f t="shared" si="26"/>
        <v>35</v>
      </c>
      <c r="K112" s="23">
        <f t="shared" si="27"/>
        <v>29</v>
      </c>
      <c r="L112" s="23">
        <f t="shared" si="28"/>
        <v>16</v>
      </c>
      <c r="M112" s="23">
        <f t="shared" si="29"/>
        <v>20</v>
      </c>
      <c r="N112" s="23">
        <f t="shared" si="30"/>
        <v>70</v>
      </c>
      <c r="O112" s="23">
        <f t="shared" si="31"/>
        <v>19</v>
      </c>
      <c r="P112" s="23">
        <f t="shared" si="32"/>
        <v>14</v>
      </c>
      <c r="Q112" s="112">
        <f t="shared" si="35"/>
        <v>7.0000000000000007E-2</v>
      </c>
      <c r="R112" s="112">
        <f t="shared" si="36"/>
        <v>4.7500000000000001E-2</v>
      </c>
      <c r="S112" s="112">
        <f t="shared" si="37"/>
        <v>2.3333333333333334E-2</v>
      </c>
      <c r="T112" s="22" t="str">
        <f t="shared" si="43"/>
        <v>光</v>
      </c>
      <c r="U112" s="23">
        <f t="shared" si="33"/>
        <v>41</v>
      </c>
      <c r="V112" s="23">
        <f t="shared" si="46"/>
        <v>10</v>
      </c>
      <c r="W112" s="23">
        <f t="shared" si="46"/>
        <v>14</v>
      </c>
      <c r="X112" s="23">
        <f t="shared" si="46"/>
        <v>14</v>
      </c>
      <c r="Y112" s="23">
        <f t="shared" si="46"/>
        <v>14</v>
      </c>
      <c r="Z112" s="23">
        <f t="shared" si="46"/>
        <v>17</v>
      </c>
      <c r="AA112" s="23">
        <f t="shared" si="46"/>
        <v>41</v>
      </c>
      <c r="AB112" s="113">
        <f t="shared" si="38"/>
        <v>0.17666666666666667</v>
      </c>
      <c r="AC112" s="21">
        <f t="shared" si="39"/>
        <v>416.3175</v>
      </c>
    </row>
    <row r="113" spans="2:29" x14ac:dyDescent="0.15">
      <c r="B113" s="23">
        <v>111</v>
      </c>
      <c r="C113" s="23" t="str">
        <f t="shared" si="34"/>
        <v>武器111</v>
      </c>
      <c r="D113" s="23" t="str">
        <f t="shared" si="45"/>
        <v>a</v>
      </c>
      <c r="E113" s="89" t="s">
        <v>123</v>
      </c>
      <c r="F113" s="90" t="s">
        <v>1701</v>
      </c>
      <c r="G113" s="22" t="s">
        <v>1706</v>
      </c>
      <c r="H113" s="23">
        <f t="shared" si="41"/>
        <v>7</v>
      </c>
      <c r="I113" s="23">
        <f t="shared" si="25"/>
        <v>72</v>
      </c>
      <c r="J113" s="23">
        <f t="shared" si="26"/>
        <v>40</v>
      </c>
      <c r="K113" s="23">
        <f t="shared" si="27"/>
        <v>34</v>
      </c>
      <c r="L113" s="23">
        <f t="shared" si="28"/>
        <v>19</v>
      </c>
      <c r="M113" s="23">
        <f t="shared" si="29"/>
        <v>24</v>
      </c>
      <c r="N113" s="23">
        <f t="shared" si="30"/>
        <v>81</v>
      </c>
      <c r="O113" s="23">
        <f t="shared" si="31"/>
        <v>23</v>
      </c>
      <c r="P113" s="23">
        <f t="shared" si="32"/>
        <v>17</v>
      </c>
      <c r="Q113" s="112">
        <f t="shared" si="35"/>
        <v>8.5000000000000006E-2</v>
      </c>
      <c r="R113" s="112">
        <f t="shared" si="36"/>
        <v>5.7500000000000002E-2</v>
      </c>
      <c r="S113" s="112">
        <f t="shared" si="37"/>
        <v>2.8333333333333335E-2</v>
      </c>
      <c r="T113" s="22" t="str">
        <f t="shared" si="43"/>
        <v>光</v>
      </c>
      <c r="U113" s="23">
        <f t="shared" si="33"/>
        <v>48</v>
      </c>
      <c r="V113" s="23">
        <f t="shared" ref="V113:AA122" si="47">ROUND(VLOOKUP($F113,professionGrow,MATCH(V$2,professionGrowPName,0),FALSE)*(1+VLOOKUP($G113,professionGrowP,MATCH(V$2,professionGrowPName,0),FALSE))*$H113*10*VLOOKUP($D113,eq_qulity,5,FALSE),0)</f>
        <v>12</v>
      </c>
      <c r="W113" s="23">
        <f t="shared" si="47"/>
        <v>17</v>
      </c>
      <c r="X113" s="23">
        <f t="shared" si="47"/>
        <v>17</v>
      </c>
      <c r="Y113" s="23">
        <f t="shared" si="47"/>
        <v>17</v>
      </c>
      <c r="Z113" s="23">
        <f t="shared" si="47"/>
        <v>19</v>
      </c>
      <c r="AA113" s="23">
        <f t="shared" si="47"/>
        <v>48</v>
      </c>
      <c r="AB113" s="113">
        <f t="shared" si="38"/>
        <v>0.20666666666666667</v>
      </c>
      <c r="AC113" s="21">
        <f t="shared" si="39"/>
        <v>488.37749999999994</v>
      </c>
    </row>
    <row r="114" spans="2:29" x14ac:dyDescent="0.15">
      <c r="B114" s="23">
        <v>112</v>
      </c>
      <c r="C114" s="23" t="str">
        <f t="shared" si="34"/>
        <v>武器112</v>
      </c>
      <c r="D114" s="23" t="str">
        <f t="shared" si="45"/>
        <v>a</v>
      </c>
      <c r="E114" s="89" t="s">
        <v>123</v>
      </c>
      <c r="F114" s="90" t="s">
        <v>1701</v>
      </c>
      <c r="G114" s="22" t="s">
        <v>1706</v>
      </c>
      <c r="H114" s="23">
        <f t="shared" si="41"/>
        <v>8</v>
      </c>
      <c r="I114" s="23">
        <f t="shared" si="25"/>
        <v>82</v>
      </c>
      <c r="J114" s="23">
        <f t="shared" si="26"/>
        <v>46</v>
      </c>
      <c r="K114" s="23">
        <f t="shared" si="27"/>
        <v>38</v>
      </c>
      <c r="L114" s="23">
        <f t="shared" si="28"/>
        <v>22</v>
      </c>
      <c r="M114" s="23">
        <f t="shared" si="29"/>
        <v>27</v>
      </c>
      <c r="N114" s="23">
        <f t="shared" si="30"/>
        <v>93</v>
      </c>
      <c r="O114" s="23">
        <f t="shared" si="31"/>
        <v>26</v>
      </c>
      <c r="P114" s="23">
        <f t="shared" si="32"/>
        <v>19</v>
      </c>
      <c r="Q114" s="112">
        <f t="shared" si="35"/>
        <v>9.5000000000000001E-2</v>
      </c>
      <c r="R114" s="112">
        <f t="shared" si="36"/>
        <v>6.5000000000000002E-2</v>
      </c>
      <c r="S114" s="112">
        <f t="shared" si="37"/>
        <v>3.1666666666666662E-2</v>
      </c>
      <c r="T114" s="22" t="str">
        <f t="shared" si="43"/>
        <v>光</v>
      </c>
      <c r="U114" s="23">
        <f t="shared" si="33"/>
        <v>55</v>
      </c>
      <c r="V114" s="23">
        <f t="shared" si="47"/>
        <v>13</v>
      </c>
      <c r="W114" s="23">
        <f t="shared" si="47"/>
        <v>19</v>
      </c>
      <c r="X114" s="23">
        <f t="shared" si="47"/>
        <v>19</v>
      </c>
      <c r="Y114" s="23">
        <f t="shared" si="47"/>
        <v>19</v>
      </c>
      <c r="Z114" s="23">
        <f t="shared" si="47"/>
        <v>22</v>
      </c>
      <c r="AA114" s="23">
        <f t="shared" si="47"/>
        <v>55</v>
      </c>
      <c r="AB114" s="113">
        <f t="shared" si="38"/>
        <v>0.23533333333333334</v>
      </c>
      <c r="AC114" s="21">
        <f t="shared" si="39"/>
        <v>555.42700000000002</v>
      </c>
    </row>
    <row r="115" spans="2:29" x14ac:dyDescent="0.15">
      <c r="B115" s="23">
        <v>113</v>
      </c>
      <c r="C115" s="23" t="str">
        <f t="shared" si="34"/>
        <v>武器113</v>
      </c>
      <c r="D115" s="23" t="str">
        <f t="shared" si="45"/>
        <v>b</v>
      </c>
      <c r="E115" s="89" t="s">
        <v>123</v>
      </c>
      <c r="F115" s="90" t="s">
        <v>1701</v>
      </c>
      <c r="G115" s="22" t="s">
        <v>1706</v>
      </c>
      <c r="H115" s="23">
        <f t="shared" si="41"/>
        <v>1</v>
      </c>
      <c r="I115" s="23">
        <f t="shared" si="25"/>
        <v>11</v>
      </c>
      <c r="J115" s="23">
        <f t="shared" si="26"/>
        <v>2</v>
      </c>
      <c r="K115" s="23">
        <f t="shared" si="27"/>
        <v>2</v>
      </c>
      <c r="L115" s="23">
        <f t="shared" si="28"/>
        <v>1</v>
      </c>
      <c r="M115" s="23">
        <f t="shared" si="29"/>
        <v>1</v>
      </c>
      <c r="N115" s="23">
        <f t="shared" si="30"/>
        <v>5</v>
      </c>
      <c r="O115" s="23">
        <f t="shared" si="31"/>
        <v>1</v>
      </c>
      <c r="P115" s="23">
        <f t="shared" si="32"/>
        <v>1</v>
      </c>
      <c r="Q115" s="112">
        <f t="shared" si="35"/>
        <v>5.0000000000000001E-3</v>
      </c>
      <c r="R115" s="112">
        <f t="shared" si="36"/>
        <v>2.5000000000000001E-3</v>
      </c>
      <c r="S115" s="112">
        <f t="shared" si="37"/>
        <v>1.6666666666666666E-3</v>
      </c>
      <c r="T115" s="22" t="str">
        <f t="shared" si="43"/>
        <v>光</v>
      </c>
      <c r="U115" s="23">
        <f t="shared" si="33"/>
        <v>3</v>
      </c>
      <c r="V115" s="23">
        <f t="shared" si="47"/>
        <v>1</v>
      </c>
      <c r="W115" s="23">
        <f t="shared" si="47"/>
        <v>1</v>
      </c>
      <c r="X115" s="23">
        <f t="shared" si="47"/>
        <v>1</v>
      </c>
      <c r="Y115" s="23">
        <f t="shared" si="47"/>
        <v>1</v>
      </c>
      <c r="Z115" s="23">
        <f t="shared" si="47"/>
        <v>1</v>
      </c>
      <c r="AA115" s="23">
        <f t="shared" si="47"/>
        <v>3</v>
      </c>
      <c r="AB115" s="113">
        <f t="shared" si="38"/>
        <v>0.08</v>
      </c>
      <c r="AC115" s="21">
        <f t="shared" si="39"/>
        <v>35.089166666666664</v>
      </c>
    </row>
    <row r="116" spans="2:29" x14ac:dyDescent="0.15">
      <c r="B116" s="23">
        <v>114</v>
      </c>
      <c r="C116" s="23" t="str">
        <f t="shared" si="34"/>
        <v>武器114</v>
      </c>
      <c r="D116" s="23" t="str">
        <f t="shared" si="45"/>
        <v>b</v>
      </c>
      <c r="E116" s="89" t="s">
        <v>123</v>
      </c>
      <c r="F116" s="90" t="s">
        <v>1701</v>
      </c>
      <c r="G116" s="22" t="s">
        <v>1706</v>
      </c>
      <c r="H116" s="23">
        <f t="shared" si="41"/>
        <v>2</v>
      </c>
      <c r="I116" s="23">
        <f t="shared" si="25"/>
        <v>22</v>
      </c>
      <c r="J116" s="23">
        <f t="shared" si="26"/>
        <v>5</v>
      </c>
      <c r="K116" s="23">
        <f t="shared" si="27"/>
        <v>4</v>
      </c>
      <c r="L116" s="23">
        <f t="shared" si="28"/>
        <v>2</v>
      </c>
      <c r="M116" s="23">
        <f t="shared" si="29"/>
        <v>3</v>
      </c>
      <c r="N116" s="23">
        <f t="shared" si="30"/>
        <v>10</v>
      </c>
      <c r="O116" s="23">
        <f t="shared" si="31"/>
        <v>3</v>
      </c>
      <c r="P116" s="23">
        <f t="shared" si="32"/>
        <v>2</v>
      </c>
      <c r="Q116" s="112">
        <f t="shared" si="35"/>
        <v>0.01</v>
      </c>
      <c r="R116" s="112">
        <f t="shared" si="36"/>
        <v>7.4999999999999997E-3</v>
      </c>
      <c r="S116" s="112">
        <f t="shared" si="37"/>
        <v>3.3333333333333331E-3</v>
      </c>
      <c r="T116" s="22" t="str">
        <f t="shared" si="43"/>
        <v>光</v>
      </c>
      <c r="U116" s="23">
        <f t="shared" si="33"/>
        <v>6</v>
      </c>
      <c r="V116" s="23">
        <f t="shared" si="47"/>
        <v>1</v>
      </c>
      <c r="W116" s="23">
        <f t="shared" si="47"/>
        <v>2</v>
      </c>
      <c r="X116" s="23">
        <f t="shared" si="47"/>
        <v>2</v>
      </c>
      <c r="Y116" s="23">
        <f t="shared" si="47"/>
        <v>2</v>
      </c>
      <c r="Z116" s="23">
        <f t="shared" si="47"/>
        <v>2</v>
      </c>
      <c r="AA116" s="23">
        <f t="shared" si="47"/>
        <v>6</v>
      </c>
      <c r="AB116" s="113">
        <f t="shared" si="38"/>
        <v>0.08</v>
      </c>
      <c r="AC116" s="21">
        <f t="shared" si="39"/>
        <v>72.100833333333327</v>
      </c>
    </row>
    <row r="117" spans="2:29" x14ac:dyDescent="0.15">
      <c r="B117" s="23">
        <v>115</v>
      </c>
      <c r="C117" s="23" t="str">
        <f t="shared" si="34"/>
        <v>武器115</v>
      </c>
      <c r="D117" s="23" t="str">
        <f t="shared" si="45"/>
        <v>b</v>
      </c>
      <c r="E117" s="89" t="s">
        <v>123</v>
      </c>
      <c r="F117" s="90" t="s">
        <v>1701</v>
      </c>
      <c r="G117" s="22" t="s">
        <v>1706</v>
      </c>
      <c r="H117" s="23">
        <f t="shared" si="41"/>
        <v>3</v>
      </c>
      <c r="I117" s="23">
        <f t="shared" si="25"/>
        <v>34</v>
      </c>
      <c r="J117" s="23">
        <f t="shared" si="26"/>
        <v>7</v>
      </c>
      <c r="K117" s="23">
        <f t="shared" si="27"/>
        <v>6</v>
      </c>
      <c r="L117" s="23">
        <f t="shared" si="28"/>
        <v>3</v>
      </c>
      <c r="M117" s="23">
        <f t="shared" si="29"/>
        <v>4</v>
      </c>
      <c r="N117" s="23">
        <f t="shared" si="30"/>
        <v>15</v>
      </c>
      <c r="O117" s="23">
        <f t="shared" si="31"/>
        <v>4</v>
      </c>
      <c r="P117" s="23">
        <f t="shared" si="32"/>
        <v>3</v>
      </c>
      <c r="Q117" s="112">
        <f t="shared" si="35"/>
        <v>1.4999999999999999E-2</v>
      </c>
      <c r="R117" s="112">
        <f t="shared" si="36"/>
        <v>0.01</v>
      </c>
      <c r="S117" s="112">
        <f t="shared" si="37"/>
        <v>5.0000000000000001E-3</v>
      </c>
      <c r="T117" s="22" t="str">
        <f t="shared" si="43"/>
        <v>光</v>
      </c>
      <c r="U117" s="23">
        <f t="shared" si="33"/>
        <v>9</v>
      </c>
      <c r="V117" s="23">
        <f t="shared" si="47"/>
        <v>2</v>
      </c>
      <c r="W117" s="23">
        <f t="shared" si="47"/>
        <v>3</v>
      </c>
      <c r="X117" s="23">
        <f t="shared" si="47"/>
        <v>3</v>
      </c>
      <c r="Y117" s="23">
        <f t="shared" si="47"/>
        <v>3</v>
      </c>
      <c r="Z117" s="23">
        <f t="shared" si="47"/>
        <v>3</v>
      </c>
      <c r="AA117" s="23">
        <f t="shared" si="47"/>
        <v>9</v>
      </c>
      <c r="AB117" s="113">
        <f t="shared" si="38"/>
        <v>0.08</v>
      </c>
      <c r="AC117" s="21">
        <f t="shared" si="39"/>
        <v>108.11</v>
      </c>
    </row>
    <row r="118" spans="2:29" x14ac:dyDescent="0.15">
      <c r="B118" s="23">
        <v>116</v>
      </c>
      <c r="C118" s="23" t="str">
        <f t="shared" si="34"/>
        <v>武器116</v>
      </c>
      <c r="D118" s="23" t="str">
        <f t="shared" si="45"/>
        <v>b</v>
      </c>
      <c r="E118" s="89" t="s">
        <v>123</v>
      </c>
      <c r="F118" s="90" t="s">
        <v>1701</v>
      </c>
      <c r="G118" s="22" t="s">
        <v>1706</v>
      </c>
      <c r="H118" s="23">
        <f t="shared" si="41"/>
        <v>4</v>
      </c>
      <c r="I118" s="23">
        <f t="shared" si="25"/>
        <v>45</v>
      </c>
      <c r="J118" s="23">
        <f t="shared" si="26"/>
        <v>10</v>
      </c>
      <c r="K118" s="23">
        <f t="shared" si="27"/>
        <v>8</v>
      </c>
      <c r="L118" s="23">
        <f t="shared" si="28"/>
        <v>4</v>
      </c>
      <c r="M118" s="23">
        <f t="shared" si="29"/>
        <v>6</v>
      </c>
      <c r="N118" s="23">
        <f t="shared" si="30"/>
        <v>19</v>
      </c>
      <c r="O118" s="23">
        <f t="shared" si="31"/>
        <v>5</v>
      </c>
      <c r="P118" s="23">
        <f t="shared" si="32"/>
        <v>4</v>
      </c>
      <c r="Q118" s="112">
        <f t="shared" si="35"/>
        <v>0.02</v>
      </c>
      <c r="R118" s="112">
        <f t="shared" si="36"/>
        <v>1.2500000000000001E-2</v>
      </c>
      <c r="S118" s="112">
        <f t="shared" si="37"/>
        <v>6.6666666666666662E-3</v>
      </c>
      <c r="T118" s="22" t="str">
        <f t="shared" si="43"/>
        <v>光</v>
      </c>
      <c r="U118" s="23">
        <f t="shared" si="33"/>
        <v>12</v>
      </c>
      <c r="V118" s="23">
        <f t="shared" si="47"/>
        <v>3</v>
      </c>
      <c r="W118" s="23">
        <f t="shared" si="47"/>
        <v>4</v>
      </c>
      <c r="X118" s="23">
        <f t="shared" si="47"/>
        <v>4</v>
      </c>
      <c r="Y118" s="23">
        <f t="shared" si="47"/>
        <v>4</v>
      </c>
      <c r="Z118" s="23">
        <f t="shared" si="47"/>
        <v>5</v>
      </c>
      <c r="AA118" s="23">
        <f t="shared" si="47"/>
        <v>12</v>
      </c>
      <c r="AB118" s="113">
        <f t="shared" si="38"/>
        <v>0.08</v>
      </c>
      <c r="AC118" s="21">
        <f t="shared" si="39"/>
        <v>145.11916666666667</v>
      </c>
    </row>
    <row r="119" spans="2:29" x14ac:dyDescent="0.15">
      <c r="B119" s="23">
        <v>117</v>
      </c>
      <c r="C119" s="23" t="str">
        <f t="shared" si="34"/>
        <v>武器117</v>
      </c>
      <c r="D119" s="23" t="str">
        <f t="shared" si="45"/>
        <v>b</v>
      </c>
      <c r="E119" s="89" t="s">
        <v>123</v>
      </c>
      <c r="F119" s="90" t="s">
        <v>1701</v>
      </c>
      <c r="G119" s="22" t="s">
        <v>1706</v>
      </c>
      <c r="H119" s="23">
        <f t="shared" si="41"/>
        <v>5</v>
      </c>
      <c r="I119" s="23">
        <f t="shared" si="25"/>
        <v>56</v>
      </c>
      <c r="J119" s="23">
        <f t="shared" si="26"/>
        <v>12</v>
      </c>
      <c r="K119" s="23">
        <f t="shared" si="27"/>
        <v>10</v>
      </c>
      <c r="L119" s="23">
        <f t="shared" si="28"/>
        <v>6</v>
      </c>
      <c r="M119" s="23">
        <f t="shared" si="29"/>
        <v>7</v>
      </c>
      <c r="N119" s="23">
        <f t="shared" si="30"/>
        <v>24</v>
      </c>
      <c r="O119" s="23">
        <f t="shared" si="31"/>
        <v>7</v>
      </c>
      <c r="P119" s="23">
        <f t="shared" si="32"/>
        <v>5</v>
      </c>
      <c r="Q119" s="112">
        <f t="shared" si="35"/>
        <v>2.5000000000000001E-2</v>
      </c>
      <c r="R119" s="112">
        <f t="shared" si="36"/>
        <v>1.7500000000000002E-2</v>
      </c>
      <c r="S119" s="112">
        <f t="shared" si="37"/>
        <v>8.3333333333333332E-3</v>
      </c>
      <c r="T119" s="22" t="str">
        <f t="shared" si="43"/>
        <v>光</v>
      </c>
      <c r="U119" s="23">
        <f t="shared" si="33"/>
        <v>14</v>
      </c>
      <c r="V119" s="23">
        <f t="shared" si="47"/>
        <v>4</v>
      </c>
      <c r="W119" s="23">
        <f t="shared" si="47"/>
        <v>5</v>
      </c>
      <c r="X119" s="23">
        <f t="shared" si="47"/>
        <v>5</v>
      </c>
      <c r="Y119" s="23">
        <f t="shared" si="47"/>
        <v>5</v>
      </c>
      <c r="Z119" s="23">
        <f t="shared" si="47"/>
        <v>6</v>
      </c>
      <c r="AA119" s="23">
        <f t="shared" si="47"/>
        <v>14</v>
      </c>
      <c r="AB119" s="113">
        <f t="shared" si="38"/>
        <v>8.4666666666666668E-2</v>
      </c>
      <c r="AC119" s="21">
        <f t="shared" si="39"/>
        <v>180.13550000000001</v>
      </c>
    </row>
    <row r="120" spans="2:29" x14ac:dyDescent="0.15">
      <c r="B120" s="23">
        <v>118</v>
      </c>
      <c r="C120" s="23" t="str">
        <f t="shared" si="34"/>
        <v>武器118</v>
      </c>
      <c r="D120" s="23" t="str">
        <f t="shared" si="45"/>
        <v>b</v>
      </c>
      <c r="E120" s="89" t="s">
        <v>123</v>
      </c>
      <c r="F120" s="90" t="s">
        <v>1701</v>
      </c>
      <c r="G120" s="22" t="s">
        <v>1706</v>
      </c>
      <c r="H120" s="23">
        <f t="shared" si="41"/>
        <v>6</v>
      </c>
      <c r="I120" s="23">
        <f t="shared" si="25"/>
        <v>67</v>
      </c>
      <c r="J120" s="23">
        <f t="shared" si="26"/>
        <v>14</v>
      </c>
      <c r="K120" s="23">
        <f t="shared" si="27"/>
        <v>12</v>
      </c>
      <c r="L120" s="23">
        <f t="shared" si="28"/>
        <v>7</v>
      </c>
      <c r="M120" s="23">
        <f t="shared" si="29"/>
        <v>8</v>
      </c>
      <c r="N120" s="23">
        <f t="shared" si="30"/>
        <v>29</v>
      </c>
      <c r="O120" s="23">
        <f t="shared" si="31"/>
        <v>8</v>
      </c>
      <c r="P120" s="23">
        <f t="shared" si="32"/>
        <v>6</v>
      </c>
      <c r="Q120" s="112">
        <f t="shared" si="35"/>
        <v>0.03</v>
      </c>
      <c r="R120" s="112">
        <f t="shared" si="36"/>
        <v>0.02</v>
      </c>
      <c r="S120" s="112">
        <f t="shared" si="37"/>
        <v>0.01</v>
      </c>
      <c r="T120" s="22" t="str">
        <f t="shared" si="43"/>
        <v>光</v>
      </c>
      <c r="U120" s="23">
        <f t="shared" si="33"/>
        <v>17</v>
      </c>
      <c r="V120" s="23">
        <f t="shared" si="47"/>
        <v>4</v>
      </c>
      <c r="W120" s="23">
        <f t="shared" si="47"/>
        <v>6</v>
      </c>
      <c r="X120" s="23">
        <f t="shared" si="47"/>
        <v>6</v>
      </c>
      <c r="Y120" s="23">
        <f t="shared" si="47"/>
        <v>6</v>
      </c>
      <c r="Z120" s="23">
        <f t="shared" si="47"/>
        <v>7</v>
      </c>
      <c r="AA120" s="23">
        <f t="shared" si="47"/>
        <v>17</v>
      </c>
      <c r="AB120" s="113">
        <f t="shared" si="38"/>
        <v>0.10066666666666667</v>
      </c>
      <c r="AC120" s="21">
        <f t="shared" si="39"/>
        <v>214.16066666666666</v>
      </c>
    </row>
    <row r="121" spans="2:29" x14ac:dyDescent="0.15">
      <c r="B121" s="23">
        <v>119</v>
      </c>
      <c r="C121" s="23" t="str">
        <f t="shared" si="34"/>
        <v>武器119</v>
      </c>
      <c r="D121" s="23" t="str">
        <f t="shared" si="45"/>
        <v>b</v>
      </c>
      <c r="E121" s="89" t="s">
        <v>123</v>
      </c>
      <c r="F121" s="90" t="s">
        <v>1701</v>
      </c>
      <c r="G121" s="22" t="s">
        <v>1706</v>
      </c>
      <c r="H121" s="23">
        <f t="shared" si="41"/>
        <v>7</v>
      </c>
      <c r="I121" s="23">
        <f t="shared" si="25"/>
        <v>78</v>
      </c>
      <c r="J121" s="23">
        <f t="shared" si="26"/>
        <v>17</v>
      </c>
      <c r="K121" s="23">
        <f t="shared" si="27"/>
        <v>14</v>
      </c>
      <c r="L121" s="23">
        <f t="shared" si="28"/>
        <v>8</v>
      </c>
      <c r="M121" s="23">
        <f t="shared" si="29"/>
        <v>10</v>
      </c>
      <c r="N121" s="23">
        <f t="shared" si="30"/>
        <v>34</v>
      </c>
      <c r="O121" s="23">
        <f t="shared" si="31"/>
        <v>9</v>
      </c>
      <c r="P121" s="23">
        <f t="shared" si="32"/>
        <v>7</v>
      </c>
      <c r="Q121" s="112">
        <f t="shared" si="35"/>
        <v>3.5000000000000003E-2</v>
      </c>
      <c r="R121" s="112">
        <f t="shared" si="36"/>
        <v>2.2499999999999999E-2</v>
      </c>
      <c r="S121" s="112">
        <f t="shared" si="37"/>
        <v>1.1666666666666667E-2</v>
      </c>
      <c r="T121" s="22" t="str">
        <f t="shared" si="43"/>
        <v>光</v>
      </c>
      <c r="U121" s="23">
        <f t="shared" si="33"/>
        <v>20</v>
      </c>
      <c r="V121" s="23">
        <f t="shared" si="47"/>
        <v>5</v>
      </c>
      <c r="W121" s="23">
        <f t="shared" si="47"/>
        <v>7</v>
      </c>
      <c r="X121" s="23">
        <f t="shared" si="47"/>
        <v>7</v>
      </c>
      <c r="Y121" s="23">
        <f t="shared" si="47"/>
        <v>7</v>
      </c>
      <c r="Z121" s="23">
        <f t="shared" si="47"/>
        <v>8</v>
      </c>
      <c r="AA121" s="23">
        <f t="shared" si="47"/>
        <v>20</v>
      </c>
      <c r="AB121" s="113">
        <f t="shared" si="38"/>
        <v>0.11800000000000001</v>
      </c>
      <c r="AC121" s="21">
        <f t="shared" si="39"/>
        <v>251.18716666666666</v>
      </c>
    </row>
    <row r="122" spans="2:29" x14ac:dyDescent="0.15">
      <c r="B122" s="23">
        <v>120</v>
      </c>
      <c r="C122" s="23" t="str">
        <f t="shared" si="34"/>
        <v>武器120</v>
      </c>
      <c r="D122" s="23" t="str">
        <f t="shared" si="45"/>
        <v>b</v>
      </c>
      <c r="E122" s="89" t="s">
        <v>123</v>
      </c>
      <c r="F122" s="90" t="s">
        <v>1701</v>
      </c>
      <c r="G122" s="22" t="s">
        <v>1706</v>
      </c>
      <c r="H122" s="23">
        <f t="shared" si="41"/>
        <v>8</v>
      </c>
      <c r="I122" s="23">
        <f t="shared" si="25"/>
        <v>90</v>
      </c>
      <c r="J122" s="23">
        <f t="shared" si="26"/>
        <v>19</v>
      </c>
      <c r="K122" s="23">
        <f t="shared" si="27"/>
        <v>16</v>
      </c>
      <c r="L122" s="23">
        <f t="shared" si="28"/>
        <v>9</v>
      </c>
      <c r="M122" s="23">
        <f t="shared" si="29"/>
        <v>11</v>
      </c>
      <c r="N122" s="23">
        <f t="shared" si="30"/>
        <v>39</v>
      </c>
      <c r="O122" s="23">
        <f t="shared" si="31"/>
        <v>11</v>
      </c>
      <c r="P122" s="23">
        <f t="shared" si="32"/>
        <v>8</v>
      </c>
      <c r="Q122" s="112">
        <f t="shared" si="35"/>
        <v>0.04</v>
      </c>
      <c r="R122" s="112">
        <f t="shared" si="36"/>
        <v>2.75E-2</v>
      </c>
      <c r="S122" s="112">
        <f t="shared" si="37"/>
        <v>1.3333333333333332E-2</v>
      </c>
      <c r="T122" s="22" t="str">
        <f t="shared" si="43"/>
        <v>光</v>
      </c>
      <c r="U122" s="23">
        <f t="shared" si="33"/>
        <v>23</v>
      </c>
      <c r="V122" s="23">
        <f t="shared" si="47"/>
        <v>6</v>
      </c>
      <c r="W122" s="23">
        <f t="shared" si="47"/>
        <v>8</v>
      </c>
      <c r="X122" s="23">
        <f t="shared" si="47"/>
        <v>8</v>
      </c>
      <c r="Y122" s="23">
        <f t="shared" si="47"/>
        <v>8</v>
      </c>
      <c r="Z122" s="23">
        <f t="shared" si="47"/>
        <v>9</v>
      </c>
      <c r="AA122" s="23">
        <f t="shared" si="47"/>
        <v>23</v>
      </c>
      <c r="AB122" s="113">
        <f t="shared" si="38"/>
        <v>0.13533333333333333</v>
      </c>
      <c r="AC122" s="21">
        <f t="shared" si="39"/>
        <v>288.21616666666665</v>
      </c>
    </row>
    <row r="123" spans="2:29" x14ac:dyDescent="0.15">
      <c r="B123" s="23">
        <v>121</v>
      </c>
      <c r="C123" s="23" t="str">
        <f t="shared" si="34"/>
        <v>武器121</v>
      </c>
      <c r="D123" s="23" t="str">
        <f t="shared" si="45"/>
        <v>c</v>
      </c>
      <c r="E123" s="89" t="s">
        <v>123</v>
      </c>
      <c r="F123" s="90" t="s">
        <v>1701</v>
      </c>
      <c r="G123" s="22" t="s">
        <v>1706</v>
      </c>
      <c r="H123" s="23">
        <f t="shared" si="41"/>
        <v>1</v>
      </c>
      <c r="I123" s="23">
        <f t="shared" si="25"/>
        <v>13</v>
      </c>
      <c r="J123" s="23">
        <f t="shared" si="26"/>
        <v>0</v>
      </c>
      <c r="K123" s="23">
        <f t="shared" si="27"/>
        <v>0</v>
      </c>
      <c r="L123" s="23">
        <f t="shared" si="28"/>
        <v>0</v>
      </c>
      <c r="M123" s="23">
        <f t="shared" si="29"/>
        <v>0</v>
      </c>
      <c r="N123" s="23">
        <f t="shared" si="30"/>
        <v>0</v>
      </c>
      <c r="O123" s="23">
        <f t="shared" si="31"/>
        <v>0</v>
      </c>
      <c r="P123" s="23">
        <f t="shared" si="32"/>
        <v>0</v>
      </c>
      <c r="Q123" s="112">
        <f t="shared" si="35"/>
        <v>0</v>
      </c>
      <c r="R123" s="112">
        <f t="shared" si="36"/>
        <v>0</v>
      </c>
      <c r="S123" s="112">
        <f t="shared" si="37"/>
        <v>0</v>
      </c>
      <c r="T123" s="22" t="str">
        <f t="shared" si="43"/>
        <v>光</v>
      </c>
      <c r="U123" s="23">
        <f t="shared" si="33"/>
        <v>0</v>
      </c>
      <c r="V123" s="23">
        <f t="shared" ref="V123:AA132" si="48">ROUND(VLOOKUP($F123,professionGrow,MATCH(V$2,professionGrowPName,0),FALSE)*(1+VLOOKUP($G123,professionGrowP,MATCH(V$2,professionGrowPName,0),FALSE))*$H123*10*VLOOKUP($D123,eq_qulity,5,FALSE),0)</f>
        <v>0</v>
      </c>
      <c r="W123" s="23">
        <f t="shared" si="48"/>
        <v>0</v>
      </c>
      <c r="X123" s="23">
        <f t="shared" si="48"/>
        <v>0</v>
      </c>
      <c r="Y123" s="23">
        <f t="shared" si="48"/>
        <v>0</v>
      </c>
      <c r="Z123" s="23">
        <f t="shared" si="48"/>
        <v>0</v>
      </c>
      <c r="AA123" s="23">
        <f t="shared" si="48"/>
        <v>0</v>
      </c>
      <c r="AB123" s="113">
        <f t="shared" si="38"/>
        <v>0</v>
      </c>
      <c r="AC123" s="21">
        <f t="shared" si="39"/>
        <v>13</v>
      </c>
    </row>
    <row r="124" spans="2:29" x14ac:dyDescent="0.15">
      <c r="B124" s="23">
        <v>122</v>
      </c>
      <c r="C124" s="23" t="str">
        <f t="shared" si="34"/>
        <v>武器122</v>
      </c>
      <c r="D124" s="23" t="str">
        <f t="shared" si="45"/>
        <v>c</v>
      </c>
      <c r="E124" s="89" t="s">
        <v>123</v>
      </c>
      <c r="F124" s="90" t="s">
        <v>1701</v>
      </c>
      <c r="G124" s="22" t="s">
        <v>1706</v>
      </c>
      <c r="H124" s="23">
        <f t="shared" si="41"/>
        <v>2</v>
      </c>
      <c r="I124" s="23">
        <f t="shared" si="25"/>
        <v>26</v>
      </c>
      <c r="J124" s="23">
        <f t="shared" si="26"/>
        <v>0</v>
      </c>
      <c r="K124" s="23">
        <f t="shared" si="27"/>
        <v>0</v>
      </c>
      <c r="L124" s="23">
        <f t="shared" si="28"/>
        <v>0</v>
      </c>
      <c r="M124" s="23">
        <f t="shared" si="29"/>
        <v>0</v>
      </c>
      <c r="N124" s="23">
        <f t="shared" si="30"/>
        <v>0</v>
      </c>
      <c r="O124" s="23">
        <f t="shared" si="31"/>
        <v>0</v>
      </c>
      <c r="P124" s="23">
        <f t="shared" si="32"/>
        <v>0</v>
      </c>
      <c r="Q124" s="112">
        <f t="shared" si="35"/>
        <v>0</v>
      </c>
      <c r="R124" s="112">
        <f t="shared" si="36"/>
        <v>0</v>
      </c>
      <c r="S124" s="112">
        <f t="shared" si="37"/>
        <v>0</v>
      </c>
      <c r="T124" s="22" t="str">
        <f t="shared" si="43"/>
        <v>光</v>
      </c>
      <c r="U124" s="23">
        <f t="shared" si="33"/>
        <v>0</v>
      </c>
      <c r="V124" s="23">
        <f t="shared" si="48"/>
        <v>0</v>
      </c>
      <c r="W124" s="23">
        <f t="shared" si="48"/>
        <v>0</v>
      </c>
      <c r="X124" s="23">
        <f t="shared" si="48"/>
        <v>0</v>
      </c>
      <c r="Y124" s="23">
        <f t="shared" si="48"/>
        <v>0</v>
      </c>
      <c r="Z124" s="23">
        <f t="shared" si="48"/>
        <v>0</v>
      </c>
      <c r="AA124" s="23">
        <f t="shared" si="48"/>
        <v>0</v>
      </c>
      <c r="AB124" s="113">
        <f t="shared" si="38"/>
        <v>0</v>
      </c>
      <c r="AC124" s="21">
        <f t="shared" si="39"/>
        <v>26</v>
      </c>
    </row>
    <row r="125" spans="2:29" x14ac:dyDescent="0.15">
      <c r="B125" s="23">
        <v>123</v>
      </c>
      <c r="C125" s="23" t="str">
        <f t="shared" si="34"/>
        <v>武器123</v>
      </c>
      <c r="D125" s="23" t="str">
        <f t="shared" si="45"/>
        <v>c</v>
      </c>
      <c r="E125" s="89" t="s">
        <v>123</v>
      </c>
      <c r="F125" s="90" t="s">
        <v>1701</v>
      </c>
      <c r="G125" s="22" t="s">
        <v>1706</v>
      </c>
      <c r="H125" s="23">
        <f t="shared" si="41"/>
        <v>3</v>
      </c>
      <c r="I125" s="23">
        <f t="shared" si="25"/>
        <v>38</v>
      </c>
      <c r="J125" s="23">
        <f t="shared" si="26"/>
        <v>0</v>
      </c>
      <c r="K125" s="23">
        <f t="shared" si="27"/>
        <v>0</v>
      </c>
      <c r="L125" s="23">
        <f t="shared" si="28"/>
        <v>0</v>
      </c>
      <c r="M125" s="23">
        <f t="shared" si="29"/>
        <v>0</v>
      </c>
      <c r="N125" s="23">
        <f t="shared" si="30"/>
        <v>0</v>
      </c>
      <c r="O125" s="23">
        <f t="shared" si="31"/>
        <v>0</v>
      </c>
      <c r="P125" s="23">
        <f t="shared" si="32"/>
        <v>0</v>
      </c>
      <c r="Q125" s="112">
        <f t="shared" si="35"/>
        <v>0</v>
      </c>
      <c r="R125" s="112">
        <f t="shared" si="36"/>
        <v>0</v>
      </c>
      <c r="S125" s="112">
        <f t="shared" si="37"/>
        <v>0</v>
      </c>
      <c r="T125" s="22" t="str">
        <f t="shared" si="43"/>
        <v>光</v>
      </c>
      <c r="U125" s="23">
        <f t="shared" si="33"/>
        <v>0</v>
      </c>
      <c r="V125" s="23">
        <f t="shared" si="48"/>
        <v>0</v>
      </c>
      <c r="W125" s="23">
        <f t="shared" si="48"/>
        <v>0</v>
      </c>
      <c r="X125" s="23">
        <f t="shared" si="48"/>
        <v>0</v>
      </c>
      <c r="Y125" s="23">
        <f t="shared" si="48"/>
        <v>0</v>
      </c>
      <c r="Z125" s="23">
        <f t="shared" si="48"/>
        <v>0</v>
      </c>
      <c r="AA125" s="23">
        <f t="shared" si="48"/>
        <v>0</v>
      </c>
      <c r="AB125" s="113">
        <f t="shared" si="38"/>
        <v>0</v>
      </c>
      <c r="AC125" s="21">
        <f t="shared" si="39"/>
        <v>38</v>
      </c>
    </row>
    <row r="126" spans="2:29" x14ac:dyDescent="0.15">
      <c r="B126" s="23">
        <v>124</v>
      </c>
      <c r="C126" s="23" t="str">
        <f t="shared" si="34"/>
        <v>武器124</v>
      </c>
      <c r="D126" s="23" t="str">
        <f t="shared" si="45"/>
        <v>c</v>
      </c>
      <c r="E126" s="89" t="s">
        <v>123</v>
      </c>
      <c r="F126" s="90" t="s">
        <v>1701</v>
      </c>
      <c r="G126" s="22" t="s">
        <v>1706</v>
      </c>
      <c r="H126" s="23">
        <f t="shared" si="41"/>
        <v>4</v>
      </c>
      <c r="I126" s="23">
        <f t="shared" si="25"/>
        <v>51</v>
      </c>
      <c r="J126" s="23">
        <f t="shared" si="26"/>
        <v>0</v>
      </c>
      <c r="K126" s="23">
        <f t="shared" si="27"/>
        <v>0</v>
      </c>
      <c r="L126" s="23">
        <f t="shared" si="28"/>
        <v>0</v>
      </c>
      <c r="M126" s="23">
        <f t="shared" si="29"/>
        <v>0</v>
      </c>
      <c r="N126" s="23">
        <f t="shared" si="30"/>
        <v>0</v>
      </c>
      <c r="O126" s="23">
        <f t="shared" si="31"/>
        <v>0</v>
      </c>
      <c r="P126" s="23">
        <f t="shared" si="32"/>
        <v>0</v>
      </c>
      <c r="Q126" s="112">
        <f t="shared" si="35"/>
        <v>0</v>
      </c>
      <c r="R126" s="112">
        <f t="shared" si="36"/>
        <v>0</v>
      </c>
      <c r="S126" s="112">
        <f t="shared" si="37"/>
        <v>0</v>
      </c>
      <c r="T126" s="22" t="str">
        <f t="shared" si="43"/>
        <v>光</v>
      </c>
      <c r="U126" s="23">
        <f t="shared" si="33"/>
        <v>0</v>
      </c>
      <c r="V126" s="23">
        <f t="shared" si="48"/>
        <v>0</v>
      </c>
      <c r="W126" s="23">
        <f t="shared" si="48"/>
        <v>0</v>
      </c>
      <c r="X126" s="23">
        <f t="shared" si="48"/>
        <v>0</v>
      </c>
      <c r="Y126" s="23">
        <f t="shared" si="48"/>
        <v>0</v>
      </c>
      <c r="Z126" s="23">
        <f t="shared" si="48"/>
        <v>0</v>
      </c>
      <c r="AA126" s="23">
        <f t="shared" si="48"/>
        <v>0</v>
      </c>
      <c r="AB126" s="113">
        <f t="shared" si="38"/>
        <v>0</v>
      </c>
      <c r="AC126" s="21">
        <f t="shared" si="39"/>
        <v>51</v>
      </c>
    </row>
    <row r="127" spans="2:29" x14ac:dyDescent="0.15">
      <c r="B127" s="23">
        <v>125</v>
      </c>
      <c r="C127" s="23" t="str">
        <f t="shared" si="34"/>
        <v>武器125</v>
      </c>
      <c r="D127" s="23" t="str">
        <f t="shared" si="45"/>
        <v>c</v>
      </c>
      <c r="E127" s="89" t="s">
        <v>123</v>
      </c>
      <c r="F127" s="90" t="s">
        <v>1701</v>
      </c>
      <c r="G127" s="22" t="s">
        <v>1706</v>
      </c>
      <c r="H127" s="23">
        <f t="shared" si="41"/>
        <v>5</v>
      </c>
      <c r="I127" s="23">
        <f t="shared" si="25"/>
        <v>64</v>
      </c>
      <c r="J127" s="23">
        <f t="shared" si="26"/>
        <v>0</v>
      </c>
      <c r="K127" s="23">
        <f t="shared" si="27"/>
        <v>0</v>
      </c>
      <c r="L127" s="23">
        <f t="shared" si="28"/>
        <v>0</v>
      </c>
      <c r="M127" s="23">
        <f t="shared" si="29"/>
        <v>0</v>
      </c>
      <c r="N127" s="23">
        <f t="shared" si="30"/>
        <v>0</v>
      </c>
      <c r="O127" s="23">
        <f t="shared" si="31"/>
        <v>0</v>
      </c>
      <c r="P127" s="23">
        <f t="shared" si="32"/>
        <v>0</v>
      </c>
      <c r="Q127" s="112">
        <f t="shared" si="35"/>
        <v>0</v>
      </c>
      <c r="R127" s="112">
        <f t="shared" si="36"/>
        <v>0</v>
      </c>
      <c r="S127" s="112">
        <f t="shared" si="37"/>
        <v>0</v>
      </c>
      <c r="T127" s="22" t="str">
        <f t="shared" si="43"/>
        <v>光</v>
      </c>
      <c r="U127" s="23">
        <f t="shared" si="33"/>
        <v>0</v>
      </c>
      <c r="V127" s="23">
        <f t="shared" si="48"/>
        <v>0</v>
      </c>
      <c r="W127" s="23">
        <f t="shared" si="48"/>
        <v>0</v>
      </c>
      <c r="X127" s="23">
        <f t="shared" si="48"/>
        <v>0</v>
      </c>
      <c r="Y127" s="23">
        <f t="shared" si="48"/>
        <v>0</v>
      </c>
      <c r="Z127" s="23">
        <f t="shared" si="48"/>
        <v>0</v>
      </c>
      <c r="AA127" s="23">
        <f t="shared" si="48"/>
        <v>0</v>
      </c>
      <c r="AB127" s="113">
        <f t="shared" si="38"/>
        <v>0</v>
      </c>
      <c r="AC127" s="21">
        <f t="shared" si="39"/>
        <v>64</v>
      </c>
    </row>
    <row r="128" spans="2:29" x14ac:dyDescent="0.15">
      <c r="B128" s="23">
        <v>126</v>
      </c>
      <c r="C128" s="23" t="str">
        <f t="shared" si="34"/>
        <v>武器126</v>
      </c>
      <c r="D128" s="23" t="str">
        <f t="shared" si="45"/>
        <v>c</v>
      </c>
      <c r="E128" s="89" t="s">
        <v>123</v>
      </c>
      <c r="F128" s="90" t="s">
        <v>1701</v>
      </c>
      <c r="G128" s="22" t="s">
        <v>1706</v>
      </c>
      <c r="H128" s="23">
        <f t="shared" si="41"/>
        <v>6</v>
      </c>
      <c r="I128" s="23">
        <f t="shared" si="25"/>
        <v>77</v>
      </c>
      <c r="J128" s="23">
        <f t="shared" si="26"/>
        <v>0</v>
      </c>
      <c r="K128" s="23">
        <f t="shared" si="27"/>
        <v>0</v>
      </c>
      <c r="L128" s="23">
        <f t="shared" si="28"/>
        <v>0</v>
      </c>
      <c r="M128" s="23">
        <f t="shared" si="29"/>
        <v>0</v>
      </c>
      <c r="N128" s="23">
        <f t="shared" si="30"/>
        <v>0</v>
      </c>
      <c r="O128" s="23">
        <f t="shared" si="31"/>
        <v>0</v>
      </c>
      <c r="P128" s="23">
        <f t="shared" si="32"/>
        <v>0</v>
      </c>
      <c r="Q128" s="112">
        <f t="shared" si="35"/>
        <v>0</v>
      </c>
      <c r="R128" s="112">
        <f t="shared" si="36"/>
        <v>0</v>
      </c>
      <c r="S128" s="112">
        <f t="shared" si="37"/>
        <v>0</v>
      </c>
      <c r="T128" s="22" t="str">
        <f t="shared" si="43"/>
        <v>光</v>
      </c>
      <c r="U128" s="23">
        <f t="shared" si="33"/>
        <v>0</v>
      </c>
      <c r="V128" s="23">
        <f t="shared" si="48"/>
        <v>0</v>
      </c>
      <c r="W128" s="23">
        <f t="shared" si="48"/>
        <v>0</v>
      </c>
      <c r="X128" s="23">
        <f t="shared" si="48"/>
        <v>0</v>
      </c>
      <c r="Y128" s="23">
        <f t="shared" si="48"/>
        <v>0</v>
      </c>
      <c r="Z128" s="23">
        <f t="shared" si="48"/>
        <v>0</v>
      </c>
      <c r="AA128" s="23">
        <f t="shared" si="48"/>
        <v>0</v>
      </c>
      <c r="AB128" s="113">
        <f t="shared" si="38"/>
        <v>0</v>
      </c>
      <c r="AC128" s="21">
        <f t="shared" si="39"/>
        <v>77</v>
      </c>
    </row>
    <row r="129" spans="2:29" x14ac:dyDescent="0.15">
      <c r="B129" s="23">
        <v>127</v>
      </c>
      <c r="C129" s="23" t="str">
        <f t="shared" si="34"/>
        <v>武器127</v>
      </c>
      <c r="D129" s="23" t="str">
        <f t="shared" si="45"/>
        <v>c</v>
      </c>
      <c r="E129" s="89" t="s">
        <v>123</v>
      </c>
      <c r="F129" s="90" t="s">
        <v>1701</v>
      </c>
      <c r="G129" s="22" t="s">
        <v>1706</v>
      </c>
      <c r="H129" s="23">
        <f t="shared" si="41"/>
        <v>7</v>
      </c>
      <c r="I129" s="23">
        <f t="shared" si="25"/>
        <v>89</v>
      </c>
      <c r="J129" s="23">
        <f t="shared" si="26"/>
        <v>0</v>
      </c>
      <c r="K129" s="23">
        <f t="shared" si="27"/>
        <v>0</v>
      </c>
      <c r="L129" s="23">
        <f t="shared" si="28"/>
        <v>0</v>
      </c>
      <c r="M129" s="23">
        <f t="shared" si="29"/>
        <v>0</v>
      </c>
      <c r="N129" s="23">
        <f t="shared" si="30"/>
        <v>0</v>
      </c>
      <c r="O129" s="23">
        <f t="shared" si="31"/>
        <v>0</v>
      </c>
      <c r="P129" s="23">
        <f t="shared" si="32"/>
        <v>0</v>
      </c>
      <c r="Q129" s="112">
        <f t="shared" si="35"/>
        <v>0</v>
      </c>
      <c r="R129" s="112">
        <f t="shared" si="36"/>
        <v>0</v>
      </c>
      <c r="S129" s="112">
        <f t="shared" si="37"/>
        <v>0</v>
      </c>
      <c r="T129" s="22" t="str">
        <f t="shared" si="43"/>
        <v>光</v>
      </c>
      <c r="U129" s="23">
        <f t="shared" si="33"/>
        <v>0</v>
      </c>
      <c r="V129" s="23">
        <f t="shared" si="48"/>
        <v>0</v>
      </c>
      <c r="W129" s="23">
        <f t="shared" si="48"/>
        <v>0</v>
      </c>
      <c r="X129" s="23">
        <f t="shared" si="48"/>
        <v>0</v>
      </c>
      <c r="Y129" s="23">
        <f t="shared" si="48"/>
        <v>0</v>
      </c>
      <c r="Z129" s="23">
        <f t="shared" si="48"/>
        <v>0</v>
      </c>
      <c r="AA129" s="23">
        <f t="shared" si="48"/>
        <v>0</v>
      </c>
      <c r="AB129" s="113">
        <f t="shared" si="38"/>
        <v>0</v>
      </c>
      <c r="AC129" s="21">
        <f t="shared" si="39"/>
        <v>89</v>
      </c>
    </row>
    <row r="130" spans="2:29" x14ac:dyDescent="0.15">
      <c r="B130" s="23">
        <v>128</v>
      </c>
      <c r="C130" s="23" t="str">
        <f t="shared" si="34"/>
        <v>武器128</v>
      </c>
      <c r="D130" s="23" t="str">
        <f t="shared" si="45"/>
        <v>c</v>
      </c>
      <c r="E130" s="89" t="s">
        <v>123</v>
      </c>
      <c r="F130" s="90" t="s">
        <v>1701</v>
      </c>
      <c r="G130" s="22" t="s">
        <v>1706</v>
      </c>
      <c r="H130" s="23">
        <f t="shared" si="41"/>
        <v>8</v>
      </c>
      <c r="I130" s="23">
        <f t="shared" si="25"/>
        <v>102</v>
      </c>
      <c r="J130" s="23">
        <f t="shared" si="26"/>
        <v>0</v>
      </c>
      <c r="K130" s="23">
        <f t="shared" si="27"/>
        <v>0</v>
      </c>
      <c r="L130" s="23">
        <f t="shared" si="28"/>
        <v>0</v>
      </c>
      <c r="M130" s="23">
        <f t="shared" si="29"/>
        <v>0</v>
      </c>
      <c r="N130" s="23">
        <f t="shared" si="30"/>
        <v>0</v>
      </c>
      <c r="O130" s="23">
        <f t="shared" si="31"/>
        <v>0</v>
      </c>
      <c r="P130" s="23">
        <f t="shared" si="32"/>
        <v>0</v>
      </c>
      <c r="Q130" s="112">
        <f t="shared" si="35"/>
        <v>0</v>
      </c>
      <c r="R130" s="112">
        <f t="shared" si="36"/>
        <v>0</v>
      </c>
      <c r="S130" s="112">
        <f t="shared" si="37"/>
        <v>0</v>
      </c>
      <c r="T130" s="22" t="str">
        <f t="shared" si="43"/>
        <v>光</v>
      </c>
      <c r="U130" s="23">
        <f t="shared" si="33"/>
        <v>0</v>
      </c>
      <c r="V130" s="23">
        <f t="shared" si="48"/>
        <v>0</v>
      </c>
      <c r="W130" s="23">
        <f t="shared" si="48"/>
        <v>0</v>
      </c>
      <c r="X130" s="23">
        <f t="shared" si="48"/>
        <v>0</v>
      </c>
      <c r="Y130" s="23">
        <f t="shared" si="48"/>
        <v>0</v>
      </c>
      <c r="Z130" s="23">
        <f t="shared" si="48"/>
        <v>0</v>
      </c>
      <c r="AA130" s="23">
        <f t="shared" si="48"/>
        <v>0</v>
      </c>
      <c r="AB130" s="113">
        <f t="shared" si="38"/>
        <v>0</v>
      </c>
      <c r="AC130" s="21">
        <f t="shared" si="39"/>
        <v>102</v>
      </c>
    </row>
    <row r="131" spans="2:29" x14ac:dyDescent="0.15">
      <c r="B131" s="23">
        <v>129</v>
      </c>
      <c r="C131" s="23" t="str">
        <f t="shared" si="34"/>
        <v>武器129</v>
      </c>
      <c r="D131" s="23" t="str">
        <f t="shared" si="45"/>
        <v>s</v>
      </c>
      <c r="E131" s="89" t="s">
        <v>123</v>
      </c>
      <c r="F131" s="90" t="s">
        <v>1701</v>
      </c>
      <c r="G131" s="22" t="s">
        <v>1707</v>
      </c>
      <c r="H131" s="23">
        <f t="shared" si="41"/>
        <v>1</v>
      </c>
      <c r="I131" s="23">
        <f t="shared" ref="I131:I194" si="49">ROUND(VLOOKUP(F131,professionGrow,4,FALSE)*(1+VLOOKUP(G131,professionGrowP,4,FALSE))*H131*10*VLOOKUP(D131,eq_qulity,4,FALSE)*(1+VLOOKUP($G131,equ_change,4,FALSE)),0)</f>
        <v>10</v>
      </c>
      <c r="J131" s="23">
        <f t="shared" ref="J131:J194" si="50">ROUND(VLOOKUP($F131,professionGrow,血量,FALSE)*(1+VLOOKUP($G131,professionGrowP,血量,FALSE))*$H131*10*VLOOKUP($D131,eq_qulity,5,FALSE)*(1+VLOOKUP($G131,equ_change,血量,FALSE)),0)</f>
        <v>7</v>
      </c>
      <c r="K131" s="23">
        <f t="shared" ref="K131:K194" si="51">ROUND(VLOOKUP($F131,professionGrow,魔法值,FALSE)*(1+VLOOKUP($G131,professionGrowP,魔法值,FALSE))*$H131*10*VLOOKUP($D131,eq_qulity,5,FALSE)*(1+VLOOKUP($G131,equ_change,魔法值,FALSE)),0)</f>
        <v>5</v>
      </c>
      <c r="L131" s="23">
        <f t="shared" ref="L131:L194" si="52">ROUND(VLOOKUP($F131,professionGrow,力量,FALSE)*(1+VLOOKUP($G131,professionGrowP,力量,FALSE))*$H131*10*VLOOKUP($D131,eq_qulity,5,FALSE)*(1+VLOOKUP(G131,equ_change,力量,FALSE)),0)</f>
        <v>3</v>
      </c>
      <c r="M131" s="23">
        <f t="shared" ref="M131:M194" si="53">ROUND(VLOOKUP($F131,professionGrow,防御力,FALSE)*(1+VLOOKUP($G131,professionGrowP,防御力,FALSE))*$H131*10*VLOOKUP($D131,eq_qulity,5,FALSE)*(1+VLOOKUP($G131,equ_change,防御力,FALSE)),0)</f>
        <v>4</v>
      </c>
      <c r="N131" s="23">
        <f t="shared" ref="N131:N194" si="54">ROUND(VLOOKUP($F131,professionGrow,魔攻,FALSE)*(1+VLOOKUP($G131,professionGrowP,魔攻,FALSE))*$H131*10*VLOOKUP($D131,eq_qulity,5,FALSE)*(1+VLOOKUP(G131,equ_change,魔攻,FALSE)),0)</f>
        <v>10</v>
      </c>
      <c r="O131" s="23">
        <f t="shared" ref="O131:O194" si="55">ROUND(VLOOKUP($F131,professionGrow,敏捷,FALSE)*(1+VLOOKUP($G131,professionGrowP,敏捷,FALSE))*$H131*10*VLOOKUP($D131,eq_qulity,5,FALSE)*(1+VLOOKUP(G131,equ_change,敏捷,FALSE)),0)</f>
        <v>7</v>
      </c>
      <c r="P131" s="23">
        <f t="shared" ref="P131:P194" si="56">ROUND(VLOOKUP($F131,professionGrow,幸运,FALSE)*(1+VLOOKUP($G131,professionGrowP,幸运,FALSE))*$H131*10*VLOOKUP($D131,eq_qulity,5,FALSE)*(1+VLOOKUP(G131,equ_change,幸运,FALSE)),0)</f>
        <v>4</v>
      </c>
      <c r="Q131" s="112">
        <f t="shared" si="35"/>
        <v>0.02</v>
      </c>
      <c r="R131" s="112">
        <f t="shared" si="36"/>
        <v>1.7500000000000002E-2</v>
      </c>
      <c r="S131" s="112">
        <f t="shared" si="37"/>
        <v>6.6666666666666662E-3</v>
      </c>
      <c r="T131" s="22" t="str">
        <f t="shared" si="43"/>
        <v>风</v>
      </c>
      <c r="U131" s="23">
        <f t="shared" ref="U131:U194" si="57">ROUND(VLOOKUP($F131,professionGrow,MATCH(T131,professionGrowPName,0),FALSE)*(1+VLOOKUP($G131,professionGrowP,MATCH(T131,professionGrowPName,0),FALSE))*$H131*10*VLOOKUP($D131,eq_qulity,5,FALSE),0)</f>
        <v>4</v>
      </c>
      <c r="V131" s="23">
        <f t="shared" si="48"/>
        <v>4</v>
      </c>
      <c r="W131" s="23">
        <f t="shared" si="48"/>
        <v>2</v>
      </c>
      <c r="X131" s="23">
        <f t="shared" si="48"/>
        <v>3</v>
      </c>
      <c r="Y131" s="23">
        <f t="shared" si="48"/>
        <v>3</v>
      </c>
      <c r="Z131" s="23">
        <f t="shared" si="48"/>
        <v>3</v>
      </c>
      <c r="AA131" s="23">
        <f t="shared" si="48"/>
        <v>9</v>
      </c>
      <c r="AB131" s="113">
        <f t="shared" si="38"/>
        <v>0.08</v>
      </c>
      <c r="AC131" s="21">
        <f t="shared" si="39"/>
        <v>78.124166666666667</v>
      </c>
    </row>
    <row r="132" spans="2:29" x14ac:dyDescent="0.15">
      <c r="B132" s="23">
        <v>130</v>
      </c>
      <c r="C132" s="23" t="str">
        <f t="shared" ref="C132:C195" si="58">"武器"&amp;B132</f>
        <v>武器130</v>
      </c>
      <c r="D132" s="23" t="str">
        <f t="shared" si="45"/>
        <v>s</v>
      </c>
      <c r="E132" s="89" t="s">
        <v>123</v>
      </c>
      <c r="F132" s="90" t="s">
        <v>1701</v>
      </c>
      <c r="G132" s="22" t="s">
        <v>1707</v>
      </c>
      <c r="H132" s="23">
        <f t="shared" si="41"/>
        <v>2</v>
      </c>
      <c r="I132" s="23">
        <f t="shared" si="49"/>
        <v>20</v>
      </c>
      <c r="J132" s="23">
        <f t="shared" si="50"/>
        <v>13</v>
      </c>
      <c r="K132" s="23">
        <f t="shared" si="51"/>
        <v>10</v>
      </c>
      <c r="L132" s="23">
        <f t="shared" si="52"/>
        <v>6</v>
      </c>
      <c r="M132" s="23">
        <f t="shared" si="53"/>
        <v>8</v>
      </c>
      <c r="N132" s="23">
        <f t="shared" si="54"/>
        <v>19</v>
      </c>
      <c r="O132" s="23">
        <f t="shared" si="55"/>
        <v>15</v>
      </c>
      <c r="P132" s="23">
        <f t="shared" si="56"/>
        <v>7</v>
      </c>
      <c r="Q132" s="112">
        <f t="shared" ref="Q132:Q195" si="59">(P132/2)%</f>
        <v>3.5000000000000003E-2</v>
      </c>
      <c r="R132" s="112">
        <f t="shared" ref="R132:R195" si="60">(O132/4)%</f>
        <v>3.7499999999999999E-2</v>
      </c>
      <c r="S132" s="112">
        <f t="shared" ref="S132:S195" si="61">(P132/6)%</f>
        <v>1.1666666666666667E-2</v>
      </c>
      <c r="T132" s="22" t="str">
        <f t="shared" si="43"/>
        <v>风</v>
      </c>
      <c r="U132" s="23">
        <f t="shared" si="57"/>
        <v>7</v>
      </c>
      <c r="V132" s="23">
        <f t="shared" si="48"/>
        <v>7</v>
      </c>
      <c r="W132" s="23">
        <f t="shared" si="48"/>
        <v>4</v>
      </c>
      <c r="X132" s="23">
        <f t="shared" si="48"/>
        <v>6</v>
      </c>
      <c r="Y132" s="23">
        <f t="shared" si="48"/>
        <v>6</v>
      </c>
      <c r="Z132" s="23">
        <f t="shared" si="48"/>
        <v>6</v>
      </c>
      <c r="AA132" s="23">
        <f t="shared" si="48"/>
        <v>18</v>
      </c>
      <c r="AB132" s="113">
        <f t="shared" ref="AB132:AB195" si="62">IF(U132=0,0,IF((SUM(I132:P132)/15)&lt;8,8%,(SUM(I132:P132)/15)%))</f>
        <v>0.08</v>
      </c>
      <c r="AC132" s="21">
        <f t="shared" ref="AC132:AC195" si="63">SUM(I132:AB132)</f>
        <v>152.16416666666666</v>
      </c>
    </row>
    <row r="133" spans="2:29" x14ac:dyDescent="0.15">
      <c r="B133" s="23">
        <v>131</v>
      </c>
      <c r="C133" s="23" t="str">
        <f t="shared" si="58"/>
        <v>武器131</v>
      </c>
      <c r="D133" s="23" t="str">
        <f t="shared" si="45"/>
        <v>s</v>
      </c>
      <c r="E133" s="89" t="s">
        <v>123</v>
      </c>
      <c r="F133" s="90" t="s">
        <v>1701</v>
      </c>
      <c r="G133" s="22" t="s">
        <v>1707</v>
      </c>
      <c r="H133" s="23">
        <f t="shared" si="41"/>
        <v>3</v>
      </c>
      <c r="I133" s="23">
        <f t="shared" si="49"/>
        <v>31</v>
      </c>
      <c r="J133" s="23">
        <f t="shared" si="50"/>
        <v>20</v>
      </c>
      <c r="K133" s="23">
        <f t="shared" si="51"/>
        <v>15</v>
      </c>
      <c r="L133" s="23">
        <f t="shared" si="52"/>
        <v>9</v>
      </c>
      <c r="M133" s="23">
        <f t="shared" si="53"/>
        <v>12</v>
      </c>
      <c r="N133" s="23">
        <f t="shared" si="54"/>
        <v>29</v>
      </c>
      <c r="O133" s="23">
        <f t="shared" si="55"/>
        <v>22</v>
      </c>
      <c r="P133" s="23">
        <f t="shared" si="56"/>
        <v>11</v>
      </c>
      <c r="Q133" s="112">
        <f t="shared" si="59"/>
        <v>5.5E-2</v>
      </c>
      <c r="R133" s="112">
        <f t="shared" si="60"/>
        <v>5.5E-2</v>
      </c>
      <c r="S133" s="112">
        <f t="shared" si="61"/>
        <v>1.8333333333333333E-2</v>
      </c>
      <c r="T133" s="22" t="str">
        <f t="shared" si="43"/>
        <v>风</v>
      </c>
      <c r="U133" s="23">
        <f t="shared" si="57"/>
        <v>11</v>
      </c>
      <c r="V133" s="23">
        <f t="shared" ref="V133:AA142" si="64">ROUND(VLOOKUP($F133,professionGrow,MATCH(V$2,professionGrowPName,0),FALSE)*(1+VLOOKUP($G133,professionGrowP,MATCH(V$2,professionGrowPName,0),FALSE))*$H133*10*VLOOKUP($D133,eq_qulity,5,FALSE),0)</f>
        <v>11</v>
      </c>
      <c r="W133" s="23">
        <f t="shared" si="64"/>
        <v>7</v>
      </c>
      <c r="X133" s="23">
        <f t="shared" si="64"/>
        <v>10</v>
      </c>
      <c r="Y133" s="23">
        <f t="shared" si="64"/>
        <v>10</v>
      </c>
      <c r="Z133" s="23">
        <f t="shared" si="64"/>
        <v>10</v>
      </c>
      <c r="AA133" s="23">
        <f t="shared" si="64"/>
        <v>28</v>
      </c>
      <c r="AB133" s="113">
        <f t="shared" si="62"/>
        <v>9.9333333333333329E-2</v>
      </c>
      <c r="AC133" s="21">
        <f t="shared" si="63"/>
        <v>236.22766666666669</v>
      </c>
    </row>
    <row r="134" spans="2:29" x14ac:dyDescent="0.15">
      <c r="B134" s="23">
        <v>132</v>
      </c>
      <c r="C134" s="23" t="str">
        <f t="shared" si="58"/>
        <v>武器132</v>
      </c>
      <c r="D134" s="23" t="str">
        <f t="shared" si="45"/>
        <v>s</v>
      </c>
      <c r="E134" s="89" t="s">
        <v>123</v>
      </c>
      <c r="F134" s="90" t="s">
        <v>1701</v>
      </c>
      <c r="G134" s="22" t="s">
        <v>1707</v>
      </c>
      <c r="H134" s="23">
        <f t="shared" si="41"/>
        <v>4</v>
      </c>
      <c r="I134" s="23">
        <f t="shared" si="49"/>
        <v>41</v>
      </c>
      <c r="J134" s="23">
        <f t="shared" si="50"/>
        <v>27</v>
      </c>
      <c r="K134" s="23">
        <f t="shared" si="51"/>
        <v>20</v>
      </c>
      <c r="L134" s="23">
        <f t="shared" si="52"/>
        <v>13</v>
      </c>
      <c r="M134" s="23">
        <f t="shared" si="53"/>
        <v>15</v>
      </c>
      <c r="N134" s="23">
        <f t="shared" si="54"/>
        <v>38</v>
      </c>
      <c r="O134" s="23">
        <f t="shared" si="55"/>
        <v>30</v>
      </c>
      <c r="P134" s="23">
        <f t="shared" si="56"/>
        <v>14</v>
      </c>
      <c r="Q134" s="112">
        <f t="shared" si="59"/>
        <v>7.0000000000000007E-2</v>
      </c>
      <c r="R134" s="112">
        <f t="shared" si="60"/>
        <v>7.4999999999999997E-2</v>
      </c>
      <c r="S134" s="112">
        <f t="shared" si="61"/>
        <v>2.3333333333333334E-2</v>
      </c>
      <c r="T134" s="22" t="str">
        <f t="shared" si="43"/>
        <v>风</v>
      </c>
      <c r="U134" s="23">
        <f t="shared" si="57"/>
        <v>15</v>
      </c>
      <c r="V134" s="23">
        <f t="shared" si="64"/>
        <v>15</v>
      </c>
      <c r="W134" s="23">
        <f t="shared" si="64"/>
        <v>9</v>
      </c>
      <c r="X134" s="23">
        <f t="shared" si="64"/>
        <v>13</v>
      </c>
      <c r="Y134" s="23">
        <f t="shared" si="64"/>
        <v>13</v>
      </c>
      <c r="Z134" s="23">
        <f t="shared" si="64"/>
        <v>13</v>
      </c>
      <c r="AA134" s="23">
        <f t="shared" si="64"/>
        <v>37</v>
      </c>
      <c r="AB134" s="113">
        <f t="shared" si="62"/>
        <v>0.13200000000000001</v>
      </c>
      <c r="AC134" s="21">
        <f t="shared" si="63"/>
        <v>313.3003333333333</v>
      </c>
    </row>
    <row r="135" spans="2:29" x14ac:dyDescent="0.15">
      <c r="B135" s="23">
        <v>133</v>
      </c>
      <c r="C135" s="23" t="str">
        <f t="shared" si="58"/>
        <v>武器133</v>
      </c>
      <c r="D135" s="23" t="str">
        <f t="shared" si="45"/>
        <v>s</v>
      </c>
      <c r="E135" s="89" t="s">
        <v>123</v>
      </c>
      <c r="F135" s="90" t="s">
        <v>1701</v>
      </c>
      <c r="G135" s="22" t="s">
        <v>1707</v>
      </c>
      <c r="H135" s="23">
        <f t="shared" si="41"/>
        <v>5</v>
      </c>
      <c r="I135" s="23">
        <f t="shared" si="49"/>
        <v>51</v>
      </c>
      <c r="J135" s="23">
        <f t="shared" si="50"/>
        <v>34</v>
      </c>
      <c r="K135" s="23">
        <f t="shared" si="51"/>
        <v>26</v>
      </c>
      <c r="L135" s="23">
        <f t="shared" si="52"/>
        <v>16</v>
      </c>
      <c r="M135" s="23">
        <f t="shared" si="53"/>
        <v>19</v>
      </c>
      <c r="N135" s="23">
        <f t="shared" si="54"/>
        <v>48</v>
      </c>
      <c r="O135" s="23">
        <f t="shared" si="55"/>
        <v>37</v>
      </c>
      <c r="P135" s="23">
        <f t="shared" si="56"/>
        <v>18</v>
      </c>
      <c r="Q135" s="112">
        <f t="shared" si="59"/>
        <v>0.09</v>
      </c>
      <c r="R135" s="112">
        <f t="shared" si="60"/>
        <v>9.2499999999999999E-2</v>
      </c>
      <c r="S135" s="112">
        <f t="shared" si="61"/>
        <v>0.03</v>
      </c>
      <c r="T135" s="22" t="str">
        <f t="shared" si="43"/>
        <v>风</v>
      </c>
      <c r="U135" s="23">
        <f t="shared" si="57"/>
        <v>18</v>
      </c>
      <c r="V135" s="23">
        <f t="shared" si="64"/>
        <v>18</v>
      </c>
      <c r="W135" s="23">
        <f t="shared" si="64"/>
        <v>11</v>
      </c>
      <c r="X135" s="23">
        <f t="shared" si="64"/>
        <v>16</v>
      </c>
      <c r="Y135" s="23">
        <f t="shared" si="64"/>
        <v>16</v>
      </c>
      <c r="Z135" s="23">
        <f t="shared" si="64"/>
        <v>16</v>
      </c>
      <c r="AA135" s="23">
        <f t="shared" si="64"/>
        <v>46</v>
      </c>
      <c r="AB135" s="113">
        <f t="shared" si="62"/>
        <v>0.16600000000000001</v>
      </c>
      <c r="AC135" s="21">
        <f t="shared" si="63"/>
        <v>390.37849999999997</v>
      </c>
    </row>
    <row r="136" spans="2:29" x14ac:dyDescent="0.15">
      <c r="B136" s="23">
        <v>134</v>
      </c>
      <c r="C136" s="23" t="str">
        <f t="shared" si="58"/>
        <v>武器134</v>
      </c>
      <c r="D136" s="23" t="str">
        <f t="shared" si="45"/>
        <v>s</v>
      </c>
      <c r="E136" s="89" t="s">
        <v>123</v>
      </c>
      <c r="F136" s="90" t="s">
        <v>1701</v>
      </c>
      <c r="G136" s="22" t="s">
        <v>1707</v>
      </c>
      <c r="H136" s="23">
        <f t="shared" si="41"/>
        <v>6</v>
      </c>
      <c r="I136" s="23">
        <f t="shared" si="49"/>
        <v>61</v>
      </c>
      <c r="J136" s="23">
        <f t="shared" si="50"/>
        <v>40</v>
      </c>
      <c r="K136" s="23">
        <f t="shared" si="51"/>
        <v>31</v>
      </c>
      <c r="L136" s="23">
        <f t="shared" si="52"/>
        <v>19</v>
      </c>
      <c r="M136" s="23">
        <f t="shared" si="53"/>
        <v>23</v>
      </c>
      <c r="N136" s="23">
        <f t="shared" si="54"/>
        <v>58</v>
      </c>
      <c r="O136" s="23">
        <f t="shared" si="55"/>
        <v>45</v>
      </c>
      <c r="P136" s="23">
        <f t="shared" si="56"/>
        <v>21</v>
      </c>
      <c r="Q136" s="112">
        <f t="shared" si="59"/>
        <v>0.105</v>
      </c>
      <c r="R136" s="112">
        <f t="shared" si="60"/>
        <v>0.1125</v>
      </c>
      <c r="S136" s="112">
        <f t="shared" si="61"/>
        <v>3.5000000000000003E-2</v>
      </c>
      <c r="T136" s="22" t="str">
        <f t="shared" si="43"/>
        <v>风</v>
      </c>
      <c r="U136" s="23">
        <f t="shared" si="57"/>
        <v>22</v>
      </c>
      <c r="V136" s="23">
        <f t="shared" si="64"/>
        <v>22</v>
      </c>
      <c r="W136" s="23">
        <f t="shared" si="64"/>
        <v>13</v>
      </c>
      <c r="X136" s="23">
        <f t="shared" si="64"/>
        <v>19</v>
      </c>
      <c r="Y136" s="23">
        <f t="shared" si="64"/>
        <v>19</v>
      </c>
      <c r="Z136" s="23">
        <f t="shared" si="64"/>
        <v>19</v>
      </c>
      <c r="AA136" s="23">
        <f t="shared" si="64"/>
        <v>55</v>
      </c>
      <c r="AB136" s="113">
        <f t="shared" si="62"/>
        <v>0.19866666666666666</v>
      </c>
      <c r="AC136" s="21">
        <f t="shared" si="63"/>
        <v>467.45116666666672</v>
      </c>
    </row>
    <row r="137" spans="2:29" x14ac:dyDescent="0.15">
      <c r="B137" s="23">
        <v>135</v>
      </c>
      <c r="C137" s="23" t="str">
        <f t="shared" si="58"/>
        <v>武器135</v>
      </c>
      <c r="D137" s="23" t="str">
        <f t="shared" si="45"/>
        <v>s</v>
      </c>
      <c r="E137" s="89" t="s">
        <v>123</v>
      </c>
      <c r="F137" s="90" t="s">
        <v>1701</v>
      </c>
      <c r="G137" s="22" t="s">
        <v>1707</v>
      </c>
      <c r="H137" s="23">
        <f t="shared" si="41"/>
        <v>7</v>
      </c>
      <c r="I137" s="23">
        <f t="shared" si="49"/>
        <v>71</v>
      </c>
      <c r="J137" s="23">
        <f t="shared" si="50"/>
        <v>47</v>
      </c>
      <c r="K137" s="23">
        <f t="shared" si="51"/>
        <v>36</v>
      </c>
      <c r="L137" s="23">
        <f t="shared" si="52"/>
        <v>22</v>
      </c>
      <c r="M137" s="23">
        <f t="shared" si="53"/>
        <v>27</v>
      </c>
      <c r="N137" s="23">
        <f t="shared" si="54"/>
        <v>67</v>
      </c>
      <c r="O137" s="23">
        <f t="shared" si="55"/>
        <v>52</v>
      </c>
      <c r="P137" s="23">
        <f t="shared" si="56"/>
        <v>25</v>
      </c>
      <c r="Q137" s="112">
        <f t="shared" si="59"/>
        <v>0.125</v>
      </c>
      <c r="R137" s="112">
        <f t="shared" si="60"/>
        <v>0.13</v>
      </c>
      <c r="S137" s="112">
        <f t="shared" si="61"/>
        <v>4.1666666666666671E-2</v>
      </c>
      <c r="T137" s="22" t="str">
        <f t="shared" si="43"/>
        <v>风</v>
      </c>
      <c r="U137" s="23">
        <f t="shared" si="57"/>
        <v>26</v>
      </c>
      <c r="V137" s="23">
        <f t="shared" si="64"/>
        <v>26</v>
      </c>
      <c r="W137" s="23">
        <f t="shared" si="64"/>
        <v>16</v>
      </c>
      <c r="X137" s="23">
        <f t="shared" si="64"/>
        <v>22</v>
      </c>
      <c r="Y137" s="23">
        <f t="shared" si="64"/>
        <v>22</v>
      </c>
      <c r="Z137" s="23">
        <f t="shared" si="64"/>
        <v>22</v>
      </c>
      <c r="AA137" s="23">
        <f t="shared" si="64"/>
        <v>64</v>
      </c>
      <c r="AB137" s="113">
        <f t="shared" si="62"/>
        <v>0.23133333333333334</v>
      </c>
      <c r="AC137" s="21">
        <f t="shared" si="63"/>
        <v>545.52799999999991</v>
      </c>
    </row>
    <row r="138" spans="2:29" x14ac:dyDescent="0.15">
      <c r="B138" s="23">
        <v>136</v>
      </c>
      <c r="C138" s="23" t="str">
        <f t="shared" si="58"/>
        <v>武器136</v>
      </c>
      <c r="D138" s="23" t="str">
        <f t="shared" si="45"/>
        <v>s</v>
      </c>
      <c r="E138" s="89" t="s">
        <v>123</v>
      </c>
      <c r="F138" s="90" t="s">
        <v>1701</v>
      </c>
      <c r="G138" s="22" t="s">
        <v>1707</v>
      </c>
      <c r="H138" s="23">
        <f t="shared" si="41"/>
        <v>8</v>
      </c>
      <c r="I138" s="23">
        <f t="shared" si="49"/>
        <v>82</v>
      </c>
      <c r="J138" s="23">
        <f t="shared" si="50"/>
        <v>54</v>
      </c>
      <c r="K138" s="23">
        <f t="shared" si="51"/>
        <v>41</v>
      </c>
      <c r="L138" s="23">
        <f t="shared" si="52"/>
        <v>25</v>
      </c>
      <c r="M138" s="23">
        <f t="shared" si="53"/>
        <v>31</v>
      </c>
      <c r="N138" s="23">
        <f t="shared" si="54"/>
        <v>77</v>
      </c>
      <c r="O138" s="23">
        <f t="shared" si="55"/>
        <v>60</v>
      </c>
      <c r="P138" s="23">
        <f t="shared" si="56"/>
        <v>28</v>
      </c>
      <c r="Q138" s="112">
        <f t="shared" si="59"/>
        <v>0.14000000000000001</v>
      </c>
      <c r="R138" s="112">
        <f t="shared" si="60"/>
        <v>0.15</v>
      </c>
      <c r="S138" s="112">
        <f t="shared" si="61"/>
        <v>4.6666666666666669E-2</v>
      </c>
      <c r="T138" s="22" t="str">
        <f t="shared" si="43"/>
        <v>风</v>
      </c>
      <c r="U138" s="23">
        <f t="shared" si="57"/>
        <v>29</v>
      </c>
      <c r="V138" s="23">
        <f t="shared" si="64"/>
        <v>29</v>
      </c>
      <c r="W138" s="23">
        <f t="shared" si="64"/>
        <v>18</v>
      </c>
      <c r="X138" s="23">
        <f t="shared" si="64"/>
        <v>26</v>
      </c>
      <c r="Y138" s="23">
        <f t="shared" si="64"/>
        <v>26</v>
      </c>
      <c r="Z138" s="23">
        <f t="shared" si="64"/>
        <v>26</v>
      </c>
      <c r="AA138" s="23">
        <f t="shared" si="64"/>
        <v>74</v>
      </c>
      <c r="AB138" s="113">
        <f t="shared" si="62"/>
        <v>0.26533333333333337</v>
      </c>
      <c r="AC138" s="21">
        <f t="shared" si="63"/>
        <v>626.60199999999998</v>
      </c>
    </row>
    <row r="139" spans="2:29" x14ac:dyDescent="0.15">
      <c r="B139" s="23">
        <v>137</v>
      </c>
      <c r="C139" s="23" t="str">
        <f t="shared" si="58"/>
        <v>武器137</v>
      </c>
      <c r="D139" s="23" t="str">
        <f t="shared" si="45"/>
        <v>a</v>
      </c>
      <c r="E139" s="89" t="s">
        <v>123</v>
      </c>
      <c r="F139" s="90" t="s">
        <v>1701</v>
      </c>
      <c r="G139" s="22" t="s">
        <v>1707</v>
      </c>
      <c r="H139" s="23">
        <f t="shared" si="41"/>
        <v>1</v>
      </c>
      <c r="I139" s="23">
        <f t="shared" si="49"/>
        <v>9</v>
      </c>
      <c r="J139" s="23">
        <f t="shared" si="50"/>
        <v>5</v>
      </c>
      <c r="K139" s="23">
        <f t="shared" si="51"/>
        <v>4</v>
      </c>
      <c r="L139" s="23">
        <f t="shared" si="52"/>
        <v>2</v>
      </c>
      <c r="M139" s="23">
        <f t="shared" si="53"/>
        <v>3</v>
      </c>
      <c r="N139" s="23">
        <f t="shared" si="54"/>
        <v>7</v>
      </c>
      <c r="O139" s="23">
        <f t="shared" si="55"/>
        <v>6</v>
      </c>
      <c r="P139" s="23">
        <f t="shared" si="56"/>
        <v>3</v>
      </c>
      <c r="Q139" s="112">
        <f t="shared" si="59"/>
        <v>1.4999999999999999E-2</v>
      </c>
      <c r="R139" s="112">
        <f t="shared" si="60"/>
        <v>1.4999999999999999E-2</v>
      </c>
      <c r="S139" s="112">
        <f t="shared" si="61"/>
        <v>5.0000000000000001E-3</v>
      </c>
      <c r="T139" s="22" t="str">
        <f t="shared" si="43"/>
        <v>风</v>
      </c>
      <c r="U139" s="23">
        <f t="shared" si="57"/>
        <v>3</v>
      </c>
      <c r="V139" s="23">
        <f t="shared" si="64"/>
        <v>3</v>
      </c>
      <c r="W139" s="23">
        <f t="shared" si="64"/>
        <v>2</v>
      </c>
      <c r="X139" s="23">
        <f t="shared" si="64"/>
        <v>2</v>
      </c>
      <c r="Y139" s="23">
        <f t="shared" si="64"/>
        <v>2</v>
      </c>
      <c r="Z139" s="23">
        <f t="shared" si="64"/>
        <v>2</v>
      </c>
      <c r="AA139" s="23">
        <f t="shared" si="64"/>
        <v>7</v>
      </c>
      <c r="AB139" s="113">
        <f t="shared" si="62"/>
        <v>0.08</v>
      </c>
      <c r="AC139" s="21">
        <f t="shared" si="63"/>
        <v>60.115000000000002</v>
      </c>
    </row>
    <row r="140" spans="2:29" x14ac:dyDescent="0.15">
      <c r="B140" s="23">
        <v>138</v>
      </c>
      <c r="C140" s="23" t="str">
        <f t="shared" si="58"/>
        <v>武器138</v>
      </c>
      <c r="D140" s="23" t="str">
        <f t="shared" si="45"/>
        <v>a</v>
      </c>
      <c r="E140" s="89" t="s">
        <v>123</v>
      </c>
      <c r="F140" s="90" t="s">
        <v>1701</v>
      </c>
      <c r="G140" s="22" t="s">
        <v>1707</v>
      </c>
      <c r="H140" s="23">
        <f t="shared" ref="H140:H203" si="65">H132</f>
        <v>2</v>
      </c>
      <c r="I140" s="23">
        <f t="shared" si="49"/>
        <v>18</v>
      </c>
      <c r="J140" s="23">
        <f t="shared" si="50"/>
        <v>10</v>
      </c>
      <c r="K140" s="23">
        <f t="shared" si="51"/>
        <v>8</v>
      </c>
      <c r="L140" s="23">
        <f t="shared" si="52"/>
        <v>5</v>
      </c>
      <c r="M140" s="23">
        <f t="shared" si="53"/>
        <v>6</v>
      </c>
      <c r="N140" s="23">
        <f t="shared" si="54"/>
        <v>14</v>
      </c>
      <c r="O140" s="23">
        <f t="shared" si="55"/>
        <v>11</v>
      </c>
      <c r="P140" s="23">
        <f t="shared" si="56"/>
        <v>5</v>
      </c>
      <c r="Q140" s="112">
        <f t="shared" si="59"/>
        <v>2.5000000000000001E-2</v>
      </c>
      <c r="R140" s="112">
        <f t="shared" si="60"/>
        <v>2.75E-2</v>
      </c>
      <c r="S140" s="112">
        <f t="shared" si="61"/>
        <v>8.3333333333333332E-3</v>
      </c>
      <c r="T140" s="22" t="str">
        <f t="shared" si="43"/>
        <v>风</v>
      </c>
      <c r="U140" s="23">
        <f t="shared" si="57"/>
        <v>6</v>
      </c>
      <c r="V140" s="23">
        <f t="shared" si="64"/>
        <v>6</v>
      </c>
      <c r="W140" s="23">
        <f t="shared" si="64"/>
        <v>3</v>
      </c>
      <c r="X140" s="23">
        <f t="shared" si="64"/>
        <v>5</v>
      </c>
      <c r="Y140" s="23">
        <f t="shared" si="64"/>
        <v>5</v>
      </c>
      <c r="Z140" s="23">
        <f t="shared" si="64"/>
        <v>5</v>
      </c>
      <c r="AA140" s="23">
        <f t="shared" si="64"/>
        <v>14</v>
      </c>
      <c r="AB140" s="113">
        <f t="shared" si="62"/>
        <v>0.08</v>
      </c>
      <c r="AC140" s="21">
        <f t="shared" si="63"/>
        <v>121.14083333333335</v>
      </c>
    </row>
    <row r="141" spans="2:29" x14ac:dyDescent="0.15">
      <c r="B141" s="23">
        <v>139</v>
      </c>
      <c r="C141" s="23" t="str">
        <f t="shared" si="58"/>
        <v>武器139</v>
      </c>
      <c r="D141" s="23" t="str">
        <f t="shared" si="45"/>
        <v>a</v>
      </c>
      <c r="E141" s="89" t="s">
        <v>123</v>
      </c>
      <c r="F141" s="90" t="s">
        <v>1701</v>
      </c>
      <c r="G141" s="22" t="s">
        <v>1707</v>
      </c>
      <c r="H141" s="23">
        <f t="shared" si="65"/>
        <v>3</v>
      </c>
      <c r="I141" s="23">
        <f t="shared" si="49"/>
        <v>27</v>
      </c>
      <c r="J141" s="23">
        <f t="shared" si="50"/>
        <v>15</v>
      </c>
      <c r="K141" s="23">
        <f t="shared" si="51"/>
        <v>12</v>
      </c>
      <c r="L141" s="23">
        <f t="shared" si="52"/>
        <v>7</v>
      </c>
      <c r="M141" s="23">
        <f t="shared" si="53"/>
        <v>9</v>
      </c>
      <c r="N141" s="23">
        <f t="shared" si="54"/>
        <v>22</v>
      </c>
      <c r="O141" s="23">
        <f t="shared" si="55"/>
        <v>17</v>
      </c>
      <c r="P141" s="23">
        <f t="shared" si="56"/>
        <v>8</v>
      </c>
      <c r="Q141" s="112">
        <f t="shared" si="59"/>
        <v>0.04</v>
      </c>
      <c r="R141" s="112">
        <f t="shared" si="60"/>
        <v>4.2500000000000003E-2</v>
      </c>
      <c r="S141" s="112">
        <f t="shared" si="61"/>
        <v>1.3333333333333332E-2</v>
      </c>
      <c r="T141" s="22" t="str">
        <f t="shared" si="43"/>
        <v>风</v>
      </c>
      <c r="U141" s="23">
        <f t="shared" si="57"/>
        <v>8</v>
      </c>
      <c r="V141" s="23">
        <f t="shared" si="64"/>
        <v>8</v>
      </c>
      <c r="W141" s="23">
        <f t="shared" si="64"/>
        <v>5</v>
      </c>
      <c r="X141" s="23">
        <f t="shared" si="64"/>
        <v>7</v>
      </c>
      <c r="Y141" s="23">
        <f t="shared" si="64"/>
        <v>7</v>
      </c>
      <c r="Z141" s="23">
        <f t="shared" si="64"/>
        <v>7</v>
      </c>
      <c r="AA141" s="23">
        <f t="shared" si="64"/>
        <v>21</v>
      </c>
      <c r="AB141" s="113">
        <f t="shared" si="62"/>
        <v>0.08</v>
      </c>
      <c r="AC141" s="21">
        <f t="shared" si="63"/>
        <v>180.17583333333337</v>
      </c>
    </row>
    <row r="142" spans="2:29" x14ac:dyDescent="0.15">
      <c r="B142" s="23">
        <v>140</v>
      </c>
      <c r="C142" s="23" t="str">
        <f t="shared" si="58"/>
        <v>武器140</v>
      </c>
      <c r="D142" s="23" t="str">
        <f t="shared" si="45"/>
        <v>a</v>
      </c>
      <c r="E142" s="89" t="s">
        <v>123</v>
      </c>
      <c r="F142" s="90" t="s">
        <v>1701</v>
      </c>
      <c r="G142" s="22" t="s">
        <v>1707</v>
      </c>
      <c r="H142" s="23">
        <f t="shared" si="65"/>
        <v>4</v>
      </c>
      <c r="I142" s="23">
        <f t="shared" si="49"/>
        <v>36</v>
      </c>
      <c r="J142" s="23">
        <f t="shared" si="50"/>
        <v>20</v>
      </c>
      <c r="K142" s="23">
        <f t="shared" si="51"/>
        <v>15</v>
      </c>
      <c r="L142" s="23">
        <f t="shared" si="52"/>
        <v>9</v>
      </c>
      <c r="M142" s="23">
        <f t="shared" si="53"/>
        <v>12</v>
      </c>
      <c r="N142" s="23">
        <f t="shared" si="54"/>
        <v>29</v>
      </c>
      <c r="O142" s="23">
        <f t="shared" si="55"/>
        <v>22</v>
      </c>
      <c r="P142" s="23">
        <f t="shared" si="56"/>
        <v>11</v>
      </c>
      <c r="Q142" s="112">
        <f t="shared" si="59"/>
        <v>5.5E-2</v>
      </c>
      <c r="R142" s="112">
        <f t="shared" si="60"/>
        <v>5.5E-2</v>
      </c>
      <c r="S142" s="112">
        <f t="shared" si="61"/>
        <v>1.8333333333333333E-2</v>
      </c>
      <c r="T142" s="22" t="str">
        <f t="shared" si="43"/>
        <v>风</v>
      </c>
      <c r="U142" s="23">
        <f t="shared" si="57"/>
        <v>11</v>
      </c>
      <c r="V142" s="23">
        <f t="shared" si="64"/>
        <v>11</v>
      </c>
      <c r="W142" s="23">
        <f t="shared" si="64"/>
        <v>7</v>
      </c>
      <c r="X142" s="23">
        <f t="shared" si="64"/>
        <v>10</v>
      </c>
      <c r="Y142" s="23">
        <f t="shared" si="64"/>
        <v>10</v>
      </c>
      <c r="Z142" s="23">
        <f t="shared" si="64"/>
        <v>10</v>
      </c>
      <c r="AA142" s="23">
        <f t="shared" si="64"/>
        <v>28</v>
      </c>
      <c r="AB142" s="113">
        <f t="shared" si="62"/>
        <v>0.10266666666666667</v>
      </c>
      <c r="AC142" s="21">
        <f t="shared" si="63"/>
        <v>241.23100000000002</v>
      </c>
    </row>
    <row r="143" spans="2:29" x14ac:dyDescent="0.15">
      <c r="B143" s="23">
        <v>141</v>
      </c>
      <c r="C143" s="23" t="str">
        <f t="shared" si="58"/>
        <v>武器141</v>
      </c>
      <c r="D143" s="23" t="str">
        <f t="shared" si="45"/>
        <v>a</v>
      </c>
      <c r="E143" s="89" t="s">
        <v>123</v>
      </c>
      <c r="F143" s="90" t="s">
        <v>1701</v>
      </c>
      <c r="G143" s="22" t="s">
        <v>1707</v>
      </c>
      <c r="H143" s="23">
        <f t="shared" si="65"/>
        <v>5</v>
      </c>
      <c r="I143" s="23">
        <f t="shared" si="49"/>
        <v>45</v>
      </c>
      <c r="J143" s="23">
        <f t="shared" si="50"/>
        <v>25</v>
      </c>
      <c r="K143" s="23">
        <f t="shared" si="51"/>
        <v>19</v>
      </c>
      <c r="L143" s="23">
        <f t="shared" si="52"/>
        <v>12</v>
      </c>
      <c r="M143" s="23">
        <f t="shared" si="53"/>
        <v>14</v>
      </c>
      <c r="N143" s="23">
        <f t="shared" si="54"/>
        <v>36</v>
      </c>
      <c r="O143" s="23">
        <f t="shared" si="55"/>
        <v>28</v>
      </c>
      <c r="P143" s="23">
        <f t="shared" si="56"/>
        <v>13</v>
      </c>
      <c r="Q143" s="112">
        <f t="shared" si="59"/>
        <v>6.5000000000000002E-2</v>
      </c>
      <c r="R143" s="112">
        <f t="shared" si="60"/>
        <v>7.0000000000000007E-2</v>
      </c>
      <c r="S143" s="112">
        <f t="shared" si="61"/>
        <v>2.1666666666666664E-2</v>
      </c>
      <c r="T143" s="22" t="str">
        <f t="shared" si="43"/>
        <v>风</v>
      </c>
      <c r="U143" s="23">
        <f t="shared" si="57"/>
        <v>14</v>
      </c>
      <c r="V143" s="23">
        <f t="shared" ref="V143:AA152" si="66">ROUND(VLOOKUP($F143,professionGrow,MATCH(V$2,professionGrowPName,0),FALSE)*(1+VLOOKUP($G143,professionGrowP,MATCH(V$2,professionGrowPName,0),FALSE))*$H143*10*VLOOKUP($D143,eq_qulity,5,FALSE),0)</f>
        <v>14</v>
      </c>
      <c r="W143" s="23">
        <f t="shared" si="66"/>
        <v>8</v>
      </c>
      <c r="X143" s="23">
        <f t="shared" si="66"/>
        <v>12</v>
      </c>
      <c r="Y143" s="23">
        <f t="shared" si="66"/>
        <v>12</v>
      </c>
      <c r="Z143" s="23">
        <f t="shared" si="66"/>
        <v>12</v>
      </c>
      <c r="AA143" s="23">
        <f t="shared" si="66"/>
        <v>35</v>
      </c>
      <c r="AB143" s="113">
        <f t="shared" si="62"/>
        <v>0.128</v>
      </c>
      <c r="AC143" s="21">
        <f t="shared" si="63"/>
        <v>299.28466666666662</v>
      </c>
    </row>
    <row r="144" spans="2:29" x14ac:dyDescent="0.15">
      <c r="B144" s="23">
        <v>142</v>
      </c>
      <c r="C144" s="23" t="str">
        <f t="shared" si="58"/>
        <v>武器142</v>
      </c>
      <c r="D144" s="23" t="str">
        <f t="shared" si="45"/>
        <v>a</v>
      </c>
      <c r="E144" s="89" t="s">
        <v>123</v>
      </c>
      <c r="F144" s="90" t="s">
        <v>1701</v>
      </c>
      <c r="G144" s="22" t="s">
        <v>1707</v>
      </c>
      <c r="H144" s="23">
        <f t="shared" si="65"/>
        <v>6</v>
      </c>
      <c r="I144" s="23">
        <f t="shared" si="49"/>
        <v>54</v>
      </c>
      <c r="J144" s="23">
        <f t="shared" si="50"/>
        <v>30</v>
      </c>
      <c r="K144" s="23">
        <f t="shared" si="51"/>
        <v>23</v>
      </c>
      <c r="L144" s="23">
        <f t="shared" si="52"/>
        <v>14</v>
      </c>
      <c r="M144" s="23">
        <f t="shared" si="53"/>
        <v>17</v>
      </c>
      <c r="N144" s="23">
        <f t="shared" si="54"/>
        <v>43</v>
      </c>
      <c r="O144" s="23">
        <f t="shared" si="55"/>
        <v>34</v>
      </c>
      <c r="P144" s="23">
        <f t="shared" si="56"/>
        <v>16</v>
      </c>
      <c r="Q144" s="112">
        <f t="shared" si="59"/>
        <v>0.08</v>
      </c>
      <c r="R144" s="112">
        <f t="shared" si="60"/>
        <v>8.5000000000000006E-2</v>
      </c>
      <c r="S144" s="112">
        <f t="shared" si="61"/>
        <v>2.6666666666666665E-2</v>
      </c>
      <c r="T144" s="22" t="str">
        <f t="shared" si="43"/>
        <v>风</v>
      </c>
      <c r="U144" s="23">
        <f t="shared" si="57"/>
        <v>17</v>
      </c>
      <c r="V144" s="23">
        <f t="shared" si="66"/>
        <v>17</v>
      </c>
      <c r="W144" s="23">
        <f t="shared" si="66"/>
        <v>10</v>
      </c>
      <c r="X144" s="23">
        <f t="shared" si="66"/>
        <v>14</v>
      </c>
      <c r="Y144" s="23">
        <f t="shared" si="66"/>
        <v>14</v>
      </c>
      <c r="Z144" s="23">
        <f t="shared" si="66"/>
        <v>14</v>
      </c>
      <c r="AA144" s="23">
        <f t="shared" si="66"/>
        <v>41</v>
      </c>
      <c r="AB144" s="113">
        <f t="shared" si="62"/>
        <v>0.154</v>
      </c>
      <c r="AC144" s="21">
        <f t="shared" si="63"/>
        <v>358.34566666666672</v>
      </c>
    </row>
    <row r="145" spans="2:29" x14ac:dyDescent="0.15">
      <c r="B145" s="23">
        <v>143</v>
      </c>
      <c r="C145" s="23" t="str">
        <f t="shared" si="58"/>
        <v>武器143</v>
      </c>
      <c r="D145" s="23" t="str">
        <f t="shared" si="45"/>
        <v>a</v>
      </c>
      <c r="E145" s="89" t="s">
        <v>123</v>
      </c>
      <c r="F145" s="90" t="s">
        <v>1701</v>
      </c>
      <c r="G145" s="22" t="s">
        <v>1707</v>
      </c>
      <c r="H145" s="23">
        <f t="shared" si="65"/>
        <v>7</v>
      </c>
      <c r="I145" s="23">
        <f t="shared" si="49"/>
        <v>63</v>
      </c>
      <c r="J145" s="23">
        <f t="shared" si="50"/>
        <v>35</v>
      </c>
      <c r="K145" s="23">
        <f t="shared" si="51"/>
        <v>27</v>
      </c>
      <c r="L145" s="23">
        <f t="shared" si="52"/>
        <v>16</v>
      </c>
      <c r="M145" s="23">
        <f t="shared" si="53"/>
        <v>20</v>
      </c>
      <c r="N145" s="23">
        <f t="shared" si="54"/>
        <v>50</v>
      </c>
      <c r="O145" s="23">
        <f t="shared" si="55"/>
        <v>39</v>
      </c>
      <c r="P145" s="23">
        <f t="shared" si="56"/>
        <v>18</v>
      </c>
      <c r="Q145" s="112">
        <f t="shared" si="59"/>
        <v>0.09</v>
      </c>
      <c r="R145" s="112">
        <f t="shared" si="60"/>
        <v>9.7500000000000003E-2</v>
      </c>
      <c r="S145" s="112">
        <f t="shared" si="61"/>
        <v>0.03</v>
      </c>
      <c r="T145" s="22" t="str">
        <f t="shared" si="43"/>
        <v>风</v>
      </c>
      <c r="U145" s="23">
        <f t="shared" si="57"/>
        <v>19</v>
      </c>
      <c r="V145" s="23">
        <f t="shared" si="66"/>
        <v>19</v>
      </c>
      <c r="W145" s="23">
        <f t="shared" si="66"/>
        <v>12</v>
      </c>
      <c r="X145" s="23">
        <f t="shared" si="66"/>
        <v>17</v>
      </c>
      <c r="Y145" s="23">
        <f t="shared" si="66"/>
        <v>17</v>
      </c>
      <c r="Z145" s="23">
        <f t="shared" si="66"/>
        <v>17</v>
      </c>
      <c r="AA145" s="23">
        <f t="shared" si="66"/>
        <v>48</v>
      </c>
      <c r="AB145" s="113">
        <f t="shared" si="62"/>
        <v>0.17866666666666667</v>
      </c>
      <c r="AC145" s="21">
        <f t="shared" si="63"/>
        <v>417.39616666666666</v>
      </c>
    </row>
    <row r="146" spans="2:29" x14ac:dyDescent="0.15">
      <c r="B146" s="23">
        <v>144</v>
      </c>
      <c r="C146" s="23" t="str">
        <f t="shared" si="58"/>
        <v>武器144</v>
      </c>
      <c r="D146" s="23" t="str">
        <f t="shared" si="45"/>
        <v>a</v>
      </c>
      <c r="E146" s="89" t="s">
        <v>123</v>
      </c>
      <c r="F146" s="90" t="s">
        <v>1701</v>
      </c>
      <c r="G146" s="22" t="s">
        <v>1707</v>
      </c>
      <c r="H146" s="23">
        <f t="shared" si="65"/>
        <v>8</v>
      </c>
      <c r="I146" s="23">
        <f t="shared" si="49"/>
        <v>72</v>
      </c>
      <c r="J146" s="23">
        <f t="shared" si="50"/>
        <v>40</v>
      </c>
      <c r="K146" s="23">
        <f t="shared" si="51"/>
        <v>31</v>
      </c>
      <c r="L146" s="23">
        <f t="shared" si="52"/>
        <v>19</v>
      </c>
      <c r="M146" s="23">
        <f t="shared" si="53"/>
        <v>23</v>
      </c>
      <c r="N146" s="23">
        <f t="shared" si="54"/>
        <v>58</v>
      </c>
      <c r="O146" s="23">
        <f t="shared" si="55"/>
        <v>45</v>
      </c>
      <c r="P146" s="23">
        <f t="shared" si="56"/>
        <v>21</v>
      </c>
      <c r="Q146" s="112">
        <f t="shared" si="59"/>
        <v>0.105</v>
      </c>
      <c r="R146" s="112">
        <f t="shared" si="60"/>
        <v>0.1125</v>
      </c>
      <c r="S146" s="112">
        <f t="shared" si="61"/>
        <v>3.5000000000000003E-2</v>
      </c>
      <c r="T146" s="22" t="str">
        <f t="shared" si="43"/>
        <v>风</v>
      </c>
      <c r="U146" s="23">
        <f t="shared" si="57"/>
        <v>22</v>
      </c>
      <c r="V146" s="23">
        <f t="shared" si="66"/>
        <v>22</v>
      </c>
      <c r="W146" s="23">
        <f t="shared" si="66"/>
        <v>13</v>
      </c>
      <c r="X146" s="23">
        <f t="shared" si="66"/>
        <v>19</v>
      </c>
      <c r="Y146" s="23">
        <f t="shared" si="66"/>
        <v>19</v>
      </c>
      <c r="Z146" s="23">
        <f t="shared" si="66"/>
        <v>19</v>
      </c>
      <c r="AA146" s="23">
        <f t="shared" si="66"/>
        <v>55</v>
      </c>
      <c r="AB146" s="113">
        <f t="shared" si="62"/>
        <v>0.20600000000000002</v>
      </c>
      <c r="AC146" s="21">
        <f t="shared" si="63"/>
        <v>478.45850000000007</v>
      </c>
    </row>
    <row r="147" spans="2:29" x14ac:dyDescent="0.15">
      <c r="B147" s="23">
        <v>145</v>
      </c>
      <c r="C147" s="23" t="str">
        <f t="shared" si="58"/>
        <v>武器145</v>
      </c>
      <c r="D147" s="23" t="str">
        <f t="shared" si="45"/>
        <v>b</v>
      </c>
      <c r="E147" s="89" t="s">
        <v>123</v>
      </c>
      <c r="F147" s="90" t="s">
        <v>1701</v>
      </c>
      <c r="G147" s="22" t="s">
        <v>1707</v>
      </c>
      <c r="H147" s="23">
        <f t="shared" si="65"/>
        <v>1</v>
      </c>
      <c r="I147" s="23">
        <f t="shared" si="49"/>
        <v>10</v>
      </c>
      <c r="J147" s="23">
        <f t="shared" si="50"/>
        <v>2</v>
      </c>
      <c r="K147" s="23">
        <f t="shared" si="51"/>
        <v>2</v>
      </c>
      <c r="L147" s="23">
        <f t="shared" si="52"/>
        <v>1</v>
      </c>
      <c r="M147" s="23">
        <f t="shared" si="53"/>
        <v>1</v>
      </c>
      <c r="N147" s="23">
        <f t="shared" si="54"/>
        <v>3</v>
      </c>
      <c r="O147" s="23">
        <f t="shared" si="55"/>
        <v>2</v>
      </c>
      <c r="P147" s="23">
        <f t="shared" si="56"/>
        <v>1</v>
      </c>
      <c r="Q147" s="112">
        <f t="shared" si="59"/>
        <v>5.0000000000000001E-3</v>
      </c>
      <c r="R147" s="112">
        <f t="shared" si="60"/>
        <v>5.0000000000000001E-3</v>
      </c>
      <c r="S147" s="112">
        <f t="shared" si="61"/>
        <v>1.6666666666666666E-3</v>
      </c>
      <c r="T147" s="22" t="str">
        <f t="shared" si="43"/>
        <v>风</v>
      </c>
      <c r="U147" s="23">
        <f t="shared" si="57"/>
        <v>1</v>
      </c>
      <c r="V147" s="23">
        <f t="shared" si="66"/>
        <v>1</v>
      </c>
      <c r="W147" s="23">
        <f t="shared" si="66"/>
        <v>1</v>
      </c>
      <c r="X147" s="23">
        <f t="shared" si="66"/>
        <v>1</v>
      </c>
      <c r="Y147" s="23">
        <f t="shared" si="66"/>
        <v>1</v>
      </c>
      <c r="Z147" s="23">
        <f t="shared" si="66"/>
        <v>1</v>
      </c>
      <c r="AA147" s="23">
        <f t="shared" si="66"/>
        <v>3</v>
      </c>
      <c r="AB147" s="113">
        <f t="shared" si="62"/>
        <v>0.08</v>
      </c>
      <c r="AC147" s="21">
        <f t="shared" si="63"/>
        <v>31.091666666666661</v>
      </c>
    </row>
    <row r="148" spans="2:29" x14ac:dyDescent="0.15">
      <c r="B148" s="23">
        <v>146</v>
      </c>
      <c r="C148" s="23" t="str">
        <f t="shared" si="58"/>
        <v>武器146</v>
      </c>
      <c r="D148" s="23" t="str">
        <f t="shared" si="45"/>
        <v>b</v>
      </c>
      <c r="E148" s="89" t="s">
        <v>123</v>
      </c>
      <c r="F148" s="90" t="s">
        <v>1701</v>
      </c>
      <c r="G148" s="22" t="s">
        <v>1707</v>
      </c>
      <c r="H148" s="23">
        <f t="shared" si="65"/>
        <v>2</v>
      </c>
      <c r="I148" s="23">
        <f t="shared" si="49"/>
        <v>20</v>
      </c>
      <c r="J148" s="23">
        <f t="shared" si="50"/>
        <v>4</v>
      </c>
      <c r="K148" s="23">
        <f t="shared" si="51"/>
        <v>3</v>
      </c>
      <c r="L148" s="23">
        <f t="shared" si="52"/>
        <v>2</v>
      </c>
      <c r="M148" s="23">
        <f t="shared" si="53"/>
        <v>2</v>
      </c>
      <c r="N148" s="23">
        <f t="shared" si="54"/>
        <v>6</v>
      </c>
      <c r="O148" s="23">
        <f t="shared" si="55"/>
        <v>5</v>
      </c>
      <c r="P148" s="23">
        <f t="shared" si="56"/>
        <v>2</v>
      </c>
      <c r="Q148" s="112">
        <f t="shared" si="59"/>
        <v>0.01</v>
      </c>
      <c r="R148" s="112">
        <f t="shared" si="60"/>
        <v>1.2500000000000001E-2</v>
      </c>
      <c r="S148" s="112">
        <f t="shared" si="61"/>
        <v>3.3333333333333331E-3</v>
      </c>
      <c r="T148" s="22" t="str">
        <f t="shared" si="43"/>
        <v>风</v>
      </c>
      <c r="U148" s="23">
        <f t="shared" si="57"/>
        <v>2</v>
      </c>
      <c r="V148" s="23">
        <f t="shared" si="66"/>
        <v>2</v>
      </c>
      <c r="W148" s="23">
        <f t="shared" si="66"/>
        <v>1</v>
      </c>
      <c r="X148" s="23">
        <f t="shared" si="66"/>
        <v>2</v>
      </c>
      <c r="Y148" s="23">
        <f t="shared" si="66"/>
        <v>2</v>
      </c>
      <c r="Z148" s="23">
        <f t="shared" si="66"/>
        <v>2</v>
      </c>
      <c r="AA148" s="23">
        <f t="shared" si="66"/>
        <v>6</v>
      </c>
      <c r="AB148" s="113">
        <f t="shared" si="62"/>
        <v>0.08</v>
      </c>
      <c r="AC148" s="21">
        <f t="shared" si="63"/>
        <v>61.105833333333329</v>
      </c>
    </row>
    <row r="149" spans="2:29" x14ac:dyDescent="0.15">
      <c r="B149" s="23">
        <v>147</v>
      </c>
      <c r="C149" s="23" t="str">
        <f t="shared" si="58"/>
        <v>武器147</v>
      </c>
      <c r="D149" s="23" t="str">
        <f t="shared" si="45"/>
        <v>b</v>
      </c>
      <c r="E149" s="89" t="s">
        <v>123</v>
      </c>
      <c r="F149" s="90" t="s">
        <v>1701</v>
      </c>
      <c r="G149" s="22" t="s">
        <v>1707</v>
      </c>
      <c r="H149" s="23">
        <f t="shared" si="65"/>
        <v>3</v>
      </c>
      <c r="I149" s="23">
        <f t="shared" si="49"/>
        <v>29</v>
      </c>
      <c r="J149" s="23">
        <f t="shared" si="50"/>
        <v>6</v>
      </c>
      <c r="K149" s="23">
        <f t="shared" si="51"/>
        <v>5</v>
      </c>
      <c r="L149" s="23">
        <f t="shared" si="52"/>
        <v>3</v>
      </c>
      <c r="M149" s="23">
        <f t="shared" si="53"/>
        <v>4</v>
      </c>
      <c r="N149" s="23">
        <f t="shared" si="54"/>
        <v>9</v>
      </c>
      <c r="O149" s="23">
        <f t="shared" si="55"/>
        <v>7</v>
      </c>
      <c r="P149" s="23">
        <f t="shared" si="56"/>
        <v>3</v>
      </c>
      <c r="Q149" s="112">
        <f t="shared" si="59"/>
        <v>1.4999999999999999E-2</v>
      </c>
      <c r="R149" s="112">
        <f t="shared" si="60"/>
        <v>1.7500000000000002E-2</v>
      </c>
      <c r="S149" s="112">
        <f t="shared" si="61"/>
        <v>5.0000000000000001E-3</v>
      </c>
      <c r="T149" s="22" t="str">
        <f t="shared" ref="T149:T212" si="67">VLOOKUP(G149,professionNature,2,FALSE)</f>
        <v>风</v>
      </c>
      <c r="U149" s="23">
        <f t="shared" si="57"/>
        <v>3</v>
      </c>
      <c r="V149" s="23">
        <f t="shared" si="66"/>
        <v>3</v>
      </c>
      <c r="W149" s="23">
        <f t="shared" si="66"/>
        <v>2</v>
      </c>
      <c r="X149" s="23">
        <f t="shared" si="66"/>
        <v>3</v>
      </c>
      <c r="Y149" s="23">
        <f t="shared" si="66"/>
        <v>3</v>
      </c>
      <c r="Z149" s="23">
        <f t="shared" si="66"/>
        <v>3</v>
      </c>
      <c r="AA149" s="23">
        <f t="shared" si="66"/>
        <v>9</v>
      </c>
      <c r="AB149" s="113">
        <f t="shared" si="62"/>
        <v>0.08</v>
      </c>
      <c r="AC149" s="21">
        <f t="shared" si="63"/>
        <v>92.117499999999993</v>
      </c>
    </row>
    <row r="150" spans="2:29" x14ac:dyDescent="0.15">
      <c r="B150" s="23">
        <v>148</v>
      </c>
      <c r="C150" s="23" t="str">
        <f t="shared" si="58"/>
        <v>武器148</v>
      </c>
      <c r="D150" s="23" t="str">
        <f t="shared" si="45"/>
        <v>b</v>
      </c>
      <c r="E150" s="89" t="s">
        <v>123</v>
      </c>
      <c r="F150" s="90" t="s">
        <v>1701</v>
      </c>
      <c r="G150" s="22" t="s">
        <v>1707</v>
      </c>
      <c r="H150" s="23">
        <f t="shared" si="65"/>
        <v>4</v>
      </c>
      <c r="I150" s="23">
        <f t="shared" si="49"/>
        <v>39</v>
      </c>
      <c r="J150" s="23">
        <f t="shared" si="50"/>
        <v>8</v>
      </c>
      <c r="K150" s="23">
        <f t="shared" si="51"/>
        <v>6</v>
      </c>
      <c r="L150" s="23">
        <f t="shared" si="52"/>
        <v>4</v>
      </c>
      <c r="M150" s="23">
        <f t="shared" si="53"/>
        <v>5</v>
      </c>
      <c r="N150" s="23">
        <f t="shared" si="54"/>
        <v>12</v>
      </c>
      <c r="O150" s="23">
        <f t="shared" si="55"/>
        <v>9</v>
      </c>
      <c r="P150" s="23">
        <f t="shared" si="56"/>
        <v>4</v>
      </c>
      <c r="Q150" s="112">
        <f t="shared" si="59"/>
        <v>0.02</v>
      </c>
      <c r="R150" s="112">
        <f t="shared" si="60"/>
        <v>2.2499999999999999E-2</v>
      </c>
      <c r="S150" s="112">
        <f t="shared" si="61"/>
        <v>6.6666666666666662E-3</v>
      </c>
      <c r="T150" s="22" t="str">
        <f t="shared" si="67"/>
        <v>风</v>
      </c>
      <c r="U150" s="23">
        <f t="shared" si="57"/>
        <v>5</v>
      </c>
      <c r="V150" s="23">
        <f t="shared" si="66"/>
        <v>5</v>
      </c>
      <c r="W150" s="23">
        <f t="shared" si="66"/>
        <v>3</v>
      </c>
      <c r="X150" s="23">
        <f t="shared" si="66"/>
        <v>4</v>
      </c>
      <c r="Y150" s="23">
        <f t="shared" si="66"/>
        <v>4</v>
      </c>
      <c r="Z150" s="23">
        <f t="shared" si="66"/>
        <v>4</v>
      </c>
      <c r="AA150" s="23">
        <f t="shared" si="66"/>
        <v>12</v>
      </c>
      <c r="AB150" s="113">
        <f t="shared" si="62"/>
        <v>0.08</v>
      </c>
      <c r="AC150" s="21">
        <f t="shared" si="63"/>
        <v>124.12916666666665</v>
      </c>
    </row>
    <row r="151" spans="2:29" x14ac:dyDescent="0.15">
      <c r="B151" s="23">
        <v>149</v>
      </c>
      <c r="C151" s="23" t="str">
        <f t="shared" si="58"/>
        <v>武器149</v>
      </c>
      <c r="D151" s="23" t="str">
        <f t="shared" si="45"/>
        <v>b</v>
      </c>
      <c r="E151" s="89" t="s">
        <v>123</v>
      </c>
      <c r="F151" s="90" t="s">
        <v>1701</v>
      </c>
      <c r="G151" s="22" t="s">
        <v>1707</v>
      </c>
      <c r="H151" s="23">
        <f t="shared" si="65"/>
        <v>5</v>
      </c>
      <c r="I151" s="23">
        <f t="shared" si="49"/>
        <v>49</v>
      </c>
      <c r="J151" s="23">
        <f t="shared" si="50"/>
        <v>11</v>
      </c>
      <c r="K151" s="23">
        <f t="shared" si="51"/>
        <v>8</v>
      </c>
      <c r="L151" s="23">
        <f t="shared" si="52"/>
        <v>5</v>
      </c>
      <c r="M151" s="23">
        <f t="shared" si="53"/>
        <v>6</v>
      </c>
      <c r="N151" s="23">
        <f t="shared" si="54"/>
        <v>15</v>
      </c>
      <c r="O151" s="23">
        <f t="shared" si="55"/>
        <v>12</v>
      </c>
      <c r="P151" s="23">
        <f t="shared" si="56"/>
        <v>6</v>
      </c>
      <c r="Q151" s="112">
        <f t="shared" si="59"/>
        <v>0.03</v>
      </c>
      <c r="R151" s="112">
        <f t="shared" si="60"/>
        <v>0.03</v>
      </c>
      <c r="S151" s="112">
        <f t="shared" si="61"/>
        <v>0.01</v>
      </c>
      <c r="T151" s="22" t="str">
        <f t="shared" si="67"/>
        <v>风</v>
      </c>
      <c r="U151" s="23">
        <f t="shared" si="57"/>
        <v>6</v>
      </c>
      <c r="V151" s="23">
        <f t="shared" si="66"/>
        <v>6</v>
      </c>
      <c r="W151" s="23">
        <f t="shared" si="66"/>
        <v>4</v>
      </c>
      <c r="X151" s="23">
        <f t="shared" si="66"/>
        <v>5</v>
      </c>
      <c r="Y151" s="23">
        <f t="shared" si="66"/>
        <v>5</v>
      </c>
      <c r="Z151" s="23">
        <f t="shared" si="66"/>
        <v>5</v>
      </c>
      <c r="AA151" s="23">
        <f t="shared" si="66"/>
        <v>14</v>
      </c>
      <c r="AB151" s="113">
        <f t="shared" si="62"/>
        <v>0.08</v>
      </c>
      <c r="AC151" s="21">
        <f t="shared" si="63"/>
        <v>157.15</v>
      </c>
    </row>
    <row r="152" spans="2:29" x14ac:dyDescent="0.15">
      <c r="B152" s="23">
        <v>150</v>
      </c>
      <c r="C152" s="23" t="str">
        <f t="shared" si="58"/>
        <v>武器150</v>
      </c>
      <c r="D152" s="23" t="str">
        <f t="shared" si="45"/>
        <v>b</v>
      </c>
      <c r="E152" s="89" t="s">
        <v>123</v>
      </c>
      <c r="F152" s="90" t="s">
        <v>1701</v>
      </c>
      <c r="G152" s="22" t="s">
        <v>1707</v>
      </c>
      <c r="H152" s="23">
        <f t="shared" si="65"/>
        <v>6</v>
      </c>
      <c r="I152" s="23">
        <f t="shared" si="49"/>
        <v>59</v>
      </c>
      <c r="J152" s="23">
        <f t="shared" si="50"/>
        <v>13</v>
      </c>
      <c r="K152" s="23">
        <f t="shared" si="51"/>
        <v>10</v>
      </c>
      <c r="L152" s="23">
        <f t="shared" si="52"/>
        <v>6</v>
      </c>
      <c r="M152" s="23">
        <f t="shared" si="53"/>
        <v>7</v>
      </c>
      <c r="N152" s="23">
        <f t="shared" si="54"/>
        <v>18</v>
      </c>
      <c r="O152" s="23">
        <f t="shared" si="55"/>
        <v>14</v>
      </c>
      <c r="P152" s="23">
        <f t="shared" si="56"/>
        <v>7</v>
      </c>
      <c r="Q152" s="112">
        <f t="shared" si="59"/>
        <v>3.5000000000000003E-2</v>
      </c>
      <c r="R152" s="112">
        <f t="shared" si="60"/>
        <v>3.5000000000000003E-2</v>
      </c>
      <c r="S152" s="112">
        <f t="shared" si="61"/>
        <v>1.1666666666666667E-2</v>
      </c>
      <c r="T152" s="22" t="str">
        <f t="shared" si="67"/>
        <v>风</v>
      </c>
      <c r="U152" s="23">
        <f t="shared" si="57"/>
        <v>7</v>
      </c>
      <c r="V152" s="23">
        <f t="shared" si="66"/>
        <v>7</v>
      </c>
      <c r="W152" s="23">
        <f t="shared" si="66"/>
        <v>4</v>
      </c>
      <c r="X152" s="23">
        <f t="shared" si="66"/>
        <v>6</v>
      </c>
      <c r="Y152" s="23">
        <f t="shared" si="66"/>
        <v>6</v>
      </c>
      <c r="Z152" s="23">
        <f t="shared" si="66"/>
        <v>6</v>
      </c>
      <c r="AA152" s="23">
        <f t="shared" si="66"/>
        <v>17</v>
      </c>
      <c r="AB152" s="113">
        <f t="shared" si="62"/>
        <v>8.9333333333333334E-2</v>
      </c>
      <c r="AC152" s="21">
        <f t="shared" si="63"/>
        <v>187.17099999999999</v>
      </c>
    </row>
    <row r="153" spans="2:29" x14ac:dyDescent="0.15">
      <c r="B153" s="23">
        <v>151</v>
      </c>
      <c r="C153" s="23" t="str">
        <f t="shared" si="58"/>
        <v>武器151</v>
      </c>
      <c r="D153" s="23" t="str">
        <f t="shared" si="45"/>
        <v>b</v>
      </c>
      <c r="E153" s="89" t="s">
        <v>123</v>
      </c>
      <c r="F153" s="90" t="s">
        <v>1701</v>
      </c>
      <c r="G153" s="22" t="s">
        <v>1707</v>
      </c>
      <c r="H153" s="23">
        <f t="shared" si="65"/>
        <v>7</v>
      </c>
      <c r="I153" s="23">
        <f t="shared" si="49"/>
        <v>69</v>
      </c>
      <c r="J153" s="23">
        <f t="shared" si="50"/>
        <v>15</v>
      </c>
      <c r="K153" s="23">
        <f t="shared" si="51"/>
        <v>11</v>
      </c>
      <c r="L153" s="23">
        <f t="shared" si="52"/>
        <v>7</v>
      </c>
      <c r="M153" s="23">
        <f t="shared" si="53"/>
        <v>8</v>
      </c>
      <c r="N153" s="23">
        <f t="shared" si="54"/>
        <v>21</v>
      </c>
      <c r="O153" s="23">
        <f t="shared" si="55"/>
        <v>16</v>
      </c>
      <c r="P153" s="23">
        <f t="shared" si="56"/>
        <v>8</v>
      </c>
      <c r="Q153" s="112">
        <f t="shared" si="59"/>
        <v>0.04</v>
      </c>
      <c r="R153" s="112">
        <f t="shared" si="60"/>
        <v>0.04</v>
      </c>
      <c r="S153" s="112">
        <f t="shared" si="61"/>
        <v>1.3333333333333332E-2</v>
      </c>
      <c r="T153" s="22" t="str">
        <f t="shared" si="67"/>
        <v>风</v>
      </c>
      <c r="U153" s="23">
        <f t="shared" si="57"/>
        <v>8</v>
      </c>
      <c r="V153" s="23">
        <f t="shared" ref="V153:AA162" si="68">ROUND(VLOOKUP($F153,professionGrow,MATCH(V$2,professionGrowPName,0),FALSE)*(1+VLOOKUP($G153,professionGrowP,MATCH(V$2,professionGrowPName,0),FALSE))*$H153*10*VLOOKUP($D153,eq_qulity,5,FALSE),0)</f>
        <v>8</v>
      </c>
      <c r="W153" s="23">
        <f t="shared" si="68"/>
        <v>5</v>
      </c>
      <c r="X153" s="23">
        <f t="shared" si="68"/>
        <v>7</v>
      </c>
      <c r="Y153" s="23">
        <f t="shared" si="68"/>
        <v>7</v>
      </c>
      <c r="Z153" s="23">
        <f t="shared" si="68"/>
        <v>7</v>
      </c>
      <c r="AA153" s="23">
        <f t="shared" si="68"/>
        <v>20</v>
      </c>
      <c r="AB153" s="113">
        <f t="shared" si="62"/>
        <v>0.10333333333333333</v>
      </c>
      <c r="AC153" s="21">
        <f t="shared" si="63"/>
        <v>217.19666666666663</v>
      </c>
    </row>
    <row r="154" spans="2:29" x14ac:dyDescent="0.15">
      <c r="B154" s="23">
        <v>152</v>
      </c>
      <c r="C154" s="23" t="str">
        <f t="shared" si="58"/>
        <v>武器152</v>
      </c>
      <c r="D154" s="23" t="str">
        <f t="shared" si="45"/>
        <v>b</v>
      </c>
      <c r="E154" s="89" t="s">
        <v>123</v>
      </c>
      <c r="F154" s="90" t="s">
        <v>1701</v>
      </c>
      <c r="G154" s="22" t="s">
        <v>1707</v>
      </c>
      <c r="H154" s="23">
        <f t="shared" si="65"/>
        <v>8</v>
      </c>
      <c r="I154" s="23">
        <f t="shared" si="49"/>
        <v>78</v>
      </c>
      <c r="J154" s="23">
        <f t="shared" si="50"/>
        <v>17</v>
      </c>
      <c r="K154" s="23">
        <f t="shared" si="51"/>
        <v>13</v>
      </c>
      <c r="L154" s="23">
        <f t="shared" si="52"/>
        <v>8</v>
      </c>
      <c r="M154" s="23">
        <f t="shared" si="53"/>
        <v>10</v>
      </c>
      <c r="N154" s="23">
        <f t="shared" si="54"/>
        <v>24</v>
      </c>
      <c r="O154" s="23">
        <f t="shared" si="55"/>
        <v>19</v>
      </c>
      <c r="P154" s="23">
        <f t="shared" si="56"/>
        <v>9</v>
      </c>
      <c r="Q154" s="112">
        <f t="shared" si="59"/>
        <v>4.4999999999999998E-2</v>
      </c>
      <c r="R154" s="112">
        <f t="shared" si="60"/>
        <v>4.7500000000000001E-2</v>
      </c>
      <c r="S154" s="112">
        <f t="shared" si="61"/>
        <v>1.4999999999999999E-2</v>
      </c>
      <c r="T154" s="22" t="str">
        <f t="shared" si="67"/>
        <v>风</v>
      </c>
      <c r="U154" s="23">
        <f t="shared" si="57"/>
        <v>9</v>
      </c>
      <c r="V154" s="23">
        <f t="shared" si="68"/>
        <v>9</v>
      </c>
      <c r="W154" s="23">
        <f t="shared" si="68"/>
        <v>6</v>
      </c>
      <c r="X154" s="23">
        <f t="shared" si="68"/>
        <v>8</v>
      </c>
      <c r="Y154" s="23">
        <f t="shared" si="68"/>
        <v>8</v>
      </c>
      <c r="Z154" s="23">
        <f t="shared" si="68"/>
        <v>8</v>
      </c>
      <c r="AA154" s="23">
        <f t="shared" si="68"/>
        <v>23</v>
      </c>
      <c r="AB154" s="113">
        <f t="shared" si="62"/>
        <v>0.11866666666666667</v>
      </c>
      <c r="AC154" s="21">
        <f t="shared" si="63"/>
        <v>249.22616666666664</v>
      </c>
    </row>
    <row r="155" spans="2:29" x14ac:dyDescent="0.15">
      <c r="B155" s="23">
        <v>153</v>
      </c>
      <c r="C155" s="23" t="str">
        <f t="shared" si="58"/>
        <v>武器153</v>
      </c>
      <c r="D155" s="23" t="str">
        <f t="shared" si="45"/>
        <v>c</v>
      </c>
      <c r="E155" s="89" t="s">
        <v>123</v>
      </c>
      <c r="F155" s="90" t="s">
        <v>1701</v>
      </c>
      <c r="G155" s="22" t="s">
        <v>1707</v>
      </c>
      <c r="H155" s="23">
        <f t="shared" si="65"/>
        <v>1</v>
      </c>
      <c r="I155" s="23">
        <f t="shared" si="49"/>
        <v>11</v>
      </c>
      <c r="J155" s="23">
        <f t="shared" si="50"/>
        <v>0</v>
      </c>
      <c r="K155" s="23">
        <f t="shared" si="51"/>
        <v>0</v>
      </c>
      <c r="L155" s="23">
        <f t="shared" si="52"/>
        <v>0</v>
      </c>
      <c r="M155" s="23">
        <f t="shared" si="53"/>
        <v>0</v>
      </c>
      <c r="N155" s="23">
        <f t="shared" si="54"/>
        <v>0</v>
      </c>
      <c r="O155" s="23">
        <f t="shared" si="55"/>
        <v>0</v>
      </c>
      <c r="P155" s="23">
        <f t="shared" si="56"/>
        <v>0</v>
      </c>
      <c r="Q155" s="112">
        <f t="shared" si="59"/>
        <v>0</v>
      </c>
      <c r="R155" s="112">
        <f t="shared" si="60"/>
        <v>0</v>
      </c>
      <c r="S155" s="112">
        <f t="shared" si="61"/>
        <v>0</v>
      </c>
      <c r="T155" s="22" t="str">
        <f t="shared" si="67"/>
        <v>风</v>
      </c>
      <c r="U155" s="23">
        <f t="shared" si="57"/>
        <v>0</v>
      </c>
      <c r="V155" s="23">
        <f t="shared" si="68"/>
        <v>0</v>
      </c>
      <c r="W155" s="23">
        <f t="shared" si="68"/>
        <v>0</v>
      </c>
      <c r="X155" s="23">
        <f t="shared" si="68"/>
        <v>0</v>
      </c>
      <c r="Y155" s="23">
        <f t="shared" si="68"/>
        <v>0</v>
      </c>
      <c r="Z155" s="23">
        <f t="shared" si="68"/>
        <v>0</v>
      </c>
      <c r="AA155" s="23">
        <f t="shared" si="68"/>
        <v>0</v>
      </c>
      <c r="AB155" s="113">
        <f t="shared" si="62"/>
        <v>0</v>
      </c>
      <c r="AC155" s="21">
        <f t="shared" si="63"/>
        <v>11</v>
      </c>
    </row>
    <row r="156" spans="2:29" x14ac:dyDescent="0.15">
      <c r="B156" s="23">
        <v>154</v>
      </c>
      <c r="C156" s="23" t="str">
        <f t="shared" si="58"/>
        <v>武器154</v>
      </c>
      <c r="D156" s="23" t="str">
        <f t="shared" si="45"/>
        <v>c</v>
      </c>
      <c r="E156" s="89" t="s">
        <v>123</v>
      </c>
      <c r="F156" s="90" t="s">
        <v>1701</v>
      </c>
      <c r="G156" s="22" t="s">
        <v>1707</v>
      </c>
      <c r="H156" s="23">
        <f t="shared" si="65"/>
        <v>2</v>
      </c>
      <c r="I156" s="23">
        <f t="shared" si="49"/>
        <v>22</v>
      </c>
      <c r="J156" s="23">
        <f t="shared" si="50"/>
        <v>0</v>
      </c>
      <c r="K156" s="23">
        <f t="shared" si="51"/>
        <v>0</v>
      </c>
      <c r="L156" s="23">
        <f t="shared" si="52"/>
        <v>0</v>
      </c>
      <c r="M156" s="23">
        <f t="shared" si="53"/>
        <v>0</v>
      </c>
      <c r="N156" s="23">
        <f t="shared" si="54"/>
        <v>0</v>
      </c>
      <c r="O156" s="23">
        <f t="shared" si="55"/>
        <v>0</v>
      </c>
      <c r="P156" s="23">
        <f t="shared" si="56"/>
        <v>0</v>
      </c>
      <c r="Q156" s="112">
        <f t="shared" si="59"/>
        <v>0</v>
      </c>
      <c r="R156" s="112">
        <f t="shared" si="60"/>
        <v>0</v>
      </c>
      <c r="S156" s="112">
        <f t="shared" si="61"/>
        <v>0</v>
      </c>
      <c r="T156" s="22" t="str">
        <f t="shared" si="67"/>
        <v>风</v>
      </c>
      <c r="U156" s="23">
        <f t="shared" si="57"/>
        <v>0</v>
      </c>
      <c r="V156" s="23">
        <f t="shared" si="68"/>
        <v>0</v>
      </c>
      <c r="W156" s="23">
        <f t="shared" si="68"/>
        <v>0</v>
      </c>
      <c r="X156" s="23">
        <f t="shared" si="68"/>
        <v>0</v>
      </c>
      <c r="Y156" s="23">
        <f t="shared" si="68"/>
        <v>0</v>
      </c>
      <c r="Z156" s="23">
        <f t="shared" si="68"/>
        <v>0</v>
      </c>
      <c r="AA156" s="23">
        <f t="shared" si="68"/>
        <v>0</v>
      </c>
      <c r="AB156" s="113">
        <f t="shared" si="62"/>
        <v>0</v>
      </c>
      <c r="AC156" s="21">
        <f t="shared" si="63"/>
        <v>22</v>
      </c>
    </row>
    <row r="157" spans="2:29" x14ac:dyDescent="0.15">
      <c r="B157" s="23">
        <v>155</v>
      </c>
      <c r="C157" s="23" t="str">
        <f t="shared" si="58"/>
        <v>武器155</v>
      </c>
      <c r="D157" s="23" t="str">
        <f t="shared" si="45"/>
        <v>c</v>
      </c>
      <c r="E157" s="89" t="s">
        <v>123</v>
      </c>
      <c r="F157" s="90" t="s">
        <v>1701</v>
      </c>
      <c r="G157" s="22" t="s">
        <v>1707</v>
      </c>
      <c r="H157" s="23">
        <f t="shared" si="65"/>
        <v>3</v>
      </c>
      <c r="I157" s="23">
        <f t="shared" si="49"/>
        <v>34</v>
      </c>
      <c r="J157" s="23">
        <f t="shared" si="50"/>
        <v>0</v>
      </c>
      <c r="K157" s="23">
        <f t="shared" si="51"/>
        <v>0</v>
      </c>
      <c r="L157" s="23">
        <f t="shared" si="52"/>
        <v>0</v>
      </c>
      <c r="M157" s="23">
        <f t="shared" si="53"/>
        <v>0</v>
      </c>
      <c r="N157" s="23">
        <f t="shared" si="54"/>
        <v>0</v>
      </c>
      <c r="O157" s="23">
        <f t="shared" si="55"/>
        <v>0</v>
      </c>
      <c r="P157" s="23">
        <f t="shared" si="56"/>
        <v>0</v>
      </c>
      <c r="Q157" s="112">
        <f t="shared" si="59"/>
        <v>0</v>
      </c>
      <c r="R157" s="112">
        <f t="shared" si="60"/>
        <v>0</v>
      </c>
      <c r="S157" s="112">
        <f t="shared" si="61"/>
        <v>0</v>
      </c>
      <c r="T157" s="22" t="str">
        <f t="shared" si="67"/>
        <v>风</v>
      </c>
      <c r="U157" s="23">
        <f t="shared" si="57"/>
        <v>0</v>
      </c>
      <c r="V157" s="23">
        <f t="shared" si="68"/>
        <v>0</v>
      </c>
      <c r="W157" s="23">
        <f t="shared" si="68"/>
        <v>0</v>
      </c>
      <c r="X157" s="23">
        <f t="shared" si="68"/>
        <v>0</v>
      </c>
      <c r="Y157" s="23">
        <f t="shared" si="68"/>
        <v>0</v>
      </c>
      <c r="Z157" s="23">
        <f t="shared" si="68"/>
        <v>0</v>
      </c>
      <c r="AA157" s="23">
        <f t="shared" si="68"/>
        <v>0</v>
      </c>
      <c r="AB157" s="113">
        <f t="shared" si="62"/>
        <v>0</v>
      </c>
      <c r="AC157" s="21">
        <f t="shared" si="63"/>
        <v>34</v>
      </c>
    </row>
    <row r="158" spans="2:29" x14ac:dyDescent="0.15">
      <c r="B158" s="23">
        <v>156</v>
      </c>
      <c r="C158" s="23" t="str">
        <f t="shared" si="58"/>
        <v>武器156</v>
      </c>
      <c r="D158" s="23" t="str">
        <f t="shared" si="45"/>
        <v>c</v>
      </c>
      <c r="E158" s="89" t="s">
        <v>123</v>
      </c>
      <c r="F158" s="90" t="s">
        <v>1701</v>
      </c>
      <c r="G158" s="22" t="s">
        <v>1707</v>
      </c>
      <c r="H158" s="23">
        <f t="shared" si="65"/>
        <v>4</v>
      </c>
      <c r="I158" s="23">
        <f t="shared" si="49"/>
        <v>45</v>
      </c>
      <c r="J158" s="23">
        <f t="shared" si="50"/>
        <v>0</v>
      </c>
      <c r="K158" s="23">
        <f t="shared" si="51"/>
        <v>0</v>
      </c>
      <c r="L158" s="23">
        <f t="shared" si="52"/>
        <v>0</v>
      </c>
      <c r="M158" s="23">
        <f t="shared" si="53"/>
        <v>0</v>
      </c>
      <c r="N158" s="23">
        <f t="shared" si="54"/>
        <v>0</v>
      </c>
      <c r="O158" s="23">
        <f t="shared" si="55"/>
        <v>0</v>
      </c>
      <c r="P158" s="23">
        <f t="shared" si="56"/>
        <v>0</v>
      </c>
      <c r="Q158" s="112">
        <f t="shared" si="59"/>
        <v>0</v>
      </c>
      <c r="R158" s="112">
        <f t="shared" si="60"/>
        <v>0</v>
      </c>
      <c r="S158" s="112">
        <f t="shared" si="61"/>
        <v>0</v>
      </c>
      <c r="T158" s="22" t="str">
        <f t="shared" si="67"/>
        <v>风</v>
      </c>
      <c r="U158" s="23">
        <f t="shared" si="57"/>
        <v>0</v>
      </c>
      <c r="V158" s="23">
        <f t="shared" si="68"/>
        <v>0</v>
      </c>
      <c r="W158" s="23">
        <f t="shared" si="68"/>
        <v>0</v>
      </c>
      <c r="X158" s="23">
        <f t="shared" si="68"/>
        <v>0</v>
      </c>
      <c r="Y158" s="23">
        <f t="shared" si="68"/>
        <v>0</v>
      </c>
      <c r="Z158" s="23">
        <f t="shared" si="68"/>
        <v>0</v>
      </c>
      <c r="AA158" s="23">
        <f t="shared" si="68"/>
        <v>0</v>
      </c>
      <c r="AB158" s="113">
        <f t="shared" si="62"/>
        <v>0</v>
      </c>
      <c r="AC158" s="21">
        <f t="shared" si="63"/>
        <v>45</v>
      </c>
    </row>
    <row r="159" spans="2:29" x14ac:dyDescent="0.15">
      <c r="B159" s="23">
        <v>157</v>
      </c>
      <c r="C159" s="23" t="str">
        <f t="shared" si="58"/>
        <v>武器157</v>
      </c>
      <c r="D159" s="23" t="str">
        <f t="shared" si="45"/>
        <v>c</v>
      </c>
      <c r="E159" s="89" t="s">
        <v>123</v>
      </c>
      <c r="F159" s="90" t="s">
        <v>1701</v>
      </c>
      <c r="G159" s="22" t="s">
        <v>1707</v>
      </c>
      <c r="H159" s="23">
        <f t="shared" si="65"/>
        <v>5</v>
      </c>
      <c r="I159" s="23">
        <f t="shared" si="49"/>
        <v>56</v>
      </c>
      <c r="J159" s="23">
        <f t="shared" si="50"/>
        <v>0</v>
      </c>
      <c r="K159" s="23">
        <f t="shared" si="51"/>
        <v>0</v>
      </c>
      <c r="L159" s="23">
        <f t="shared" si="52"/>
        <v>0</v>
      </c>
      <c r="M159" s="23">
        <f t="shared" si="53"/>
        <v>0</v>
      </c>
      <c r="N159" s="23">
        <f t="shared" si="54"/>
        <v>0</v>
      </c>
      <c r="O159" s="23">
        <f t="shared" si="55"/>
        <v>0</v>
      </c>
      <c r="P159" s="23">
        <f t="shared" si="56"/>
        <v>0</v>
      </c>
      <c r="Q159" s="112">
        <f t="shared" si="59"/>
        <v>0</v>
      </c>
      <c r="R159" s="112">
        <f t="shared" si="60"/>
        <v>0</v>
      </c>
      <c r="S159" s="112">
        <f t="shared" si="61"/>
        <v>0</v>
      </c>
      <c r="T159" s="22" t="str">
        <f t="shared" si="67"/>
        <v>风</v>
      </c>
      <c r="U159" s="23">
        <f t="shared" si="57"/>
        <v>0</v>
      </c>
      <c r="V159" s="23">
        <f t="shared" si="68"/>
        <v>0</v>
      </c>
      <c r="W159" s="23">
        <f t="shared" si="68"/>
        <v>0</v>
      </c>
      <c r="X159" s="23">
        <f t="shared" si="68"/>
        <v>0</v>
      </c>
      <c r="Y159" s="23">
        <f t="shared" si="68"/>
        <v>0</v>
      </c>
      <c r="Z159" s="23">
        <f t="shared" si="68"/>
        <v>0</v>
      </c>
      <c r="AA159" s="23">
        <f t="shared" si="68"/>
        <v>0</v>
      </c>
      <c r="AB159" s="113">
        <f t="shared" si="62"/>
        <v>0</v>
      </c>
      <c r="AC159" s="21">
        <f t="shared" si="63"/>
        <v>56</v>
      </c>
    </row>
    <row r="160" spans="2:29" x14ac:dyDescent="0.15">
      <c r="B160" s="23">
        <v>158</v>
      </c>
      <c r="C160" s="23" t="str">
        <f t="shared" si="58"/>
        <v>武器158</v>
      </c>
      <c r="D160" s="23" t="str">
        <f t="shared" si="45"/>
        <v>c</v>
      </c>
      <c r="E160" s="89" t="s">
        <v>123</v>
      </c>
      <c r="F160" s="90" t="s">
        <v>1701</v>
      </c>
      <c r="G160" s="22" t="s">
        <v>1707</v>
      </c>
      <c r="H160" s="23">
        <f t="shared" si="65"/>
        <v>6</v>
      </c>
      <c r="I160" s="23">
        <f t="shared" si="49"/>
        <v>67</v>
      </c>
      <c r="J160" s="23">
        <f t="shared" si="50"/>
        <v>0</v>
      </c>
      <c r="K160" s="23">
        <f t="shared" si="51"/>
        <v>0</v>
      </c>
      <c r="L160" s="23">
        <f t="shared" si="52"/>
        <v>0</v>
      </c>
      <c r="M160" s="23">
        <f t="shared" si="53"/>
        <v>0</v>
      </c>
      <c r="N160" s="23">
        <f t="shared" si="54"/>
        <v>0</v>
      </c>
      <c r="O160" s="23">
        <f t="shared" si="55"/>
        <v>0</v>
      </c>
      <c r="P160" s="23">
        <f t="shared" si="56"/>
        <v>0</v>
      </c>
      <c r="Q160" s="112">
        <f t="shared" si="59"/>
        <v>0</v>
      </c>
      <c r="R160" s="112">
        <f t="shared" si="60"/>
        <v>0</v>
      </c>
      <c r="S160" s="112">
        <f t="shared" si="61"/>
        <v>0</v>
      </c>
      <c r="T160" s="22" t="str">
        <f t="shared" si="67"/>
        <v>风</v>
      </c>
      <c r="U160" s="23">
        <f t="shared" si="57"/>
        <v>0</v>
      </c>
      <c r="V160" s="23">
        <f t="shared" si="68"/>
        <v>0</v>
      </c>
      <c r="W160" s="23">
        <f t="shared" si="68"/>
        <v>0</v>
      </c>
      <c r="X160" s="23">
        <f t="shared" si="68"/>
        <v>0</v>
      </c>
      <c r="Y160" s="23">
        <f t="shared" si="68"/>
        <v>0</v>
      </c>
      <c r="Z160" s="23">
        <f t="shared" si="68"/>
        <v>0</v>
      </c>
      <c r="AA160" s="23">
        <f t="shared" si="68"/>
        <v>0</v>
      </c>
      <c r="AB160" s="113">
        <f t="shared" si="62"/>
        <v>0</v>
      </c>
      <c r="AC160" s="21">
        <f t="shared" si="63"/>
        <v>67</v>
      </c>
    </row>
    <row r="161" spans="2:29" x14ac:dyDescent="0.15">
      <c r="B161" s="23">
        <v>159</v>
      </c>
      <c r="C161" s="23" t="str">
        <f t="shared" si="58"/>
        <v>武器159</v>
      </c>
      <c r="D161" s="23" t="str">
        <f t="shared" si="45"/>
        <v>c</v>
      </c>
      <c r="E161" s="89" t="s">
        <v>123</v>
      </c>
      <c r="F161" s="90" t="s">
        <v>1701</v>
      </c>
      <c r="G161" s="22" t="s">
        <v>1707</v>
      </c>
      <c r="H161" s="23">
        <f t="shared" si="65"/>
        <v>7</v>
      </c>
      <c r="I161" s="23">
        <f t="shared" si="49"/>
        <v>78</v>
      </c>
      <c r="J161" s="23">
        <f t="shared" si="50"/>
        <v>0</v>
      </c>
      <c r="K161" s="23">
        <f t="shared" si="51"/>
        <v>0</v>
      </c>
      <c r="L161" s="23">
        <f t="shared" si="52"/>
        <v>0</v>
      </c>
      <c r="M161" s="23">
        <f t="shared" si="53"/>
        <v>0</v>
      </c>
      <c r="N161" s="23">
        <f t="shared" si="54"/>
        <v>0</v>
      </c>
      <c r="O161" s="23">
        <f t="shared" si="55"/>
        <v>0</v>
      </c>
      <c r="P161" s="23">
        <f t="shared" si="56"/>
        <v>0</v>
      </c>
      <c r="Q161" s="112">
        <f t="shared" si="59"/>
        <v>0</v>
      </c>
      <c r="R161" s="112">
        <f t="shared" si="60"/>
        <v>0</v>
      </c>
      <c r="S161" s="112">
        <f t="shared" si="61"/>
        <v>0</v>
      </c>
      <c r="T161" s="22" t="str">
        <f t="shared" si="67"/>
        <v>风</v>
      </c>
      <c r="U161" s="23">
        <f t="shared" si="57"/>
        <v>0</v>
      </c>
      <c r="V161" s="23">
        <f t="shared" si="68"/>
        <v>0</v>
      </c>
      <c r="W161" s="23">
        <f t="shared" si="68"/>
        <v>0</v>
      </c>
      <c r="X161" s="23">
        <f t="shared" si="68"/>
        <v>0</v>
      </c>
      <c r="Y161" s="23">
        <f t="shared" si="68"/>
        <v>0</v>
      </c>
      <c r="Z161" s="23">
        <f t="shared" si="68"/>
        <v>0</v>
      </c>
      <c r="AA161" s="23">
        <f t="shared" si="68"/>
        <v>0</v>
      </c>
      <c r="AB161" s="113">
        <f t="shared" si="62"/>
        <v>0</v>
      </c>
      <c r="AC161" s="21">
        <f t="shared" si="63"/>
        <v>78</v>
      </c>
    </row>
    <row r="162" spans="2:29" x14ac:dyDescent="0.15">
      <c r="B162" s="23">
        <v>160</v>
      </c>
      <c r="C162" s="23" t="str">
        <f t="shared" si="58"/>
        <v>武器160</v>
      </c>
      <c r="D162" s="23" t="str">
        <f t="shared" si="45"/>
        <v>c</v>
      </c>
      <c r="E162" s="89" t="s">
        <v>123</v>
      </c>
      <c r="F162" s="90" t="s">
        <v>1701</v>
      </c>
      <c r="G162" s="22" t="s">
        <v>1707</v>
      </c>
      <c r="H162" s="23">
        <f t="shared" si="65"/>
        <v>8</v>
      </c>
      <c r="I162" s="23">
        <f t="shared" si="49"/>
        <v>89</v>
      </c>
      <c r="J162" s="23">
        <f t="shared" si="50"/>
        <v>0</v>
      </c>
      <c r="K162" s="23">
        <f t="shared" si="51"/>
        <v>0</v>
      </c>
      <c r="L162" s="23">
        <f t="shared" si="52"/>
        <v>0</v>
      </c>
      <c r="M162" s="23">
        <f t="shared" si="53"/>
        <v>0</v>
      </c>
      <c r="N162" s="23">
        <f t="shared" si="54"/>
        <v>0</v>
      </c>
      <c r="O162" s="23">
        <f t="shared" si="55"/>
        <v>0</v>
      </c>
      <c r="P162" s="23">
        <f t="shared" si="56"/>
        <v>0</v>
      </c>
      <c r="Q162" s="112">
        <f t="shared" si="59"/>
        <v>0</v>
      </c>
      <c r="R162" s="112">
        <f t="shared" si="60"/>
        <v>0</v>
      </c>
      <c r="S162" s="112">
        <f t="shared" si="61"/>
        <v>0</v>
      </c>
      <c r="T162" s="22" t="str">
        <f t="shared" si="67"/>
        <v>风</v>
      </c>
      <c r="U162" s="23">
        <f t="shared" si="57"/>
        <v>0</v>
      </c>
      <c r="V162" s="23">
        <f t="shared" si="68"/>
        <v>0</v>
      </c>
      <c r="W162" s="23">
        <f t="shared" si="68"/>
        <v>0</v>
      </c>
      <c r="X162" s="23">
        <f t="shared" si="68"/>
        <v>0</v>
      </c>
      <c r="Y162" s="23">
        <f t="shared" si="68"/>
        <v>0</v>
      </c>
      <c r="Z162" s="23">
        <f t="shared" si="68"/>
        <v>0</v>
      </c>
      <c r="AA162" s="23">
        <f t="shared" si="68"/>
        <v>0</v>
      </c>
      <c r="AB162" s="113">
        <f t="shared" si="62"/>
        <v>0</v>
      </c>
      <c r="AC162" s="21">
        <f t="shared" si="63"/>
        <v>89</v>
      </c>
    </row>
    <row r="163" spans="2:29" x14ac:dyDescent="0.15">
      <c r="B163" s="23">
        <v>161</v>
      </c>
      <c r="C163" s="23" t="str">
        <f t="shared" si="58"/>
        <v>武器161</v>
      </c>
      <c r="D163" s="23" t="str">
        <f t="shared" si="45"/>
        <v>s</v>
      </c>
      <c r="E163" s="89" t="s">
        <v>123</v>
      </c>
      <c r="F163" s="90" t="s">
        <v>1701</v>
      </c>
      <c r="G163" s="22" t="s">
        <v>1708</v>
      </c>
      <c r="H163" s="23">
        <f t="shared" si="65"/>
        <v>1</v>
      </c>
      <c r="I163" s="23">
        <f t="shared" si="49"/>
        <v>15</v>
      </c>
      <c r="J163" s="23">
        <f t="shared" si="50"/>
        <v>9</v>
      </c>
      <c r="K163" s="23">
        <f t="shared" si="51"/>
        <v>4</v>
      </c>
      <c r="L163" s="23">
        <f t="shared" si="52"/>
        <v>5</v>
      </c>
      <c r="M163" s="23">
        <f t="shared" si="53"/>
        <v>4</v>
      </c>
      <c r="N163" s="23">
        <f t="shared" si="54"/>
        <v>6</v>
      </c>
      <c r="O163" s="23">
        <f t="shared" si="55"/>
        <v>7</v>
      </c>
      <c r="P163" s="23">
        <f t="shared" si="56"/>
        <v>3</v>
      </c>
      <c r="Q163" s="112">
        <f t="shared" si="59"/>
        <v>1.4999999999999999E-2</v>
      </c>
      <c r="R163" s="112">
        <f t="shared" si="60"/>
        <v>1.7500000000000002E-2</v>
      </c>
      <c r="S163" s="112">
        <f t="shared" si="61"/>
        <v>5.0000000000000001E-3</v>
      </c>
      <c r="T163" s="22" t="str">
        <f t="shared" si="67"/>
        <v>暗</v>
      </c>
      <c r="U163" s="23">
        <f t="shared" si="57"/>
        <v>4</v>
      </c>
      <c r="V163" s="23">
        <f t="shared" ref="V163:AA172" si="69">ROUND(VLOOKUP($F163,professionGrow,MATCH(V$2,professionGrowPName,0),FALSE)*(1+VLOOKUP($G163,professionGrowP,MATCH(V$2,professionGrowPName,0),FALSE))*$H163*10*VLOOKUP($D163,eq_qulity,5,FALSE),0)</f>
        <v>3</v>
      </c>
      <c r="W163" s="23">
        <f t="shared" si="69"/>
        <v>3</v>
      </c>
      <c r="X163" s="23">
        <f t="shared" si="69"/>
        <v>4</v>
      </c>
      <c r="Y163" s="23">
        <f t="shared" si="69"/>
        <v>3</v>
      </c>
      <c r="Z163" s="23">
        <f t="shared" si="69"/>
        <v>4</v>
      </c>
      <c r="AA163" s="23">
        <f t="shared" si="69"/>
        <v>6</v>
      </c>
      <c r="AB163" s="113">
        <f t="shared" si="62"/>
        <v>0.08</v>
      </c>
      <c r="AC163" s="21">
        <f t="shared" si="63"/>
        <v>80.117499999999993</v>
      </c>
    </row>
    <row r="164" spans="2:29" x14ac:dyDescent="0.15">
      <c r="B164" s="23">
        <v>162</v>
      </c>
      <c r="C164" s="23" t="str">
        <f t="shared" si="58"/>
        <v>武器162</v>
      </c>
      <c r="D164" s="23" t="str">
        <f t="shared" ref="D164:D227" si="70">D132</f>
        <v>s</v>
      </c>
      <c r="E164" s="89" t="s">
        <v>123</v>
      </c>
      <c r="F164" s="90" t="s">
        <v>1701</v>
      </c>
      <c r="G164" s="22" t="s">
        <v>1708</v>
      </c>
      <c r="H164" s="23">
        <f t="shared" si="65"/>
        <v>2</v>
      </c>
      <c r="I164" s="23">
        <f t="shared" si="49"/>
        <v>30</v>
      </c>
      <c r="J164" s="23">
        <f t="shared" si="50"/>
        <v>17</v>
      </c>
      <c r="K164" s="23">
        <f t="shared" si="51"/>
        <v>8</v>
      </c>
      <c r="L164" s="23">
        <f t="shared" si="52"/>
        <v>9</v>
      </c>
      <c r="M164" s="23">
        <f t="shared" si="53"/>
        <v>9</v>
      </c>
      <c r="N164" s="23">
        <f t="shared" si="54"/>
        <v>12</v>
      </c>
      <c r="O164" s="23">
        <f t="shared" si="55"/>
        <v>13</v>
      </c>
      <c r="P164" s="23">
        <f t="shared" si="56"/>
        <v>6</v>
      </c>
      <c r="Q164" s="112">
        <f t="shared" si="59"/>
        <v>0.03</v>
      </c>
      <c r="R164" s="112">
        <f t="shared" si="60"/>
        <v>3.2500000000000001E-2</v>
      </c>
      <c r="S164" s="112">
        <f t="shared" si="61"/>
        <v>0.01</v>
      </c>
      <c r="T164" s="22" t="str">
        <f t="shared" si="67"/>
        <v>暗</v>
      </c>
      <c r="U164" s="23">
        <f t="shared" si="57"/>
        <v>7</v>
      </c>
      <c r="V164" s="23">
        <f t="shared" si="69"/>
        <v>6</v>
      </c>
      <c r="W164" s="23">
        <f t="shared" si="69"/>
        <v>6</v>
      </c>
      <c r="X164" s="23">
        <f t="shared" si="69"/>
        <v>7</v>
      </c>
      <c r="Y164" s="23">
        <f t="shared" si="69"/>
        <v>6</v>
      </c>
      <c r="Z164" s="23">
        <f t="shared" si="69"/>
        <v>7</v>
      </c>
      <c r="AA164" s="23">
        <f t="shared" si="69"/>
        <v>11</v>
      </c>
      <c r="AB164" s="113">
        <f t="shared" si="62"/>
        <v>0.08</v>
      </c>
      <c r="AC164" s="21">
        <f t="shared" si="63"/>
        <v>154.1525</v>
      </c>
    </row>
    <row r="165" spans="2:29" x14ac:dyDescent="0.15">
      <c r="B165" s="23">
        <v>163</v>
      </c>
      <c r="C165" s="23" t="str">
        <f t="shared" si="58"/>
        <v>武器163</v>
      </c>
      <c r="D165" s="23" t="str">
        <f t="shared" si="70"/>
        <v>s</v>
      </c>
      <c r="E165" s="89" t="s">
        <v>123</v>
      </c>
      <c r="F165" s="90" t="s">
        <v>1701</v>
      </c>
      <c r="G165" s="22" t="s">
        <v>1708</v>
      </c>
      <c r="H165" s="23">
        <f t="shared" si="65"/>
        <v>3</v>
      </c>
      <c r="I165" s="23">
        <f t="shared" si="49"/>
        <v>45</v>
      </c>
      <c r="J165" s="23">
        <f t="shared" si="50"/>
        <v>26</v>
      </c>
      <c r="K165" s="23">
        <f t="shared" si="51"/>
        <v>12</v>
      </c>
      <c r="L165" s="23">
        <f t="shared" si="52"/>
        <v>14</v>
      </c>
      <c r="M165" s="23">
        <f t="shared" si="53"/>
        <v>13</v>
      </c>
      <c r="N165" s="23">
        <f t="shared" si="54"/>
        <v>17</v>
      </c>
      <c r="O165" s="23">
        <f t="shared" si="55"/>
        <v>20</v>
      </c>
      <c r="P165" s="23">
        <f t="shared" si="56"/>
        <v>9</v>
      </c>
      <c r="Q165" s="112">
        <f t="shared" si="59"/>
        <v>4.4999999999999998E-2</v>
      </c>
      <c r="R165" s="112">
        <f t="shared" si="60"/>
        <v>0.05</v>
      </c>
      <c r="S165" s="112">
        <f t="shared" si="61"/>
        <v>1.4999999999999999E-2</v>
      </c>
      <c r="T165" s="22" t="str">
        <f t="shared" si="67"/>
        <v>暗</v>
      </c>
      <c r="U165" s="23">
        <f t="shared" si="57"/>
        <v>11</v>
      </c>
      <c r="V165" s="23">
        <f t="shared" si="69"/>
        <v>10</v>
      </c>
      <c r="W165" s="23">
        <f t="shared" si="69"/>
        <v>10</v>
      </c>
      <c r="X165" s="23">
        <f t="shared" si="69"/>
        <v>11</v>
      </c>
      <c r="Y165" s="23">
        <f t="shared" si="69"/>
        <v>10</v>
      </c>
      <c r="Z165" s="23">
        <f t="shared" si="69"/>
        <v>11</v>
      </c>
      <c r="AA165" s="23">
        <f t="shared" si="69"/>
        <v>17</v>
      </c>
      <c r="AB165" s="113">
        <f t="shared" si="62"/>
        <v>0.10400000000000001</v>
      </c>
      <c r="AC165" s="21">
        <f t="shared" si="63"/>
        <v>236.214</v>
      </c>
    </row>
    <row r="166" spans="2:29" x14ac:dyDescent="0.15">
      <c r="B166" s="23">
        <v>164</v>
      </c>
      <c r="C166" s="23" t="str">
        <f t="shared" si="58"/>
        <v>武器164</v>
      </c>
      <c r="D166" s="23" t="str">
        <f t="shared" si="70"/>
        <v>s</v>
      </c>
      <c r="E166" s="89" t="s">
        <v>123</v>
      </c>
      <c r="F166" s="90" t="s">
        <v>1701</v>
      </c>
      <c r="G166" s="22" t="s">
        <v>1708</v>
      </c>
      <c r="H166" s="23">
        <f t="shared" si="65"/>
        <v>4</v>
      </c>
      <c r="I166" s="23">
        <f t="shared" si="49"/>
        <v>60</v>
      </c>
      <c r="J166" s="23">
        <f t="shared" si="50"/>
        <v>35</v>
      </c>
      <c r="K166" s="23">
        <f t="shared" si="51"/>
        <v>15</v>
      </c>
      <c r="L166" s="23">
        <f t="shared" si="52"/>
        <v>18</v>
      </c>
      <c r="M166" s="23">
        <f t="shared" si="53"/>
        <v>18</v>
      </c>
      <c r="N166" s="23">
        <f t="shared" si="54"/>
        <v>23</v>
      </c>
      <c r="O166" s="23">
        <f t="shared" si="55"/>
        <v>26</v>
      </c>
      <c r="P166" s="23">
        <f t="shared" si="56"/>
        <v>12</v>
      </c>
      <c r="Q166" s="112">
        <f t="shared" si="59"/>
        <v>0.06</v>
      </c>
      <c r="R166" s="112">
        <f t="shared" si="60"/>
        <v>6.5000000000000002E-2</v>
      </c>
      <c r="S166" s="112">
        <f t="shared" si="61"/>
        <v>0.02</v>
      </c>
      <c r="T166" s="22" t="str">
        <f t="shared" si="67"/>
        <v>暗</v>
      </c>
      <c r="U166" s="23">
        <f t="shared" si="57"/>
        <v>15</v>
      </c>
      <c r="V166" s="23">
        <f t="shared" si="69"/>
        <v>13</v>
      </c>
      <c r="W166" s="23">
        <f t="shared" si="69"/>
        <v>13</v>
      </c>
      <c r="X166" s="23">
        <f t="shared" si="69"/>
        <v>15</v>
      </c>
      <c r="Y166" s="23">
        <f t="shared" si="69"/>
        <v>13</v>
      </c>
      <c r="Z166" s="23">
        <f t="shared" si="69"/>
        <v>15</v>
      </c>
      <c r="AA166" s="23">
        <f t="shared" si="69"/>
        <v>22</v>
      </c>
      <c r="AB166" s="113">
        <f t="shared" si="62"/>
        <v>0.13800000000000001</v>
      </c>
      <c r="AC166" s="21">
        <f t="shared" si="63"/>
        <v>313.28299999999996</v>
      </c>
    </row>
    <row r="167" spans="2:29" x14ac:dyDescent="0.15">
      <c r="B167" s="23">
        <v>165</v>
      </c>
      <c r="C167" s="23" t="str">
        <f t="shared" si="58"/>
        <v>武器165</v>
      </c>
      <c r="D167" s="23" t="str">
        <f t="shared" si="70"/>
        <v>s</v>
      </c>
      <c r="E167" s="89" t="s">
        <v>123</v>
      </c>
      <c r="F167" s="90" t="s">
        <v>1701</v>
      </c>
      <c r="G167" s="22" t="s">
        <v>1708</v>
      </c>
      <c r="H167" s="23">
        <f t="shared" si="65"/>
        <v>5</v>
      </c>
      <c r="I167" s="23">
        <f t="shared" si="49"/>
        <v>75</v>
      </c>
      <c r="J167" s="23">
        <f t="shared" si="50"/>
        <v>43</v>
      </c>
      <c r="K167" s="23">
        <f t="shared" si="51"/>
        <v>19</v>
      </c>
      <c r="L167" s="23">
        <f t="shared" si="52"/>
        <v>23</v>
      </c>
      <c r="M167" s="23">
        <f t="shared" si="53"/>
        <v>22</v>
      </c>
      <c r="N167" s="23">
        <f t="shared" si="54"/>
        <v>29</v>
      </c>
      <c r="O167" s="23">
        <f t="shared" si="55"/>
        <v>33</v>
      </c>
      <c r="P167" s="23">
        <f t="shared" si="56"/>
        <v>15</v>
      </c>
      <c r="Q167" s="112">
        <f t="shared" si="59"/>
        <v>7.4999999999999997E-2</v>
      </c>
      <c r="R167" s="112">
        <f t="shared" si="60"/>
        <v>8.2500000000000004E-2</v>
      </c>
      <c r="S167" s="112">
        <f t="shared" si="61"/>
        <v>2.5000000000000001E-2</v>
      </c>
      <c r="T167" s="22" t="str">
        <f t="shared" si="67"/>
        <v>暗</v>
      </c>
      <c r="U167" s="23">
        <f t="shared" si="57"/>
        <v>18</v>
      </c>
      <c r="V167" s="23">
        <f t="shared" si="69"/>
        <v>16</v>
      </c>
      <c r="W167" s="23">
        <f t="shared" si="69"/>
        <v>16</v>
      </c>
      <c r="X167" s="23">
        <f t="shared" si="69"/>
        <v>18</v>
      </c>
      <c r="Y167" s="23">
        <f t="shared" si="69"/>
        <v>16</v>
      </c>
      <c r="Z167" s="23">
        <f t="shared" si="69"/>
        <v>18</v>
      </c>
      <c r="AA167" s="23">
        <f t="shared" si="69"/>
        <v>28</v>
      </c>
      <c r="AB167" s="113">
        <f t="shared" si="62"/>
        <v>0.17266666666666666</v>
      </c>
      <c r="AC167" s="21">
        <f t="shared" si="63"/>
        <v>389.35516666666661</v>
      </c>
    </row>
    <row r="168" spans="2:29" x14ac:dyDescent="0.15">
      <c r="B168" s="23">
        <v>166</v>
      </c>
      <c r="C168" s="23" t="str">
        <f t="shared" si="58"/>
        <v>武器166</v>
      </c>
      <c r="D168" s="23" t="str">
        <f t="shared" si="70"/>
        <v>s</v>
      </c>
      <c r="E168" s="89" t="s">
        <v>123</v>
      </c>
      <c r="F168" s="90" t="s">
        <v>1701</v>
      </c>
      <c r="G168" s="22" t="s">
        <v>1708</v>
      </c>
      <c r="H168" s="23">
        <f t="shared" si="65"/>
        <v>6</v>
      </c>
      <c r="I168" s="23">
        <f t="shared" si="49"/>
        <v>90</v>
      </c>
      <c r="J168" s="23">
        <f t="shared" si="50"/>
        <v>52</v>
      </c>
      <c r="K168" s="23">
        <f t="shared" si="51"/>
        <v>23</v>
      </c>
      <c r="L168" s="23">
        <f t="shared" si="52"/>
        <v>28</v>
      </c>
      <c r="M168" s="23">
        <f t="shared" si="53"/>
        <v>27</v>
      </c>
      <c r="N168" s="23">
        <f t="shared" si="54"/>
        <v>35</v>
      </c>
      <c r="O168" s="23">
        <f t="shared" si="55"/>
        <v>40</v>
      </c>
      <c r="P168" s="23">
        <f t="shared" si="56"/>
        <v>18</v>
      </c>
      <c r="Q168" s="112">
        <f t="shared" si="59"/>
        <v>0.09</v>
      </c>
      <c r="R168" s="112">
        <f t="shared" si="60"/>
        <v>0.1</v>
      </c>
      <c r="S168" s="112">
        <f t="shared" si="61"/>
        <v>0.03</v>
      </c>
      <c r="T168" s="22" t="str">
        <f t="shared" si="67"/>
        <v>暗</v>
      </c>
      <c r="U168" s="23">
        <f t="shared" si="57"/>
        <v>22</v>
      </c>
      <c r="V168" s="23">
        <f t="shared" si="69"/>
        <v>19</v>
      </c>
      <c r="W168" s="23">
        <f t="shared" si="69"/>
        <v>19</v>
      </c>
      <c r="X168" s="23">
        <f t="shared" si="69"/>
        <v>22</v>
      </c>
      <c r="Y168" s="23">
        <f t="shared" si="69"/>
        <v>19</v>
      </c>
      <c r="Z168" s="23">
        <f t="shared" si="69"/>
        <v>22</v>
      </c>
      <c r="AA168" s="23">
        <f t="shared" si="69"/>
        <v>34</v>
      </c>
      <c r="AB168" s="113">
        <f t="shared" si="62"/>
        <v>0.20866666666666667</v>
      </c>
      <c r="AC168" s="21">
        <f t="shared" si="63"/>
        <v>470.42866666666663</v>
      </c>
    </row>
    <row r="169" spans="2:29" x14ac:dyDescent="0.15">
      <c r="B169" s="23">
        <v>167</v>
      </c>
      <c r="C169" s="23" t="str">
        <f t="shared" si="58"/>
        <v>武器167</v>
      </c>
      <c r="D169" s="23" t="str">
        <f t="shared" si="70"/>
        <v>s</v>
      </c>
      <c r="E169" s="89" t="s">
        <v>123</v>
      </c>
      <c r="F169" s="90" t="s">
        <v>1701</v>
      </c>
      <c r="G169" s="22" t="s">
        <v>1708</v>
      </c>
      <c r="H169" s="23">
        <f t="shared" si="65"/>
        <v>7</v>
      </c>
      <c r="I169" s="23">
        <f t="shared" si="49"/>
        <v>105</v>
      </c>
      <c r="J169" s="23">
        <f t="shared" si="50"/>
        <v>60</v>
      </c>
      <c r="K169" s="23">
        <f t="shared" si="51"/>
        <v>27</v>
      </c>
      <c r="L169" s="23">
        <f t="shared" si="52"/>
        <v>32</v>
      </c>
      <c r="M169" s="23">
        <f t="shared" si="53"/>
        <v>31</v>
      </c>
      <c r="N169" s="23">
        <f t="shared" si="54"/>
        <v>40</v>
      </c>
      <c r="O169" s="23">
        <f t="shared" si="55"/>
        <v>46</v>
      </c>
      <c r="P169" s="23">
        <f t="shared" si="56"/>
        <v>22</v>
      </c>
      <c r="Q169" s="112">
        <f t="shared" si="59"/>
        <v>0.11</v>
      </c>
      <c r="R169" s="112">
        <f t="shared" si="60"/>
        <v>0.115</v>
      </c>
      <c r="S169" s="112">
        <f t="shared" si="61"/>
        <v>3.6666666666666667E-2</v>
      </c>
      <c r="T169" s="22" t="str">
        <f t="shared" si="67"/>
        <v>暗</v>
      </c>
      <c r="U169" s="23">
        <f t="shared" si="57"/>
        <v>26</v>
      </c>
      <c r="V169" s="23">
        <f t="shared" si="69"/>
        <v>22</v>
      </c>
      <c r="W169" s="23">
        <f t="shared" si="69"/>
        <v>22</v>
      </c>
      <c r="X169" s="23">
        <f t="shared" si="69"/>
        <v>26</v>
      </c>
      <c r="Y169" s="23">
        <f t="shared" si="69"/>
        <v>22</v>
      </c>
      <c r="Z169" s="23">
        <f t="shared" si="69"/>
        <v>26</v>
      </c>
      <c r="AA169" s="23">
        <f t="shared" si="69"/>
        <v>39</v>
      </c>
      <c r="AB169" s="113">
        <f t="shared" si="62"/>
        <v>0.24199999999999999</v>
      </c>
      <c r="AC169" s="21">
        <f t="shared" si="63"/>
        <v>546.50366666666673</v>
      </c>
    </row>
    <row r="170" spans="2:29" x14ac:dyDescent="0.15">
      <c r="B170" s="23">
        <v>168</v>
      </c>
      <c r="C170" s="23" t="str">
        <f t="shared" si="58"/>
        <v>武器168</v>
      </c>
      <c r="D170" s="23" t="str">
        <f t="shared" si="70"/>
        <v>s</v>
      </c>
      <c r="E170" s="89" t="s">
        <v>123</v>
      </c>
      <c r="F170" s="90" t="s">
        <v>1701</v>
      </c>
      <c r="G170" s="22" t="s">
        <v>1708</v>
      </c>
      <c r="H170" s="23">
        <f t="shared" si="65"/>
        <v>8</v>
      </c>
      <c r="I170" s="23">
        <f t="shared" si="49"/>
        <v>120</v>
      </c>
      <c r="J170" s="23">
        <f t="shared" si="50"/>
        <v>69</v>
      </c>
      <c r="K170" s="23">
        <f t="shared" si="51"/>
        <v>31</v>
      </c>
      <c r="L170" s="23">
        <f t="shared" si="52"/>
        <v>37</v>
      </c>
      <c r="M170" s="23">
        <f t="shared" si="53"/>
        <v>36</v>
      </c>
      <c r="N170" s="23">
        <f t="shared" si="54"/>
        <v>46</v>
      </c>
      <c r="O170" s="23">
        <f t="shared" si="55"/>
        <v>53</v>
      </c>
      <c r="P170" s="23">
        <f t="shared" si="56"/>
        <v>25</v>
      </c>
      <c r="Q170" s="112">
        <f t="shared" si="59"/>
        <v>0.125</v>
      </c>
      <c r="R170" s="112">
        <f t="shared" si="60"/>
        <v>0.13250000000000001</v>
      </c>
      <c r="S170" s="112">
        <f t="shared" si="61"/>
        <v>4.1666666666666671E-2</v>
      </c>
      <c r="T170" s="22" t="str">
        <f t="shared" si="67"/>
        <v>暗</v>
      </c>
      <c r="U170" s="23">
        <f t="shared" si="57"/>
        <v>29</v>
      </c>
      <c r="V170" s="23">
        <f t="shared" si="69"/>
        <v>26</v>
      </c>
      <c r="W170" s="23">
        <f t="shared" si="69"/>
        <v>26</v>
      </c>
      <c r="X170" s="23">
        <f t="shared" si="69"/>
        <v>29</v>
      </c>
      <c r="Y170" s="23">
        <f t="shared" si="69"/>
        <v>26</v>
      </c>
      <c r="Z170" s="23">
        <f t="shared" si="69"/>
        <v>29</v>
      </c>
      <c r="AA170" s="23">
        <f t="shared" si="69"/>
        <v>45</v>
      </c>
      <c r="AB170" s="113">
        <f t="shared" si="62"/>
        <v>0.27800000000000002</v>
      </c>
      <c r="AC170" s="21">
        <f t="shared" si="63"/>
        <v>627.5771666666667</v>
      </c>
    </row>
    <row r="171" spans="2:29" x14ac:dyDescent="0.15">
      <c r="B171" s="23">
        <v>169</v>
      </c>
      <c r="C171" s="23" t="str">
        <f t="shared" si="58"/>
        <v>武器169</v>
      </c>
      <c r="D171" s="23" t="str">
        <f t="shared" si="70"/>
        <v>a</v>
      </c>
      <c r="E171" s="89" t="s">
        <v>123</v>
      </c>
      <c r="F171" s="90" t="s">
        <v>1701</v>
      </c>
      <c r="G171" s="22" t="s">
        <v>1708</v>
      </c>
      <c r="H171" s="23">
        <f t="shared" si="65"/>
        <v>1</v>
      </c>
      <c r="I171" s="23">
        <f t="shared" si="49"/>
        <v>13</v>
      </c>
      <c r="J171" s="23">
        <f t="shared" si="50"/>
        <v>6</v>
      </c>
      <c r="K171" s="23">
        <f t="shared" si="51"/>
        <v>3</v>
      </c>
      <c r="L171" s="23">
        <f t="shared" si="52"/>
        <v>3</v>
      </c>
      <c r="M171" s="23">
        <f t="shared" si="53"/>
        <v>3</v>
      </c>
      <c r="N171" s="23">
        <f t="shared" si="54"/>
        <v>4</v>
      </c>
      <c r="O171" s="23">
        <f t="shared" si="55"/>
        <v>5</v>
      </c>
      <c r="P171" s="23">
        <f t="shared" si="56"/>
        <v>2</v>
      </c>
      <c r="Q171" s="112">
        <f t="shared" si="59"/>
        <v>0.01</v>
      </c>
      <c r="R171" s="112">
        <f t="shared" si="60"/>
        <v>1.2500000000000001E-2</v>
      </c>
      <c r="S171" s="112">
        <f t="shared" si="61"/>
        <v>3.3333333333333331E-3</v>
      </c>
      <c r="T171" s="22" t="str">
        <f t="shared" si="67"/>
        <v>暗</v>
      </c>
      <c r="U171" s="23">
        <f t="shared" si="57"/>
        <v>3</v>
      </c>
      <c r="V171" s="23">
        <f t="shared" si="69"/>
        <v>2</v>
      </c>
      <c r="W171" s="23">
        <f t="shared" si="69"/>
        <v>2</v>
      </c>
      <c r="X171" s="23">
        <f t="shared" si="69"/>
        <v>3</v>
      </c>
      <c r="Y171" s="23">
        <f t="shared" si="69"/>
        <v>2</v>
      </c>
      <c r="Z171" s="23">
        <f t="shared" si="69"/>
        <v>3</v>
      </c>
      <c r="AA171" s="23">
        <f t="shared" si="69"/>
        <v>4</v>
      </c>
      <c r="AB171" s="113">
        <f t="shared" si="62"/>
        <v>0.08</v>
      </c>
      <c r="AC171" s="21">
        <f t="shared" si="63"/>
        <v>58.105833333333329</v>
      </c>
    </row>
    <row r="172" spans="2:29" x14ac:dyDescent="0.15">
      <c r="B172" s="23">
        <v>170</v>
      </c>
      <c r="C172" s="23" t="str">
        <f t="shared" si="58"/>
        <v>武器170</v>
      </c>
      <c r="D172" s="23" t="str">
        <f t="shared" si="70"/>
        <v>a</v>
      </c>
      <c r="E172" s="89" t="s">
        <v>123</v>
      </c>
      <c r="F172" s="90" t="s">
        <v>1701</v>
      </c>
      <c r="G172" s="22" t="s">
        <v>1708</v>
      </c>
      <c r="H172" s="23">
        <f t="shared" si="65"/>
        <v>2</v>
      </c>
      <c r="I172" s="23">
        <f t="shared" si="49"/>
        <v>26</v>
      </c>
      <c r="J172" s="23">
        <f t="shared" si="50"/>
        <v>13</v>
      </c>
      <c r="K172" s="23">
        <f t="shared" si="51"/>
        <v>6</v>
      </c>
      <c r="L172" s="23">
        <f t="shared" si="52"/>
        <v>7</v>
      </c>
      <c r="M172" s="23">
        <f t="shared" si="53"/>
        <v>7</v>
      </c>
      <c r="N172" s="23">
        <f t="shared" si="54"/>
        <v>9</v>
      </c>
      <c r="O172" s="23">
        <f t="shared" si="55"/>
        <v>10</v>
      </c>
      <c r="P172" s="23">
        <f t="shared" si="56"/>
        <v>5</v>
      </c>
      <c r="Q172" s="112">
        <f t="shared" si="59"/>
        <v>2.5000000000000001E-2</v>
      </c>
      <c r="R172" s="112">
        <f t="shared" si="60"/>
        <v>2.5000000000000001E-2</v>
      </c>
      <c r="S172" s="112">
        <f t="shared" si="61"/>
        <v>8.3333333333333332E-3</v>
      </c>
      <c r="T172" s="22" t="str">
        <f t="shared" si="67"/>
        <v>暗</v>
      </c>
      <c r="U172" s="23">
        <f t="shared" si="57"/>
        <v>6</v>
      </c>
      <c r="V172" s="23">
        <f t="shared" si="69"/>
        <v>5</v>
      </c>
      <c r="W172" s="23">
        <f t="shared" si="69"/>
        <v>5</v>
      </c>
      <c r="X172" s="23">
        <f t="shared" si="69"/>
        <v>6</v>
      </c>
      <c r="Y172" s="23">
        <f t="shared" si="69"/>
        <v>5</v>
      </c>
      <c r="Z172" s="23">
        <f t="shared" si="69"/>
        <v>6</v>
      </c>
      <c r="AA172" s="23">
        <f t="shared" si="69"/>
        <v>8</v>
      </c>
      <c r="AB172" s="113">
        <f t="shared" si="62"/>
        <v>0.08</v>
      </c>
      <c r="AC172" s="21">
        <f t="shared" si="63"/>
        <v>124.13833333333335</v>
      </c>
    </row>
    <row r="173" spans="2:29" x14ac:dyDescent="0.15">
      <c r="B173" s="23">
        <v>171</v>
      </c>
      <c r="C173" s="23" t="str">
        <f t="shared" si="58"/>
        <v>武器171</v>
      </c>
      <c r="D173" s="23" t="str">
        <f t="shared" si="70"/>
        <v>a</v>
      </c>
      <c r="E173" s="89" t="s">
        <v>123</v>
      </c>
      <c r="F173" s="90" t="s">
        <v>1701</v>
      </c>
      <c r="G173" s="22" t="s">
        <v>1708</v>
      </c>
      <c r="H173" s="23">
        <f t="shared" si="65"/>
        <v>3</v>
      </c>
      <c r="I173" s="23">
        <f t="shared" si="49"/>
        <v>40</v>
      </c>
      <c r="J173" s="23">
        <f t="shared" si="50"/>
        <v>19</v>
      </c>
      <c r="K173" s="23">
        <f t="shared" si="51"/>
        <v>9</v>
      </c>
      <c r="L173" s="23">
        <f t="shared" si="52"/>
        <v>10</v>
      </c>
      <c r="M173" s="23">
        <f t="shared" si="53"/>
        <v>10</v>
      </c>
      <c r="N173" s="23">
        <f t="shared" si="54"/>
        <v>13</v>
      </c>
      <c r="O173" s="23">
        <f t="shared" si="55"/>
        <v>15</v>
      </c>
      <c r="P173" s="23">
        <f t="shared" si="56"/>
        <v>7</v>
      </c>
      <c r="Q173" s="112">
        <f t="shared" si="59"/>
        <v>3.5000000000000003E-2</v>
      </c>
      <c r="R173" s="112">
        <f t="shared" si="60"/>
        <v>3.7499999999999999E-2</v>
      </c>
      <c r="S173" s="112">
        <f t="shared" si="61"/>
        <v>1.1666666666666667E-2</v>
      </c>
      <c r="T173" s="22" t="str">
        <f t="shared" si="67"/>
        <v>暗</v>
      </c>
      <c r="U173" s="23">
        <f t="shared" si="57"/>
        <v>8</v>
      </c>
      <c r="V173" s="23">
        <f t="shared" ref="V173:AA182" si="71">ROUND(VLOOKUP($F173,professionGrow,MATCH(V$2,professionGrowPName,0),FALSE)*(1+VLOOKUP($G173,professionGrowP,MATCH(V$2,professionGrowPName,0),FALSE))*$H173*10*VLOOKUP($D173,eq_qulity,5,FALSE),0)</f>
        <v>7</v>
      </c>
      <c r="W173" s="23">
        <f t="shared" si="71"/>
        <v>7</v>
      </c>
      <c r="X173" s="23">
        <f t="shared" si="71"/>
        <v>8</v>
      </c>
      <c r="Y173" s="23">
        <f t="shared" si="71"/>
        <v>7</v>
      </c>
      <c r="Z173" s="23">
        <f t="shared" si="71"/>
        <v>8</v>
      </c>
      <c r="AA173" s="23">
        <f t="shared" si="71"/>
        <v>13</v>
      </c>
      <c r="AB173" s="113">
        <f t="shared" si="62"/>
        <v>8.199999999999999E-2</v>
      </c>
      <c r="AC173" s="21">
        <f t="shared" si="63"/>
        <v>181.16616666666664</v>
      </c>
    </row>
    <row r="174" spans="2:29" x14ac:dyDescent="0.15">
      <c r="B174" s="23">
        <v>172</v>
      </c>
      <c r="C174" s="23" t="str">
        <f t="shared" si="58"/>
        <v>武器172</v>
      </c>
      <c r="D174" s="23" t="str">
        <f t="shared" si="70"/>
        <v>a</v>
      </c>
      <c r="E174" s="89" t="s">
        <v>123</v>
      </c>
      <c r="F174" s="90" t="s">
        <v>1701</v>
      </c>
      <c r="G174" s="22" t="s">
        <v>1708</v>
      </c>
      <c r="H174" s="23">
        <f t="shared" si="65"/>
        <v>4</v>
      </c>
      <c r="I174" s="23">
        <f t="shared" si="49"/>
        <v>53</v>
      </c>
      <c r="J174" s="23">
        <f t="shared" si="50"/>
        <v>26</v>
      </c>
      <c r="K174" s="23">
        <f t="shared" si="51"/>
        <v>12</v>
      </c>
      <c r="L174" s="23">
        <f t="shared" si="52"/>
        <v>14</v>
      </c>
      <c r="M174" s="23">
        <f t="shared" si="53"/>
        <v>13</v>
      </c>
      <c r="N174" s="23">
        <f t="shared" si="54"/>
        <v>17</v>
      </c>
      <c r="O174" s="23">
        <f t="shared" si="55"/>
        <v>20</v>
      </c>
      <c r="P174" s="23">
        <f t="shared" si="56"/>
        <v>9</v>
      </c>
      <c r="Q174" s="112">
        <f t="shared" si="59"/>
        <v>4.4999999999999998E-2</v>
      </c>
      <c r="R174" s="112">
        <f t="shared" si="60"/>
        <v>0.05</v>
      </c>
      <c r="S174" s="112">
        <f t="shared" si="61"/>
        <v>1.4999999999999999E-2</v>
      </c>
      <c r="T174" s="22" t="str">
        <f t="shared" si="67"/>
        <v>暗</v>
      </c>
      <c r="U174" s="23">
        <f t="shared" si="57"/>
        <v>11</v>
      </c>
      <c r="V174" s="23">
        <f t="shared" si="71"/>
        <v>10</v>
      </c>
      <c r="W174" s="23">
        <f t="shared" si="71"/>
        <v>10</v>
      </c>
      <c r="X174" s="23">
        <f t="shared" si="71"/>
        <v>11</v>
      </c>
      <c r="Y174" s="23">
        <f t="shared" si="71"/>
        <v>10</v>
      </c>
      <c r="Z174" s="23">
        <f t="shared" si="71"/>
        <v>11</v>
      </c>
      <c r="AA174" s="23">
        <f t="shared" si="71"/>
        <v>17</v>
      </c>
      <c r="AB174" s="113">
        <f t="shared" si="62"/>
        <v>0.10933333333333334</v>
      </c>
      <c r="AC174" s="21">
        <f t="shared" si="63"/>
        <v>244.21933333333331</v>
      </c>
    </row>
    <row r="175" spans="2:29" x14ac:dyDescent="0.15">
      <c r="B175" s="23">
        <v>173</v>
      </c>
      <c r="C175" s="23" t="str">
        <f t="shared" si="58"/>
        <v>武器173</v>
      </c>
      <c r="D175" s="23" t="str">
        <f t="shared" si="70"/>
        <v>a</v>
      </c>
      <c r="E175" s="89" t="s">
        <v>123</v>
      </c>
      <c r="F175" s="90" t="s">
        <v>1701</v>
      </c>
      <c r="G175" s="22" t="s">
        <v>1708</v>
      </c>
      <c r="H175" s="23">
        <f t="shared" si="65"/>
        <v>5</v>
      </c>
      <c r="I175" s="23">
        <f t="shared" si="49"/>
        <v>66</v>
      </c>
      <c r="J175" s="23">
        <f t="shared" si="50"/>
        <v>32</v>
      </c>
      <c r="K175" s="23">
        <f t="shared" si="51"/>
        <v>14</v>
      </c>
      <c r="L175" s="23">
        <f t="shared" si="52"/>
        <v>17</v>
      </c>
      <c r="M175" s="23">
        <f t="shared" si="53"/>
        <v>17</v>
      </c>
      <c r="N175" s="23">
        <f t="shared" si="54"/>
        <v>22</v>
      </c>
      <c r="O175" s="23">
        <f t="shared" si="55"/>
        <v>25</v>
      </c>
      <c r="P175" s="23">
        <f t="shared" si="56"/>
        <v>12</v>
      </c>
      <c r="Q175" s="112">
        <f t="shared" si="59"/>
        <v>0.06</v>
      </c>
      <c r="R175" s="112">
        <f t="shared" si="60"/>
        <v>6.25E-2</v>
      </c>
      <c r="S175" s="112">
        <f t="shared" si="61"/>
        <v>0.02</v>
      </c>
      <c r="T175" s="22" t="str">
        <f t="shared" si="67"/>
        <v>暗</v>
      </c>
      <c r="U175" s="23">
        <f t="shared" si="57"/>
        <v>14</v>
      </c>
      <c r="V175" s="23">
        <f t="shared" si="71"/>
        <v>12</v>
      </c>
      <c r="W175" s="23">
        <f t="shared" si="71"/>
        <v>12</v>
      </c>
      <c r="X175" s="23">
        <f t="shared" si="71"/>
        <v>14</v>
      </c>
      <c r="Y175" s="23">
        <f t="shared" si="71"/>
        <v>12</v>
      </c>
      <c r="Z175" s="23">
        <f t="shared" si="71"/>
        <v>14</v>
      </c>
      <c r="AA175" s="23">
        <f t="shared" si="71"/>
        <v>21</v>
      </c>
      <c r="AB175" s="113">
        <f t="shared" si="62"/>
        <v>0.13666666666666666</v>
      </c>
      <c r="AC175" s="21">
        <f t="shared" si="63"/>
        <v>304.2791666666667</v>
      </c>
    </row>
    <row r="176" spans="2:29" x14ac:dyDescent="0.15">
      <c r="B176" s="23">
        <v>174</v>
      </c>
      <c r="C176" s="23" t="str">
        <f t="shared" si="58"/>
        <v>武器174</v>
      </c>
      <c r="D176" s="23" t="str">
        <f t="shared" si="70"/>
        <v>a</v>
      </c>
      <c r="E176" s="89" t="s">
        <v>123</v>
      </c>
      <c r="F176" s="90" t="s">
        <v>1701</v>
      </c>
      <c r="G176" s="22" t="s">
        <v>1708</v>
      </c>
      <c r="H176" s="23">
        <f t="shared" si="65"/>
        <v>6</v>
      </c>
      <c r="I176" s="23">
        <f t="shared" si="49"/>
        <v>79</v>
      </c>
      <c r="J176" s="23">
        <f t="shared" si="50"/>
        <v>39</v>
      </c>
      <c r="K176" s="23">
        <f t="shared" si="51"/>
        <v>17</v>
      </c>
      <c r="L176" s="23">
        <f t="shared" si="52"/>
        <v>21</v>
      </c>
      <c r="M176" s="23">
        <f t="shared" si="53"/>
        <v>20</v>
      </c>
      <c r="N176" s="23">
        <f t="shared" si="54"/>
        <v>26</v>
      </c>
      <c r="O176" s="23">
        <f t="shared" si="55"/>
        <v>30</v>
      </c>
      <c r="P176" s="23">
        <f t="shared" si="56"/>
        <v>14</v>
      </c>
      <c r="Q176" s="112">
        <f t="shared" si="59"/>
        <v>7.0000000000000007E-2</v>
      </c>
      <c r="R176" s="112">
        <f t="shared" si="60"/>
        <v>7.4999999999999997E-2</v>
      </c>
      <c r="S176" s="112">
        <f t="shared" si="61"/>
        <v>2.3333333333333334E-2</v>
      </c>
      <c r="T176" s="22" t="str">
        <f t="shared" si="67"/>
        <v>暗</v>
      </c>
      <c r="U176" s="23">
        <f t="shared" si="57"/>
        <v>17</v>
      </c>
      <c r="V176" s="23">
        <f t="shared" si="71"/>
        <v>14</v>
      </c>
      <c r="W176" s="23">
        <f t="shared" si="71"/>
        <v>14</v>
      </c>
      <c r="X176" s="23">
        <f t="shared" si="71"/>
        <v>17</v>
      </c>
      <c r="Y176" s="23">
        <f t="shared" si="71"/>
        <v>14</v>
      </c>
      <c r="Z176" s="23">
        <f t="shared" si="71"/>
        <v>17</v>
      </c>
      <c r="AA176" s="23">
        <f t="shared" si="71"/>
        <v>25</v>
      </c>
      <c r="AB176" s="113">
        <f t="shared" si="62"/>
        <v>0.16399999999999998</v>
      </c>
      <c r="AC176" s="21">
        <f t="shared" si="63"/>
        <v>364.33233333333328</v>
      </c>
    </row>
    <row r="177" spans="2:29" x14ac:dyDescent="0.15">
      <c r="B177" s="23">
        <v>175</v>
      </c>
      <c r="C177" s="23" t="str">
        <f t="shared" si="58"/>
        <v>武器175</v>
      </c>
      <c r="D177" s="23" t="str">
        <f t="shared" si="70"/>
        <v>a</v>
      </c>
      <c r="E177" s="89" t="s">
        <v>123</v>
      </c>
      <c r="F177" s="90" t="s">
        <v>1701</v>
      </c>
      <c r="G177" s="22" t="s">
        <v>1708</v>
      </c>
      <c r="H177" s="23">
        <f t="shared" si="65"/>
        <v>7</v>
      </c>
      <c r="I177" s="23">
        <f t="shared" si="49"/>
        <v>93</v>
      </c>
      <c r="J177" s="23">
        <f t="shared" si="50"/>
        <v>45</v>
      </c>
      <c r="K177" s="23">
        <f t="shared" si="51"/>
        <v>20</v>
      </c>
      <c r="L177" s="23">
        <f t="shared" si="52"/>
        <v>24</v>
      </c>
      <c r="M177" s="23">
        <f t="shared" si="53"/>
        <v>24</v>
      </c>
      <c r="N177" s="23">
        <f t="shared" si="54"/>
        <v>30</v>
      </c>
      <c r="O177" s="23">
        <f t="shared" si="55"/>
        <v>35</v>
      </c>
      <c r="P177" s="23">
        <f t="shared" si="56"/>
        <v>16</v>
      </c>
      <c r="Q177" s="112">
        <f t="shared" si="59"/>
        <v>0.08</v>
      </c>
      <c r="R177" s="112">
        <f t="shared" si="60"/>
        <v>8.7499999999999994E-2</v>
      </c>
      <c r="S177" s="112">
        <f t="shared" si="61"/>
        <v>2.6666666666666665E-2</v>
      </c>
      <c r="T177" s="22" t="str">
        <f t="shared" si="67"/>
        <v>暗</v>
      </c>
      <c r="U177" s="23">
        <f t="shared" si="57"/>
        <v>19</v>
      </c>
      <c r="V177" s="23">
        <f t="shared" si="71"/>
        <v>17</v>
      </c>
      <c r="W177" s="23">
        <f t="shared" si="71"/>
        <v>17</v>
      </c>
      <c r="X177" s="23">
        <f t="shared" si="71"/>
        <v>19</v>
      </c>
      <c r="Y177" s="23">
        <f t="shared" si="71"/>
        <v>17</v>
      </c>
      <c r="Z177" s="23">
        <f t="shared" si="71"/>
        <v>19</v>
      </c>
      <c r="AA177" s="23">
        <f t="shared" si="71"/>
        <v>29</v>
      </c>
      <c r="AB177" s="113">
        <f t="shared" si="62"/>
        <v>0.19133333333333333</v>
      </c>
      <c r="AC177" s="21">
        <f t="shared" si="63"/>
        <v>424.38549999999992</v>
      </c>
    </row>
    <row r="178" spans="2:29" x14ac:dyDescent="0.15">
      <c r="B178" s="23">
        <v>176</v>
      </c>
      <c r="C178" s="23" t="str">
        <f t="shared" si="58"/>
        <v>武器176</v>
      </c>
      <c r="D178" s="23" t="str">
        <f t="shared" si="70"/>
        <v>a</v>
      </c>
      <c r="E178" s="89" t="s">
        <v>123</v>
      </c>
      <c r="F178" s="90" t="s">
        <v>1701</v>
      </c>
      <c r="G178" s="22" t="s">
        <v>1708</v>
      </c>
      <c r="H178" s="23">
        <f t="shared" si="65"/>
        <v>8</v>
      </c>
      <c r="I178" s="23">
        <f t="shared" si="49"/>
        <v>106</v>
      </c>
      <c r="J178" s="23">
        <f t="shared" si="50"/>
        <v>52</v>
      </c>
      <c r="K178" s="23">
        <f t="shared" si="51"/>
        <v>23</v>
      </c>
      <c r="L178" s="23">
        <f t="shared" si="52"/>
        <v>28</v>
      </c>
      <c r="M178" s="23">
        <f t="shared" si="53"/>
        <v>27</v>
      </c>
      <c r="N178" s="23">
        <f t="shared" si="54"/>
        <v>35</v>
      </c>
      <c r="O178" s="23">
        <f t="shared" si="55"/>
        <v>40</v>
      </c>
      <c r="P178" s="23">
        <f t="shared" si="56"/>
        <v>18</v>
      </c>
      <c r="Q178" s="112">
        <f t="shared" si="59"/>
        <v>0.09</v>
      </c>
      <c r="R178" s="112">
        <f t="shared" si="60"/>
        <v>0.1</v>
      </c>
      <c r="S178" s="112">
        <f t="shared" si="61"/>
        <v>0.03</v>
      </c>
      <c r="T178" s="22" t="str">
        <f t="shared" si="67"/>
        <v>暗</v>
      </c>
      <c r="U178" s="23">
        <f t="shared" si="57"/>
        <v>22</v>
      </c>
      <c r="V178" s="23">
        <f t="shared" si="71"/>
        <v>19</v>
      </c>
      <c r="W178" s="23">
        <f t="shared" si="71"/>
        <v>19</v>
      </c>
      <c r="X178" s="23">
        <f t="shared" si="71"/>
        <v>22</v>
      </c>
      <c r="Y178" s="23">
        <f t="shared" si="71"/>
        <v>19</v>
      </c>
      <c r="Z178" s="23">
        <f t="shared" si="71"/>
        <v>22</v>
      </c>
      <c r="AA178" s="23">
        <f t="shared" si="71"/>
        <v>34</v>
      </c>
      <c r="AB178" s="113">
        <f t="shared" si="62"/>
        <v>0.21933333333333332</v>
      </c>
      <c r="AC178" s="21">
        <f t="shared" si="63"/>
        <v>486.43933333333331</v>
      </c>
    </row>
    <row r="179" spans="2:29" x14ac:dyDescent="0.15">
      <c r="B179" s="23">
        <v>177</v>
      </c>
      <c r="C179" s="23" t="str">
        <f t="shared" si="58"/>
        <v>武器177</v>
      </c>
      <c r="D179" s="23" t="str">
        <f t="shared" si="70"/>
        <v>b</v>
      </c>
      <c r="E179" s="89" t="s">
        <v>123</v>
      </c>
      <c r="F179" s="90" t="s">
        <v>1701</v>
      </c>
      <c r="G179" s="22" t="s">
        <v>1708</v>
      </c>
      <c r="H179" s="23">
        <f t="shared" si="65"/>
        <v>1</v>
      </c>
      <c r="I179" s="23">
        <f t="shared" si="49"/>
        <v>14</v>
      </c>
      <c r="J179" s="23">
        <f t="shared" si="50"/>
        <v>3</v>
      </c>
      <c r="K179" s="23">
        <f t="shared" si="51"/>
        <v>1</v>
      </c>
      <c r="L179" s="23">
        <f t="shared" si="52"/>
        <v>1</v>
      </c>
      <c r="M179" s="23">
        <f t="shared" si="53"/>
        <v>1</v>
      </c>
      <c r="N179" s="23">
        <f t="shared" si="54"/>
        <v>2</v>
      </c>
      <c r="O179" s="23">
        <f t="shared" si="55"/>
        <v>2</v>
      </c>
      <c r="P179" s="23">
        <f t="shared" si="56"/>
        <v>1</v>
      </c>
      <c r="Q179" s="112">
        <f t="shared" si="59"/>
        <v>5.0000000000000001E-3</v>
      </c>
      <c r="R179" s="112">
        <f t="shared" si="60"/>
        <v>5.0000000000000001E-3</v>
      </c>
      <c r="S179" s="112">
        <f t="shared" si="61"/>
        <v>1.6666666666666666E-3</v>
      </c>
      <c r="T179" s="22" t="str">
        <f t="shared" si="67"/>
        <v>暗</v>
      </c>
      <c r="U179" s="23">
        <f t="shared" si="57"/>
        <v>1</v>
      </c>
      <c r="V179" s="23">
        <f t="shared" si="71"/>
        <v>1</v>
      </c>
      <c r="W179" s="23">
        <f t="shared" si="71"/>
        <v>1</v>
      </c>
      <c r="X179" s="23">
        <f t="shared" si="71"/>
        <v>1</v>
      </c>
      <c r="Y179" s="23">
        <f t="shared" si="71"/>
        <v>1</v>
      </c>
      <c r="Z179" s="23">
        <f t="shared" si="71"/>
        <v>1</v>
      </c>
      <c r="AA179" s="23">
        <f t="shared" si="71"/>
        <v>2</v>
      </c>
      <c r="AB179" s="113">
        <f t="shared" si="62"/>
        <v>0.08</v>
      </c>
      <c r="AC179" s="21">
        <f t="shared" si="63"/>
        <v>33.091666666666661</v>
      </c>
    </row>
    <row r="180" spans="2:29" x14ac:dyDescent="0.15">
      <c r="B180" s="23">
        <v>178</v>
      </c>
      <c r="C180" s="23" t="str">
        <f t="shared" si="58"/>
        <v>武器178</v>
      </c>
      <c r="D180" s="23" t="str">
        <f t="shared" si="70"/>
        <v>b</v>
      </c>
      <c r="E180" s="89" t="s">
        <v>123</v>
      </c>
      <c r="F180" s="90" t="s">
        <v>1701</v>
      </c>
      <c r="G180" s="22" t="s">
        <v>1708</v>
      </c>
      <c r="H180" s="23">
        <f t="shared" si="65"/>
        <v>2</v>
      </c>
      <c r="I180" s="23">
        <f t="shared" si="49"/>
        <v>29</v>
      </c>
      <c r="J180" s="23">
        <f t="shared" si="50"/>
        <v>5</v>
      </c>
      <c r="K180" s="23">
        <f t="shared" si="51"/>
        <v>2</v>
      </c>
      <c r="L180" s="23">
        <f t="shared" si="52"/>
        <v>3</v>
      </c>
      <c r="M180" s="23">
        <f t="shared" si="53"/>
        <v>3</v>
      </c>
      <c r="N180" s="23">
        <f t="shared" si="54"/>
        <v>4</v>
      </c>
      <c r="O180" s="23">
        <f t="shared" si="55"/>
        <v>4</v>
      </c>
      <c r="P180" s="23">
        <f t="shared" si="56"/>
        <v>2</v>
      </c>
      <c r="Q180" s="112">
        <f t="shared" si="59"/>
        <v>0.01</v>
      </c>
      <c r="R180" s="112">
        <f t="shared" si="60"/>
        <v>0.01</v>
      </c>
      <c r="S180" s="112">
        <f t="shared" si="61"/>
        <v>3.3333333333333331E-3</v>
      </c>
      <c r="T180" s="22" t="str">
        <f t="shared" si="67"/>
        <v>暗</v>
      </c>
      <c r="U180" s="23">
        <f t="shared" si="57"/>
        <v>2</v>
      </c>
      <c r="V180" s="23">
        <f t="shared" si="71"/>
        <v>2</v>
      </c>
      <c r="W180" s="23">
        <f t="shared" si="71"/>
        <v>2</v>
      </c>
      <c r="X180" s="23">
        <f t="shared" si="71"/>
        <v>2</v>
      </c>
      <c r="Y180" s="23">
        <f t="shared" si="71"/>
        <v>2</v>
      </c>
      <c r="Z180" s="23">
        <f t="shared" si="71"/>
        <v>2</v>
      </c>
      <c r="AA180" s="23">
        <f t="shared" si="71"/>
        <v>4</v>
      </c>
      <c r="AB180" s="113">
        <f t="shared" si="62"/>
        <v>0.08</v>
      </c>
      <c r="AC180" s="21">
        <f t="shared" si="63"/>
        <v>68.103333333333325</v>
      </c>
    </row>
    <row r="181" spans="2:29" x14ac:dyDescent="0.15">
      <c r="B181" s="23">
        <v>179</v>
      </c>
      <c r="C181" s="23" t="str">
        <f t="shared" si="58"/>
        <v>武器179</v>
      </c>
      <c r="D181" s="23" t="str">
        <f t="shared" si="70"/>
        <v>b</v>
      </c>
      <c r="E181" s="89" t="s">
        <v>123</v>
      </c>
      <c r="F181" s="90" t="s">
        <v>1701</v>
      </c>
      <c r="G181" s="22" t="s">
        <v>1708</v>
      </c>
      <c r="H181" s="23">
        <f t="shared" si="65"/>
        <v>3</v>
      </c>
      <c r="I181" s="23">
        <f t="shared" si="49"/>
        <v>43</v>
      </c>
      <c r="J181" s="23">
        <f t="shared" si="50"/>
        <v>8</v>
      </c>
      <c r="K181" s="23">
        <f t="shared" si="51"/>
        <v>4</v>
      </c>
      <c r="L181" s="23">
        <f t="shared" si="52"/>
        <v>4</v>
      </c>
      <c r="M181" s="23">
        <f t="shared" si="53"/>
        <v>4</v>
      </c>
      <c r="N181" s="23">
        <f t="shared" si="54"/>
        <v>5</v>
      </c>
      <c r="O181" s="23">
        <f t="shared" si="55"/>
        <v>6</v>
      </c>
      <c r="P181" s="23">
        <f t="shared" si="56"/>
        <v>3</v>
      </c>
      <c r="Q181" s="112">
        <f t="shared" si="59"/>
        <v>1.4999999999999999E-2</v>
      </c>
      <c r="R181" s="112">
        <f t="shared" si="60"/>
        <v>1.4999999999999999E-2</v>
      </c>
      <c r="S181" s="112">
        <f t="shared" si="61"/>
        <v>5.0000000000000001E-3</v>
      </c>
      <c r="T181" s="22" t="str">
        <f t="shared" si="67"/>
        <v>暗</v>
      </c>
      <c r="U181" s="23">
        <f t="shared" si="57"/>
        <v>3</v>
      </c>
      <c r="V181" s="23">
        <f t="shared" si="71"/>
        <v>3</v>
      </c>
      <c r="W181" s="23">
        <f t="shared" si="71"/>
        <v>3</v>
      </c>
      <c r="X181" s="23">
        <f t="shared" si="71"/>
        <v>3</v>
      </c>
      <c r="Y181" s="23">
        <f t="shared" si="71"/>
        <v>3</v>
      </c>
      <c r="Z181" s="23">
        <f t="shared" si="71"/>
        <v>3</v>
      </c>
      <c r="AA181" s="23">
        <f t="shared" si="71"/>
        <v>5</v>
      </c>
      <c r="AB181" s="113">
        <f t="shared" si="62"/>
        <v>0.08</v>
      </c>
      <c r="AC181" s="21">
        <f t="shared" si="63"/>
        <v>100.11499999999999</v>
      </c>
    </row>
    <row r="182" spans="2:29" x14ac:dyDescent="0.15">
      <c r="B182" s="23">
        <v>180</v>
      </c>
      <c r="C182" s="23" t="str">
        <f t="shared" si="58"/>
        <v>武器180</v>
      </c>
      <c r="D182" s="23" t="str">
        <f t="shared" si="70"/>
        <v>b</v>
      </c>
      <c r="E182" s="89" t="s">
        <v>123</v>
      </c>
      <c r="F182" s="90" t="s">
        <v>1701</v>
      </c>
      <c r="G182" s="22" t="s">
        <v>1708</v>
      </c>
      <c r="H182" s="23">
        <f t="shared" si="65"/>
        <v>4</v>
      </c>
      <c r="I182" s="23">
        <f t="shared" si="49"/>
        <v>58</v>
      </c>
      <c r="J182" s="23">
        <f t="shared" si="50"/>
        <v>11</v>
      </c>
      <c r="K182" s="23">
        <f t="shared" si="51"/>
        <v>5</v>
      </c>
      <c r="L182" s="23">
        <f t="shared" si="52"/>
        <v>6</v>
      </c>
      <c r="M182" s="23">
        <f t="shared" si="53"/>
        <v>6</v>
      </c>
      <c r="N182" s="23">
        <f t="shared" si="54"/>
        <v>7</v>
      </c>
      <c r="O182" s="23">
        <f t="shared" si="55"/>
        <v>8</v>
      </c>
      <c r="P182" s="23">
        <f t="shared" si="56"/>
        <v>4</v>
      </c>
      <c r="Q182" s="112">
        <f t="shared" si="59"/>
        <v>0.02</v>
      </c>
      <c r="R182" s="112">
        <f t="shared" si="60"/>
        <v>0.02</v>
      </c>
      <c r="S182" s="112">
        <f t="shared" si="61"/>
        <v>6.6666666666666662E-3</v>
      </c>
      <c r="T182" s="22" t="str">
        <f t="shared" si="67"/>
        <v>暗</v>
      </c>
      <c r="U182" s="23">
        <f t="shared" si="57"/>
        <v>5</v>
      </c>
      <c r="V182" s="23">
        <f t="shared" si="71"/>
        <v>4</v>
      </c>
      <c r="W182" s="23">
        <f t="shared" si="71"/>
        <v>4</v>
      </c>
      <c r="X182" s="23">
        <f t="shared" si="71"/>
        <v>5</v>
      </c>
      <c r="Y182" s="23">
        <f t="shared" si="71"/>
        <v>4</v>
      </c>
      <c r="Z182" s="23">
        <f t="shared" si="71"/>
        <v>5</v>
      </c>
      <c r="AA182" s="23">
        <f t="shared" si="71"/>
        <v>7</v>
      </c>
      <c r="AB182" s="113">
        <f t="shared" si="62"/>
        <v>0.08</v>
      </c>
      <c r="AC182" s="21">
        <f t="shared" si="63"/>
        <v>139.12666666666667</v>
      </c>
    </row>
    <row r="183" spans="2:29" x14ac:dyDescent="0.15">
      <c r="B183" s="23">
        <v>181</v>
      </c>
      <c r="C183" s="23" t="str">
        <f t="shared" si="58"/>
        <v>武器181</v>
      </c>
      <c r="D183" s="23" t="str">
        <f t="shared" si="70"/>
        <v>b</v>
      </c>
      <c r="E183" s="89" t="s">
        <v>123</v>
      </c>
      <c r="F183" s="90" t="s">
        <v>1701</v>
      </c>
      <c r="G183" s="22" t="s">
        <v>1708</v>
      </c>
      <c r="H183" s="23">
        <f t="shared" si="65"/>
        <v>5</v>
      </c>
      <c r="I183" s="23">
        <f t="shared" si="49"/>
        <v>72</v>
      </c>
      <c r="J183" s="23">
        <f t="shared" si="50"/>
        <v>14</v>
      </c>
      <c r="K183" s="23">
        <f t="shared" si="51"/>
        <v>6</v>
      </c>
      <c r="L183" s="23">
        <f t="shared" si="52"/>
        <v>7</v>
      </c>
      <c r="M183" s="23">
        <f t="shared" si="53"/>
        <v>7</v>
      </c>
      <c r="N183" s="23">
        <f t="shared" si="54"/>
        <v>9</v>
      </c>
      <c r="O183" s="23">
        <f t="shared" si="55"/>
        <v>10</v>
      </c>
      <c r="P183" s="23">
        <f t="shared" si="56"/>
        <v>5</v>
      </c>
      <c r="Q183" s="112">
        <f t="shared" si="59"/>
        <v>2.5000000000000001E-2</v>
      </c>
      <c r="R183" s="112">
        <f t="shared" si="60"/>
        <v>2.5000000000000001E-2</v>
      </c>
      <c r="S183" s="112">
        <f t="shared" si="61"/>
        <v>8.3333333333333332E-3</v>
      </c>
      <c r="T183" s="22" t="str">
        <f t="shared" si="67"/>
        <v>暗</v>
      </c>
      <c r="U183" s="23">
        <f t="shared" si="57"/>
        <v>6</v>
      </c>
      <c r="V183" s="23">
        <f t="shared" ref="V183:AA192" si="72">ROUND(VLOOKUP($F183,professionGrow,MATCH(V$2,professionGrowPName,0),FALSE)*(1+VLOOKUP($G183,professionGrowP,MATCH(V$2,professionGrowPName,0),FALSE))*$H183*10*VLOOKUP($D183,eq_qulity,5,FALSE),0)</f>
        <v>5</v>
      </c>
      <c r="W183" s="23">
        <f t="shared" si="72"/>
        <v>5</v>
      </c>
      <c r="X183" s="23">
        <f t="shared" si="72"/>
        <v>6</v>
      </c>
      <c r="Y183" s="23">
        <f t="shared" si="72"/>
        <v>5</v>
      </c>
      <c r="Z183" s="23">
        <f t="shared" si="72"/>
        <v>6</v>
      </c>
      <c r="AA183" s="23">
        <f t="shared" si="72"/>
        <v>9</v>
      </c>
      <c r="AB183" s="113">
        <f t="shared" si="62"/>
        <v>8.6666666666666656E-2</v>
      </c>
      <c r="AC183" s="21">
        <f t="shared" si="63"/>
        <v>172.14500000000001</v>
      </c>
    </row>
    <row r="184" spans="2:29" x14ac:dyDescent="0.15">
      <c r="B184" s="23">
        <v>182</v>
      </c>
      <c r="C184" s="23" t="str">
        <f t="shared" si="58"/>
        <v>武器182</v>
      </c>
      <c r="D184" s="23" t="str">
        <f t="shared" si="70"/>
        <v>b</v>
      </c>
      <c r="E184" s="89" t="s">
        <v>123</v>
      </c>
      <c r="F184" s="90" t="s">
        <v>1701</v>
      </c>
      <c r="G184" s="22" t="s">
        <v>1708</v>
      </c>
      <c r="H184" s="23">
        <f t="shared" si="65"/>
        <v>6</v>
      </c>
      <c r="I184" s="23">
        <f t="shared" si="49"/>
        <v>86</v>
      </c>
      <c r="J184" s="23">
        <f t="shared" si="50"/>
        <v>16</v>
      </c>
      <c r="K184" s="23">
        <f t="shared" si="51"/>
        <v>7</v>
      </c>
      <c r="L184" s="23">
        <f t="shared" si="52"/>
        <v>9</v>
      </c>
      <c r="M184" s="23">
        <f t="shared" si="53"/>
        <v>8</v>
      </c>
      <c r="N184" s="23">
        <f t="shared" si="54"/>
        <v>11</v>
      </c>
      <c r="O184" s="23">
        <f t="shared" si="55"/>
        <v>12</v>
      </c>
      <c r="P184" s="23">
        <f t="shared" si="56"/>
        <v>6</v>
      </c>
      <c r="Q184" s="112">
        <f t="shared" si="59"/>
        <v>0.03</v>
      </c>
      <c r="R184" s="112">
        <f t="shared" si="60"/>
        <v>0.03</v>
      </c>
      <c r="S184" s="112">
        <f t="shared" si="61"/>
        <v>0.01</v>
      </c>
      <c r="T184" s="22" t="str">
        <f t="shared" si="67"/>
        <v>暗</v>
      </c>
      <c r="U184" s="23">
        <f t="shared" si="57"/>
        <v>7</v>
      </c>
      <c r="V184" s="23">
        <f t="shared" si="72"/>
        <v>6</v>
      </c>
      <c r="W184" s="23">
        <f t="shared" si="72"/>
        <v>6</v>
      </c>
      <c r="X184" s="23">
        <f t="shared" si="72"/>
        <v>7</v>
      </c>
      <c r="Y184" s="23">
        <f t="shared" si="72"/>
        <v>6</v>
      </c>
      <c r="Z184" s="23">
        <f t="shared" si="72"/>
        <v>7</v>
      </c>
      <c r="AA184" s="23">
        <f t="shared" si="72"/>
        <v>11</v>
      </c>
      <c r="AB184" s="113">
        <f t="shared" si="62"/>
        <v>0.10333333333333333</v>
      </c>
      <c r="AC184" s="21">
        <f t="shared" si="63"/>
        <v>205.17333333333332</v>
      </c>
    </row>
    <row r="185" spans="2:29" x14ac:dyDescent="0.15">
      <c r="B185" s="23">
        <v>183</v>
      </c>
      <c r="C185" s="23" t="str">
        <f t="shared" si="58"/>
        <v>武器183</v>
      </c>
      <c r="D185" s="23" t="str">
        <f t="shared" si="70"/>
        <v>b</v>
      </c>
      <c r="E185" s="89" t="s">
        <v>123</v>
      </c>
      <c r="F185" s="90" t="s">
        <v>1701</v>
      </c>
      <c r="G185" s="22" t="s">
        <v>1708</v>
      </c>
      <c r="H185" s="23">
        <f t="shared" si="65"/>
        <v>7</v>
      </c>
      <c r="I185" s="23">
        <f t="shared" si="49"/>
        <v>101</v>
      </c>
      <c r="J185" s="23">
        <f t="shared" si="50"/>
        <v>19</v>
      </c>
      <c r="K185" s="23">
        <f t="shared" si="51"/>
        <v>8</v>
      </c>
      <c r="L185" s="23">
        <f t="shared" si="52"/>
        <v>10</v>
      </c>
      <c r="M185" s="23">
        <f t="shared" si="53"/>
        <v>10</v>
      </c>
      <c r="N185" s="23">
        <f t="shared" si="54"/>
        <v>13</v>
      </c>
      <c r="O185" s="23">
        <f t="shared" si="55"/>
        <v>14</v>
      </c>
      <c r="P185" s="23">
        <f t="shared" si="56"/>
        <v>7</v>
      </c>
      <c r="Q185" s="112">
        <f t="shared" si="59"/>
        <v>3.5000000000000003E-2</v>
      </c>
      <c r="R185" s="112">
        <f t="shared" si="60"/>
        <v>3.5000000000000003E-2</v>
      </c>
      <c r="S185" s="112">
        <f t="shared" si="61"/>
        <v>1.1666666666666667E-2</v>
      </c>
      <c r="T185" s="22" t="str">
        <f t="shared" si="67"/>
        <v>暗</v>
      </c>
      <c r="U185" s="23">
        <f t="shared" si="57"/>
        <v>8</v>
      </c>
      <c r="V185" s="23">
        <f t="shared" si="72"/>
        <v>7</v>
      </c>
      <c r="W185" s="23">
        <f t="shared" si="72"/>
        <v>7</v>
      </c>
      <c r="X185" s="23">
        <f t="shared" si="72"/>
        <v>8</v>
      </c>
      <c r="Y185" s="23">
        <f t="shared" si="72"/>
        <v>7</v>
      </c>
      <c r="Z185" s="23">
        <f t="shared" si="72"/>
        <v>8</v>
      </c>
      <c r="AA185" s="23">
        <f t="shared" si="72"/>
        <v>12</v>
      </c>
      <c r="AB185" s="113">
        <f t="shared" si="62"/>
        <v>0.12133333333333333</v>
      </c>
      <c r="AC185" s="21">
        <f t="shared" si="63"/>
        <v>239.20299999999997</v>
      </c>
    </row>
    <row r="186" spans="2:29" x14ac:dyDescent="0.15">
      <c r="B186" s="23">
        <v>184</v>
      </c>
      <c r="C186" s="23" t="str">
        <f t="shared" si="58"/>
        <v>武器184</v>
      </c>
      <c r="D186" s="23" t="str">
        <f t="shared" si="70"/>
        <v>b</v>
      </c>
      <c r="E186" s="89" t="s">
        <v>123</v>
      </c>
      <c r="F186" s="90" t="s">
        <v>1701</v>
      </c>
      <c r="G186" s="22" t="s">
        <v>1708</v>
      </c>
      <c r="H186" s="23">
        <f t="shared" si="65"/>
        <v>8</v>
      </c>
      <c r="I186" s="23">
        <f t="shared" si="49"/>
        <v>115</v>
      </c>
      <c r="J186" s="23">
        <f t="shared" si="50"/>
        <v>22</v>
      </c>
      <c r="K186" s="23">
        <f t="shared" si="51"/>
        <v>10</v>
      </c>
      <c r="L186" s="23">
        <f t="shared" si="52"/>
        <v>12</v>
      </c>
      <c r="M186" s="23">
        <f t="shared" si="53"/>
        <v>11</v>
      </c>
      <c r="N186" s="23">
        <f t="shared" si="54"/>
        <v>14</v>
      </c>
      <c r="O186" s="23">
        <f t="shared" si="55"/>
        <v>17</v>
      </c>
      <c r="P186" s="23">
        <f t="shared" si="56"/>
        <v>8</v>
      </c>
      <c r="Q186" s="112">
        <f t="shared" si="59"/>
        <v>0.04</v>
      </c>
      <c r="R186" s="112">
        <f t="shared" si="60"/>
        <v>4.2500000000000003E-2</v>
      </c>
      <c r="S186" s="112">
        <f t="shared" si="61"/>
        <v>1.3333333333333332E-2</v>
      </c>
      <c r="T186" s="22" t="str">
        <f t="shared" si="67"/>
        <v>暗</v>
      </c>
      <c r="U186" s="23">
        <f t="shared" si="57"/>
        <v>9</v>
      </c>
      <c r="V186" s="23">
        <f t="shared" si="72"/>
        <v>8</v>
      </c>
      <c r="W186" s="23">
        <f t="shared" si="72"/>
        <v>8</v>
      </c>
      <c r="X186" s="23">
        <f t="shared" si="72"/>
        <v>9</v>
      </c>
      <c r="Y186" s="23">
        <f t="shared" si="72"/>
        <v>8</v>
      </c>
      <c r="Z186" s="23">
        <f t="shared" si="72"/>
        <v>9</v>
      </c>
      <c r="AA186" s="23">
        <f t="shared" si="72"/>
        <v>14</v>
      </c>
      <c r="AB186" s="113">
        <f t="shared" si="62"/>
        <v>0.13933333333333334</v>
      </c>
      <c r="AC186" s="21">
        <f t="shared" si="63"/>
        <v>274.23516666666666</v>
      </c>
    </row>
    <row r="187" spans="2:29" x14ac:dyDescent="0.15">
      <c r="B187" s="23">
        <v>185</v>
      </c>
      <c r="C187" s="23" t="str">
        <f t="shared" si="58"/>
        <v>武器185</v>
      </c>
      <c r="D187" s="23" t="str">
        <f t="shared" si="70"/>
        <v>c</v>
      </c>
      <c r="E187" s="89" t="s">
        <v>123</v>
      </c>
      <c r="F187" s="90" t="s">
        <v>1701</v>
      </c>
      <c r="G187" s="22" t="s">
        <v>1708</v>
      </c>
      <c r="H187" s="23">
        <f t="shared" si="65"/>
        <v>1</v>
      </c>
      <c r="I187" s="23">
        <f t="shared" si="49"/>
        <v>16</v>
      </c>
      <c r="J187" s="23">
        <f t="shared" si="50"/>
        <v>0</v>
      </c>
      <c r="K187" s="23">
        <f t="shared" si="51"/>
        <v>0</v>
      </c>
      <c r="L187" s="23">
        <f t="shared" si="52"/>
        <v>0</v>
      </c>
      <c r="M187" s="23">
        <f t="shared" si="53"/>
        <v>0</v>
      </c>
      <c r="N187" s="23">
        <f t="shared" si="54"/>
        <v>0</v>
      </c>
      <c r="O187" s="23">
        <f t="shared" si="55"/>
        <v>0</v>
      </c>
      <c r="P187" s="23">
        <f t="shared" si="56"/>
        <v>0</v>
      </c>
      <c r="Q187" s="112">
        <f t="shared" si="59"/>
        <v>0</v>
      </c>
      <c r="R187" s="112">
        <f t="shared" si="60"/>
        <v>0</v>
      </c>
      <c r="S187" s="112">
        <f t="shared" si="61"/>
        <v>0</v>
      </c>
      <c r="T187" s="22" t="str">
        <f t="shared" si="67"/>
        <v>暗</v>
      </c>
      <c r="U187" s="23">
        <f t="shared" si="57"/>
        <v>0</v>
      </c>
      <c r="V187" s="23">
        <f t="shared" si="72"/>
        <v>0</v>
      </c>
      <c r="W187" s="23">
        <f t="shared" si="72"/>
        <v>0</v>
      </c>
      <c r="X187" s="23">
        <f t="shared" si="72"/>
        <v>0</v>
      </c>
      <c r="Y187" s="23">
        <f t="shared" si="72"/>
        <v>0</v>
      </c>
      <c r="Z187" s="23">
        <f t="shared" si="72"/>
        <v>0</v>
      </c>
      <c r="AA187" s="23">
        <f t="shared" si="72"/>
        <v>0</v>
      </c>
      <c r="AB187" s="113">
        <f t="shared" si="62"/>
        <v>0</v>
      </c>
      <c r="AC187" s="21">
        <f t="shared" si="63"/>
        <v>16</v>
      </c>
    </row>
    <row r="188" spans="2:29" x14ac:dyDescent="0.15">
      <c r="B188" s="23">
        <v>186</v>
      </c>
      <c r="C188" s="23" t="str">
        <f t="shared" si="58"/>
        <v>武器186</v>
      </c>
      <c r="D188" s="23" t="str">
        <f t="shared" si="70"/>
        <v>c</v>
      </c>
      <c r="E188" s="89" t="s">
        <v>123</v>
      </c>
      <c r="F188" s="90" t="s">
        <v>1701</v>
      </c>
      <c r="G188" s="22" t="s">
        <v>1708</v>
      </c>
      <c r="H188" s="23">
        <f t="shared" si="65"/>
        <v>2</v>
      </c>
      <c r="I188" s="23">
        <f t="shared" si="49"/>
        <v>33</v>
      </c>
      <c r="J188" s="23">
        <f t="shared" si="50"/>
        <v>0</v>
      </c>
      <c r="K188" s="23">
        <f t="shared" si="51"/>
        <v>0</v>
      </c>
      <c r="L188" s="23">
        <f t="shared" si="52"/>
        <v>0</v>
      </c>
      <c r="M188" s="23">
        <f t="shared" si="53"/>
        <v>0</v>
      </c>
      <c r="N188" s="23">
        <f t="shared" si="54"/>
        <v>0</v>
      </c>
      <c r="O188" s="23">
        <f t="shared" si="55"/>
        <v>0</v>
      </c>
      <c r="P188" s="23">
        <f t="shared" si="56"/>
        <v>0</v>
      </c>
      <c r="Q188" s="112">
        <f t="shared" si="59"/>
        <v>0</v>
      </c>
      <c r="R188" s="112">
        <f t="shared" si="60"/>
        <v>0</v>
      </c>
      <c r="S188" s="112">
        <f t="shared" si="61"/>
        <v>0</v>
      </c>
      <c r="T188" s="22" t="str">
        <f t="shared" si="67"/>
        <v>暗</v>
      </c>
      <c r="U188" s="23">
        <f t="shared" si="57"/>
        <v>0</v>
      </c>
      <c r="V188" s="23">
        <f t="shared" si="72"/>
        <v>0</v>
      </c>
      <c r="W188" s="23">
        <f t="shared" si="72"/>
        <v>0</v>
      </c>
      <c r="X188" s="23">
        <f t="shared" si="72"/>
        <v>0</v>
      </c>
      <c r="Y188" s="23">
        <f t="shared" si="72"/>
        <v>0</v>
      </c>
      <c r="Z188" s="23">
        <f t="shared" si="72"/>
        <v>0</v>
      </c>
      <c r="AA188" s="23">
        <f t="shared" si="72"/>
        <v>0</v>
      </c>
      <c r="AB188" s="113">
        <f t="shared" si="62"/>
        <v>0</v>
      </c>
      <c r="AC188" s="21">
        <f t="shared" si="63"/>
        <v>33</v>
      </c>
    </row>
    <row r="189" spans="2:29" x14ac:dyDescent="0.15">
      <c r="B189" s="23">
        <v>187</v>
      </c>
      <c r="C189" s="23" t="str">
        <f t="shared" si="58"/>
        <v>武器187</v>
      </c>
      <c r="D189" s="23" t="str">
        <f t="shared" si="70"/>
        <v>c</v>
      </c>
      <c r="E189" s="89" t="s">
        <v>123</v>
      </c>
      <c r="F189" s="90" t="s">
        <v>1701</v>
      </c>
      <c r="G189" s="22" t="s">
        <v>1708</v>
      </c>
      <c r="H189" s="23">
        <f t="shared" si="65"/>
        <v>3</v>
      </c>
      <c r="I189" s="23">
        <f t="shared" si="49"/>
        <v>49</v>
      </c>
      <c r="J189" s="23">
        <f t="shared" si="50"/>
        <v>0</v>
      </c>
      <c r="K189" s="23">
        <f t="shared" si="51"/>
        <v>0</v>
      </c>
      <c r="L189" s="23">
        <f t="shared" si="52"/>
        <v>0</v>
      </c>
      <c r="M189" s="23">
        <f t="shared" si="53"/>
        <v>0</v>
      </c>
      <c r="N189" s="23">
        <f t="shared" si="54"/>
        <v>0</v>
      </c>
      <c r="O189" s="23">
        <f t="shared" si="55"/>
        <v>0</v>
      </c>
      <c r="P189" s="23">
        <f t="shared" si="56"/>
        <v>0</v>
      </c>
      <c r="Q189" s="112">
        <f t="shared" si="59"/>
        <v>0</v>
      </c>
      <c r="R189" s="112">
        <f t="shared" si="60"/>
        <v>0</v>
      </c>
      <c r="S189" s="112">
        <f t="shared" si="61"/>
        <v>0</v>
      </c>
      <c r="T189" s="22" t="str">
        <f t="shared" si="67"/>
        <v>暗</v>
      </c>
      <c r="U189" s="23">
        <f t="shared" si="57"/>
        <v>0</v>
      </c>
      <c r="V189" s="23">
        <f t="shared" si="72"/>
        <v>0</v>
      </c>
      <c r="W189" s="23">
        <f t="shared" si="72"/>
        <v>0</v>
      </c>
      <c r="X189" s="23">
        <f t="shared" si="72"/>
        <v>0</v>
      </c>
      <c r="Y189" s="23">
        <f t="shared" si="72"/>
        <v>0</v>
      </c>
      <c r="Z189" s="23">
        <f t="shared" si="72"/>
        <v>0</v>
      </c>
      <c r="AA189" s="23">
        <f t="shared" si="72"/>
        <v>0</v>
      </c>
      <c r="AB189" s="113">
        <f t="shared" si="62"/>
        <v>0</v>
      </c>
      <c r="AC189" s="21">
        <f t="shared" si="63"/>
        <v>49</v>
      </c>
    </row>
    <row r="190" spans="2:29" x14ac:dyDescent="0.15">
      <c r="B190" s="23">
        <v>188</v>
      </c>
      <c r="C190" s="23" t="str">
        <f t="shared" si="58"/>
        <v>武器188</v>
      </c>
      <c r="D190" s="23" t="str">
        <f t="shared" si="70"/>
        <v>c</v>
      </c>
      <c r="E190" s="89" t="s">
        <v>123</v>
      </c>
      <c r="F190" s="90" t="s">
        <v>1701</v>
      </c>
      <c r="G190" s="22" t="s">
        <v>1708</v>
      </c>
      <c r="H190" s="23">
        <f t="shared" si="65"/>
        <v>4</v>
      </c>
      <c r="I190" s="23">
        <f t="shared" si="49"/>
        <v>66</v>
      </c>
      <c r="J190" s="23">
        <f t="shared" si="50"/>
        <v>0</v>
      </c>
      <c r="K190" s="23">
        <f t="shared" si="51"/>
        <v>0</v>
      </c>
      <c r="L190" s="23">
        <f t="shared" si="52"/>
        <v>0</v>
      </c>
      <c r="M190" s="23">
        <f t="shared" si="53"/>
        <v>0</v>
      </c>
      <c r="N190" s="23">
        <f t="shared" si="54"/>
        <v>0</v>
      </c>
      <c r="O190" s="23">
        <f t="shared" si="55"/>
        <v>0</v>
      </c>
      <c r="P190" s="23">
        <f t="shared" si="56"/>
        <v>0</v>
      </c>
      <c r="Q190" s="112">
        <f t="shared" si="59"/>
        <v>0</v>
      </c>
      <c r="R190" s="112">
        <f t="shared" si="60"/>
        <v>0</v>
      </c>
      <c r="S190" s="112">
        <f t="shared" si="61"/>
        <v>0</v>
      </c>
      <c r="T190" s="22" t="str">
        <f t="shared" si="67"/>
        <v>暗</v>
      </c>
      <c r="U190" s="23">
        <f t="shared" si="57"/>
        <v>0</v>
      </c>
      <c r="V190" s="23">
        <f t="shared" si="72"/>
        <v>0</v>
      </c>
      <c r="W190" s="23">
        <f t="shared" si="72"/>
        <v>0</v>
      </c>
      <c r="X190" s="23">
        <f t="shared" si="72"/>
        <v>0</v>
      </c>
      <c r="Y190" s="23">
        <f t="shared" si="72"/>
        <v>0</v>
      </c>
      <c r="Z190" s="23">
        <f t="shared" si="72"/>
        <v>0</v>
      </c>
      <c r="AA190" s="23">
        <f t="shared" si="72"/>
        <v>0</v>
      </c>
      <c r="AB190" s="113">
        <f t="shared" si="62"/>
        <v>0</v>
      </c>
      <c r="AC190" s="21">
        <f t="shared" si="63"/>
        <v>66</v>
      </c>
    </row>
    <row r="191" spans="2:29" x14ac:dyDescent="0.15">
      <c r="B191" s="23">
        <v>189</v>
      </c>
      <c r="C191" s="23" t="str">
        <f t="shared" si="58"/>
        <v>武器189</v>
      </c>
      <c r="D191" s="23" t="str">
        <f t="shared" si="70"/>
        <v>c</v>
      </c>
      <c r="E191" s="89" t="s">
        <v>123</v>
      </c>
      <c r="F191" s="90" t="s">
        <v>1701</v>
      </c>
      <c r="G191" s="22" t="s">
        <v>1708</v>
      </c>
      <c r="H191" s="23">
        <f t="shared" si="65"/>
        <v>5</v>
      </c>
      <c r="I191" s="23">
        <f t="shared" si="49"/>
        <v>82</v>
      </c>
      <c r="J191" s="23">
        <f t="shared" si="50"/>
        <v>0</v>
      </c>
      <c r="K191" s="23">
        <f t="shared" si="51"/>
        <v>0</v>
      </c>
      <c r="L191" s="23">
        <f t="shared" si="52"/>
        <v>0</v>
      </c>
      <c r="M191" s="23">
        <f t="shared" si="53"/>
        <v>0</v>
      </c>
      <c r="N191" s="23">
        <f t="shared" si="54"/>
        <v>0</v>
      </c>
      <c r="O191" s="23">
        <f t="shared" si="55"/>
        <v>0</v>
      </c>
      <c r="P191" s="23">
        <f t="shared" si="56"/>
        <v>0</v>
      </c>
      <c r="Q191" s="112">
        <f t="shared" si="59"/>
        <v>0</v>
      </c>
      <c r="R191" s="112">
        <f t="shared" si="60"/>
        <v>0</v>
      </c>
      <c r="S191" s="112">
        <f t="shared" si="61"/>
        <v>0</v>
      </c>
      <c r="T191" s="22" t="str">
        <f t="shared" si="67"/>
        <v>暗</v>
      </c>
      <c r="U191" s="23">
        <f t="shared" si="57"/>
        <v>0</v>
      </c>
      <c r="V191" s="23">
        <f t="shared" si="72"/>
        <v>0</v>
      </c>
      <c r="W191" s="23">
        <f t="shared" si="72"/>
        <v>0</v>
      </c>
      <c r="X191" s="23">
        <f t="shared" si="72"/>
        <v>0</v>
      </c>
      <c r="Y191" s="23">
        <f t="shared" si="72"/>
        <v>0</v>
      </c>
      <c r="Z191" s="23">
        <f t="shared" si="72"/>
        <v>0</v>
      </c>
      <c r="AA191" s="23">
        <f t="shared" si="72"/>
        <v>0</v>
      </c>
      <c r="AB191" s="113">
        <f t="shared" si="62"/>
        <v>0</v>
      </c>
      <c r="AC191" s="21">
        <f t="shared" si="63"/>
        <v>82</v>
      </c>
    </row>
    <row r="192" spans="2:29" x14ac:dyDescent="0.15">
      <c r="B192" s="23">
        <v>190</v>
      </c>
      <c r="C192" s="23" t="str">
        <f t="shared" si="58"/>
        <v>武器190</v>
      </c>
      <c r="D192" s="23" t="str">
        <f t="shared" si="70"/>
        <v>c</v>
      </c>
      <c r="E192" s="89" t="s">
        <v>123</v>
      </c>
      <c r="F192" s="90" t="s">
        <v>1701</v>
      </c>
      <c r="G192" s="22" t="s">
        <v>1708</v>
      </c>
      <c r="H192" s="23">
        <f t="shared" si="65"/>
        <v>6</v>
      </c>
      <c r="I192" s="23">
        <f t="shared" si="49"/>
        <v>98</v>
      </c>
      <c r="J192" s="23">
        <f t="shared" si="50"/>
        <v>0</v>
      </c>
      <c r="K192" s="23">
        <f t="shared" si="51"/>
        <v>0</v>
      </c>
      <c r="L192" s="23">
        <f t="shared" si="52"/>
        <v>0</v>
      </c>
      <c r="M192" s="23">
        <f t="shared" si="53"/>
        <v>0</v>
      </c>
      <c r="N192" s="23">
        <f t="shared" si="54"/>
        <v>0</v>
      </c>
      <c r="O192" s="23">
        <f t="shared" si="55"/>
        <v>0</v>
      </c>
      <c r="P192" s="23">
        <f t="shared" si="56"/>
        <v>0</v>
      </c>
      <c r="Q192" s="112">
        <f t="shared" si="59"/>
        <v>0</v>
      </c>
      <c r="R192" s="112">
        <f t="shared" si="60"/>
        <v>0</v>
      </c>
      <c r="S192" s="112">
        <f t="shared" si="61"/>
        <v>0</v>
      </c>
      <c r="T192" s="22" t="str">
        <f t="shared" si="67"/>
        <v>暗</v>
      </c>
      <c r="U192" s="23">
        <f t="shared" si="57"/>
        <v>0</v>
      </c>
      <c r="V192" s="23">
        <f t="shared" si="72"/>
        <v>0</v>
      </c>
      <c r="W192" s="23">
        <f t="shared" si="72"/>
        <v>0</v>
      </c>
      <c r="X192" s="23">
        <f t="shared" si="72"/>
        <v>0</v>
      </c>
      <c r="Y192" s="23">
        <f t="shared" si="72"/>
        <v>0</v>
      </c>
      <c r="Z192" s="23">
        <f t="shared" si="72"/>
        <v>0</v>
      </c>
      <c r="AA192" s="23">
        <f t="shared" si="72"/>
        <v>0</v>
      </c>
      <c r="AB192" s="113">
        <f t="shared" si="62"/>
        <v>0</v>
      </c>
      <c r="AC192" s="21">
        <f t="shared" si="63"/>
        <v>98</v>
      </c>
    </row>
    <row r="193" spans="2:29" x14ac:dyDescent="0.15">
      <c r="B193" s="23">
        <v>191</v>
      </c>
      <c r="C193" s="23" t="str">
        <f t="shared" si="58"/>
        <v>武器191</v>
      </c>
      <c r="D193" s="23" t="str">
        <f t="shared" si="70"/>
        <v>c</v>
      </c>
      <c r="E193" s="89" t="s">
        <v>123</v>
      </c>
      <c r="F193" s="90" t="s">
        <v>1701</v>
      </c>
      <c r="G193" s="22" t="s">
        <v>1708</v>
      </c>
      <c r="H193" s="23">
        <f t="shared" si="65"/>
        <v>7</v>
      </c>
      <c r="I193" s="23">
        <f t="shared" si="49"/>
        <v>115</v>
      </c>
      <c r="J193" s="23">
        <f t="shared" si="50"/>
        <v>0</v>
      </c>
      <c r="K193" s="23">
        <f t="shared" si="51"/>
        <v>0</v>
      </c>
      <c r="L193" s="23">
        <f t="shared" si="52"/>
        <v>0</v>
      </c>
      <c r="M193" s="23">
        <f t="shared" si="53"/>
        <v>0</v>
      </c>
      <c r="N193" s="23">
        <f t="shared" si="54"/>
        <v>0</v>
      </c>
      <c r="O193" s="23">
        <f t="shared" si="55"/>
        <v>0</v>
      </c>
      <c r="P193" s="23">
        <f t="shared" si="56"/>
        <v>0</v>
      </c>
      <c r="Q193" s="112">
        <f t="shared" si="59"/>
        <v>0</v>
      </c>
      <c r="R193" s="112">
        <f t="shared" si="60"/>
        <v>0</v>
      </c>
      <c r="S193" s="112">
        <f t="shared" si="61"/>
        <v>0</v>
      </c>
      <c r="T193" s="22" t="str">
        <f t="shared" si="67"/>
        <v>暗</v>
      </c>
      <c r="U193" s="23">
        <f t="shared" si="57"/>
        <v>0</v>
      </c>
      <c r="V193" s="23">
        <f t="shared" ref="V193:AA202" si="73">ROUND(VLOOKUP($F193,professionGrow,MATCH(V$2,professionGrowPName,0),FALSE)*(1+VLOOKUP($G193,professionGrowP,MATCH(V$2,professionGrowPName,0),FALSE))*$H193*10*VLOOKUP($D193,eq_qulity,5,FALSE),0)</f>
        <v>0</v>
      </c>
      <c r="W193" s="23">
        <f t="shared" si="73"/>
        <v>0</v>
      </c>
      <c r="X193" s="23">
        <f t="shared" si="73"/>
        <v>0</v>
      </c>
      <c r="Y193" s="23">
        <f t="shared" si="73"/>
        <v>0</v>
      </c>
      <c r="Z193" s="23">
        <f t="shared" si="73"/>
        <v>0</v>
      </c>
      <c r="AA193" s="23">
        <f t="shared" si="73"/>
        <v>0</v>
      </c>
      <c r="AB193" s="113">
        <f t="shared" si="62"/>
        <v>0</v>
      </c>
      <c r="AC193" s="21">
        <f t="shared" si="63"/>
        <v>115</v>
      </c>
    </row>
    <row r="194" spans="2:29" x14ac:dyDescent="0.15">
      <c r="B194" s="23">
        <v>192</v>
      </c>
      <c r="C194" s="23" t="str">
        <f t="shared" si="58"/>
        <v>武器192</v>
      </c>
      <c r="D194" s="23" t="str">
        <f t="shared" si="70"/>
        <v>c</v>
      </c>
      <c r="E194" s="89" t="s">
        <v>123</v>
      </c>
      <c r="F194" s="90" t="s">
        <v>1701</v>
      </c>
      <c r="G194" s="22" t="s">
        <v>1708</v>
      </c>
      <c r="H194" s="23">
        <f t="shared" si="65"/>
        <v>8</v>
      </c>
      <c r="I194" s="23">
        <f t="shared" si="49"/>
        <v>131</v>
      </c>
      <c r="J194" s="23">
        <f t="shared" si="50"/>
        <v>0</v>
      </c>
      <c r="K194" s="23">
        <f t="shared" si="51"/>
        <v>0</v>
      </c>
      <c r="L194" s="23">
        <f t="shared" si="52"/>
        <v>0</v>
      </c>
      <c r="M194" s="23">
        <f t="shared" si="53"/>
        <v>0</v>
      </c>
      <c r="N194" s="23">
        <f t="shared" si="54"/>
        <v>0</v>
      </c>
      <c r="O194" s="23">
        <f t="shared" si="55"/>
        <v>0</v>
      </c>
      <c r="P194" s="23">
        <f t="shared" si="56"/>
        <v>0</v>
      </c>
      <c r="Q194" s="112">
        <f t="shared" si="59"/>
        <v>0</v>
      </c>
      <c r="R194" s="112">
        <f t="shared" si="60"/>
        <v>0</v>
      </c>
      <c r="S194" s="112">
        <f t="shared" si="61"/>
        <v>0</v>
      </c>
      <c r="T194" s="22" t="str">
        <f t="shared" si="67"/>
        <v>暗</v>
      </c>
      <c r="U194" s="23">
        <f t="shared" si="57"/>
        <v>0</v>
      </c>
      <c r="V194" s="23">
        <f t="shared" si="73"/>
        <v>0</v>
      </c>
      <c r="W194" s="23">
        <f t="shared" si="73"/>
        <v>0</v>
      </c>
      <c r="X194" s="23">
        <f t="shared" si="73"/>
        <v>0</v>
      </c>
      <c r="Y194" s="23">
        <f t="shared" si="73"/>
        <v>0</v>
      </c>
      <c r="Z194" s="23">
        <f t="shared" si="73"/>
        <v>0</v>
      </c>
      <c r="AA194" s="23">
        <f t="shared" si="73"/>
        <v>0</v>
      </c>
      <c r="AB194" s="113">
        <f t="shared" si="62"/>
        <v>0</v>
      </c>
      <c r="AC194" s="21">
        <f t="shared" si="63"/>
        <v>131</v>
      </c>
    </row>
    <row r="195" spans="2:29" x14ac:dyDescent="0.15">
      <c r="B195" s="23">
        <v>193</v>
      </c>
      <c r="C195" s="23" t="str">
        <f t="shared" si="58"/>
        <v>武器193</v>
      </c>
      <c r="D195" s="23" t="str">
        <f t="shared" si="70"/>
        <v>s</v>
      </c>
      <c r="E195" s="89" t="s">
        <v>123</v>
      </c>
      <c r="F195" s="90" t="s">
        <v>1701</v>
      </c>
      <c r="G195" s="22" t="s">
        <v>1709</v>
      </c>
      <c r="H195" s="23">
        <f t="shared" si="65"/>
        <v>1</v>
      </c>
      <c r="I195" s="23">
        <f t="shared" ref="I195:I258" si="74">ROUND(VLOOKUP(F195,professionGrow,4,FALSE)*(1+VLOOKUP(G195,professionGrowP,4,FALSE))*H195*10*VLOOKUP(D195,eq_qulity,4,FALSE)*(1+VLOOKUP($G195,equ_change,4,FALSE)),0)</f>
        <v>18</v>
      </c>
      <c r="J195" s="23">
        <f t="shared" ref="J195:J258" si="75">ROUND(VLOOKUP($F195,professionGrow,血量,FALSE)*(1+VLOOKUP($G195,professionGrowP,血量,FALSE))*$H195*10*VLOOKUP($D195,eq_qulity,5,FALSE)*(1+VLOOKUP($G195,equ_change,血量,FALSE)),0)</f>
        <v>8</v>
      </c>
      <c r="K195" s="23">
        <f t="shared" ref="K195:K258" si="76">ROUND(VLOOKUP($F195,professionGrow,魔法值,FALSE)*(1+VLOOKUP($G195,professionGrowP,魔法值,FALSE))*$H195*10*VLOOKUP($D195,eq_qulity,5,FALSE)*(1+VLOOKUP($G195,equ_change,魔法值,FALSE)),0)</f>
        <v>4</v>
      </c>
      <c r="L195" s="23">
        <f t="shared" ref="L195:L258" si="77">ROUND(VLOOKUP($F195,professionGrow,力量,FALSE)*(1+VLOOKUP($G195,professionGrowP,力量,FALSE))*$H195*10*VLOOKUP($D195,eq_qulity,5,FALSE)*(1+VLOOKUP(G195,equ_change,力量,FALSE)),0)</f>
        <v>5</v>
      </c>
      <c r="M195" s="23">
        <f t="shared" ref="M195:M258" si="78">ROUND(VLOOKUP($F195,professionGrow,防御力,FALSE)*(1+VLOOKUP($G195,professionGrowP,防御力,FALSE))*$H195*10*VLOOKUP($D195,eq_qulity,5,FALSE)*(1+VLOOKUP($G195,equ_change,防御力,FALSE)),0)</f>
        <v>5</v>
      </c>
      <c r="N195" s="23">
        <f t="shared" ref="N195:N258" si="79">ROUND(VLOOKUP($F195,professionGrow,魔攻,FALSE)*(1+VLOOKUP($G195,professionGrowP,魔攻,FALSE))*$H195*10*VLOOKUP($D195,eq_qulity,5,FALSE)*(1+VLOOKUP(G195,equ_change,魔攻,FALSE)),0)</f>
        <v>14</v>
      </c>
      <c r="O195" s="23">
        <f t="shared" ref="O195:O258" si="80">ROUND(VLOOKUP($F195,professionGrow,敏捷,FALSE)*(1+VLOOKUP($G195,professionGrowP,敏捷,FALSE))*$H195*10*VLOOKUP($D195,eq_qulity,5,FALSE)*(1+VLOOKUP(G195,equ_change,敏捷,FALSE)),0)</f>
        <v>5</v>
      </c>
      <c r="P195" s="23">
        <f t="shared" ref="P195:P258" si="81">ROUND(VLOOKUP($F195,professionGrow,幸运,FALSE)*(1+VLOOKUP($G195,professionGrowP,幸运,FALSE))*$H195*10*VLOOKUP($D195,eq_qulity,5,FALSE)*(1+VLOOKUP(G195,equ_change,幸运,FALSE)),0)</f>
        <v>4</v>
      </c>
      <c r="Q195" s="112">
        <f t="shared" si="59"/>
        <v>0.02</v>
      </c>
      <c r="R195" s="112">
        <f t="shared" si="60"/>
        <v>1.2500000000000001E-2</v>
      </c>
      <c r="S195" s="112">
        <f t="shared" si="61"/>
        <v>6.6666666666666662E-3</v>
      </c>
      <c r="T195" s="22" t="str">
        <f t="shared" si="67"/>
        <v>雷</v>
      </c>
      <c r="U195" s="23">
        <f t="shared" ref="U195:U258" si="82">ROUND(VLOOKUP($F195,professionGrow,MATCH(T195,professionGrowPName,0),FALSE)*(1+VLOOKUP($G195,professionGrowP,MATCH(T195,professionGrowPName,0),FALSE))*$H195*10*VLOOKUP($D195,eq_qulity,5,FALSE),0)</f>
        <v>4</v>
      </c>
      <c r="V195" s="23">
        <f t="shared" si="73"/>
        <v>4</v>
      </c>
      <c r="W195" s="23">
        <f t="shared" si="73"/>
        <v>4</v>
      </c>
      <c r="X195" s="23">
        <f t="shared" si="73"/>
        <v>3</v>
      </c>
      <c r="Y195" s="23">
        <f t="shared" si="73"/>
        <v>2</v>
      </c>
      <c r="Z195" s="23">
        <f t="shared" si="73"/>
        <v>3</v>
      </c>
      <c r="AA195" s="23">
        <f t="shared" si="73"/>
        <v>8</v>
      </c>
      <c r="AB195" s="113">
        <f t="shared" si="62"/>
        <v>0.08</v>
      </c>
      <c r="AC195" s="21">
        <f t="shared" si="63"/>
        <v>91.119166666666672</v>
      </c>
    </row>
    <row r="196" spans="2:29" x14ac:dyDescent="0.15">
      <c r="B196" s="23">
        <v>194</v>
      </c>
      <c r="C196" s="23" t="str">
        <f t="shared" ref="C196:C259" si="83">"武器"&amp;B196</f>
        <v>武器194</v>
      </c>
      <c r="D196" s="23" t="str">
        <f t="shared" si="70"/>
        <v>s</v>
      </c>
      <c r="E196" s="89" t="s">
        <v>123</v>
      </c>
      <c r="F196" s="90" t="s">
        <v>1701</v>
      </c>
      <c r="G196" s="22" t="s">
        <v>1709</v>
      </c>
      <c r="H196" s="23">
        <f t="shared" si="65"/>
        <v>2</v>
      </c>
      <c r="I196" s="23">
        <f t="shared" si="74"/>
        <v>35</v>
      </c>
      <c r="J196" s="23">
        <f t="shared" si="75"/>
        <v>15</v>
      </c>
      <c r="K196" s="23">
        <f t="shared" si="76"/>
        <v>9</v>
      </c>
      <c r="L196" s="23">
        <f t="shared" si="77"/>
        <v>11</v>
      </c>
      <c r="M196" s="23">
        <f t="shared" si="78"/>
        <v>10</v>
      </c>
      <c r="N196" s="23">
        <f t="shared" si="79"/>
        <v>28</v>
      </c>
      <c r="O196" s="23">
        <f t="shared" si="80"/>
        <v>10</v>
      </c>
      <c r="P196" s="23">
        <f t="shared" si="81"/>
        <v>8</v>
      </c>
      <c r="Q196" s="112">
        <f t="shared" ref="Q196:Q259" si="84">(P196/2)%</f>
        <v>0.04</v>
      </c>
      <c r="R196" s="112">
        <f t="shared" ref="R196:R259" si="85">(O196/4)%</f>
        <v>2.5000000000000001E-2</v>
      </c>
      <c r="S196" s="112">
        <f t="shared" ref="S196:S259" si="86">(P196/6)%</f>
        <v>1.3333333333333332E-2</v>
      </c>
      <c r="T196" s="22" t="str">
        <f t="shared" si="67"/>
        <v>雷</v>
      </c>
      <c r="U196" s="23">
        <f t="shared" si="82"/>
        <v>7</v>
      </c>
      <c r="V196" s="23">
        <f t="shared" si="73"/>
        <v>7</v>
      </c>
      <c r="W196" s="23">
        <f t="shared" si="73"/>
        <v>7</v>
      </c>
      <c r="X196" s="23">
        <f t="shared" si="73"/>
        <v>6</v>
      </c>
      <c r="Y196" s="23">
        <f t="shared" si="73"/>
        <v>4</v>
      </c>
      <c r="Z196" s="23">
        <f t="shared" si="73"/>
        <v>6</v>
      </c>
      <c r="AA196" s="23">
        <f t="shared" si="73"/>
        <v>16</v>
      </c>
      <c r="AB196" s="113">
        <f t="shared" ref="AB196:AB259" si="87">IF(U196=0,0,IF((SUM(I196:P196)/15)&lt;8,8%,(SUM(I196:P196)/15)%))</f>
        <v>8.4000000000000005E-2</v>
      </c>
      <c r="AC196" s="21">
        <f t="shared" ref="AC196:AC259" si="88">SUM(I196:AB196)</f>
        <v>179.16233333333335</v>
      </c>
    </row>
    <row r="197" spans="2:29" x14ac:dyDescent="0.15">
      <c r="B197" s="23">
        <v>195</v>
      </c>
      <c r="C197" s="23" t="str">
        <f t="shared" si="83"/>
        <v>武器195</v>
      </c>
      <c r="D197" s="23" t="str">
        <f t="shared" si="70"/>
        <v>s</v>
      </c>
      <c r="E197" s="89" t="s">
        <v>123</v>
      </c>
      <c r="F197" s="90" t="s">
        <v>1701</v>
      </c>
      <c r="G197" s="22" t="s">
        <v>1709</v>
      </c>
      <c r="H197" s="23">
        <f t="shared" si="65"/>
        <v>3</v>
      </c>
      <c r="I197" s="23">
        <f t="shared" si="74"/>
        <v>53</v>
      </c>
      <c r="J197" s="23">
        <f t="shared" si="75"/>
        <v>23</v>
      </c>
      <c r="K197" s="23">
        <f t="shared" si="76"/>
        <v>13</v>
      </c>
      <c r="L197" s="23">
        <f t="shared" si="77"/>
        <v>16</v>
      </c>
      <c r="M197" s="23">
        <f t="shared" si="78"/>
        <v>15</v>
      </c>
      <c r="N197" s="23">
        <f t="shared" si="79"/>
        <v>42</v>
      </c>
      <c r="O197" s="23">
        <f t="shared" si="80"/>
        <v>14</v>
      </c>
      <c r="P197" s="23">
        <f t="shared" si="81"/>
        <v>12</v>
      </c>
      <c r="Q197" s="112">
        <f t="shared" si="84"/>
        <v>0.06</v>
      </c>
      <c r="R197" s="112">
        <f t="shared" si="85"/>
        <v>3.5000000000000003E-2</v>
      </c>
      <c r="S197" s="112">
        <f t="shared" si="86"/>
        <v>0.02</v>
      </c>
      <c r="T197" s="22" t="str">
        <f t="shared" si="67"/>
        <v>雷</v>
      </c>
      <c r="U197" s="23">
        <f t="shared" si="82"/>
        <v>11</v>
      </c>
      <c r="V197" s="23">
        <f t="shared" si="73"/>
        <v>11</v>
      </c>
      <c r="W197" s="23">
        <f t="shared" si="73"/>
        <v>11</v>
      </c>
      <c r="X197" s="23">
        <f t="shared" si="73"/>
        <v>10</v>
      </c>
      <c r="Y197" s="23">
        <f t="shared" si="73"/>
        <v>7</v>
      </c>
      <c r="Z197" s="23">
        <f t="shared" si="73"/>
        <v>10</v>
      </c>
      <c r="AA197" s="23">
        <f t="shared" si="73"/>
        <v>24</v>
      </c>
      <c r="AB197" s="113">
        <f t="shared" si="87"/>
        <v>0.12533333333333332</v>
      </c>
      <c r="AC197" s="21">
        <f t="shared" si="88"/>
        <v>272.24033333333335</v>
      </c>
    </row>
    <row r="198" spans="2:29" x14ac:dyDescent="0.15">
      <c r="B198" s="23">
        <v>196</v>
      </c>
      <c r="C198" s="23" t="str">
        <f t="shared" si="83"/>
        <v>武器196</v>
      </c>
      <c r="D198" s="23" t="str">
        <f t="shared" si="70"/>
        <v>s</v>
      </c>
      <c r="E198" s="89" t="s">
        <v>123</v>
      </c>
      <c r="F198" s="90" t="s">
        <v>1701</v>
      </c>
      <c r="G198" s="22" t="s">
        <v>1709</v>
      </c>
      <c r="H198" s="23">
        <f t="shared" si="65"/>
        <v>4</v>
      </c>
      <c r="I198" s="23">
        <f t="shared" si="74"/>
        <v>71</v>
      </c>
      <c r="J198" s="23">
        <f t="shared" si="75"/>
        <v>31</v>
      </c>
      <c r="K198" s="23">
        <f t="shared" si="76"/>
        <v>18</v>
      </c>
      <c r="L198" s="23">
        <f t="shared" si="77"/>
        <v>22</v>
      </c>
      <c r="M198" s="23">
        <f t="shared" si="78"/>
        <v>20</v>
      </c>
      <c r="N198" s="23">
        <f t="shared" si="79"/>
        <v>56</v>
      </c>
      <c r="O198" s="23">
        <f t="shared" si="80"/>
        <v>19</v>
      </c>
      <c r="P198" s="23">
        <f t="shared" si="81"/>
        <v>15</v>
      </c>
      <c r="Q198" s="112">
        <f t="shared" si="84"/>
        <v>7.4999999999999997E-2</v>
      </c>
      <c r="R198" s="112">
        <f t="shared" si="85"/>
        <v>4.7500000000000001E-2</v>
      </c>
      <c r="S198" s="112">
        <f t="shared" si="86"/>
        <v>2.5000000000000001E-2</v>
      </c>
      <c r="T198" s="22" t="str">
        <f t="shared" si="67"/>
        <v>雷</v>
      </c>
      <c r="U198" s="23">
        <f t="shared" si="82"/>
        <v>15</v>
      </c>
      <c r="V198" s="23">
        <f t="shared" si="73"/>
        <v>15</v>
      </c>
      <c r="W198" s="23">
        <f t="shared" si="73"/>
        <v>15</v>
      </c>
      <c r="X198" s="23">
        <f t="shared" si="73"/>
        <v>13</v>
      </c>
      <c r="Y198" s="23">
        <f t="shared" si="73"/>
        <v>9</v>
      </c>
      <c r="Z198" s="23">
        <f t="shared" si="73"/>
        <v>13</v>
      </c>
      <c r="AA198" s="23">
        <f t="shared" si="73"/>
        <v>32</v>
      </c>
      <c r="AB198" s="113">
        <f t="shared" si="87"/>
        <v>0.16800000000000001</v>
      </c>
      <c r="AC198" s="21">
        <f t="shared" si="88"/>
        <v>364.31550000000004</v>
      </c>
    </row>
    <row r="199" spans="2:29" x14ac:dyDescent="0.15">
      <c r="B199" s="23">
        <v>197</v>
      </c>
      <c r="C199" s="23" t="str">
        <f t="shared" si="83"/>
        <v>武器197</v>
      </c>
      <c r="D199" s="23" t="str">
        <f t="shared" si="70"/>
        <v>s</v>
      </c>
      <c r="E199" s="89" t="s">
        <v>123</v>
      </c>
      <c r="F199" s="90" t="s">
        <v>1701</v>
      </c>
      <c r="G199" s="22" t="s">
        <v>1709</v>
      </c>
      <c r="H199" s="23">
        <f t="shared" si="65"/>
        <v>5</v>
      </c>
      <c r="I199" s="23">
        <f t="shared" si="74"/>
        <v>88</v>
      </c>
      <c r="J199" s="23">
        <f t="shared" si="75"/>
        <v>38</v>
      </c>
      <c r="K199" s="23">
        <f t="shared" si="76"/>
        <v>22</v>
      </c>
      <c r="L199" s="23">
        <f t="shared" si="77"/>
        <v>27</v>
      </c>
      <c r="M199" s="23">
        <f t="shared" si="78"/>
        <v>26</v>
      </c>
      <c r="N199" s="23">
        <f t="shared" si="79"/>
        <v>70</v>
      </c>
      <c r="O199" s="23">
        <f t="shared" si="80"/>
        <v>24</v>
      </c>
      <c r="P199" s="23">
        <f t="shared" si="81"/>
        <v>19</v>
      </c>
      <c r="Q199" s="112">
        <f t="shared" si="84"/>
        <v>9.5000000000000001E-2</v>
      </c>
      <c r="R199" s="112">
        <f t="shared" si="85"/>
        <v>0.06</v>
      </c>
      <c r="S199" s="112">
        <f t="shared" si="86"/>
        <v>3.1666666666666662E-2</v>
      </c>
      <c r="T199" s="22" t="str">
        <f t="shared" si="67"/>
        <v>雷</v>
      </c>
      <c r="U199" s="23">
        <f t="shared" si="82"/>
        <v>18</v>
      </c>
      <c r="V199" s="23">
        <f t="shared" si="73"/>
        <v>18</v>
      </c>
      <c r="W199" s="23">
        <f t="shared" si="73"/>
        <v>18</v>
      </c>
      <c r="X199" s="23">
        <f t="shared" si="73"/>
        <v>16</v>
      </c>
      <c r="Y199" s="23">
        <f t="shared" si="73"/>
        <v>11</v>
      </c>
      <c r="Z199" s="23">
        <f t="shared" si="73"/>
        <v>16</v>
      </c>
      <c r="AA199" s="23">
        <f t="shared" si="73"/>
        <v>40</v>
      </c>
      <c r="AB199" s="113">
        <f t="shared" si="87"/>
        <v>0.20933333333333334</v>
      </c>
      <c r="AC199" s="21">
        <f t="shared" si="88"/>
        <v>451.39600000000007</v>
      </c>
    </row>
    <row r="200" spans="2:29" x14ac:dyDescent="0.15">
      <c r="B200" s="23">
        <v>198</v>
      </c>
      <c r="C200" s="23" t="str">
        <f t="shared" si="83"/>
        <v>武器198</v>
      </c>
      <c r="D200" s="23" t="str">
        <f t="shared" si="70"/>
        <v>s</v>
      </c>
      <c r="E200" s="89" t="s">
        <v>123</v>
      </c>
      <c r="F200" s="90" t="s">
        <v>1701</v>
      </c>
      <c r="G200" s="22" t="s">
        <v>1709</v>
      </c>
      <c r="H200" s="23">
        <f t="shared" si="65"/>
        <v>6</v>
      </c>
      <c r="I200" s="23">
        <f t="shared" si="74"/>
        <v>106</v>
      </c>
      <c r="J200" s="23">
        <f t="shared" si="75"/>
        <v>46</v>
      </c>
      <c r="K200" s="23">
        <f t="shared" si="76"/>
        <v>27</v>
      </c>
      <c r="L200" s="23">
        <f t="shared" si="77"/>
        <v>33</v>
      </c>
      <c r="M200" s="23">
        <f t="shared" si="78"/>
        <v>31</v>
      </c>
      <c r="N200" s="23">
        <f t="shared" si="79"/>
        <v>84</v>
      </c>
      <c r="O200" s="23">
        <f t="shared" si="80"/>
        <v>29</v>
      </c>
      <c r="P200" s="23">
        <f t="shared" si="81"/>
        <v>23</v>
      </c>
      <c r="Q200" s="112">
        <f t="shared" si="84"/>
        <v>0.115</v>
      </c>
      <c r="R200" s="112">
        <f t="shared" si="85"/>
        <v>7.2499999999999995E-2</v>
      </c>
      <c r="S200" s="112">
        <f t="shared" si="86"/>
        <v>3.8333333333333337E-2</v>
      </c>
      <c r="T200" s="22" t="str">
        <f t="shared" si="67"/>
        <v>雷</v>
      </c>
      <c r="U200" s="23">
        <f t="shared" si="82"/>
        <v>22</v>
      </c>
      <c r="V200" s="23">
        <f t="shared" si="73"/>
        <v>22</v>
      </c>
      <c r="W200" s="23">
        <f t="shared" si="73"/>
        <v>22</v>
      </c>
      <c r="X200" s="23">
        <f t="shared" si="73"/>
        <v>19</v>
      </c>
      <c r="Y200" s="23">
        <f t="shared" si="73"/>
        <v>13</v>
      </c>
      <c r="Z200" s="23">
        <f t="shared" si="73"/>
        <v>19</v>
      </c>
      <c r="AA200" s="23">
        <f t="shared" si="73"/>
        <v>48</v>
      </c>
      <c r="AB200" s="113">
        <f t="shared" si="87"/>
        <v>0.25266666666666665</v>
      </c>
      <c r="AC200" s="21">
        <f t="shared" si="88"/>
        <v>544.47850000000005</v>
      </c>
    </row>
    <row r="201" spans="2:29" x14ac:dyDescent="0.15">
      <c r="B201" s="23">
        <v>199</v>
      </c>
      <c r="C201" s="23" t="str">
        <f t="shared" si="83"/>
        <v>武器199</v>
      </c>
      <c r="D201" s="23" t="str">
        <f t="shared" si="70"/>
        <v>s</v>
      </c>
      <c r="E201" s="89" t="s">
        <v>123</v>
      </c>
      <c r="F201" s="90" t="s">
        <v>1701</v>
      </c>
      <c r="G201" s="22" t="s">
        <v>1709</v>
      </c>
      <c r="H201" s="23">
        <f t="shared" si="65"/>
        <v>7</v>
      </c>
      <c r="I201" s="23">
        <f t="shared" si="74"/>
        <v>124</v>
      </c>
      <c r="J201" s="23">
        <f t="shared" si="75"/>
        <v>54</v>
      </c>
      <c r="K201" s="23">
        <f t="shared" si="76"/>
        <v>31</v>
      </c>
      <c r="L201" s="23">
        <f t="shared" si="77"/>
        <v>38</v>
      </c>
      <c r="M201" s="23">
        <f t="shared" si="78"/>
        <v>36</v>
      </c>
      <c r="N201" s="23">
        <f t="shared" si="79"/>
        <v>99</v>
      </c>
      <c r="O201" s="23">
        <f t="shared" si="80"/>
        <v>34</v>
      </c>
      <c r="P201" s="23">
        <f t="shared" si="81"/>
        <v>27</v>
      </c>
      <c r="Q201" s="112">
        <f t="shared" si="84"/>
        <v>0.13500000000000001</v>
      </c>
      <c r="R201" s="112">
        <f t="shared" si="85"/>
        <v>8.5000000000000006E-2</v>
      </c>
      <c r="S201" s="112">
        <f t="shared" si="86"/>
        <v>4.4999999999999998E-2</v>
      </c>
      <c r="T201" s="22" t="str">
        <f t="shared" si="67"/>
        <v>雷</v>
      </c>
      <c r="U201" s="23">
        <f t="shared" si="82"/>
        <v>26</v>
      </c>
      <c r="V201" s="23">
        <f t="shared" si="73"/>
        <v>26</v>
      </c>
      <c r="W201" s="23">
        <f t="shared" si="73"/>
        <v>26</v>
      </c>
      <c r="X201" s="23">
        <f t="shared" si="73"/>
        <v>22</v>
      </c>
      <c r="Y201" s="23">
        <f t="shared" si="73"/>
        <v>16</v>
      </c>
      <c r="Z201" s="23">
        <f t="shared" si="73"/>
        <v>22</v>
      </c>
      <c r="AA201" s="23">
        <f t="shared" si="73"/>
        <v>56</v>
      </c>
      <c r="AB201" s="113">
        <f t="shared" si="87"/>
        <v>0.29533333333333334</v>
      </c>
      <c r="AC201" s="21">
        <f t="shared" si="88"/>
        <v>637.56033333333335</v>
      </c>
    </row>
    <row r="202" spans="2:29" x14ac:dyDescent="0.15">
      <c r="B202" s="23">
        <v>200</v>
      </c>
      <c r="C202" s="23" t="str">
        <f t="shared" si="83"/>
        <v>武器200</v>
      </c>
      <c r="D202" s="23" t="str">
        <f t="shared" si="70"/>
        <v>s</v>
      </c>
      <c r="E202" s="89" t="s">
        <v>123</v>
      </c>
      <c r="F202" s="90" t="s">
        <v>1701</v>
      </c>
      <c r="G202" s="22" t="s">
        <v>1709</v>
      </c>
      <c r="H202" s="23">
        <f t="shared" si="65"/>
        <v>8</v>
      </c>
      <c r="I202" s="23">
        <f t="shared" si="74"/>
        <v>141</v>
      </c>
      <c r="J202" s="23">
        <f t="shared" si="75"/>
        <v>61</v>
      </c>
      <c r="K202" s="23">
        <f t="shared" si="76"/>
        <v>36</v>
      </c>
      <c r="L202" s="23">
        <f t="shared" si="77"/>
        <v>44</v>
      </c>
      <c r="M202" s="23">
        <f t="shared" si="78"/>
        <v>41</v>
      </c>
      <c r="N202" s="23">
        <f t="shared" si="79"/>
        <v>113</v>
      </c>
      <c r="O202" s="23">
        <f t="shared" si="80"/>
        <v>38</v>
      </c>
      <c r="P202" s="23">
        <f t="shared" si="81"/>
        <v>31</v>
      </c>
      <c r="Q202" s="112">
        <f t="shared" si="84"/>
        <v>0.155</v>
      </c>
      <c r="R202" s="112">
        <f t="shared" si="85"/>
        <v>9.5000000000000001E-2</v>
      </c>
      <c r="S202" s="112">
        <f t="shared" si="86"/>
        <v>5.1666666666666666E-2</v>
      </c>
      <c r="T202" s="22" t="str">
        <f t="shared" si="67"/>
        <v>雷</v>
      </c>
      <c r="U202" s="23">
        <f t="shared" si="82"/>
        <v>29</v>
      </c>
      <c r="V202" s="23">
        <f t="shared" si="73"/>
        <v>29</v>
      </c>
      <c r="W202" s="23">
        <f t="shared" si="73"/>
        <v>29</v>
      </c>
      <c r="X202" s="23">
        <f t="shared" si="73"/>
        <v>26</v>
      </c>
      <c r="Y202" s="23">
        <f t="shared" si="73"/>
        <v>18</v>
      </c>
      <c r="Z202" s="23">
        <f t="shared" si="73"/>
        <v>26</v>
      </c>
      <c r="AA202" s="23">
        <f t="shared" si="73"/>
        <v>64</v>
      </c>
      <c r="AB202" s="113">
        <f t="shared" si="87"/>
        <v>0.33666666666666667</v>
      </c>
      <c r="AC202" s="21">
        <f t="shared" si="88"/>
        <v>726.63833333333343</v>
      </c>
    </row>
    <row r="203" spans="2:29" x14ac:dyDescent="0.15">
      <c r="B203" s="23">
        <v>201</v>
      </c>
      <c r="C203" s="23" t="str">
        <f t="shared" si="83"/>
        <v>武器201</v>
      </c>
      <c r="D203" s="23" t="str">
        <f t="shared" si="70"/>
        <v>a</v>
      </c>
      <c r="E203" s="89" t="s">
        <v>123</v>
      </c>
      <c r="F203" s="90" t="s">
        <v>1701</v>
      </c>
      <c r="G203" s="22" t="s">
        <v>1709</v>
      </c>
      <c r="H203" s="23">
        <f t="shared" si="65"/>
        <v>1</v>
      </c>
      <c r="I203" s="23">
        <f t="shared" si="74"/>
        <v>16</v>
      </c>
      <c r="J203" s="23">
        <f t="shared" si="75"/>
        <v>6</v>
      </c>
      <c r="K203" s="23">
        <f t="shared" si="76"/>
        <v>3</v>
      </c>
      <c r="L203" s="23">
        <f t="shared" si="77"/>
        <v>4</v>
      </c>
      <c r="M203" s="23">
        <f t="shared" si="78"/>
        <v>4</v>
      </c>
      <c r="N203" s="23">
        <f t="shared" si="79"/>
        <v>11</v>
      </c>
      <c r="O203" s="23">
        <f t="shared" si="80"/>
        <v>4</v>
      </c>
      <c r="P203" s="23">
        <f t="shared" si="81"/>
        <v>3</v>
      </c>
      <c r="Q203" s="112">
        <f t="shared" si="84"/>
        <v>1.4999999999999999E-2</v>
      </c>
      <c r="R203" s="112">
        <f t="shared" si="85"/>
        <v>0.01</v>
      </c>
      <c r="S203" s="112">
        <f t="shared" si="86"/>
        <v>5.0000000000000001E-3</v>
      </c>
      <c r="T203" s="22" t="str">
        <f t="shared" si="67"/>
        <v>雷</v>
      </c>
      <c r="U203" s="23">
        <f t="shared" si="82"/>
        <v>3</v>
      </c>
      <c r="V203" s="23">
        <f t="shared" ref="V203:AA212" si="89">ROUND(VLOOKUP($F203,professionGrow,MATCH(V$2,professionGrowPName,0),FALSE)*(1+VLOOKUP($G203,professionGrowP,MATCH(V$2,professionGrowPName,0),FALSE))*$H203*10*VLOOKUP($D203,eq_qulity,5,FALSE),0)</f>
        <v>3</v>
      </c>
      <c r="W203" s="23">
        <f t="shared" si="89"/>
        <v>3</v>
      </c>
      <c r="X203" s="23">
        <f t="shared" si="89"/>
        <v>2</v>
      </c>
      <c r="Y203" s="23">
        <f t="shared" si="89"/>
        <v>2</v>
      </c>
      <c r="Z203" s="23">
        <f t="shared" si="89"/>
        <v>2</v>
      </c>
      <c r="AA203" s="23">
        <f t="shared" si="89"/>
        <v>6</v>
      </c>
      <c r="AB203" s="113">
        <f t="shared" si="87"/>
        <v>0.08</v>
      </c>
      <c r="AC203" s="21">
        <f t="shared" si="88"/>
        <v>72.11</v>
      </c>
    </row>
    <row r="204" spans="2:29" x14ac:dyDescent="0.15">
      <c r="B204" s="23">
        <v>202</v>
      </c>
      <c r="C204" s="23" t="str">
        <f t="shared" si="83"/>
        <v>武器202</v>
      </c>
      <c r="D204" s="23" t="str">
        <f t="shared" si="70"/>
        <v>a</v>
      </c>
      <c r="E204" s="89" t="s">
        <v>123</v>
      </c>
      <c r="F204" s="90" t="s">
        <v>1701</v>
      </c>
      <c r="G204" s="22" t="s">
        <v>1709</v>
      </c>
      <c r="H204" s="23">
        <f t="shared" ref="H204:H267" si="90">H196</f>
        <v>2</v>
      </c>
      <c r="I204" s="23">
        <f t="shared" si="74"/>
        <v>31</v>
      </c>
      <c r="J204" s="23">
        <f t="shared" si="75"/>
        <v>12</v>
      </c>
      <c r="K204" s="23">
        <f t="shared" si="76"/>
        <v>7</v>
      </c>
      <c r="L204" s="23">
        <f t="shared" si="77"/>
        <v>8</v>
      </c>
      <c r="M204" s="23">
        <f t="shared" si="78"/>
        <v>8</v>
      </c>
      <c r="N204" s="23">
        <f t="shared" si="79"/>
        <v>21</v>
      </c>
      <c r="O204" s="23">
        <f t="shared" si="80"/>
        <v>7</v>
      </c>
      <c r="P204" s="23">
        <f t="shared" si="81"/>
        <v>6</v>
      </c>
      <c r="Q204" s="112">
        <f t="shared" si="84"/>
        <v>0.03</v>
      </c>
      <c r="R204" s="112">
        <f t="shared" si="85"/>
        <v>1.7500000000000002E-2</v>
      </c>
      <c r="S204" s="112">
        <f t="shared" si="86"/>
        <v>0.01</v>
      </c>
      <c r="T204" s="22" t="str">
        <f t="shared" si="67"/>
        <v>雷</v>
      </c>
      <c r="U204" s="23">
        <f t="shared" si="82"/>
        <v>6</v>
      </c>
      <c r="V204" s="23">
        <f t="shared" si="89"/>
        <v>6</v>
      </c>
      <c r="W204" s="23">
        <f t="shared" si="89"/>
        <v>6</v>
      </c>
      <c r="X204" s="23">
        <f t="shared" si="89"/>
        <v>5</v>
      </c>
      <c r="Y204" s="23">
        <f t="shared" si="89"/>
        <v>3</v>
      </c>
      <c r="Z204" s="23">
        <f t="shared" si="89"/>
        <v>5</v>
      </c>
      <c r="AA204" s="23">
        <f t="shared" si="89"/>
        <v>12</v>
      </c>
      <c r="AB204" s="113">
        <f t="shared" si="87"/>
        <v>0.08</v>
      </c>
      <c r="AC204" s="21">
        <f t="shared" si="88"/>
        <v>143.13750000000002</v>
      </c>
    </row>
    <row r="205" spans="2:29" x14ac:dyDescent="0.15">
      <c r="B205" s="23">
        <v>203</v>
      </c>
      <c r="C205" s="23" t="str">
        <f t="shared" si="83"/>
        <v>武器203</v>
      </c>
      <c r="D205" s="23" t="str">
        <f t="shared" si="70"/>
        <v>a</v>
      </c>
      <c r="E205" s="89" t="s">
        <v>123</v>
      </c>
      <c r="F205" s="90" t="s">
        <v>1701</v>
      </c>
      <c r="G205" s="22" t="s">
        <v>1709</v>
      </c>
      <c r="H205" s="23">
        <f t="shared" si="90"/>
        <v>3</v>
      </c>
      <c r="I205" s="23">
        <f t="shared" si="74"/>
        <v>47</v>
      </c>
      <c r="J205" s="23">
        <f t="shared" si="75"/>
        <v>17</v>
      </c>
      <c r="K205" s="23">
        <f t="shared" si="76"/>
        <v>10</v>
      </c>
      <c r="L205" s="23">
        <f t="shared" si="77"/>
        <v>12</v>
      </c>
      <c r="M205" s="23">
        <f t="shared" si="78"/>
        <v>12</v>
      </c>
      <c r="N205" s="23">
        <f t="shared" si="79"/>
        <v>32</v>
      </c>
      <c r="O205" s="23">
        <f t="shared" si="80"/>
        <v>11</v>
      </c>
      <c r="P205" s="23">
        <f t="shared" si="81"/>
        <v>9</v>
      </c>
      <c r="Q205" s="112">
        <f t="shared" si="84"/>
        <v>4.4999999999999998E-2</v>
      </c>
      <c r="R205" s="112">
        <f t="shared" si="85"/>
        <v>2.75E-2</v>
      </c>
      <c r="S205" s="112">
        <f t="shared" si="86"/>
        <v>1.4999999999999999E-2</v>
      </c>
      <c r="T205" s="22" t="str">
        <f t="shared" si="67"/>
        <v>雷</v>
      </c>
      <c r="U205" s="23">
        <f t="shared" si="82"/>
        <v>8</v>
      </c>
      <c r="V205" s="23">
        <f t="shared" si="89"/>
        <v>8</v>
      </c>
      <c r="W205" s="23">
        <f t="shared" si="89"/>
        <v>8</v>
      </c>
      <c r="X205" s="23">
        <f t="shared" si="89"/>
        <v>7</v>
      </c>
      <c r="Y205" s="23">
        <f t="shared" si="89"/>
        <v>5</v>
      </c>
      <c r="Z205" s="23">
        <f t="shared" si="89"/>
        <v>7</v>
      </c>
      <c r="AA205" s="23">
        <f t="shared" si="89"/>
        <v>18</v>
      </c>
      <c r="AB205" s="113">
        <f t="shared" si="87"/>
        <v>0.1</v>
      </c>
      <c r="AC205" s="21">
        <f t="shared" si="88"/>
        <v>211.18749999999997</v>
      </c>
    </row>
    <row r="206" spans="2:29" x14ac:dyDescent="0.15">
      <c r="B206" s="23">
        <v>204</v>
      </c>
      <c r="C206" s="23" t="str">
        <f t="shared" si="83"/>
        <v>武器204</v>
      </c>
      <c r="D206" s="23" t="str">
        <f t="shared" si="70"/>
        <v>a</v>
      </c>
      <c r="E206" s="89" t="s">
        <v>123</v>
      </c>
      <c r="F206" s="90" t="s">
        <v>1701</v>
      </c>
      <c r="G206" s="22" t="s">
        <v>1709</v>
      </c>
      <c r="H206" s="23">
        <f t="shared" si="90"/>
        <v>4</v>
      </c>
      <c r="I206" s="23">
        <f t="shared" si="74"/>
        <v>63</v>
      </c>
      <c r="J206" s="23">
        <f t="shared" si="75"/>
        <v>23</v>
      </c>
      <c r="K206" s="23">
        <f t="shared" si="76"/>
        <v>13</v>
      </c>
      <c r="L206" s="23">
        <f t="shared" si="77"/>
        <v>16</v>
      </c>
      <c r="M206" s="23">
        <f t="shared" si="78"/>
        <v>15</v>
      </c>
      <c r="N206" s="23">
        <f t="shared" si="79"/>
        <v>42</v>
      </c>
      <c r="O206" s="23">
        <f t="shared" si="80"/>
        <v>14</v>
      </c>
      <c r="P206" s="23">
        <f t="shared" si="81"/>
        <v>12</v>
      </c>
      <c r="Q206" s="112">
        <f t="shared" si="84"/>
        <v>0.06</v>
      </c>
      <c r="R206" s="112">
        <f t="shared" si="85"/>
        <v>3.5000000000000003E-2</v>
      </c>
      <c r="S206" s="112">
        <f t="shared" si="86"/>
        <v>0.02</v>
      </c>
      <c r="T206" s="22" t="str">
        <f t="shared" si="67"/>
        <v>雷</v>
      </c>
      <c r="U206" s="23">
        <f t="shared" si="82"/>
        <v>11</v>
      </c>
      <c r="V206" s="23">
        <f t="shared" si="89"/>
        <v>11</v>
      </c>
      <c r="W206" s="23">
        <f t="shared" si="89"/>
        <v>11</v>
      </c>
      <c r="X206" s="23">
        <f t="shared" si="89"/>
        <v>10</v>
      </c>
      <c r="Y206" s="23">
        <f t="shared" si="89"/>
        <v>7</v>
      </c>
      <c r="Z206" s="23">
        <f t="shared" si="89"/>
        <v>10</v>
      </c>
      <c r="AA206" s="23">
        <f t="shared" si="89"/>
        <v>24</v>
      </c>
      <c r="AB206" s="113">
        <f t="shared" si="87"/>
        <v>0.13200000000000001</v>
      </c>
      <c r="AC206" s="21">
        <f t="shared" si="88"/>
        <v>282.24700000000001</v>
      </c>
    </row>
    <row r="207" spans="2:29" x14ac:dyDescent="0.15">
      <c r="B207" s="23">
        <v>205</v>
      </c>
      <c r="C207" s="23" t="str">
        <f t="shared" si="83"/>
        <v>武器205</v>
      </c>
      <c r="D207" s="23" t="str">
        <f t="shared" si="70"/>
        <v>a</v>
      </c>
      <c r="E207" s="89" t="s">
        <v>123</v>
      </c>
      <c r="F207" s="90" t="s">
        <v>1701</v>
      </c>
      <c r="G207" s="22" t="s">
        <v>1709</v>
      </c>
      <c r="H207" s="23">
        <f t="shared" si="90"/>
        <v>5</v>
      </c>
      <c r="I207" s="23">
        <f t="shared" si="74"/>
        <v>78</v>
      </c>
      <c r="J207" s="23">
        <f t="shared" si="75"/>
        <v>29</v>
      </c>
      <c r="K207" s="23">
        <f t="shared" si="76"/>
        <v>17</v>
      </c>
      <c r="L207" s="23">
        <f t="shared" si="77"/>
        <v>20</v>
      </c>
      <c r="M207" s="23">
        <f t="shared" si="78"/>
        <v>19</v>
      </c>
      <c r="N207" s="23">
        <f t="shared" si="79"/>
        <v>53</v>
      </c>
      <c r="O207" s="23">
        <f t="shared" si="80"/>
        <v>18</v>
      </c>
      <c r="P207" s="23">
        <f t="shared" si="81"/>
        <v>14</v>
      </c>
      <c r="Q207" s="112">
        <f t="shared" si="84"/>
        <v>7.0000000000000007E-2</v>
      </c>
      <c r="R207" s="112">
        <f t="shared" si="85"/>
        <v>4.4999999999999998E-2</v>
      </c>
      <c r="S207" s="112">
        <f t="shared" si="86"/>
        <v>2.3333333333333334E-2</v>
      </c>
      <c r="T207" s="22" t="str">
        <f t="shared" si="67"/>
        <v>雷</v>
      </c>
      <c r="U207" s="23">
        <f t="shared" si="82"/>
        <v>14</v>
      </c>
      <c r="V207" s="23">
        <f t="shared" si="89"/>
        <v>14</v>
      </c>
      <c r="W207" s="23">
        <f t="shared" si="89"/>
        <v>14</v>
      </c>
      <c r="X207" s="23">
        <f t="shared" si="89"/>
        <v>12</v>
      </c>
      <c r="Y207" s="23">
        <f t="shared" si="89"/>
        <v>8</v>
      </c>
      <c r="Z207" s="23">
        <f t="shared" si="89"/>
        <v>12</v>
      </c>
      <c r="AA207" s="23">
        <f t="shared" si="89"/>
        <v>30</v>
      </c>
      <c r="AB207" s="113">
        <f t="shared" si="87"/>
        <v>0.16533333333333336</v>
      </c>
      <c r="AC207" s="21">
        <f t="shared" si="88"/>
        <v>352.30366666666663</v>
      </c>
    </row>
    <row r="208" spans="2:29" x14ac:dyDescent="0.15">
      <c r="B208" s="23">
        <v>206</v>
      </c>
      <c r="C208" s="23" t="str">
        <f t="shared" si="83"/>
        <v>武器206</v>
      </c>
      <c r="D208" s="23" t="str">
        <f t="shared" si="70"/>
        <v>a</v>
      </c>
      <c r="E208" s="89" t="s">
        <v>123</v>
      </c>
      <c r="F208" s="90" t="s">
        <v>1701</v>
      </c>
      <c r="G208" s="22" t="s">
        <v>1709</v>
      </c>
      <c r="H208" s="23">
        <f t="shared" si="90"/>
        <v>6</v>
      </c>
      <c r="I208" s="23">
        <f t="shared" si="74"/>
        <v>94</v>
      </c>
      <c r="J208" s="23">
        <f t="shared" si="75"/>
        <v>35</v>
      </c>
      <c r="K208" s="23">
        <f t="shared" si="76"/>
        <v>20</v>
      </c>
      <c r="L208" s="23">
        <f t="shared" si="77"/>
        <v>24</v>
      </c>
      <c r="M208" s="23">
        <f t="shared" si="78"/>
        <v>23</v>
      </c>
      <c r="N208" s="23">
        <f t="shared" si="79"/>
        <v>63</v>
      </c>
      <c r="O208" s="23">
        <f t="shared" si="80"/>
        <v>22</v>
      </c>
      <c r="P208" s="23">
        <f t="shared" si="81"/>
        <v>17</v>
      </c>
      <c r="Q208" s="112">
        <f t="shared" si="84"/>
        <v>8.5000000000000006E-2</v>
      </c>
      <c r="R208" s="112">
        <f t="shared" si="85"/>
        <v>5.5E-2</v>
      </c>
      <c r="S208" s="112">
        <f t="shared" si="86"/>
        <v>2.8333333333333335E-2</v>
      </c>
      <c r="T208" s="22" t="str">
        <f t="shared" si="67"/>
        <v>雷</v>
      </c>
      <c r="U208" s="23">
        <f t="shared" si="82"/>
        <v>17</v>
      </c>
      <c r="V208" s="23">
        <f t="shared" si="89"/>
        <v>17</v>
      </c>
      <c r="W208" s="23">
        <f t="shared" si="89"/>
        <v>17</v>
      </c>
      <c r="X208" s="23">
        <f t="shared" si="89"/>
        <v>14</v>
      </c>
      <c r="Y208" s="23">
        <f t="shared" si="89"/>
        <v>10</v>
      </c>
      <c r="Z208" s="23">
        <f t="shared" si="89"/>
        <v>14</v>
      </c>
      <c r="AA208" s="23">
        <f t="shared" si="89"/>
        <v>36</v>
      </c>
      <c r="AB208" s="113">
        <f t="shared" si="87"/>
        <v>0.19866666666666666</v>
      </c>
      <c r="AC208" s="21">
        <f t="shared" si="88"/>
        <v>423.36699999999996</v>
      </c>
    </row>
    <row r="209" spans="2:29" x14ac:dyDescent="0.15">
      <c r="B209" s="23">
        <v>207</v>
      </c>
      <c r="C209" s="23" t="str">
        <f t="shared" si="83"/>
        <v>武器207</v>
      </c>
      <c r="D209" s="23" t="str">
        <f t="shared" si="70"/>
        <v>a</v>
      </c>
      <c r="E209" s="89" t="s">
        <v>123</v>
      </c>
      <c r="F209" s="90" t="s">
        <v>1701</v>
      </c>
      <c r="G209" s="22" t="s">
        <v>1709</v>
      </c>
      <c r="H209" s="23">
        <f t="shared" si="90"/>
        <v>7</v>
      </c>
      <c r="I209" s="23">
        <f t="shared" si="74"/>
        <v>109</v>
      </c>
      <c r="J209" s="23">
        <f t="shared" si="75"/>
        <v>40</v>
      </c>
      <c r="K209" s="23">
        <f t="shared" si="76"/>
        <v>24</v>
      </c>
      <c r="L209" s="23">
        <f t="shared" si="77"/>
        <v>29</v>
      </c>
      <c r="M209" s="23">
        <f t="shared" si="78"/>
        <v>27</v>
      </c>
      <c r="N209" s="23">
        <f t="shared" si="79"/>
        <v>74</v>
      </c>
      <c r="O209" s="23">
        <f t="shared" si="80"/>
        <v>25</v>
      </c>
      <c r="P209" s="23">
        <f t="shared" si="81"/>
        <v>20</v>
      </c>
      <c r="Q209" s="112">
        <f t="shared" si="84"/>
        <v>0.1</v>
      </c>
      <c r="R209" s="112">
        <f t="shared" si="85"/>
        <v>6.25E-2</v>
      </c>
      <c r="S209" s="112">
        <f t="shared" si="86"/>
        <v>3.3333333333333333E-2</v>
      </c>
      <c r="T209" s="22" t="str">
        <f t="shared" si="67"/>
        <v>雷</v>
      </c>
      <c r="U209" s="23">
        <f t="shared" si="82"/>
        <v>19</v>
      </c>
      <c r="V209" s="23">
        <f t="shared" si="89"/>
        <v>19</v>
      </c>
      <c r="W209" s="23">
        <f t="shared" si="89"/>
        <v>19</v>
      </c>
      <c r="X209" s="23">
        <f t="shared" si="89"/>
        <v>17</v>
      </c>
      <c r="Y209" s="23">
        <f t="shared" si="89"/>
        <v>12</v>
      </c>
      <c r="Z209" s="23">
        <f t="shared" si="89"/>
        <v>17</v>
      </c>
      <c r="AA209" s="23">
        <f t="shared" si="89"/>
        <v>42</v>
      </c>
      <c r="AB209" s="113">
        <f t="shared" si="87"/>
        <v>0.23199999999999998</v>
      </c>
      <c r="AC209" s="21">
        <f t="shared" si="88"/>
        <v>493.42783333333341</v>
      </c>
    </row>
    <row r="210" spans="2:29" x14ac:dyDescent="0.15">
      <c r="B210" s="23">
        <v>208</v>
      </c>
      <c r="C210" s="23" t="str">
        <f t="shared" si="83"/>
        <v>武器208</v>
      </c>
      <c r="D210" s="23" t="str">
        <f t="shared" si="70"/>
        <v>a</v>
      </c>
      <c r="E210" s="89" t="s">
        <v>123</v>
      </c>
      <c r="F210" s="90" t="s">
        <v>1701</v>
      </c>
      <c r="G210" s="22" t="s">
        <v>1709</v>
      </c>
      <c r="H210" s="23">
        <f t="shared" si="90"/>
        <v>8</v>
      </c>
      <c r="I210" s="23">
        <f t="shared" si="74"/>
        <v>125</v>
      </c>
      <c r="J210" s="23">
        <f t="shared" si="75"/>
        <v>46</v>
      </c>
      <c r="K210" s="23">
        <f t="shared" si="76"/>
        <v>27</v>
      </c>
      <c r="L210" s="23">
        <f t="shared" si="77"/>
        <v>33</v>
      </c>
      <c r="M210" s="23">
        <f t="shared" si="78"/>
        <v>31</v>
      </c>
      <c r="N210" s="23">
        <f t="shared" si="79"/>
        <v>84</v>
      </c>
      <c r="O210" s="23">
        <f t="shared" si="80"/>
        <v>29</v>
      </c>
      <c r="P210" s="23">
        <f t="shared" si="81"/>
        <v>23</v>
      </c>
      <c r="Q210" s="112">
        <f t="shared" si="84"/>
        <v>0.115</v>
      </c>
      <c r="R210" s="112">
        <f t="shared" si="85"/>
        <v>7.2499999999999995E-2</v>
      </c>
      <c r="S210" s="112">
        <f t="shared" si="86"/>
        <v>3.8333333333333337E-2</v>
      </c>
      <c r="T210" s="22" t="str">
        <f t="shared" si="67"/>
        <v>雷</v>
      </c>
      <c r="U210" s="23">
        <f t="shared" si="82"/>
        <v>22</v>
      </c>
      <c r="V210" s="23">
        <f t="shared" si="89"/>
        <v>22</v>
      </c>
      <c r="W210" s="23">
        <f t="shared" si="89"/>
        <v>22</v>
      </c>
      <c r="X210" s="23">
        <f t="shared" si="89"/>
        <v>19</v>
      </c>
      <c r="Y210" s="23">
        <f t="shared" si="89"/>
        <v>13</v>
      </c>
      <c r="Z210" s="23">
        <f t="shared" si="89"/>
        <v>19</v>
      </c>
      <c r="AA210" s="23">
        <f t="shared" si="89"/>
        <v>48</v>
      </c>
      <c r="AB210" s="113">
        <f t="shared" si="87"/>
        <v>0.26533333333333337</v>
      </c>
      <c r="AC210" s="21">
        <f t="shared" si="88"/>
        <v>563.4911666666668</v>
      </c>
    </row>
    <row r="211" spans="2:29" x14ac:dyDescent="0.15">
      <c r="B211" s="23">
        <v>209</v>
      </c>
      <c r="C211" s="23" t="str">
        <f t="shared" si="83"/>
        <v>武器209</v>
      </c>
      <c r="D211" s="23" t="str">
        <f t="shared" si="70"/>
        <v>b</v>
      </c>
      <c r="E211" s="89" t="s">
        <v>123</v>
      </c>
      <c r="F211" s="90" t="s">
        <v>1701</v>
      </c>
      <c r="G211" s="22" t="s">
        <v>1709</v>
      </c>
      <c r="H211" s="23">
        <f t="shared" si="90"/>
        <v>1</v>
      </c>
      <c r="I211" s="23">
        <f t="shared" si="74"/>
        <v>17</v>
      </c>
      <c r="J211" s="23">
        <f t="shared" si="75"/>
        <v>2</v>
      </c>
      <c r="K211" s="23">
        <f t="shared" si="76"/>
        <v>1</v>
      </c>
      <c r="L211" s="23">
        <f t="shared" si="77"/>
        <v>2</v>
      </c>
      <c r="M211" s="23">
        <f t="shared" si="78"/>
        <v>2</v>
      </c>
      <c r="N211" s="23">
        <f t="shared" si="79"/>
        <v>4</v>
      </c>
      <c r="O211" s="23">
        <f t="shared" si="80"/>
        <v>2</v>
      </c>
      <c r="P211" s="23">
        <f t="shared" si="81"/>
        <v>1</v>
      </c>
      <c r="Q211" s="112">
        <f t="shared" si="84"/>
        <v>5.0000000000000001E-3</v>
      </c>
      <c r="R211" s="112">
        <f t="shared" si="85"/>
        <v>5.0000000000000001E-3</v>
      </c>
      <c r="S211" s="112">
        <f t="shared" si="86"/>
        <v>1.6666666666666666E-3</v>
      </c>
      <c r="T211" s="22" t="str">
        <f t="shared" si="67"/>
        <v>雷</v>
      </c>
      <c r="U211" s="23">
        <f t="shared" si="82"/>
        <v>1</v>
      </c>
      <c r="V211" s="23">
        <f t="shared" si="89"/>
        <v>1</v>
      </c>
      <c r="W211" s="23">
        <f t="shared" si="89"/>
        <v>1</v>
      </c>
      <c r="X211" s="23">
        <f t="shared" si="89"/>
        <v>1</v>
      </c>
      <c r="Y211" s="23">
        <f t="shared" si="89"/>
        <v>1</v>
      </c>
      <c r="Z211" s="23">
        <f t="shared" si="89"/>
        <v>1</v>
      </c>
      <c r="AA211" s="23">
        <f t="shared" si="89"/>
        <v>3</v>
      </c>
      <c r="AB211" s="113">
        <f t="shared" si="87"/>
        <v>0.08</v>
      </c>
      <c r="AC211" s="21">
        <f t="shared" si="88"/>
        <v>40.091666666666661</v>
      </c>
    </row>
    <row r="212" spans="2:29" x14ac:dyDescent="0.15">
      <c r="B212" s="23">
        <v>210</v>
      </c>
      <c r="C212" s="23" t="str">
        <f t="shared" si="83"/>
        <v>武器210</v>
      </c>
      <c r="D212" s="23" t="str">
        <f t="shared" si="70"/>
        <v>b</v>
      </c>
      <c r="E212" s="89" t="s">
        <v>123</v>
      </c>
      <c r="F212" s="90" t="s">
        <v>1701</v>
      </c>
      <c r="G212" s="22" t="s">
        <v>1709</v>
      </c>
      <c r="H212" s="23">
        <f t="shared" si="90"/>
        <v>2</v>
      </c>
      <c r="I212" s="23">
        <f t="shared" si="74"/>
        <v>34</v>
      </c>
      <c r="J212" s="23">
        <f t="shared" si="75"/>
        <v>5</v>
      </c>
      <c r="K212" s="23">
        <f t="shared" si="76"/>
        <v>3</v>
      </c>
      <c r="L212" s="23">
        <f t="shared" si="77"/>
        <v>3</v>
      </c>
      <c r="M212" s="23">
        <f t="shared" si="78"/>
        <v>3</v>
      </c>
      <c r="N212" s="23">
        <f t="shared" si="79"/>
        <v>9</v>
      </c>
      <c r="O212" s="23">
        <f t="shared" si="80"/>
        <v>3</v>
      </c>
      <c r="P212" s="23">
        <f t="shared" si="81"/>
        <v>2</v>
      </c>
      <c r="Q212" s="112">
        <f t="shared" si="84"/>
        <v>0.01</v>
      </c>
      <c r="R212" s="112">
        <f t="shared" si="85"/>
        <v>7.4999999999999997E-3</v>
      </c>
      <c r="S212" s="112">
        <f t="shared" si="86"/>
        <v>3.3333333333333331E-3</v>
      </c>
      <c r="T212" s="22" t="str">
        <f t="shared" si="67"/>
        <v>雷</v>
      </c>
      <c r="U212" s="23">
        <f t="shared" si="82"/>
        <v>2</v>
      </c>
      <c r="V212" s="23">
        <f t="shared" si="89"/>
        <v>2</v>
      </c>
      <c r="W212" s="23">
        <f t="shared" si="89"/>
        <v>2</v>
      </c>
      <c r="X212" s="23">
        <f t="shared" si="89"/>
        <v>2</v>
      </c>
      <c r="Y212" s="23">
        <f t="shared" si="89"/>
        <v>1</v>
      </c>
      <c r="Z212" s="23">
        <f t="shared" si="89"/>
        <v>2</v>
      </c>
      <c r="AA212" s="23">
        <f t="shared" si="89"/>
        <v>5</v>
      </c>
      <c r="AB212" s="113">
        <f t="shared" si="87"/>
        <v>0.08</v>
      </c>
      <c r="AC212" s="21">
        <f t="shared" si="88"/>
        <v>78.100833333333327</v>
      </c>
    </row>
    <row r="213" spans="2:29" x14ac:dyDescent="0.15">
      <c r="B213" s="23">
        <v>211</v>
      </c>
      <c r="C213" s="23" t="str">
        <f t="shared" si="83"/>
        <v>武器211</v>
      </c>
      <c r="D213" s="23" t="str">
        <f t="shared" si="70"/>
        <v>b</v>
      </c>
      <c r="E213" s="89" t="s">
        <v>123</v>
      </c>
      <c r="F213" s="90" t="s">
        <v>1701</v>
      </c>
      <c r="G213" s="22" t="s">
        <v>1709</v>
      </c>
      <c r="H213" s="23">
        <f t="shared" si="90"/>
        <v>3</v>
      </c>
      <c r="I213" s="23">
        <f t="shared" si="74"/>
        <v>51</v>
      </c>
      <c r="J213" s="23">
        <f t="shared" si="75"/>
        <v>7</v>
      </c>
      <c r="K213" s="23">
        <f t="shared" si="76"/>
        <v>4</v>
      </c>
      <c r="L213" s="23">
        <f t="shared" si="77"/>
        <v>5</v>
      </c>
      <c r="M213" s="23">
        <f t="shared" si="78"/>
        <v>5</v>
      </c>
      <c r="N213" s="23">
        <f t="shared" si="79"/>
        <v>13</v>
      </c>
      <c r="O213" s="23">
        <f t="shared" si="80"/>
        <v>5</v>
      </c>
      <c r="P213" s="23">
        <f t="shared" si="81"/>
        <v>4</v>
      </c>
      <c r="Q213" s="112">
        <f t="shared" si="84"/>
        <v>0.02</v>
      </c>
      <c r="R213" s="112">
        <f t="shared" si="85"/>
        <v>1.2500000000000001E-2</v>
      </c>
      <c r="S213" s="112">
        <f t="shared" si="86"/>
        <v>6.6666666666666662E-3</v>
      </c>
      <c r="T213" s="22" t="str">
        <f t="shared" ref="T213:T276" si="91">VLOOKUP(G213,professionNature,2,FALSE)</f>
        <v>雷</v>
      </c>
      <c r="U213" s="23">
        <f t="shared" si="82"/>
        <v>3</v>
      </c>
      <c r="V213" s="23">
        <f t="shared" ref="V213:AA222" si="92">ROUND(VLOOKUP($F213,professionGrow,MATCH(V$2,professionGrowPName,0),FALSE)*(1+VLOOKUP($G213,professionGrowP,MATCH(V$2,professionGrowPName,0),FALSE))*$H213*10*VLOOKUP($D213,eq_qulity,5,FALSE),0)</f>
        <v>3</v>
      </c>
      <c r="W213" s="23">
        <f t="shared" si="92"/>
        <v>3</v>
      </c>
      <c r="X213" s="23">
        <f t="shared" si="92"/>
        <v>3</v>
      </c>
      <c r="Y213" s="23">
        <f t="shared" si="92"/>
        <v>2</v>
      </c>
      <c r="Z213" s="23">
        <f t="shared" si="92"/>
        <v>3</v>
      </c>
      <c r="AA213" s="23">
        <f t="shared" si="92"/>
        <v>8</v>
      </c>
      <c r="AB213" s="113">
        <f t="shared" si="87"/>
        <v>0.08</v>
      </c>
      <c r="AC213" s="21">
        <f t="shared" si="88"/>
        <v>119.11916666666666</v>
      </c>
    </row>
    <row r="214" spans="2:29" x14ac:dyDescent="0.15">
      <c r="B214" s="23">
        <v>212</v>
      </c>
      <c r="C214" s="23" t="str">
        <f t="shared" si="83"/>
        <v>武器212</v>
      </c>
      <c r="D214" s="23" t="str">
        <f t="shared" si="70"/>
        <v>b</v>
      </c>
      <c r="E214" s="89" t="s">
        <v>123</v>
      </c>
      <c r="F214" s="90" t="s">
        <v>1701</v>
      </c>
      <c r="G214" s="22" t="s">
        <v>1709</v>
      </c>
      <c r="H214" s="23">
        <f t="shared" si="90"/>
        <v>4</v>
      </c>
      <c r="I214" s="23">
        <f t="shared" si="74"/>
        <v>68</v>
      </c>
      <c r="J214" s="23">
        <f t="shared" si="75"/>
        <v>10</v>
      </c>
      <c r="K214" s="23">
        <f t="shared" si="76"/>
        <v>6</v>
      </c>
      <c r="L214" s="23">
        <f t="shared" si="77"/>
        <v>7</v>
      </c>
      <c r="M214" s="23">
        <f t="shared" si="78"/>
        <v>6</v>
      </c>
      <c r="N214" s="23">
        <f t="shared" si="79"/>
        <v>18</v>
      </c>
      <c r="O214" s="23">
        <f t="shared" si="80"/>
        <v>6</v>
      </c>
      <c r="P214" s="23">
        <f t="shared" si="81"/>
        <v>5</v>
      </c>
      <c r="Q214" s="112">
        <f t="shared" si="84"/>
        <v>2.5000000000000001E-2</v>
      </c>
      <c r="R214" s="112">
        <f t="shared" si="85"/>
        <v>1.4999999999999999E-2</v>
      </c>
      <c r="S214" s="112">
        <f t="shared" si="86"/>
        <v>8.3333333333333332E-3</v>
      </c>
      <c r="T214" s="22" t="str">
        <f t="shared" si="91"/>
        <v>雷</v>
      </c>
      <c r="U214" s="23">
        <f t="shared" si="82"/>
        <v>5</v>
      </c>
      <c r="V214" s="23">
        <f t="shared" si="92"/>
        <v>5</v>
      </c>
      <c r="W214" s="23">
        <f t="shared" si="92"/>
        <v>5</v>
      </c>
      <c r="X214" s="23">
        <f t="shared" si="92"/>
        <v>4</v>
      </c>
      <c r="Y214" s="23">
        <f t="shared" si="92"/>
        <v>3</v>
      </c>
      <c r="Z214" s="23">
        <f t="shared" si="92"/>
        <v>4</v>
      </c>
      <c r="AA214" s="23">
        <f t="shared" si="92"/>
        <v>10</v>
      </c>
      <c r="AB214" s="113">
        <f t="shared" si="87"/>
        <v>8.4000000000000005E-2</v>
      </c>
      <c r="AC214" s="21">
        <f t="shared" si="88"/>
        <v>162.13233333333335</v>
      </c>
    </row>
    <row r="215" spans="2:29" x14ac:dyDescent="0.15">
      <c r="B215" s="23">
        <v>213</v>
      </c>
      <c r="C215" s="23" t="str">
        <f t="shared" si="83"/>
        <v>武器213</v>
      </c>
      <c r="D215" s="23" t="str">
        <f t="shared" si="70"/>
        <v>b</v>
      </c>
      <c r="E215" s="89" t="s">
        <v>123</v>
      </c>
      <c r="F215" s="90" t="s">
        <v>1701</v>
      </c>
      <c r="G215" s="22" t="s">
        <v>1709</v>
      </c>
      <c r="H215" s="23">
        <f t="shared" si="90"/>
        <v>5</v>
      </c>
      <c r="I215" s="23">
        <f t="shared" si="74"/>
        <v>85</v>
      </c>
      <c r="J215" s="23">
        <f t="shared" si="75"/>
        <v>12</v>
      </c>
      <c r="K215" s="23">
        <f t="shared" si="76"/>
        <v>7</v>
      </c>
      <c r="L215" s="23">
        <f t="shared" si="77"/>
        <v>9</v>
      </c>
      <c r="M215" s="23">
        <f t="shared" si="78"/>
        <v>8</v>
      </c>
      <c r="N215" s="23">
        <f t="shared" si="79"/>
        <v>22</v>
      </c>
      <c r="O215" s="23">
        <f t="shared" si="80"/>
        <v>8</v>
      </c>
      <c r="P215" s="23">
        <f t="shared" si="81"/>
        <v>6</v>
      </c>
      <c r="Q215" s="112">
        <f t="shared" si="84"/>
        <v>0.03</v>
      </c>
      <c r="R215" s="112">
        <f t="shared" si="85"/>
        <v>0.02</v>
      </c>
      <c r="S215" s="112">
        <f t="shared" si="86"/>
        <v>0.01</v>
      </c>
      <c r="T215" s="22" t="str">
        <f t="shared" si="91"/>
        <v>雷</v>
      </c>
      <c r="U215" s="23">
        <f t="shared" si="82"/>
        <v>6</v>
      </c>
      <c r="V215" s="23">
        <f t="shared" si="92"/>
        <v>6</v>
      </c>
      <c r="W215" s="23">
        <f t="shared" si="92"/>
        <v>6</v>
      </c>
      <c r="X215" s="23">
        <f t="shared" si="92"/>
        <v>5</v>
      </c>
      <c r="Y215" s="23">
        <f t="shared" si="92"/>
        <v>4</v>
      </c>
      <c r="Z215" s="23">
        <f t="shared" si="92"/>
        <v>5</v>
      </c>
      <c r="AA215" s="23">
        <f t="shared" si="92"/>
        <v>13</v>
      </c>
      <c r="AB215" s="113">
        <f t="shared" si="87"/>
        <v>0.10466666666666667</v>
      </c>
      <c r="AC215" s="21">
        <f t="shared" si="88"/>
        <v>202.16466666666668</v>
      </c>
    </row>
    <row r="216" spans="2:29" x14ac:dyDescent="0.15">
      <c r="B216" s="23">
        <v>214</v>
      </c>
      <c r="C216" s="23" t="str">
        <f t="shared" si="83"/>
        <v>武器214</v>
      </c>
      <c r="D216" s="23" t="str">
        <f t="shared" si="70"/>
        <v>b</v>
      </c>
      <c r="E216" s="89" t="s">
        <v>123</v>
      </c>
      <c r="F216" s="90" t="s">
        <v>1701</v>
      </c>
      <c r="G216" s="22" t="s">
        <v>1709</v>
      </c>
      <c r="H216" s="23">
        <f t="shared" si="90"/>
        <v>6</v>
      </c>
      <c r="I216" s="23">
        <f t="shared" si="74"/>
        <v>102</v>
      </c>
      <c r="J216" s="23">
        <f t="shared" si="75"/>
        <v>14</v>
      </c>
      <c r="K216" s="23">
        <f t="shared" si="76"/>
        <v>8</v>
      </c>
      <c r="L216" s="23">
        <f t="shared" si="77"/>
        <v>10</v>
      </c>
      <c r="M216" s="23">
        <f t="shared" si="78"/>
        <v>10</v>
      </c>
      <c r="N216" s="23">
        <f t="shared" si="79"/>
        <v>26</v>
      </c>
      <c r="O216" s="23">
        <f t="shared" si="80"/>
        <v>9</v>
      </c>
      <c r="P216" s="23">
        <f t="shared" si="81"/>
        <v>7</v>
      </c>
      <c r="Q216" s="112">
        <f t="shared" si="84"/>
        <v>3.5000000000000003E-2</v>
      </c>
      <c r="R216" s="112">
        <f t="shared" si="85"/>
        <v>2.2499999999999999E-2</v>
      </c>
      <c r="S216" s="112">
        <f t="shared" si="86"/>
        <v>1.1666666666666667E-2</v>
      </c>
      <c r="T216" s="22" t="str">
        <f t="shared" si="91"/>
        <v>雷</v>
      </c>
      <c r="U216" s="23">
        <f t="shared" si="82"/>
        <v>7</v>
      </c>
      <c r="V216" s="23">
        <f t="shared" si="92"/>
        <v>7</v>
      </c>
      <c r="W216" s="23">
        <f t="shared" si="92"/>
        <v>7</v>
      </c>
      <c r="X216" s="23">
        <f t="shared" si="92"/>
        <v>6</v>
      </c>
      <c r="Y216" s="23">
        <f t="shared" si="92"/>
        <v>4</v>
      </c>
      <c r="Z216" s="23">
        <f t="shared" si="92"/>
        <v>6</v>
      </c>
      <c r="AA216" s="23">
        <f t="shared" si="92"/>
        <v>15</v>
      </c>
      <c r="AB216" s="113">
        <f t="shared" si="87"/>
        <v>0.124</v>
      </c>
      <c r="AC216" s="21">
        <f t="shared" si="88"/>
        <v>238.19316666666666</v>
      </c>
    </row>
    <row r="217" spans="2:29" x14ac:dyDescent="0.15">
      <c r="B217" s="23">
        <v>215</v>
      </c>
      <c r="C217" s="23" t="str">
        <f t="shared" si="83"/>
        <v>武器215</v>
      </c>
      <c r="D217" s="23" t="str">
        <f t="shared" si="70"/>
        <v>b</v>
      </c>
      <c r="E217" s="89" t="s">
        <v>123</v>
      </c>
      <c r="F217" s="90" t="s">
        <v>1701</v>
      </c>
      <c r="G217" s="22" t="s">
        <v>1709</v>
      </c>
      <c r="H217" s="23">
        <f t="shared" si="90"/>
        <v>7</v>
      </c>
      <c r="I217" s="23">
        <f t="shared" si="74"/>
        <v>119</v>
      </c>
      <c r="J217" s="23">
        <f t="shared" si="75"/>
        <v>17</v>
      </c>
      <c r="K217" s="23">
        <f t="shared" si="76"/>
        <v>10</v>
      </c>
      <c r="L217" s="23">
        <f t="shared" si="77"/>
        <v>12</v>
      </c>
      <c r="M217" s="23">
        <f t="shared" si="78"/>
        <v>11</v>
      </c>
      <c r="N217" s="23">
        <f t="shared" si="79"/>
        <v>31</v>
      </c>
      <c r="O217" s="23">
        <f t="shared" si="80"/>
        <v>11</v>
      </c>
      <c r="P217" s="23">
        <f t="shared" si="81"/>
        <v>8</v>
      </c>
      <c r="Q217" s="112">
        <f t="shared" si="84"/>
        <v>0.04</v>
      </c>
      <c r="R217" s="112">
        <f t="shared" si="85"/>
        <v>2.75E-2</v>
      </c>
      <c r="S217" s="112">
        <f t="shared" si="86"/>
        <v>1.3333333333333332E-2</v>
      </c>
      <c r="T217" s="22" t="str">
        <f t="shared" si="91"/>
        <v>雷</v>
      </c>
      <c r="U217" s="23">
        <f t="shared" si="82"/>
        <v>8</v>
      </c>
      <c r="V217" s="23">
        <f t="shared" si="92"/>
        <v>8</v>
      </c>
      <c r="W217" s="23">
        <f t="shared" si="92"/>
        <v>8</v>
      </c>
      <c r="X217" s="23">
        <f t="shared" si="92"/>
        <v>7</v>
      </c>
      <c r="Y217" s="23">
        <f t="shared" si="92"/>
        <v>5</v>
      </c>
      <c r="Z217" s="23">
        <f t="shared" si="92"/>
        <v>7</v>
      </c>
      <c r="AA217" s="23">
        <f t="shared" si="92"/>
        <v>18</v>
      </c>
      <c r="AB217" s="113">
        <f t="shared" si="87"/>
        <v>0.14599999999999999</v>
      </c>
      <c r="AC217" s="21">
        <f t="shared" si="88"/>
        <v>280.22683333333333</v>
      </c>
    </row>
    <row r="218" spans="2:29" x14ac:dyDescent="0.15">
      <c r="B218" s="23">
        <v>216</v>
      </c>
      <c r="C218" s="23" t="str">
        <f t="shared" si="83"/>
        <v>武器216</v>
      </c>
      <c r="D218" s="23" t="str">
        <f t="shared" si="70"/>
        <v>b</v>
      </c>
      <c r="E218" s="89" t="s">
        <v>123</v>
      </c>
      <c r="F218" s="90" t="s">
        <v>1701</v>
      </c>
      <c r="G218" s="22" t="s">
        <v>1709</v>
      </c>
      <c r="H218" s="23">
        <f t="shared" si="90"/>
        <v>8</v>
      </c>
      <c r="I218" s="23">
        <f t="shared" si="74"/>
        <v>136</v>
      </c>
      <c r="J218" s="23">
        <f t="shared" si="75"/>
        <v>19</v>
      </c>
      <c r="K218" s="23">
        <f t="shared" si="76"/>
        <v>11</v>
      </c>
      <c r="L218" s="23">
        <f t="shared" si="77"/>
        <v>14</v>
      </c>
      <c r="M218" s="23">
        <f t="shared" si="78"/>
        <v>13</v>
      </c>
      <c r="N218" s="23">
        <f t="shared" si="79"/>
        <v>35</v>
      </c>
      <c r="O218" s="23">
        <f t="shared" si="80"/>
        <v>12</v>
      </c>
      <c r="P218" s="23">
        <f t="shared" si="81"/>
        <v>10</v>
      </c>
      <c r="Q218" s="112">
        <f t="shared" si="84"/>
        <v>0.05</v>
      </c>
      <c r="R218" s="112">
        <f t="shared" si="85"/>
        <v>0.03</v>
      </c>
      <c r="S218" s="112">
        <f t="shared" si="86"/>
        <v>1.6666666666666666E-2</v>
      </c>
      <c r="T218" s="22" t="str">
        <f t="shared" si="91"/>
        <v>雷</v>
      </c>
      <c r="U218" s="23">
        <f t="shared" si="82"/>
        <v>9</v>
      </c>
      <c r="V218" s="23">
        <f t="shared" si="92"/>
        <v>9</v>
      </c>
      <c r="W218" s="23">
        <f t="shared" si="92"/>
        <v>9</v>
      </c>
      <c r="X218" s="23">
        <f t="shared" si="92"/>
        <v>8</v>
      </c>
      <c r="Y218" s="23">
        <f t="shared" si="92"/>
        <v>6</v>
      </c>
      <c r="Z218" s="23">
        <f t="shared" si="92"/>
        <v>8</v>
      </c>
      <c r="AA218" s="23">
        <f t="shared" si="92"/>
        <v>20</v>
      </c>
      <c r="AB218" s="113">
        <f t="shared" si="87"/>
        <v>0.16666666666666669</v>
      </c>
      <c r="AC218" s="21">
        <f t="shared" si="88"/>
        <v>319.26333333333338</v>
      </c>
    </row>
    <row r="219" spans="2:29" x14ac:dyDescent="0.15">
      <c r="B219" s="23">
        <v>217</v>
      </c>
      <c r="C219" s="23" t="str">
        <f t="shared" si="83"/>
        <v>武器217</v>
      </c>
      <c r="D219" s="23" t="str">
        <f t="shared" si="70"/>
        <v>c</v>
      </c>
      <c r="E219" s="89" t="s">
        <v>123</v>
      </c>
      <c r="F219" s="90" t="s">
        <v>1701</v>
      </c>
      <c r="G219" s="22" t="s">
        <v>1709</v>
      </c>
      <c r="H219" s="23">
        <f t="shared" si="90"/>
        <v>1</v>
      </c>
      <c r="I219" s="23">
        <f t="shared" si="74"/>
        <v>19</v>
      </c>
      <c r="J219" s="23">
        <f t="shared" si="75"/>
        <v>0</v>
      </c>
      <c r="K219" s="23">
        <f t="shared" si="76"/>
        <v>0</v>
      </c>
      <c r="L219" s="23">
        <f t="shared" si="77"/>
        <v>0</v>
      </c>
      <c r="M219" s="23">
        <f t="shared" si="78"/>
        <v>0</v>
      </c>
      <c r="N219" s="23">
        <f t="shared" si="79"/>
        <v>0</v>
      </c>
      <c r="O219" s="23">
        <f t="shared" si="80"/>
        <v>0</v>
      </c>
      <c r="P219" s="23">
        <f t="shared" si="81"/>
        <v>0</v>
      </c>
      <c r="Q219" s="112">
        <f t="shared" si="84"/>
        <v>0</v>
      </c>
      <c r="R219" s="112">
        <f t="shared" si="85"/>
        <v>0</v>
      </c>
      <c r="S219" s="112">
        <f t="shared" si="86"/>
        <v>0</v>
      </c>
      <c r="T219" s="22" t="str">
        <f t="shared" si="91"/>
        <v>雷</v>
      </c>
      <c r="U219" s="23">
        <f t="shared" si="82"/>
        <v>0</v>
      </c>
      <c r="V219" s="23">
        <f t="shared" si="92"/>
        <v>0</v>
      </c>
      <c r="W219" s="23">
        <f t="shared" si="92"/>
        <v>0</v>
      </c>
      <c r="X219" s="23">
        <f t="shared" si="92"/>
        <v>0</v>
      </c>
      <c r="Y219" s="23">
        <f t="shared" si="92"/>
        <v>0</v>
      </c>
      <c r="Z219" s="23">
        <f t="shared" si="92"/>
        <v>0</v>
      </c>
      <c r="AA219" s="23">
        <f t="shared" si="92"/>
        <v>0</v>
      </c>
      <c r="AB219" s="113">
        <f t="shared" si="87"/>
        <v>0</v>
      </c>
      <c r="AC219" s="21">
        <f t="shared" si="88"/>
        <v>19</v>
      </c>
    </row>
    <row r="220" spans="2:29" x14ac:dyDescent="0.15">
      <c r="B220" s="23">
        <v>218</v>
      </c>
      <c r="C220" s="23" t="str">
        <f t="shared" si="83"/>
        <v>武器218</v>
      </c>
      <c r="D220" s="23" t="str">
        <f t="shared" si="70"/>
        <v>c</v>
      </c>
      <c r="E220" s="89" t="s">
        <v>123</v>
      </c>
      <c r="F220" s="90" t="s">
        <v>1701</v>
      </c>
      <c r="G220" s="22" t="s">
        <v>1709</v>
      </c>
      <c r="H220" s="23">
        <f t="shared" si="90"/>
        <v>2</v>
      </c>
      <c r="I220" s="23">
        <f t="shared" si="74"/>
        <v>39</v>
      </c>
      <c r="J220" s="23">
        <f t="shared" si="75"/>
        <v>0</v>
      </c>
      <c r="K220" s="23">
        <f t="shared" si="76"/>
        <v>0</v>
      </c>
      <c r="L220" s="23">
        <f t="shared" si="77"/>
        <v>0</v>
      </c>
      <c r="M220" s="23">
        <f t="shared" si="78"/>
        <v>0</v>
      </c>
      <c r="N220" s="23">
        <f t="shared" si="79"/>
        <v>0</v>
      </c>
      <c r="O220" s="23">
        <f t="shared" si="80"/>
        <v>0</v>
      </c>
      <c r="P220" s="23">
        <f t="shared" si="81"/>
        <v>0</v>
      </c>
      <c r="Q220" s="112">
        <f t="shared" si="84"/>
        <v>0</v>
      </c>
      <c r="R220" s="112">
        <f t="shared" si="85"/>
        <v>0</v>
      </c>
      <c r="S220" s="112">
        <f t="shared" si="86"/>
        <v>0</v>
      </c>
      <c r="T220" s="22" t="str">
        <f t="shared" si="91"/>
        <v>雷</v>
      </c>
      <c r="U220" s="23">
        <f t="shared" si="82"/>
        <v>0</v>
      </c>
      <c r="V220" s="23">
        <f t="shared" si="92"/>
        <v>0</v>
      </c>
      <c r="W220" s="23">
        <f t="shared" si="92"/>
        <v>0</v>
      </c>
      <c r="X220" s="23">
        <f t="shared" si="92"/>
        <v>0</v>
      </c>
      <c r="Y220" s="23">
        <f t="shared" si="92"/>
        <v>0</v>
      </c>
      <c r="Z220" s="23">
        <f t="shared" si="92"/>
        <v>0</v>
      </c>
      <c r="AA220" s="23">
        <f t="shared" si="92"/>
        <v>0</v>
      </c>
      <c r="AB220" s="113">
        <f t="shared" si="87"/>
        <v>0</v>
      </c>
      <c r="AC220" s="21">
        <f t="shared" si="88"/>
        <v>39</v>
      </c>
    </row>
    <row r="221" spans="2:29" x14ac:dyDescent="0.15">
      <c r="B221" s="23">
        <v>219</v>
      </c>
      <c r="C221" s="23" t="str">
        <f t="shared" si="83"/>
        <v>武器219</v>
      </c>
      <c r="D221" s="23" t="str">
        <f t="shared" si="70"/>
        <v>c</v>
      </c>
      <c r="E221" s="89" t="s">
        <v>123</v>
      </c>
      <c r="F221" s="90" t="s">
        <v>1701</v>
      </c>
      <c r="G221" s="22" t="s">
        <v>1709</v>
      </c>
      <c r="H221" s="23">
        <f t="shared" si="90"/>
        <v>3</v>
      </c>
      <c r="I221" s="23">
        <f t="shared" si="74"/>
        <v>58</v>
      </c>
      <c r="J221" s="23">
        <f t="shared" si="75"/>
        <v>0</v>
      </c>
      <c r="K221" s="23">
        <f t="shared" si="76"/>
        <v>0</v>
      </c>
      <c r="L221" s="23">
        <f t="shared" si="77"/>
        <v>0</v>
      </c>
      <c r="M221" s="23">
        <f t="shared" si="78"/>
        <v>0</v>
      </c>
      <c r="N221" s="23">
        <f t="shared" si="79"/>
        <v>0</v>
      </c>
      <c r="O221" s="23">
        <f t="shared" si="80"/>
        <v>0</v>
      </c>
      <c r="P221" s="23">
        <f t="shared" si="81"/>
        <v>0</v>
      </c>
      <c r="Q221" s="112">
        <f t="shared" si="84"/>
        <v>0</v>
      </c>
      <c r="R221" s="112">
        <f t="shared" si="85"/>
        <v>0</v>
      </c>
      <c r="S221" s="112">
        <f t="shared" si="86"/>
        <v>0</v>
      </c>
      <c r="T221" s="22" t="str">
        <f t="shared" si="91"/>
        <v>雷</v>
      </c>
      <c r="U221" s="23">
        <f t="shared" si="82"/>
        <v>0</v>
      </c>
      <c r="V221" s="23">
        <f t="shared" si="92"/>
        <v>0</v>
      </c>
      <c r="W221" s="23">
        <f t="shared" si="92"/>
        <v>0</v>
      </c>
      <c r="X221" s="23">
        <f t="shared" si="92"/>
        <v>0</v>
      </c>
      <c r="Y221" s="23">
        <f t="shared" si="92"/>
        <v>0</v>
      </c>
      <c r="Z221" s="23">
        <f t="shared" si="92"/>
        <v>0</v>
      </c>
      <c r="AA221" s="23">
        <f t="shared" si="92"/>
        <v>0</v>
      </c>
      <c r="AB221" s="113">
        <f t="shared" si="87"/>
        <v>0</v>
      </c>
      <c r="AC221" s="21">
        <f t="shared" si="88"/>
        <v>58</v>
      </c>
    </row>
    <row r="222" spans="2:29" x14ac:dyDescent="0.15">
      <c r="B222" s="23">
        <v>220</v>
      </c>
      <c r="C222" s="23" t="str">
        <f t="shared" si="83"/>
        <v>武器220</v>
      </c>
      <c r="D222" s="23" t="str">
        <f t="shared" si="70"/>
        <v>c</v>
      </c>
      <c r="E222" s="89" t="s">
        <v>123</v>
      </c>
      <c r="F222" s="90" t="s">
        <v>1701</v>
      </c>
      <c r="G222" s="22" t="s">
        <v>1709</v>
      </c>
      <c r="H222" s="23">
        <f t="shared" si="90"/>
        <v>4</v>
      </c>
      <c r="I222" s="23">
        <f t="shared" si="74"/>
        <v>78</v>
      </c>
      <c r="J222" s="23">
        <f t="shared" si="75"/>
        <v>0</v>
      </c>
      <c r="K222" s="23">
        <f t="shared" si="76"/>
        <v>0</v>
      </c>
      <c r="L222" s="23">
        <f t="shared" si="77"/>
        <v>0</v>
      </c>
      <c r="M222" s="23">
        <f t="shared" si="78"/>
        <v>0</v>
      </c>
      <c r="N222" s="23">
        <f t="shared" si="79"/>
        <v>0</v>
      </c>
      <c r="O222" s="23">
        <f t="shared" si="80"/>
        <v>0</v>
      </c>
      <c r="P222" s="23">
        <f t="shared" si="81"/>
        <v>0</v>
      </c>
      <c r="Q222" s="112">
        <f t="shared" si="84"/>
        <v>0</v>
      </c>
      <c r="R222" s="112">
        <f t="shared" si="85"/>
        <v>0</v>
      </c>
      <c r="S222" s="112">
        <f t="shared" si="86"/>
        <v>0</v>
      </c>
      <c r="T222" s="22" t="str">
        <f t="shared" si="91"/>
        <v>雷</v>
      </c>
      <c r="U222" s="23">
        <f t="shared" si="82"/>
        <v>0</v>
      </c>
      <c r="V222" s="23">
        <f t="shared" si="92"/>
        <v>0</v>
      </c>
      <c r="W222" s="23">
        <f t="shared" si="92"/>
        <v>0</v>
      </c>
      <c r="X222" s="23">
        <f t="shared" si="92"/>
        <v>0</v>
      </c>
      <c r="Y222" s="23">
        <f t="shared" si="92"/>
        <v>0</v>
      </c>
      <c r="Z222" s="23">
        <f t="shared" si="92"/>
        <v>0</v>
      </c>
      <c r="AA222" s="23">
        <f t="shared" si="92"/>
        <v>0</v>
      </c>
      <c r="AB222" s="113">
        <f t="shared" si="87"/>
        <v>0</v>
      </c>
      <c r="AC222" s="21">
        <f t="shared" si="88"/>
        <v>78</v>
      </c>
    </row>
    <row r="223" spans="2:29" x14ac:dyDescent="0.15">
      <c r="B223" s="23">
        <v>221</v>
      </c>
      <c r="C223" s="23" t="str">
        <f t="shared" si="83"/>
        <v>武器221</v>
      </c>
      <c r="D223" s="23" t="str">
        <f t="shared" si="70"/>
        <v>c</v>
      </c>
      <c r="E223" s="89" t="s">
        <v>123</v>
      </c>
      <c r="F223" s="90" t="s">
        <v>1701</v>
      </c>
      <c r="G223" s="22" t="s">
        <v>1709</v>
      </c>
      <c r="H223" s="23">
        <f t="shared" si="90"/>
        <v>5</v>
      </c>
      <c r="I223" s="23">
        <f t="shared" si="74"/>
        <v>97</v>
      </c>
      <c r="J223" s="23">
        <f t="shared" si="75"/>
        <v>0</v>
      </c>
      <c r="K223" s="23">
        <f t="shared" si="76"/>
        <v>0</v>
      </c>
      <c r="L223" s="23">
        <f t="shared" si="77"/>
        <v>0</v>
      </c>
      <c r="M223" s="23">
        <f t="shared" si="78"/>
        <v>0</v>
      </c>
      <c r="N223" s="23">
        <f t="shared" si="79"/>
        <v>0</v>
      </c>
      <c r="O223" s="23">
        <f t="shared" si="80"/>
        <v>0</v>
      </c>
      <c r="P223" s="23">
        <f t="shared" si="81"/>
        <v>0</v>
      </c>
      <c r="Q223" s="112">
        <f t="shared" si="84"/>
        <v>0</v>
      </c>
      <c r="R223" s="112">
        <f t="shared" si="85"/>
        <v>0</v>
      </c>
      <c r="S223" s="112">
        <f t="shared" si="86"/>
        <v>0</v>
      </c>
      <c r="T223" s="22" t="str">
        <f t="shared" si="91"/>
        <v>雷</v>
      </c>
      <c r="U223" s="23">
        <f t="shared" si="82"/>
        <v>0</v>
      </c>
      <c r="V223" s="23">
        <f t="shared" ref="V223:AA232" si="93">ROUND(VLOOKUP($F223,professionGrow,MATCH(V$2,professionGrowPName,0),FALSE)*(1+VLOOKUP($G223,professionGrowP,MATCH(V$2,professionGrowPName,0),FALSE))*$H223*10*VLOOKUP($D223,eq_qulity,5,FALSE),0)</f>
        <v>0</v>
      </c>
      <c r="W223" s="23">
        <f t="shared" si="93"/>
        <v>0</v>
      </c>
      <c r="X223" s="23">
        <f t="shared" si="93"/>
        <v>0</v>
      </c>
      <c r="Y223" s="23">
        <f t="shared" si="93"/>
        <v>0</v>
      </c>
      <c r="Z223" s="23">
        <f t="shared" si="93"/>
        <v>0</v>
      </c>
      <c r="AA223" s="23">
        <f t="shared" si="93"/>
        <v>0</v>
      </c>
      <c r="AB223" s="113">
        <f t="shared" si="87"/>
        <v>0</v>
      </c>
      <c r="AC223" s="21">
        <f t="shared" si="88"/>
        <v>97</v>
      </c>
    </row>
    <row r="224" spans="2:29" x14ac:dyDescent="0.15">
      <c r="B224" s="23">
        <v>222</v>
      </c>
      <c r="C224" s="23" t="str">
        <f t="shared" si="83"/>
        <v>武器222</v>
      </c>
      <c r="D224" s="23" t="str">
        <f t="shared" si="70"/>
        <v>c</v>
      </c>
      <c r="E224" s="89" t="s">
        <v>123</v>
      </c>
      <c r="F224" s="90" t="s">
        <v>1701</v>
      </c>
      <c r="G224" s="22" t="s">
        <v>1709</v>
      </c>
      <c r="H224" s="23">
        <f t="shared" si="90"/>
        <v>6</v>
      </c>
      <c r="I224" s="23">
        <f t="shared" si="74"/>
        <v>116</v>
      </c>
      <c r="J224" s="23">
        <f t="shared" si="75"/>
        <v>0</v>
      </c>
      <c r="K224" s="23">
        <f t="shared" si="76"/>
        <v>0</v>
      </c>
      <c r="L224" s="23">
        <f t="shared" si="77"/>
        <v>0</v>
      </c>
      <c r="M224" s="23">
        <f t="shared" si="78"/>
        <v>0</v>
      </c>
      <c r="N224" s="23">
        <f t="shared" si="79"/>
        <v>0</v>
      </c>
      <c r="O224" s="23">
        <f t="shared" si="80"/>
        <v>0</v>
      </c>
      <c r="P224" s="23">
        <f t="shared" si="81"/>
        <v>0</v>
      </c>
      <c r="Q224" s="112">
        <f t="shared" si="84"/>
        <v>0</v>
      </c>
      <c r="R224" s="112">
        <f t="shared" si="85"/>
        <v>0</v>
      </c>
      <c r="S224" s="112">
        <f t="shared" si="86"/>
        <v>0</v>
      </c>
      <c r="T224" s="22" t="str">
        <f t="shared" si="91"/>
        <v>雷</v>
      </c>
      <c r="U224" s="23">
        <f t="shared" si="82"/>
        <v>0</v>
      </c>
      <c r="V224" s="23">
        <f t="shared" si="93"/>
        <v>0</v>
      </c>
      <c r="W224" s="23">
        <f t="shared" si="93"/>
        <v>0</v>
      </c>
      <c r="X224" s="23">
        <f t="shared" si="93"/>
        <v>0</v>
      </c>
      <c r="Y224" s="23">
        <f t="shared" si="93"/>
        <v>0</v>
      </c>
      <c r="Z224" s="23">
        <f t="shared" si="93"/>
        <v>0</v>
      </c>
      <c r="AA224" s="23">
        <f t="shared" si="93"/>
        <v>0</v>
      </c>
      <c r="AB224" s="113">
        <f t="shared" si="87"/>
        <v>0</v>
      </c>
      <c r="AC224" s="21">
        <f t="shared" si="88"/>
        <v>116</v>
      </c>
    </row>
    <row r="225" spans="2:29" x14ac:dyDescent="0.15">
      <c r="B225" s="23">
        <v>223</v>
      </c>
      <c r="C225" s="23" t="str">
        <f t="shared" si="83"/>
        <v>武器223</v>
      </c>
      <c r="D225" s="23" t="str">
        <f t="shared" si="70"/>
        <v>c</v>
      </c>
      <c r="E225" s="89" t="s">
        <v>123</v>
      </c>
      <c r="F225" s="90" t="s">
        <v>1701</v>
      </c>
      <c r="G225" s="22" t="s">
        <v>1709</v>
      </c>
      <c r="H225" s="23">
        <f t="shared" si="90"/>
        <v>7</v>
      </c>
      <c r="I225" s="23">
        <f t="shared" si="74"/>
        <v>136</v>
      </c>
      <c r="J225" s="23">
        <f t="shared" si="75"/>
        <v>0</v>
      </c>
      <c r="K225" s="23">
        <f t="shared" si="76"/>
        <v>0</v>
      </c>
      <c r="L225" s="23">
        <f t="shared" si="77"/>
        <v>0</v>
      </c>
      <c r="M225" s="23">
        <f t="shared" si="78"/>
        <v>0</v>
      </c>
      <c r="N225" s="23">
        <f t="shared" si="79"/>
        <v>0</v>
      </c>
      <c r="O225" s="23">
        <f t="shared" si="80"/>
        <v>0</v>
      </c>
      <c r="P225" s="23">
        <f t="shared" si="81"/>
        <v>0</v>
      </c>
      <c r="Q225" s="112">
        <f t="shared" si="84"/>
        <v>0</v>
      </c>
      <c r="R225" s="112">
        <f t="shared" si="85"/>
        <v>0</v>
      </c>
      <c r="S225" s="112">
        <f t="shared" si="86"/>
        <v>0</v>
      </c>
      <c r="T225" s="22" t="str">
        <f t="shared" si="91"/>
        <v>雷</v>
      </c>
      <c r="U225" s="23">
        <f t="shared" si="82"/>
        <v>0</v>
      </c>
      <c r="V225" s="23">
        <f t="shared" si="93"/>
        <v>0</v>
      </c>
      <c r="W225" s="23">
        <f t="shared" si="93"/>
        <v>0</v>
      </c>
      <c r="X225" s="23">
        <f t="shared" si="93"/>
        <v>0</v>
      </c>
      <c r="Y225" s="23">
        <f t="shared" si="93"/>
        <v>0</v>
      </c>
      <c r="Z225" s="23">
        <f t="shared" si="93"/>
        <v>0</v>
      </c>
      <c r="AA225" s="23">
        <f t="shared" si="93"/>
        <v>0</v>
      </c>
      <c r="AB225" s="113">
        <f t="shared" si="87"/>
        <v>0</v>
      </c>
      <c r="AC225" s="21">
        <f t="shared" si="88"/>
        <v>136</v>
      </c>
    </row>
    <row r="226" spans="2:29" x14ac:dyDescent="0.15">
      <c r="B226" s="23">
        <v>224</v>
      </c>
      <c r="C226" s="23" t="str">
        <f t="shared" si="83"/>
        <v>武器224</v>
      </c>
      <c r="D226" s="23" t="str">
        <f t="shared" si="70"/>
        <v>c</v>
      </c>
      <c r="E226" s="89" t="s">
        <v>123</v>
      </c>
      <c r="F226" s="90" t="s">
        <v>1701</v>
      </c>
      <c r="G226" s="22" t="s">
        <v>1709</v>
      </c>
      <c r="H226" s="23">
        <f t="shared" si="90"/>
        <v>8</v>
      </c>
      <c r="I226" s="23">
        <f t="shared" si="74"/>
        <v>155</v>
      </c>
      <c r="J226" s="23">
        <f t="shared" si="75"/>
        <v>0</v>
      </c>
      <c r="K226" s="23">
        <f t="shared" si="76"/>
        <v>0</v>
      </c>
      <c r="L226" s="23">
        <f t="shared" si="77"/>
        <v>0</v>
      </c>
      <c r="M226" s="23">
        <f t="shared" si="78"/>
        <v>0</v>
      </c>
      <c r="N226" s="23">
        <f t="shared" si="79"/>
        <v>0</v>
      </c>
      <c r="O226" s="23">
        <f t="shared" si="80"/>
        <v>0</v>
      </c>
      <c r="P226" s="23">
        <f t="shared" si="81"/>
        <v>0</v>
      </c>
      <c r="Q226" s="112">
        <f t="shared" si="84"/>
        <v>0</v>
      </c>
      <c r="R226" s="112">
        <f t="shared" si="85"/>
        <v>0</v>
      </c>
      <c r="S226" s="112">
        <f t="shared" si="86"/>
        <v>0</v>
      </c>
      <c r="T226" s="22" t="str">
        <f t="shared" si="91"/>
        <v>雷</v>
      </c>
      <c r="U226" s="23">
        <f t="shared" si="82"/>
        <v>0</v>
      </c>
      <c r="V226" s="23">
        <f t="shared" si="93"/>
        <v>0</v>
      </c>
      <c r="W226" s="23">
        <f t="shared" si="93"/>
        <v>0</v>
      </c>
      <c r="X226" s="23">
        <f t="shared" si="93"/>
        <v>0</v>
      </c>
      <c r="Y226" s="23">
        <f t="shared" si="93"/>
        <v>0</v>
      </c>
      <c r="Z226" s="23">
        <f t="shared" si="93"/>
        <v>0</v>
      </c>
      <c r="AA226" s="23">
        <f t="shared" si="93"/>
        <v>0</v>
      </c>
      <c r="AB226" s="113">
        <f t="shared" si="87"/>
        <v>0</v>
      </c>
      <c r="AC226" s="21">
        <f t="shared" si="88"/>
        <v>155</v>
      </c>
    </row>
    <row r="227" spans="2:29" x14ac:dyDescent="0.15">
      <c r="B227" s="23">
        <v>225</v>
      </c>
      <c r="C227" s="23" t="str">
        <f t="shared" si="83"/>
        <v>武器225</v>
      </c>
      <c r="D227" s="23" t="str">
        <f t="shared" si="70"/>
        <v>s</v>
      </c>
      <c r="E227" s="89" t="s">
        <v>123</v>
      </c>
      <c r="F227" s="90" t="s">
        <v>1701</v>
      </c>
      <c r="G227" s="22" t="s">
        <v>1710</v>
      </c>
      <c r="H227" s="23">
        <f t="shared" si="90"/>
        <v>1</v>
      </c>
      <c r="I227" s="23">
        <f t="shared" si="74"/>
        <v>16</v>
      </c>
      <c r="J227" s="23">
        <f t="shared" si="75"/>
        <v>8</v>
      </c>
      <c r="K227" s="23">
        <f t="shared" si="76"/>
        <v>6</v>
      </c>
      <c r="L227" s="23">
        <f t="shared" si="77"/>
        <v>5</v>
      </c>
      <c r="M227" s="23">
        <f t="shared" si="78"/>
        <v>5</v>
      </c>
      <c r="N227" s="23">
        <f t="shared" si="79"/>
        <v>17</v>
      </c>
      <c r="O227" s="23">
        <f t="shared" si="80"/>
        <v>4</v>
      </c>
      <c r="P227" s="23">
        <f t="shared" si="81"/>
        <v>4</v>
      </c>
      <c r="Q227" s="112">
        <f t="shared" si="84"/>
        <v>0.02</v>
      </c>
      <c r="R227" s="112">
        <f t="shared" si="85"/>
        <v>0.01</v>
      </c>
      <c r="S227" s="112">
        <f t="shared" si="86"/>
        <v>6.6666666666666662E-3</v>
      </c>
      <c r="T227" s="22" t="str">
        <f t="shared" si="91"/>
        <v>光</v>
      </c>
      <c r="U227" s="23">
        <f t="shared" si="82"/>
        <v>9</v>
      </c>
      <c r="V227" s="23">
        <f t="shared" si="93"/>
        <v>2</v>
      </c>
      <c r="W227" s="23">
        <f t="shared" si="93"/>
        <v>3</v>
      </c>
      <c r="X227" s="23">
        <f t="shared" si="93"/>
        <v>3</v>
      </c>
      <c r="Y227" s="23">
        <f t="shared" si="93"/>
        <v>3</v>
      </c>
      <c r="Z227" s="23">
        <f t="shared" si="93"/>
        <v>4</v>
      </c>
      <c r="AA227" s="23">
        <f t="shared" si="93"/>
        <v>9</v>
      </c>
      <c r="AB227" s="113">
        <f t="shared" si="87"/>
        <v>0.08</v>
      </c>
      <c r="AC227" s="21">
        <f t="shared" si="88"/>
        <v>98.11666666666666</v>
      </c>
    </row>
    <row r="228" spans="2:29" x14ac:dyDescent="0.15">
      <c r="B228" s="23">
        <v>226</v>
      </c>
      <c r="C228" s="23" t="str">
        <f t="shared" si="83"/>
        <v>武器226</v>
      </c>
      <c r="D228" s="23" t="str">
        <f t="shared" ref="D228:D291" si="94">D196</f>
        <v>s</v>
      </c>
      <c r="E228" s="89" t="s">
        <v>123</v>
      </c>
      <c r="F228" s="90" t="s">
        <v>1701</v>
      </c>
      <c r="G228" s="22" t="s">
        <v>1710</v>
      </c>
      <c r="H228" s="23">
        <f t="shared" si="90"/>
        <v>2</v>
      </c>
      <c r="I228" s="23">
        <f t="shared" si="74"/>
        <v>31</v>
      </c>
      <c r="J228" s="23">
        <f t="shared" si="75"/>
        <v>15</v>
      </c>
      <c r="K228" s="23">
        <f t="shared" si="76"/>
        <v>13</v>
      </c>
      <c r="L228" s="23">
        <f t="shared" si="77"/>
        <v>10</v>
      </c>
      <c r="M228" s="23">
        <f t="shared" si="78"/>
        <v>11</v>
      </c>
      <c r="N228" s="23">
        <f t="shared" si="79"/>
        <v>34</v>
      </c>
      <c r="O228" s="23">
        <f t="shared" si="80"/>
        <v>9</v>
      </c>
      <c r="P228" s="23">
        <f t="shared" si="81"/>
        <v>8</v>
      </c>
      <c r="Q228" s="112">
        <f t="shared" si="84"/>
        <v>0.04</v>
      </c>
      <c r="R228" s="112">
        <f t="shared" si="85"/>
        <v>2.2499999999999999E-2</v>
      </c>
      <c r="S228" s="112">
        <f t="shared" si="86"/>
        <v>1.3333333333333332E-2</v>
      </c>
      <c r="T228" s="22" t="str">
        <f t="shared" si="91"/>
        <v>光</v>
      </c>
      <c r="U228" s="23">
        <f t="shared" si="82"/>
        <v>18</v>
      </c>
      <c r="V228" s="23">
        <f t="shared" si="93"/>
        <v>4</v>
      </c>
      <c r="W228" s="23">
        <f t="shared" si="93"/>
        <v>6</v>
      </c>
      <c r="X228" s="23">
        <f t="shared" si="93"/>
        <v>6</v>
      </c>
      <c r="Y228" s="23">
        <f t="shared" si="93"/>
        <v>6</v>
      </c>
      <c r="Z228" s="23">
        <f t="shared" si="93"/>
        <v>7</v>
      </c>
      <c r="AA228" s="23">
        <f t="shared" si="93"/>
        <v>18</v>
      </c>
      <c r="AB228" s="113">
        <f t="shared" si="87"/>
        <v>8.7333333333333318E-2</v>
      </c>
      <c r="AC228" s="21">
        <f t="shared" si="88"/>
        <v>196.16316666666665</v>
      </c>
    </row>
    <row r="229" spans="2:29" x14ac:dyDescent="0.15">
      <c r="B229" s="23">
        <v>227</v>
      </c>
      <c r="C229" s="23" t="str">
        <f t="shared" si="83"/>
        <v>武器227</v>
      </c>
      <c r="D229" s="23" t="str">
        <f t="shared" si="94"/>
        <v>s</v>
      </c>
      <c r="E229" s="89" t="s">
        <v>123</v>
      </c>
      <c r="F229" s="90" t="s">
        <v>1701</v>
      </c>
      <c r="G229" s="22" t="s">
        <v>1710</v>
      </c>
      <c r="H229" s="23">
        <f t="shared" si="90"/>
        <v>3</v>
      </c>
      <c r="I229" s="23">
        <f t="shared" si="74"/>
        <v>47</v>
      </c>
      <c r="J229" s="23">
        <f t="shared" si="75"/>
        <v>23</v>
      </c>
      <c r="K229" s="23">
        <f t="shared" si="76"/>
        <v>19</v>
      </c>
      <c r="L229" s="23">
        <f t="shared" si="77"/>
        <v>14</v>
      </c>
      <c r="M229" s="23">
        <f t="shared" si="78"/>
        <v>16</v>
      </c>
      <c r="N229" s="23">
        <f t="shared" si="79"/>
        <v>51</v>
      </c>
      <c r="O229" s="23">
        <f t="shared" si="80"/>
        <v>13</v>
      </c>
      <c r="P229" s="23">
        <f t="shared" si="81"/>
        <v>12</v>
      </c>
      <c r="Q229" s="112">
        <f t="shared" si="84"/>
        <v>0.06</v>
      </c>
      <c r="R229" s="112">
        <f t="shared" si="85"/>
        <v>3.2500000000000001E-2</v>
      </c>
      <c r="S229" s="112">
        <f t="shared" si="86"/>
        <v>0.02</v>
      </c>
      <c r="T229" s="22" t="str">
        <f t="shared" si="91"/>
        <v>光</v>
      </c>
      <c r="U229" s="23">
        <f t="shared" si="82"/>
        <v>28</v>
      </c>
      <c r="V229" s="23">
        <f t="shared" si="93"/>
        <v>7</v>
      </c>
      <c r="W229" s="23">
        <f t="shared" si="93"/>
        <v>10</v>
      </c>
      <c r="X229" s="23">
        <f t="shared" si="93"/>
        <v>10</v>
      </c>
      <c r="Y229" s="23">
        <f t="shared" si="93"/>
        <v>10</v>
      </c>
      <c r="Z229" s="23">
        <f t="shared" si="93"/>
        <v>11</v>
      </c>
      <c r="AA229" s="23">
        <f t="shared" si="93"/>
        <v>28</v>
      </c>
      <c r="AB229" s="113">
        <f t="shared" si="87"/>
        <v>0.13</v>
      </c>
      <c r="AC229" s="21">
        <f t="shared" si="88"/>
        <v>299.24250000000001</v>
      </c>
    </row>
    <row r="230" spans="2:29" x14ac:dyDescent="0.15">
      <c r="B230" s="23">
        <v>228</v>
      </c>
      <c r="C230" s="23" t="str">
        <f t="shared" si="83"/>
        <v>武器228</v>
      </c>
      <c r="D230" s="23" t="str">
        <f t="shared" si="94"/>
        <v>s</v>
      </c>
      <c r="E230" s="89" t="s">
        <v>123</v>
      </c>
      <c r="F230" s="90" t="s">
        <v>1701</v>
      </c>
      <c r="G230" s="22" t="s">
        <v>1710</v>
      </c>
      <c r="H230" s="23">
        <f t="shared" si="90"/>
        <v>4</v>
      </c>
      <c r="I230" s="23">
        <f t="shared" si="74"/>
        <v>62</v>
      </c>
      <c r="J230" s="23">
        <f t="shared" si="75"/>
        <v>31</v>
      </c>
      <c r="K230" s="23">
        <f t="shared" si="76"/>
        <v>26</v>
      </c>
      <c r="L230" s="23">
        <f t="shared" si="77"/>
        <v>19</v>
      </c>
      <c r="M230" s="23">
        <f t="shared" si="78"/>
        <v>22</v>
      </c>
      <c r="N230" s="23">
        <f t="shared" si="79"/>
        <v>68</v>
      </c>
      <c r="O230" s="23">
        <f t="shared" si="80"/>
        <v>17</v>
      </c>
      <c r="P230" s="23">
        <f t="shared" si="81"/>
        <v>16</v>
      </c>
      <c r="Q230" s="112">
        <f t="shared" si="84"/>
        <v>0.08</v>
      </c>
      <c r="R230" s="112">
        <f t="shared" si="85"/>
        <v>4.2500000000000003E-2</v>
      </c>
      <c r="S230" s="112">
        <f t="shared" si="86"/>
        <v>2.6666666666666665E-2</v>
      </c>
      <c r="T230" s="22" t="str">
        <f t="shared" si="91"/>
        <v>光</v>
      </c>
      <c r="U230" s="23">
        <f t="shared" si="82"/>
        <v>37</v>
      </c>
      <c r="V230" s="23">
        <f t="shared" si="93"/>
        <v>9</v>
      </c>
      <c r="W230" s="23">
        <f t="shared" si="93"/>
        <v>13</v>
      </c>
      <c r="X230" s="23">
        <f t="shared" si="93"/>
        <v>13</v>
      </c>
      <c r="Y230" s="23">
        <f t="shared" si="93"/>
        <v>13</v>
      </c>
      <c r="Z230" s="23">
        <f t="shared" si="93"/>
        <v>15</v>
      </c>
      <c r="AA230" s="23">
        <f t="shared" si="93"/>
        <v>37</v>
      </c>
      <c r="AB230" s="113">
        <f t="shared" si="87"/>
        <v>0.17399999999999999</v>
      </c>
      <c r="AC230" s="21">
        <f t="shared" si="88"/>
        <v>398.32316666666662</v>
      </c>
    </row>
    <row r="231" spans="2:29" x14ac:dyDescent="0.15">
      <c r="B231" s="23">
        <v>229</v>
      </c>
      <c r="C231" s="23" t="str">
        <f t="shared" si="83"/>
        <v>武器229</v>
      </c>
      <c r="D231" s="23" t="str">
        <f t="shared" si="94"/>
        <v>s</v>
      </c>
      <c r="E231" s="89" t="s">
        <v>123</v>
      </c>
      <c r="F231" s="90" t="s">
        <v>1701</v>
      </c>
      <c r="G231" s="22" t="s">
        <v>1710</v>
      </c>
      <c r="H231" s="23">
        <f t="shared" si="90"/>
        <v>5</v>
      </c>
      <c r="I231" s="23">
        <f t="shared" si="74"/>
        <v>78</v>
      </c>
      <c r="J231" s="23">
        <f t="shared" si="75"/>
        <v>38</v>
      </c>
      <c r="K231" s="23">
        <f t="shared" si="76"/>
        <v>32</v>
      </c>
      <c r="L231" s="23">
        <f t="shared" si="77"/>
        <v>24</v>
      </c>
      <c r="M231" s="23">
        <f t="shared" si="78"/>
        <v>27</v>
      </c>
      <c r="N231" s="23">
        <f t="shared" si="79"/>
        <v>84</v>
      </c>
      <c r="O231" s="23">
        <f t="shared" si="80"/>
        <v>22</v>
      </c>
      <c r="P231" s="23">
        <f t="shared" si="81"/>
        <v>20</v>
      </c>
      <c r="Q231" s="112">
        <f t="shared" si="84"/>
        <v>0.1</v>
      </c>
      <c r="R231" s="112">
        <f t="shared" si="85"/>
        <v>5.5E-2</v>
      </c>
      <c r="S231" s="112">
        <f t="shared" si="86"/>
        <v>3.3333333333333333E-2</v>
      </c>
      <c r="T231" s="22" t="str">
        <f t="shared" si="91"/>
        <v>光</v>
      </c>
      <c r="U231" s="23">
        <f t="shared" si="82"/>
        <v>46</v>
      </c>
      <c r="V231" s="23">
        <f t="shared" si="93"/>
        <v>11</v>
      </c>
      <c r="W231" s="23">
        <f t="shared" si="93"/>
        <v>16</v>
      </c>
      <c r="X231" s="23">
        <f t="shared" si="93"/>
        <v>16</v>
      </c>
      <c r="Y231" s="23">
        <f t="shared" si="93"/>
        <v>16</v>
      </c>
      <c r="Z231" s="23">
        <f t="shared" si="93"/>
        <v>18</v>
      </c>
      <c r="AA231" s="23">
        <f t="shared" si="93"/>
        <v>46</v>
      </c>
      <c r="AB231" s="113">
        <f t="shared" si="87"/>
        <v>0.21666666666666667</v>
      </c>
      <c r="AC231" s="21">
        <f t="shared" si="88"/>
        <v>494.40500000000003</v>
      </c>
    </row>
    <row r="232" spans="2:29" x14ac:dyDescent="0.15">
      <c r="B232" s="23">
        <v>230</v>
      </c>
      <c r="C232" s="23" t="str">
        <f t="shared" si="83"/>
        <v>武器230</v>
      </c>
      <c r="D232" s="23" t="str">
        <f t="shared" si="94"/>
        <v>s</v>
      </c>
      <c r="E232" s="89" t="s">
        <v>123</v>
      </c>
      <c r="F232" s="90" t="s">
        <v>1701</v>
      </c>
      <c r="G232" s="22" t="s">
        <v>1710</v>
      </c>
      <c r="H232" s="23">
        <f t="shared" si="90"/>
        <v>6</v>
      </c>
      <c r="I232" s="23">
        <f t="shared" si="74"/>
        <v>94</v>
      </c>
      <c r="J232" s="23">
        <f t="shared" si="75"/>
        <v>46</v>
      </c>
      <c r="K232" s="23">
        <f t="shared" si="76"/>
        <v>38</v>
      </c>
      <c r="L232" s="23">
        <f t="shared" si="77"/>
        <v>29</v>
      </c>
      <c r="M232" s="23">
        <f t="shared" si="78"/>
        <v>33</v>
      </c>
      <c r="N232" s="23">
        <f t="shared" si="79"/>
        <v>101</v>
      </c>
      <c r="O232" s="23">
        <f t="shared" si="80"/>
        <v>26</v>
      </c>
      <c r="P232" s="23">
        <f t="shared" si="81"/>
        <v>24</v>
      </c>
      <c r="Q232" s="112">
        <f t="shared" si="84"/>
        <v>0.12</v>
      </c>
      <c r="R232" s="112">
        <f t="shared" si="85"/>
        <v>6.5000000000000002E-2</v>
      </c>
      <c r="S232" s="112">
        <f t="shared" si="86"/>
        <v>0.04</v>
      </c>
      <c r="T232" s="22" t="str">
        <f t="shared" si="91"/>
        <v>光</v>
      </c>
      <c r="U232" s="23">
        <f t="shared" si="82"/>
        <v>55</v>
      </c>
      <c r="V232" s="23">
        <f t="shared" si="93"/>
        <v>13</v>
      </c>
      <c r="W232" s="23">
        <f t="shared" si="93"/>
        <v>19</v>
      </c>
      <c r="X232" s="23">
        <f t="shared" si="93"/>
        <v>19</v>
      </c>
      <c r="Y232" s="23">
        <f t="shared" si="93"/>
        <v>19</v>
      </c>
      <c r="Z232" s="23">
        <f t="shared" si="93"/>
        <v>22</v>
      </c>
      <c r="AA232" s="23">
        <f t="shared" si="93"/>
        <v>55</v>
      </c>
      <c r="AB232" s="113">
        <f t="shared" si="87"/>
        <v>0.26066666666666666</v>
      </c>
      <c r="AC232" s="21">
        <f t="shared" si="88"/>
        <v>593.4856666666667</v>
      </c>
    </row>
    <row r="233" spans="2:29" x14ac:dyDescent="0.15">
      <c r="B233" s="23">
        <v>231</v>
      </c>
      <c r="C233" s="23" t="str">
        <f t="shared" si="83"/>
        <v>武器231</v>
      </c>
      <c r="D233" s="23" t="str">
        <f t="shared" si="94"/>
        <v>s</v>
      </c>
      <c r="E233" s="89" t="s">
        <v>123</v>
      </c>
      <c r="F233" s="90" t="s">
        <v>1701</v>
      </c>
      <c r="G233" s="22" t="s">
        <v>1710</v>
      </c>
      <c r="H233" s="23">
        <f t="shared" si="90"/>
        <v>7</v>
      </c>
      <c r="I233" s="23">
        <f t="shared" si="74"/>
        <v>109</v>
      </c>
      <c r="J233" s="23">
        <f t="shared" si="75"/>
        <v>54</v>
      </c>
      <c r="K233" s="23">
        <f t="shared" si="76"/>
        <v>45</v>
      </c>
      <c r="L233" s="23">
        <f t="shared" si="77"/>
        <v>34</v>
      </c>
      <c r="M233" s="23">
        <f t="shared" si="78"/>
        <v>38</v>
      </c>
      <c r="N233" s="23">
        <f t="shared" si="79"/>
        <v>118</v>
      </c>
      <c r="O233" s="23">
        <f t="shared" si="80"/>
        <v>30</v>
      </c>
      <c r="P233" s="23">
        <f t="shared" si="81"/>
        <v>28</v>
      </c>
      <c r="Q233" s="112">
        <f t="shared" si="84"/>
        <v>0.14000000000000001</v>
      </c>
      <c r="R233" s="112">
        <f t="shared" si="85"/>
        <v>7.4999999999999997E-2</v>
      </c>
      <c r="S233" s="112">
        <f t="shared" si="86"/>
        <v>4.6666666666666669E-2</v>
      </c>
      <c r="T233" s="22" t="str">
        <f t="shared" si="91"/>
        <v>光</v>
      </c>
      <c r="U233" s="23">
        <f t="shared" si="82"/>
        <v>64</v>
      </c>
      <c r="V233" s="23">
        <f t="shared" ref="V233:AA242" si="95">ROUND(VLOOKUP($F233,professionGrow,MATCH(V$2,professionGrowPName,0),FALSE)*(1+VLOOKUP($G233,professionGrowP,MATCH(V$2,professionGrowPName,0),FALSE))*$H233*10*VLOOKUP($D233,eq_qulity,5,FALSE),0)</f>
        <v>16</v>
      </c>
      <c r="W233" s="23">
        <f t="shared" si="95"/>
        <v>22</v>
      </c>
      <c r="X233" s="23">
        <f t="shared" si="95"/>
        <v>22</v>
      </c>
      <c r="Y233" s="23">
        <f t="shared" si="95"/>
        <v>22</v>
      </c>
      <c r="Z233" s="23">
        <f t="shared" si="95"/>
        <v>26</v>
      </c>
      <c r="AA233" s="23">
        <f t="shared" si="95"/>
        <v>64</v>
      </c>
      <c r="AB233" s="113">
        <f t="shared" si="87"/>
        <v>0.30399999999999999</v>
      </c>
      <c r="AC233" s="21">
        <f t="shared" si="88"/>
        <v>692.56566666666663</v>
      </c>
    </row>
    <row r="234" spans="2:29" x14ac:dyDescent="0.15">
      <c r="B234" s="23">
        <v>232</v>
      </c>
      <c r="C234" s="23" t="str">
        <f t="shared" si="83"/>
        <v>武器232</v>
      </c>
      <c r="D234" s="23" t="str">
        <f t="shared" si="94"/>
        <v>s</v>
      </c>
      <c r="E234" s="89" t="s">
        <v>123</v>
      </c>
      <c r="F234" s="90" t="s">
        <v>1701</v>
      </c>
      <c r="G234" s="22" t="s">
        <v>1710</v>
      </c>
      <c r="H234" s="23">
        <f t="shared" si="90"/>
        <v>8</v>
      </c>
      <c r="I234" s="23">
        <f t="shared" si="74"/>
        <v>125</v>
      </c>
      <c r="J234" s="23">
        <f t="shared" si="75"/>
        <v>61</v>
      </c>
      <c r="K234" s="23">
        <f t="shared" si="76"/>
        <v>51</v>
      </c>
      <c r="L234" s="23">
        <f t="shared" si="77"/>
        <v>38</v>
      </c>
      <c r="M234" s="23">
        <f t="shared" si="78"/>
        <v>44</v>
      </c>
      <c r="N234" s="23">
        <f t="shared" si="79"/>
        <v>135</v>
      </c>
      <c r="O234" s="23">
        <f t="shared" si="80"/>
        <v>35</v>
      </c>
      <c r="P234" s="23">
        <f t="shared" si="81"/>
        <v>32</v>
      </c>
      <c r="Q234" s="112">
        <f t="shared" si="84"/>
        <v>0.16</v>
      </c>
      <c r="R234" s="112">
        <f t="shared" si="85"/>
        <v>8.7499999999999994E-2</v>
      </c>
      <c r="S234" s="112">
        <f t="shared" si="86"/>
        <v>5.333333333333333E-2</v>
      </c>
      <c r="T234" s="22" t="str">
        <f t="shared" si="91"/>
        <v>光</v>
      </c>
      <c r="U234" s="23">
        <f t="shared" si="82"/>
        <v>74</v>
      </c>
      <c r="V234" s="23">
        <f t="shared" si="95"/>
        <v>18</v>
      </c>
      <c r="W234" s="23">
        <f t="shared" si="95"/>
        <v>26</v>
      </c>
      <c r="X234" s="23">
        <f t="shared" si="95"/>
        <v>26</v>
      </c>
      <c r="Y234" s="23">
        <f t="shared" si="95"/>
        <v>26</v>
      </c>
      <c r="Z234" s="23">
        <f t="shared" si="95"/>
        <v>29</v>
      </c>
      <c r="AA234" s="23">
        <f t="shared" si="95"/>
        <v>74</v>
      </c>
      <c r="AB234" s="113">
        <f t="shared" si="87"/>
        <v>0.34733333333333333</v>
      </c>
      <c r="AC234" s="21">
        <f t="shared" si="88"/>
        <v>794.64816666666661</v>
      </c>
    </row>
    <row r="235" spans="2:29" x14ac:dyDescent="0.15">
      <c r="B235" s="23">
        <v>233</v>
      </c>
      <c r="C235" s="23" t="str">
        <f t="shared" si="83"/>
        <v>武器233</v>
      </c>
      <c r="D235" s="23" t="str">
        <f t="shared" si="94"/>
        <v>a</v>
      </c>
      <c r="E235" s="89" t="s">
        <v>123</v>
      </c>
      <c r="F235" s="90" t="s">
        <v>1701</v>
      </c>
      <c r="G235" s="22" t="s">
        <v>1710</v>
      </c>
      <c r="H235" s="23">
        <f t="shared" si="90"/>
        <v>1</v>
      </c>
      <c r="I235" s="23">
        <f t="shared" si="74"/>
        <v>14</v>
      </c>
      <c r="J235" s="23">
        <f t="shared" si="75"/>
        <v>6</v>
      </c>
      <c r="K235" s="23">
        <f t="shared" si="76"/>
        <v>5</v>
      </c>
      <c r="L235" s="23">
        <f t="shared" si="77"/>
        <v>4</v>
      </c>
      <c r="M235" s="23">
        <f t="shared" si="78"/>
        <v>4</v>
      </c>
      <c r="N235" s="23">
        <f t="shared" si="79"/>
        <v>13</v>
      </c>
      <c r="O235" s="23">
        <f t="shared" si="80"/>
        <v>3</v>
      </c>
      <c r="P235" s="23">
        <f t="shared" si="81"/>
        <v>3</v>
      </c>
      <c r="Q235" s="112">
        <f t="shared" si="84"/>
        <v>1.4999999999999999E-2</v>
      </c>
      <c r="R235" s="112">
        <f t="shared" si="85"/>
        <v>7.4999999999999997E-3</v>
      </c>
      <c r="S235" s="112">
        <f t="shared" si="86"/>
        <v>5.0000000000000001E-3</v>
      </c>
      <c r="T235" s="22" t="str">
        <f t="shared" si="91"/>
        <v>光</v>
      </c>
      <c r="U235" s="23">
        <f t="shared" si="82"/>
        <v>7</v>
      </c>
      <c r="V235" s="23">
        <f t="shared" si="95"/>
        <v>2</v>
      </c>
      <c r="W235" s="23">
        <f t="shared" si="95"/>
        <v>2</v>
      </c>
      <c r="X235" s="23">
        <f t="shared" si="95"/>
        <v>2</v>
      </c>
      <c r="Y235" s="23">
        <f t="shared" si="95"/>
        <v>2</v>
      </c>
      <c r="Z235" s="23">
        <f t="shared" si="95"/>
        <v>3</v>
      </c>
      <c r="AA235" s="23">
        <f t="shared" si="95"/>
        <v>7</v>
      </c>
      <c r="AB235" s="113">
        <f t="shared" si="87"/>
        <v>0.08</v>
      </c>
      <c r="AC235" s="21">
        <f t="shared" si="88"/>
        <v>77.107500000000002</v>
      </c>
    </row>
    <row r="236" spans="2:29" x14ac:dyDescent="0.15">
      <c r="B236" s="23">
        <v>234</v>
      </c>
      <c r="C236" s="23" t="str">
        <f t="shared" si="83"/>
        <v>武器234</v>
      </c>
      <c r="D236" s="23" t="str">
        <f t="shared" si="94"/>
        <v>a</v>
      </c>
      <c r="E236" s="89" t="s">
        <v>123</v>
      </c>
      <c r="F236" s="90" t="s">
        <v>1701</v>
      </c>
      <c r="G236" s="22" t="s">
        <v>1710</v>
      </c>
      <c r="H236" s="23">
        <f t="shared" si="90"/>
        <v>2</v>
      </c>
      <c r="I236" s="23">
        <f t="shared" si="74"/>
        <v>28</v>
      </c>
      <c r="J236" s="23">
        <f t="shared" si="75"/>
        <v>12</v>
      </c>
      <c r="K236" s="23">
        <f t="shared" si="76"/>
        <v>10</v>
      </c>
      <c r="L236" s="23">
        <f t="shared" si="77"/>
        <v>7</v>
      </c>
      <c r="M236" s="23">
        <f t="shared" si="78"/>
        <v>8</v>
      </c>
      <c r="N236" s="23">
        <f t="shared" si="79"/>
        <v>25</v>
      </c>
      <c r="O236" s="23">
        <f t="shared" si="80"/>
        <v>6</v>
      </c>
      <c r="P236" s="23">
        <f t="shared" si="81"/>
        <v>6</v>
      </c>
      <c r="Q236" s="112">
        <f t="shared" si="84"/>
        <v>0.03</v>
      </c>
      <c r="R236" s="112">
        <f t="shared" si="85"/>
        <v>1.4999999999999999E-2</v>
      </c>
      <c r="S236" s="112">
        <f t="shared" si="86"/>
        <v>0.01</v>
      </c>
      <c r="T236" s="22" t="str">
        <f t="shared" si="91"/>
        <v>光</v>
      </c>
      <c r="U236" s="23">
        <f t="shared" si="82"/>
        <v>14</v>
      </c>
      <c r="V236" s="23">
        <f t="shared" si="95"/>
        <v>3</v>
      </c>
      <c r="W236" s="23">
        <f t="shared" si="95"/>
        <v>5</v>
      </c>
      <c r="X236" s="23">
        <f t="shared" si="95"/>
        <v>5</v>
      </c>
      <c r="Y236" s="23">
        <f t="shared" si="95"/>
        <v>5</v>
      </c>
      <c r="Z236" s="23">
        <f t="shared" si="95"/>
        <v>6</v>
      </c>
      <c r="AA236" s="23">
        <f t="shared" si="95"/>
        <v>14</v>
      </c>
      <c r="AB236" s="113">
        <f t="shared" si="87"/>
        <v>0.08</v>
      </c>
      <c r="AC236" s="21">
        <f t="shared" si="88"/>
        <v>154.13500000000002</v>
      </c>
    </row>
    <row r="237" spans="2:29" x14ac:dyDescent="0.15">
      <c r="B237" s="23">
        <v>235</v>
      </c>
      <c r="C237" s="23" t="str">
        <f t="shared" si="83"/>
        <v>武器235</v>
      </c>
      <c r="D237" s="23" t="str">
        <f t="shared" si="94"/>
        <v>a</v>
      </c>
      <c r="E237" s="89" t="s">
        <v>123</v>
      </c>
      <c r="F237" s="90" t="s">
        <v>1701</v>
      </c>
      <c r="G237" s="22" t="s">
        <v>1710</v>
      </c>
      <c r="H237" s="23">
        <f t="shared" si="90"/>
        <v>3</v>
      </c>
      <c r="I237" s="23">
        <f t="shared" si="74"/>
        <v>41</v>
      </c>
      <c r="J237" s="23">
        <f t="shared" si="75"/>
        <v>17</v>
      </c>
      <c r="K237" s="23">
        <f t="shared" si="76"/>
        <v>14</v>
      </c>
      <c r="L237" s="23">
        <f t="shared" si="77"/>
        <v>11</v>
      </c>
      <c r="M237" s="23">
        <f t="shared" si="78"/>
        <v>12</v>
      </c>
      <c r="N237" s="23">
        <f t="shared" si="79"/>
        <v>38</v>
      </c>
      <c r="O237" s="23">
        <f t="shared" si="80"/>
        <v>10</v>
      </c>
      <c r="P237" s="23">
        <f t="shared" si="81"/>
        <v>9</v>
      </c>
      <c r="Q237" s="112">
        <f t="shared" si="84"/>
        <v>4.4999999999999998E-2</v>
      </c>
      <c r="R237" s="112">
        <f t="shared" si="85"/>
        <v>2.5000000000000001E-2</v>
      </c>
      <c r="S237" s="112">
        <f t="shared" si="86"/>
        <v>1.4999999999999999E-2</v>
      </c>
      <c r="T237" s="22" t="str">
        <f t="shared" si="91"/>
        <v>光</v>
      </c>
      <c r="U237" s="23">
        <f t="shared" si="82"/>
        <v>21</v>
      </c>
      <c r="V237" s="23">
        <f t="shared" si="95"/>
        <v>5</v>
      </c>
      <c r="W237" s="23">
        <f t="shared" si="95"/>
        <v>7</v>
      </c>
      <c r="X237" s="23">
        <f t="shared" si="95"/>
        <v>7</v>
      </c>
      <c r="Y237" s="23">
        <f t="shared" si="95"/>
        <v>7</v>
      </c>
      <c r="Z237" s="23">
        <f t="shared" si="95"/>
        <v>8</v>
      </c>
      <c r="AA237" s="23">
        <f t="shared" si="95"/>
        <v>21</v>
      </c>
      <c r="AB237" s="113">
        <f t="shared" si="87"/>
        <v>0.10133333333333333</v>
      </c>
      <c r="AC237" s="21">
        <f t="shared" si="88"/>
        <v>228.18633333333332</v>
      </c>
    </row>
    <row r="238" spans="2:29" x14ac:dyDescent="0.15">
      <c r="B238" s="23">
        <v>236</v>
      </c>
      <c r="C238" s="23" t="str">
        <f t="shared" si="83"/>
        <v>武器236</v>
      </c>
      <c r="D238" s="23" t="str">
        <f t="shared" si="94"/>
        <v>a</v>
      </c>
      <c r="E238" s="89" t="s">
        <v>123</v>
      </c>
      <c r="F238" s="90" t="s">
        <v>1701</v>
      </c>
      <c r="G238" s="22" t="s">
        <v>1710</v>
      </c>
      <c r="H238" s="23">
        <f t="shared" si="90"/>
        <v>4</v>
      </c>
      <c r="I238" s="23">
        <f t="shared" si="74"/>
        <v>55</v>
      </c>
      <c r="J238" s="23">
        <f t="shared" si="75"/>
        <v>23</v>
      </c>
      <c r="K238" s="23">
        <f t="shared" si="76"/>
        <v>19</v>
      </c>
      <c r="L238" s="23">
        <f t="shared" si="77"/>
        <v>14</v>
      </c>
      <c r="M238" s="23">
        <f t="shared" si="78"/>
        <v>16</v>
      </c>
      <c r="N238" s="23">
        <f t="shared" si="79"/>
        <v>51</v>
      </c>
      <c r="O238" s="23">
        <f t="shared" si="80"/>
        <v>13</v>
      </c>
      <c r="P238" s="23">
        <f t="shared" si="81"/>
        <v>12</v>
      </c>
      <c r="Q238" s="112">
        <f t="shared" si="84"/>
        <v>0.06</v>
      </c>
      <c r="R238" s="112">
        <f t="shared" si="85"/>
        <v>3.2500000000000001E-2</v>
      </c>
      <c r="S238" s="112">
        <f t="shared" si="86"/>
        <v>0.02</v>
      </c>
      <c r="T238" s="22" t="str">
        <f t="shared" si="91"/>
        <v>光</v>
      </c>
      <c r="U238" s="23">
        <f t="shared" si="82"/>
        <v>28</v>
      </c>
      <c r="V238" s="23">
        <f t="shared" si="95"/>
        <v>7</v>
      </c>
      <c r="W238" s="23">
        <f t="shared" si="95"/>
        <v>10</v>
      </c>
      <c r="X238" s="23">
        <f t="shared" si="95"/>
        <v>10</v>
      </c>
      <c r="Y238" s="23">
        <f t="shared" si="95"/>
        <v>10</v>
      </c>
      <c r="Z238" s="23">
        <f t="shared" si="95"/>
        <v>11</v>
      </c>
      <c r="AA238" s="23">
        <f t="shared" si="95"/>
        <v>28</v>
      </c>
      <c r="AB238" s="113">
        <f t="shared" si="87"/>
        <v>0.13533333333333333</v>
      </c>
      <c r="AC238" s="21">
        <f t="shared" si="88"/>
        <v>307.24783333333335</v>
      </c>
    </row>
    <row r="239" spans="2:29" x14ac:dyDescent="0.15">
      <c r="B239" s="23">
        <v>237</v>
      </c>
      <c r="C239" s="23" t="str">
        <f t="shared" si="83"/>
        <v>武器237</v>
      </c>
      <c r="D239" s="23" t="str">
        <f t="shared" si="94"/>
        <v>a</v>
      </c>
      <c r="E239" s="89" t="s">
        <v>123</v>
      </c>
      <c r="F239" s="90" t="s">
        <v>1701</v>
      </c>
      <c r="G239" s="22" t="s">
        <v>1710</v>
      </c>
      <c r="H239" s="23">
        <f t="shared" si="90"/>
        <v>5</v>
      </c>
      <c r="I239" s="23">
        <f t="shared" si="74"/>
        <v>69</v>
      </c>
      <c r="J239" s="23">
        <f t="shared" si="75"/>
        <v>29</v>
      </c>
      <c r="K239" s="23">
        <f t="shared" si="76"/>
        <v>24</v>
      </c>
      <c r="L239" s="23">
        <f t="shared" si="77"/>
        <v>18</v>
      </c>
      <c r="M239" s="23">
        <f t="shared" si="78"/>
        <v>20</v>
      </c>
      <c r="N239" s="23">
        <f t="shared" si="79"/>
        <v>63</v>
      </c>
      <c r="O239" s="23">
        <f t="shared" si="80"/>
        <v>16</v>
      </c>
      <c r="P239" s="23">
        <f t="shared" si="81"/>
        <v>15</v>
      </c>
      <c r="Q239" s="112">
        <f t="shared" si="84"/>
        <v>7.4999999999999997E-2</v>
      </c>
      <c r="R239" s="112">
        <f t="shared" si="85"/>
        <v>0.04</v>
      </c>
      <c r="S239" s="112">
        <f t="shared" si="86"/>
        <v>2.5000000000000001E-2</v>
      </c>
      <c r="T239" s="22" t="str">
        <f t="shared" si="91"/>
        <v>光</v>
      </c>
      <c r="U239" s="23">
        <f t="shared" si="82"/>
        <v>35</v>
      </c>
      <c r="V239" s="23">
        <f t="shared" si="95"/>
        <v>8</v>
      </c>
      <c r="W239" s="23">
        <f t="shared" si="95"/>
        <v>12</v>
      </c>
      <c r="X239" s="23">
        <f t="shared" si="95"/>
        <v>12</v>
      </c>
      <c r="Y239" s="23">
        <f t="shared" si="95"/>
        <v>12</v>
      </c>
      <c r="Z239" s="23">
        <f t="shared" si="95"/>
        <v>14</v>
      </c>
      <c r="AA239" s="23">
        <f t="shared" si="95"/>
        <v>35</v>
      </c>
      <c r="AB239" s="113">
        <f t="shared" si="87"/>
        <v>0.16933333333333334</v>
      </c>
      <c r="AC239" s="21">
        <f t="shared" si="88"/>
        <v>382.30933333333331</v>
      </c>
    </row>
    <row r="240" spans="2:29" x14ac:dyDescent="0.15">
      <c r="B240" s="23">
        <v>238</v>
      </c>
      <c r="C240" s="23" t="str">
        <f t="shared" si="83"/>
        <v>武器238</v>
      </c>
      <c r="D240" s="23" t="str">
        <f t="shared" si="94"/>
        <v>a</v>
      </c>
      <c r="E240" s="89" t="s">
        <v>123</v>
      </c>
      <c r="F240" s="90" t="s">
        <v>1701</v>
      </c>
      <c r="G240" s="22" t="s">
        <v>1710</v>
      </c>
      <c r="H240" s="23">
        <f t="shared" si="90"/>
        <v>6</v>
      </c>
      <c r="I240" s="23">
        <f t="shared" si="74"/>
        <v>83</v>
      </c>
      <c r="J240" s="23">
        <f t="shared" si="75"/>
        <v>35</v>
      </c>
      <c r="K240" s="23">
        <f t="shared" si="76"/>
        <v>29</v>
      </c>
      <c r="L240" s="23">
        <f t="shared" si="77"/>
        <v>22</v>
      </c>
      <c r="M240" s="23">
        <f t="shared" si="78"/>
        <v>24</v>
      </c>
      <c r="N240" s="23">
        <f t="shared" si="79"/>
        <v>76</v>
      </c>
      <c r="O240" s="23">
        <f t="shared" si="80"/>
        <v>19</v>
      </c>
      <c r="P240" s="23">
        <f t="shared" si="81"/>
        <v>18</v>
      </c>
      <c r="Q240" s="112">
        <f t="shared" si="84"/>
        <v>0.09</v>
      </c>
      <c r="R240" s="112">
        <f t="shared" si="85"/>
        <v>4.7500000000000001E-2</v>
      </c>
      <c r="S240" s="112">
        <f t="shared" si="86"/>
        <v>0.03</v>
      </c>
      <c r="T240" s="22" t="str">
        <f t="shared" si="91"/>
        <v>光</v>
      </c>
      <c r="U240" s="23">
        <f t="shared" si="82"/>
        <v>41</v>
      </c>
      <c r="V240" s="23">
        <f t="shared" si="95"/>
        <v>10</v>
      </c>
      <c r="W240" s="23">
        <f t="shared" si="95"/>
        <v>14</v>
      </c>
      <c r="X240" s="23">
        <f t="shared" si="95"/>
        <v>14</v>
      </c>
      <c r="Y240" s="23">
        <f t="shared" si="95"/>
        <v>14</v>
      </c>
      <c r="Z240" s="23">
        <f t="shared" si="95"/>
        <v>17</v>
      </c>
      <c r="AA240" s="23">
        <f t="shared" si="95"/>
        <v>41</v>
      </c>
      <c r="AB240" s="113">
        <f t="shared" si="87"/>
        <v>0.20399999999999999</v>
      </c>
      <c r="AC240" s="21">
        <f t="shared" si="88"/>
        <v>457.37149999999997</v>
      </c>
    </row>
    <row r="241" spans="2:29" x14ac:dyDescent="0.15">
      <c r="B241" s="23">
        <v>239</v>
      </c>
      <c r="C241" s="23" t="str">
        <f t="shared" si="83"/>
        <v>武器239</v>
      </c>
      <c r="D241" s="23" t="str">
        <f t="shared" si="94"/>
        <v>a</v>
      </c>
      <c r="E241" s="89" t="s">
        <v>123</v>
      </c>
      <c r="F241" s="90" t="s">
        <v>1701</v>
      </c>
      <c r="G241" s="22" t="s">
        <v>1710</v>
      </c>
      <c r="H241" s="23">
        <f t="shared" si="90"/>
        <v>7</v>
      </c>
      <c r="I241" s="23">
        <f t="shared" si="74"/>
        <v>97</v>
      </c>
      <c r="J241" s="23">
        <f t="shared" si="75"/>
        <v>40</v>
      </c>
      <c r="K241" s="23">
        <f t="shared" si="76"/>
        <v>34</v>
      </c>
      <c r="L241" s="23">
        <f t="shared" si="77"/>
        <v>25</v>
      </c>
      <c r="M241" s="23">
        <f t="shared" si="78"/>
        <v>29</v>
      </c>
      <c r="N241" s="23">
        <f t="shared" si="79"/>
        <v>89</v>
      </c>
      <c r="O241" s="23">
        <f t="shared" si="80"/>
        <v>23</v>
      </c>
      <c r="P241" s="23">
        <f t="shared" si="81"/>
        <v>21</v>
      </c>
      <c r="Q241" s="112">
        <f t="shared" si="84"/>
        <v>0.105</v>
      </c>
      <c r="R241" s="112">
        <f t="shared" si="85"/>
        <v>5.7500000000000002E-2</v>
      </c>
      <c r="S241" s="112">
        <f t="shared" si="86"/>
        <v>3.5000000000000003E-2</v>
      </c>
      <c r="T241" s="22" t="str">
        <f t="shared" si="91"/>
        <v>光</v>
      </c>
      <c r="U241" s="23">
        <f t="shared" si="82"/>
        <v>48</v>
      </c>
      <c r="V241" s="23">
        <f t="shared" si="95"/>
        <v>12</v>
      </c>
      <c r="W241" s="23">
        <f t="shared" si="95"/>
        <v>17</v>
      </c>
      <c r="X241" s="23">
        <f t="shared" si="95"/>
        <v>17</v>
      </c>
      <c r="Y241" s="23">
        <f t="shared" si="95"/>
        <v>17</v>
      </c>
      <c r="Z241" s="23">
        <f t="shared" si="95"/>
        <v>19</v>
      </c>
      <c r="AA241" s="23">
        <f t="shared" si="95"/>
        <v>48</v>
      </c>
      <c r="AB241" s="113">
        <f t="shared" si="87"/>
        <v>0.23866666666666667</v>
      </c>
      <c r="AC241" s="21">
        <f t="shared" si="88"/>
        <v>536.43616666666662</v>
      </c>
    </row>
    <row r="242" spans="2:29" x14ac:dyDescent="0.15">
      <c r="B242" s="23">
        <v>240</v>
      </c>
      <c r="C242" s="23" t="str">
        <f t="shared" si="83"/>
        <v>武器240</v>
      </c>
      <c r="D242" s="23" t="str">
        <f t="shared" si="94"/>
        <v>a</v>
      </c>
      <c r="E242" s="89" t="s">
        <v>123</v>
      </c>
      <c r="F242" s="90" t="s">
        <v>1701</v>
      </c>
      <c r="G242" s="22" t="s">
        <v>1710</v>
      </c>
      <c r="H242" s="23">
        <f t="shared" si="90"/>
        <v>8</v>
      </c>
      <c r="I242" s="23">
        <f t="shared" si="74"/>
        <v>110</v>
      </c>
      <c r="J242" s="23">
        <f t="shared" si="75"/>
        <v>46</v>
      </c>
      <c r="K242" s="23">
        <f t="shared" si="76"/>
        <v>38</v>
      </c>
      <c r="L242" s="23">
        <f t="shared" si="77"/>
        <v>29</v>
      </c>
      <c r="M242" s="23">
        <f t="shared" si="78"/>
        <v>33</v>
      </c>
      <c r="N242" s="23">
        <f t="shared" si="79"/>
        <v>101</v>
      </c>
      <c r="O242" s="23">
        <f t="shared" si="80"/>
        <v>26</v>
      </c>
      <c r="P242" s="23">
        <f t="shared" si="81"/>
        <v>24</v>
      </c>
      <c r="Q242" s="112">
        <f t="shared" si="84"/>
        <v>0.12</v>
      </c>
      <c r="R242" s="112">
        <f t="shared" si="85"/>
        <v>6.5000000000000002E-2</v>
      </c>
      <c r="S242" s="112">
        <f t="shared" si="86"/>
        <v>0.04</v>
      </c>
      <c r="T242" s="22" t="str">
        <f t="shared" si="91"/>
        <v>光</v>
      </c>
      <c r="U242" s="23">
        <f t="shared" si="82"/>
        <v>55</v>
      </c>
      <c r="V242" s="23">
        <f t="shared" si="95"/>
        <v>13</v>
      </c>
      <c r="W242" s="23">
        <f t="shared" si="95"/>
        <v>19</v>
      </c>
      <c r="X242" s="23">
        <f t="shared" si="95"/>
        <v>19</v>
      </c>
      <c r="Y242" s="23">
        <f t="shared" si="95"/>
        <v>19</v>
      </c>
      <c r="Z242" s="23">
        <f t="shared" si="95"/>
        <v>22</v>
      </c>
      <c r="AA242" s="23">
        <f t="shared" si="95"/>
        <v>55</v>
      </c>
      <c r="AB242" s="113">
        <f t="shared" si="87"/>
        <v>0.27133333333333332</v>
      </c>
      <c r="AC242" s="21">
        <f t="shared" si="88"/>
        <v>609.49633333333338</v>
      </c>
    </row>
    <row r="243" spans="2:29" x14ac:dyDescent="0.15">
      <c r="B243" s="23">
        <v>241</v>
      </c>
      <c r="C243" s="23" t="str">
        <f t="shared" si="83"/>
        <v>武器241</v>
      </c>
      <c r="D243" s="23" t="str">
        <f t="shared" si="94"/>
        <v>b</v>
      </c>
      <c r="E243" s="89" t="s">
        <v>123</v>
      </c>
      <c r="F243" s="90" t="s">
        <v>1701</v>
      </c>
      <c r="G243" s="22" t="s">
        <v>1710</v>
      </c>
      <c r="H243" s="23">
        <f t="shared" si="90"/>
        <v>1</v>
      </c>
      <c r="I243" s="23">
        <f t="shared" si="74"/>
        <v>15</v>
      </c>
      <c r="J243" s="23">
        <f t="shared" si="75"/>
        <v>2</v>
      </c>
      <c r="K243" s="23">
        <f t="shared" si="76"/>
        <v>2</v>
      </c>
      <c r="L243" s="23">
        <f t="shared" si="77"/>
        <v>2</v>
      </c>
      <c r="M243" s="23">
        <f t="shared" si="78"/>
        <v>2</v>
      </c>
      <c r="N243" s="23">
        <f t="shared" si="79"/>
        <v>5</v>
      </c>
      <c r="O243" s="23">
        <f t="shared" si="80"/>
        <v>1</v>
      </c>
      <c r="P243" s="23">
        <f t="shared" si="81"/>
        <v>1</v>
      </c>
      <c r="Q243" s="112">
        <f t="shared" si="84"/>
        <v>5.0000000000000001E-3</v>
      </c>
      <c r="R243" s="112">
        <f t="shared" si="85"/>
        <v>2.5000000000000001E-3</v>
      </c>
      <c r="S243" s="112">
        <f t="shared" si="86"/>
        <v>1.6666666666666666E-3</v>
      </c>
      <c r="T243" s="22" t="str">
        <f t="shared" si="91"/>
        <v>光</v>
      </c>
      <c r="U243" s="23">
        <f t="shared" si="82"/>
        <v>3</v>
      </c>
      <c r="V243" s="23">
        <f t="shared" ref="V243:AA252" si="96">ROUND(VLOOKUP($F243,professionGrow,MATCH(V$2,professionGrowPName,0),FALSE)*(1+VLOOKUP($G243,professionGrowP,MATCH(V$2,professionGrowPName,0),FALSE))*$H243*10*VLOOKUP($D243,eq_qulity,5,FALSE),0)</f>
        <v>1</v>
      </c>
      <c r="W243" s="23">
        <f t="shared" si="96"/>
        <v>1</v>
      </c>
      <c r="X243" s="23">
        <f t="shared" si="96"/>
        <v>1</v>
      </c>
      <c r="Y243" s="23">
        <f t="shared" si="96"/>
        <v>1</v>
      </c>
      <c r="Z243" s="23">
        <f t="shared" si="96"/>
        <v>1</v>
      </c>
      <c r="AA243" s="23">
        <f t="shared" si="96"/>
        <v>3</v>
      </c>
      <c r="AB243" s="113">
        <f t="shared" si="87"/>
        <v>0.08</v>
      </c>
      <c r="AC243" s="21">
        <f t="shared" si="88"/>
        <v>41.089166666666664</v>
      </c>
    </row>
    <row r="244" spans="2:29" x14ac:dyDescent="0.15">
      <c r="B244" s="23">
        <v>242</v>
      </c>
      <c r="C244" s="23" t="str">
        <f t="shared" si="83"/>
        <v>武器242</v>
      </c>
      <c r="D244" s="23" t="str">
        <f t="shared" si="94"/>
        <v>b</v>
      </c>
      <c r="E244" s="89" t="s">
        <v>123</v>
      </c>
      <c r="F244" s="90" t="s">
        <v>1701</v>
      </c>
      <c r="G244" s="22" t="s">
        <v>1710</v>
      </c>
      <c r="H244" s="23">
        <f t="shared" si="90"/>
        <v>2</v>
      </c>
      <c r="I244" s="23">
        <f t="shared" si="74"/>
        <v>30</v>
      </c>
      <c r="J244" s="23">
        <f t="shared" si="75"/>
        <v>5</v>
      </c>
      <c r="K244" s="23">
        <f t="shared" si="76"/>
        <v>4</v>
      </c>
      <c r="L244" s="23">
        <f t="shared" si="77"/>
        <v>3</v>
      </c>
      <c r="M244" s="23">
        <f t="shared" si="78"/>
        <v>3</v>
      </c>
      <c r="N244" s="23">
        <f t="shared" si="79"/>
        <v>11</v>
      </c>
      <c r="O244" s="23">
        <f t="shared" si="80"/>
        <v>3</v>
      </c>
      <c r="P244" s="23">
        <f t="shared" si="81"/>
        <v>3</v>
      </c>
      <c r="Q244" s="112">
        <f t="shared" si="84"/>
        <v>1.4999999999999999E-2</v>
      </c>
      <c r="R244" s="112">
        <f t="shared" si="85"/>
        <v>7.4999999999999997E-3</v>
      </c>
      <c r="S244" s="112">
        <f t="shared" si="86"/>
        <v>5.0000000000000001E-3</v>
      </c>
      <c r="T244" s="22" t="str">
        <f t="shared" si="91"/>
        <v>光</v>
      </c>
      <c r="U244" s="23">
        <f t="shared" si="82"/>
        <v>6</v>
      </c>
      <c r="V244" s="23">
        <f t="shared" si="96"/>
        <v>1</v>
      </c>
      <c r="W244" s="23">
        <f t="shared" si="96"/>
        <v>2</v>
      </c>
      <c r="X244" s="23">
        <f t="shared" si="96"/>
        <v>2</v>
      </c>
      <c r="Y244" s="23">
        <f t="shared" si="96"/>
        <v>2</v>
      </c>
      <c r="Z244" s="23">
        <f t="shared" si="96"/>
        <v>2</v>
      </c>
      <c r="AA244" s="23">
        <f t="shared" si="96"/>
        <v>6</v>
      </c>
      <c r="AB244" s="113">
        <f t="shared" si="87"/>
        <v>0.08</v>
      </c>
      <c r="AC244" s="21">
        <f t="shared" si="88"/>
        <v>83.107500000000002</v>
      </c>
    </row>
    <row r="245" spans="2:29" x14ac:dyDescent="0.15">
      <c r="B245" s="23">
        <v>243</v>
      </c>
      <c r="C245" s="23" t="str">
        <f t="shared" si="83"/>
        <v>武器243</v>
      </c>
      <c r="D245" s="23" t="str">
        <f t="shared" si="94"/>
        <v>b</v>
      </c>
      <c r="E245" s="89" t="s">
        <v>123</v>
      </c>
      <c r="F245" s="90" t="s">
        <v>1701</v>
      </c>
      <c r="G245" s="22" t="s">
        <v>1710</v>
      </c>
      <c r="H245" s="23">
        <f t="shared" si="90"/>
        <v>3</v>
      </c>
      <c r="I245" s="23">
        <f t="shared" si="74"/>
        <v>45</v>
      </c>
      <c r="J245" s="23">
        <f t="shared" si="75"/>
        <v>7</v>
      </c>
      <c r="K245" s="23">
        <f t="shared" si="76"/>
        <v>6</v>
      </c>
      <c r="L245" s="23">
        <f t="shared" si="77"/>
        <v>5</v>
      </c>
      <c r="M245" s="23">
        <f t="shared" si="78"/>
        <v>5</v>
      </c>
      <c r="N245" s="23">
        <f t="shared" si="79"/>
        <v>16</v>
      </c>
      <c r="O245" s="23">
        <f t="shared" si="80"/>
        <v>4</v>
      </c>
      <c r="P245" s="23">
        <f t="shared" si="81"/>
        <v>4</v>
      </c>
      <c r="Q245" s="112">
        <f t="shared" si="84"/>
        <v>0.02</v>
      </c>
      <c r="R245" s="112">
        <f t="shared" si="85"/>
        <v>0.01</v>
      </c>
      <c r="S245" s="112">
        <f t="shared" si="86"/>
        <v>6.6666666666666662E-3</v>
      </c>
      <c r="T245" s="22" t="str">
        <f t="shared" si="91"/>
        <v>光</v>
      </c>
      <c r="U245" s="23">
        <f t="shared" si="82"/>
        <v>9</v>
      </c>
      <c r="V245" s="23">
        <f t="shared" si="96"/>
        <v>2</v>
      </c>
      <c r="W245" s="23">
        <f t="shared" si="96"/>
        <v>3</v>
      </c>
      <c r="X245" s="23">
        <f t="shared" si="96"/>
        <v>3</v>
      </c>
      <c r="Y245" s="23">
        <f t="shared" si="96"/>
        <v>3</v>
      </c>
      <c r="Z245" s="23">
        <f t="shared" si="96"/>
        <v>3</v>
      </c>
      <c r="AA245" s="23">
        <f t="shared" si="96"/>
        <v>9</v>
      </c>
      <c r="AB245" s="113">
        <f t="shared" si="87"/>
        <v>0.08</v>
      </c>
      <c r="AC245" s="21">
        <f t="shared" si="88"/>
        <v>124.11666666666666</v>
      </c>
    </row>
    <row r="246" spans="2:29" x14ac:dyDescent="0.15">
      <c r="B246" s="23">
        <v>244</v>
      </c>
      <c r="C246" s="23" t="str">
        <f t="shared" si="83"/>
        <v>武器244</v>
      </c>
      <c r="D246" s="23" t="str">
        <f t="shared" si="94"/>
        <v>b</v>
      </c>
      <c r="E246" s="89" t="s">
        <v>123</v>
      </c>
      <c r="F246" s="90" t="s">
        <v>1701</v>
      </c>
      <c r="G246" s="22" t="s">
        <v>1710</v>
      </c>
      <c r="H246" s="23">
        <f t="shared" si="90"/>
        <v>4</v>
      </c>
      <c r="I246" s="23">
        <f t="shared" si="74"/>
        <v>60</v>
      </c>
      <c r="J246" s="23">
        <f t="shared" si="75"/>
        <v>10</v>
      </c>
      <c r="K246" s="23">
        <f t="shared" si="76"/>
        <v>8</v>
      </c>
      <c r="L246" s="23">
        <f t="shared" si="77"/>
        <v>6</v>
      </c>
      <c r="M246" s="23">
        <f t="shared" si="78"/>
        <v>7</v>
      </c>
      <c r="N246" s="23">
        <f t="shared" si="79"/>
        <v>21</v>
      </c>
      <c r="O246" s="23">
        <f t="shared" si="80"/>
        <v>5</v>
      </c>
      <c r="P246" s="23">
        <f t="shared" si="81"/>
        <v>5</v>
      </c>
      <c r="Q246" s="112">
        <f t="shared" si="84"/>
        <v>2.5000000000000001E-2</v>
      </c>
      <c r="R246" s="112">
        <f t="shared" si="85"/>
        <v>1.2500000000000001E-2</v>
      </c>
      <c r="S246" s="112">
        <f t="shared" si="86"/>
        <v>8.3333333333333332E-3</v>
      </c>
      <c r="T246" s="22" t="str">
        <f t="shared" si="91"/>
        <v>光</v>
      </c>
      <c r="U246" s="23">
        <f t="shared" si="82"/>
        <v>12</v>
      </c>
      <c r="V246" s="23">
        <f t="shared" si="96"/>
        <v>3</v>
      </c>
      <c r="W246" s="23">
        <f t="shared" si="96"/>
        <v>4</v>
      </c>
      <c r="X246" s="23">
        <f t="shared" si="96"/>
        <v>4</v>
      </c>
      <c r="Y246" s="23">
        <f t="shared" si="96"/>
        <v>4</v>
      </c>
      <c r="Z246" s="23">
        <f t="shared" si="96"/>
        <v>5</v>
      </c>
      <c r="AA246" s="23">
        <f t="shared" si="96"/>
        <v>12</v>
      </c>
      <c r="AB246" s="113">
        <f t="shared" si="87"/>
        <v>8.1333333333333327E-2</v>
      </c>
      <c r="AC246" s="21">
        <f t="shared" si="88"/>
        <v>166.12716666666668</v>
      </c>
    </row>
    <row r="247" spans="2:29" x14ac:dyDescent="0.15">
      <c r="B247" s="23">
        <v>245</v>
      </c>
      <c r="C247" s="23" t="str">
        <f t="shared" si="83"/>
        <v>武器245</v>
      </c>
      <c r="D247" s="23" t="str">
        <f t="shared" si="94"/>
        <v>b</v>
      </c>
      <c r="E247" s="89" t="s">
        <v>123</v>
      </c>
      <c r="F247" s="90" t="s">
        <v>1701</v>
      </c>
      <c r="G247" s="22" t="s">
        <v>1710</v>
      </c>
      <c r="H247" s="23">
        <f t="shared" si="90"/>
        <v>5</v>
      </c>
      <c r="I247" s="23">
        <f t="shared" si="74"/>
        <v>75</v>
      </c>
      <c r="J247" s="23">
        <f t="shared" si="75"/>
        <v>12</v>
      </c>
      <c r="K247" s="23">
        <f t="shared" si="76"/>
        <v>10</v>
      </c>
      <c r="L247" s="23">
        <f t="shared" si="77"/>
        <v>8</v>
      </c>
      <c r="M247" s="23">
        <f t="shared" si="78"/>
        <v>9</v>
      </c>
      <c r="N247" s="23">
        <f t="shared" si="79"/>
        <v>26</v>
      </c>
      <c r="O247" s="23">
        <f t="shared" si="80"/>
        <v>7</v>
      </c>
      <c r="P247" s="23">
        <f t="shared" si="81"/>
        <v>6</v>
      </c>
      <c r="Q247" s="112">
        <f t="shared" si="84"/>
        <v>0.03</v>
      </c>
      <c r="R247" s="112">
        <f t="shared" si="85"/>
        <v>1.7500000000000002E-2</v>
      </c>
      <c r="S247" s="112">
        <f t="shared" si="86"/>
        <v>0.01</v>
      </c>
      <c r="T247" s="22" t="str">
        <f t="shared" si="91"/>
        <v>光</v>
      </c>
      <c r="U247" s="23">
        <f t="shared" si="82"/>
        <v>14</v>
      </c>
      <c r="V247" s="23">
        <f t="shared" si="96"/>
        <v>4</v>
      </c>
      <c r="W247" s="23">
        <f t="shared" si="96"/>
        <v>5</v>
      </c>
      <c r="X247" s="23">
        <f t="shared" si="96"/>
        <v>5</v>
      </c>
      <c r="Y247" s="23">
        <f t="shared" si="96"/>
        <v>5</v>
      </c>
      <c r="Z247" s="23">
        <f t="shared" si="96"/>
        <v>6</v>
      </c>
      <c r="AA247" s="23">
        <f t="shared" si="96"/>
        <v>14</v>
      </c>
      <c r="AB247" s="113">
        <f t="shared" si="87"/>
        <v>0.10199999999999999</v>
      </c>
      <c r="AC247" s="21">
        <f t="shared" si="88"/>
        <v>206.15950000000001</v>
      </c>
    </row>
    <row r="248" spans="2:29" x14ac:dyDescent="0.15">
      <c r="B248" s="23">
        <v>246</v>
      </c>
      <c r="C248" s="23" t="str">
        <f t="shared" si="83"/>
        <v>武器246</v>
      </c>
      <c r="D248" s="23" t="str">
        <f t="shared" si="94"/>
        <v>b</v>
      </c>
      <c r="E248" s="89" t="s">
        <v>123</v>
      </c>
      <c r="F248" s="90" t="s">
        <v>1701</v>
      </c>
      <c r="G248" s="22" t="s">
        <v>1710</v>
      </c>
      <c r="H248" s="23">
        <f t="shared" si="90"/>
        <v>6</v>
      </c>
      <c r="I248" s="23">
        <f t="shared" si="74"/>
        <v>90</v>
      </c>
      <c r="J248" s="23">
        <f t="shared" si="75"/>
        <v>14</v>
      </c>
      <c r="K248" s="23">
        <f t="shared" si="76"/>
        <v>12</v>
      </c>
      <c r="L248" s="23">
        <f t="shared" si="77"/>
        <v>9</v>
      </c>
      <c r="M248" s="23">
        <f t="shared" si="78"/>
        <v>10</v>
      </c>
      <c r="N248" s="23">
        <f t="shared" si="79"/>
        <v>32</v>
      </c>
      <c r="O248" s="23">
        <f t="shared" si="80"/>
        <v>8</v>
      </c>
      <c r="P248" s="23">
        <f t="shared" si="81"/>
        <v>8</v>
      </c>
      <c r="Q248" s="112">
        <f t="shared" si="84"/>
        <v>0.04</v>
      </c>
      <c r="R248" s="112">
        <f t="shared" si="85"/>
        <v>0.02</v>
      </c>
      <c r="S248" s="112">
        <f t="shared" si="86"/>
        <v>1.3333333333333332E-2</v>
      </c>
      <c r="T248" s="22" t="str">
        <f t="shared" si="91"/>
        <v>光</v>
      </c>
      <c r="U248" s="23">
        <f t="shared" si="82"/>
        <v>17</v>
      </c>
      <c r="V248" s="23">
        <f t="shared" si="96"/>
        <v>4</v>
      </c>
      <c r="W248" s="23">
        <f t="shared" si="96"/>
        <v>6</v>
      </c>
      <c r="X248" s="23">
        <f t="shared" si="96"/>
        <v>6</v>
      </c>
      <c r="Y248" s="23">
        <f t="shared" si="96"/>
        <v>6</v>
      </c>
      <c r="Z248" s="23">
        <f t="shared" si="96"/>
        <v>7</v>
      </c>
      <c r="AA248" s="23">
        <f t="shared" si="96"/>
        <v>17</v>
      </c>
      <c r="AB248" s="113">
        <f t="shared" si="87"/>
        <v>0.122</v>
      </c>
      <c r="AC248" s="21">
        <f t="shared" si="88"/>
        <v>246.19533333333334</v>
      </c>
    </row>
    <row r="249" spans="2:29" x14ac:dyDescent="0.15">
      <c r="B249" s="23">
        <v>247</v>
      </c>
      <c r="C249" s="23" t="str">
        <f t="shared" si="83"/>
        <v>武器247</v>
      </c>
      <c r="D249" s="23" t="str">
        <f t="shared" si="94"/>
        <v>b</v>
      </c>
      <c r="E249" s="89" t="s">
        <v>123</v>
      </c>
      <c r="F249" s="90" t="s">
        <v>1701</v>
      </c>
      <c r="G249" s="22" t="s">
        <v>1710</v>
      </c>
      <c r="H249" s="23">
        <f t="shared" si="90"/>
        <v>7</v>
      </c>
      <c r="I249" s="23">
        <f t="shared" si="74"/>
        <v>105</v>
      </c>
      <c r="J249" s="23">
        <f t="shared" si="75"/>
        <v>17</v>
      </c>
      <c r="K249" s="23">
        <f t="shared" si="76"/>
        <v>14</v>
      </c>
      <c r="L249" s="23">
        <f t="shared" si="77"/>
        <v>11</v>
      </c>
      <c r="M249" s="23">
        <f t="shared" si="78"/>
        <v>12</v>
      </c>
      <c r="N249" s="23">
        <f t="shared" si="79"/>
        <v>37</v>
      </c>
      <c r="O249" s="23">
        <f t="shared" si="80"/>
        <v>9</v>
      </c>
      <c r="P249" s="23">
        <f t="shared" si="81"/>
        <v>9</v>
      </c>
      <c r="Q249" s="112">
        <f t="shared" si="84"/>
        <v>4.4999999999999998E-2</v>
      </c>
      <c r="R249" s="112">
        <f t="shared" si="85"/>
        <v>2.2499999999999999E-2</v>
      </c>
      <c r="S249" s="112">
        <f t="shared" si="86"/>
        <v>1.4999999999999999E-2</v>
      </c>
      <c r="T249" s="22" t="str">
        <f t="shared" si="91"/>
        <v>光</v>
      </c>
      <c r="U249" s="23">
        <f t="shared" si="82"/>
        <v>20</v>
      </c>
      <c r="V249" s="23">
        <f t="shared" si="96"/>
        <v>5</v>
      </c>
      <c r="W249" s="23">
        <f t="shared" si="96"/>
        <v>7</v>
      </c>
      <c r="X249" s="23">
        <f t="shared" si="96"/>
        <v>7</v>
      </c>
      <c r="Y249" s="23">
        <f t="shared" si="96"/>
        <v>7</v>
      </c>
      <c r="Z249" s="23">
        <f t="shared" si="96"/>
        <v>8</v>
      </c>
      <c r="AA249" s="23">
        <f t="shared" si="96"/>
        <v>20</v>
      </c>
      <c r="AB249" s="113">
        <f t="shared" si="87"/>
        <v>0.14266666666666666</v>
      </c>
      <c r="AC249" s="21">
        <f t="shared" si="88"/>
        <v>288.22516666666667</v>
      </c>
    </row>
    <row r="250" spans="2:29" x14ac:dyDescent="0.15">
      <c r="B250" s="23">
        <v>248</v>
      </c>
      <c r="C250" s="23" t="str">
        <f t="shared" si="83"/>
        <v>武器248</v>
      </c>
      <c r="D250" s="23" t="str">
        <f t="shared" si="94"/>
        <v>b</v>
      </c>
      <c r="E250" s="89" t="s">
        <v>123</v>
      </c>
      <c r="F250" s="90" t="s">
        <v>1701</v>
      </c>
      <c r="G250" s="22" t="s">
        <v>1710</v>
      </c>
      <c r="H250" s="23">
        <f t="shared" si="90"/>
        <v>8</v>
      </c>
      <c r="I250" s="23">
        <f t="shared" si="74"/>
        <v>120</v>
      </c>
      <c r="J250" s="23">
        <f t="shared" si="75"/>
        <v>19</v>
      </c>
      <c r="K250" s="23">
        <f t="shared" si="76"/>
        <v>16</v>
      </c>
      <c r="L250" s="23">
        <f t="shared" si="77"/>
        <v>12</v>
      </c>
      <c r="M250" s="23">
        <f t="shared" si="78"/>
        <v>14</v>
      </c>
      <c r="N250" s="23">
        <f t="shared" si="79"/>
        <v>42</v>
      </c>
      <c r="O250" s="23">
        <f t="shared" si="80"/>
        <v>11</v>
      </c>
      <c r="P250" s="23">
        <f t="shared" si="81"/>
        <v>10</v>
      </c>
      <c r="Q250" s="112">
        <f t="shared" si="84"/>
        <v>0.05</v>
      </c>
      <c r="R250" s="112">
        <f t="shared" si="85"/>
        <v>2.75E-2</v>
      </c>
      <c r="S250" s="112">
        <f t="shared" si="86"/>
        <v>1.6666666666666666E-2</v>
      </c>
      <c r="T250" s="22" t="str">
        <f t="shared" si="91"/>
        <v>光</v>
      </c>
      <c r="U250" s="23">
        <f t="shared" si="82"/>
        <v>23</v>
      </c>
      <c r="V250" s="23">
        <f t="shared" si="96"/>
        <v>6</v>
      </c>
      <c r="W250" s="23">
        <f t="shared" si="96"/>
        <v>8</v>
      </c>
      <c r="X250" s="23">
        <f t="shared" si="96"/>
        <v>8</v>
      </c>
      <c r="Y250" s="23">
        <f t="shared" si="96"/>
        <v>8</v>
      </c>
      <c r="Z250" s="23">
        <f t="shared" si="96"/>
        <v>9</v>
      </c>
      <c r="AA250" s="23">
        <f t="shared" si="96"/>
        <v>23</v>
      </c>
      <c r="AB250" s="113">
        <f t="shared" si="87"/>
        <v>0.16266666666666665</v>
      </c>
      <c r="AC250" s="21">
        <f t="shared" si="88"/>
        <v>329.25683333333336</v>
      </c>
    </row>
    <row r="251" spans="2:29" x14ac:dyDescent="0.15">
      <c r="B251" s="23">
        <v>249</v>
      </c>
      <c r="C251" s="23" t="str">
        <f t="shared" si="83"/>
        <v>武器249</v>
      </c>
      <c r="D251" s="23" t="str">
        <f t="shared" si="94"/>
        <v>c</v>
      </c>
      <c r="E251" s="89" t="s">
        <v>123</v>
      </c>
      <c r="F251" s="90" t="s">
        <v>1701</v>
      </c>
      <c r="G251" s="22" t="s">
        <v>1710</v>
      </c>
      <c r="H251" s="23">
        <f t="shared" si="90"/>
        <v>1</v>
      </c>
      <c r="I251" s="23">
        <f t="shared" si="74"/>
        <v>17</v>
      </c>
      <c r="J251" s="23">
        <f t="shared" si="75"/>
        <v>0</v>
      </c>
      <c r="K251" s="23">
        <f t="shared" si="76"/>
        <v>0</v>
      </c>
      <c r="L251" s="23">
        <f t="shared" si="77"/>
        <v>0</v>
      </c>
      <c r="M251" s="23">
        <f t="shared" si="78"/>
        <v>0</v>
      </c>
      <c r="N251" s="23">
        <f t="shared" si="79"/>
        <v>0</v>
      </c>
      <c r="O251" s="23">
        <f t="shared" si="80"/>
        <v>0</v>
      </c>
      <c r="P251" s="23">
        <f t="shared" si="81"/>
        <v>0</v>
      </c>
      <c r="Q251" s="112">
        <f t="shared" si="84"/>
        <v>0</v>
      </c>
      <c r="R251" s="112">
        <f t="shared" si="85"/>
        <v>0</v>
      </c>
      <c r="S251" s="112">
        <f t="shared" si="86"/>
        <v>0</v>
      </c>
      <c r="T251" s="22" t="str">
        <f t="shared" si="91"/>
        <v>光</v>
      </c>
      <c r="U251" s="23">
        <f t="shared" si="82"/>
        <v>0</v>
      </c>
      <c r="V251" s="23">
        <f t="shared" si="96"/>
        <v>0</v>
      </c>
      <c r="W251" s="23">
        <f t="shared" si="96"/>
        <v>0</v>
      </c>
      <c r="X251" s="23">
        <f t="shared" si="96"/>
        <v>0</v>
      </c>
      <c r="Y251" s="23">
        <f t="shared" si="96"/>
        <v>0</v>
      </c>
      <c r="Z251" s="23">
        <f t="shared" si="96"/>
        <v>0</v>
      </c>
      <c r="AA251" s="23">
        <f t="shared" si="96"/>
        <v>0</v>
      </c>
      <c r="AB251" s="113">
        <f t="shared" si="87"/>
        <v>0</v>
      </c>
      <c r="AC251" s="21">
        <f t="shared" si="88"/>
        <v>17</v>
      </c>
    </row>
    <row r="252" spans="2:29" x14ac:dyDescent="0.15">
      <c r="B252" s="23">
        <v>250</v>
      </c>
      <c r="C252" s="23" t="str">
        <f t="shared" si="83"/>
        <v>武器250</v>
      </c>
      <c r="D252" s="23" t="str">
        <f t="shared" si="94"/>
        <v>c</v>
      </c>
      <c r="E252" s="89" t="s">
        <v>123</v>
      </c>
      <c r="F252" s="90" t="s">
        <v>1701</v>
      </c>
      <c r="G252" s="22" t="s">
        <v>1710</v>
      </c>
      <c r="H252" s="23">
        <f t="shared" si="90"/>
        <v>2</v>
      </c>
      <c r="I252" s="23">
        <f t="shared" si="74"/>
        <v>34</v>
      </c>
      <c r="J252" s="23">
        <f t="shared" si="75"/>
        <v>0</v>
      </c>
      <c r="K252" s="23">
        <f t="shared" si="76"/>
        <v>0</v>
      </c>
      <c r="L252" s="23">
        <f t="shared" si="77"/>
        <v>0</v>
      </c>
      <c r="M252" s="23">
        <f t="shared" si="78"/>
        <v>0</v>
      </c>
      <c r="N252" s="23">
        <f t="shared" si="79"/>
        <v>0</v>
      </c>
      <c r="O252" s="23">
        <f t="shared" si="80"/>
        <v>0</v>
      </c>
      <c r="P252" s="23">
        <f t="shared" si="81"/>
        <v>0</v>
      </c>
      <c r="Q252" s="112">
        <f t="shared" si="84"/>
        <v>0</v>
      </c>
      <c r="R252" s="112">
        <f t="shared" si="85"/>
        <v>0</v>
      </c>
      <c r="S252" s="112">
        <f t="shared" si="86"/>
        <v>0</v>
      </c>
      <c r="T252" s="22" t="str">
        <f t="shared" si="91"/>
        <v>光</v>
      </c>
      <c r="U252" s="23">
        <f t="shared" si="82"/>
        <v>0</v>
      </c>
      <c r="V252" s="23">
        <f t="shared" si="96"/>
        <v>0</v>
      </c>
      <c r="W252" s="23">
        <f t="shared" si="96"/>
        <v>0</v>
      </c>
      <c r="X252" s="23">
        <f t="shared" si="96"/>
        <v>0</v>
      </c>
      <c r="Y252" s="23">
        <f t="shared" si="96"/>
        <v>0</v>
      </c>
      <c r="Z252" s="23">
        <f t="shared" si="96"/>
        <v>0</v>
      </c>
      <c r="AA252" s="23">
        <f t="shared" si="96"/>
        <v>0</v>
      </c>
      <c r="AB252" s="113">
        <f t="shared" si="87"/>
        <v>0</v>
      </c>
      <c r="AC252" s="21">
        <f t="shared" si="88"/>
        <v>34</v>
      </c>
    </row>
    <row r="253" spans="2:29" x14ac:dyDescent="0.15">
      <c r="B253" s="23">
        <v>251</v>
      </c>
      <c r="C253" s="23" t="str">
        <f t="shared" si="83"/>
        <v>武器251</v>
      </c>
      <c r="D253" s="23" t="str">
        <f t="shared" si="94"/>
        <v>c</v>
      </c>
      <c r="E253" s="89" t="s">
        <v>123</v>
      </c>
      <c r="F253" s="90" t="s">
        <v>1701</v>
      </c>
      <c r="G253" s="22" t="s">
        <v>1710</v>
      </c>
      <c r="H253" s="23">
        <f t="shared" si="90"/>
        <v>3</v>
      </c>
      <c r="I253" s="23">
        <f t="shared" si="74"/>
        <v>51</v>
      </c>
      <c r="J253" s="23">
        <f t="shared" si="75"/>
        <v>0</v>
      </c>
      <c r="K253" s="23">
        <f t="shared" si="76"/>
        <v>0</v>
      </c>
      <c r="L253" s="23">
        <f t="shared" si="77"/>
        <v>0</v>
      </c>
      <c r="M253" s="23">
        <f t="shared" si="78"/>
        <v>0</v>
      </c>
      <c r="N253" s="23">
        <f t="shared" si="79"/>
        <v>0</v>
      </c>
      <c r="O253" s="23">
        <f t="shared" si="80"/>
        <v>0</v>
      </c>
      <c r="P253" s="23">
        <f t="shared" si="81"/>
        <v>0</v>
      </c>
      <c r="Q253" s="112">
        <f t="shared" si="84"/>
        <v>0</v>
      </c>
      <c r="R253" s="112">
        <f t="shared" si="85"/>
        <v>0</v>
      </c>
      <c r="S253" s="112">
        <f t="shared" si="86"/>
        <v>0</v>
      </c>
      <c r="T253" s="22" t="str">
        <f t="shared" si="91"/>
        <v>光</v>
      </c>
      <c r="U253" s="23">
        <f t="shared" si="82"/>
        <v>0</v>
      </c>
      <c r="V253" s="23">
        <f t="shared" ref="V253:AA262" si="97">ROUND(VLOOKUP($F253,professionGrow,MATCH(V$2,professionGrowPName,0),FALSE)*(1+VLOOKUP($G253,professionGrowP,MATCH(V$2,professionGrowPName,0),FALSE))*$H253*10*VLOOKUP($D253,eq_qulity,5,FALSE),0)</f>
        <v>0</v>
      </c>
      <c r="W253" s="23">
        <f t="shared" si="97"/>
        <v>0</v>
      </c>
      <c r="X253" s="23">
        <f t="shared" si="97"/>
        <v>0</v>
      </c>
      <c r="Y253" s="23">
        <f t="shared" si="97"/>
        <v>0</v>
      </c>
      <c r="Z253" s="23">
        <f t="shared" si="97"/>
        <v>0</v>
      </c>
      <c r="AA253" s="23">
        <f t="shared" si="97"/>
        <v>0</v>
      </c>
      <c r="AB253" s="113">
        <f t="shared" si="87"/>
        <v>0</v>
      </c>
      <c r="AC253" s="21">
        <f t="shared" si="88"/>
        <v>51</v>
      </c>
    </row>
    <row r="254" spans="2:29" x14ac:dyDescent="0.15">
      <c r="B254" s="23">
        <v>252</v>
      </c>
      <c r="C254" s="23" t="str">
        <f t="shared" si="83"/>
        <v>武器252</v>
      </c>
      <c r="D254" s="23" t="str">
        <f t="shared" si="94"/>
        <v>c</v>
      </c>
      <c r="E254" s="89" t="s">
        <v>123</v>
      </c>
      <c r="F254" s="90" t="s">
        <v>1701</v>
      </c>
      <c r="G254" s="22" t="s">
        <v>1710</v>
      </c>
      <c r="H254" s="23">
        <f t="shared" si="90"/>
        <v>4</v>
      </c>
      <c r="I254" s="23">
        <f t="shared" si="74"/>
        <v>68</v>
      </c>
      <c r="J254" s="23">
        <f t="shared" si="75"/>
        <v>0</v>
      </c>
      <c r="K254" s="23">
        <f t="shared" si="76"/>
        <v>0</v>
      </c>
      <c r="L254" s="23">
        <f t="shared" si="77"/>
        <v>0</v>
      </c>
      <c r="M254" s="23">
        <f t="shared" si="78"/>
        <v>0</v>
      </c>
      <c r="N254" s="23">
        <f t="shared" si="79"/>
        <v>0</v>
      </c>
      <c r="O254" s="23">
        <f t="shared" si="80"/>
        <v>0</v>
      </c>
      <c r="P254" s="23">
        <f t="shared" si="81"/>
        <v>0</v>
      </c>
      <c r="Q254" s="112">
        <f t="shared" si="84"/>
        <v>0</v>
      </c>
      <c r="R254" s="112">
        <f t="shared" si="85"/>
        <v>0</v>
      </c>
      <c r="S254" s="112">
        <f t="shared" si="86"/>
        <v>0</v>
      </c>
      <c r="T254" s="22" t="str">
        <f t="shared" si="91"/>
        <v>光</v>
      </c>
      <c r="U254" s="23">
        <f t="shared" si="82"/>
        <v>0</v>
      </c>
      <c r="V254" s="23">
        <f t="shared" si="97"/>
        <v>0</v>
      </c>
      <c r="W254" s="23">
        <f t="shared" si="97"/>
        <v>0</v>
      </c>
      <c r="X254" s="23">
        <f t="shared" si="97"/>
        <v>0</v>
      </c>
      <c r="Y254" s="23">
        <f t="shared" si="97"/>
        <v>0</v>
      </c>
      <c r="Z254" s="23">
        <f t="shared" si="97"/>
        <v>0</v>
      </c>
      <c r="AA254" s="23">
        <f t="shared" si="97"/>
        <v>0</v>
      </c>
      <c r="AB254" s="113">
        <f t="shared" si="87"/>
        <v>0</v>
      </c>
      <c r="AC254" s="21">
        <f t="shared" si="88"/>
        <v>68</v>
      </c>
    </row>
    <row r="255" spans="2:29" x14ac:dyDescent="0.15">
      <c r="B255" s="23">
        <v>253</v>
      </c>
      <c r="C255" s="23" t="str">
        <f t="shared" si="83"/>
        <v>武器253</v>
      </c>
      <c r="D255" s="23" t="str">
        <f t="shared" si="94"/>
        <v>c</v>
      </c>
      <c r="E255" s="89" t="s">
        <v>123</v>
      </c>
      <c r="F255" s="90" t="s">
        <v>1701</v>
      </c>
      <c r="G255" s="22" t="s">
        <v>1710</v>
      </c>
      <c r="H255" s="23">
        <f t="shared" si="90"/>
        <v>5</v>
      </c>
      <c r="I255" s="23">
        <f t="shared" si="74"/>
        <v>86</v>
      </c>
      <c r="J255" s="23">
        <f t="shared" si="75"/>
        <v>0</v>
      </c>
      <c r="K255" s="23">
        <f t="shared" si="76"/>
        <v>0</v>
      </c>
      <c r="L255" s="23">
        <f t="shared" si="77"/>
        <v>0</v>
      </c>
      <c r="M255" s="23">
        <f t="shared" si="78"/>
        <v>0</v>
      </c>
      <c r="N255" s="23">
        <f t="shared" si="79"/>
        <v>0</v>
      </c>
      <c r="O255" s="23">
        <f t="shared" si="80"/>
        <v>0</v>
      </c>
      <c r="P255" s="23">
        <f t="shared" si="81"/>
        <v>0</v>
      </c>
      <c r="Q255" s="112">
        <f t="shared" si="84"/>
        <v>0</v>
      </c>
      <c r="R255" s="112">
        <f t="shared" si="85"/>
        <v>0</v>
      </c>
      <c r="S255" s="112">
        <f t="shared" si="86"/>
        <v>0</v>
      </c>
      <c r="T255" s="22" t="str">
        <f t="shared" si="91"/>
        <v>光</v>
      </c>
      <c r="U255" s="23">
        <f t="shared" si="82"/>
        <v>0</v>
      </c>
      <c r="V255" s="23">
        <f t="shared" si="97"/>
        <v>0</v>
      </c>
      <c r="W255" s="23">
        <f t="shared" si="97"/>
        <v>0</v>
      </c>
      <c r="X255" s="23">
        <f t="shared" si="97"/>
        <v>0</v>
      </c>
      <c r="Y255" s="23">
        <f t="shared" si="97"/>
        <v>0</v>
      </c>
      <c r="Z255" s="23">
        <f t="shared" si="97"/>
        <v>0</v>
      </c>
      <c r="AA255" s="23">
        <f t="shared" si="97"/>
        <v>0</v>
      </c>
      <c r="AB255" s="113">
        <f t="shared" si="87"/>
        <v>0</v>
      </c>
      <c r="AC255" s="21">
        <f t="shared" si="88"/>
        <v>86</v>
      </c>
    </row>
    <row r="256" spans="2:29" x14ac:dyDescent="0.15">
      <c r="B256" s="23">
        <v>254</v>
      </c>
      <c r="C256" s="23" t="str">
        <f t="shared" si="83"/>
        <v>武器254</v>
      </c>
      <c r="D256" s="23" t="str">
        <f t="shared" si="94"/>
        <v>c</v>
      </c>
      <c r="E256" s="89" t="s">
        <v>123</v>
      </c>
      <c r="F256" s="90" t="s">
        <v>1701</v>
      </c>
      <c r="G256" s="22" t="s">
        <v>1710</v>
      </c>
      <c r="H256" s="23">
        <f t="shared" si="90"/>
        <v>6</v>
      </c>
      <c r="I256" s="23">
        <f t="shared" si="74"/>
        <v>103</v>
      </c>
      <c r="J256" s="23">
        <f t="shared" si="75"/>
        <v>0</v>
      </c>
      <c r="K256" s="23">
        <f t="shared" si="76"/>
        <v>0</v>
      </c>
      <c r="L256" s="23">
        <f t="shared" si="77"/>
        <v>0</v>
      </c>
      <c r="M256" s="23">
        <f t="shared" si="78"/>
        <v>0</v>
      </c>
      <c r="N256" s="23">
        <f t="shared" si="79"/>
        <v>0</v>
      </c>
      <c r="O256" s="23">
        <f t="shared" si="80"/>
        <v>0</v>
      </c>
      <c r="P256" s="23">
        <f t="shared" si="81"/>
        <v>0</v>
      </c>
      <c r="Q256" s="112">
        <f t="shared" si="84"/>
        <v>0</v>
      </c>
      <c r="R256" s="112">
        <f t="shared" si="85"/>
        <v>0</v>
      </c>
      <c r="S256" s="112">
        <f t="shared" si="86"/>
        <v>0</v>
      </c>
      <c r="T256" s="22" t="str">
        <f t="shared" si="91"/>
        <v>光</v>
      </c>
      <c r="U256" s="23">
        <f t="shared" si="82"/>
        <v>0</v>
      </c>
      <c r="V256" s="23">
        <f t="shared" si="97"/>
        <v>0</v>
      </c>
      <c r="W256" s="23">
        <f t="shared" si="97"/>
        <v>0</v>
      </c>
      <c r="X256" s="23">
        <f t="shared" si="97"/>
        <v>0</v>
      </c>
      <c r="Y256" s="23">
        <f t="shared" si="97"/>
        <v>0</v>
      </c>
      <c r="Z256" s="23">
        <f t="shared" si="97"/>
        <v>0</v>
      </c>
      <c r="AA256" s="23">
        <f t="shared" si="97"/>
        <v>0</v>
      </c>
      <c r="AB256" s="113">
        <f t="shared" si="87"/>
        <v>0</v>
      </c>
      <c r="AC256" s="21">
        <f t="shared" si="88"/>
        <v>103</v>
      </c>
    </row>
    <row r="257" spans="2:29" x14ac:dyDescent="0.15">
      <c r="B257" s="23">
        <v>255</v>
      </c>
      <c r="C257" s="23" t="str">
        <f t="shared" si="83"/>
        <v>武器255</v>
      </c>
      <c r="D257" s="23" t="str">
        <f t="shared" si="94"/>
        <v>c</v>
      </c>
      <c r="E257" s="89" t="s">
        <v>123</v>
      </c>
      <c r="F257" s="90" t="s">
        <v>1701</v>
      </c>
      <c r="G257" s="22" t="s">
        <v>1710</v>
      </c>
      <c r="H257" s="23">
        <f t="shared" si="90"/>
        <v>7</v>
      </c>
      <c r="I257" s="23">
        <f t="shared" si="74"/>
        <v>120</v>
      </c>
      <c r="J257" s="23">
        <f t="shared" si="75"/>
        <v>0</v>
      </c>
      <c r="K257" s="23">
        <f t="shared" si="76"/>
        <v>0</v>
      </c>
      <c r="L257" s="23">
        <f t="shared" si="77"/>
        <v>0</v>
      </c>
      <c r="M257" s="23">
        <f t="shared" si="78"/>
        <v>0</v>
      </c>
      <c r="N257" s="23">
        <f t="shared" si="79"/>
        <v>0</v>
      </c>
      <c r="O257" s="23">
        <f t="shared" si="80"/>
        <v>0</v>
      </c>
      <c r="P257" s="23">
        <f t="shared" si="81"/>
        <v>0</v>
      </c>
      <c r="Q257" s="112">
        <f t="shared" si="84"/>
        <v>0</v>
      </c>
      <c r="R257" s="112">
        <f t="shared" si="85"/>
        <v>0</v>
      </c>
      <c r="S257" s="112">
        <f t="shared" si="86"/>
        <v>0</v>
      </c>
      <c r="T257" s="22" t="str">
        <f t="shared" si="91"/>
        <v>光</v>
      </c>
      <c r="U257" s="23">
        <f t="shared" si="82"/>
        <v>0</v>
      </c>
      <c r="V257" s="23">
        <f t="shared" si="97"/>
        <v>0</v>
      </c>
      <c r="W257" s="23">
        <f t="shared" si="97"/>
        <v>0</v>
      </c>
      <c r="X257" s="23">
        <f t="shared" si="97"/>
        <v>0</v>
      </c>
      <c r="Y257" s="23">
        <f t="shared" si="97"/>
        <v>0</v>
      </c>
      <c r="Z257" s="23">
        <f t="shared" si="97"/>
        <v>0</v>
      </c>
      <c r="AA257" s="23">
        <f t="shared" si="97"/>
        <v>0</v>
      </c>
      <c r="AB257" s="113">
        <f t="shared" si="87"/>
        <v>0</v>
      </c>
      <c r="AC257" s="21">
        <f t="shared" si="88"/>
        <v>120</v>
      </c>
    </row>
    <row r="258" spans="2:29" x14ac:dyDescent="0.15">
      <c r="B258" s="23">
        <v>256</v>
      </c>
      <c r="C258" s="23" t="str">
        <f t="shared" si="83"/>
        <v>武器256</v>
      </c>
      <c r="D258" s="23" t="str">
        <f t="shared" si="94"/>
        <v>c</v>
      </c>
      <c r="E258" s="89" t="s">
        <v>123</v>
      </c>
      <c r="F258" s="90" t="s">
        <v>1701</v>
      </c>
      <c r="G258" s="22" t="s">
        <v>1710</v>
      </c>
      <c r="H258" s="23">
        <f t="shared" si="90"/>
        <v>8</v>
      </c>
      <c r="I258" s="23">
        <f t="shared" si="74"/>
        <v>137</v>
      </c>
      <c r="J258" s="23">
        <f t="shared" si="75"/>
        <v>0</v>
      </c>
      <c r="K258" s="23">
        <f t="shared" si="76"/>
        <v>0</v>
      </c>
      <c r="L258" s="23">
        <f t="shared" si="77"/>
        <v>0</v>
      </c>
      <c r="M258" s="23">
        <f t="shared" si="78"/>
        <v>0</v>
      </c>
      <c r="N258" s="23">
        <f t="shared" si="79"/>
        <v>0</v>
      </c>
      <c r="O258" s="23">
        <f t="shared" si="80"/>
        <v>0</v>
      </c>
      <c r="P258" s="23">
        <f t="shared" si="81"/>
        <v>0</v>
      </c>
      <c r="Q258" s="112">
        <f t="shared" si="84"/>
        <v>0</v>
      </c>
      <c r="R258" s="112">
        <f t="shared" si="85"/>
        <v>0</v>
      </c>
      <c r="S258" s="112">
        <f t="shared" si="86"/>
        <v>0</v>
      </c>
      <c r="T258" s="22" t="str">
        <f t="shared" si="91"/>
        <v>光</v>
      </c>
      <c r="U258" s="23">
        <f t="shared" si="82"/>
        <v>0</v>
      </c>
      <c r="V258" s="23">
        <f t="shared" si="97"/>
        <v>0</v>
      </c>
      <c r="W258" s="23">
        <f t="shared" si="97"/>
        <v>0</v>
      </c>
      <c r="X258" s="23">
        <f t="shared" si="97"/>
        <v>0</v>
      </c>
      <c r="Y258" s="23">
        <f t="shared" si="97"/>
        <v>0</v>
      </c>
      <c r="Z258" s="23">
        <f t="shared" si="97"/>
        <v>0</v>
      </c>
      <c r="AA258" s="23">
        <f t="shared" si="97"/>
        <v>0</v>
      </c>
      <c r="AB258" s="113">
        <f t="shared" si="87"/>
        <v>0</v>
      </c>
      <c r="AC258" s="21">
        <f t="shared" si="88"/>
        <v>137</v>
      </c>
    </row>
    <row r="259" spans="2:29" x14ac:dyDescent="0.15">
      <c r="B259" s="23">
        <v>257</v>
      </c>
      <c r="C259" s="23" t="str">
        <f t="shared" si="83"/>
        <v>武器257</v>
      </c>
      <c r="D259" s="23" t="str">
        <f t="shared" si="94"/>
        <v>s</v>
      </c>
      <c r="E259" s="89" t="s">
        <v>123</v>
      </c>
      <c r="F259" s="90" t="s">
        <v>1701</v>
      </c>
      <c r="G259" s="22" t="s">
        <v>1711</v>
      </c>
      <c r="H259" s="23">
        <f t="shared" si="90"/>
        <v>1</v>
      </c>
      <c r="I259" s="23">
        <f t="shared" ref="I259:I322" si="98">ROUND(VLOOKUP(F259,professionGrow,4,FALSE)*(1+VLOOKUP(G259,professionGrowP,4,FALSE))*H259*10*VLOOKUP(D259,eq_qulity,4,FALSE)*(1+VLOOKUP($G259,equ_change,4,FALSE)),0)</f>
        <v>16</v>
      </c>
      <c r="J259" s="23">
        <f t="shared" ref="J259:J322" si="99">ROUND(VLOOKUP($F259,professionGrow,血量,FALSE)*(1+VLOOKUP($G259,professionGrowP,血量,FALSE))*$H259*10*VLOOKUP($D259,eq_qulity,5,FALSE)*(1+VLOOKUP($G259,equ_change,血量,FALSE)),0)</f>
        <v>7</v>
      </c>
      <c r="K259" s="23">
        <f t="shared" ref="K259:K322" si="100">ROUND(VLOOKUP($F259,professionGrow,魔法值,FALSE)*(1+VLOOKUP($G259,professionGrowP,魔法值,FALSE))*$H259*10*VLOOKUP($D259,eq_qulity,5,FALSE)*(1+VLOOKUP($G259,equ_change,魔法值,FALSE)),0)</f>
        <v>4</v>
      </c>
      <c r="L259" s="23">
        <f t="shared" ref="L259:L322" si="101">ROUND(VLOOKUP($F259,professionGrow,力量,FALSE)*(1+VLOOKUP($G259,professionGrowP,力量,FALSE))*$H259*10*VLOOKUP($D259,eq_qulity,5,FALSE)*(1+VLOOKUP(G259,equ_change,力量,FALSE)),0)</f>
        <v>5</v>
      </c>
      <c r="M259" s="23">
        <f t="shared" ref="M259:M322" si="102">ROUND(VLOOKUP($F259,professionGrow,防御力,FALSE)*(1+VLOOKUP($G259,professionGrowP,防御力,FALSE))*$H259*10*VLOOKUP($D259,eq_qulity,5,FALSE)*(1+VLOOKUP($G259,equ_change,防御力,FALSE)),0)</f>
        <v>4</v>
      </c>
      <c r="N259" s="23">
        <f t="shared" ref="N259:N322" si="103">ROUND(VLOOKUP($F259,professionGrow,魔攻,FALSE)*(1+VLOOKUP($G259,professionGrowP,魔攻,FALSE))*$H259*10*VLOOKUP($D259,eq_qulity,5,FALSE)*(1+VLOOKUP(G259,equ_change,魔攻,FALSE)),0)</f>
        <v>11</v>
      </c>
      <c r="O259" s="23">
        <f t="shared" ref="O259:O322" si="104">ROUND(VLOOKUP($F259,professionGrow,敏捷,FALSE)*(1+VLOOKUP($G259,professionGrowP,敏捷,FALSE))*$H259*10*VLOOKUP($D259,eq_qulity,5,FALSE)*(1+VLOOKUP(G259,equ_change,敏捷,FALSE)),0)</f>
        <v>3</v>
      </c>
      <c r="P259" s="23">
        <f t="shared" ref="P259:P322" si="105">ROUND(VLOOKUP($F259,professionGrow,幸运,FALSE)*(1+VLOOKUP($G259,professionGrowP,幸运,FALSE))*$H259*10*VLOOKUP($D259,eq_qulity,5,FALSE)*(1+VLOOKUP(G259,equ_change,幸运,FALSE)),0)</f>
        <v>4</v>
      </c>
      <c r="Q259" s="112">
        <f t="shared" si="84"/>
        <v>0.02</v>
      </c>
      <c r="R259" s="112">
        <f t="shared" si="85"/>
        <v>7.4999999999999997E-3</v>
      </c>
      <c r="S259" s="112">
        <f t="shared" si="86"/>
        <v>6.6666666666666662E-3</v>
      </c>
      <c r="T259" s="22" t="str">
        <f t="shared" si="91"/>
        <v>火</v>
      </c>
      <c r="U259" s="23">
        <f t="shared" ref="U259:U322" si="106">ROUND(VLOOKUP($F259,professionGrow,MATCH(T259,professionGrowPName,0),FALSE)*(1+VLOOKUP($G259,professionGrowP,MATCH(T259,professionGrowPName,0),FALSE))*$H259*10*VLOOKUP($D259,eq_qulity,5,FALSE),0)</f>
        <v>4</v>
      </c>
      <c r="V259" s="23">
        <f t="shared" si="97"/>
        <v>3</v>
      </c>
      <c r="W259" s="23">
        <f t="shared" si="97"/>
        <v>4</v>
      </c>
      <c r="X259" s="23">
        <f t="shared" si="97"/>
        <v>2</v>
      </c>
      <c r="Y259" s="23">
        <f t="shared" si="97"/>
        <v>4</v>
      </c>
      <c r="Z259" s="23">
        <f t="shared" si="97"/>
        <v>3</v>
      </c>
      <c r="AA259" s="23">
        <f t="shared" si="97"/>
        <v>8</v>
      </c>
      <c r="AB259" s="113">
        <f t="shared" si="87"/>
        <v>0.08</v>
      </c>
      <c r="AC259" s="21">
        <f t="shared" si="88"/>
        <v>82.114166666666662</v>
      </c>
    </row>
    <row r="260" spans="2:29" x14ac:dyDescent="0.15">
      <c r="B260" s="23">
        <v>258</v>
      </c>
      <c r="C260" s="23" t="str">
        <f t="shared" ref="C260:C323" si="107">"武器"&amp;B260</f>
        <v>武器258</v>
      </c>
      <c r="D260" s="23" t="str">
        <f t="shared" si="94"/>
        <v>s</v>
      </c>
      <c r="E260" s="89" t="s">
        <v>123</v>
      </c>
      <c r="F260" s="90" t="s">
        <v>1701</v>
      </c>
      <c r="G260" s="22" t="s">
        <v>1711</v>
      </c>
      <c r="H260" s="23">
        <f t="shared" si="90"/>
        <v>2</v>
      </c>
      <c r="I260" s="23">
        <f t="shared" si="98"/>
        <v>32</v>
      </c>
      <c r="J260" s="23">
        <f t="shared" si="99"/>
        <v>15</v>
      </c>
      <c r="K260" s="23">
        <f t="shared" si="100"/>
        <v>8</v>
      </c>
      <c r="L260" s="23">
        <f t="shared" si="101"/>
        <v>10</v>
      </c>
      <c r="M260" s="23">
        <f t="shared" si="102"/>
        <v>8</v>
      </c>
      <c r="N260" s="23">
        <f t="shared" si="103"/>
        <v>23</v>
      </c>
      <c r="O260" s="23">
        <f t="shared" si="104"/>
        <v>7</v>
      </c>
      <c r="P260" s="23">
        <f t="shared" si="105"/>
        <v>9</v>
      </c>
      <c r="Q260" s="112">
        <f t="shared" ref="Q260:Q323" si="108">(P260/2)%</f>
        <v>4.4999999999999998E-2</v>
      </c>
      <c r="R260" s="112">
        <f t="shared" ref="R260:R323" si="109">(O260/4)%</f>
        <v>1.7500000000000002E-2</v>
      </c>
      <c r="S260" s="112">
        <f t="shared" ref="S260:S323" si="110">(P260/6)%</f>
        <v>1.4999999999999999E-2</v>
      </c>
      <c r="T260" s="22" t="str">
        <f t="shared" si="91"/>
        <v>火</v>
      </c>
      <c r="U260" s="23">
        <f t="shared" si="106"/>
        <v>7</v>
      </c>
      <c r="V260" s="23">
        <f t="shared" si="97"/>
        <v>6</v>
      </c>
      <c r="W260" s="23">
        <f t="shared" si="97"/>
        <v>7</v>
      </c>
      <c r="X260" s="23">
        <f t="shared" si="97"/>
        <v>4</v>
      </c>
      <c r="Y260" s="23">
        <f t="shared" si="97"/>
        <v>7</v>
      </c>
      <c r="Z260" s="23">
        <f t="shared" si="97"/>
        <v>6</v>
      </c>
      <c r="AA260" s="23">
        <f t="shared" si="97"/>
        <v>16</v>
      </c>
      <c r="AB260" s="113">
        <f t="shared" ref="AB260:AB323" si="111">IF(U260=0,0,IF((SUM(I260:P260)/15)&lt;8,8%,(SUM(I260:P260)/15)%))</f>
        <v>0.08</v>
      </c>
      <c r="AC260" s="21">
        <f t="shared" ref="AC260:AC323" si="112">SUM(I260:AB260)</f>
        <v>165.1575</v>
      </c>
    </row>
    <row r="261" spans="2:29" x14ac:dyDescent="0.15">
      <c r="B261" s="23">
        <v>259</v>
      </c>
      <c r="C261" s="23" t="str">
        <f t="shared" si="107"/>
        <v>武器259</v>
      </c>
      <c r="D261" s="23" t="str">
        <f t="shared" si="94"/>
        <v>s</v>
      </c>
      <c r="E261" s="89" t="s">
        <v>123</v>
      </c>
      <c r="F261" s="90" t="s">
        <v>1701</v>
      </c>
      <c r="G261" s="22" t="s">
        <v>1711</v>
      </c>
      <c r="H261" s="23">
        <f t="shared" si="90"/>
        <v>3</v>
      </c>
      <c r="I261" s="23">
        <f t="shared" si="98"/>
        <v>48</v>
      </c>
      <c r="J261" s="23">
        <f t="shared" si="99"/>
        <v>22</v>
      </c>
      <c r="K261" s="23">
        <f t="shared" si="100"/>
        <v>13</v>
      </c>
      <c r="L261" s="23">
        <f t="shared" si="101"/>
        <v>15</v>
      </c>
      <c r="M261" s="23">
        <f t="shared" si="102"/>
        <v>13</v>
      </c>
      <c r="N261" s="23">
        <f t="shared" si="103"/>
        <v>34</v>
      </c>
      <c r="O261" s="23">
        <f t="shared" si="104"/>
        <v>10</v>
      </c>
      <c r="P261" s="23">
        <f t="shared" si="105"/>
        <v>13</v>
      </c>
      <c r="Q261" s="112">
        <f t="shared" si="108"/>
        <v>6.5000000000000002E-2</v>
      </c>
      <c r="R261" s="112">
        <f t="shared" si="109"/>
        <v>2.5000000000000001E-2</v>
      </c>
      <c r="S261" s="112">
        <f t="shared" si="110"/>
        <v>2.1666666666666664E-2</v>
      </c>
      <c r="T261" s="22" t="str">
        <f t="shared" si="91"/>
        <v>火</v>
      </c>
      <c r="U261" s="23">
        <f t="shared" si="106"/>
        <v>11</v>
      </c>
      <c r="V261" s="23">
        <f t="shared" si="97"/>
        <v>10</v>
      </c>
      <c r="W261" s="23">
        <f t="shared" si="97"/>
        <v>11</v>
      </c>
      <c r="X261" s="23">
        <f t="shared" si="97"/>
        <v>7</v>
      </c>
      <c r="Y261" s="23">
        <f t="shared" si="97"/>
        <v>11</v>
      </c>
      <c r="Z261" s="23">
        <f t="shared" si="97"/>
        <v>10</v>
      </c>
      <c r="AA261" s="23">
        <f t="shared" si="97"/>
        <v>24</v>
      </c>
      <c r="AB261" s="113">
        <f t="shared" si="111"/>
        <v>0.11199999999999999</v>
      </c>
      <c r="AC261" s="21">
        <f t="shared" si="112"/>
        <v>252.22366666666667</v>
      </c>
    </row>
    <row r="262" spans="2:29" x14ac:dyDescent="0.15">
      <c r="B262" s="23">
        <v>260</v>
      </c>
      <c r="C262" s="23" t="str">
        <f t="shared" si="107"/>
        <v>武器260</v>
      </c>
      <c r="D262" s="23" t="str">
        <f t="shared" si="94"/>
        <v>s</v>
      </c>
      <c r="E262" s="89" t="s">
        <v>123</v>
      </c>
      <c r="F262" s="90" t="s">
        <v>1701</v>
      </c>
      <c r="G262" s="22" t="s">
        <v>1711</v>
      </c>
      <c r="H262" s="23">
        <f t="shared" si="90"/>
        <v>4</v>
      </c>
      <c r="I262" s="23">
        <f t="shared" si="98"/>
        <v>64</v>
      </c>
      <c r="J262" s="23">
        <f t="shared" si="99"/>
        <v>29</v>
      </c>
      <c r="K262" s="23">
        <f t="shared" si="100"/>
        <v>17</v>
      </c>
      <c r="L262" s="23">
        <f t="shared" si="101"/>
        <v>20</v>
      </c>
      <c r="M262" s="23">
        <f t="shared" si="102"/>
        <v>17</v>
      </c>
      <c r="N262" s="23">
        <f t="shared" si="103"/>
        <v>45</v>
      </c>
      <c r="O262" s="23">
        <f t="shared" si="104"/>
        <v>13</v>
      </c>
      <c r="P262" s="23">
        <f t="shared" si="105"/>
        <v>17</v>
      </c>
      <c r="Q262" s="112">
        <f t="shared" si="108"/>
        <v>8.5000000000000006E-2</v>
      </c>
      <c r="R262" s="112">
        <f t="shared" si="109"/>
        <v>3.2500000000000001E-2</v>
      </c>
      <c r="S262" s="112">
        <f t="shared" si="110"/>
        <v>2.8333333333333335E-2</v>
      </c>
      <c r="T262" s="22" t="str">
        <f t="shared" si="91"/>
        <v>火</v>
      </c>
      <c r="U262" s="23">
        <f t="shared" si="106"/>
        <v>15</v>
      </c>
      <c r="V262" s="23">
        <f t="shared" si="97"/>
        <v>13</v>
      </c>
      <c r="W262" s="23">
        <f t="shared" si="97"/>
        <v>15</v>
      </c>
      <c r="X262" s="23">
        <f t="shared" si="97"/>
        <v>9</v>
      </c>
      <c r="Y262" s="23">
        <f t="shared" si="97"/>
        <v>15</v>
      </c>
      <c r="Z262" s="23">
        <f t="shared" si="97"/>
        <v>13</v>
      </c>
      <c r="AA262" s="23">
        <f t="shared" si="97"/>
        <v>32</v>
      </c>
      <c r="AB262" s="113">
        <f t="shared" si="111"/>
        <v>0.14800000000000002</v>
      </c>
      <c r="AC262" s="21">
        <f t="shared" si="112"/>
        <v>334.2938333333334</v>
      </c>
    </row>
    <row r="263" spans="2:29" x14ac:dyDescent="0.15">
      <c r="B263" s="23">
        <v>261</v>
      </c>
      <c r="C263" s="23" t="str">
        <f t="shared" si="107"/>
        <v>武器261</v>
      </c>
      <c r="D263" s="23" t="str">
        <f t="shared" si="94"/>
        <v>s</v>
      </c>
      <c r="E263" s="89" t="s">
        <v>123</v>
      </c>
      <c r="F263" s="90" t="s">
        <v>1701</v>
      </c>
      <c r="G263" s="22" t="s">
        <v>1711</v>
      </c>
      <c r="H263" s="23">
        <f t="shared" si="90"/>
        <v>5</v>
      </c>
      <c r="I263" s="23">
        <f t="shared" si="98"/>
        <v>80</v>
      </c>
      <c r="J263" s="23">
        <f t="shared" si="99"/>
        <v>36</v>
      </c>
      <c r="K263" s="23">
        <f t="shared" si="100"/>
        <v>21</v>
      </c>
      <c r="L263" s="23">
        <f t="shared" si="101"/>
        <v>25</v>
      </c>
      <c r="M263" s="23">
        <f t="shared" si="102"/>
        <v>21</v>
      </c>
      <c r="N263" s="23">
        <f t="shared" si="103"/>
        <v>56</v>
      </c>
      <c r="O263" s="23">
        <f t="shared" si="104"/>
        <v>17</v>
      </c>
      <c r="P263" s="23">
        <f t="shared" si="105"/>
        <v>22</v>
      </c>
      <c r="Q263" s="112">
        <f t="shared" si="108"/>
        <v>0.11</v>
      </c>
      <c r="R263" s="112">
        <f t="shared" si="109"/>
        <v>4.2500000000000003E-2</v>
      </c>
      <c r="S263" s="112">
        <f t="shared" si="110"/>
        <v>3.6666666666666667E-2</v>
      </c>
      <c r="T263" s="22" t="str">
        <f t="shared" si="91"/>
        <v>火</v>
      </c>
      <c r="U263" s="23">
        <f t="shared" si="106"/>
        <v>18</v>
      </c>
      <c r="V263" s="23">
        <f t="shared" ref="V263:AA272" si="113">ROUND(VLOOKUP($F263,professionGrow,MATCH(V$2,professionGrowPName,0),FALSE)*(1+VLOOKUP($G263,professionGrowP,MATCH(V$2,professionGrowPName,0),FALSE))*$H263*10*VLOOKUP($D263,eq_qulity,5,FALSE),0)</f>
        <v>16</v>
      </c>
      <c r="W263" s="23">
        <f t="shared" si="113"/>
        <v>18</v>
      </c>
      <c r="X263" s="23">
        <f t="shared" si="113"/>
        <v>11</v>
      </c>
      <c r="Y263" s="23">
        <f t="shared" si="113"/>
        <v>18</v>
      </c>
      <c r="Z263" s="23">
        <f t="shared" si="113"/>
        <v>16</v>
      </c>
      <c r="AA263" s="23">
        <f t="shared" si="113"/>
        <v>40</v>
      </c>
      <c r="AB263" s="113">
        <f t="shared" si="111"/>
        <v>0.18533333333333335</v>
      </c>
      <c r="AC263" s="21">
        <f t="shared" si="112"/>
        <v>415.37450000000007</v>
      </c>
    </row>
    <row r="264" spans="2:29" x14ac:dyDescent="0.15">
      <c r="B264" s="23">
        <v>262</v>
      </c>
      <c r="C264" s="23" t="str">
        <f t="shared" si="107"/>
        <v>武器262</v>
      </c>
      <c r="D264" s="23" t="str">
        <f t="shared" si="94"/>
        <v>s</v>
      </c>
      <c r="E264" s="89" t="s">
        <v>123</v>
      </c>
      <c r="F264" s="90" t="s">
        <v>1701</v>
      </c>
      <c r="G264" s="22" t="s">
        <v>1711</v>
      </c>
      <c r="H264" s="23">
        <f t="shared" si="90"/>
        <v>6</v>
      </c>
      <c r="I264" s="23">
        <f t="shared" si="98"/>
        <v>96</v>
      </c>
      <c r="J264" s="23">
        <f t="shared" si="99"/>
        <v>44</v>
      </c>
      <c r="K264" s="23">
        <f t="shared" si="100"/>
        <v>25</v>
      </c>
      <c r="L264" s="23">
        <f t="shared" si="101"/>
        <v>30</v>
      </c>
      <c r="M264" s="23">
        <f t="shared" si="102"/>
        <v>25</v>
      </c>
      <c r="N264" s="23">
        <f t="shared" si="103"/>
        <v>68</v>
      </c>
      <c r="O264" s="23">
        <f t="shared" si="104"/>
        <v>20</v>
      </c>
      <c r="P264" s="23">
        <f t="shared" si="105"/>
        <v>26</v>
      </c>
      <c r="Q264" s="112">
        <f t="shared" si="108"/>
        <v>0.13</v>
      </c>
      <c r="R264" s="112">
        <f t="shared" si="109"/>
        <v>0.05</v>
      </c>
      <c r="S264" s="112">
        <f t="shared" si="110"/>
        <v>4.3333333333333328E-2</v>
      </c>
      <c r="T264" s="22" t="str">
        <f t="shared" si="91"/>
        <v>火</v>
      </c>
      <c r="U264" s="23">
        <f t="shared" si="106"/>
        <v>22</v>
      </c>
      <c r="V264" s="23">
        <f t="shared" si="113"/>
        <v>19</v>
      </c>
      <c r="W264" s="23">
        <f t="shared" si="113"/>
        <v>22</v>
      </c>
      <c r="X264" s="23">
        <f t="shared" si="113"/>
        <v>13</v>
      </c>
      <c r="Y264" s="23">
        <f t="shared" si="113"/>
        <v>22</v>
      </c>
      <c r="Z264" s="23">
        <f t="shared" si="113"/>
        <v>19</v>
      </c>
      <c r="AA264" s="23">
        <f t="shared" si="113"/>
        <v>48</v>
      </c>
      <c r="AB264" s="113">
        <f t="shared" si="111"/>
        <v>0.22266666666666665</v>
      </c>
      <c r="AC264" s="21">
        <f t="shared" si="112"/>
        <v>499.44600000000003</v>
      </c>
    </row>
    <row r="265" spans="2:29" x14ac:dyDescent="0.15">
      <c r="B265" s="23">
        <v>263</v>
      </c>
      <c r="C265" s="23" t="str">
        <f t="shared" si="107"/>
        <v>武器263</v>
      </c>
      <c r="D265" s="23" t="str">
        <f t="shared" si="94"/>
        <v>s</v>
      </c>
      <c r="E265" s="89" t="s">
        <v>123</v>
      </c>
      <c r="F265" s="90" t="s">
        <v>1701</v>
      </c>
      <c r="G265" s="22" t="s">
        <v>1711</v>
      </c>
      <c r="H265" s="23">
        <f t="shared" si="90"/>
        <v>7</v>
      </c>
      <c r="I265" s="23">
        <f t="shared" si="98"/>
        <v>112</v>
      </c>
      <c r="J265" s="23">
        <f t="shared" si="99"/>
        <v>51</v>
      </c>
      <c r="K265" s="23">
        <f t="shared" si="100"/>
        <v>30</v>
      </c>
      <c r="L265" s="23">
        <f t="shared" si="101"/>
        <v>34</v>
      </c>
      <c r="M265" s="23">
        <f t="shared" si="102"/>
        <v>30</v>
      </c>
      <c r="N265" s="23">
        <f t="shared" si="103"/>
        <v>79</v>
      </c>
      <c r="O265" s="23">
        <f t="shared" si="104"/>
        <v>24</v>
      </c>
      <c r="P265" s="23">
        <f t="shared" si="105"/>
        <v>31</v>
      </c>
      <c r="Q265" s="112">
        <f t="shared" si="108"/>
        <v>0.155</v>
      </c>
      <c r="R265" s="112">
        <f t="shared" si="109"/>
        <v>0.06</v>
      </c>
      <c r="S265" s="112">
        <f t="shared" si="110"/>
        <v>5.1666666666666666E-2</v>
      </c>
      <c r="T265" s="22" t="str">
        <f t="shared" si="91"/>
        <v>火</v>
      </c>
      <c r="U265" s="23">
        <f t="shared" si="106"/>
        <v>26</v>
      </c>
      <c r="V265" s="23">
        <f t="shared" si="113"/>
        <v>22</v>
      </c>
      <c r="W265" s="23">
        <f t="shared" si="113"/>
        <v>26</v>
      </c>
      <c r="X265" s="23">
        <f t="shared" si="113"/>
        <v>16</v>
      </c>
      <c r="Y265" s="23">
        <f t="shared" si="113"/>
        <v>26</v>
      </c>
      <c r="Z265" s="23">
        <f t="shared" si="113"/>
        <v>22</v>
      </c>
      <c r="AA265" s="23">
        <f t="shared" si="113"/>
        <v>56</v>
      </c>
      <c r="AB265" s="113">
        <f t="shared" si="111"/>
        <v>0.26066666666666666</v>
      </c>
      <c r="AC265" s="21">
        <f t="shared" si="112"/>
        <v>585.52733333333333</v>
      </c>
    </row>
    <row r="266" spans="2:29" x14ac:dyDescent="0.15">
      <c r="B266" s="23">
        <v>264</v>
      </c>
      <c r="C266" s="23" t="str">
        <f t="shared" si="107"/>
        <v>武器264</v>
      </c>
      <c r="D266" s="23" t="str">
        <f t="shared" si="94"/>
        <v>s</v>
      </c>
      <c r="E266" s="89" t="s">
        <v>123</v>
      </c>
      <c r="F266" s="90" t="s">
        <v>1701</v>
      </c>
      <c r="G266" s="22" t="s">
        <v>1711</v>
      </c>
      <c r="H266" s="23">
        <f t="shared" si="90"/>
        <v>8</v>
      </c>
      <c r="I266" s="23">
        <f t="shared" si="98"/>
        <v>128</v>
      </c>
      <c r="J266" s="23">
        <f t="shared" si="99"/>
        <v>58</v>
      </c>
      <c r="K266" s="23">
        <f t="shared" si="100"/>
        <v>34</v>
      </c>
      <c r="L266" s="23">
        <f t="shared" si="101"/>
        <v>39</v>
      </c>
      <c r="M266" s="23">
        <f t="shared" si="102"/>
        <v>34</v>
      </c>
      <c r="N266" s="23">
        <f t="shared" si="103"/>
        <v>90</v>
      </c>
      <c r="O266" s="23">
        <f t="shared" si="104"/>
        <v>27</v>
      </c>
      <c r="P266" s="23">
        <f t="shared" si="105"/>
        <v>35</v>
      </c>
      <c r="Q266" s="112">
        <f t="shared" si="108"/>
        <v>0.17499999999999999</v>
      </c>
      <c r="R266" s="112">
        <f t="shared" si="109"/>
        <v>6.7500000000000004E-2</v>
      </c>
      <c r="S266" s="112">
        <f t="shared" si="110"/>
        <v>5.8333333333333327E-2</v>
      </c>
      <c r="T266" s="22" t="str">
        <f t="shared" si="91"/>
        <v>火</v>
      </c>
      <c r="U266" s="23">
        <f t="shared" si="106"/>
        <v>29</v>
      </c>
      <c r="V266" s="23">
        <f t="shared" si="113"/>
        <v>26</v>
      </c>
      <c r="W266" s="23">
        <f t="shared" si="113"/>
        <v>29</v>
      </c>
      <c r="X266" s="23">
        <f t="shared" si="113"/>
        <v>18</v>
      </c>
      <c r="Y266" s="23">
        <f t="shared" si="113"/>
        <v>29</v>
      </c>
      <c r="Z266" s="23">
        <f t="shared" si="113"/>
        <v>26</v>
      </c>
      <c r="AA266" s="23">
        <f t="shared" si="113"/>
        <v>64</v>
      </c>
      <c r="AB266" s="113">
        <f t="shared" si="111"/>
        <v>0.29666666666666669</v>
      </c>
      <c r="AC266" s="21">
        <f t="shared" si="112"/>
        <v>666.59749999999997</v>
      </c>
    </row>
    <row r="267" spans="2:29" x14ac:dyDescent="0.15">
      <c r="B267" s="23">
        <v>265</v>
      </c>
      <c r="C267" s="23" t="str">
        <f t="shared" si="107"/>
        <v>武器265</v>
      </c>
      <c r="D267" s="23" t="str">
        <f t="shared" si="94"/>
        <v>a</v>
      </c>
      <c r="E267" s="89" t="s">
        <v>123</v>
      </c>
      <c r="F267" s="90" t="s">
        <v>1701</v>
      </c>
      <c r="G267" s="22" t="s">
        <v>1711</v>
      </c>
      <c r="H267" s="23">
        <f t="shared" si="90"/>
        <v>1</v>
      </c>
      <c r="I267" s="23">
        <f t="shared" si="98"/>
        <v>14</v>
      </c>
      <c r="J267" s="23">
        <f t="shared" si="99"/>
        <v>5</v>
      </c>
      <c r="K267" s="23">
        <f t="shared" si="100"/>
        <v>3</v>
      </c>
      <c r="L267" s="23">
        <f t="shared" si="101"/>
        <v>4</v>
      </c>
      <c r="M267" s="23">
        <f t="shared" si="102"/>
        <v>3</v>
      </c>
      <c r="N267" s="23">
        <f t="shared" si="103"/>
        <v>8</v>
      </c>
      <c r="O267" s="23">
        <f t="shared" si="104"/>
        <v>3</v>
      </c>
      <c r="P267" s="23">
        <f t="shared" si="105"/>
        <v>3</v>
      </c>
      <c r="Q267" s="112">
        <f t="shared" si="108"/>
        <v>1.4999999999999999E-2</v>
      </c>
      <c r="R267" s="112">
        <f t="shared" si="109"/>
        <v>7.4999999999999997E-3</v>
      </c>
      <c r="S267" s="112">
        <f t="shared" si="110"/>
        <v>5.0000000000000001E-3</v>
      </c>
      <c r="T267" s="22" t="str">
        <f t="shared" si="91"/>
        <v>火</v>
      </c>
      <c r="U267" s="23">
        <f t="shared" si="106"/>
        <v>3</v>
      </c>
      <c r="V267" s="23">
        <f t="shared" si="113"/>
        <v>2</v>
      </c>
      <c r="W267" s="23">
        <f t="shared" si="113"/>
        <v>3</v>
      </c>
      <c r="X267" s="23">
        <f t="shared" si="113"/>
        <v>2</v>
      </c>
      <c r="Y267" s="23">
        <f t="shared" si="113"/>
        <v>3</v>
      </c>
      <c r="Z267" s="23">
        <f t="shared" si="113"/>
        <v>2</v>
      </c>
      <c r="AA267" s="23">
        <f t="shared" si="113"/>
        <v>6</v>
      </c>
      <c r="AB267" s="113">
        <f t="shared" si="111"/>
        <v>0.08</v>
      </c>
      <c r="AC267" s="21">
        <f t="shared" si="112"/>
        <v>64.107500000000002</v>
      </c>
    </row>
    <row r="268" spans="2:29" x14ac:dyDescent="0.15">
      <c r="B268" s="23">
        <v>266</v>
      </c>
      <c r="C268" s="23" t="str">
        <f t="shared" si="107"/>
        <v>武器266</v>
      </c>
      <c r="D268" s="23" t="str">
        <f t="shared" si="94"/>
        <v>a</v>
      </c>
      <c r="E268" s="89" t="s">
        <v>123</v>
      </c>
      <c r="F268" s="90" t="s">
        <v>1701</v>
      </c>
      <c r="G268" s="22" t="s">
        <v>1711</v>
      </c>
      <c r="H268" s="23">
        <f t="shared" ref="H268:H331" si="114">H260</f>
        <v>2</v>
      </c>
      <c r="I268" s="23">
        <f t="shared" si="98"/>
        <v>28</v>
      </c>
      <c r="J268" s="23">
        <f t="shared" si="99"/>
        <v>11</v>
      </c>
      <c r="K268" s="23">
        <f t="shared" si="100"/>
        <v>6</v>
      </c>
      <c r="L268" s="23">
        <f t="shared" si="101"/>
        <v>7</v>
      </c>
      <c r="M268" s="23">
        <f t="shared" si="102"/>
        <v>6</v>
      </c>
      <c r="N268" s="23">
        <f t="shared" si="103"/>
        <v>17</v>
      </c>
      <c r="O268" s="23">
        <f t="shared" si="104"/>
        <v>5</v>
      </c>
      <c r="P268" s="23">
        <f t="shared" si="105"/>
        <v>7</v>
      </c>
      <c r="Q268" s="112">
        <f t="shared" si="108"/>
        <v>3.5000000000000003E-2</v>
      </c>
      <c r="R268" s="112">
        <f t="shared" si="109"/>
        <v>1.2500000000000001E-2</v>
      </c>
      <c r="S268" s="112">
        <f t="shared" si="110"/>
        <v>1.1666666666666667E-2</v>
      </c>
      <c r="T268" s="22" t="str">
        <f t="shared" si="91"/>
        <v>火</v>
      </c>
      <c r="U268" s="23">
        <f t="shared" si="106"/>
        <v>6</v>
      </c>
      <c r="V268" s="23">
        <f t="shared" si="113"/>
        <v>5</v>
      </c>
      <c r="W268" s="23">
        <f t="shared" si="113"/>
        <v>6</v>
      </c>
      <c r="X268" s="23">
        <f t="shared" si="113"/>
        <v>3</v>
      </c>
      <c r="Y268" s="23">
        <f t="shared" si="113"/>
        <v>6</v>
      </c>
      <c r="Z268" s="23">
        <f t="shared" si="113"/>
        <v>5</v>
      </c>
      <c r="AA268" s="23">
        <f t="shared" si="113"/>
        <v>12</v>
      </c>
      <c r="AB268" s="113">
        <f t="shared" si="111"/>
        <v>0.08</v>
      </c>
      <c r="AC268" s="21">
        <f t="shared" si="112"/>
        <v>130.13916666666668</v>
      </c>
    </row>
    <row r="269" spans="2:29" x14ac:dyDescent="0.15">
      <c r="B269" s="23">
        <v>267</v>
      </c>
      <c r="C269" s="23" t="str">
        <f t="shared" si="107"/>
        <v>武器267</v>
      </c>
      <c r="D269" s="23" t="str">
        <f t="shared" si="94"/>
        <v>a</v>
      </c>
      <c r="E269" s="89" t="s">
        <v>123</v>
      </c>
      <c r="F269" s="90" t="s">
        <v>1701</v>
      </c>
      <c r="G269" s="22" t="s">
        <v>1711</v>
      </c>
      <c r="H269" s="23">
        <f t="shared" si="114"/>
        <v>3</v>
      </c>
      <c r="I269" s="23">
        <f t="shared" si="98"/>
        <v>43</v>
      </c>
      <c r="J269" s="23">
        <f t="shared" si="99"/>
        <v>16</v>
      </c>
      <c r="K269" s="23">
        <f t="shared" si="100"/>
        <v>10</v>
      </c>
      <c r="L269" s="23">
        <f t="shared" si="101"/>
        <v>11</v>
      </c>
      <c r="M269" s="23">
        <f t="shared" si="102"/>
        <v>10</v>
      </c>
      <c r="N269" s="23">
        <f t="shared" si="103"/>
        <v>25</v>
      </c>
      <c r="O269" s="23">
        <f t="shared" si="104"/>
        <v>8</v>
      </c>
      <c r="P269" s="23">
        <f t="shared" si="105"/>
        <v>10</v>
      </c>
      <c r="Q269" s="112">
        <f t="shared" si="108"/>
        <v>0.05</v>
      </c>
      <c r="R269" s="112">
        <f t="shared" si="109"/>
        <v>0.02</v>
      </c>
      <c r="S269" s="112">
        <f t="shared" si="110"/>
        <v>1.6666666666666666E-2</v>
      </c>
      <c r="T269" s="22" t="str">
        <f t="shared" si="91"/>
        <v>火</v>
      </c>
      <c r="U269" s="23">
        <f t="shared" si="106"/>
        <v>8</v>
      </c>
      <c r="V269" s="23">
        <f t="shared" si="113"/>
        <v>7</v>
      </c>
      <c r="W269" s="23">
        <f t="shared" si="113"/>
        <v>8</v>
      </c>
      <c r="X269" s="23">
        <f t="shared" si="113"/>
        <v>5</v>
      </c>
      <c r="Y269" s="23">
        <f t="shared" si="113"/>
        <v>8</v>
      </c>
      <c r="Z269" s="23">
        <f t="shared" si="113"/>
        <v>7</v>
      </c>
      <c r="AA269" s="23">
        <f t="shared" si="113"/>
        <v>18</v>
      </c>
      <c r="AB269" s="113">
        <f t="shared" si="111"/>
        <v>8.8666666666666671E-2</v>
      </c>
      <c r="AC269" s="21">
        <f t="shared" si="112"/>
        <v>194.17533333333336</v>
      </c>
    </row>
    <row r="270" spans="2:29" x14ac:dyDescent="0.15">
      <c r="B270" s="23">
        <v>268</v>
      </c>
      <c r="C270" s="23" t="str">
        <f t="shared" si="107"/>
        <v>武器268</v>
      </c>
      <c r="D270" s="23" t="str">
        <f t="shared" si="94"/>
        <v>a</v>
      </c>
      <c r="E270" s="89" t="s">
        <v>123</v>
      </c>
      <c r="F270" s="90" t="s">
        <v>1701</v>
      </c>
      <c r="G270" s="22" t="s">
        <v>1711</v>
      </c>
      <c r="H270" s="23">
        <f t="shared" si="114"/>
        <v>4</v>
      </c>
      <c r="I270" s="23">
        <f t="shared" si="98"/>
        <v>57</v>
      </c>
      <c r="J270" s="23">
        <f t="shared" si="99"/>
        <v>22</v>
      </c>
      <c r="K270" s="23">
        <f t="shared" si="100"/>
        <v>13</v>
      </c>
      <c r="L270" s="23">
        <f t="shared" si="101"/>
        <v>15</v>
      </c>
      <c r="M270" s="23">
        <f t="shared" si="102"/>
        <v>13</v>
      </c>
      <c r="N270" s="23">
        <f t="shared" si="103"/>
        <v>34</v>
      </c>
      <c r="O270" s="23">
        <f t="shared" si="104"/>
        <v>10</v>
      </c>
      <c r="P270" s="23">
        <f t="shared" si="105"/>
        <v>13</v>
      </c>
      <c r="Q270" s="112">
        <f t="shared" si="108"/>
        <v>6.5000000000000002E-2</v>
      </c>
      <c r="R270" s="112">
        <f t="shared" si="109"/>
        <v>2.5000000000000001E-2</v>
      </c>
      <c r="S270" s="112">
        <f t="shared" si="110"/>
        <v>2.1666666666666664E-2</v>
      </c>
      <c r="T270" s="22" t="str">
        <f t="shared" si="91"/>
        <v>火</v>
      </c>
      <c r="U270" s="23">
        <f t="shared" si="106"/>
        <v>11</v>
      </c>
      <c r="V270" s="23">
        <f t="shared" si="113"/>
        <v>10</v>
      </c>
      <c r="W270" s="23">
        <f t="shared" si="113"/>
        <v>11</v>
      </c>
      <c r="X270" s="23">
        <f t="shared" si="113"/>
        <v>7</v>
      </c>
      <c r="Y270" s="23">
        <f t="shared" si="113"/>
        <v>11</v>
      </c>
      <c r="Z270" s="23">
        <f t="shared" si="113"/>
        <v>10</v>
      </c>
      <c r="AA270" s="23">
        <f t="shared" si="113"/>
        <v>24</v>
      </c>
      <c r="AB270" s="113">
        <f t="shared" si="111"/>
        <v>0.11800000000000001</v>
      </c>
      <c r="AC270" s="21">
        <f t="shared" si="112"/>
        <v>261.22966666666667</v>
      </c>
    </row>
    <row r="271" spans="2:29" x14ac:dyDescent="0.15">
      <c r="B271" s="23">
        <v>269</v>
      </c>
      <c r="C271" s="23" t="str">
        <f t="shared" si="107"/>
        <v>武器269</v>
      </c>
      <c r="D271" s="23" t="str">
        <f t="shared" si="94"/>
        <v>a</v>
      </c>
      <c r="E271" s="89" t="s">
        <v>123</v>
      </c>
      <c r="F271" s="90" t="s">
        <v>1701</v>
      </c>
      <c r="G271" s="22" t="s">
        <v>1711</v>
      </c>
      <c r="H271" s="23">
        <f t="shared" si="114"/>
        <v>5</v>
      </c>
      <c r="I271" s="23">
        <f t="shared" si="98"/>
        <v>71</v>
      </c>
      <c r="J271" s="23">
        <f t="shared" si="99"/>
        <v>27</v>
      </c>
      <c r="K271" s="23">
        <f t="shared" si="100"/>
        <v>16</v>
      </c>
      <c r="L271" s="23">
        <f t="shared" si="101"/>
        <v>18</v>
      </c>
      <c r="M271" s="23">
        <f t="shared" si="102"/>
        <v>16</v>
      </c>
      <c r="N271" s="23">
        <f t="shared" si="103"/>
        <v>42</v>
      </c>
      <c r="O271" s="23">
        <f t="shared" si="104"/>
        <v>13</v>
      </c>
      <c r="P271" s="23">
        <f t="shared" si="105"/>
        <v>16</v>
      </c>
      <c r="Q271" s="112">
        <f t="shared" si="108"/>
        <v>0.08</v>
      </c>
      <c r="R271" s="112">
        <f t="shared" si="109"/>
        <v>3.2500000000000001E-2</v>
      </c>
      <c r="S271" s="112">
        <f t="shared" si="110"/>
        <v>2.6666666666666665E-2</v>
      </c>
      <c r="T271" s="22" t="str">
        <f t="shared" si="91"/>
        <v>火</v>
      </c>
      <c r="U271" s="23">
        <f t="shared" si="106"/>
        <v>14</v>
      </c>
      <c r="V271" s="23">
        <f t="shared" si="113"/>
        <v>12</v>
      </c>
      <c r="W271" s="23">
        <f t="shared" si="113"/>
        <v>14</v>
      </c>
      <c r="X271" s="23">
        <f t="shared" si="113"/>
        <v>8</v>
      </c>
      <c r="Y271" s="23">
        <f t="shared" si="113"/>
        <v>14</v>
      </c>
      <c r="Z271" s="23">
        <f t="shared" si="113"/>
        <v>12</v>
      </c>
      <c r="AA271" s="23">
        <f t="shared" si="113"/>
        <v>30</v>
      </c>
      <c r="AB271" s="113">
        <f t="shared" si="111"/>
        <v>0.14599999999999999</v>
      </c>
      <c r="AC271" s="21">
        <f t="shared" si="112"/>
        <v>323.28516666666673</v>
      </c>
    </row>
    <row r="272" spans="2:29" x14ac:dyDescent="0.15">
      <c r="B272" s="23">
        <v>270</v>
      </c>
      <c r="C272" s="23" t="str">
        <f t="shared" si="107"/>
        <v>武器270</v>
      </c>
      <c r="D272" s="23" t="str">
        <f t="shared" si="94"/>
        <v>a</v>
      </c>
      <c r="E272" s="89" t="s">
        <v>123</v>
      </c>
      <c r="F272" s="90" t="s">
        <v>1701</v>
      </c>
      <c r="G272" s="22" t="s">
        <v>1711</v>
      </c>
      <c r="H272" s="23">
        <f t="shared" si="114"/>
        <v>6</v>
      </c>
      <c r="I272" s="23">
        <f t="shared" si="98"/>
        <v>85</v>
      </c>
      <c r="J272" s="23">
        <f t="shared" si="99"/>
        <v>33</v>
      </c>
      <c r="K272" s="23">
        <f t="shared" si="100"/>
        <v>19</v>
      </c>
      <c r="L272" s="23">
        <f t="shared" si="101"/>
        <v>22</v>
      </c>
      <c r="M272" s="23">
        <f t="shared" si="102"/>
        <v>19</v>
      </c>
      <c r="N272" s="23">
        <f t="shared" si="103"/>
        <v>51</v>
      </c>
      <c r="O272" s="23">
        <f t="shared" si="104"/>
        <v>15</v>
      </c>
      <c r="P272" s="23">
        <f t="shared" si="105"/>
        <v>20</v>
      </c>
      <c r="Q272" s="112">
        <f t="shared" si="108"/>
        <v>0.1</v>
      </c>
      <c r="R272" s="112">
        <f t="shared" si="109"/>
        <v>3.7499999999999999E-2</v>
      </c>
      <c r="S272" s="112">
        <f t="shared" si="110"/>
        <v>3.3333333333333333E-2</v>
      </c>
      <c r="T272" s="22" t="str">
        <f t="shared" si="91"/>
        <v>火</v>
      </c>
      <c r="U272" s="23">
        <f t="shared" si="106"/>
        <v>17</v>
      </c>
      <c r="V272" s="23">
        <f t="shared" si="113"/>
        <v>14</v>
      </c>
      <c r="W272" s="23">
        <f t="shared" si="113"/>
        <v>17</v>
      </c>
      <c r="X272" s="23">
        <f t="shared" si="113"/>
        <v>10</v>
      </c>
      <c r="Y272" s="23">
        <f t="shared" si="113"/>
        <v>17</v>
      </c>
      <c r="Z272" s="23">
        <f t="shared" si="113"/>
        <v>14</v>
      </c>
      <c r="AA272" s="23">
        <f t="shared" si="113"/>
        <v>36</v>
      </c>
      <c r="AB272" s="113">
        <f t="shared" si="111"/>
        <v>0.17600000000000002</v>
      </c>
      <c r="AC272" s="21">
        <f t="shared" si="112"/>
        <v>389.34683333333339</v>
      </c>
    </row>
    <row r="273" spans="2:29" x14ac:dyDescent="0.15">
      <c r="B273" s="23">
        <v>271</v>
      </c>
      <c r="C273" s="23" t="str">
        <f t="shared" si="107"/>
        <v>武器271</v>
      </c>
      <c r="D273" s="23" t="str">
        <f t="shared" si="94"/>
        <v>a</v>
      </c>
      <c r="E273" s="89" t="s">
        <v>123</v>
      </c>
      <c r="F273" s="90" t="s">
        <v>1701</v>
      </c>
      <c r="G273" s="22" t="s">
        <v>1711</v>
      </c>
      <c r="H273" s="23">
        <f t="shared" si="114"/>
        <v>7</v>
      </c>
      <c r="I273" s="23">
        <f t="shared" si="98"/>
        <v>99</v>
      </c>
      <c r="J273" s="23">
        <f t="shared" si="99"/>
        <v>38</v>
      </c>
      <c r="K273" s="23">
        <f t="shared" si="100"/>
        <v>22</v>
      </c>
      <c r="L273" s="23">
        <f t="shared" si="101"/>
        <v>26</v>
      </c>
      <c r="M273" s="23">
        <f t="shared" si="102"/>
        <v>22</v>
      </c>
      <c r="N273" s="23">
        <f t="shared" si="103"/>
        <v>59</v>
      </c>
      <c r="O273" s="23">
        <f t="shared" si="104"/>
        <v>18</v>
      </c>
      <c r="P273" s="23">
        <f t="shared" si="105"/>
        <v>23</v>
      </c>
      <c r="Q273" s="112">
        <f t="shared" si="108"/>
        <v>0.115</v>
      </c>
      <c r="R273" s="112">
        <f t="shared" si="109"/>
        <v>4.4999999999999998E-2</v>
      </c>
      <c r="S273" s="112">
        <f t="shared" si="110"/>
        <v>3.8333333333333337E-2</v>
      </c>
      <c r="T273" s="22" t="str">
        <f t="shared" si="91"/>
        <v>火</v>
      </c>
      <c r="U273" s="23">
        <f t="shared" si="106"/>
        <v>19</v>
      </c>
      <c r="V273" s="23">
        <f t="shared" ref="V273:AA282" si="115">ROUND(VLOOKUP($F273,professionGrow,MATCH(V$2,professionGrowPName,0),FALSE)*(1+VLOOKUP($G273,professionGrowP,MATCH(V$2,professionGrowPName,0),FALSE))*$H273*10*VLOOKUP($D273,eq_qulity,5,FALSE),0)</f>
        <v>17</v>
      </c>
      <c r="W273" s="23">
        <f t="shared" si="115"/>
        <v>19</v>
      </c>
      <c r="X273" s="23">
        <f t="shared" si="115"/>
        <v>12</v>
      </c>
      <c r="Y273" s="23">
        <f t="shared" si="115"/>
        <v>19</v>
      </c>
      <c r="Z273" s="23">
        <f t="shared" si="115"/>
        <v>17</v>
      </c>
      <c r="AA273" s="23">
        <f t="shared" si="115"/>
        <v>42</v>
      </c>
      <c r="AB273" s="113">
        <f t="shared" si="111"/>
        <v>0.20466666666666666</v>
      </c>
      <c r="AC273" s="21">
        <f t="shared" si="112"/>
        <v>452.40300000000002</v>
      </c>
    </row>
    <row r="274" spans="2:29" x14ac:dyDescent="0.15">
      <c r="B274" s="23">
        <v>272</v>
      </c>
      <c r="C274" s="23" t="str">
        <f t="shared" si="107"/>
        <v>武器272</v>
      </c>
      <c r="D274" s="23" t="str">
        <f t="shared" si="94"/>
        <v>a</v>
      </c>
      <c r="E274" s="89" t="s">
        <v>123</v>
      </c>
      <c r="F274" s="90" t="s">
        <v>1701</v>
      </c>
      <c r="G274" s="22" t="s">
        <v>1711</v>
      </c>
      <c r="H274" s="23">
        <f t="shared" si="114"/>
        <v>8</v>
      </c>
      <c r="I274" s="23">
        <f t="shared" si="98"/>
        <v>113</v>
      </c>
      <c r="J274" s="23">
        <f t="shared" si="99"/>
        <v>44</v>
      </c>
      <c r="K274" s="23">
        <f t="shared" si="100"/>
        <v>25</v>
      </c>
      <c r="L274" s="23">
        <f t="shared" si="101"/>
        <v>30</v>
      </c>
      <c r="M274" s="23">
        <f t="shared" si="102"/>
        <v>25</v>
      </c>
      <c r="N274" s="23">
        <f t="shared" si="103"/>
        <v>68</v>
      </c>
      <c r="O274" s="23">
        <f t="shared" si="104"/>
        <v>20</v>
      </c>
      <c r="P274" s="23">
        <f t="shared" si="105"/>
        <v>26</v>
      </c>
      <c r="Q274" s="112">
        <f t="shared" si="108"/>
        <v>0.13</v>
      </c>
      <c r="R274" s="112">
        <f t="shared" si="109"/>
        <v>0.05</v>
      </c>
      <c r="S274" s="112">
        <f t="shared" si="110"/>
        <v>4.3333333333333328E-2</v>
      </c>
      <c r="T274" s="22" t="str">
        <f t="shared" si="91"/>
        <v>火</v>
      </c>
      <c r="U274" s="23">
        <f t="shared" si="106"/>
        <v>22</v>
      </c>
      <c r="V274" s="23">
        <f t="shared" si="115"/>
        <v>19</v>
      </c>
      <c r="W274" s="23">
        <f t="shared" si="115"/>
        <v>22</v>
      </c>
      <c r="X274" s="23">
        <f t="shared" si="115"/>
        <v>13</v>
      </c>
      <c r="Y274" s="23">
        <f t="shared" si="115"/>
        <v>22</v>
      </c>
      <c r="Z274" s="23">
        <f t="shared" si="115"/>
        <v>19</v>
      </c>
      <c r="AA274" s="23">
        <f t="shared" si="115"/>
        <v>48</v>
      </c>
      <c r="AB274" s="113">
        <f t="shared" si="111"/>
        <v>0.23399999999999999</v>
      </c>
      <c r="AC274" s="21">
        <f t="shared" si="112"/>
        <v>516.45733333333339</v>
      </c>
    </row>
    <row r="275" spans="2:29" x14ac:dyDescent="0.15">
      <c r="B275" s="23">
        <v>273</v>
      </c>
      <c r="C275" s="23" t="str">
        <f t="shared" si="107"/>
        <v>武器273</v>
      </c>
      <c r="D275" s="23" t="str">
        <f t="shared" si="94"/>
        <v>b</v>
      </c>
      <c r="E275" s="89" t="s">
        <v>123</v>
      </c>
      <c r="F275" s="90" t="s">
        <v>1701</v>
      </c>
      <c r="G275" s="22" t="s">
        <v>1711</v>
      </c>
      <c r="H275" s="23">
        <f t="shared" si="114"/>
        <v>1</v>
      </c>
      <c r="I275" s="23">
        <f t="shared" si="98"/>
        <v>15</v>
      </c>
      <c r="J275" s="23">
        <f t="shared" si="99"/>
        <v>2</v>
      </c>
      <c r="K275" s="23">
        <f t="shared" si="100"/>
        <v>1</v>
      </c>
      <c r="L275" s="23">
        <f t="shared" si="101"/>
        <v>2</v>
      </c>
      <c r="M275" s="23">
        <f t="shared" si="102"/>
        <v>1</v>
      </c>
      <c r="N275" s="23">
        <f t="shared" si="103"/>
        <v>4</v>
      </c>
      <c r="O275" s="23">
        <f t="shared" si="104"/>
        <v>1</v>
      </c>
      <c r="P275" s="23">
        <f t="shared" si="105"/>
        <v>1</v>
      </c>
      <c r="Q275" s="112">
        <f t="shared" si="108"/>
        <v>5.0000000000000001E-3</v>
      </c>
      <c r="R275" s="112">
        <f t="shared" si="109"/>
        <v>2.5000000000000001E-3</v>
      </c>
      <c r="S275" s="112">
        <f t="shared" si="110"/>
        <v>1.6666666666666666E-3</v>
      </c>
      <c r="T275" s="22" t="str">
        <f t="shared" si="91"/>
        <v>火</v>
      </c>
      <c r="U275" s="23">
        <f t="shared" si="106"/>
        <v>1</v>
      </c>
      <c r="V275" s="23">
        <f t="shared" si="115"/>
        <v>1</v>
      </c>
      <c r="W275" s="23">
        <f t="shared" si="115"/>
        <v>1</v>
      </c>
      <c r="X275" s="23">
        <f t="shared" si="115"/>
        <v>1</v>
      </c>
      <c r="Y275" s="23">
        <f t="shared" si="115"/>
        <v>1</v>
      </c>
      <c r="Z275" s="23">
        <f t="shared" si="115"/>
        <v>1</v>
      </c>
      <c r="AA275" s="23">
        <f t="shared" si="115"/>
        <v>3</v>
      </c>
      <c r="AB275" s="113">
        <f t="shared" si="111"/>
        <v>0.08</v>
      </c>
      <c r="AC275" s="21">
        <f t="shared" si="112"/>
        <v>36.089166666666664</v>
      </c>
    </row>
    <row r="276" spans="2:29" x14ac:dyDescent="0.15">
      <c r="B276" s="23">
        <v>274</v>
      </c>
      <c r="C276" s="23" t="str">
        <f t="shared" si="107"/>
        <v>武器274</v>
      </c>
      <c r="D276" s="23" t="str">
        <f t="shared" si="94"/>
        <v>b</v>
      </c>
      <c r="E276" s="89" t="s">
        <v>123</v>
      </c>
      <c r="F276" s="90" t="s">
        <v>1701</v>
      </c>
      <c r="G276" s="22" t="s">
        <v>1711</v>
      </c>
      <c r="H276" s="23">
        <f t="shared" si="114"/>
        <v>2</v>
      </c>
      <c r="I276" s="23">
        <f t="shared" si="98"/>
        <v>31</v>
      </c>
      <c r="J276" s="23">
        <f t="shared" si="99"/>
        <v>5</v>
      </c>
      <c r="K276" s="23">
        <f t="shared" si="100"/>
        <v>3</v>
      </c>
      <c r="L276" s="23">
        <f t="shared" si="101"/>
        <v>3</v>
      </c>
      <c r="M276" s="23">
        <f t="shared" si="102"/>
        <v>3</v>
      </c>
      <c r="N276" s="23">
        <f t="shared" si="103"/>
        <v>7</v>
      </c>
      <c r="O276" s="23">
        <f t="shared" si="104"/>
        <v>2</v>
      </c>
      <c r="P276" s="23">
        <f t="shared" si="105"/>
        <v>3</v>
      </c>
      <c r="Q276" s="112">
        <f t="shared" si="108"/>
        <v>1.4999999999999999E-2</v>
      </c>
      <c r="R276" s="112">
        <f t="shared" si="109"/>
        <v>5.0000000000000001E-3</v>
      </c>
      <c r="S276" s="112">
        <f t="shared" si="110"/>
        <v>5.0000000000000001E-3</v>
      </c>
      <c r="T276" s="22" t="str">
        <f t="shared" si="91"/>
        <v>火</v>
      </c>
      <c r="U276" s="23">
        <f t="shared" si="106"/>
        <v>2</v>
      </c>
      <c r="V276" s="23">
        <f t="shared" si="115"/>
        <v>2</v>
      </c>
      <c r="W276" s="23">
        <f t="shared" si="115"/>
        <v>2</v>
      </c>
      <c r="X276" s="23">
        <f t="shared" si="115"/>
        <v>1</v>
      </c>
      <c r="Y276" s="23">
        <f t="shared" si="115"/>
        <v>2</v>
      </c>
      <c r="Z276" s="23">
        <f t="shared" si="115"/>
        <v>2</v>
      </c>
      <c r="AA276" s="23">
        <f t="shared" si="115"/>
        <v>5</v>
      </c>
      <c r="AB276" s="113">
        <f t="shared" si="111"/>
        <v>0.08</v>
      </c>
      <c r="AC276" s="21">
        <f t="shared" si="112"/>
        <v>73.105000000000004</v>
      </c>
    </row>
    <row r="277" spans="2:29" x14ac:dyDescent="0.15">
      <c r="B277" s="23">
        <v>275</v>
      </c>
      <c r="C277" s="23" t="str">
        <f t="shared" si="107"/>
        <v>武器275</v>
      </c>
      <c r="D277" s="23" t="str">
        <f t="shared" si="94"/>
        <v>b</v>
      </c>
      <c r="E277" s="89" t="s">
        <v>123</v>
      </c>
      <c r="F277" s="90" t="s">
        <v>1701</v>
      </c>
      <c r="G277" s="22" t="s">
        <v>1711</v>
      </c>
      <c r="H277" s="23">
        <f t="shared" si="114"/>
        <v>3</v>
      </c>
      <c r="I277" s="23">
        <f t="shared" si="98"/>
        <v>46</v>
      </c>
      <c r="J277" s="23">
        <f t="shared" si="99"/>
        <v>7</v>
      </c>
      <c r="K277" s="23">
        <f t="shared" si="100"/>
        <v>4</v>
      </c>
      <c r="L277" s="23">
        <f t="shared" si="101"/>
        <v>5</v>
      </c>
      <c r="M277" s="23">
        <f t="shared" si="102"/>
        <v>4</v>
      </c>
      <c r="N277" s="23">
        <f t="shared" si="103"/>
        <v>11</v>
      </c>
      <c r="O277" s="23">
        <f t="shared" si="104"/>
        <v>3</v>
      </c>
      <c r="P277" s="23">
        <f t="shared" si="105"/>
        <v>4</v>
      </c>
      <c r="Q277" s="112">
        <f t="shared" si="108"/>
        <v>0.02</v>
      </c>
      <c r="R277" s="112">
        <f t="shared" si="109"/>
        <v>7.4999999999999997E-3</v>
      </c>
      <c r="S277" s="112">
        <f t="shared" si="110"/>
        <v>6.6666666666666662E-3</v>
      </c>
      <c r="T277" s="22" t="str">
        <f t="shared" ref="T277:T340" si="116">VLOOKUP(G277,professionNature,2,FALSE)</f>
        <v>火</v>
      </c>
      <c r="U277" s="23">
        <f t="shared" si="106"/>
        <v>3</v>
      </c>
      <c r="V277" s="23">
        <f t="shared" si="115"/>
        <v>3</v>
      </c>
      <c r="W277" s="23">
        <f t="shared" si="115"/>
        <v>3</v>
      </c>
      <c r="X277" s="23">
        <f t="shared" si="115"/>
        <v>2</v>
      </c>
      <c r="Y277" s="23">
        <f t="shared" si="115"/>
        <v>3</v>
      </c>
      <c r="Z277" s="23">
        <f t="shared" si="115"/>
        <v>3</v>
      </c>
      <c r="AA277" s="23">
        <f t="shared" si="115"/>
        <v>8</v>
      </c>
      <c r="AB277" s="113">
        <f t="shared" si="111"/>
        <v>0.08</v>
      </c>
      <c r="AC277" s="21">
        <f t="shared" si="112"/>
        <v>109.11416666666665</v>
      </c>
    </row>
    <row r="278" spans="2:29" x14ac:dyDescent="0.15">
      <c r="B278" s="23">
        <v>276</v>
      </c>
      <c r="C278" s="23" t="str">
        <f t="shared" si="107"/>
        <v>武器276</v>
      </c>
      <c r="D278" s="23" t="str">
        <f t="shared" si="94"/>
        <v>b</v>
      </c>
      <c r="E278" s="89" t="s">
        <v>123</v>
      </c>
      <c r="F278" s="90" t="s">
        <v>1701</v>
      </c>
      <c r="G278" s="22" t="s">
        <v>1711</v>
      </c>
      <c r="H278" s="23">
        <f t="shared" si="114"/>
        <v>4</v>
      </c>
      <c r="I278" s="23">
        <f t="shared" si="98"/>
        <v>62</v>
      </c>
      <c r="J278" s="23">
        <f t="shared" si="99"/>
        <v>9</v>
      </c>
      <c r="K278" s="23">
        <f t="shared" si="100"/>
        <v>5</v>
      </c>
      <c r="L278" s="23">
        <f t="shared" si="101"/>
        <v>6</v>
      </c>
      <c r="M278" s="23">
        <f t="shared" si="102"/>
        <v>5</v>
      </c>
      <c r="N278" s="23">
        <f t="shared" si="103"/>
        <v>14</v>
      </c>
      <c r="O278" s="23">
        <f t="shared" si="104"/>
        <v>4</v>
      </c>
      <c r="P278" s="23">
        <f t="shared" si="105"/>
        <v>5</v>
      </c>
      <c r="Q278" s="112">
        <f t="shared" si="108"/>
        <v>2.5000000000000001E-2</v>
      </c>
      <c r="R278" s="112">
        <f t="shared" si="109"/>
        <v>0.01</v>
      </c>
      <c r="S278" s="112">
        <f t="shared" si="110"/>
        <v>8.3333333333333332E-3</v>
      </c>
      <c r="T278" s="22" t="str">
        <f t="shared" si="116"/>
        <v>火</v>
      </c>
      <c r="U278" s="23">
        <f t="shared" si="106"/>
        <v>5</v>
      </c>
      <c r="V278" s="23">
        <f t="shared" si="115"/>
        <v>4</v>
      </c>
      <c r="W278" s="23">
        <f t="shared" si="115"/>
        <v>5</v>
      </c>
      <c r="X278" s="23">
        <f t="shared" si="115"/>
        <v>3</v>
      </c>
      <c r="Y278" s="23">
        <f t="shared" si="115"/>
        <v>5</v>
      </c>
      <c r="Z278" s="23">
        <f t="shared" si="115"/>
        <v>4</v>
      </c>
      <c r="AA278" s="23">
        <f t="shared" si="115"/>
        <v>10</v>
      </c>
      <c r="AB278" s="113">
        <f t="shared" si="111"/>
        <v>0.08</v>
      </c>
      <c r="AC278" s="21">
        <f t="shared" si="112"/>
        <v>146.12333333333336</v>
      </c>
    </row>
    <row r="279" spans="2:29" x14ac:dyDescent="0.15">
      <c r="B279" s="23">
        <v>277</v>
      </c>
      <c r="C279" s="23" t="str">
        <f t="shared" si="107"/>
        <v>武器277</v>
      </c>
      <c r="D279" s="23" t="str">
        <f t="shared" si="94"/>
        <v>b</v>
      </c>
      <c r="E279" s="89" t="s">
        <v>123</v>
      </c>
      <c r="F279" s="90" t="s">
        <v>1701</v>
      </c>
      <c r="G279" s="22" t="s">
        <v>1711</v>
      </c>
      <c r="H279" s="23">
        <f t="shared" si="114"/>
        <v>5</v>
      </c>
      <c r="I279" s="23">
        <f t="shared" si="98"/>
        <v>77</v>
      </c>
      <c r="J279" s="23">
        <f t="shared" si="99"/>
        <v>11</v>
      </c>
      <c r="K279" s="23">
        <f t="shared" si="100"/>
        <v>7</v>
      </c>
      <c r="L279" s="23">
        <f t="shared" si="101"/>
        <v>8</v>
      </c>
      <c r="M279" s="23">
        <f t="shared" si="102"/>
        <v>7</v>
      </c>
      <c r="N279" s="23">
        <f t="shared" si="103"/>
        <v>18</v>
      </c>
      <c r="O279" s="23">
        <f t="shared" si="104"/>
        <v>5</v>
      </c>
      <c r="P279" s="23">
        <f t="shared" si="105"/>
        <v>7</v>
      </c>
      <c r="Q279" s="112">
        <f t="shared" si="108"/>
        <v>3.5000000000000003E-2</v>
      </c>
      <c r="R279" s="112">
        <f t="shared" si="109"/>
        <v>1.2500000000000001E-2</v>
      </c>
      <c r="S279" s="112">
        <f t="shared" si="110"/>
        <v>1.1666666666666667E-2</v>
      </c>
      <c r="T279" s="22" t="str">
        <f t="shared" si="116"/>
        <v>火</v>
      </c>
      <c r="U279" s="23">
        <f t="shared" si="106"/>
        <v>6</v>
      </c>
      <c r="V279" s="23">
        <f t="shared" si="115"/>
        <v>5</v>
      </c>
      <c r="W279" s="23">
        <f t="shared" si="115"/>
        <v>6</v>
      </c>
      <c r="X279" s="23">
        <f t="shared" si="115"/>
        <v>4</v>
      </c>
      <c r="Y279" s="23">
        <f t="shared" si="115"/>
        <v>6</v>
      </c>
      <c r="Z279" s="23">
        <f t="shared" si="115"/>
        <v>5</v>
      </c>
      <c r="AA279" s="23">
        <f t="shared" si="115"/>
        <v>13</v>
      </c>
      <c r="AB279" s="113">
        <f t="shared" si="111"/>
        <v>9.3333333333333338E-2</v>
      </c>
      <c r="AC279" s="21">
        <f t="shared" si="112"/>
        <v>185.15249999999997</v>
      </c>
    </row>
    <row r="280" spans="2:29" x14ac:dyDescent="0.15">
      <c r="B280" s="23">
        <v>278</v>
      </c>
      <c r="C280" s="23" t="str">
        <f t="shared" si="107"/>
        <v>武器278</v>
      </c>
      <c r="D280" s="23" t="str">
        <f t="shared" si="94"/>
        <v>b</v>
      </c>
      <c r="E280" s="89" t="s">
        <v>123</v>
      </c>
      <c r="F280" s="90" t="s">
        <v>1701</v>
      </c>
      <c r="G280" s="22" t="s">
        <v>1711</v>
      </c>
      <c r="H280" s="23">
        <f t="shared" si="114"/>
        <v>6</v>
      </c>
      <c r="I280" s="23">
        <f t="shared" si="98"/>
        <v>92</v>
      </c>
      <c r="J280" s="23">
        <f t="shared" si="99"/>
        <v>14</v>
      </c>
      <c r="K280" s="23">
        <f t="shared" si="100"/>
        <v>8</v>
      </c>
      <c r="L280" s="23">
        <f t="shared" si="101"/>
        <v>9</v>
      </c>
      <c r="M280" s="23">
        <f t="shared" si="102"/>
        <v>8</v>
      </c>
      <c r="N280" s="23">
        <f t="shared" si="103"/>
        <v>21</v>
      </c>
      <c r="O280" s="23">
        <f t="shared" si="104"/>
        <v>6</v>
      </c>
      <c r="P280" s="23">
        <f t="shared" si="105"/>
        <v>8</v>
      </c>
      <c r="Q280" s="112">
        <f t="shared" si="108"/>
        <v>0.04</v>
      </c>
      <c r="R280" s="112">
        <f t="shared" si="109"/>
        <v>1.4999999999999999E-2</v>
      </c>
      <c r="S280" s="112">
        <f t="shared" si="110"/>
        <v>1.3333333333333332E-2</v>
      </c>
      <c r="T280" s="22" t="str">
        <f t="shared" si="116"/>
        <v>火</v>
      </c>
      <c r="U280" s="23">
        <f t="shared" si="106"/>
        <v>7</v>
      </c>
      <c r="V280" s="23">
        <f t="shared" si="115"/>
        <v>6</v>
      </c>
      <c r="W280" s="23">
        <f t="shared" si="115"/>
        <v>7</v>
      </c>
      <c r="X280" s="23">
        <f t="shared" si="115"/>
        <v>4</v>
      </c>
      <c r="Y280" s="23">
        <f t="shared" si="115"/>
        <v>7</v>
      </c>
      <c r="Z280" s="23">
        <f t="shared" si="115"/>
        <v>6</v>
      </c>
      <c r="AA280" s="23">
        <f t="shared" si="115"/>
        <v>15</v>
      </c>
      <c r="AB280" s="113">
        <f t="shared" si="111"/>
        <v>0.11066666666666666</v>
      </c>
      <c r="AC280" s="21">
        <f t="shared" si="112"/>
        <v>218.17899999999997</v>
      </c>
    </row>
    <row r="281" spans="2:29" x14ac:dyDescent="0.15">
      <c r="B281" s="23">
        <v>279</v>
      </c>
      <c r="C281" s="23" t="str">
        <f t="shared" si="107"/>
        <v>武器279</v>
      </c>
      <c r="D281" s="23" t="str">
        <f t="shared" si="94"/>
        <v>b</v>
      </c>
      <c r="E281" s="89" t="s">
        <v>123</v>
      </c>
      <c r="F281" s="90" t="s">
        <v>1701</v>
      </c>
      <c r="G281" s="22" t="s">
        <v>1711</v>
      </c>
      <c r="H281" s="23">
        <f t="shared" si="114"/>
        <v>7</v>
      </c>
      <c r="I281" s="23">
        <f t="shared" si="98"/>
        <v>108</v>
      </c>
      <c r="J281" s="23">
        <f t="shared" si="99"/>
        <v>16</v>
      </c>
      <c r="K281" s="23">
        <f t="shared" si="100"/>
        <v>9</v>
      </c>
      <c r="L281" s="23">
        <f t="shared" si="101"/>
        <v>11</v>
      </c>
      <c r="M281" s="23">
        <f t="shared" si="102"/>
        <v>9</v>
      </c>
      <c r="N281" s="23">
        <f t="shared" si="103"/>
        <v>25</v>
      </c>
      <c r="O281" s="23">
        <f t="shared" si="104"/>
        <v>7</v>
      </c>
      <c r="P281" s="23">
        <f t="shared" si="105"/>
        <v>10</v>
      </c>
      <c r="Q281" s="112">
        <f t="shared" si="108"/>
        <v>0.05</v>
      </c>
      <c r="R281" s="112">
        <f t="shared" si="109"/>
        <v>1.7500000000000002E-2</v>
      </c>
      <c r="S281" s="112">
        <f t="shared" si="110"/>
        <v>1.6666666666666666E-2</v>
      </c>
      <c r="T281" s="22" t="str">
        <f t="shared" si="116"/>
        <v>火</v>
      </c>
      <c r="U281" s="23">
        <f t="shared" si="106"/>
        <v>8</v>
      </c>
      <c r="V281" s="23">
        <f t="shared" si="115"/>
        <v>7</v>
      </c>
      <c r="W281" s="23">
        <f t="shared" si="115"/>
        <v>8</v>
      </c>
      <c r="X281" s="23">
        <f t="shared" si="115"/>
        <v>5</v>
      </c>
      <c r="Y281" s="23">
        <f t="shared" si="115"/>
        <v>8</v>
      </c>
      <c r="Z281" s="23">
        <f t="shared" si="115"/>
        <v>7</v>
      </c>
      <c r="AA281" s="23">
        <f t="shared" si="115"/>
        <v>18</v>
      </c>
      <c r="AB281" s="113">
        <f t="shared" si="111"/>
        <v>0.13</v>
      </c>
      <c r="AC281" s="21">
        <f t="shared" si="112"/>
        <v>256.2141666666667</v>
      </c>
    </row>
    <row r="282" spans="2:29" x14ac:dyDescent="0.15">
      <c r="B282" s="23">
        <v>280</v>
      </c>
      <c r="C282" s="23" t="str">
        <f t="shared" si="107"/>
        <v>武器280</v>
      </c>
      <c r="D282" s="23" t="str">
        <f t="shared" si="94"/>
        <v>b</v>
      </c>
      <c r="E282" s="89" t="s">
        <v>123</v>
      </c>
      <c r="F282" s="90" t="s">
        <v>1701</v>
      </c>
      <c r="G282" s="22" t="s">
        <v>1711</v>
      </c>
      <c r="H282" s="23">
        <f t="shared" si="114"/>
        <v>8</v>
      </c>
      <c r="I282" s="23">
        <f t="shared" si="98"/>
        <v>123</v>
      </c>
      <c r="J282" s="23">
        <f t="shared" si="99"/>
        <v>18</v>
      </c>
      <c r="K282" s="23">
        <f t="shared" si="100"/>
        <v>11</v>
      </c>
      <c r="L282" s="23">
        <f t="shared" si="101"/>
        <v>12</v>
      </c>
      <c r="M282" s="23">
        <f t="shared" si="102"/>
        <v>11</v>
      </c>
      <c r="N282" s="23">
        <f t="shared" si="103"/>
        <v>28</v>
      </c>
      <c r="O282" s="23">
        <f t="shared" si="104"/>
        <v>8</v>
      </c>
      <c r="P282" s="23">
        <f t="shared" si="105"/>
        <v>11</v>
      </c>
      <c r="Q282" s="112">
        <f t="shared" si="108"/>
        <v>5.5E-2</v>
      </c>
      <c r="R282" s="112">
        <f t="shared" si="109"/>
        <v>0.02</v>
      </c>
      <c r="S282" s="112">
        <f t="shared" si="110"/>
        <v>1.8333333333333333E-2</v>
      </c>
      <c r="T282" s="22" t="str">
        <f t="shared" si="116"/>
        <v>火</v>
      </c>
      <c r="U282" s="23">
        <f t="shared" si="106"/>
        <v>9</v>
      </c>
      <c r="V282" s="23">
        <f t="shared" si="115"/>
        <v>8</v>
      </c>
      <c r="W282" s="23">
        <f t="shared" si="115"/>
        <v>9</v>
      </c>
      <c r="X282" s="23">
        <f t="shared" si="115"/>
        <v>6</v>
      </c>
      <c r="Y282" s="23">
        <f t="shared" si="115"/>
        <v>9</v>
      </c>
      <c r="Z282" s="23">
        <f t="shared" si="115"/>
        <v>8</v>
      </c>
      <c r="AA282" s="23">
        <f t="shared" si="115"/>
        <v>20</v>
      </c>
      <c r="AB282" s="113">
        <f t="shared" si="111"/>
        <v>0.14800000000000002</v>
      </c>
      <c r="AC282" s="21">
        <f t="shared" si="112"/>
        <v>291.24133333333339</v>
      </c>
    </row>
    <row r="283" spans="2:29" x14ac:dyDescent="0.15">
      <c r="B283" s="23">
        <v>281</v>
      </c>
      <c r="C283" s="23" t="str">
        <f t="shared" si="107"/>
        <v>武器281</v>
      </c>
      <c r="D283" s="23" t="str">
        <f t="shared" si="94"/>
        <v>c</v>
      </c>
      <c r="E283" s="89" t="s">
        <v>123</v>
      </c>
      <c r="F283" s="90" t="s">
        <v>1701</v>
      </c>
      <c r="G283" s="22" t="s">
        <v>1711</v>
      </c>
      <c r="H283" s="23">
        <f t="shared" si="114"/>
        <v>1</v>
      </c>
      <c r="I283" s="23">
        <f t="shared" si="98"/>
        <v>18</v>
      </c>
      <c r="J283" s="23">
        <f t="shared" si="99"/>
        <v>0</v>
      </c>
      <c r="K283" s="23">
        <f t="shared" si="100"/>
        <v>0</v>
      </c>
      <c r="L283" s="23">
        <f t="shared" si="101"/>
        <v>0</v>
      </c>
      <c r="M283" s="23">
        <f t="shared" si="102"/>
        <v>0</v>
      </c>
      <c r="N283" s="23">
        <f t="shared" si="103"/>
        <v>0</v>
      </c>
      <c r="O283" s="23">
        <f t="shared" si="104"/>
        <v>0</v>
      </c>
      <c r="P283" s="23">
        <f t="shared" si="105"/>
        <v>0</v>
      </c>
      <c r="Q283" s="112">
        <f t="shared" si="108"/>
        <v>0</v>
      </c>
      <c r="R283" s="112">
        <f t="shared" si="109"/>
        <v>0</v>
      </c>
      <c r="S283" s="112">
        <f t="shared" si="110"/>
        <v>0</v>
      </c>
      <c r="T283" s="22" t="str">
        <f t="shared" si="116"/>
        <v>火</v>
      </c>
      <c r="U283" s="23">
        <f t="shared" si="106"/>
        <v>0</v>
      </c>
      <c r="V283" s="23">
        <f t="shared" ref="V283:AA292" si="117">ROUND(VLOOKUP($F283,professionGrow,MATCH(V$2,professionGrowPName,0),FALSE)*(1+VLOOKUP($G283,professionGrowP,MATCH(V$2,professionGrowPName,0),FALSE))*$H283*10*VLOOKUP($D283,eq_qulity,5,FALSE),0)</f>
        <v>0</v>
      </c>
      <c r="W283" s="23">
        <f t="shared" si="117"/>
        <v>0</v>
      </c>
      <c r="X283" s="23">
        <f t="shared" si="117"/>
        <v>0</v>
      </c>
      <c r="Y283" s="23">
        <f t="shared" si="117"/>
        <v>0</v>
      </c>
      <c r="Z283" s="23">
        <f t="shared" si="117"/>
        <v>0</v>
      </c>
      <c r="AA283" s="23">
        <f t="shared" si="117"/>
        <v>0</v>
      </c>
      <c r="AB283" s="113">
        <f t="shared" si="111"/>
        <v>0</v>
      </c>
      <c r="AC283" s="21">
        <f t="shared" si="112"/>
        <v>18</v>
      </c>
    </row>
    <row r="284" spans="2:29" x14ac:dyDescent="0.15">
      <c r="B284" s="23">
        <v>282</v>
      </c>
      <c r="C284" s="23" t="str">
        <f t="shared" si="107"/>
        <v>武器282</v>
      </c>
      <c r="D284" s="23" t="str">
        <f t="shared" si="94"/>
        <v>c</v>
      </c>
      <c r="E284" s="89" t="s">
        <v>123</v>
      </c>
      <c r="F284" s="90" t="s">
        <v>1701</v>
      </c>
      <c r="G284" s="22" t="s">
        <v>1711</v>
      </c>
      <c r="H284" s="23">
        <f t="shared" si="114"/>
        <v>2</v>
      </c>
      <c r="I284" s="23">
        <f t="shared" si="98"/>
        <v>35</v>
      </c>
      <c r="J284" s="23">
        <f t="shared" si="99"/>
        <v>0</v>
      </c>
      <c r="K284" s="23">
        <f t="shared" si="100"/>
        <v>0</v>
      </c>
      <c r="L284" s="23">
        <f t="shared" si="101"/>
        <v>0</v>
      </c>
      <c r="M284" s="23">
        <f t="shared" si="102"/>
        <v>0</v>
      </c>
      <c r="N284" s="23">
        <f t="shared" si="103"/>
        <v>0</v>
      </c>
      <c r="O284" s="23">
        <f t="shared" si="104"/>
        <v>0</v>
      </c>
      <c r="P284" s="23">
        <f t="shared" si="105"/>
        <v>0</v>
      </c>
      <c r="Q284" s="112">
        <f t="shared" si="108"/>
        <v>0</v>
      </c>
      <c r="R284" s="112">
        <f t="shared" si="109"/>
        <v>0</v>
      </c>
      <c r="S284" s="112">
        <f t="shared" si="110"/>
        <v>0</v>
      </c>
      <c r="T284" s="22" t="str">
        <f t="shared" si="116"/>
        <v>火</v>
      </c>
      <c r="U284" s="23">
        <f t="shared" si="106"/>
        <v>0</v>
      </c>
      <c r="V284" s="23">
        <f t="shared" si="117"/>
        <v>0</v>
      </c>
      <c r="W284" s="23">
        <f t="shared" si="117"/>
        <v>0</v>
      </c>
      <c r="X284" s="23">
        <f t="shared" si="117"/>
        <v>0</v>
      </c>
      <c r="Y284" s="23">
        <f t="shared" si="117"/>
        <v>0</v>
      </c>
      <c r="Z284" s="23">
        <f t="shared" si="117"/>
        <v>0</v>
      </c>
      <c r="AA284" s="23">
        <f t="shared" si="117"/>
        <v>0</v>
      </c>
      <c r="AB284" s="113">
        <f t="shared" si="111"/>
        <v>0</v>
      </c>
      <c r="AC284" s="21">
        <f t="shared" si="112"/>
        <v>35</v>
      </c>
    </row>
    <row r="285" spans="2:29" x14ac:dyDescent="0.15">
      <c r="B285" s="23">
        <v>283</v>
      </c>
      <c r="C285" s="23" t="str">
        <f t="shared" si="107"/>
        <v>武器283</v>
      </c>
      <c r="D285" s="23" t="str">
        <f t="shared" si="94"/>
        <v>c</v>
      </c>
      <c r="E285" s="89" t="s">
        <v>123</v>
      </c>
      <c r="F285" s="90" t="s">
        <v>1701</v>
      </c>
      <c r="G285" s="22" t="s">
        <v>1711</v>
      </c>
      <c r="H285" s="23">
        <f t="shared" si="114"/>
        <v>3</v>
      </c>
      <c r="I285" s="23">
        <f t="shared" si="98"/>
        <v>53</v>
      </c>
      <c r="J285" s="23">
        <f t="shared" si="99"/>
        <v>0</v>
      </c>
      <c r="K285" s="23">
        <f t="shared" si="100"/>
        <v>0</v>
      </c>
      <c r="L285" s="23">
        <f t="shared" si="101"/>
        <v>0</v>
      </c>
      <c r="M285" s="23">
        <f t="shared" si="102"/>
        <v>0</v>
      </c>
      <c r="N285" s="23">
        <f t="shared" si="103"/>
        <v>0</v>
      </c>
      <c r="O285" s="23">
        <f t="shared" si="104"/>
        <v>0</v>
      </c>
      <c r="P285" s="23">
        <f t="shared" si="105"/>
        <v>0</v>
      </c>
      <c r="Q285" s="112">
        <f t="shared" si="108"/>
        <v>0</v>
      </c>
      <c r="R285" s="112">
        <f t="shared" si="109"/>
        <v>0</v>
      </c>
      <c r="S285" s="112">
        <f t="shared" si="110"/>
        <v>0</v>
      </c>
      <c r="T285" s="22" t="str">
        <f t="shared" si="116"/>
        <v>火</v>
      </c>
      <c r="U285" s="23">
        <f t="shared" si="106"/>
        <v>0</v>
      </c>
      <c r="V285" s="23">
        <f t="shared" si="117"/>
        <v>0</v>
      </c>
      <c r="W285" s="23">
        <f t="shared" si="117"/>
        <v>0</v>
      </c>
      <c r="X285" s="23">
        <f t="shared" si="117"/>
        <v>0</v>
      </c>
      <c r="Y285" s="23">
        <f t="shared" si="117"/>
        <v>0</v>
      </c>
      <c r="Z285" s="23">
        <f t="shared" si="117"/>
        <v>0</v>
      </c>
      <c r="AA285" s="23">
        <f t="shared" si="117"/>
        <v>0</v>
      </c>
      <c r="AB285" s="113">
        <f t="shared" si="111"/>
        <v>0</v>
      </c>
      <c r="AC285" s="21">
        <f t="shared" si="112"/>
        <v>53</v>
      </c>
    </row>
    <row r="286" spans="2:29" x14ac:dyDescent="0.15">
      <c r="B286" s="23">
        <v>284</v>
      </c>
      <c r="C286" s="23" t="str">
        <f t="shared" si="107"/>
        <v>武器284</v>
      </c>
      <c r="D286" s="23" t="str">
        <f t="shared" si="94"/>
        <v>c</v>
      </c>
      <c r="E286" s="89" t="s">
        <v>123</v>
      </c>
      <c r="F286" s="90" t="s">
        <v>1701</v>
      </c>
      <c r="G286" s="22" t="s">
        <v>1711</v>
      </c>
      <c r="H286" s="23">
        <f t="shared" si="114"/>
        <v>4</v>
      </c>
      <c r="I286" s="23">
        <f t="shared" si="98"/>
        <v>70</v>
      </c>
      <c r="J286" s="23">
        <f t="shared" si="99"/>
        <v>0</v>
      </c>
      <c r="K286" s="23">
        <f t="shared" si="100"/>
        <v>0</v>
      </c>
      <c r="L286" s="23">
        <f t="shared" si="101"/>
        <v>0</v>
      </c>
      <c r="M286" s="23">
        <f t="shared" si="102"/>
        <v>0</v>
      </c>
      <c r="N286" s="23">
        <f t="shared" si="103"/>
        <v>0</v>
      </c>
      <c r="O286" s="23">
        <f t="shared" si="104"/>
        <v>0</v>
      </c>
      <c r="P286" s="23">
        <f t="shared" si="105"/>
        <v>0</v>
      </c>
      <c r="Q286" s="112">
        <f t="shared" si="108"/>
        <v>0</v>
      </c>
      <c r="R286" s="112">
        <f t="shared" si="109"/>
        <v>0</v>
      </c>
      <c r="S286" s="112">
        <f t="shared" si="110"/>
        <v>0</v>
      </c>
      <c r="T286" s="22" t="str">
        <f t="shared" si="116"/>
        <v>火</v>
      </c>
      <c r="U286" s="23">
        <f t="shared" si="106"/>
        <v>0</v>
      </c>
      <c r="V286" s="23">
        <f t="shared" si="117"/>
        <v>0</v>
      </c>
      <c r="W286" s="23">
        <f t="shared" si="117"/>
        <v>0</v>
      </c>
      <c r="X286" s="23">
        <f t="shared" si="117"/>
        <v>0</v>
      </c>
      <c r="Y286" s="23">
        <f t="shared" si="117"/>
        <v>0</v>
      </c>
      <c r="Z286" s="23">
        <f t="shared" si="117"/>
        <v>0</v>
      </c>
      <c r="AA286" s="23">
        <f t="shared" si="117"/>
        <v>0</v>
      </c>
      <c r="AB286" s="113">
        <f t="shared" si="111"/>
        <v>0</v>
      </c>
      <c r="AC286" s="21">
        <f t="shared" si="112"/>
        <v>70</v>
      </c>
    </row>
    <row r="287" spans="2:29" x14ac:dyDescent="0.15">
      <c r="B287" s="23">
        <v>285</v>
      </c>
      <c r="C287" s="23" t="str">
        <f t="shared" si="107"/>
        <v>武器285</v>
      </c>
      <c r="D287" s="23" t="str">
        <f t="shared" si="94"/>
        <v>c</v>
      </c>
      <c r="E287" s="89" t="s">
        <v>123</v>
      </c>
      <c r="F287" s="90" t="s">
        <v>1701</v>
      </c>
      <c r="G287" s="22" t="s">
        <v>1711</v>
      </c>
      <c r="H287" s="23">
        <f t="shared" si="114"/>
        <v>5</v>
      </c>
      <c r="I287" s="23">
        <f t="shared" si="98"/>
        <v>88</v>
      </c>
      <c r="J287" s="23">
        <f t="shared" si="99"/>
        <v>0</v>
      </c>
      <c r="K287" s="23">
        <f t="shared" si="100"/>
        <v>0</v>
      </c>
      <c r="L287" s="23">
        <f t="shared" si="101"/>
        <v>0</v>
      </c>
      <c r="M287" s="23">
        <f t="shared" si="102"/>
        <v>0</v>
      </c>
      <c r="N287" s="23">
        <f t="shared" si="103"/>
        <v>0</v>
      </c>
      <c r="O287" s="23">
        <f t="shared" si="104"/>
        <v>0</v>
      </c>
      <c r="P287" s="23">
        <f t="shared" si="105"/>
        <v>0</v>
      </c>
      <c r="Q287" s="112">
        <f t="shared" si="108"/>
        <v>0</v>
      </c>
      <c r="R287" s="112">
        <f t="shared" si="109"/>
        <v>0</v>
      </c>
      <c r="S287" s="112">
        <f t="shared" si="110"/>
        <v>0</v>
      </c>
      <c r="T287" s="22" t="str">
        <f t="shared" si="116"/>
        <v>火</v>
      </c>
      <c r="U287" s="23">
        <f t="shared" si="106"/>
        <v>0</v>
      </c>
      <c r="V287" s="23">
        <f t="shared" si="117"/>
        <v>0</v>
      </c>
      <c r="W287" s="23">
        <f t="shared" si="117"/>
        <v>0</v>
      </c>
      <c r="X287" s="23">
        <f t="shared" si="117"/>
        <v>0</v>
      </c>
      <c r="Y287" s="23">
        <f t="shared" si="117"/>
        <v>0</v>
      </c>
      <c r="Z287" s="23">
        <f t="shared" si="117"/>
        <v>0</v>
      </c>
      <c r="AA287" s="23">
        <f t="shared" si="117"/>
        <v>0</v>
      </c>
      <c r="AB287" s="113">
        <f t="shared" si="111"/>
        <v>0</v>
      </c>
      <c r="AC287" s="21">
        <f t="shared" si="112"/>
        <v>88</v>
      </c>
    </row>
    <row r="288" spans="2:29" x14ac:dyDescent="0.15">
      <c r="B288" s="23">
        <v>286</v>
      </c>
      <c r="C288" s="23" t="str">
        <f t="shared" si="107"/>
        <v>武器286</v>
      </c>
      <c r="D288" s="23" t="str">
        <f t="shared" si="94"/>
        <v>c</v>
      </c>
      <c r="E288" s="89" t="s">
        <v>123</v>
      </c>
      <c r="F288" s="90" t="s">
        <v>1701</v>
      </c>
      <c r="G288" s="22" t="s">
        <v>1711</v>
      </c>
      <c r="H288" s="23">
        <f t="shared" si="114"/>
        <v>6</v>
      </c>
      <c r="I288" s="23">
        <f t="shared" si="98"/>
        <v>105</v>
      </c>
      <c r="J288" s="23">
        <f t="shared" si="99"/>
        <v>0</v>
      </c>
      <c r="K288" s="23">
        <f t="shared" si="100"/>
        <v>0</v>
      </c>
      <c r="L288" s="23">
        <f t="shared" si="101"/>
        <v>0</v>
      </c>
      <c r="M288" s="23">
        <f t="shared" si="102"/>
        <v>0</v>
      </c>
      <c r="N288" s="23">
        <f t="shared" si="103"/>
        <v>0</v>
      </c>
      <c r="O288" s="23">
        <f t="shared" si="104"/>
        <v>0</v>
      </c>
      <c r="P288" s="23">
        <f t="shared" si="105"/>
        <v>0</v>
      </c>
      <c r="Q288" s="112">
        <f t="shared" si="108"/>
        <v>0</v>
      </c>
      <c r="R288" s="112">
        <f t="shared" si="109"/>
        <v>0</v>
      </c>
      <c r="S288" s="112">
        <f t="shared" si="110"/>
        <v>0</v>
      </c>
      <c r="T288" s="22" t="str">
        <f t="shared" si="116"/>
        <v>火</v>
      </c>
      <c r="U288" s="23">
        <f t="shared" si="106"/>
        <v>0</v>
      </c>
      <c r="V288" s="23">
        <f t="shared" si="117"/>
        <v>0</v>
      </c>
      <c r="W288" s="23">
        <f t="shared" si="117"/>
        <v>0</v>
      </c>
      <c r="X288" s="23">
        <f t="shared" si="117"/>
        <v>0</v>
      </c>
      <c r="Y288" s="23">
        <f t="shared" si="117"/>
        <v>0</v>
      </c>
      <c r="Z288" s="23">
        <f t="shared" si="117"/>
        <v>0</v>
      </c>
      <c r="AA288" s="23">
        <f t="shared" si="117"/>
        <v>0</v>
      </c>
      <c r="AB288" s="113">
        <f t="shared" si="111"/>
        <v>0</v>
      </c>
      <c r="AC288" s="21">
        <f t="shared" si="112"/>
        <v>105</v>
      </c>
    </row>
    <row r="289" spans="2:29" x14ac:dyDescent="0.15">
      <c r="B289" s="23">
        <v>287</v>
      </c>
      <c r="C289" s="23" t="str">
        <f t="shared" si="107"/>
        <v>武器287</v>
      </c>
      <c r="D289" s="23" t="str">
        <f t="shared" si="94"/>
        <v>c</v>
      </c>
      <c r="E289" s="89" t="s">
        <v>123</v>
      </c>
      <c r="F289" s="90" t="s">
        <v>1701</v>
      </c>
      <c r="G289" s="22" t="s">
        <v>1711</v>
      </c>
      <c r="H289" s="23">
        <f t="shared" si="114"/>
        <v>7</v>
      </c>
      <c r="I289" s="23">
        <f t="shared" si="98"/>
        <v>123</v>
      </c>
      <c r="J289" s="23">
        <f t="shared" si="99"/>
        <v>0</v>
      </c>
      <c r="K289" s="23">
        <f t="shared" si="100"/>
        <v>0</v>
      </c>
      <c r="L289" s="23">
        <f t="shared" si="101"/>
        <v>0</v>
      </c>
      <c r="M289" s="23">
        <f t="shared" si="102"/>
        <v>0</v>
      </c>
      <c r="N289" s="23">
        <f t="shared" si="103"/>
        <v>0</v>
      </c>
      <c r="O289" s="23">
        <f t="shared" si="104"/>
        <v>0</v>
      </c>
      <c r="P289" s="23">
        <f t="shared" si="105"/>
        <v>0</v>
      </c>
      <c r="Q289" s="112">
        <f t="shared" si="108"/>
        <v>0</v>
      </c>
      <c r="R289" s="112">
        <f t="shared" si="109"/>
        <v>0</v>
      </c>
      <c r="S289" s="112">
        <f t="shared" si="110"/>
        <v>0</v>
      </c>
      <c r="T289" s="22" t="str">
        <f t="shared" si="116"/>
        <v>火</v>
      </c>
      <c r="U289" s="23">
        <f t="shared" si="106"/>
        <v>0</v>
      </c>
      <c r="V289" s="23">
        <f t="shared" si="117"/>
        <v>0</v>
      </c>
      <c r="W289" s="23">
        <f t="shared" si="117"/>
        <v>0</v>
      </c>
      <c r="X289" s="23">
        <f t="shared" si="117"/>
        <v>0</v>
      </c>
      <c r="Y289" s="23">
        <f t="shared" si="117"/>
        <v>0</v>
      </c>
      <c r="Z289" s="23">
        <f t="shared" si="117"/>
        <v>0</v>
      </c>
      <c r="AA289" s="23">
        <f t="shared" si="117"/>
        <v>0</v>
      </c>
      <c r="AB289" s="113">
        <f t="shared" si="111"/>
        <v>0</v>
      </c>
      <c r="AC289" s="21">
        <f t="shared" si="112"/>
        <v>123</v>
      </c>
    </row>
    <row r="290" spans="2:29" x14ac:dyDescent="0.15">
      <c r="B290" s="23">
        <v>288</v>
      </c>
      <c r="C290" s="23" t="str">
        <f t="shared" si="107"/>
        <v>武器288</v>
      </c>
      <c r="D290" s="23" t="str">
        <f t="shared" si="94"/>
        <v>c</v>
      </c>
      <c r="E290" s="89" t="s">
        <v>123</v>
      </c>
      <c r="F290" s="90" t="s">
        <v>1701</v>
      </c>
      <c r="G290" s="22" t="s">
        <v>1711</v>
      </c>
      <c r="H290" s="23">
        <f t="shared" si="114"/>
        <v>8</v>
      </c>
      <c r="I290" s="23">
        <f t="shared" si="98"/>
        <v>140</v>
      </c>
      <c r="J290" s="23">
        <f t="shared" si="99"/>
        <v>0</v>
      </c>
      <c r="K290" s="23">
        <f t="shared" si="100"/>
        <v>0</v>
      </c>
      <c r="L290" s="23">
        <f t="shared" si="101"/>
        <v>0</v>
      </c>
      <c r="M290" s="23">
        <f t="shared" si="102"/>
        <v>0</v>
      </c>
      <c r="N290" s="23">
        <f t="shared" si="103"/>
        <v>0</v>
      </c>
      <c r="O290" s="23">
        <f t="shared" si="104"/>
        <v>0</v>
      </c>
      <c r="P290" s="23">
        <f t="shared" si="105"/>
        <v>0</v>
      </c>
      <c r="Q290" s="112">
        <f t="shared" si="108"/>
        <v>0</v>
      </c>
      <c r="R290" s="112">
        <f t="shared" si="109"/>
        <v>0</v>
      </c>
      <c r="S290" s="112">
        <f t="shared" si="110"/>
        <v>0</v>
      </c>
      <c r="T290" s="22" t="str">
        <f t="shared" si="116"/>
        <v>火</v>
      </c>
      <c r="U290" s="23">
        <f t="shared" si="106"/>
        <v>0</v>
      </c>
      <c r="V290" s="23">
        <f t="shared" si="117"/>
        <v>0</v>
      </c>
      <c r="W290" s="23">
        <f t="shared" si="117"/>
        <v>0</v>
      </c>
      <c r="X290" s="23">
        <f t="shared" si="117"/>
        <v>0</v>
      </c>
      <c r="Y290" s="23">
        <f t="shared" si="117"/>
        <v>0</v>
      </c>
      <c r="Z290" s="23">
        <f t="shared" si="117"/>
        <v>0</v>
      </c>
      <c r="AA290" s="23">
        <f t="shared" si="117"/>
        <v>0</v>
      </c>
      <c r="AB290" s="113">
        <f t="shared" si="111"/>
        <v>0</v>
      </c>
      <c r="AC290" s="21">
        <f t="shared" si="112"/>
        <v>140</v>
      </c>
    </row>
    <row r="291" spans="2:29" x14ac:dyDescent="0.15">
      <c r="B291" s="23">
        <v>289</v>
      </c>
      <c r="C291" s="23" t="str">
        <f t="shared" si="107"/>
        <v>武器289</v>
      </c>
      <c r="D291" s="23" t="str">
        <f t="shared" si="94"/>
        <v>s</v>
      </c>
      <c r="E291" s="89" t="s">
        <v>123</v>
      </c>
      <c r="F291" s="90" t="s">
        <v>1701</v>
      </c>
      <c r="G291" s="22" t="s">
        <v>1712</v>
      </c>
      <c r="H291" s="23">
        <f t="shared" si="114"/>
        <v>1</v>
      </c>
      <c r="I291" s="23">
        <f t="shared" si="98"/>
        <v>21</v>
      </c>
      <c r="J291" s="23">
        <f t="shared" si="99"/>
        <v>11</v>
      </c>
      <c r="K291" s="23">
        <f t="shared" si="100"/>
        <v>5</v>
      </c>
      <c r="L291" s="23">
        <f t="shared" si="101"/>
        <v>6</v>
      </c>
      <c r="M291" s="23">
        <f t="shared" si="102"/>
        <v>7</v>
      </c>
      <c r="N291" s="23">
        <f t="shared" si="103"/>
        <v>6</v>
      </c>
      <c r="O291" s="23">
        <f t="shared" si="104"/>
        <v>6</v>
      </c>
      <c r="P291" s="23">
        <f t="shared" si="105"/>
        <v>3</v>
      </c>
      <c r="Q291" s="112">
        <f t="shared" si="108"/>
        <v>1.4999999999999999E-2</v>
      </c>
      <c r="R291" s="112">
        <f t="shared" si="109"/>
        <v>1.4999999999999999E-2</v>
      </c>
      <c r="S291" s="112">
        <f t="shared" si="110"/>
        <v>5.0000000000000001E-3</v>
      </c>
      <c r="T291" s="22" t="str">
        <f t="shared" si="116"/>
        <v>水</v>
      </c>
      <c r="U291" s="23">
        <f t="shared" si="106"/>
        <v>4</v>
      </c>
      <c r="V291" s="23">
        <f t="shared" si="117"/>
        <v>3</v>
      </c>
      <c r="W291" s="23">
        <f t="shared" si="117"/>
        <v>3</v>
      </c>
      <c r="X291" s="23">
        <f t="shared" si="117"/>
        <v>4</v>
      </c>
      <c r="Y291" s="23">
        <f t="shared" si="117"/>
        <v>4</v>
      </c>
      <c r="Z291" s="23">
        <f t="shared" si="117"/>
        <v>2</v>
      </c>
      <c r="AA291" s="23">
        <f t="shared" si="117"/>
        <v>8</v>
      </c>
      <c r="AB291" s="113">
        <f t="shared" si="111"/>
        <v>0.08</v>
      </c>
      <c r="AC291" s="21">
        <f t="shared" si="112"/>
        <v>93.114999999999995</v>
      </c>
    </row>
    <row r="292" spans="2:29" x14ac:dyDescent="0.15">
      <c r="B292" s="23">
        <v>290</v>
      </c>
      <c r="C292" s="23" t="str">
        <f t="shared" si="107"/>
        <v>武器290</v>
      </c>
      <c r="D292" s="23" t="str">
        <f t="shared" ref="D292:D355" si="118">D260</f>
        <v>s</v>
      </c>
      <c r="E292" s="89" t="s">
        <v>123</v>
      </c>
      <c r="F292" s="90" t="s">
        <v>1701</v>
      </c>
      <c r="G292" s="22" t="s">
        <v>1712</v>
      </c>
      <c r="H292" s="23">
        <f t="shared" si="114"/>
        <v>2</v>
      </c>
      <c r="I292" s="23">
        <f t="shared" si="98"/>
        <v>42</v>
      </c>
      <c r="J292" s="23">
        <f t="shared" si="99"/>
        <v>22</v>
      </c>
      <c r="K292" s="23">
        <f t="shared" si="100"/>
        <v>10</v>
      </c>
      <c r="L292" s="23">
        <f t="shared" si="101"/>
        <v>13</v>
      </c>
      <c r="M292" s="23">
        <f t="shared" si="102"/>
        <v>14</v>
      </c>
      <c r="N292" s="23">
        <f t="shared" si="103"/>
        <v>12</v>
      </c>
      <c r="O292" s="23">
        <f t="shared" si="104"/>
        <v>11</v>
      </c>
      <c r="P292" s="23">
        <f t="shared" si="105"/>
        <v>6</v>
      </c>
      <c r="Q292" s="112">
        <f t="shared" si="108"/>
        <v>0.03</v>
      </c>
      <c r="R292" s="112">
        <f t="shared" si="109"/>
        <v>2.75E-2</v>
      </c>
      <c r="S292" s="112">
        <f t="shared" si="110"/>
        <v>0.01</v>
      </c>
      <c r="T292" s="22" t="str">
        <f t="shared" si="116"/>
        <v>水</v>
      </c>
      <c r="U292" s="23">
        <f t="shared" si="106"/>
        <v>7</v>
      </c>
      <c r="V292" s="23">
        <f t="shared" si="117"/>
        <v>6</v>
      </c>
      <c r="W292" s="23">
        <f t="shared" si="117"/>
        <v>6</v>
      </c>
      <c r="X292" s="23">
        <f t="shared" si="117"/>
        <v>7</v>
      </c>
      <c r="Y292" s="23">
        <f t="shared" si="117"/>
        <v>7</v>
      </c>
      <c r="Z292" s="23">
        <f t="shared" si="117"/>
        <v>4</v>
      </c>
      <c r="AA292" s="23">
        <f t="shared" si="117"/>
        <v>16</v>
      </c>
      <c r="AB292" s="113">
        <f t="shared" si="111"/>
        <v>8.6666666666666656E-2</v>
      </c>
      <c r="AC292" s="21">
        <f t="shared" si="112"/>
        <v>183.15416666666667</v>
      </c>
    </row>
    <row r="293" spans="2:29" x14ac:dyDescent="0.15">
      <c r="B293" s="23">
        <v>291</v>
      </c>
      <c r="C293" s="23" t="str">
        <f t="shared" si="107"/>
        <v>武器291</v>
      </c>
      <c r="D293" s="23" t="str">
        <f t="shared" si="118"/>
        <v>s</v>
      </c>
      <c r="E293" s="89" t="s">
        <v>123</v>
      </c>
      <c r="F293" s="90" t="s">
        <v>1701</v>
      </c>
      <c r="G293" s="22" t="s">
        <v>1712</v>
      </c>
      <c r="H293" s="23">
        <f t="shared" si="114"/>
        <v>3</v>
      </c>
      <c r="I293" s="23">
        <f t="shared" si="98"/>
        <v>62</v>
      </c>
      <c r="J293" s="23">
        <f t="shared" si="99"/>
        <v>33</v>
      </c>
      <c r="K293" s="23">
        <f t="shared" si="100"/>
        <v>15</v>
      </c>
      <c r="L293" s="23">
        <f t="shared" si="101"/>
        <v>19</v>
      </c>
      <c r="M293" s="23">
        <f t="shared" si="102"/>
        <v>21</v>
      </c>
      <c r="N293" s="23">
        <f t="shared" si="103"/>
        <v>17</v>
      </c>
      <c r="O293" s="23">
        <f t="shared" si="104"/>
        <v>17</v>
      </c>
      <c r="P293" s="23">
        <f t="shared" si="105"/>
        <v>10</v>
      </c>
      <c r="Q293" s="112">
        <f t="shared" si="108"/>
        <v>0.05</v>
      </c>
      <c r="R293" s="112">
        <f t="shared" si="109"/>
        <v>4.2500000000000003E-2</v>
      </c>
      <c r="S293" s="112">
        <f t="shared" si="110"/>
        <v>1.6666666666666666E-2</v>
      </c>
      <c r="T293" s="22" t="str">
        <f t="shared" si="116"/>
        <v>水</v>
      </c>
      <c r="U293" s="23">
        <f t="shared" si="106"/>
        <v>11</v>
      </c>
      <c r="V293" s="23">
        <f t="shared" ref="V293:AA302" si="119">ROUND(VLOOKUP($F293,professionGrow,MATCH(V$2,professionGrowPName,0),FALSE)*(1+VLOOKUP($G293,professionGrowP,MATCH(V$2,professionGrowPName,0),FALSE))*$H293*10*VLOOKUP($D293,eq_qulity,5,FALSE),0)</f>
        <v>10</v>
      </c>
      <c r="W293" s="23">
        <f t="shared" si="119"/>
        <v>10</v>
      </c>
      <c r="X293" s="23">
        <f t="shared" si="119"/>
        <v>11</v>
      </c>
      <c r="Y293" s="23">
        <f t="shared" si="119"/>
        <v>11</v>
      </c>
      <c r="Z293" s="23">
        <f t="shared" si="119"/>
        <v>7</v>
      </c>
      <c r="AA293" s="23">
        <f t="shared" si="119"/>
        <v>24</v>
      </c>
      <c r="AB293" s="113">
        <f t="shared" si="111"/>
        <v>0.12933333333333333</v>
      </c>
      <c r="AC293" s="21">
        <f t="shared" si="112"/>
        <v>278.23849999999999</v>
      </c>
    </row>
    <row r="294" spans="2:29" x14ac:dyDescent="0.15">
      <c r="B294" s="23">
        <v>292</v>
      </c>
      <c r="C294" s="23" t="str">
        <f t="shared" si="107"/>
        <v>武器292</v>
      </c>
      <c r="D294" s="23" t="str">
        <f t="shared" si="118"/>
        <v>s</v>
      </c>
      <c r="E294" s="89" t="s">
        <v>123</v>
      </c>
      <c r="F294" s="90" t="s">
        <v>1701</v>
      </c>
      <c r="G294" s="22" t="s">
        <v>1712</v>
      </c>
      <c r="H294" s="23">
        <f t="shared" si="114"/>
        <v>4</v>
      </c>
      <c r="I294" s="23">
        <f t="shared" si="98"/>
        <v>83</v>
      </c>
      <c r="J294" s="23">
        <f t="shared" si="99"/>
        <v>44</v>
      </c>
      <c r="K294" s="23">
        <f t="shared" si="100"/>
        <v>20</v>
      </c>
      <c r="L294" s="23">
        <f t="shared" si="101"/>
        <v>26</v>
      </c>
      <c r="M294" s="23">
        <f t="shared" si="102"/>
        <v>28</v>
      </c>
      <c r="N294" s="23">
        <f t="shared" si="103"/>
        <v>23</v>
      </c>
      <c r="O294" s="23">
        <f t="shared" si="104"/>
        <v>22</v>
      </c>
      <c r="P294" s="23">
        <f t="shared" si="105"/>
        <v>13</v>
      </c>
      <c r="Q294" s="112">
        <f t="shared" si="108"/>
        <v>6.5000000000000002E-2</v>
      </c>
      <c r="R294" s="112">
        <f t="shared" si="109"/>
        <v>5.5E-2</v>
      </c>
      <c r="S294" s="112">
        <f t="shared" si="110"/>
        <v>2.1666666666666664E-2</v>
      </c>
      <c r="T294" s="22" t="str">
        <f t="shared" si="116"/>
        <v>水</v>
      </c>
      <c r="U294" s="23">
        <f t="shared" si="106"/>
        <v>15</v>
      </c>
      <c r="V294" s="23">
        <f t="shared" si="119"/>
        <v>13</v>
      </c>
      <c r="W294" s="23">
        <f t="shared" si="119"/>
        <v>13</v>
      </c>
      <c r="X294" s="23">
        <f t="shared" si="119"/>
        <v>15</v>
      </c>
      <c r="Y294" s="23">
        <f t="shared" si="119"/>
        <v>15</v>
      </c>
      <c r="Z294" s="23">
        <f t="shared" si="119"/>
        <v>9</v>
      </c>
      <c r="AA294" s="23">
        <f t="shared" si="119"/>
        <v>32</v>
      </c>
      <c r="AB294" s="113">
        <f t="shared" si="111"/>
        <v>0.17266666666666666</v>
      </c>
      <c r="AC294" s="21">
        <f t="shared" si="112"/>
        <v>371.31433333333331</v>
      </c>
    </row>
    <row r="295" spans="2:29" x14ac:dyDescent="0.15">
      <c r="B295" s="23">
        <v>293</v>
      </c>
      <c r="C295" s="23" t="str">
        <f t="shared" si="107"/>
        <v>武器293</v>
      </c>
      <c r="D295" s="23" t="str">
        <f t="shared" si="118"/>
        <v>s</v>
      </c>
      <c r="E295" s="89" t="s">
        <v>123</v>
      </c>
      <c r="F295" s="90" t="s">
        <v>1701</v>
      </c>
      <c r="G295" s="22" t="s">
        <v>1712</v>
      </c>
      <c r="H295" s="23">
        <f t="shared" si="114"/>
        <v>5</v>
      </c>
      <c r="I295" s="23">
        <f t="shared" si="98"/>
        <v>104</v>
      </c>
      <c r="J295" s="23">
        <f t="shared" si="99"/>
        <v>55</v>
      </c>
      <c r="K295" s="23">
        <f t="shared" si="100"/>
        <v>26</v>
      </c>
      <c r="L295" s="23">
        <f t="shared" si="101"/>
        <v>32</v>
      </c>
      <c r="M295" s="23">
        <f t="shared" si="102"/>
        <v>35</v>
      </c>
      <c r="N295" s="23">
        <f t="shared" si="103"/>
        <v>29</v>
      </c>
      <c r="O295" s="23">
        <f t="shared" si="104"/>
        <v>28</v>
      </c>
      <c r="P295" s="23">
        <f t="shared" si="105"/>
        <v>16</v>
      </c>
      <c r="Q295" s="112">
        <f t="shared" si="108"/>
        <v>0.08</v>
      </c>
      <c r="R295" s="112">
        <f t="shared" si="109"/>
        <v>7.0000000000000007E-2</v>
      </c>
      <c r="S295" s="112">
        <f t="shared" si="110"/>
        <v>2.6666666666666665E-2</v>
      </c>
      <c r="T295" s="22" t="str">
        <f t="shared" si="116"/>
        <v>水</v>
      </c>
      <c r="U295" s="23">
        <f t="shared" si="106"/>
        <v>18</v>
      </c>
      <c r="V295" s="23">
        <f t="shared" si="119"/>
        <v>16</v>
      </c>
      <c r="W295" s="23">
        <f t="shared" si="119"/>
        <v>16</v>
      </c>
      <c r="X295" s="23">
        <f t="shared" si="119"/>
        <v>18</v>
      </c>
      <c r="Y295" s="23">
        <f t="shared" si="119"/>
        <v>18</v>
      </c>
      <c r="Z295" s="23">
        <f t="shared" si="119"/>
        <v>11</v>
      </c>
      <c r="AA295" s="23">
        <f t="shared" si="119"/>
        <v>40</v>
      </c>
      <c r="AB295" s="113">
        <f t="shared" si="111"/>
        <v>0.21666666666666667</v>
      </c>
      <c r="AC295" s="21">
        <f t="shared" si="112"/>
        <v>462.39333333333326</v>
      </c>
    </row>
    <row r="296" spans="2:29" x14ac:dyDescent="0.15">
      <c r="B296" s="23">
        <v>294</v>
      </c>
      <c r="C296" s="23" t="str">
        <f t="shared" si="107"/>
        <v>武器294</v>
      </c>
      <c r="D296" s="23" t="str">
        <f t="shared" si="118"/>
        <v>s</v>
      </c>
      <c r="E296" s="89" t="s">
        <v>123</v>
      </c>
      <c r="F296" s="90" t="s">
        <v>1701</v>
      </c>
      <c r="G296" s="22" t="s">
        <v>1712</v>
      </c>
      <c r="H296" s="23">
        <f t="shared" si="114"/>
        <v>6</v>
      </c>
      <c r="I296" s="23">
        <f t="shared" si="98"/>
        <v>125</v>
      </c>
      <c r="J296" s="23">
        <f t="shared" si="99"/>
        <v>66</v>
      </c>
      <c r="K296" s="23">
        <f t="shared" si="100"/>
        <v>31</v>
      </c>
      <c r="L296" s="23">
        <f t="shared" si="101"/>
        <v>38</v>
      </c>
      <c r="M296" s="23">
        <f t="shared" si="102"/>
        <v>42</v>
      </c>
      <c r="N296" s="23">
        <f t="shared" si="103"/>
        <v>35</v>
      </c>
      <c r="O296" s="23">
        <f t="shared" si="104"/>
        <v>33</v>
      </c>
      <c r="P296" s="23">
        <f t="shared" si="105"/>
        <v>19</v>
      </c>
      <c r="Q296" s="112">
        <f t="shared" si="108"/>
        <v>9.5000000000000001E-2</v>
      </c>
      <c r="R296" s="112">
        <f t="shared" si="109"/>
        <v>8.2500000000000004E-2</v>
      </c>
      <c r="S296" s="112">
        <f t="shared" si="110"/>
        <v>3.1666666666666662E-2</v>
      </c>
      <c r="T296" s="22" t="str">
        <f t="shared" si="116"/>
        <v>水</v>
      </c>
      <c r="U296" s="23">
        <f t="shared" si="106"/>
        <v>22</v>
      </c>
      <c r="V296" s="23">
        <f t="shared" si="119"/>
        <v>19</v>
      </c>
      <c r="W296" s="23">
        <f t="shared" si="119"/>
        <v>19</v>
      </c>
      <c r="X296" s="23">
        <f t="shared" si="119"/>
        <v>22</v>
      </c>
      <c r="Y296" s="23">
        <f t="shared" si="119"/>
        <v>22</v>
      </c>
      <c r="Z296" s="23">
        <f t="shared" si="119"/>
        <v>13</v>
      </c>
      <c r="AA296" s="23">
        <f t="shared" si="119"/>
        <v>48</v>
      </c>
      <c r="AB296" s="113">
        <f t="shared" si="111"/>
        <v>0.25933333333333336</v>
      </c>
      <c r="AC296" s="21">
        <f t="shared" si="112"/>
        <v>554.46850000000006</v>
      </c>
    </row>
    <row r="297" spans="2:29" x14ac:dyDescent="0.15">
      <c r="B297" s="23">
        <v>295</v>
      </c>
      <c r="C297" s="23" t="str">
        <f t="shared" si="107"/>
        <v>武器295</v>
      </c>
      <c r="D297" s="23" t="str">
        <f t="shared" si="118"/>
        <v>s</v>
      </c>
      <c r="E297" s="89" t="s">
        <v>123</v>
      </c>
      <c r="F297" s="90" t="s">
        <v>1701</v>
      </c>
      <c r="G297" s="22" t="s">
        <v>1712</v>
      </c>
      <c r="H297" s="23">
        <f t="shared" si="114"/>
        <v>7</v>
      </c>
      <c r="I297" s="23">
        <f t="shared" si="98"/>
        <v>146</v>
      </c>
      <c r="J297" s="23">
        <f t="shared" si="99"/>
        <v>77</v>
      </c>
      <c r="K297" s="23">
        <f t="shared" si="100"/>
        <v>36</v>
      </c>
      <c r="L297" s="23">
        <f t="shared" si="101"/>
        <v>45</v>
      </c>
      <c r="M297" s="23">
        <f t="shared" si="102"/>
        <v>49</v>
      </c>
      <c r="N297" s="23">
        <f t="shared" si="103"/>
        <v>40</v>
      </c>
      <c r="O297" s="23">
        <f t="shared" si="104"/>
        <v>39</v>
      </c>
      <c r="P297" s="23">
        <f t="shared" si="105"/>
        <v>22</v>
      </c>
      <c r="Q297" s="112">
        <f t="shared" si="108"/>
        <v>0.11</v>
      </c>
      <c r="R297" s="112">
        <f t="shared" si="109"/>
        <v>9.7500000000000003E-2</v>
      </c>
      <c r="S297" s="112">
        <f t="shared" si="110"/>
        <v>3.6666666666666667E-2</v>
      </c>
      <c r="T297" s="22" t="str">
        <f t="shared" si="116"/>
        <v>水</v>
      </c>
      <c r="U297" s="23">
        <f t="shared" si="106"/>
        <v>26</v>
      </c>
      <c r="V297" s="23">
        <f t="shared" si="119"/>
        <v>22</v>
      </c>
      <c r="W297" s="23">
        <f t="shared" si="119"/>
        <v>22</v>
      </c>
      <c r="X297" s="23">
        <f t="shared" si="119"/>
        <v>26</v>
      </c>
      <c r="Y297" s="23">
        <f t="shared" si="119"/>
        <v>26</v>
      </c>
      <c r="Z297" s="23">
        <f t="shared" si="119"/>
        <v>16</v>
      </c>
      <c r="AA297" s="23">
        <f t="shared" si="119"/>
        <v>56</v>
      </c>
      <c r="AB297" s="113">
        <f t="shared" si="111"/>
        <v>0.30266666666666664</v>
      </c>
      <c r="AC297" s="21">
        <f t="shared" si="112"/>
        <v>648.54683333333344</v>
      </c>
    </row>
    <row r="298" spans="2:29" x14ac:dyDescent="0.15">
      <c r="B298" s="23">
        <v>296</v>
      </c>
      <c r="C298" s="23" t="str">
        <f t="shared" si="107"/>
        <v>武器296</v>
      </c>
      <c r="D298" s="23" t="str">
        <f t="shared" si="118"/>
        <v>s</v>
      </c>
      <c r="E298" s="89" t="s">
        <v>123</v>
      </c>
      <c r="F298" s="90" t="s">
        <v>1701</v>
      </c>
      <c r="G298" s="22" t="s">
        <v>1712</v>
      </c>
      <c r="H298" s="23">
        <f t="shared" si="114"/>
        <v>8</v>
      </c>
      <c r="I298" s="23">
        <f t="shared" si="98"/>
        <v>166</v>
      </c>
      <c r="J298" s="23">
        <f t="shared" si="99"/>
        <v>88</v>
      </c>
      <c r="K298" s="23">
        <f t="shared" si="100"/>
        <v>41</v>
      </c>
      <c r="L298" s="23">
        <f t="shared" si="101"/>
        <v>51</v>
      </c>
      <c r="M298" s="23">
        <f t="shared" si="102"/>
        <v>56</v>
      </c>
      <c r="N298" s="23">
        <f t="shared" si="103"/>
        <v>46</v>
      </c>
      <c r="O298" s="23">
        <f t="shared" si="104"/>
        <v>44</v>
      </c>
      <c r="P298" s="23">
        <f t="shared" si="105"/>
        <v>26</v>
      </c>
      <c r="Q298" s="112">
        <f t="shared" si="108"/>
        <v>0.13</v>
      </c>
      <c r="R298" s="112">
        <f t="shared" si="109"/>
        <v>0.11</v>
      </c>
      <c r="S298" s="112">
        <f t="shared" si="110"/>
        <v>4.3333333333333328E-2</v>
      </c>
      <c r="T298" s="22" t="str">
        <f t="shared" si="116"/>
        <v>水</v>
      </c>
      <c r="U298" s="23">
        <f t="shared" si="106"/>
        <v>29</v>
      </c>
      <c r="V298" s="23">
        <f t="shared" si="119"/>
        <v>26</v>
      </c>
      <c r="W298" s="23">
        <f t="shared" si="119"/>
        <v>26</v>
      </c>
      <c r="X298" s="23">
        <f t="shared" si="119"/>
        <v>29</v>
      </c>
      <c r="Y298" s="23">
        <f t="shared" si="119"/>
        <v>29</v>
      </c>
      <c r="Z298" s="23">
        <f t="shared" si="119"/>
        <v>18</v>
      </c>
      <c r="AA298" s="23">
        <f t="shared" si="119"/>
        <v>64</v>
      </c>
      <c r="AB298" s="113">
        <f t="shared" si="111"/>
        <v>0.34533333333333333</v>
      </c>
      <c r="AC298" s="21">
        <f t="shared" si="112"/>
        <v>739.62866666666662</v>
      </c>
    </row>
    <row r="299" spans="2:29" x14ac:dyDescent="0.15">
      <c r="B299" s="23">
        <v>297</v>
      </c>
      <c r="C299" s="23" t="str">
        <f t="shared" si="107"/>
        <v>武器297</v>
      </c>
      <c r="D299" s="23" t="str">
        <f t="shared" si="118"/>
        <v>a</v>
      </c>
      <c r="E299" s="89" t="s">
        <v>123</v>
      </c>
      <c r="F299" s="90" t="s">
        <v>1701</v>
      </c>
      <c r="G299" s="22" t="s">
        <v>1712</v>
      </c>
      <c r="H299" s="23">
        <f t="shared" si="114"/>
        <v>1</v>
      </c>
      <c r="I299" s="23">
        <f t="shared" si="98"/>
        <v>18</v>
      </c>
      <c r="J299" s="23">
        <f t="shared" si="99"/>
        <v>8</v>
      </c>
      <c r="K299" s="23">
        <f t="shared" si="100"/>
        <v>4</v>
      </c>
      <c r="L299" s="23">
        <f t="shared" si="101"/>
        <v>5</v>
      </c>
      <c r="M299" s="23">
        <f t="shared" si="102"/>
        <v>5</v>
      </c>
      <c r="N299" s="23">
        <f t="shared" si="103"/>
        <v>4</v>
      </c>
      <c r="O299" s="23">
        <f t="shared" si="104"/>
        <v>4</v>
      </c>
      <c r="P299" s="23">
        <f t="shared" si="105"/>
        <v>2</v>
      </c>
      <c r="Q299" s="112">
        <f t="shared" si="108"/>
        <v>0.01</v>
      </c>
      <c r="R299" s="112">
        <f t="shared" si="109"/>
        <v>0.01</v>
      </c>
      <c r="S299" s="112">
        <f t="shared" si="110"/>
        <v>3.3333333333333331E-3</v>
      </c>
      <c r="T299" s="22" t="str">
        <f t="shared" si="116"/>
        <v>水</v>
      </c>
      <c r="U299" s="23">
        <f t="shared" si="106"/>
        <v>3</v>
      </c>
      <c r="V299" s="23">
        <f t="shared" si="119"/>
        <v>2</v>
      </c>
      <c r="W299" s="23">
        <f t="shared" si="119"/>
        <v>2</v>
      </c>
      <c r="X299" s="23">
        <f t="shared" si="119"/>
        <v>3</v>
      </c>
      <c r="Y299" s="23">
        <f t="shared" si="119"/>
        <v>3</v>
      </c>
      <c r="Z299" s="23">
        <f t="shared" si="119"/>
        <v>2</v>
      </c>
      <c r="AA299" s="23">
        <f t="shared" si="119"/>
        <v>6</v>
      </c>
      <c r="AB299" s="113">
        <f t="shared" si="111"/>
        <v>0.08</v>
      </c>
      <c r="AC299" s="21">
        <f t="shared" si="112"/>
        <v>71.103333333333325</v>
      </c>
    </row>
    <row r="300" spans="2:29" x14ac:dyDescent="0.15">
      <c r="B300" s="23">
        <v>298</v>
      </c>
      <c r="C300" s="23" t="str">
        <f t="shared" si="107"/>
        <v>武器298</v>
      </c>
      <c r="D300" s="23" t="str">
        <f t="shared" si="118"/>
        <v>a</v>
      </c>
      <c r="E300" s="89" t="s">
        <v>123</v>
      </c>
      <c r="F300" s="90" t="s">
        <v>1701</v>
      </c>
      <c r="G300" s="22" t="s">
        <v>1712</v>
      </c>
      <c r="H300" s="23">
        <f t="shared" si="114"/>
        <v>2</v>
      </c>
      <c r="I300" s="23">
        <f t="shared" si="98"/>
        <v>37</v>
      </c>
      <c r="J300" s="23">
        <f t="shared" si="99"/>
        <v>17</v>
      </c>
      <c r="K300" s="23">
        <f t="shared" si="100"/>
        <v>8</v>
      </c>
      <c r="L300" s="23">
        <f t="shared" si="101"/>
        <v>10</v>
      </c>
      <c r="M300" s="23">
        <f t="shared" si="102"/>
        <v>11</v>
      </c>
      <c r="N300" s="23">
        <f t="shared" si="103"/>
        <v>9</v>
      </c>
      <c r="O300" s="23">
        <f t="shared" si="104"/>
        <v>8</v>
      </c>
      <c r="P300" s="23">
        <f t="shared" si="105"/>
        <v>5</v>
      </c>
      <c r="Q300" s="112">
        <f t="shared" si="108"/>
        <v>2.5000000000000001E-2</v>
      </c>
      <c r="R300" s="112">
        <f t="shared" si="109"/>
        <v>0.02</v>
      </c>
      <c r="S300" s="112">
        <f t="shared" si="110"/>
        <v>8.3333333333333332E-3</v>
      </c>
      <c r="T300" s="22" t="str">
        <f t="shared" si="116"/>
        <v>水</v>
      </c>
      <c r="U300" s="23">
        <f t="shared" si="106"/>
        <v>6</v>
      </c>
      <c r="V300" s="23">
        <f t="shared" si="119"/>
        <v>5</v>
      </c>
      <c r="W300" s="23">
        <f t="shared" si="119"/>
        <v>5</v>
      </c>
      <c r="X300" s="23">
        <f t="shared" si="119"/>
        <v>6</v>
      </c>
      <c r="Y300" s="23">
        <f t="shared" si="119"/>
        <v>6</v>
      </c>
      <c r="Z300" s="23">
        <f t="shared" si="119"/>
        <v>3</v>
      </c>
      <c r="AA300" s="23">
        <f t="shared" si="119"/>
        <v>12</v>
      </c>
      <c r="AB300" s="113">
        <f t="shared" si="111"/>
        <v>0.08</v>
      </c>
      <c r="AC300" s="21">
        <f t="shared" si="112"/>
        <v>148.13333333333335</v>
      </c>
    </row>
    <row r="301" spans="2:29" x14ac:dyDescent="0.15">
      <c r="B301" s="23">
        <v>299</v>
      </c>
      <c r="C301" s="23" t="str">
        <f t="shared" si="107"/>
        <v>武器299</v>
      </c>
      <c r="D301" s="23" t="str">
        <f t="shared" si="118"/>
        <v>a</v>
      </c>
      <c r="E301" s="89" t="s">
        <v>123</v>
      </c>
      <c r="F301" s="90" t="s">
        <v>1701</v>
      </c>
      <c r="G301" s="22" t="s">
        <v>1712</v>
      </c>
      <c r="H301" s="23">
        <f t="shared" si="114"/>
        <v>3</v>
      </c>
      <c r="I301" s="23">
        <f t="shared" si="98"/>
        <v>55</v>
      </c>
      <c r="J301" s="23">
        <f t="shared" si="99"/>
        <v>25</v>
      </c>
      <c r="K301" s="23">
        <f t="shared" si="100"/>
        <v>12</v>
      </c>
      <c r="L301" s="23">
        <f t="shared" si="101"/>
        <v>14</v>
      </c>
      <c r="M301" s="23">
        <f t="shared" si="102"/>
        <v>16</v>
      </c>
      <c r="N301" s="23">
        <f t="shared" si="103"/>
        <v>13</v>
      </c>
      <c r="O301" s="23">
        <f t="shared" si="104"/>
        <v>12</v>
      </c>
      <c r="P301" s="23">
        <f t="shared" si="105"/>
        <v>7</v>
      </c>
      <c r="Q301" s="112">
        <f t="shared" si="108"/>
        <v>3.5000000000000003E-2</v>
      </c>
      <c r="R301" s="112">
        <f t="shared" si="109"/>
        <v>0.03</v>
      </c>
      <c r="S301" s="112">
        <f t="shared" si="110"/>
        <v>1.1666666666666667E-2</v>
      </c>
      <c r="T301" s="22" t="str">
        <f t="shared" si="116"/>
        <v>水</v>
      </c>
      <c r="U301" s="23">
        <f t="shared" si="106"/>
        <v>8</v>
      </c>
      <c r="V301" s="23">
        <f t="shared" si="119"/>
        <v>7</v>
      </c>
      <c r="W301" s="23">
        <f t="shared" si="119"/>
        <v>7</v>
      </c>
      <c r="X301" s="23">
        <f t="shared" si="119"/>
        <v>8</v>
      </c>
      <c r="Y301" s="23">
        <f t="shared" si="119"/>
        <v>8</v>
      </c>
      <c r="Z301" s="23">
        <f t="shared" si="119"/>
        <v>5</v>
      </c>
      <c r="AA301" s="23">
        <f t="shared" si="119"/>
        <v>18</v>
      </c>
      <c r="AB301" s="113">
        <f t="shared" si="111"/>
        <v>0.10266666666666667</v>
      </c>
      <c r="AC301" s="21">
        <f t="shared" si="112"/>
        <v>215.17933333333332</v>
      </c>
    </row>
    <row r="302" spans="2:29" x14ac:dyDescent="0.15">
      <c r="B302" s="23">
        <v>300</v>
      </c>
      <c r="C302" s="23" t="str">
        <f t="shared" si="107"/>
        <v>武器300</v>
      </c>
      <c r="D302" s="23" t="str">
        <f t="shared" si="118"/>
        <v>a</v>
      </c>
      <c r="E302" s="89" t="s">
        <v>123</v>
      </c>
      <c r="F302" s="90" t="s">
        <v>1701</v>
      </c>
      <c r="G302" s="22" t="s">
        <v>1712</v>
      </c>
      <c r="H302" s="23">
        <f t="shared" si="114"/>
        <v>4</v>
      </c>
      <c r="I302" s="23">
        <f t="shared" si="98"/>
        <v>74</v>
      </c>
      <c r="J302" s="23">
        <f t="shared" si="99"/>
        <v>33</v>
      </c>
      <c r="K302" s="23">
        <f t="shared" si="100"/>
        <v>15</v>
      </c>
      <c r="L302" s="23">
        <f t="shared" si="101"/>
        <v>19</v>
      </c>
      <c r="M302" s="23">
        <f t="shared" si="102"/>
        <v>21</v>
      </c>
      <c r="N302" s="23">
        <f t="shared" si="103"/>
        <v>17</v>
      </c>
      <c r="O302" s="23">
        <f t="shared" si="104"/>
        <v>17</v>
      </c>
      <c r="P302" s="23">
        <f t="shared" si="105"/>
        <v>10</v>
      </c>
      <c r="Q302" s="112">
        <f t="shared" si="108"/>
        <v>0.05</v>
      </c>
      <c r="R302" s="112">
        <f t="shared" si="109"/>
        <v>4.2500000000000003E-2</v>
      </c>
      <c r="S302" s="112">
        <f t="shared" si="110"/>
        <v>1.6666666666666666E-2</v>
      </c>
      <c r="T302" s="22" t="str">
        <f t="shared" si="116"/>
        <v>水</v>
      </c>
      <c r="U302" s="23">
        <f t="shared" si="106"/>
        <v>11</v>
      </c>
      <c r="V302" s="23">
        <f t="shared" si="119"/>
        <v>10</v>
      </c>
      <c r="W302" s="23">
        <f t="shared" si="119"/>
        <v>10</v>
      </c>
      <c r="X302" s="23">
        <f t="shared" si="119"/>
        <v>11</v>
      </c>
      <c r="Y302" s="23">
        <f t="shared" si="119"/>
        <v>11</v>
      </c>
      <c r="Z302" s="23">
        <f t="shared" si="119"/>
        <v>7</v>
      </c>
      <c r="AA302" s="23">
        <f t="shared" si="119"/>
        <v>24</v>
      </c>
      <c r="AB302" s="113">
        <f t="shared" si="111"/>
        <v>0.13733333333333334</v>
      </c>
      <c r="AC302" s="21">
        <f t="shared" si="112"/>
        <v>290.24650000000003</v>
      </c>
    </row>
    <row r="303" spans="2:29" x14ac:dyDescent="0.15">
      <c r="B303" s="23">
        <v>301</v>
      </c>
      <c r="C303" s="23" t="str">
        <f t="shared" si="107"/>
        <v>武器301</v>
      </c>
      <c r="D303" s="23" t="str">
        <f t="shared" si="118"/>
        <v>a</v>
      </c>
      <c r="E303" s="89" t="s">
        <v>123</v>
      </c>
      <c r="F303" s="90" t="s">
        <v>1701</v>
      </c>
      <c r="G303" s="22" t="s">
        <v>1712</v>
      </c>
      <c r="H303" s="23">
        <f t="shared" si="114"/>
        <v>5</v>
      </c>
      <c r="I303" s="23">
        <f t="shared" si="98"/>
        <v>92</v>
      </c>
      <c r="J303" s="23">
        <f t="shared" si="99"/>
        <v>41</v>
      </c>
      <c r="K303" s="23">
        <f t="shared" si="100"/>
        <v>19</v>
      </c>
      <c r="L303" s="23">
        <f t="shared" si="101"/>
        <v>24</v>
      </c>
      <c r="M303" s="23">
        <f t="shared" si="102"/>
        <v>26</v>
      </c>
      <c r="N303" s="23">
        <f t="shared" si="103"/>
        <v>22</v>
      </c>
      <c r="O303" s="23">
        <f t="shared" si="104"/>
        <v>21</v>
      </c>
      <c r="P303" s="23">
        <f t="shared" si="105"/>
        <v>12</v>
      </c>
      <c r="Q303" s="112">
        <f t="shared" si="108"/>
        <v>0.06</v>
      </c>
      <c r="R303" s="112">
        <f t="shared" si="109"/>
        <v>5.2499999999999998E-2</v>
      </c>
      <c r="S303" s="112">
        <f t="shared" si="110"/>
        <v>0.02</v>
      </c>
      <c r="T303" s="22" t="str">
        <f t="shared" si="116"/>
        <v>水</v>
      </c>
      <c r="U303" s="23">
        <f t="shared" si="106"/>
        <v>14</v>
      </c>
      <c r="V303" s="23">
        <f t="shared" ref="V303:AA312" si="120">ROUND(VLOOKUP($F303,professionGrow,MATCH(V$2,professionGrowPName,0),FALSE)*(1+VLOOKUP($G303,professionGrowP,MATCH(V$2,professionGrowPName,0),FALSE))*$H303*10*VLOOKUP($D303,eq_qulity,5,FALSE),0)</f>
        <v>12</v>
      </c>
      <c r="W303" s="23">
        <f t="shared" si="120"/>
        <v>12</v>
      </c>
      <c r="X303" s="23">
        <f t="shared" si="120"/>
        <v>14</v>
      </c>
      <c r="Y303" s="23">
        <f t="shared" si="120"/>
        <v>14</v>
      </c>
      <c r="Z303" s="23">
        <f t="shared" si="120"/>
        <v>8</v>
      </c>
      <c r="AA303" s="23">
        <f t="shared" si="120"/>
        <v>30</v>
      </c>
      <c r="AB303" s="113">
        <f t="shared" si="111"/>
        <v>0.17133333333333334</v>
      </c>
      <c r="AC303" s="21">
        <f t="shared" si="112"/>
        <v>361.30383333333333</v>
      </c>
    </row>
    <row r="304" spans="2:29" x14ac:dyDescent="0.15">
      <c r="B304" s="23">
        <v>302</v>
      </c>
      <c r="C304" s="23" t="str">
        <f t="shared" si="107"/>
        <v>武器302</v>
      </c>
      <c r="D304" s="23" t="str">
        <f t="shared" si="118"/>
        <v>a</v>
      </c>
      <c r="E304" s="89" t="s">
        <v>123</v>
      </c>
      <c r="F304" s="90" t="s">
        <v>1701</v>
      </c>
      <c r="G304" s="22" t="s">
        <v>1712</v>
      </c>
      <c r="H304" s="23">
        <f t="shared" si="114"/>
        <v>6</v>
      </c>
      <c r="I304" s="23">
        <f t="shared" si="98"/>
        <v>110</v>
      </c>
      <c r="J304" s="23">
        <f t="shared" si="99"/>
        <v>50</v>
      </c>
      <c r="K304" s="23">
        <f t="shared" si="100"/>
        <v>23</v>
      </c>
      <c r="L304" s="23">
        <f t="shared" si="101"/>
        <v>29</v>
      </c>
      <c r="M304" s="23">
        <f t="shared" si="102"/>
        <v>32</v>
      </c>
      <c r="N304" s="23">
        <f t="shared" si="103"/>
        <v>26</v>
      </c>
      <c r="O304" s="23">
        <f t="shared" si="104"/>
        <v>25</v>
      </c>
      <c r="P304" s="23">
        <f t="shared" si="105"/>
        <v>14</v>
      </c>
      <c r="Q304" s="112">
        <f t="shared" si="108"/>
        <v>7.0000000000000007E-2</v>
      </c>
      <c r="R304" s="112">
        <f t="shared" si="109"/>
        <v>6.25E-2</v>
      </c>
      <c r="S304" s="112">
        <f t="shared" si="110"/>
        <v>2.3333333333333334E-2</v>
      </c>
      <c r="T304" s="22" t="str">
        <f t="shared" si="116"/>
        <v>水</v>
      </c>
      <c r="U304" s="23">
        <f t="shared" si="106"/>
        <v>17</v>
      </c>
      <c r="V304" s="23">
        <f t="shared" si="120"/>
        <v>14</v>
      </c>
      <c r="W304" s="23">
        <f t="shared" si="120"/>
        <v>14</v>
      </c>
      <c r="X304" s="23">
        <f t="shared" si="120"/>
        <v>17</v>
      </c>
      <c r="Y304" s="23">
        <f t="shared" si="120"/>
        <v>17</v>
      </c>
      <c r="Z304" s="23">
        <f t="shared" si="120"/>
        <v>10</v>
      </c>
      <c r="AA304" s="23">
        <f t="shared" si="120"/>
        <v>36</v>
      </c>
      <c r="AB304" s="113">
        <f t="shared" si="111"/>
        <v>0.20600000000000002</v>
      </c>
      <c r="AC304" s="21">
        <f t="shared" si="112"/>
        <v>434.36183333333332</v>
      </c>
    </row>
    <row r="305" spans="2:29" x14ac:dyDescent="0.15">
      <c r="B305" s="23">
        <v>303</v>
      </c>
      <c r="C305" s="23" t="str">
        <f t="shared" si="107"/>
        <v>武器303</v>
      </c>
      <c r="D305" s="23" t="str">
        <f t="shared" si="118"/>
        <v>a</v>
      </c>
      <c r="E305" s="89" t="s">
        <v>123</v>
      </c>
      <c r="F305" s="90" t="s">
        <v>1701</v>
      </c>
      <c r="G305" s="22" t="s">
        <v>1712</v>
      </c>
      <c r="H305" s="23">
        <f t="shared" si="114"/>
        <v>7</v>
      </c>
      <c r="I305" s="23">
        <f t="shared" si="98"/>
        <v>129</v>
      </c>
      <c r="J305" s="23">
        <f t="shared" si="99"/>
        <v>58</v>
      </c>
      <c r="K305" s="23">
        <f t="shared" si="100"/>
        <v>27</v>
      </c>
      <c r="L305" s="23">
        <f t="shared" si="101"/>
        <v>34</v>
      </c>
      <c r="M305" s="23">
        <f t="shared" si="102"/>
        <v>37</v>
      </c>
      <c r="N305" s="23">
        <f t="shared" si="103"/>
        <v>30</v>
      </c>
      <c r="O305" s="23">
        <f t="shared" si="104"/>
        <v>29</v>
      </c>
      <c r="P305" s="23">
        <f t="shared" si="105"/>
        <v>17</v>
      </c>
      <c r="Q305" s="112">
        <f t="shared" si="108"/>
        <v>8.5000000000000006E-2</v>
      </c>
      <c r="R305" s="112">
        <f t="shared" si="109"/>
        <v>7.2499999999999995E-2</v>
      </c>
      <c r="S305" s="112">
        <f t="shared" si="110"/>
        <v>2.8333333333333335E-2</v>
      </c>
      <c r="T305" s="22" t="str">
        <f t="shared" si="116"/>
        <v>水</v>
      </c>
      <c r="U305" s="23">
        <f t="shared" si="106"/>
        <v>19</v>
      </c>
      <c r="V305" s="23">
        <f t="shared" si="120"/>
        <v>17</v>
      </c>
      <c r="W305" s="23">
        <f t="shared" si="120"/>
        <v>17</v>
      </c>
      <c r="X305" s="23">
        <f t="shared" si="120"/>
        <v>19</v>
      </c>
      <c r="Y305" s="23">
        <f t="shared" si="120"/>
        <v>19</v>
      </c>
      <c r="Z305" s="23">
        <f t="shared" si="120"/>
        <v>12</v>
      </c>
      <c r="AA305" s="23">
        <f t="shared" si="120"/>
        <v>42</v>
      </c>
      <c r="AB305" s="113">
        <f t="shared" si="111"/>
        <v>0.24066666666666667</v>
      </c>
      <c r="AC305" s="21">
        <f t="shared" si="112"/>
        <v>506.42649999999992</v>
      </c>
    </row>
    <row r="306" spans="2:29" x14ac:dyDescent="0.15">
      <c r="B306" s="23">
        <v>304</v>
      </c>
      <c r="C306" s="23" t="str">
        <f t="shared" si="107"/>
        <v>武器304</v>
      </c>
      <c r="D306" s="23" t="str">
        <f t="shared" si="118"/>
        <v>a</v>
      </c>
      <c r="E306" s="89" t="s">
        <v>123</v>
      </c>
      <c r="F306" s="90" t="s">
        <v>1701</v>
      </c>
      <c r="G306" s="22" t="s">
        <v>1712</v>
      </c>
      <c r="H306" s="23">
        <f t="shared" si="114"/>
        <v>8</v>
      </c>
      <c r="I306" s="23">
        <f t="shared" si="98"/>
        <v>147</v>
      </c>
      <c r="J306" s="23">
        <f t="shared" si="99"/>
        <v>66</v>
      </c>
      <c r="K306" s="23">
        <f t="shared" si="100"/>
        <v>31</v>
      </c>
      <c r="L306" s="23">
        <f t="shared" si="101"/>
        <v>38</v>
      </c>
      <c r="M306" s="23">
        <f t="shared" si="102"/>
        <v>42</v>
      </c>
      <c r="N306" s="23">
        <f t="shared" si="103"/>
        <v>35</v>
      </c>
      <c r="O306" s="23">
        <f t="shared" si="104"/>
        <v>33</v>
      </c>
      <c r="P306" s="23">
        <f t="shared" si="105"/>
        <v>19</v>
      </c>
      <c r="Q306" s="112">
        <f t="shared" si="108"/>
        <v>9.5000000000000001E-2</v>
      </c>
      <c r="R306" s="112">
        <f t="shared" si="109"/>
        <v>8.2500000000000004E-2</v>
      </c>
      <c r="S306" s="112">
        <f t="shared" si="110"/>
        <v>3.1666666666666662E-2</v>
      </c>
      <c r="T306" s="22" t="str">
        <f t="shared" si="116"/>
        <v>水</v>
      </c>
      <c r="U306" s="23">
        <f t="shared" si="106"/>
        <v>22</v>
      </c>
      <c r="V306" s="23">
        <f t="shared" si="120"/>
        <v>19</v>
      </c>
      <c r="W306" s="23">
        <f t="shared" si="120"/>
        <v>19</v>
      </c>
      <c r="X306" s="23">
        <f t="shared" si="120"/>
        <v>22</v>
      </c>
      <c r="Y306" s="23">
        <f t="shared" si="120"/>
        <v>22</v>
      </c>
      <c r="Z306" s="23">
        <f t="shared" si="120"/>
        <v>13</v>
      </c>
      <c r="AA306" s="23">
        <f t="shared" si="120"/>
        <v>48</v>
      </c>
      <c r="AB306" s="113">
        <f t="shared" si="111"/>
        <v>0.27399999999999997</v>
      </c>
      <c r="AC306" s="21">
        <f t="shared" si="112"/>
        <v>576.48316666666676</v>
      </c>
    </row>
    <row r="307" spans="2:29" x14ac:dyDescent="0.15">
      <c r="B307" s="23">
        <v>305</v>
      </c>
      <c r="C307" s="23" t="str">
        <f t="shared" si="107"/>
        <v>武器305</v>
      </c>
      <c r="D307" s="23" t="str">
        <f t="shared" si="118"/>
        <v>b</v>
      </c>
      <c r="E307" s="89" t="s">
        <v>123</v>
      </c>
      <c r="F307" s="90" t="s">
        <v>1701</v>
      </c>
      <c r="G307" s="22" t="s">
        <v>1712</v>
      </c>
      <c r="H307" s="23">
        <f t="shared" si="114"/>
        <v>1</v>
      </c>
      <c r="I307" s="23">
        <f t="shared" si="98"/>
        <v>20</v>
      </c>
      <c r="J307" s="23">
        <f t="shared" si="99"/>
        <v>3</v>
      </c>
      <c r="K307" s="23">
        <f t="shared" si="100"/>
        <v>2</v>
      </c>
      <c r="L307" s="23">
        <f t="shared" si="101"/>
        <v>2</v>
      </c>
      <c r="M307" s="23">
        <f t="shared" si="102"/>
        <v>2</v>
      </c>
      <c r="N307" s="23">
        <f t="shared" si="103"/>
        <v>2</v>
      </c>
      <c r="O307" s="23">
        <f t="shared" si="104"/>
        <v>2</v>
      </c>
      <c r="P307" s="23">
        <f t="shared" si="105"/>
        <v>1</v>
      </c>
      <c r="Q307" s="112">
        <f t="shared" si="108"/>
        <v>5.0000000000000001E-3</v>
      </c>
      <c r="R307" s="112">
        <f t="shared" si="109"/>
        <v>5.0000000000000001E-3</v>
      </c>
      <c r="S307" s="112">
        <f t="shared" si="110"/>
        <v>1.6666666666666666E-3</v>
      </c>
      <c r="T307" s="22" t="str">
        <f t="shared" si="116"/>
        <v>水</v>
      </c>
      <c r="U307" s="23">
        <f t="shared" si="106"/>
        <v>1</v>
      </c>
      <c r="V307" s="23">
        <f t="shared" si="120"/>
        <v>1</v>
      </c>
      <c r="W307" s="23">
        <f t="shared" si="120"/>
        <v>1</v>
      </c>
      <c r="X307" s="23">
        <f t="shared" si="120"/>
        <v>1</v>
      </c>
      <c r="Y307" s="23">
        <f t="shared" si="120"/>
        <v>1</v>
      </c>
      <c r="Z307" s="23">
        <f t="shared" si="120"/>
        <v>1</v>
      </c>
      <c r="AA307" s="23">
        <f t="shared" si="120"/>
        <v>3</v>
      </c>
      <c r="AB307" s="113">
        <f t="shared" si="111"/>
        <v>0.08</v>
      </c>
      <c r="AC307" s="21">
        <f t="shared" si="112"/>
        <v>43.091666666666669</v>
      </c>
    </row>
    <row r="308" spans="2:29" x14ac:dyDescent="0.15">
      <c r="B308" s="23">
        <v>306</v>
      </c>
      <c r="C308" s="23" t="str">
        <f t="shared" si="107"/>
        <v>武器306</v>
      </c>
      <c r="D308" s="23" t="str">
        <f t="shared" si="118"/>
        <v>b</v>
      </c>
      <c r="E308" s="89" t="s">
        <v>123</v>
      </c>
      <c r="F308" s="90" t="s">
        <v>1701</v>
      </c>
      <c r="G308" s="22" t="s">
        <v>1712</v>
      </c>
      <c r="H308" s="23">
        <f t="shared" si="114"/>
        <v>2</v>
      </c>
      <c r="I308" s="23">
        <f t="shared" si="98"/>
        <v>40</v>
      </c>
      <c r="J308" s="23">
        <f t="shared" si="99"/>
        <v>7</v>
      </c>
      <c r="K308" s="23">
        <f t="shared" si="100"/>
        <v>3</v>
      </c>
      <c r="L308" s="23">
        <f t="shared" si="101"/>
        <v>4</v>
      </c>
      <c r="M308" s="23">
        <f t="shared" si="102"/>
        <v>4</v>
      </c>
      <c r="N308" s="23">
        <f t="shared" si="103"/>
        <v>4</v>
      </c>
      <c r="O308" s="23">
        <f t="shared" si="104"/>
        <v>3</v>
      </c>
      <c r="P308" s="23">
        <f t="shared" si="105"/>
        <v>2</v>
      </c>
      <c r="Q308" s="112">
        <f t="shared" si="108"/>
        <v>0.01</v>
      </c>
      <c r="R308" s="112">
        <f t="shared" si="109"/>
        <v>7.4999999999999997E-3</v>
      </c>
      <c r="S308" s="112">
        <f t="shared" si="110"/>
        <v>3.3333333333333331E-3</v>
      </c>
      <c r="T308" s="22" t="str">
        <f t="shared" si="116"/>
        <v>水</v>
      </c>
      <c r="U308" s="23">
        <f t="shared" si="106"/>
        <v>2</v>
      </c>
      <c r="V308" s="23">
        <f t="shared" si="120"/>
        <v>2</v>
      </c>
      <c r="W308" s="23">
        <f t="shared" si="120"/>
        <v>2</v>
      </c>
      <c r="X308" s="23">
        <f t="shared" si="120"/>
        <v>2</v>
      </c>
      <c r="Y308" s="23">
        <f t="shared" si="120"/>
        <v>2</v>
      </c>
      <c r="Z308" s="23">
        <f t="shared" si="120"/>
        <v>1</v>
      </c>
      <c r="AA308" s="23">
        <f t="shared" si="120"/>
        <v>5</v>
      </c>
      <c r="AB308" s="113">
        <f t="shared" si="111"/>
        <v>0.08</v>
      </c>
      <c r="AC308" s="21">
        <f t="shared" si="112"/>
        <v>83.100833333333327</v>
      </c>
    </row>
    <row r="309" spans="2:29" x14ac:dyDescent="0.15">
      <c r="B309" s="23">
        <v>307</v>
      </c>
      <c r="C309" s="23" t="str">
        <f t="shared" si="107"/>
        <v>武器307</v>
      </c>
      <c r="D309" s="23" t="str">
        <f t="shared" si="118"/>
        <v>b</v>
      </c>
      <c r="E309" s="89" t="s">
        <v>123</v>
      </c>
      <c r="F309" s="90" t="s">
        <v>1701</v>
      </c>
      <c r="G309" s="22" t="s">
        <v>1712</v>
      </c>
      <c r="H309" s="23">
        <f t="shared" si="114"/>
        <v>3</v>
      </c>
      <c r="I309" s="23">
        <f t="shared" si="98"/>
        <v>60</v>
      </c>
      <c r="J309" s="23">
        <f t="shared" si="99"/>
        <v>10</v>
      </c>
      <c r="K309" s="23">
        <f t="shared" si="100"/>
        <v>5</v>
      </c>
      <c r="L309" s="23">
        <f t="shared" si="101"/>
        <v>6</v>
      </c>
      <c r="M309" s="23">
        <f t="shared" si="102"/>
        <v>7</v>
      </c>
      <c r="N309" s="23">
        <f t="shared" si="103"/>
        <v>5</v>
      </c>
      <c r="O309" s="23">
        <f t="shared" si="104"/>
        <v>5</v>
      </c>
      <c r="P309" s="23">
        <f t="shared" si="105"/>
        <v>3</v>
      </c>
      <c r="Q309" s="112">
        <f t="shared" si="108"/>
        <v>1.4999999999999999E-2</v>
      </c>
      <c r="R309" s="112">
        <f t="shared" si="109"/>
        <v>1.2500000000000001E-2</v>
      </c>
      <c r="S309" s="112">
        <f t="shared" si="110"/>
        <v>5.0000000000000001E-3</v>
      </c>
      <c r="T309" s="22" t="str">
        <f t="shared" si="116"/>
        <v>水</v>
      </c>
      <c r="U309" s="23">
        <f t="shared" si="106"/>
        <v>3</v>
      </c>
      <c r="V309" s="23">
        <f t="shared" si="120"/>
        <v>3</v>
      </c>
      <c r="W309" s="23">
        <f t="shared" si="120"/>
        <v>3</v>
      </c>
      <c r="X309" s="23">
        <f t="shared" si="120"/>
        <v>3</v>
      </c>
      <c r="Y309" s="23">
        <f t="shared" si="120"/>
        <v>3</v>
      </c>
      <c r="Z309" s="23">
        <f t="shared" si="120"/>
        <v>2</v>
      </c>
      <c r="AA309" s="23">
        <f t="shared" si="120"/>
        <v>8</v>
      </c>
      <c r="AB309" s="113">
        <f t="shared" si="111"/>
        <v>0.08</v>
      </c>
      <c r="AC309" s="21">
        <f t="shared" si="112"/>
        <v>126.1125</v>
      </c>
    </row>
    <row r="310" spans="2:29" x14ac:dyDescent="0.15">
      <c r="B310" s="23">
        <v>308</v>
      </c>
      <c r="C310" s="23" t="str">
        <f t="shared" si="107"/>
        <v>武器308</v>
      </c>
      <c r="D310" s="23" t="str">
        <f t="shared" si="118"/>
        <v>b</v>
      </c>
      <c r="E310" s="89" t="s">
        <v>123</v>
      </c>
      <c r="F310" s="90" t="s">
        <v>1701</v>
      </c>
      <c r="G310" s="22" t="s">
        <v>1712</v>
      </c>
      <c r="H310" s="23">
        <f t="shared" si="114"/>
        <v>4</v>
      </c>
      <c r="I310" s="23">
        <f t="shared" si="98"/>
        <v>80</v>
      </c>
      <c r="J310" s="23">
        <f t="shared" si="99"/>
        <v>14</v>
      </c>
      <c r="K310" s="23">
        <f t="shared" si="100"/>
        <v>6</v>
      </c>
      <c r="L310" s="23">
        <f t="shared" si="101"/>
        <v>8</v>
      </c>
      <c r="M310" s="23">
        <f t="shared" si="102"/>
        <v>9</v>
      </c>
      <c r="N310" s="23">
        <f t="shared" si="103"/>
        <v>7</v>
      </c>
      <c r="O310" s="23">
        <f t="shared" si="104"/>
        <v>7</v>
      </c>
      <c r="P310" s="23">
        <f t="shared" si="105"/>
        <v>4</v>
      </c>
      <c r="Q310" s="112">
        <f t="shared" si="108"/>
        <v>0.02</v>
      </c>
      <c r="R310" s="112">
        <f t="shared" si="109"/>
        <v>1.7500000000000002E-2</v>
      </c>
      <c r="S310" s="112">
        <f t="shared" si="110"/>
        <v>6.6666666666666662E-3</v>
      </c>
      <c r="T310" s="22" t="str">
        <f t="shared" si="116"/>
        <v>水</v>
      </c>
      <c r="U310" s="23">
        <f t="shared" si="106"/>
        <v>5</v>
      </c>
      <c r="V310" s="23">
        <f t="shared" si="120"/>
        <v>4</v>
      </c>
      <c r="W310" s="23">
        <f t="shared" si="120"/>
        <v>4</v>
      </c>
      <c r="X310" s="23">
        <f t="shared" si="120"/>
        <v>5</v>
      </c>
      <c r="Y310" s="23">
        <f t="shared" si="120"/>
        <v>5</v>
      </c>
      <c r="Z310" s="23">
        <f t="shared" si="120"/>
        <v>3</v>
      </c>
      <c r="AA310" s="23">
        <f t="shared" si="120"/>
        <v>10</v>
      </c>
      <c r="AB310" s="113">
        <f t="shared" si="111"/>
        <v>0.09</v>
      </c>
      <c r="AC310" s="21">
        <f t="shared" si="112"/>
        <v>171.13416666666669</v>
      </c>
    </row>
    <row r="311" spans="2:29" x14ac:dyDescent="0.15">
      <c r="B311" s="23">
        <v>309</v>
      </c>
      <c r="C311" s="23" t="str">
        <f t="shared" si="107"/>
        <v>武器309</v>
      </c>
      <c r="D311" s="23" t="str">
        <f t="shared" si="118"/>
        <v>b</v>
      </c>
      <c r="E311" s="89" t="s">
        <v>123</v>
      </c>
      <c r="F311" s="90" t="s">
        <v>1701</v>
      </c>
      <c r="G311" s="22" t="s">
        <v>1712</v>
      </c>
      <c r="H311" s="23">
        <f t="shared" si="114"/>
        <v>5</v>
      </c>
      <c r="I311" s="23">
        <f t="shared" si="98"/>
        <v>100</v>
      </c>
      <c r="J311" s="23">
        <f t="shared" si="99"/>
        <v>17</v>
      </c>
      <c r="K311" s="23">
        <f t="shared" si="100"/>
        <v>8</v>
      </c>
      <c r="L311" s="23">
        <f t="shared" si="101"/>
        <v>10</v>
      </c>
      <c r="M311" s="23">
        <f t="shared" si="102"/>
        <v>11</v>
      </c>
      <c r="N311" s="23">
        <f t="shared" si="103"/>
        <v>9</v>
      </c>
      <c r="O311" s="23">
        <f t="shared" si="104"/>
        <v>9</v>
      </c>
      <c r="P311" s="23">
        <f t="shared" si="105"/>
        <v>5</v>
      </c>
      <c r="Q311" s="112">
        <f t="shared" si="108"/>
        <v>2.5000000000000001E-2</v>
      </c>
      <c r="R311" s="112">
        <f t="shared" si="109"/>
        <v>2.2499999999999999E-2</v>
      </c>
      <c r="S311" s="112">
        <f t="shared" si="110"/>
        <v>8.3333333333333332E-3</v>
      </c>
      <c r="T311" s="22" t="str">
        <f t="shared" si="116"/>
        <v>水</v>
      </c>
      <c r="U311" s="23">
        <f t="shared" si="106"/>
        <v>6</v>
      </c>
      <c r="V311" s="23">
        <f t="shared" si="120"/>
        <v>5</v>
      </c>
      <c r="W311" s="23">
        <f t="shared" si="120"/>
        <v>5</v>
      </c>
      <c r="X311" s="23">
        <f t="shared" si="120"/>
        <v>6</v>
      </c>
      <c r="Y311" s="23">
        <f t="shared" si="120"/>
        <v>6</v>
      </c>
      <c r="Z311" s="23">
        <f t="shared" si="120"/>
        <v>4</v>
      </c>
      <c r="AA311" s="23">
        <f t="shared" si="120"/>
        <v>13</v>
      </c>
      <c r="AB311" s="113">
        <f t="shared" si="111"/>
        <v>0.11266666666666668</v>
      </c>
      <c r="AC311" s="21">
        <f t="shared" si="112"/>
        <v>214.16849999999999</v>
      </c>
    </row>
    <row r="312" spans="2:29" x14ac:dyDescent="0.15">
      <c r="B312" s="23">
        <v>310</v>
      </c>
      <c r="C312" s="23" t="str">
        <f t="shared" si="107"/>
        <v>武器310</v>
      </c>
      <c r="D312" s="23" t="str">
        <f t="shared" si="118"/>
        <v>b</v>
      </c>
      <c r="E312" s="89" t="s">
        <v>123</v>
      </c>
      <c r="F312" s="90" t="s">
        <v>1701</v>
      </c>
      <c r="G312" s="22" t="s">
        <v>1712</v>
      </c>
      <c r="H312" s="23">
        <f t="shared" si="114"/>
        <v>6</v>
      </c>
      <c r="I312" s="23">
        <f t="shared" si="98"/>
        <v>120</v>
      </c>
      <c r="J312" s="23">
        <f t="shared" si="99"/>
        <v>21</v>
      </c>
      <c r="K312" s="23">
        <f t="shared" si="100"/>
        <v>10</v>
      </c>
      <c r="L312" s="23">
        <f t="shared" si="101"/>
        <v>12</v>
      </c>
      <c r="M312" s="23">
        <f t="shared" si="102"/>
        <v>13</v>
      </c>
      <c r="N312" s="23">
        <f t="shared" si="103"/>
        <v>11</v>
      </c>
      <c r="O312" s="23">
        <f t="shared" si="104"/>
        <v>10</v>
      </c>
      <c r="P312" s="23">
        <f t="shared" si="105"/>
        <v>6</v>
      </c>
      <c r="Q312" s="112">
        <f t="shared" si="108"/>
        <v>0.03</v>
      </c>
      <c r="R312" s="112">
        <f t="shared" si="109"/>
        <v>2.5000000000000001E-2</v>
      </c>
      <c r="S312" s="112">
        <f t="shared" si="110"/>
        <v>0.01</v>
      </c>
      <c r="T312" s="22" t="str">
        <f t="shared" si="116"/>
        <v>水</v>
      </c>
      <c r="U312" s="23">
        <f t="shared" si="106"/>
        <v>7</v>
      </c>
      <c r="V312" s="23">
        <f t="shared" si="120"/>
        <v>6</v>
      </c>
      <c r="W312" s="23">
        <f t="shared" si="120"/>
        <v>6</v>
      </c>
      <c r="X312" s="23">
        <f t="shared" si="120"/>
        <v>7</v>
      </c>
      <c r="Y312" s="23">
        <f t="shared" si="120"/>
        <v>7</v>
      </c>
      <c r="Z312" s="23">
        <f t="shared" si="120"/>
        <v>4</v>
      </c>
      <c r="AA312" s="23">
        <f t="shared" si="120"/>
        <v>15</v>
      </c>
      <c r="AB312" s="113">
        <f t="shared" si="111"/>
        <v>0.13533333333333333</v>
      </c>
      <c r="AC312" s="21">
        <f t="shared" si="112"/>
        <v>255.20033333333333</v>
      </c>
    </row>
    <row r="313" spans="2:29" x14ac:dyDescent="0.15">
      <c r="B313" s="23">
        <v>311</v>
      </c>
      <c r="C313" s="23" t="str">
        <f t="shared" si="107"/>
        <v>武器311</v>
      </c>
      <c r="D313" s="23" t="str">
        <f t="shared" si="118"/>
        <v>b</v>
      </c>
      <c r="E313" s="89" t="s">
        <v>123</v>
      </c>
      <c r="F313" s="90" t="s">
        <v>1701</v>
      </c>
      <c r="G313" s="22" t="s">
        <v>1712</v>
      </c>
      <c r="H313" s="23">
        <f t="shared" si="114"/>
        <v>7</v>
      </c>
      <c r="I313" s="23">
        <f t="shared" si="98"/>
        <v>140</v>
      </c>
      <c r="J313" s="23">
        <f t="shared" si="99"/>
        <v>24</v>
      </c>
      <c r="K313" s="23">
        <f t="shared" si="100"/>
        <v>11</v>
      </c>
      <c r="L313" s="23">
        <f t="shared" si="101"/>
        <v>14</v>
      </c>
      <c r="M313" s="23">
        <f t="shared" si="102"/>
        <v>15</v>
      </c>
      <c r="N313" s="23">
        <f t="shared" si="103"/>
        <v>13</v>
      </c>
      <c r="O313" s="23">
        <f t="shared" si="104"/>
        <v>12</v>
      </c>
      <c r="P313" s="23">
        <f t="shared" si="105"/>
        <v>7</v>
      </c>
      <c r="Q313" s="112">
        <f t="shared" si="108"/>
        <v>3.5000000000000003E-2</v>
      </c>
      <c r="R313" s="112">
        <f t="shared" si="109"/>
        <v>0.03</v>
      </c>
      <c r="S313" s="112">
        <f t="shared" si="110"/>
        <v>1.1666666666666667E-2</v>
      </c>
      <c r="T313" s="22" t="str">
        <f t="shared" si="116"/>
        <v>水</v>
      </c>
      <c r="U313" s="23">
        <f t="shared" si="106"/>
        <v>8</v>
      </c>
      <c r="V313" s="23">
        <f t="shared" ref="V313:AA322" si="121">ROUND(VLOOKUP($F313,professionGrow,MATCH(V$2,professionGrowPName,0),FALSE)*(1+VLOOKUP($G313,professionGrowP,MATCH(V$2,professionGrowPName,0),FALSE))*$H313*10*VLOOKUP($D313,eq_qulity,5,FALSE),0)</f>
        <v>7</v>
      </c>
      <c r="W313" s="23">
        <f t="shared" si="121"/>
        <v>7</v>
      </c>
      <c r="X313" s="23">
        <f t="shared" si="121"/>
        <v>8</v>
      </c>
      <c r="Y313" s="23">
        <f t="shared" si="121"/>
        <v>8</v>
      </c>
      <c r="Z313" s="23">
        <f t="shared" si="121"/>
        <v>5</v>
      </c>
      <c r="AA313" s="23">
        <f t="shared" si="121"/>
        <v>18</v>
      </c>
      <c r="AB313" s="113">
        <f t="shared" si="111"/>
        <v>0.15733333333333333</v>
      </c>
      <c r="AC313" s="21">
        <f t="shared" si="112"/>
        <v>297.23399999999998</v>
      </c>
    </row>
    <row r="314" spans="2:29" x14ac:dyDescent="0.15">
      <c r="B314" s="23">
        <v>312</v>
      </c>
      <c r="C314" s="23" t="str">
        <f t="shared" si="107"/>
        <v>武器312</v>
      </c>
      <c r="D314" s="23" t="str">
        <f t="shared" si="118"/>
        <v>b</v>
      </c>
      <c r="E314" s="89" t="s">
        <v>123</v>
      </c>
      <c r="F314" s="90" t="s">
        <v>1701</v>
      </c>
      <c r="G314" s="22" t="s">
        <v>1712</v>
      </c>
      <c r="H314" s="23">
        <f t="shared" si="114"/>
        <v>8</v>
      </c>
      <c r="I314" s="23">
        <f t="shared" si="98"/>
        <v>160</v>
      </c>
      <c r="J314" s="23">
        <f t="shared" si="99"/>
        <v>28</v>
      </c>
      <c r="K314" s="23">
        <f t="shared" si="100"/>
        <v>13</v>
      </c>
      <c r="L314" s="23">
        <f t="shared" si="101"/>
        <v>16</v>
      </c>
      <c r="M314" s="23">
        <f t="shared" si="102"/>
        <v>18</v>
      </c>
      <c r="N314" s="23">
        <f t="shared" si="103"/>
        <v>14</v>
      </c>
      <c r="O314" s="23">
        <f t="shared" si="104"/>
        <v>14</v>
      </c>
      <c r="P314" s="23">
        <f t="shared" si="105"/>
        <v>8</v>
      </c>
      <c r="Q314" s="112">
        <f t="shared" si="108"/>
        <v>0.04</v>
      </c>
      <c r="R314" s="112">
        <f t="shared" si="109"/>
        <v>3.5000000000000003E-2</v>
      </c>
      <c r="S314" s="112">
        <f t="shared" si="110"/>
        <v>1.3333333333333332E-2</v>
      </c>
      <c r="T314" s="22" t="str">
        <f t="shared" si="116"/>
        <v>水</v>
      </c>
      <c r="U314" s="23">
        <f t="shared" si="106"/>
        <v>9</v>
      </c>
      <c r="V314" s="23">
        <f t="shared" si="121"/>
        <v>8</v>
      </c>
      <c r="W314" s="23">
        <f t="shared" si="121"/>
        <v>8</v>
      </c>
      <c r="X314" s="23">
        <f t="shared" si="121"/>
        <v>9</v>
      </c>
      <c r="Y314" s="23">
        <f t="shared" si="121"/>
        <v>9</v>
      </c>
      <c r="Z314" s="23">
        <f t="shared" si="121"/>
        <v>6</v>
      </c>
      <c r="AA314" s="23">
        <f t="shared" si="121"/>
        <v>20</v>
      </c>
      <c r="AB314" s="113">
        <f t="shared" si="111"/>
        <v>0.18066666666666667</v>
      </c>
      <c r="AC314" s="21">
        <f t="shared" si="112"/>
        <v>340.26900000000001</v>
      </c>
    </row>
    <row r="315" spans="2:29" x14ac:dyDescent="0.15">
      <c r="B315" s="23">
        <v>313</v>
      </c>
      <c r="C315" s="23" t="str">
        <f t="shared" si="107"/>
        <v>武器313</v>
      </c>
      <c r="D315" s="23" t="str">
        <f t="shared" si="118"/>
        <v>c</v>
      </c>
      <c r="E315" s="89" t="s">
        <v>123</v>
      </c>
      <c r="F315" s="90" t="s">
        <v>1701</v>
      </c>
      <c r="G315" s="22" t="s">
        <v>1712</v>
      </c>
      <c r="H315" s="23">
        <f t="shared" si="114"/>
        <v>1</v>
      </c>
      <c r="I315" s="23">
        <f t="shared" si="98"/>
        <v>23</v>
      </c>
      <c r="J315" s="23">
        <f t="shared" si="99"/>
        <v>0</v>
      </c>
      <c r="K315" s="23">
        <f t="shared" si="100"/>
        <v>0</v>
      </c>
      <c r="L315" s="23">
        <f t="shared" si="101"/>
        <v>0</v>
      </c>
      <c r="M315" s="23">
        <f t="shared" si="102"/>
        <v>0</v>
      </c>
      <c r="N315" s="23">
        <f t="shared" si="103"/>
        <v>0</v>
      </c>
      <c r="O315" s="23">
        <f t="shared" si="104"/>
        <v>0</v>
      </c>
      <c r="P315" s="23">
        <f t="shared" si="105"/>
        <v>0</v>
      </c>
      <c r="Q315" s="112">
        <f t="shared" si="108"/>
        <v>0</v>
      </c>
      <c r="R315" s="112">
        <f t="shared" si="109"/>
        <v>0</v>
      </c>
      <c r="S315" s="112">
        <f t="shared" si="110"/>
        <v>0</v>
      </c>
      <c r="T315" s="22" t="str">
        <f t="shared" si="116"/>
        <v>水</v>
      </c>
      <c r="U315" s="23">
        <f t="shared" si="106"/>
        <v>0</v>
      </c>
      <c r="V315" s="23">
        <f t="shared" si="121"/>
        <v>0</v>
      </c>
      <c r="W315" s="23">
        <f t="shared" si="121"/>
        <v>0</v>
      </c>
      <c r="X315" s="23">
        <f t="shared" si="121"/>
        <v>0</v>
      </c>
      <c r="Y315" s="23">
        <f t="shared" si="121"/>
        <v>0</v>
      </c>
      <c r="Z315" s="23">
        <f t="shared" si="121"/>
        <v>0</v>
      </c>
      <c r="AA315" s="23">
        <f t="shared" si="121"/>
        <v>0</v>
      </c>
      <c r="AB315" s="113">
        <f t="shared" si="111"/>
        <v>0</v>
      </c>
      <c r="AC315" s="21">
        <f t="shared" si="112"/>
        <v>23</v>
      </c>
    </row>
    <row r="316" spans="2:29" x14ac:dyDescent="0.15">
      <c r="B316" s="23">
        <v>314</v>
      </c>
      <c r="C316" s="23" t="str">
        <f t="shared" si="107"/>
        <v>武器314</v>
      </c>
      <c r="D316" s="23" t="str">
        <f t="shared" si="118"/>
        <v>c</v>
      </c>
      <c r="E316" s="89" t="s">
        <v>123</v>
      </c>
      <c r="F316" s="90" t="s">
        <v>1701</v>
      </c>
      <c r="G316" s="22" t="s">
        <v>1712</v>
      </c>
      <c r="H316" s="23">
        <f t="shared" si="114"/>
        <v>2</v>
      </c>
      <c r="I316" s="23">
        <f t="shared" si="98"/>
        <v>46</v>
      </c>
      <c r="J316" s="23">
        <f t="shared" si="99"/>
        <v>0</v>
      </c>
      <c r="K316" s="23">
        <f t="shared" si="100"/>
        <v>0</v>
      </c>
      <c r="L316" s="23">
        <f t="shared" si="101"/>
        <v>0</v>
      </c>
      <c r="M316" s="23">
        <f t="shared" si="102"/>
        <v>0</v>
      </c>
      <c r="N316" s="23">
        <f t="shared" si="103"/>
        <v>0</v>
      </c>
      <c r="O316" s="23">
        <f t="shared" si="104"/>
        <v>0</v>
      </c>
      <c r="P316" s="23">
        <f t="shared" si="105"/>
        <v>0</v>
      </c>
      <c r="Q316" s="112">
        <f t="shared" si="108"/>
        <v>0</v>
      </c>
      <c r="R316" s="112">
        <f t="shared" si="109"/>
        <v>0</v>
      </c>
      <c r="S316" s="112">
        <f t="shared" si="110"/>
        <v>0</v>
      </c>
      <c r="T316" s="22" t="str">
        <f t="shared" si="116"/>
        <v>水</v>
      </c>
      <c r="U316" s="23">
        <f t="shared" si="106"/>
        <v>0</v>
      </c>
      <c r="V316" s="23">
        <f t="shared" si="121"/>
        <v>0</v>
      </c>
      <c r="W316" s="23">
        <f t="shared" si="121"/>
        <v>0</v>
      </c>
      <c r="X316" s="23">
        <f t="shared" si="121"/>
        <v>0</v>
      </c>
      <c r="Y316" s="23">
        <f t="shared" si="121"/>
        <v>0</v>
      </c>
      <c r="Z316" s="23">
        <f t="shared" si="121"/>
        <v>0</v>
      </c>
      <c r="AA316" s="23">
        <f t="shared" si="121"/>
        <v>0</v>
      </c>
      <c r="AB316" s="113">
        <f t="shared" si="111"/>
        <v>0</v>
      </c>
      <c r="AC316" s="21">
        <f t="shared" si="112"/>
        <v>46</v>
      </c>
    </row>
    <row r="317" spans="2:29" x14ac:dyDescent="0.15">
      <c r="B317" s="23">
        <v>315</v>
      </c>
      <c r="C317" s="23" t="str">
        <f t="shared" si="107"/>
        <v>武器315</v>
      </c>
      <c r="D317" s="23" t="str">
        <f t="shared" si="118"/>
        <v>c</v>
      </c>
      <c r="E317" s="89" t="s">
        <v>123</v>
      </c>
      <c r="F317" s="90" t="s">
        <v>1701</v>
      </c>
      <c r="G317" s="22" t="s">
        <v>1712</v>
      </c>
      <c r="H317" s="23">
        <f t="shared" si="114"/>
        <v>3</v>
      </c>
      <c r="I317" s="23">
        <f t="shared" si="98"/>
        <v>68</v>
      </c>
      <c r="J317" s="23">
        <f t="shared" si="99"/>
        <v>0</v>
      </c>
      <c r="K317" s="23">
        <f t="shared" si="100"/>
        <v>0</v>
      </c>
      <c r="L317" s="23">
        <f t="shared" si="101"/>
        <v>0</v>
      </c>
      <c r="M317" s="23">
        <f t="shared" si="102"/>
        <v>0</v>
      </c>
      <c r="N317" s="23">
        <f t="shared" si="103"/>
        <v>0</v>
      </c>
      <c r="O317" s="23">
        <f t="shared" si="104"/>
        <v>0</v>
      </c>
      <c r="P317" s="23">
        <f t="shared" si="105"/>
        <v>0</v>
      </c>
      <c r="Q317" s="112">
        <f t="shared" si="108"/>
        <v>0</v>
      </c>
      <c r="R317" s="112">
        <f t="shared" si="109"/>
        <v>0</v>
      </c>
      <c r="S317" s="112">
        <f t="shared" si="110"/>
        <v>0</v>
      </c>
      <c r="T317" s="22" t="str">
        <f t="shared" si="116"/>
        <v>水</v>
      </c>
      <c r="U317" s="23">
        <f t="shared" si="106"/>
        <v>0</v>
      </c>
      <c r="V317" s="23">
        <f t="shared" si="121"/>
        <v>0</v>
      </c>
      <c r="W317" s="23">
        <f t="shared" si="121"/>
        <v>0</v>
      </c>
      <c r="X317" s="23">
        <f t="shared" si="121"/>
        <v>0</v>
      </c>
      <c r="Y317" s="23">
        <f t="shared" si="121"/>
        <v>0</v>
      </c>
      <c r="Z317" s="23">
        <f t="shared" si="121"/>
        <v>0</v>
      </c>
      <c r="AA317" s="23">
        <f t="shared" si="121"/>
        <v>0</v>
      </c>
      <c r="AB317" s="113">
        <f t="shared" si="111"/>
        <v>0</v>
      </c>
      <c r="AC317" s="21">
        <f t="shared" si="112"/>
        <v>68</v>
      </c>
    </row>
    <row r="318" spans="2:29" x14ac:dyDescent="0.15">
      <c r="B318" s="23">
        <v>316</v>
      </c>
      <c r="C318" s="23" t="str">
        <f t="shared" si="107"/>
        <v>武器316</v>
      </c>
      <c r="D318" s="23" t="str">
        <f t="shared" si="118"/>
        <v>c</v>
      </c>
      <c r="E318" s="89" t="s">
        <v>123</v>
      </c>
      <c r="F318" s="90" t="s">
        <v>1701</v>
      </c>
      <c r="G318" s="22" t="s">
        <v>1712</v>
      </c>
      <c r="H318" s="23">
        <f t="shared" si="114"/>
        <v>4</v>
      </c>
      <c r="I318" s="23">
        <f t="shared" si="98"/>
        <v>91</v>
      </c>
      <c r="J318" s="23">
        <f t="shared" si="99"/>
        <v>0</v>
      </c>
      <c r="K318" s="23">
        <f t="shared" si="100"/>
        <v>0</v>
      </c>
      <c r="L318" s="23">
        <f t="shared" si="101"/>
        <v>0</v>
      </c>
      <c r="M318" s="23">
        <f t="shared" si="102"/>
        <v>0</v>
      </c>
      <c r="N318" s="23">
        <f t="shared" si="103"/>
        <v>0</v>
      </c>
      <c r="O318" s="23">
        <f t="shared" si="104"/>
        <v>0</v>
      </c>
      <c r="P318" s="23">
        <f t="shared" si="105"/>
        <v>0</v>
      </c>
      <c r="Q318" s="112">
        <f t="shared" si="108"/>
        <v>0</v>
      </c>
      <c r="R318" s="112">
        <f t="shared" si="109"/>
        <v>0</v>
      </c>
      <c r="S318" s="112">
        <f t="shared" si="110"/>
        <v>0</v>
      </c>
      <c r="T318" s="22" t="str">
        <f t="shared" si="116"/>
        <v>水</v>
      </c>
      <c r="U318" s="23">
        <f t="shared" si="106"/>
        <v>0</v>
      </c>
      <c r="V318" s="23">
        <f t="shared" si="121"/>
        <v>0</v>
      </c>
      <c r="W318" s="23">
        <f t="shared" si="121"/>
        <v>0</v>
      </c>
      <c r="X318" s="23">
        <f t="shared" si="121"/>
        <v>0</v>
      </c>
      <c r="Y318" s="23">
        <f t="shared" si="121"/>
        <v>0</v>
      </c>
      <c r="Z318" s="23">
        <f t="shared" si="121"/>
        <v>0</v>
      </c>
      <c r="AA318" s="23">
        <f t="shared" si="121"/>
        <v>0</v>
      </c>
      <c r="AB318" s="113">
        <f t="shared" si="111"/>
        <v>0</v>
      </c>
      <c r="AC318" s="21">
        <f t="shared" si="112"/>
        <v>91</v>
      </c>
    </row>
    <row r="319" spans="2:29" x14ac:dyDescent="0.15">
      <c r="B319" s="23">
        <v>317</v>
      </c>
      <c r="C319" s="23" t="str">
        <f t="shared" si="107"/>
        <v>武器317</v>
      </c>
      <c r="D319" s="23" t="str">
        <f t="shared" si="118"/>
        <v>c</v>
      </c>
      <c r="E319" s="89" t="s">
        <v>123</v>
      </c>
      <c r="F319" s="90" t="s">
        <v>1701</v>
      </c>
      <c r="G319" s="22" t="s">
        <v>1712</v>
      </c>
      <c r="H319" s="23">
        <f t="shared" si="114"/>
        <v>5</v>
      </c>
      <c r="I319" s="23">
        <f t="shared" si="98"/>
        <v>114</v>
      </c>
      <c r="J319" s="23">
        <f t="shared" si="99"/>
        <v>0</v>
      </c>
      <c r="K319" s="23">
        <f t="shared" si="100"/>
        <v>0</v>
      </c>
      <c r="L319" s="23">
        <f t="shared" si="101"/>
        <v>0</v>
      </c>
      <c r="M319" s="23">
        <f t="shared" si="102"/>
        <v>0</v>
      </c>
      <c r="N319" s="23">
        <f t="shared" si="103"/>
        <v>0</v>
      </c>
      <c r="O319" s="23">
        <f t="shared" si="104"/>
        <v>0</v>
      </c>
      <c r="P319" s="23">
        <f t="shared" si="105"/>
        <v>0</v>
      </c>
      <c r="Q319" s="112">
        <f t="shared" si="108"/>
        <v>0</v>
      </c>
      <c r="R319" s="112">
        <f t="shared" si="109"/>
        <v>0</v>
      </c>
      <c r="S319" s="112">
        <f t="shared" si="110"/>
        <v>0</v>
      </c>
      <c r="T319" s="22" t="str">
        <f t="shared" si="116"/>
        <v>水</v>
      </c>
      <c r="U319" s="23">
        <f t="shared" si="106"/>
        <v>0</v>
      </c>
      <c r="V319" s="23">
        <f t="shared" si="121"/>
        <v>0</v>
      </c>
      <c r="W319" s="23">
        <f t="shared" si="121"/>
        <v>0</v>
      </c>
      <c r="X319" s="23">
        <f t="shared" si="121"/>
        <v>0</v>
      </c>
      <c r="Y319" s="23">
        <f t="shared" si="121"/>
        <v>0</v>
      </c>
      <c r="Z319" s="23">
        <f t="shared" si="121"/>
        <v>0</v>
      </c>
      <c r="AA319" s="23">
        <f t="shared" si="121"/>
        <v>0</v>
      </c>
      <c r="AB319" s="113">
        <f t="shared" si="111"/>
        <v>0</v>
      </c>
      <c r="AC319" s="21">
        <f t="shared" si="112"/>
        <v>114</v>
      </c>
    </row>
    <row r="320" spans="2:29" x14ac:dyDescent="0.15">
      <c r="B320" s="23">
        <v>318</v>
      </c>
      <c r="C320" s="23" t="str">
        <f t="shared" si="107"/>
        <v>武器318</v>
      </c>
      <c r="D320" s="23" t="str">
        <f t="shared" si="118"/>
        <v>c</v>
      </c>
      <c r="E320" s="89" t="s">
        <v>123</v>
      </c>
      <c r="F320" s="90" t="s">
        <v>1701</v>
      </c>
      <c r="G320" s="22" t="s">
        <v>1712</v>
      </c>
      <c r="H320" s="23">
        <f t="shared" si="114"/>
        <v>6</v>
      </c>
      <c r="I320" s="23">
        <f t="shared" si="98"/>
        <v>137</v>
      </c>
      <c r="J320" s="23">
        <f t="shared" si="99"/>
        <v>0</v>
      </c>
      <c r="K320" s="23">
        <f t="shared" si="100"/>
        <v>0</v>
      </c>
      <c r="L320" s="23">
        <f t="shared" si="101"/>
        <v>0</v>
      </c>
      <c r="M320" s="23">
        <f t="shared" si="102"/>
        <v>0</v>
      </c>
      <c r="N320" s="23">
        <f t="shared" si="103"/>
        <v>0</v>
      </c>
      <c r="O320" s="23">
        <f t="shared" si="104"/>
        <v>0</v>
      </c>
      <c r="P320" s="23">
        <f t="shared" si="105"/>
        <v>0</v>
      </c>
      <c r="Q320" s="112">
        <f t="shared" si="108"/>
        <v>0</v>
      </c>
      <c r="R320" s="112">
        <f t="shared" si="109"/>
        <v>0</v>
      </c>
      <c r="S320" s="112">
        <f t="shared" si="110"/>
        <v>0</v>
      </c>
      <c r="T320" s="22" t="str">
        <f t="shared" si="116"/>
        <v>水</v>
      </c>
      <c r="U320" s="23">
        <f t="shared" si="106"/>
        <v>0</v>
      </c>
      <c r="V320" s="23">
        <f t="shared" si="121"/>
        <v>0</v>
      </c>
      <c r="W320" s="23">
        <f t="shared" si="121"/>
        <v>0</v>
      </c>
      <c r="X320" s="23">
        <f t="shared" si="121"/>
        <v>0</v>
      </c>
      <c r="Y320" s="23">
        <f t="shared" si="121"/>
        <v>0</v>
      </c>
      <c r="Z320" s="23">
        <f t="shared" si="121"/>
        <v>0</v>
      </c>
      <c r="AA320" s="23">
        <f t="shared" si="121"/>
        <v>0</v>
      </c>
      <c r="AB320" s="113">
        <f t="shared" si="111"/>
        <v>0</v>
      </c>
      <c r="AC320" s="21">
        <f t="shared" si="112"/>
        <v>137</v>
      </c>
    </row>
    <row r="321" spans="2:29" x14ac:dyDescent="0.15">
      <c r="B321" s="23">
        <v>319</v>
      </c>
      <c r="C321" s="23" t="str">
        <f t="shared" si="107"/>
        <v>武器319</v>
      </c>
      <c r="D321" s="23" t="str">
        <f t="shared" si="118"/>
        <v>c</v>
      </c>
      <c r="E321" s="89" t="s">
        <v>123</v>
      </c>
      <c r="F321" s="90" t="s">
        <v>1701</v>
      </c>
      <c r="G321" s="22" t="s">
        <v>1712</v>
      </c>
      <c r="H321" s="23">
        <f t="shared" si="114"/>
        <v>7</v>
      </c>
      <c r="I321" s="23">
        <f t="shared" si="98"/>
        <v>160</v>
      </c>
      <c r="J321" s="23">
        <f t="shared" si="99"/>
        <v>0</v>
      </c>
      <c r="K321" s="23">
        <f t="shared" si="100"/>
        <v>0</v>
      </c>
      <c r="L321" s="23">
        <f t="shared" si="101"/>
        <v>0</v>
      </c>
      <c r="M321" s="23">
        <f t="shared" si="102"/>
        <v>0</v>
      </c>
      <c r="N321" s="23">
        <f t="shared" si="103"/>
        <v>0</v>
      </c>
      <c r="O321" s="23">
        <f t="shared" si="104"/>
        <v>0</v>
      </c>
      <c r="P321" s="23">
        <f t="shared" si="105"/>
        <v>0</v>
      </c>
      <c r="Q321" s="112">
        <f t="shared" si="108"/>
        <v>0</v>
      </c>
      <c r="R321" s="112">
        <f t="shared" si="109"/>
        <v>0</v>
      </c>
      <c r="S321" s="112">
        <f t="shared" si="110"/>
        <v>0</v>
      </c>
      <c r="T321" s="22" t="str">
        <f t="shared" si="116"/>
        <v>水</v>
      </c>
      <c r="U321" s="23">
        <f t="shared" si="106"/>
        <v>0</v>
      </c>
      <c r="V321" s="23">
        <f t="shared" si="121"/>
        <v>0</v>
      </c>
      <c r="W321" s="23">
        <f t="shared" si="121"/>
        <v>0</v>
      </c>
      <c r="X321" s="23">
        <f t="shared" si="121"/>
        <v>0</v>
      </c>
      <c r="Y321" s="23">
        <f t="shared" si="121"/>
        <v>0</v>
      </c>
      <c r="Z321" s="23">
        <f t="shared" si="121"/>
        <v>0</v>
      </c>
      <c r="AA321" s="23">
        <f t="shared" si="121"/>
        <v>0</v>
      </c>
      <c r="AB321" s="113">
        <f t="shared" si="111"/>
        <v>0</v>
      </c>
      <c r="AC321" s="21">
        <f t="shared" si="112"/>
        <v>160</v>
      </c>
    </row>
    <row r="322" spans="2:29" x14ac:dyDescent="0.15">
      <c r="B322" s="23">
        <v>320</v>
      </c>
      <c r="C322" s="23" t="str">
        <f t="shared" si="107"/>
        <v>武器320</v>
      </c>
      <c r="D322" s="23" t="str">
        <f t="shared" si="118"/>
        <v>c</v>
      </c>
      <c r="E322" s="89" t="s">
        <v>123</v>
      </c>
      <c r="F322" s="90" t="s">
        <v>1701</v>
      </c>
      <c r="G322" s="22" t="s">
        <v>1712</v>
      </c>
      <c r="H322" s="23">
        <f t="shared" si="114"/>
        <v>8</v>
      </c>
      <c r="I322" s="23">
        <f t="shared" si="98"/>
        <v>182</v>
      </c>
      <c r="J322" s="23">
        <f t="shared" si="99"/>
        <v>0</v>
      </c>
      <c r="K322" s="23">
        <f t="shared" si="100"/>
        <v>0</v>
      </c>
      <c r="L322" s="23">
        <f t="shared" si="101"/>
        <v>0</v>
      </c>
      <c r="M322" s="23">
        <f t="shared" si="102"/>
        <v>0</v>
      </c>
      <c r="N322" s="23">
        <f t="shared" si="103"/>
        <v>0</v>
      </c>
      <c r="O322" s="23">
        <f t="shared" si="104"/>
        <v>0</v>
      </c>
      <c r="P322" s="23">
        <f t="shared" si="105"/>
        <v>0</v>
      </c>
      <c r="Q322" s="112">
        <f t="shared" si="108"/>
        <v>0</v>
      </c>
      <c r="R322" s="112">
        <f t="shared" si="109"/>
        <v>0</v>
      </c>
      <c r="S322" s="112">
        <f t="shared" si="110"/>
        <v>0</v>
      </c>
      <c r="T322" s="22" t="str">
        <f t="shared" si="116"/>
        <v>水</v>
      </c>
      <c r="U322" s="23">
        <f t="shared" si="106"/>
        <v>0</v>
      </c>
      <c r="V322" s="23">
        <f t="shared" si="121"/>
        <v>0</v>
      </c>
      <c r="W322" s="23">
        <f t="shared" si="121"/>
        <v>0</v>
      </c>
      <c r="X322" s="23">
        <f t="shared" si="121"/>
        <v>0</v>
      </c>
      <c r="Y322" s="23">
        <f t="shared" si="121"/>
        <v>0</v>
      </c>
      <c r="Z322" s="23">
        <f t="shared" si="121"/>
        <v>0</v>
      </c>
      <c r="AA322" s="23">
        <f t="shared" si="121"/>
        <v>0</v>
      </c>
      <c r="AB322" s="113">
        <f t="shared" si="111"/>
        <v>0</v>
      </c>
      <c r="AC322" s="21">
        <f t="shared" si="112"/>
        <v>182</v>
      </c>
    </row>
    <row r="323" spans="2:29" x14ac:dyDescent="0.15">
      <c r="B323" s="23">
        <v>321</v>
      </c>
      <c r="C323" s="23" t="str">
        <f t="shared" si="107"/>
        <v>武器321</v>
      </c>
      <c r="D323" s="23" t="str">
        <f t="shared" si="118"/>
        <v>s</v>
      </c>
      <c r="E323" s="89" t="s">
        <v>123</v>
      </c>
      <c r="F323" s="90" t="s">
        <v>16</v>
      </c>
      <c r="G323" s="22" t="s">
        <v>1713</v>
      </c>
      <c r="H323" s="23">
        <f t="shared" si="114"/>
        <v>1</v>
      </c>
      <c r="I323" s="23">
        <f t="shared" ref="I323:I386" si="122">ROUND(VLOOKUP(F323,professionGrow,4,FALSE)*(1+VLOOKUP(G323,professionGrowP,4,FALSE))*H323*10*VLOOKUP(D323,eq_qulity,4,FALSE)*(1+VLOOKUP($G323,equ_change,4,FALSE)),0)</f>
        <v>32</v>
      </c>
      <c r="J323" s="23">
        <f t="shared" ref="J323:J386" si="123">ROUND(VLOOKUP($F323,professionGrow,血量,FALSE)*(1+VLOOKUP($G323,professionGrowP,血量,FALSE))*$H323*10*VLOOKUP($D323,eq_qulity,5,FALSE)*(1+VLOOKUP($G323,equ_change,血量,FALSE)),0)</f>
        <v>14</v>
      </c>
      <c r="K323" s="23">
        <f t="shared" ref="K323:K386" si="124">ROUND(VLOOKUP($F323,professionGrow,魔法值,FALSE)*(1+VLOOKUP($G323,professionGrowP,魔法值,FALSE))*$H323*10*VLOOKUP($D323,eq_qulity,5,FALSE)*(1+VLOOKUP($G323,equ_change,魔法值,FALSE)),0)</f>
        <v>5</v>
      </c>
      <c r="L323" s="23">
        <f t="shared" ref="L323:L386" si="125">ROUND(VLOOKUP($F323,professionGrow,力量,FALSE)*(1+VLOOKUP($G323,professionGrowP,力量,FALSE))*$H323*10*VLOOKUP($D323,eq_qulity,5,FALSE)*(1+VLOOKUP(G323,equ_change,力量,FALSE)),0)</f>
        <v>10</v>
      </c>
      <c r="M323" s="23">
        <f t="shared" ref="M323:M386" si="126">ROUND(VLOOKUP($F323,professionGrow,防御力,FALSE)*(1+VLOOKUP($G323,professionGrowP,防御力,FALSE))*$H323*10*VLOOKUP($D323,eq_qulity,5,FALSE)*(1+VLOOKUP($G323,equ_change,防御力,FALSE)),0)</f>
        <v>8</v>
      </c>
      <c r="N323" s="23">
        <f t="shared" ref="N323:N386" si="127">ROUND(VLOOKUP($F323,professionGrow,魔攻,FALSE)*(1+VLOOKUP($G323,professionGrowP,魔攻,FALSE))*$H323*10*VLOOKUP($D323,eq_qulity,5,FALSE)*(1+VLOOKUP(G323,equ_change,魔攻,FALSE)),0)</f>
        <v>6</v>
      </c>
      <c r="O323" s="23">
        <f t="shared" ref="O323:O386" si="128">ROUND(VLOOKUP($F323,professionGrow,敏捷,FALSE)*(1+VLOOKUP($G323,professionGrowP,敏捷,FALSE))*$H323*10*VLOOKUP($D323,eq_qulity,5,FALSE)*(1+VLOOKUP(G323,equ_change,敏捷,FALSE)),0)</f>
        <v>7</v>
      </c>
      <c r="P323" s="23">
        <f t="shared" ref="P323:P386" si="129">ROUND(VLOOKUP($F323,professionGrow,幸运,FALSE)*(1+VLOOKUP($G323,professionGrowP,幸运,FALSE))*$H323*10*VLOOKUP($D323,eq_qulity,5,FALSE)*(1+VLOOKUP(G323,equ_change,幸运,FALSE)),0)</f>
        <v>4</v>
      </c>
      <c r="Q323" s="112">
        <f t="shared" si="108"/>
        <v>0.02</v>
      </c>
      <c r="R323" s="112">
        <f t="shared" si="109"/>
        <v>1.7500000000000002E-2</v>
      </c>
      <c r="S323" s="112">
        <f t="shared" si="110"/>
        <v>6.6666666666666662E-3</v>
      </c>
      <c r="T323" s="22" t="str">
        <f t="shared" si="116"/>
        <v>火</v>
      </c>
      <c r="U323" s="23">
        <f t="shared" ref="U323:U386" si="130">ROUND(VLOOKUP($F323,professionGrow,MATCH(T323,professionGrowPName,0),FALSE)*(1+VLOOKUP($G323,professionGrowP,MATCH(T323,professionGrowPName,0),FALSE))*$H323*10*VLOOKUP($D323,eq_qulity,5,FALSE),0)</f>
        <v>4</v>
      </c>
      <c r="V323" s="23">
        <f t="shared" ref="V323:AA332" si="131">ROUND(VLOOKUP($F323,professionGrow,MATCH(V$2,professionGrowPName,0),FALSE)*(1+VLOOKUP($G323,professionGrowP,MATCH(V$2,professionGrowPName,0),FALSE))*$H323*10*VLOOKUP($D323,eq_qulity,5,FALSE),0)</f>
        <v>4</v>
      </c>
      <c r="W323" s="23">
        <f t="shared" si="131"/>
        <v>3</v>
      </c>
      <c r="X323" s="23">
        <f t="shared" si="131"/>
        <v>3</v>
      </c>
      <c r="Y323" s="23">
        <f t="shared" si="131"/>
        <v>4</v>
      </c>
      <c r="Z323" s="23">
        <f t="shared" si="131"/>
        <v>4</v>
      </c>
      <c r="AA323" s="23">
        <f t="shared" si="131"/>
        <v>4</v>
      </c>
      <c r="AB323" s="113">
        <f t="shared" si="111"/>
        <v>0.08</v>
      </c>
      <c r="AC323" s="21">
        <f t="shared" si="112"/>
        <v>112.12416666666665</v>
      </c>
    </row>
    <row r="324" spans="2:29" x14ac:dyDescent="0.15">
      <c r="B324" s="23">
        <v>322</v>
      </c>
      <c r="C324" s="23" t="str">
        <f t="shared" ref="C324:C387" si="132">"武器"&amp;B324</f>
        <v>武器322</v>
      </c>
      <c r="D324" s="23" t="str">
        <f t="shared" si="118"/>
        <v>s</v>
      </c>
      <c r="E324" s="89" t="s">
        <v>123</v>
      </c>
      <c r="F324" s="90" t="s">
        <v>16</v>
      </c>
      <c r="G324" s="22" t="s">
        <v>1713</v>
      </c>
      <c r="H324" s="23">
        <f t="shared" si="114"/>
        <v>2</v>
      </c>
      <c r="I324" s="23">
        <f t="shared" si="122"/>
        <v>63</v>
      </c>
      <c r="J324" s="23">
        <f t="shared" si="123"/>
        <v>28</v>
      </c>
      <c r="K324" s="23">
        <f t="shared" si="124"/>
        <v>9</v>
      </c>
      <c r="L324" s="23">
        <f t="shared" si="125"/>
        <v>19</v>
      </c>
      <c r="M324" s="23">
        <f t="shared" si="126"/>
        <v>17</v>
      </c>
      <c r="N324" s="23">
        <f t="shared" si="127"/>
        <v>12</v>
      </c>
      <c r="O324" s="23">
        <f t="shared" si="128"/>
        <v>14</v>
      </c>
      <c r="P324" s="23">
        <f t="shared" si="129"/>
        <v>8</v>
      </c>
      <c r="Q324" s="112">
        <f t="shared" ref="Q324:Q387" si="133">(P324/2)%</f>
        <v>0.04</v>
      </c>
      <c r="R324" s="112">
        <f t="shared" ref="R324:R387" si="134">(O324/4)%</f>
        <v>3.5000000000000003E-2</v>
      </c>
      <c r="S324" s="112">
        <f t="shared" ref="S324:S387" si="135">(P324/6)%</f>
        <v>1.3333333333333332E-2</v>
      </c>
      <c r="T324" s="22" t="str">
        <f t="shared" si="116"/>
        <v>火</v>
      </c>
      <c r="U324" s="23">
        <f t="shared" si="130"/>
        <v>9</v>
      </c>
      <c r="V324" s="23">
        <f t="shared" si="131"/>
        <v>9</v>
      </c>
      <c r="W324" s="23">
        <f t="shared" si="131"/>
        <v>7</v>
      </c>
      <c r="X324" s="23">
        <f t="shared" si="131"/>
        <v>5</v>
      </c>
      <c r="Y324" s="23">
        <f t="shared" si="131"/>
        <v>9</v>
      </c>
      <c r="Z324" s="23">
        <f t="shared" si="131"/>
        <v>8</v>
      </c>
      <c r="AA324" s="23">
        <f t="shared" si="131"/>
        <v>9</v>
      </c>
      <c r="AB324" s="113">
        <f t="shared" ref="AB324:AB387" si="136">IF(U324=0,0,IF((SUM(I324:P324)/15)&lt;8,8%,(SUM(I324:P324)/15)%))</f>
        <v>0.11333333333333334</v>
      </c>
      <c r="AC324" s="21">
        <f t="shared" ref="AC324:AC387" si="137">SUM(I324:AB324)</f>
        <v>226.20166666666665</v>
      </c>
    </row>
    <row r="325" spans="2:29" x14ac:dyDescent="0.15">
      <c r="B325" s="23">
        <v>323</v>
      </c>
      <c r="C325" s="23" t="str">
        <f t="shared" si="132"/>
        <v>武器323</v>
      </c>
      <c r="D325" s="23" t="str">
        <f t="shared" si="118"/>
        <v>s</v>
      </c>
      <c r="E325" s="89" t="s">
        <v>123</v>
      </c>
      <c r="F325" s="90" t="s">
        <v>16</v>
      </c>
      <c r="G325" s="22" t="s">
        <v>1713</v>
      </c>
      <c r="H325" s="23">
        <f t="shared" si="114"/>
        <v>3</v>
      </c>
      <c r="I325" s="23">
        <f t="shared" si="122"/>
        <v>95</v>
      </c>
      <c r="J325" s="23">
        <f t="shared" si="123"/>
        <v>41</v>
      </c>
      <c r="K325" s="23">
        <f t="shared" si="124"/>
        <v>14</v>
      </c>
      <c r="L325" s="23">
        <f t="shared" si="125"/>
        <v>29</v>
      </c>
      <c r="M325" s="23">
        <f t="shared" si="126"/>
        <v>25</v>
      </c>
      <c r="N325" s="23">
        <f t="shared" si="127"/>
        <v>18</v>
      </c>
      <c r="O325" s="23">
        <f t="shared" si="128"/>
        <v>21</v>
      </c>
      <c r="P325" s="23">
        <f t="shared" si="129"/>
        <v>12</v>
      </c>
      <c r="Q325" s="112">
        <f t="shared" si="133"/>
        <v>0.06</v>
      </c>
      <c r="R325" s="112">
        <f t="shared" si="134"/>
        <v>5.2499999999999998E-2</v>
      </c>
      <c r="S325" s="112">
        <f t="shared" si="135"/>
        <v>0.02</v>
      </c>
      <c r="T325" s="22" t="str">
        <f t="shared" si="116"/>
        <v>火</v>
      </c>
      <c r="U325" s="23">
        <f t="shared" si="130"/>
        <v>13</v>
      </c>
      <c r="V325" s="23">
        <f t="shared" si="131"/>
        <v>13</v>
      </c>
      <c r="W325" s="23">
        <f t="shared" si="131"/>
        <v>10</v>
      </c>
      <c r="X325" s="23">
        <f t="shared" si="131"/>
        <v>8</v>
      </c>
      <c r="Y325" s="23">
        <f t="shared" si="131"/>
        <v>13</v>
      </c>
      <c r="Z325" s="23">
        <f t="shared" si="131"/>
        <v>12</v>
      </c>
      <c r="AA325" s="23">
        <f t="shared" si="131"/>
        <v>13</v>
      </c>
      <c r="AB325" s="113">
        <f t="shared" si="136"/>
        <v>0.17</v>
      </c>
      <c r="AC325" s="21">
        <f t="shared" si="137"/>
        <v>337.30250000000007</v>
      </c>
    </row>
    <row r="326" spans="2:29" x14ac:dyDescent="0.15">
      <c r="B326" s="23">
        <v>324</v>
      </c>
      <c r="C326" s="23" t="str">
        <f t="shared" si="132"/>
        <v>武器324</v>
      </c>
      <c r="D326" s="23" t="str">
        <f t="shared" si="118"/>
        <v>s</v>
      </c>
      <c r="E326" s="89" t="s">
        <v>123</v>
      </c>
      <c r="F326" s="90" t="s">
        <v>16</v>
      </c>
      <c r="G326" s="22" t="s">
        <v>1713</v>
      </c>
      <c r="H326" s="23">
        <f t="shared" si="114"/>
        <v>4</v>
      </c>
      <c r="I326" s="23">
        <f t="shared" si="122"/>
        <v>126</v>
      </c>
      <c r="J326" s="23">
        <f t="shared" si="123"/>
        <v>55</v>
      </c>
      <c r="K326" s="23">
        <f t="shared" si="124"/>
        <v>18</v>
      </c>
      <c r="L326" s="23">
        <f t="shared" si="125"/>
        <v>39</v>
      </c>
      <c r="M326" s="23">
        <f t="shared" si="126"/>
        <v>34</v>
      </c>
      <c r="N326" s="23">
        <f t="shared" si="127"/>
        <v>25</v>
      </c>
      <c r="O326" s="23">
        <f t="shared" si="128"/>
        <v>28</v>
      </c>
      <c r="P326" s="23">
        <f t="shared" si="129"/>
        <v>15</v>
      </c>
      <c r="Q326" s="112">
        <f t="shared" si="133"/>
        <v>7.4999999999999997E-2</v>
      </c>
      <c r="R326" s="112">
        <f t="shared" si="134"/>
        <v>7.0000000000000007E-2</v>
      </c>
      <c r="S326" s="112">
        <f t="shared" si="135"/>
        <v>2.5000000000000001E-2</v>
      </c>
      <c r="T326" s="22" t="str">
        <f t="shared" si="116"/>
        <v>火</v>
      </c>
      <c r="U326" s="23">
        <f t="shared" si="130"/>
        <v>18</v>
      </c>
      <c r="V326" s="23">
        <f t="shared" si="131"/>
        <v>18</v>
      </c>
      <c r="W326" s="23">
        <f t="shared" si="131"/>
        <v>13</v>
      </c>
      <c r="X326" s="23">
        <f t="shared" si="131"/>
        <v>11</v>
      </c>
      <c r="Y326" s="23">
        <f t="shared" si="131"/>
        <v>18</v>
      </c>
      <c r="Z326" s="23">
        <f t="shared" si="131"/>
        <v>15</v>
      </c>
      <c r="AA326" s="23">
        <f t="shared" si="131"/>
        <v>18</v>
      </c>
      <c r="AB326" s="113">
        <f t="shared" si="136"/>
        <v>0.22666666666666668</v>
      </c>
      <c r="AC326" s="21">
        <f t="shared" si="137"/>
        <v>451.39666666666665</v>
      </c>
    </row>
    <row r="327" spans="2:29" x14ac:dyDescent="0.15">
      <c r="B327" s="23">
        <v>325</v>
      </c>
      <c r="C327" s="23" t="str">
        <f t="shared" si="132"/>
        <v>武器325</v>
      </c>
      <c r="D327" s="23" t="str">
        <f t="shared" si="118"/>
        <v>s</v>
      </c>
      <c r="E327" s="89" t="s">
        <v>123</v>
      </c>
      <c r="F327" s="90" t="s">
        <v>16</v>
      </c>
      <c r="G327" s="22" t="s">
        <v>1713</v>
      </c>
      <c r="H327" s="23">
        <f t="shared" si="114"/>
        <v>5</v>
      </c>
      <c r="I327" s="23">
        <f t="shared" si="122"/>
        <v>158</v>
      </c>
      <c r="J327" s="23">
        <f t="shared" si="123"/>
        <v>69</v>
      </c>
      <c r="K327" s="23">
        <f t="shared" si="124"/>
        <v>23</v>
      </c>
      <c r="L327" s="23">
        <f t="shared" si="125"/>
        <v>49</v>
      </c>
      <c r="M327" s="23">
        <f t="shared" si="126"/>
        <v>42</v>
      </c>
      <c r="N327" s="23">
        <f t="shared" si="127"/>
        <v>31</v>
      </c>
      <c r="O327" s="23">
        <f t="shared" si="128"/>
        <v>35</v>
      </c>
      <c r="P327" s="23">
        <f t="shared" si="129"/>
        <v>19</v>
      </c>
      <c r="Q327" s="112">
        <f t="shared" si="133"/>
        <v>9.5000000000000001E-2</v>
      </c>
      <c r="R327" s="112">
        <f t="shared" si="134"/>
        <v>8.7499999999999994E-2</v>
      </c>
      <c r="S327" s="112">
        <f t="shared" si="135"/>
        <v>3.1666666666666662E-2</v>
      </c>
      <c r="T327" s="22" t="str">
        <f t="shared" si="116"/>
        <v>火</v>
      </c>
      <c r="U327" s="23">
        <f t="shared" si="130"/>
        <v>22</v>
      </c>
      <c r="V327" s="23">
        <f t="shared" si="131"/>
        <v>22</v>
      </c>
      <c r="W327" s="23">
        <f t="shared" si="131"/>
        <v>16</v>
      </c>
      <c r="X327" s="23">
        <f t="shared" si="131"/>
        <v>13</v>
      </c>
      <c r="Y327" s="23">
        <f t="shared" si="131"/>
        <v>22</v>
      </c>
      <c r="Z327" s="23">
        <f t="shared" si="131"/>
        <v>19</v>
      </c>
      <c r="AA327" s="23">
        <f t="shared" si="131"/>
        <v>22</v>
      </c>
      <c r="AB327" s="113">
        <f t="shared" si="136"/>
        <v>0.28399999999999997</v>
      </c>
      <c r="AC327" s="21">
        <f t="shared" si="137"/>
        <v>562.49816666666663</v>
      </c>
    </row>
    <row r="328" spans="2:29" x14ac:dyDescent="0.15">
      <c r="B328" s="23">
        <v>326</v>
      </c>
      <c r="C328" s="23" t="str">
        <f t="shared" si="132"/>
        <v>武器326</v>
      </c>
      <c r="D328" s="23" t="str">
        <f t="shared" si="118"/>
        <v>s</v>
      </c>
      <c r="E328" s="89" t="s">
        <v>123</v>
      </c>
      <c r="F328" s="90" t="s">
        <v>16</v>
      </c>
      <c r="G328" s="22" t="s">
        <v>1713</v>
      </c>
      <c r="H328" s="23">
        <f t="shared" si="114"/>
        <v>6</v>
      </c>
      <c r="I328" s="23">
        <f t="shared" si="122"/>
        <v>189</v>
      </c>
      <c r="J328" s="23">
        <f t="shared" si="123"/>
        <v>83</v>
      </c>
      <c r="K328" s="23">
        <f t="shared" si="124"/>
        <v>28</v>
      </c>
      <c r="L328" s="23">
        <f t="shared" si="125"/>
        <v>58</v>
      </c>
      <c r="M328" s="23">
        <f t="shared" si="126"/>
        <v>51</v>
      </c>
      <c r="N328" s="23">
        <f t="shared" si="127"/>
        <v>37</v>
      </c>
      <c r="O328" s="23">
        <f t="shared" si="128"/>
        <v>42</v>
      </c>
      <c r="P328" s="23">
        <f t="shared" si="129"/>
        <v>23</v>
      </c>
      <c r="Q328" s="112">
        <f t="shared" si="133"/>
        <v>0.115</v>
      </c>
      <c r="R328" s="112">
        <f t="shared" si="134"/>
        <v>0.105</v>
      </c>
      <c r="S328" s="112">
        <f t="shared" si="135"/>
        <v>3.8333333333333337E-2</v>
      </c>
      <c r="T328" s="22" t="str">
        <f t="shared" si="116"/>
        <v>火</v>
      </c>
      <c r="U328" s="23">
        <f t="shared" si="130"/>
        <v>26</v>
      </c>
      <c r="V328" s="23">
        <f t="shared" si="131"/>
        <v>26</v>
      </c>
      <c r="W328" s="23">
        <f t="shared" si="131"/>
        <v>20</v>
      </c>
      <c r="X328" s="23">
        <f t="shared" si="131"/>
        <v>16</v>
      </c>
      <c r="Y328" s="23">
        <f t="shared" si="131"/>
        <v>26</v>
      </c>
      <c r="Z328" s="23">
        <f t="shared" si="131"/>
        <v>23</v>
      </c>
      <c r="AA328" s="23">
        <f t="shared" si="131"/>
        <v>26</v>
      </c>
      <c r="AB328" s="113">
        <f t="shared" si="136"/>
        <v>0.34066666666666667</v>
      </c>
      <c r="AC328" s="21">
        <f t="shared" si="137"/>
        <v>674.59900000000016</v>
      </c>
    </row>
    <row r="329" spans="2:29" x14ac:dyDescent="0.15">
      <c r="B329" s="23">
        <v>327</v>
      </c>
      <c r="C329" s="23" t="str">
        <f t="shared" si="132"/>
        <v>武器327</v>
      </c>
      <c r="D329" s="23" t="str">
        <f t="shared" si="118"/>
        <v>s</v>
      </c>
      <c r="E329" s="89" t="s">
        <v>123</v>
      </c>
      <c r="F329" s="90" t="s">
        <v>16</v>
      </c>
      <c r="G329" s="22" t="s">
        <v>1713</v>
      </c>
      <c r="H329" s="23">
        <f t="shared" si="114"/>
        <v>7</v>
      </c>
      <c r="I329" s="23">
        <f t="shared" si="122"/>
        <v>221</v>
      </c>
      <c r="J329" s="23">
        <f t="shared" si="123"/>
        <v>97</v>
      </c>
      <c r="K329" s="23">
        <f t="shared" si="124"/>
        <v>32</v>
      </c>
      <c r="L329" s="23">
        <f t="shared" si="125"/>
        <v>68</v>
      </c>
      <c r="M329" s="23">
        <f t="shared" si="126"/>
        <v>59</v>
      </c>
      <c r="N329" s="23">
        <f t="shared" si="127"/>
        <v>43</v>
      </c>
      <c r="O329" s="23">
        <f t="shared" si="128"/>
        <v>49</v>
      </c>
      <c r="P329" s="23">
        <f t="shared" si="129"/>
        <v>27</v>
      </c>
      <c r="Q329" s="112">
        <f t="shared" si="133"/>
        <v>0.13500000000000001</v>
      </c>
      <c r="R329" s="112">
        <f t="shared" si="134"/>
        <v>0.1225</v>
      </c>
      <c r="S329" s="112">
        <f t="shared" si="135"/>
        <v>4.4999999999999998E-2</v>
      </c>
      <c r="T329" s="22" t="str">
        <f t="shared" si="116"/>
        <v>火</v>
      </c>
      <c r="U329" s="23">
        <f t="shared" si="130"/>
        <v>31</v>
      </c>
      <c r="V329" s="23">
        <f t="shared" si="131"/>
        <v>31</v>
      </c>
      <c r="W329" s="23">
        <f t="shared" si="131"/>
        <v>23</v>
      </c>
      <c r="X329" s="23">
        <f t="shared" si="131"/>
        <v>19</v>
      </c>
      <c r="Y329" s="23">
        <f t="shared" si="131"/>
        <v>31</v>
      </c>
      <c r="Z329" s="23">
        <f t="shared" si="131"/>
        <v>27</v>
      </c>
      <c r="AA329" s="23">
        <f t="shared" si="131"/>
        <v>31</v>
      </c>
      <c r="AB329" s="113">
        <f t="shared" si="136"/>
        <v>0.39733333333333332</v>
      </c>
      <c r="AC329" s="21">
        <f t="shared" si="137"/>
        <v>789.69983333333323</v>
      </c>
    </row>
    <row r="330" spans="2:29" x14ac:dyDescent="0.15">
      <c r="B330" s="23">
        <v>328</v>
      </c>
      <c r="C330" s="23" t="str">
        <f t="shared" si="132"/>
        <v>武器328</v>
      </c>
      <c r="D330" s="23" t="str">
        <f t="shared" si="118"/>
        <v>s</v>
      </c>
      <c r="E330" s="89" t="s">
        <v>123</v>
      </c>
      <c r="F330" s="90" t="s">
        <v>16</v>
      </c>
      <c r="G330" s="22" t="s">
        <v>1713</v>
      </c>
      <c r="H330" s="23">
        <f t="shared" si="114"/>
        <v>8</v>
      </c>
      <c r="I330" s="23">
        <f t="shared" si="122"/>
        <v>253</v>
      </c>
      <c r="J330" s="23">
        <f t="shared" si="123"/>
        <v>111</v>
      </c>
      <c r="K330" s="23">
        <f t="shared" si="124"/>
        <v>37</v>
      </c>
      <c r="L330" s="23">
        <f t="shared" si="125"/>
        <v>78</v>
      </c>
      <c r="M330" s="23">
        <f t="shared" si="126"/>
        <v>68</v>
      </c>
      <c r="N330" s="23">
        <f t="shared" si="127"/>
        <v>49</v>
      </c>
      <c r="O330" s="23">
        <f t="shared" si="128"/>
        <v>56</v>
      </c>
      <c r="P330" s="23">
        <f t="shared" si="129"/>
        <v>31</v>
      </c>
      <c r="Q330" s="112">
        <f t="shared" si="133"/>
        <v>0.155</v>
      </c>
      <c r="R330" s="112">
        <f t="shared" si="134"/>
        <v>0.14000000000000001</v>
      </c>
      <c r="S330" s="112">
        <f t="shared" si="135"/>
        <v>5.1666666666666666E-2</v>
      </c>
      <c r="T330" s="22" t="str">
        <f t="shared" si="116"/>
        <v>火</v>
      </c>
      <c r="U330" s="23">
        <f t="shared" si="130"/>
        <v>35</v>
      </c>
      <c r="V330" s="23">
        <f t="shared" si="131"/>
        <v>35</v>
      </c>
      <c r="W330" s="23">
        <f t="shared" si="131"/>
        <v>26</v>
      </c>
      <c r="X330" s="23">
        <f t="shared" si="131"/>
        <v>22</v>
      </c>
      <c r="Y330" s="23">
        <f t="shared" si="131"/>
        <v>35</v>
      </c>
      <c r="Z330" s="23">
        <f t="shared" si="131"/>
        <v>31</v>
      </c>
      <c r="AA330" s="23">
        <f t="shared" si="131"/>
        <v>35</v>
      </c>
      <c r="AB330" s="113">
        <f t="shared" si="136"/>
        <v>0.45533333333333331</v>
      </c>
      <c r="AC330" s="21">
        <f t="shared" si="137"/>
        <v>902.80199999999991</v>
      </c>
    </row>
    <row r="331" spans="2:29" x14ac:dyDescent="0.15">
      <c r="B331" s="23">
        <v>329</v>
      </c>
      <c r="C331" s="23" t="str">
        <f t="shared" si="132"/>
        <v>武器329</v>
      </c>
      <c r="D331" s="23" t="str">
        <f t="shared" si="118"/>
        <v>a</v>
      </c>
      <c r="E331" s="89" t="s">
        <v>123</v>
      </c>
      <c r="F331" s="90" t="s">
        <v>16</v>
      </c>
      <c r="G331" s="22" t="s">
        <v>1713</v>
      </c>
      <c r="H331" s="23">
        <f t="shared" si="114"/>
        <v>1</v>
      </c>
      <c r="I331" s="23">
        <f t="shared" si="122"/>
        <v>28</v>
      </c>
      <c r="J331" s="23">
        <f t="shared" si="123"/>
        <v>10</v>
      </c>
      <c r="K331" s="23">
        <f t="shared" si="124"/>
        <v>3</v>
      </c>
      <c r="L331" s="23">
        <f t="shared" si="125"/>
        <v>7</v>
      </c>
      <c r="M331" s="23">
        <f t="shared" si="126"/>
        <v>6</v>
      </c>
      <c r="N331" s="23">
        <f t="shared" si="127"/>
        <v>5</v>
      </c>
      <c r="O331" s="23">
        <f t="shared" si="128"/>
        <v>5</v>
      </c>
      <c r="P331" s="23">
        <f t="shared" si="129"/>
        <v>3</v>
      </c>
      <c r="Q331" s="112">
        <f t="shared" si="133"/>
        <v>1.4999999999999999E-2</v>
      </c>
      <c r="R331" s="112">
        <f t="shared" si="134"/>
        <v>1.2500000000000001E-2</v>
      </c>
      <c r="S331" s="112">
        <f t="shared" si="135"/>
        <v>5.0000000000000001E-3</v>
      </c>
      <c r="T331" s="22" t="str">
        <f t="shared" si="116"/>
        <v>火</v>
      </c>
      <c r="U331" s="23">
        <f t="shared" si="130"/>
        <v>3</v>
      </c>
      <c r="V331" s="23">
        <f t="shared" si="131"/>
        <v>3</v>
      </c>
      <c r="W331" s="23">
        <f t="shared" si="131"/>
        <v>2</v>
      </c>
      <c r="X331" s="23">
        <f t="shared" si="131"/>
        <v>2</v>
      </c>
      <c r="Y331" s="23">
        <f t="shared" si="131"/>
        <v>3</v>
      </c>
      <c r="Z331" s="23">
        <f t="shared" si="131"/>
        <v>3</v>
      </c>
      <c r="AA331" s="23">
        <f t="shared" si="131"/>
        <v>3</v>
      </c>
      <c r="AB331" s="113">
        <f t="shared" si="136"/>
        <v>0.08</v>
      </c>
      <c r="AC331" s="21">
        <f t="shared" si="137"/>
        <v>86.112499999999997</v>
      </c>
    </row>
    <row r="332" spans="2:29" x14ac:dyDescent="0.15">
      <c r="B332" s="23">
        <v>330</v>
      </c>
      <c r="C332" s="23" t="str">
        <f t="shared" si="132"/>
        <v>武器330</v>
      </c>
      <c r="D332" s="23" t="str">
        <f t="shared" si="118"/>
        <v>a</v>
      </c>
      <c r="E332" s="89" t="s">
        <v>123</v>
      </c>
      <c r="F332" s="90" t="s">
        <v>16</v>
      </c>
      <c r="G332" s="22" t="s">
        <v>1713</v>
      </c>
      <c r="H332" s="23">
        <f t="shared" ref="H332:H395" si="138">H324</f>
        <v>2</v>
      </c>
      <c r="I332" s="23">
        <f t="shared" si="122"/>
        <v>56</v>
      </c>
      <c r="J332" s="23">
        <f t="shared" si="123"/>
        <v>21</v>
      </c>
      <c r="K332" s="23">
        <f t="shared" si="124"/>
        <v>7</v>
      </c>
      <c r="L332" s="23">
        <f t="shared" si="125"/>
        <v>15</v>
      </c>
      <c r="M332" s="23">
        <f t="shared" si="126"/>
        <v>13</v>
      </c>
      <c r="N332" s="23">
        <f t="shared" si="127"/>
        <v>9</v>
      </c>
      <c r="O332" s="23">
        <f t="shared" si="128"/>
        <v>10</v>
      </c>
      <c r="P332" s="23">
        <f t="shared" si="129"/>
        <v>6</v>
      </c>
      <c r="Q332" s="112">
        <f t="shared" si="133"/>
        <v>0.03</v>
      </c>
      <c r="R332" s="112">
        <f t="shared" si="134"/>
        <v>2.5000000000000001E-2</v>
      </c>
      <c r="S332" s="112">
        <f t="shared" si="135"/>
        <v>0.01</v>
      </c>
      <c r="T332" s="22" t="str">
        <f t="shared" si="116"/>
        <v>火</v>
      </c>
      <c r="U332" s="23">
        <f t="shared" si="130"/>
        <v>7</v>
      </c>
      <c r="V332" s="23">
        <f t="shared" si="131"/>
        <v>7</v>
      </c>
      <c r="W332" s="23">
        <f t="shared" si="131"/>
        <v>5</v>
      </c>
      <c r="X332" s="23">
        <f t="shared" si="131"/>
        <v>4</v>
      </c>
      <c r="Y332" s="23">
        <f t="shared" si="131"/>
        <v>7</v>
      </c>
      <c r="Z332" s="23">
        <f t="shared" si="131"/>
        <v>6</v>
      </c>
      <c r="AA332" s="23">
        <f t="shared" si="131"/>
        <v>7</v>
      </c>
      <c r="AB332" s="113">
        <f t="shared" si="136"/>
        <v>9.1333333333333322E-2</v>
      </c>
      <c r="AC332" s="21">
        <f t="shared" si="137"/>
        <v>180.15633333333332</v>
      </c>
    </row>
    <row r="333" spans="2:29" x14ac:dyDescent="0.15">
      <c r="B333" s="23">
        <v>331</v>
      </c>
      <c r="C333" s="23" t="str">
        <f t="shared" si="132"/>
        <v>武器331</v>
      </c>
      <c r="D333" s="23" t="str">
        <f t="shared" si="118"/>
        <v>a</v>
      </c>
      <c r="E333" s="89" t="s">
        <v>123</v>
      </c>
      <c r="F333" s="90" t="s">
        <v>16</v>
      </c>
      <c r="G333" s="22" t="s">
        <v>1713</v>
      </c>
      <c r="H333" s="23">
        <f t="shared" si="138"/>
        <v>3</v>
      </c>
      <c r="I333" s="23">
        <f t="shared" si="122"/>
        <v>84</v>
      </c>
      <c r="J333" s="23">
        <f t="shared" si="123"/>
        <v>31</v>
      </c>
      <c r="K333" s="23">
        <f t="shared" si="124"/>
        <v>10</v>
      </c>
      <c r="L333" s="23">
        <f t="shared" si="125"/>
        <v>22</v>
      </c>
      <c r="M333" s="23">
        <f t="shared" si="126"/>
        <v>19</v>
      </c>
      <c r="N333" s="23">
        <f t="shared" si="127"/>
        <v>14</v>
      </c>
      <c r="O333" s="23">
        <f t="shared" si="128"/>
        <v>16</v>
      </c>
      <c r="P333" s="23">
        <f t="shared" si="129"/>
        <v>9</v>
      </c>
      <c r="Q333" s="112">
        <f t="shared" si="133"/>
        <v>4.4999999999999998E-2</v>
      </c>
      <c r="R333" s="112">
        <f t="shared" si="134"/>
        <v>0.04</v>
      </c>
      <c r="S333" s="112">
        <f t="shared" si="135"/>
        <v>1.4999999999999999E-2</v>
      </c>
      <c r="T333" s="22" t="str">
        <f t="shared" si="116"/>
        <v>火</v>
      </c>
      <c r="U333" s="23">
        <f t="shared" si="130"/>
        <v>10</v>
      </c>
      <c r="V333" s="23">
        <f t="shared" ref="V333:AA342" si="139">ROUND(VLOOKUP($F333,professionGrow,MATCH(V$2,professionGrowPName,0),FALSE)*(1+VLOOKUP($G333,professionGrowP,MATCH(V$2,professionGrowPName,0),FALSE))*$H333*10*VLOOKUP($D333,eq_qulity,5,FALSE),0)</f>
        <v>10</v>
      </c>
      <c r="W333" s="23">
        <f t="shared" si="139"/>
        <v>7</v>
      </c>
      <c r="X333" s="23">
        <f t="shared" si="139"/>
        <v>6</v>
      </c>
      <c r="Y333" s="23">
        <f t="shared" si="139"/>
        <v>10</v>
      </c>
      <c r="Z333" s="23">
        <f t="shared" si="139"/>
        <v>9</v>
      </c>
      <c r="AA333" s="23">
        <f t="shared" si="139"/>
        <v>10</v>
      </c>
      <c r="AB333" s="113">
        <f t="shared" si="136"/>
        <v>0.13666666666666666</v>
      </c>
      <c r="AC333" s="21">
        <f t="shared" si="137"/>
        <v>267.23666666666662</v>
      </c>
    </row>
    <row r="334" spans="2:29" x14ac:dyDescent="0.15">
      <c r="B334" s="23">
        <v>332</v>
      </c>
      <c r="C334" s="23" t="str">
        <f t="shared" si="132"/>
        <v>武器332</v>
      </c>
      <c r="D334" s="23" t="str">
        <f t="shared" si="118"/>
        <v>a</v>
      </c>
      <c r="E334" s="89" t="s">
        <v>123</v>
      </c>
      <c r="F334" s="90" t="s">
        <v>16</v>
      </c>
      <c r="G334" s="22" t="s">
        <v>1713</v>
      </c>
      <c r="H334" s="23">
        <f t="shared" si="138"/>
        <v>4</v>
      </c>
      <c r="I334" s="23">
        <f t="shared" si="122"/>
        <v>112</v>
      </c>
      <c r="J334" s="23">
        <f t="shared" si="123"/>
        <v>41</v>
      </c>
      <c r="K334" s="23">
        <f t="shared" si="124"/>
        <v>14</v>
      </c>
      <c r="L334" s="23">
        <f t="shared" si="125"/>
        <v>29</v>
      </c>
      <c r="M334" s="23">
        <f t="shared" si="126"/>
        <v>25</v>
      </c>
      <c r="N334" s="23">
        <f t="shared" si="127"/>
        <v>18</v>
      </c>
      <c r="O334" s="23">
        <f t="shared" si="128"/>
        <v>21</v>
      </c>
      <c r="P334" s="23">
        <f t="shared" si="129"/>
        <v>12</v>
      </c>
      <c r="Q334" s="112">
        <f t="shared" si="133"/>
        <v>0.06</v>
      </c>
      <c r="R334" s="112">
        <f t="shared" si="134"/>
        <v>5.2499999999999998E-2</v>
      </c>
      <c r="S334" s="112">
        <f t="shared" si="135"/>
        <v>0.02</v>
      </c>
      <c r="T334" s="22" t="str">
        <f t="shared" si="116"/>
        <v>火</v>
      </c>
      <c r="U334" s="23">
        <f t="shared" si="130"/>
        <v>13</v>
      </c>
      <c r="V334" s="23">
        <f t="shared" si="139"/>
        <v>13</v>
      </c>
      <c r="W334" s="23">
        <f t="shared" si="139"/>
        <v>10</v>
      </c>
      <c r="X334" s="23">
        <f t="shared" si="139"/>
        <v>8</v>
      </c>
      <c r="Y334" s="23">
        <f t="shared" si="139"/>
        <v>13</v>
      </c>
      <c r="Z334" s="23">
        <f t="shared" si="139"/>
        <v>12</v>
      </c>
      <c r="AA334" s="23">
        <f t="shared" si="139"/>
        <v>13</v>
      </c>
      <c r="AB334" s="113">
        <f t="shared" si="136"/>
        <v>0.18133333333333332</v>
      </c>
      <c r="AC334" s="21">
        <f t="shared" si="137"/>
        <v>354.31383333333332</v>
      </c>
    </row>
    <row r="335" spans="2:29" x14ac:dyDescent="0.15">
      <c r="B335" s="23">
        <v>333</v>
      </c>
      <c r="C335" s="23" t="str">
        <f t="shared" si="132"/>
        <v>武器333</v>
      </c>
      <c r="D335" s="23" t="str">
        <f t="shared" si="118"/>
        <v>a</v>
      </c>
      <c r="E335" s="89" t="s">
        <v>123</v>
      </c>
      <c r="F335" s="90" t="s">
        <v>16</v>
      </c>
      <c r="G335" s="22" t="s">
        <v>1713</v>
      </c>
      <c r="H335" s="23">
        <f t="shared" si="138"/>
        <v>5</v>
      </c>
      <c r="I335" s="23">
        <f t="shared" si="122"/>
        <v>140</v>
      </c>
      <c r="J335" s="23">
        <f t="shared" si="123"/>
        <v>52</v>
      </c>
      <c r="K335" s="23">
        <f t="shared" si="124"/>
        <v>17</v>
      </c>
      <c r="L335" s="23">
        <f t="shared" si="125"/>
        <v>36</v>
      </c>
      <c r="M335" s="23">
        <f t="shared" si="126"/>
        <v>32</v>
      </c>
      <c r="N335" s="23">
        <f t="shared" si="127"/>
        <v>23</v>
      </c>
      <c r="O335" s="23">
        <f t="shared" si="128"/>
        <v>26</v>
      </c>
      <c r="P335" s="23">
        <f t="shared" si="129"/>
        <v>14</v>
      </c>
      <c r="Q335" s="112">
        <f t="shared" si="133"/>
        <v>7.0000000000000007E-2</v>
      </c>
      <c r="R335" s="112">
        <f t="shared" si="134"/>
        <v>6.5000000000000002E-2</v>
      </c>
      <c r="S335" s="112">
        <f t="shared" si="135"/>
        <v>2.3333333333333334E-2</v>
      </c>
      <c r="T335" s="22" t="str">
        <f t="shared" si="116"/>
        <v>火</v>
      </c>
      <c r="U335" s="23">
        <f t="shared" si="130"/>
        <v>17</v>
      </c>
      <c r="V335" s="23">
        <f t="shared" si="139"/>
        <v>17</v>
      </c>
      <c r="W335" s="23">
        <f t="shared" si="139"/>
        <v>12</v>
      </c>
      <c r="X335" s="23">
        <f t="shared" si="139"/>
        <v>10</v>
      </c>
      <c r="Y335" s="23">
        <f t="shared" si="139"/>
        <v>17</v>
      </c>
      <c r="Z335" s="23">
        <f t="shared" si="139"/>
        <v>14</v>
      </c>
      <c r="AA335" s="23">
        <f t="shared" si="139"/>
        <v>17</v>
      </c>
      <c r="AB335" s="113">
        <f t="shared" si="136"/>
        <v>0.22666666666666668</v>
      </c>
      <c r="AC335" s="21">
        <f t="shared" si="137"/>
        <v>444.38499999999999</v>
      </c>
    </row>
    <row r="336" spans="2:29" x14ac:dyDescent="0.15">
      <c r="B336" s="23">
        <v>334</v>
      </c>
      <c r="C336" s="23" t="str">
        <f t="shared" si="132"/>
        <v>武器334</v>
      </c>
      <c r="D336" s="23" t="str">
        <f t="shared" si="118"/>
        <v>a</v>
      </c>
      <c r="E336" s="89" t="s">
        <v>123</v>
      </c>
      <c r="F336" s="90" t="s">
        <v>16</v>
      </c>
      <c r="G336" s="22" t="s">
        <v>1713</v>
      </c>
      <c r="H336" s="23">
        <f t="shared" si="138"/>
        <v>6</v>
      </c>
      <c r="I336" s="23">
        <f t="shared" si="122"/>
        <v>168</v>
      </c>
      <c r="J336" s="23">
        <f t="shared" si="123"/>
        <v>62</v>
      </c>
      <c r="K336" s="23">
        <f t="shared" si="124"/>
        <v>21</v>
      </c>
      <c r="L336" s="23">
        <f t="shared" si="125"/>
        <v>44</v>
      </c>
      <c r="M336" s="23">
        <f t="shared" si="126"/>
        <v>38</v>
      </c>
      <c r="N336" s="23">
        <f t="shared" si="127"/>
        <v>28</v>
      </c>
      <c r="O336" s="23">
        <f t="shared" si="128"/>
        <v>31</v>
      </c>
      <c r="P336" s="23">
        <f t="shared" si="129"/>
        <v>17</v>
      </c>
      <c r="Q336" s="112">
        <f t="shared" si="133"/>
        <v>8.5000000000000006E-2</v>
      </c>
      <c r="R336" s="112">
        <f t="shared" si="134"/>
        <v>7.7499999999999999E-2</v>
      </c>
      <c r="S336" s="112">
        <f t="shared" si="135"/>
        <v>2.8333333333333335E-2</v>
      </c>
      <c r="T336" s="22" t="str">
        <f t="shared" si="116"/>
        <v>火</v>
      </c>
      <c r="U336" s="23">
        <f t="shared" si="130"/>
        <v>20</v>
      </c>
      <c r="V336" s="23">
        <f t="shared" si="139"/>
        <v>20</v>
      </c>
      <c r="W336" s="23">
        <f t="shared" si="139"/>
        <v>15</v>
      </c>
      <c r="X336" s="23">
        <f t="shared" si="139"/>
        <v>12</v>
      </c>
      <c r="Y336" s="23">
        <f t="shared" si="139"/>
        <v>20</v>
      </c>
      <c r="Z336" s="23">
        <f t="shared" si="139"/>
        <v>17</v>
      </c>
      <c r="AA336" s="23">
        <f t="shared" si="139"/>
        <v>20</v>
      </c>
      <c r="AB336" s="113">
        <f t="shared" si="136"/>
        <v>0.27266666666666667</v>
      </c>
      <c r="AC336" s="21">
        <f t="shared" si="137"/>
        <v>533.46349999999995</v>
      </c>
    </row>
    <row r="337" spans="2:29" x14ac:dyDescent="0.15">
      <c r="B337" s="23">
        <v>335</v>
      </c>
      <c r="C337" s="23" t="str">
        <f t="shared" si="132"/>
        <v>武器335</v>
      </c>
      <c r="D337" s="23" t="str">
        <f t="shared" si="118"/>
        <v>a</v>
      </c>
      <c r="E337" s="89" t="s">
        <v>123</v>
      </c>
      <c r="F337" s="90" t="s">
        <v>16</v>
      </c>
      <c r="G337" s="22" t="s">
        <v>1713</v>
      </c>
      <c r="H337" s="23">
        <f t="shared" si="138"/>
        <v>7</v>
      </c>
      <c r="I337" s="23">
        <f t="shared" si="122"/>
        <v>196</v>
      </c>
      <c r="J337" s="23">
        <f t="shared" si="123"/>
        <v>73</v>
      </c>
      <c r="K337" s="23">
        <f t="shared" si="124"/>
        <v>24</v>
      </c>
      <c r="L337" s="23">
        <f t="shared" si="125"/>
        <v>51</v>
      </c>
      <c r="M337" s="23">
        <f t="shared" si="126"/>
        <v>44</v>
      </c>
      <c r="N337" s="23">
        <f t="shared" si="127"/>
        <v>32</v>
      </c>
      <c r="O337" s="23">
        <f t="shared" si="128"/>
        <v>37</v>
      </c>
      <c r="P337" s="23">
        <f t="shared" si="129"/>
        <v>20</v>
      </c>
      <c r="Q337" s="112">
        <f t="shared" si="133"/>
        <v>0.1</v>
      </c>
      <c r="R337" s="112">
        <f t="shared" si="134"/>
        <v>9.2499999999999999E-2</v>
      </c>
      <c r="S337" s="112">
        <f t="shared" si="135"/>
        <v>3.3333333333333333E-2</v>
      </c>
      <c r="T337" s="22" t="str">
        <f t="shared" si="116"/>
        <v>火</v>
      </c>
      <c r="U337" s="23">
        <f t="shared" si="130"/>
        <v>23</v>
      </c>
      <c r="V337" s="23">
        <f t="shared" si="139"/>
        <v>23</v>
      </c>
      <c r="W337" s="23">
        <f t="shared" si="139"/>
        <v>17</v>
      </c>
      <c r="X337" s="23">
        <f t="shared" si="139"/>
        <v>14</v>
      </c>
      <c r="Y337" s="23">
        <f t="shared" si="139"/>
        <v>23</v>
      </c>
      <c r="Z337" s="23">
        <f t="shared" si="139"/>
        <v>20</v>
      </c>
      <c r="AA337" s="23">
        <f t="shared" si="139"/>
        <v>23</v>
      </c>
      <c r="AB337" s="113">
        <f t="shared" si="136"/>
        <v>0.318</v>
      </c>
      <c r="AC337" s="21">
        <f t="shared" si="137"/>
        <v>620.5438333333334</v>
      </c>
    </row>
    <row r="338" spans="2:29" x14ac:dyDescent="0.15">
      <c r="B338" s="23">
        <v>336</v>
      </c>
      <c r="C338" s="23" t="str">
        <f t="shared" si="132"/>
        <v>武器336</v>
      </c>
      <c r="D338" s="23" t="str">
        <f t="shared" si="118"/>
        <v>a</v>
      </c>
      <c r="E338" s="89" t="s">
        <v>123</v>
      </c>
      <c r="F338" s="90" t="s">
        <v>16</v>
      </c>
      <c r="G338" s="22" t="s">
        <v>1713</v>
      </c>
      <c r="H338" s="23">
        <f t="shared" si="138"/>
        <v>8</v>
      </c>
      <c r="I338" s="23">
        <f t="shared" si="122"/>
        <v>223</v>
      </c>
      <c r="J338" s="23">
        <f t="shared" si="123"/>
        <v>83</v>
      </c>
      <c r="K338" s="23">
        <f t="shared" si="124"/>
        <v>28</v>
      </c>
      <c r="L338" s="23">
        <f t="shared" si="125"/>
        <v>58</v>
      </c>
      <c r="M338" s="23">
        <f t="shared" si="126"/>
        <v>51</v>
      </c>
      <c r="N338" s="23">
        <f t="shared" si="127"/>
        <v>37</v>
      </c>
      <c r="O338" s="23">
        <f t="shared" si="128"/>
        <v>42</v>
      </c>
      <c r="P338" s="23">
        <f t="shared" si="129"/>
        <v>23</v>
      </c>
      <c r="Q338" s="112">
        <f t="shared" si="133"/>
        <v>0.115</v>
      </c>
      <c r="R338" s="112">
        <f t="shared" si="134"/>
        <v>0.105</v>
      </c>
      <c r="S338" s="112">
        <f t="shared" si="135"/>
        <v>3.8333333333333337E-2</v>
      </c>
      <c r="T338" s="22" t="str">
        <f t="shared" si="116"/>
        <v>火</v>
      </c>
      <c r="U338" s="23">
        <f t="shared" si="130"/>
        <v>26</v>
      </c>
      <c r="V338" s="23">
        <f t="shared" si="139"/>
        <v>26</v>
      </c>
      <c r="W338" s="23">
        <f t="shared" si="139"/>
        <v>20</v>
      </c>
      <c r="X338" s="23">
        <f t="shared" si="139"/>
        <v>16</v>
      </c>
      <c r="Y338" s="23">
        <f t="shared" si="139"/>
        <v>26</v>
      </c>
      <c r="Z338" s="23">
        <f t="shared" si="139"/>
        <v>23</v>
      </c>
      <c r="AA338" s="23">
        <f t="shared" si="139"/>
        <v>26</v>
      </c>
      <c r="AB338" s="113">
        <f t="shared" si="136"/>
        <v>0.36333333333333334</v>
      </c>
      <c r="AC338" s="21">
        <f t="shared" si="137"/>
        <v>708.62166666666667</v>
      </c>
    </row>
    <row r="339" spans="2:29" x14ac:dyDescent="0.15">
      <c r="B339" s="23">
        <v>337</v>
      </c>
      <c r="C339" s="23" t="str">
        <f t="shared" si="132"/>
        <v>武器337</v>
      </c>
      <c r="D339" s="23" t="str">
        <f t="shared" si="118"/>
        <v>b</v>
      </c>
      <c r="E339" s="89" t="s">
        <v>123</v>
      </c>
      <c r="F339" s="90" t="s">
        <v>16</v>
      </c>
      <c r="G339" s="22" t="s">
        <v>1713</v>
      </c>
      <c r="H339" s="23">
        <f t="shared" si="138"/>
        <v>1</v>
      </c>
      <c r="I339" s="23">
        <f t="shared" si="122"/>
        <v>30</v>
      </c>
      <c r="J339" s="23">
        <f t="shared" si="123"/>
        <v>4</v>
      </c>
      <c r="K339" s="23">
        <f t="shared" si="124"/>
        <v>1</v>
      </c>
      <c r="L339" s="23">
        <f t="shared" si="125"/>
        <v>3</v>
      </c>
      <c r="M339" s="23">
        <f t="shared" si="126"/>
        <v>3</v>
      </c>
      <c r="N339" s="23">
        <f t="shared" si="127"/>
        <v>2</v>
      </c>
      <c r="O339" s="23">
        <f t="shared" si="128"/>
        <v>2</v>
      </c>
      <c r="P339" s="23">
        <f t="shared" si="129"/>
        <v>1</v>
      </c>
      <c r="Q339" s="112">
        <f t="shared" si="133"/>
        <v>5.0000000000000001E-3</v>
      </c>
      <c r="R339" s="112">
        <f t="shared" si="134"/>
        <v>5.0000000000000001E-3</v>
      </c>
      <c r="S339" s="112">
        <f t="shared" si="135"/>
        <v>1.6666666666666666E-3</v>
      </c>
      <c r="T339" s="22" t="str">
        <f t="shared" si="116"/>
        <v>火</v>
      </c>
      <c r="U339" s="23">
        <f t="shared" si="130"/>
        <v>1</v>
      </c>
      <c r="V339" s="23">
        <f t="shared" si="139"/>
        <v>1</v>
      </c>
      <c r="W339" s="23">
        <f t="shared" si="139"/>
        <v>1</v>
      </c>
      <c r="X339" s="23">
        <f t="shared" si="139"/>
        <v>1</v>
      </c>
      <c r="Y339" s="23">
        <f t="shared" si="139"/>
        <v>1</v>
      </c>
      <c r="Z339" s="23">
        <f t="shared" si="139"/>
        <v>1</v>
      </c>
      <c r="AA339" s="23">
        <f t="shared" si="139"/>
        <v>1</v>
      </c>
      <c r="AB339" s="113">
        <f t="shared" si="136"/>
        <v>0.08</v>
      </c>
      <c r="AC339" s="21">
        <f t="shared" si="137"/>
        <v>53.091666666666669</v>
      </c>
    </row>
    <row r="340" spans="2:29" x14ac:dyDescent="0.15">
      <c r="B340" s="23">
        <v>338</v>
      </c>
      <c r="C340" s="23" t="str">
        <f t="shared" si="132"/>
        <v>武器338</v>
      </c>
      <c r="D340" s="23" t="str">
        <f t="shared" si="118"/>
        <v>b</v>
      </c>
      <c r="E340" s="89" t="s">
        <v>123</v>
      </c>
      <c r="F340" s="90" t="s">
        <v>16</v>
      </c>
      <c r="G340" s="22" t="s">
        <v>1713</v>
      </c>
      <c r="H340" s="23">
        <f t="shared" si="138"/>
        <v>2</v>
      </c>
      <c r="I340" s="23">
        <f t="shared" si="122"/>
        <v>61</v>
      </c>
      <c r="J340" s="23">
        <f t="shared" si="123"/>
        <v>9</v>
      </c>
      <c r="K340" s="23">
        <f t="shared" si="124"/>
        <v>3</v>
      </c>
      <c r="L340" s="23">
        <f t="shared" si="125"/>
        <v>6</v>
      </c>
      <c r="M340" s="23">
        <f t="shared" si="126"/>
        <v>5</v>
      </c>
      <c r="N340" s="23">
        <f t="shared" si="127"/>
        <v>4</v>
      </c>
      <c r="O340" s="23">
        <f t="shared" si="128"/>
        <v>4</v>
      </c>
      <c r="P340" s="23">
        <f t="shared" si="129"/>
        <v>2</v>
      </c>
      <c r="Q340" s="112">
        <f t="shared" si="133"/>
        <v>0.01</v>
      </c>
      <c r="R340" s="112">
        <f t="shared" si="134"/>
        <v>0.01</v>
      </c>
      <c r="S340" s="112">
        <f t="shared" si="135"/>
        <v>3.3333333333333331E-3</v>
      </c>
      <c r="T340" s="22" t="str">
        <f t="shared" si="116"/>
        <v>火</v>
      </c>
      <c r="U340" s="23">
        <f t="shared" si="130"/>
        <v>3</v>
      </c>
      <c r="V340" s="23">
        <f t="shared" si="139"/>
        <v>3</v>
      </c>
      <c r="W340" s="23">
        <f t="shared" si="139"/>
        <v>2</v>
      </c>
      <c r="X340" s="23">
        <f t="shared" si="139"/>
        <v>2</v>
      </c>
      <c r="Y340" s="23">
        <f t="shared" si="139"/>
        <v>3</v>
      </c>
      <c r="Z340" s="23">
        <f t="shared" si="139"/>
        <v>2</v>
      </c>
      <c r="AA340" s="23">
        <f t="shared" si="139"/>
        <v>3</v>
      </c>
      <c r="AB340" s="113">
        <f t="shared" si="136"/>
        <v>0.08</v>
      </c>
      <c r="AC340" s="21">
        <f t="shared" si="137"/>
        <v>112.10333333333334</v>
      </c>
    </row>
    <row r="341" spans="2:29" x14ac:dyDescent="0.15">
      <c r="B341" s="23">
        <v>339</v>
      </c>
      <c r="C341" s="23" t="str">
        <f t="shared" si="132"/>
        <v>武器339</v>
      </c>
      <c r="D341" s="23" t="str">
        <f t="shared" si="118"/>
        <v>b</v>
      </c>
      <c r="E341" s="89" t="s">
        <v>123</v>
      </c>
      <c r="F341" s="90" t="s">
        <v>16</v>
      </c>
      <c r="G341" s="22" t="s">
        <v>1713</v>
      </c>
      <c r="H341" s="23">
        <f t="shared" si="138"/>
        <v>3</v>
      </c>
      <c r="I341" s="23">
        <f t="shared" si="122"/>
        <v>91</v>
      </c>
      <c r="J341" s="23">
        <f t="shared" si="123"/>
        <v>13</v>
      </c>
      <c r="K341" s="23">
        <f t="shared" si="124"/>
        <v>4</v>
      </c>
      <c r="L341" s="23">
        <f t="shared" si="125"/>
        <v>9</v>
      </c>
      <c r="M341" s="23">
        <f t="shared" si="126"/>
        <v>8</v>
      </c>
      <c r="N341" s="23">
        <f t="shared" si="127"/>
        <v>6</v>
      </c>
      <c r="O341" s="23">
        <f t="shared" si="128"/>
        <v>7</v>
      </c>
      <c r="P341" s="23">
        <f t="shared" si="129"/>
        <v>4</v>
      </c>
      <c r="Q341" s="112">
        <f t="shared" si="133"/>
        <v>0.02</v>
      </c>
      <c r="R341" s="112">
        <f t="shared" si="134"/>
        <v>1.7500000000000002E-2</v>
      </c>
      <c r="S341" s="112">
        <f t="shared" si="135"/>
        <v>6.6666666666666662E-3</v>
      </c>
      <c r="T341" s="22" t="str">
        <f t="shared" ref="T341:T404" si="140">VLOOKUP(G341,professionNature,2,FALSE)</f>
        <v>火</v>
      </c>
      <c r="U341" s="23">
        <f t="shared" si="130"/>
        <v>4</v>
      </c>
      <c r="V341" s="23">
        <f t="shared" si="139"/>
        <v>4</v>
      </c>
      <c r="W341" s="23">
        <f t="shared" si="139"/>
        <v>3</v>
      </c>
      <c r="X341" s="23">
        <f t="shared" si="139"/>
        <v>3</v>
      </c>
      <c r="Y341" s="23">
        <f t="shared" si="139"/>
        <v>4</v>
      </c>
      <c r="Z341" s="23">
        <f t="shared" si="139"/>
        <v>4</v>
      </c>
      <c r="AA341" s="23">
        <f t="shared" si="139"/>
        <v>4</v>
      </c>
      <c r="AB341" s="113">
        <f t="shared" si="136"/>
        <v>9.4666666666666663E-2</v>
      </c>
      <c r="AC341" s="21">
        <f t="shared" si="137"/>
        <v>168.13883333333334</v>
      </c>
    </row>
    <row r="342" spans="2:29" x14ac:dyDescent="0.15">
      <c r="B342" s="23">
        <v>340</v>
      </c>
      <c r="C342" s="23" t="str">
        <f t="shared" si="132"/>
        <v>武器340</v>
      </c>
      <c r="D342" s="23" t="str">
        <f t="shared" si="118"/>
        <v>b</v>
      </c>
      <c r="E342" s="89" t="s">
        <v>123</v>
      </c>
      <c r="F342" s="90" t="s">
        <v>16</v>
      </c>
      <c r="G342" s="22" t="s">
        <v>1713</v>
      </c>
      <c r="H342" s="23">
        <f t="shared" si="138"/>
        <v>4</v>
      </c>
      <c r="I342" s="23">
        <f t="shared" si="122"/>
        <v>121</v>
      </c>
      <c r="J342" s="23">
        <f t="shared" si="123"/>
        <v>17</v>
      </c>
      <c r="K342" s="23">
        <f t="shared" si="124"/>
        <v>6</v>
      </c>
      <c r="L342" s="23">
        <f t="shared" si="125"/>
        <v>12</v>
      </c>
      <c r="M342" s="23">
        <f t="shared" si="126"/>
        <v>11</v>
      </c>
      <c r="N342" s="23">
        <f t="shared" si="127"/>
        <v>8</v>
      </c>
      <c r="O342" s="23">
        <f t="shared" si="128"/>
        <v>9</v>
      </c>
      <c r="P342" s="23">
        <f t="shared" si="129"/>
        <v>5</v>
      </c>
      <c r="Q342" s="112">
        <f t="shared" si="133"/>
        <v>2.5000000000000001E-2</v>
      </c>
      <c r="R342" s="112">
        <f t="shared" si="134"/>
        <v>2.2499999999999999E-2</v>
      </c>
      <c r="S342" s="112">
        <f t="shared" si="135"/>
        <v>8.3333333333333332E-3</v>
      </c>
      <c r="T342" s="22" t="str">
        <f t="shared" si="140"/>
        <v>火</v>
      </c>
      <c r="U342" s="23">
        <f t="shared" si="130"/>
        <v>6</v>
      </c>
      <c r="V342" s="23">
        <f t="shared" si="139"/>
        <v>6</v>
      </c>
      <c r="W342" s="23">
        <f t="shared" si="139"/>
        <v>4</v>
      </c>
      <c r="X342" s="23">
        <f t="shared" si="139"/>
        <v>3</v>
      </c>
      <c r="Y342" s="23">
        <f t="shared" si="139"/>
        <v>6</v>
      </c>
      <c r="Z342" s="23">
        <f t="shared" si="139"/>
        <v>5</v>
      </c>
      <c r="AA342" s="23">
        <f t="shared" si="139"/>
        <v>6</v>
      </c>
      <c r="AB342" s="113">
        <f t="shared" si="136"/>
        <v>0.126</v>
      </c>
      <c r="AC342" s="21">
        <f t="shared" si="137"/>
        <v>225.18183333333334</v>
      </c>
    </row>
    <row r="343" spans="2:29" x14ac:dyDescent="0.15">
      <c r="B343" s="23">
        <v>341</v>
      </c>
      <c r="C343" s="23" t="str">
        <f t="shared" si="132"/>
        <v>武器341</v>
      </c>
      <c r="D343" s="23" t="str">
        <f t="shared" si="118"/>
        <v>b</v>
      </c>
      <c r="E343" s="89" t="s">
        <v>123</v>
      </c>
      <c r="F343" s="90" t="s">
        <v>16</v>
      </c>
      <c r="G343" s="22" t="s">
        <v>1713</v>
      </c>
      <c r="H343" s="23">
        <f t="shared" si="138"/>
        <v>5</v>
      </c>
      <c r="I343" s="23">
        <f t="shared" si="122"/>
        <v>152</v>
      </c>
      <c r="J343" s="23">
        <f t="shared" si="123"/>
        <v>22</v>
      </c>
      <c r="K343" s="23">
        <f t="shared" si="124"/>
        <v>7</v>
      </c>
      <c r="L343" s="23">
        <f t="shared" si="125"/>
        <v>15</v>
      </c>
      <c r="M343" s="23">
        <f t="shared" si="126"/>
        <v>13</v>
      </c>
      <c r="N343" s="23">
        <f t="shared" si="127"/>
        <v>10</v>
      </c>
      <c r="O343" s="23">
        <f t="shared" si="128"/>
        <v>11</v>
      </c>
      <c r="P343" s="23">
        <f t="shared" si="129"/>
        <v>6</v>
      </c>
      <c r="Q343" s="112">
        <f t="shared" si="133"/>
        <v>0.03</v>
      </c>
      <c r="R343" s="112">
        <f t="shared" si="134"/>
        <v>2.75E-2</v>
      </c>
      <c r="S343" s="112">
        <f t="shared" si="135"/>
        <v>0.01</v>
      </c>
      <c r="T343" s="22" t="str">
        <f t="shared" si="140"/>
        <v>火</v>
      </c>
      <c r="U343" s="23">
        <f t="shared" si="130"/>
        <v>7</v>
      </c>
      <c r="V343" s="23">
        <f t="shared" ref="V343:AA352" si="141">ROUND(VLOOKUP($F343,professionGrow,MATCH(V$2,professionGrowPName,0),FALSE)*(1+VLOOKUP($G343,professionGrowP,MATCH(V$2,professionGrowPName,0),FALSE))*$H343*10*VLOOKUP($D343,eq_qulity,5,FALSE),0)</f>
        <v>7</v>
      </c>
      <c r="W343" s="23">
        <f t="shared" si="141"/>
        <v>5</v>
      </c>
      <c r="X343" s="23">
        <f t="shared" si="141"/>
        <v>4</v>
      </c>
      <c r="Y343" s="23">
        <f t="shared" si="141"/>
        <v>7</v>
      </c>
      <c r="Z343" s="23">
        <f t="shared" si="141"/>
        <v>6</v>
      </c>
      <c r="AA343" s="23">
        <f t="shared" si="141"/>
        <v>7</v>
      </c>
      <c r="AB343" s="113">
        <f t="shared" si="136"/>
        <v>0.15733333333333333</v>
      </c>
      <c r="AC343" s="21">
        <f t="shared" si="137"/>
        <v>279.22483333333332</v>
      </c>
    </row>
    <row r="344" spans="2:29" x14ac:dyDescent="0.15">
      <c r="B344" s="23">
        <v>342</v>
      </c>
      <c r="C344" s="23" t="str">
        <f t="shared" si="132"/>
        <v>武器342</v>
      </c>
      <c r="D344" s="23" t="str">
        <f t="shared" si="118"/>
        <v>b</v>
      </c>
      <c r="E344" s="89" t="s">
        <v>123</v>
      </c>
      <c r="F344" s="90" t="s">
        <v>16</v>
      </c>
      <c r="G344" s="22" t="s">
        <v>1713</v>
      </c>
      <c r="H344" s="23">
        <f t="shared" si="138"/>
        <v>6</v>
      </c>
      <c r="I344" s="23">
        <f t="shared" si="122"/>
        <v>182</v>
      </c>
      <c r="J344" s="23">
        <f t="shared" si="123"/>
        <v>26</v>
      </c>
      <c r="K344" s="23">
        <f t="shared" si="124"/>
        <v>9</v>
      </c>
      <c r="L344" s="23">
        <f t="shared" si="125"/>
        <v>18</v>
      </c>
      <c r="M344" s="23">
        <f t="shared" si="126"/>
        <v>16</v>
      </c>
      <c r="N344" s="23">
        <f t="shared" si="127"/>
        <v>12</v>
      </c>
      <c r="O344" s="23">
        <f t="shared" si="128"/>
        <v>13</v>
      </c>
      <c r="P344" s="23">
        <f t="shared" si="129"/>
        <v>7</v>
      </c>
      <c r="Q344" s="112">
        <f t="shared" si="133"/>
        <v>3.5000000000000003E-2</v>
      </c>
      <c r="R344" s="112">
        <f t="shared" si="134"/>
        <v>3.2500000000000001E-2</v>
      </c>
      <c r="S344" s="112">
        <f t="shared" si="135"/>
        <v>1.1666666666666667E-2</v>
      </c>
      <c r="T344" s="22" t="str">
        <f t="shared" si="140"/>
        <v>火</v>
      </c>
      <c r="U344" s="23">
        <f t="shared" si="130"/>
        <v>8</v>
      </c>
      <c r="V344" s="23">
        <f t="shared" si="141"/>
        <v>8</v>
      </c>
      <c r="W344" s="23">
        <f t="shared" si="141"/>
        <v>6</v>
      </c>
      <c r="X344" s="23">
        <f t="shared" si="141"/>
        <v>5</v>
      </c>
      <c r="Y344" s="23">
        <f t="shared" si="141"/>
        <v>8</v>
      </c>
      <c r="Z344" s="23">
        <f t="shared" si="141"/>
        <v>7</v>
      </c>
      <c r="AA344" s="23">
        <f t="shared" si="141"/>
        <v>8</v>
      </c>
      <c r="AB344" s="113">
        <f t="shared" si="136"/>
        <v>0.18866666666666668</v>
      </c>
      <c r="AC344" s="21">
        <f t="shared" si="137"/>
        <v>333.26783333333339</v>
      </c>
    </row>
    <row r="345" spans="2:29" x14ac:dyDescent="0.15">
      <c r="B345" s="23">
        <v>343</v>
      </c>
      <c r="C345" s="23" t="str">
        <f t="shared" si="132"/>
        <v>武器343</v>
      </c>
      <c r="D345" s="23" t="str">
        <f t="shared" si="118"/>
        <v>b</v>
      </c>
      <c r="E345" s="89" t="s">
        <v>123</v>
      </c>
      <c r="F345" s="90" t="s">
        <v>16</v>
      </c>
      <c r="G345" s="22" t="s">
        <v>1713</v>
      </c>
      <c r="H345" s="23">
        <f t="shared" si="138"/>
        <v>7</v>
      </c>
      <c r="I345" s="23">
        <f t="shared" si="122"/>
        <v>213</v>
      </c>
      <c r="J345" s="23">
        <f t="shared" si="123"/>
        <v>30</v>
      </c>
      <c r="K345" s="23">
        <f t="shared" si="124"/>
        <v>10</v>
      </c>
      <c r="L345" s="23">
        <f t="shared" si="125"/>
        <v>21</v>
      </c>
      <c r="M345" s="23">
        <f t="shared" si="126"/>
        <v>18</v>
      </c>
      <c r="N345" s="23">
        <f t="shared" si="127"/>
        <v>13</v>
      </c>
      <c r="O345" s="23">
        <f t="shared" si="128"/>
        <v>15</v>
      </c>
      <c r="P345" s="23">
        <f t="shared" si="129"/>
        <v>8</v>
      </c>
      <c r="Q345" s="112">
        <f t="shared" si="133"/>
        <v>0.04</v>
      </c>
      <c r="R345" s="112">
        <f t="shared" si="134"/>
        <v>3.7499999999999999E-2</v>
      </c>
      <c r="S345" s="112">
        <f t="shared" si="135"/>
        <v>1.3333333333333332E-2</v>
      </c>
      <c r="T345" s="22" t="str">
        <f t="shared" si="140"/>
        <v>火</v>
      </c>
      <c r="U345" s="23">
        <f t="shared" si="130"/>
        <v>10</v>
      </c>
      <c r="V345" s="23">
        <f t="shared" si="141"/>
        <v>10</v>
      </c>
      <c r="W345" s="23">
        <f t="shared" si="141"/>
        <v>7</v>
      </c>
      <c r="X345" s="23">
        <f t="shared" si="141"/>
        <v>6</v>
      </c>
      <c r="Y345" s="23">
        <f t="shared" si="141"/>
        <v>10</v>
      </c>
      <c r="Z345" s="23">
        <f t="shared" si="141"/>
        <v>8</v>
      </c>
      <c r="AA345" s="23">
        <f t="shared" si="141"/>
        <v>10</v>
      </c>
      <c r="AB345" s="113">
        <f t="shared" si="136"/>
        <v>0.21866666666666668</v>
      </c>
      <c r="AC345" s="21">
        <f t="shared" si="137"/>
        <v>389.30950000000001</v>
      </c>
    </row>
    <row r="346" spans="2:29" x14ac:dyDescent="0.15">
      <c r="B346" s="23">
        <v>344</v>
      </c>
      <c r="C346" s="23" t="str">
        <f t="shared" si="132"/>
        <v>武器344</v>
      </c>
      <c r="D346" s="23" t="str">
        <f t="shared" si="118"/>
        <v>b</v>
      </c>
      <c r="E346" s="89" t="s">
        <v>123</v>
      </c>
      <c r="F346" s="90" t="s">
        <v>16</v>
      </c>
      <c r="G346" s="22" t="s">
        <v>1713</v>
      </c>
      <c r="H346" s="23">
        <f t="shared" si="138"/>
        <v>8</v>
      </c>
      <c r="I346" s="23">
        <f t="shared" si="122"/>
        <v>243</v>
      </c>
      <c r="J346" s="23">
        <f t="shared" si="123"/>
        <v>35</v>
      </c>
      <c r="K346" s="23">
        <f t="shared" si="124"/>
        <v>12</v>
      </c>
      <c r="L346" s="23">
        <f t="shared" si="125"/>
        <v>24</v>
      </c>
      <c r="M346" s="23">
        <f t="shared" si="126"/>
        <v>21</v>
      </c>
      <c r="N346" s="23">
        <f t="shared" si="127"/>
        <v>15</v>
      </c>
      <c r="O346" s="23">
        <f t="shared" si="128"/>
        <v>17</v>
      </c>
      <c r="P346" s="23">
        <f t="shared" si="129"/>
        <v>10</v>
      </c>
      <c r="Q346" s="112">
        <f t="shared" si="133"/>
        <v>0.05</v>
      </c>
      <c r="R346" s="112">
        <f t="shared" si="134"/>
        <v>4.2500000000000003E-2</v>
      </c>
      <c r="S346" s="112">
        <f t="shared" si="135"/>
        <v>1.6666666666666666E-2</v>
      </c>
      <c r="T346" s="22" t="str">
        <f t="shared" si="140"/>
        <v>火</v>
      </c>
      <c r="U346" s="23">
        <f t="shared" si="130"/>
        <v>11</v>
      </c>
      <c r="V346" s="23">
        <f t="shared" si="141"/>
        <v>11</v>
      </c>
      <c r="W346" s="23">
        <f t="shared" si="141"/>
        <v>8</v>
      </c>
      <c r="X346" s="23">
        <f t="shared" si="141"/>
        <v>7</v>
      </c>
      <c r="Y346" s="23">
        <f t="shared" si="141"/>
        <v>11</v>
      </c>
      <c r="Z346" s="23">
        <f t="shared" si="141"/>
        <v>10</v>
      </c>
      <c r="AA346" s="23">
        <f t="shared" si="141"/>
        <v>11</v>
      </c>
      <c r="AB346" s="113">
        <f t="shared" si="136"/>
        <v>0.25133333333333335</v>
      </c>
      <c r="AC346" s="21">
        <f t="shared" si="137"/>
        <v>446.3605</v>
      </c>
    </row>
    <row r="347" spans="2:29" x14ac:dyDescent="0.15">
      <c r="B347" s="23">
        <v>345</v>
      </c>
      <c r="C347" s="23" t="str">
        <f t="shared" si="132"/>
        <v>武器345</v>
      </c>
      <c r="D347" s="23" t="str">
        <f t="shared" si="118"/>
        <v>c</v>
      </c>
      <c r="E347" s="89" t="s">
        <v>123</v>
      </c>
      <c r="F347" s="90" t="s">
        <v>16</v>
      </c>
      <c r="G347" s="22" t="s">
        <v>1713</v>
      </c>
      <c r="H347" s="23">
        <f t="shared" si="138"/>
        <v>1</v>
      </c>
      <c r="I347" s="23">
        <f t="shared" si="122"/>
        <v>35</v>
      </c>
      <c r="J347" s="23">
        <f t="shared" si="123"/>
        <v>0</v>
      </c>
      <c r="K347" s="23">
        <f t="shared" si="124"/>
        <v>0</v>
      </c>
      <c r="L347" s="23">
        <f t="shared" si="125"/>
        <v>0</v>
      </c>
      <c r="M347" s="23">
        <f t="shared" si="126"/>
        <v>0</v>
      </c>
      <c r="N347" s="23">
        <f t="shared" si="127"/>
        <v>0</v>
      </c>
      <c r="O347" s="23">
        <f t="shared" si="128"/>
        <v>0</v>
      </c>
      <c r="P347" s="23">
        <f t="shared" si="129"/>
        <v>0</v>
      </c>
      <c r="Q347" s="112">
        <f t="shared" si="133"/>
        <v>0</v>
      </c>
      <c r="R347" s="112">
        <f t="shared" si="134"/>
        <v>0</v>
      </c>
      <c r="S347" s="112">
        <f t="shared" si="135"/>
        <v>0</v>
      </c>
      <c r="T347" s="22" t="str">
        <f t="shared" si="140"/>
        <v>火</v>
      </c>
      <c r="U347" s="23">
        <f t="shared" si="130"/>
        <v>0</v>
      </c>
      <c r="V347" s="23">
        <f t="shared" si="141"/>
        <v>0</v>
      </c>
      <c r="W347" s="23">
        <f t="shared" si="141"/>
        <v>0</v>
      </c>
      <c r="X347" s="23">
        <f t="shared" si="141"/>
        <v>0</v>
      </c>
      <c r="Y347" s="23">
        <f t="shared" si="141"/>
        <v>0</v>
      </c>
      <c r="Z347" s="23">
        <f t="shared" si="141"/>
        <v>0</v>
      </c>
      <c r="AA347" s="23">
        <f t="shared" si="141"/>
        <v>0</v>
      </c>
      <c r="AB347" s="113">
        <f t="shared" si="136"/>
        <v>0</v>
      </c>
      <c r="AC347" s="21">
        <f t="shared" si="137"/>
        <v>35</v>
      </c>
    </row>
    <row r="348" spans="2:29" x14ac:dyDescent="0.15">
      <c r="B348" s="23">
        <v>346</v>
      </c>
      <c r="C348" s="23" t="str">
        <f t="shared" si="132"/>
        <v>武器346</v>
      </c>
      <c r="D348" s="23" t="str">
        <f t="shared" si="118"/>
        <v>c</v>
      </c>
      <c r="E348" s="89" t="s">
        <v>123</v>
      </c>
      <c r="F348" s="90" t="s">
        <v>16</v>
      </c>
      <c r="G348" s="22" t="s">
        <v>1713</v>
      </c>
      <c r="H348" s="23">
        <f t="shared" si="138"/>
        <v>2</v>
      </c>
      <c r="I348" s="23">
        <f t="shared" si="122"/>
        <v>69</v>
      </c>
      <c r="J348" s="23">
        <f t="shared" si="123"/>
        <v>0</v>
      </c>
      <c r="K348" s="23">
        <f t="shared" si="124"/>
        <v>0</v>
      </c>
      <c r="L348" s="23">
        <f t="shared" si="125"/>
        <v>0</v>
      </c>
      <c r="M348" s="23">
        <f t="shared" si="126"/>
        <v>0</v>
      </c>
      <c r="N348" s="23">
        <f t="shared" si="127"/>
        <v>0</v>
      </c>
      <c r="O348" s="23">
        <f t="shared" si="128"/>
        <v>0</v>
      </c>
      <c r="P348" s="23">
        <f t="shared" si="129"/>
        <v>0</v>
      </c>
      <c r="Q348" s="112">
        <f t="shared" si="133"/>
        <v>0</v>
      </c>
      <c r="R348" s="112">
        <f t="shared" si="134"/>
        <v>0</v>
      </c>
      <c r="S348" s="112">
        <f t="shared" si="135"/>
        <v>0</v>
      </c>
      <c r="T348" s="22" t="str">
        <f t="shared" si="140"/>
        <v>火</v>
      </c>
      <c r="U348" s="23">
        <f t="shared" si="130"/>
        <v>0</v>
      </c>
      <c r="V348" s="23">
        <f t="shared" si="141"/>
        <v>0</v>
      </c>
      <c r="W348" s="23">
        <f t="shared" si="141"/>
        <v>0</v>
      </c>
      <c r="X348" s="23">
        <f t="shared" si="141"/>
        <v>0</v>
      </c>
      <c r="Y348" s="23">
        <f t="shared" si="141"/>
        <v>0</v>
      </c>
      <c r="Z348" s="23">
        <f t="shared" si="141"/>
        <v>0</v>
      </c>
      <c r="AA348" s="23">
        <f t="shared" si="141"/>
        <v>0</v>
      </c>
      <c r="AB348" s="113">
        <f t="shared" si="136"/>
        <v>0</v>
      </c>
      <c r="AC348" s="21">
        <f t="shared" si="137"/>
        <v>69</v>
      </c>
    </row>
    <row r="349" spans="2:29" x14ac:dyDescent="0.15">
      <c r="B349" s="23">
        <v>347</v>
      </c>
      <c r="C349" s="23" t="str">
        <f t="shared" si="132"/>
        <v>武器347</v>
      </c>
      <c r="D349" s="23" t="str">
        <f t="shared" si="118"/>
        <v>c</v>
      </c>
      <c r="E349" s="89" t="s">
        <v>123</v>
      </c>
      <c r="F349" s="90" t="s">
        <v>16</v>
      </c>
      <c r="G349" s="22" t="s">
        <v>1713</v>
      </c>
      <c r="H349" s="23">
        <f t="shared" si="138"/>
        <v>3</v>
      </c>
      <c r="I349" s="23">
        <f t="shared" si="122"/>
        <v>104</v>
      </c>
      <c r="J349" s="23">
        <f t="shared" si="123"/>
        <v>0</v>
      </c>
      <c r="K349" s="23">
        <f t="shared" si="124"/>
        <v>0</v>
      </c>
      <c r="L349" s="23">
        <f t="shared" si="125"/>
        <v>0</v>
      </c>
      <c r="M349" s="23">
        <f t="shared" si="126"/>
        <v>0</v>
      </c>
      <c r="N349" s="23">
        <f t="shared" si="127"/>
        <v>0</v>
      </c>
      <c r="O349" s="23">
        <f t="shared" si="128"/>
        <v>0</v>
      </c>
      <c r="P349" s="23">
        <f t="shared" si="129"/>
        <v>0</v>
      </c>
      <c r="Q349" s="112">
        <f t="shared" si="133"/>
        <v>0</v>
      </c>
      <c r="R349" s="112">
        <f t="shared" si="134"/>
        <v>0</v>
      </c>
      <c r="S349" s="112">
        <f t="shared" si="135"/>
        <v>0</v>
      </c>
      <c r="T349" s="22" t="str">
        <f t="shared" si="140"/>
        <v>火</v>
      </c>
      <c r="U349" s="23">
        <f t="shared" si="130"/>
        <v>0</v>
      </c>
      <c r="V349" s="23">
        <f t="shared" si="141"/>
        <v>0</v>
      </c>
      <c r="W349" s="23">
        <f t="shared" si="141"/>
        <v>0</v>
      </c>
      <c r="X349" s="23">
        <f t="shared" si="141"/>
        <v>0</v>
      </c>
      <c r="Y349" s="23">
        <f t="shared" si="141"/>
        <v>0</v>
      </c>
      <c r="Z349" s="23">
        <f t="shared" si="141"/>
        <v>0</v>
      </c>
      <c r="AA349" s="23">
        <f t="shared" si="141"/>
        <v>0</v>
      </c>
      <c r="AB349" s="113">
        <f t="shared" si="136"/>
        <v>0</v>
      </c>
      <c r="AC349" s="21">
        <f t="shared" si="137"/>
        <v>104</v>
      </c>
    </row>
    <row r="350" spans="2:29" x14ac:dyDescent="0.15">
      <c r="B350" s="23">
        <v>348</v>
      </c>
      <c r="C350" s="23" t="str">
        <f t="shared" si="132"/>
        <v>武器348</v>
      </c>
      <c r="D350" s="23" t="str">
        <f t="shared" si="118"/>
        <v>c</v>
      </c>
      <c r="E350" s="89" t="s">
        <v>123</v>
      </c>
      <c r="F350" s="90" t="s">
        <v>16</v>
      </c>
      <c r="G350" s="22" t="s">
        <v>1713</v>
      </c>
      <c r="H350" s="23">
        <f t="shared" si="138"/>
        <v>4</v>
      </c>
      <c r="I350" s="23">
        <f t="shared" si="122"/>
        <v>138</v>
      </c>
      <c r="J350" s="23">
        <f t="shared" si="123"/>
        <v>0</v>
      </c>
      <c r="K350" s="23">
        <f t="shared" si="124"/>
        <v>0</v>
      </c>
      <c r="L350" s="23">
        <f t="shared" si="125"/>
        <v>0</v>
      </c>
      <c r="M350" s="23">
        <f t="shared" si="126"/>
        <v>0</v>
      </c>
      <c r="N350" s="23">
        <f t="shared" si="127"/>
        <v>0</v>
      </c>
      <c r="O350" s="23">
        <f t="shared" si="128"/>
        <v>0</v>
      </c>
      <c r="P350" s="23">
        <f t="shared" si="129"/>
        <v>0</v>
      </c>
      <c r="Q350" s="112">
        <f t="shared" si="133"/>
        <v>0</v>
      </c>
      <c r="R350" s="112">
        <f t="shared" si="134"/>
        <v>0</v>
      </c>
      <c r="S350" s="112">
        <f t="shared" si="135"/>
        <v>0</v>
      </c>
      <c r="T350" s="22" t="str">
        <f t="shared" si="140"/>
        <v>火</v>
      </c>
      <c r="U350" s="23">
        <f t="shared" si="130"/>
        <v>0</v>
      </c>
      <c r="V350" s="23">
        <f t="shared" si="141"/>
        <v>0</v>
      </c>
      <c r="W350" s="23">
        <f t="shared" si="141"/>
        <v>0</v>
      </c>
      <c r="X350" s="23">
        <f t="shared" si="141"/>
        <v>0</v>
      </c>
      <c r="Y350" s="23">
        <f t="shared" si="141"/>
        <v>0</v>
      </c>
      <c r="Z350" s="23">
        <f t="shared" si="141"/>
        <v>0</v>
      </c>
      <c r="AA350" s="23">
        <f t="shared" si="141"/>
        <v>0</v>
      </c>
      <c r="AB350" s="113">
        <f t="shared" si="136"/>
        <v>0</v>
      </c>
      <c r="AC350" s="21">
        <f t="shared" si="137"/>
        <v>138</v>
      </c>
    </row>
    <row r="351" spans="2:29" x14ac:dyDescent="0.15">
      <c r="B351" s="23">
        <v>349</v>
      </c>
      <c r="C351" s="23" t="str">
        <f t="shared" si="132"/>
        <v>武器349</v>
      </c>
      <c r="D351" s="23" t="str">
        <f t="shared" si="118"/>
        <v>c</v>
      </c>
      <c r="E351" s="89" t="s">
        <v>123</v>
      </c>
      <c r="F351" s="90" t="s">
        <v>16</v>
      </c>
      <c r="G351" s="22" t="s">
        <v>1713</v>
      </c>
      <c r="H351" s="23">
        <f t="shared" si="138"/>
        <v>5</v>
      </c>
      <c r="I351" s="23">
        <f t="shared" si="122"/>
        <v>173</v>
      </c>
      <c r="J351" s="23">
        <f t="shared" si="123"/>
        <v>0</v>
      </c>
      <c r="K351" s="23">
        <f t="shared" si="124"/>
        <v>0</v>
      </c>
      <c r="L351" s="23">
        <f t="shared" si="125"/>
        <v>0</v>
      </c>
      <c r="M351" s="23">
        <f t="shared" si="126"/>
        <v>0</v>
      </c>
      <c r="N351" s="23">
        <f t="shared" si="127"/>
        <v>0</v>
      </c>
      <c r="O351" s="23">
        <f t="shared" si="128"/>
        <v>0</v>
      </c>
      <c r="P351" s="23">
        <f t="shared" si="129"/>
        <v>0</v>
      </c>
      <c r="Q351" s="112">
        <f t="shared" si="133"/>
        <v>0</v>
      </c>
      <c r="R351" s="112">
        <f t="shared" si="134"/>
        <v>0</v>
      </c>
      <c r="S351" s="112">
        <f t="shared" si="135"/>
        <v>0</v>
      </c>
      <c r="T351" s="22" t="str">
        <f t="shared" si="140"/>
        <v>火</v>
      </c>
      <c r="U351" s="23">
        <f t="shared" si="130"/>
        <v>0</v>
      </c>
      <c r="V351" s="23">
        <f t="shared" si="141"/>
        <v>0</v>
      </c>
      <c r="W351" s="23">
        <f t="shared" si="141"/>
        <v>0</v>
      </c>
      <c r="X351" s="23">
        <f t="shared" si="141"/>
        <v>0</v>
      </c>
      <c r="Y351" s="23">
        <f t="shared" si="141"/>
        <v>0</v>
      </c>
      <c r="Z351" s="23">
        <f t="shared" si="141"/>
        <v>0</v>
      </c>
      <c r="AA351" s="23">
        <f t="shared" si="141"/>
        <v>0</v>
      </c>
      <c r="AB351" s="113">
        <f t="shared" si="136"/>
        <v>0</v>
      </c>
      <c r="AC351" s="21">
        <f t="shared" si="137"/>
        <v>173</v>
      </c>
    </row>
    <row r="352" spans="2:29" x14ac:dyDescent="0.15">
      <c r="B352" s="23">
        <v>350</v>
      </c>
      <c r="C352" s="23" t="str">
        <f t="shared" si="132"/>
        <v>武器350</v>
      </c>
      <c r="D352" s="23" t="str">
        <f t="shared" si="118"/>
        <v>c</v>
      </c>
      <c r="E352" s="89" t="s">
        <v>123</v>
      </c>
      <c r="F352" s="90" t="s">
        <v>16</v>
      </c>
      <c r="G352" s="22" t="s">
        <v>1713</v>
      </c>
      <c r="H352" s="23">
        <f t="shared" si="138"/>
        <v>6</v>
      </c>
      <c r="I352" s="23">
        <f t="shared" si="122"/>
        <v>208</v>
      </c>
      <c r="J352" s="23">
        <f t="shared" si="123"/>
        <v>0</v>
      </c>
      <c r="K352" s="23">
        <f t="shared" si="124"/>
        <v>0</v>
      </c>
      <c r="L352" s="23">
        <f t="shared" si="125"/>
        <v>0</v>
      </c>
      <c r="M352" s="23">
        <f t="shared" si="126"/>
        <v>0</v>
      </c>
      <c r="N352" s="23">
        <f t="shared" si="127"/>
        <v>0</v>
      </c>
      <c r="O352" s="23">
        <f t="shared" si="128"/>
        <v>0</v>
      </c>
      <c r="P352" s="23">
        <f t="shared" si="129"/>
        <v>0</v>
      </c>
      <c r="Q352" s="112">
        <f t="shared" si="133"/>
        <v>0</v>
      </c>
      <c r="R352" s="112">
        <f t="shared" si="134"/>
        <v>0</v>
      </c>
      <c r="S352" s="112">
        <f t="shared" si="135"/>
        <v>0</v>
      </c>
      <c r="T352" s="22" t="str">
        <f t="shared" si="140"/>
        <v>火</v>
      </c>
      <c r="U352" s="23">
        <f t="shared" si="130"/>
        <v>0</v>
      </c>
      <c r="V352" s="23">
        <f t="shared" si="141"/>
        <v>0</v>
      </c>
      <c r="W352" s="23">
        <f t="shared" si="141"/>
        <v>0</v>
      </c>
      <c r="X352" s="23">
        <f t="shared" si="141"/>
        <v>0</v>
      </c>
      <c r="Y352" s="23">
        <f t="shared" si="141"/>
        <v>0</v>
      </c>
      <c r="Z352" s="23">
        <f t="shared" si="141"/>
        <v>0</v>
      </c>
      <c r="AA352" s="23">
        <f t="shared" si="141"/>
        <v>0</v>
      </c>
      <c r="AB352" s="113">
        <f t="shared" si="136"/>
        <v>0</v>
      </c>
      <c r="AC352" s="21">
        <f t="shared" si="137"/>
        <v>208</v>
      </c>
    </row>
    <row r="353" spans="2:29" x14ac:dyDescent="0.15">
      <c r="B353" s="23">
        <v>351</v>
      </c>
      <c r="C353" s="23" t="str">
        <f t="shared" si="132"/>
        <v>武器351</v>
      </c>
      <c r="D353" s="23" t="str">
        <f t="shared" si="118"/>
        <v>c</v>
      </c>
      <c r="E353" s="89" t="s">
        <v>123</v>
      </c>
      <c r="F353" s="90" t="s">
        <v>16</v>
      </c>
      <c r="G353" s="22" t="s">
        <v>1713</v>
      </c>
      <c r="H353" s="23">
        <f t="shared" si="138"/>
        <v>7</v>
      </c>
      <c r="I353" s="23">
        <f t="shared" si="122"/>
        <v>242</v>
      </c>
      <c r="J353" s="23">
        <f t="shared" si="123"/>
        <v>0</v>
      </c>
      <c r="K353" s="23">
        <f t="shared" si="124"/>
        <v>0</v>
      </c>
      <c r="L353" s="23">
        <f t="shared" si="125"/>
        <v>0</v>
      </c>
      <c r="M353" s="23">
        <f t="shared" si="126"/>
        <v>0</v>
      </c>
      <c r="N353" s="23">
        <f t="shared" si="127"/>
        <v>0</v>
      </c>
      <c r="O353" s="23">
        <f t="shared" si="128"/>
        <v>0</v>
      </c>
      <c r="P353" s="23">
        <f t="shared" si="129"/>
        <v>0</v>
      </c>
      <c r="Q353" s="112">
        <f t="shared" si="133"/>
        <v>0</v>
      </c>
      <c r="R353" s="112">
        <f t="shared" si="134"/>
        <v>0</v>
      </c>
      <c r="S353" s="112">
        <f t="shared" si="135"/>
        <v>0</v>
      </c>
      <c r="T353" s="22" t="str">
        <f t="shared" si="140"/>
        <v>火</v>
      </c>
      <c r="U353" s="23">
        <f t="shared" si="130"/>
        <v>0</v>
      </c>
      <c r="V353" s="23">
        <f t="shared" ref="V353:AA362" si="142">ROUND(VLOOKUP($F353,professionGrow,MATCH(V$2,professionGrowPName,0),FALSE)*(1+VLOOKUP($G353,professionGrowP,MATCH(V$2,professionGrowPName,0),FALSE))*$H353*10*VLOOKUP($D353,eq_qulity,5,FALSE),0)</f>
        <v>0</v>
      </c>
      <c r="W353" s="23">
        <f t="shared" si="142"/>
        <v>0</v>
      </c>
      <c r="X353" s="23">
        <f t="shared" si="142"/>
        <v>0</v>
      </c>
      <c r="Y353" s="23">
        <f t="shared" si="142"/>
        <v>0</v>
      </c>
      <c r="Z353" s="23">
        <f t="shared" si="142"/>
        <v>0</v>
      </c>
      <c r="AA353" s="23">
        <f t="shared" si="142"/>
        <v>0</v>
      </c>
      <c r="AB353" s="113">
        <f t="shared" si="136"/>
        <v>0</v>
      </c>
      <c r="AC353" s="21">
        <f t="shared" si="137"/>
        <v>242</v>
      </c>
    </row>
    <row r="354" spans="2:29" x14ac:dyDescent="0.15">
      <c r="B354" s="23">
        <v>352</v>
      </c>
      <c r="C354" s="23" t="str">
        <f t="shared" si="132"/>
        <v>武器352</v>
      </c>
      <c r="D354" s="23" t="str">
        <f t="shared" si="118"/>
        <v>c</v>
      </c>
      <c r="E354" s="89" t="s">
        <v>123</v>
      </c>
      <c r="F354" s="90" t="s">
        <v>16</v>
      </c>
      <c r="G354" s="22" t="s">
        <v>1713</v>
      </c>
      <c r="H354" s="23">
        <f t="shared" si="138"/>
        <v>8</v>
      </c>
      <c r="I354" s="23">
        <f t="shared" si="122"/>
        <v>277</v>
      </c>
      <c r="J354" s="23">
        <f t="shared" si="123"/>
        <v>0</v>
      </c>
      <c r="K354" s="23">
        <f t="shared" si="124"/>
        <v>0</v>
      </c>
      <c r="L354" s="23">
        <f t="shared" si="125"/>
        <v>0</v>
      </c>
      <c r="M354" s="23">
        <f t="shared" si="126"/>
        <v>0</v>
      </c>
      <c r="N354" s="23">
        <f t="shared" si="127"/>
        <v>0</v>
      </c>
      <c r="O354" s="23">
        <f t="shared" si="128"/>
        <v>0</v>
      </c>
      <c r="P354" s="23">
        <f t="shared" si="129"/>
        <v>0</v>
      </c>
      <c r="Q354" s="112">
        <f t="shared" si="133"/>
        <v>0</v>
      </c>
      <c r="R354" s="112">
        <f t="shared" si="134"/>
        <v>0</v>
      </c>
      <c r="S354" s="112">
        <f t="shared" si="135"/>
        <v>0</v>
      </c>
      <c r="T354" s="22" t="str">
        <f t="shared" si="140"/>
        <v>火</v>
      </c>
      <c r="U354" s="23">
        <f t="shared" si="130"/>
        <v>0</v>
      </c>
      <c r="V354" s="23">
        <f t="shared" si="142"/>
        <v>0</v>
      </c>
      <c r="W354" s="23">
        <f t="shared" si="142"/>
        <v>0</v>
      </c>
      <c r="X354" s="23">
        <f t="shared" si="142"/>
        <v>0</v>
      </c>
      <c r="Y354" s="23">
        <f t="shared" si="142"/>
        <v>0</v>
      </c>
      <c r="Z354" s="23">
        <f t="shared" si="142"/>
        <v>0</v>
      </c>
      <c r="AA354" s="23">
        <f t="shared" si="142"/>
        <v>0</v>
      </c>
      <c r="AB354" s="113">
        <f t="shared" si="136"/>
        <v>0</v>
      </c>
      <c r="AC354" s="21">
        <f t="shared" si="137"/>
        <v>277</v>
      </c>
    </row>
    <row r="355" spans="2:29" x14ac:dyDescent="0.15">
      <c r="B355" s="23">
        <v>353</v>
      </c>
      <c r="C355" s="23" t="str">
        <f t="shared" si="132"/>
        <v>武器353</v>
      </c>
      <c r="D355" s="23" t="str">
        <f t="shared" si="118"/>
        <v>s</v>
      </c>
      <c r="E355" s="89" t="s">
        <v>123</v>
      </c>
      <c r="F355" s="90" t="s">
        <v>16</v>
      </c>
      <c r="G355" s="22" t="s">
        <v>19</v>
      </c>
      <c r="H355" s="23">
        <f t="shared" si="138"/>
        <v>1</v>
      </c>
      <c r="I355" s="23">
        <f t="shared" si="122"/>
        <v>26</v>
      </c>
      <c r="J355" s="23">
        <f t="shared" si="123"/>
        <v>10</v>
      </c>
      <c r="K355" s="23">
        <f t="shared" si="124"/>
        <v>9</v>
      </c>
      <c r="L355" s="23">
        <f t="shared" si="125"/>
        <v>8</v>
      </c>
      <c r="M355" s="23">
        <f t="shared" si="126"/>
        <v>7</v>
      </c>
      <c r="N355" s="23">
        <f t="shared" si="127"/>
        <v>19</v>
      </c>
      <c r="O355" s="23">
        <f t="shared" si="128"/>
        <v>5</v>
      </c>
      <c r="P355" s="23">
        <f t="shared" si="129"/>
        <v>4</v>
      </c>
      <c r="Q355" s="112">
        <f t="shared" si="133"/>
        <v>0.02</v>
      </c>
      <c r="R355" s="112">
        <f t="shared" si="134"/>
        <v>1.2500000000000001E-2</v>
      </c>
      <c r="S355" s="112">
        <f t="shared" si="135"/>
        <v>6.6666666666666662E-3</v>
      </c>
      <c r="T355" s="22" t="str">
        <f t="shared" si="140"/>
        <v>雷</v>
      </c>
      <c r="U355" s="23">
        <f t="shared" si="130"/>
        <v>6</v>
      </c>
      <c r="V355" s="23">
        <f t="shared" si="142"/>
        <v>4</v>
      </c>
      <c r="W355" s="23">
        <f t="shared" si="142"/>
        <v>6</v>
      </c>
      <c r="X355" s="23">
        <f t="shared" si="142"/>
        <v>3</v>
      </c>
      <c r="Y355" s="23">
        <f t="shared" si="142"/>
        <v>3</v>
      </c>
      <c r="Z355" s="23">
        <f t="shared" si="142"/>
        <v>4</v>
      </c>
      <c r="AA355" s="23">
        <f t="shared" si="142"/>
        <v>4</v>
      </c>
      <c r="AB355" s="113">
        <f t="shared" si="136"/>
        <v>0.08</v>
      </c>
      <c r="AC355" s="21">
        <f t="shared" si="137"/>
        <v>118.11916666666666</v>
      </c>
    </row>
    <row r="356" spans="2:29" x14ac:dyDescent="0.15">
      <c r="B356" s="23">
        <v>354</v>
      </c>
      <c r="C356" s="23" t="str">
        <f t="shared" si="132"/>
        <v>武器354</v>
      </c>
      <c r="D356" s="23" t="str">
        <f t="shared" ref="D356:D419" si="143">D324</f>
        <v>s</v>
      </c>
      <c r="E356" s="89" t="s">
        <v>123</v>
      </c>
      <c r="F356" s="90" t="s">
        <v>16</v>
      </c>
      <c r="G356" s="22" t="s">
        <v>19</v>
      </c>
      <c r="H356" s="23">
        <f t="shared" si="138"/>
        <v>2</v>
      </c>
      <c r="I356" s="23">
        <f t="shared" si="122"/>
        <v>52</v>
      </c>
      <c r="J356" s="23">
        <f t="shared" si="123"/>
        <v>21</v>
      </c>
      <c r="K356" s="23">
        <f t="shared" si="124"/>
        <v>19</v>
      </c>
      <c r="L356" s="23">
        <f t="shared" si="125"/>
        <v>16</v>
      </c>
      <c r="M356" s="23">
        <f t="shared" si="126"/>
        <v>13</v>
      </c>
      <c r="N356" s="23">
        <f t="shared" si="127"/>
        <v>38</v>
      </c>
      <c r="O356" s="23">
        <f t="shared" si="128"/>
        <v>10</v>
      </c>
      <c r="P356" s="23">
        <f t="shared" si="129"/>
        <v>8</v>
      </c>
      <c r="Q356" s="112">
        <f t="shared" si="133"/>
        <v>0.04</v>
      </c>
      <c r="R356" s="112">
        <f t="shared" si="134"/>
        <v>2.5000000000000001E-2</v>
      </c>
      <c r="S356" s="112">
        <f t="shared" si="135"/>
        <v>1.3333333333333332E-2</v>
      </c>
      <c r="T356" s="22" t="str">
        <f t="shared" si="140"/>
        <v>雷</v>
      </c>
      <c r="U356" s="23">
        <f t="shared" si="130"/>
        <v>11</v>
      </c>
      <c r="V356" s="23">
        <f t="shared" si="142"/>
        <v>9</v>
      </c>
      <c r="W356" s="23">
        <f t="shared" si="142"/>
        <v>11</v>
      </c>
      <c r="X356" s="23">
        <f t="shared" si="142"/>
        <v>5</v>
      </c>
      <c r="Y356" s="23">
        <f t="shared" si="142"/>
        <v>7</v>
      </c>
      <c r="Z356" s="23">
        <f t="shared" si="142"/>
        <v>8</v>
      </c>
      <c r="AA356" s="23">
        <f t="shared" si="142"/>
        <v>9</v>
      </c>
      <c r="AB356" s="113">
        <f t="shared" si="136"/>
        <v>0.11800000000000001</v>
      </c>
      <c r="AC356" s="21">
        <f t="shared" si="137"/>
        <v>237.19633333333331</v>
      </c>
    </row>
    <row r="357" spans="2:29" x14ac:dyDescent="0.15">
      <c r="B357" s="23">
        <v>355</v>
      </c>
      <c r="C357" s="23" t="str">
        <f t="shared" si="132"/>
        <v>武器355</v>
      </c>
      <c r="D357" s="23" t="str">
        <f t="shared" si="143"/>
        <v>s</v>
      </c>
      <c r="E357" s="89" t="s">
        <v>123</v>
      </c>
      <c r="F357" s="90" t="s">
        <v>16</v>
      </c>
      <c r="G357" s="22" t="s">
        <v>19</v>
      </c>
      <c r="H357" s="23">
        <f t="shared" si="138"/>
        <v>3</v>
      </c>
      <c r="I357" s="23">
        <f t="shared" si="122"/>
        <v>79</v>
      </c>
      <c r="J357" s="23">
        <f t="shared" si="123"/>
        <v>31</v>
      </c>
      <c r="K357" s="23">
        <f t="shared" si="124"/>
        <v>28</v>
      </c>
      <c r="L357" s="23">
        <f t="shared" si="125"/>
        <v>24</v>
      </c>
      <c r="M357" s="23">
        <f t="shared" si="126"/>
        <v>20</v>
      </c>
      <c r="N357" s="23">
        <f t="shared" si="127"/>
        <v>58</v>
      </c>
      <c r="O357" s="23">
        <f t="shared" si="128"/>
        <v>16</v>
      </c>
      <c r="P357" s="23">
        <f t="shared" si="129"/>
        <v>12</v>
      </c>
      <c r="Q357" s="112">
        <f t="shared" si="133"/>
        <v>0.06</v>
      </c>
      <c r="R357" s="112">
        <f t="shared" si="134"/>
        <v>0.04</v>
      </c>
      <c r="S357" s="112">
        <f t="shared" si="135"/>
        <v>0.02</v>
      </c>
      <c r="T357" s="22" t="str">
        <f t="shared" si="140"/>
        <v>雷</v>
      </c>
      <c r="U357" s="23">
        <f t="shared" si="130"/>
        <v>17</v>
      </c>
      <c r="V357" s="23">
        <f t="shared" si="142"/>
        <v>13</v>
      </c>
      <c r="W357" s="23">
        <f t="shared" si="142"/>
        <v>17</v>
      </c>
      <c r="X357" s="23">
        <f t="shared" si="142"/>
        <v>8</v>
      </c>
      <c r="Y357" s="23">
        <f t="shared" si="142"/>
        <v>10</v>
      </c>
      <c r="Z357" s="23">
        <f t="shared" si="142"/>
        <v>12</v>
      </c>
      <c r="AA357" s="23">
        <f t="shared" si="142"/>
        <v>13</v>
      </c>
      <c r="AB357" s="113">
        <f t="shared" si="136"/>
        <v>0.17866666666666667</v>
      </c>
      <c r="AC357" s="21">
        <f t="shared" si="137"/>
        <v>358.29866666666669</v>
      </c>
    </row>
    <row r="358" spans="2:29" x14ac:dyDescent="0.15">
      <c r="B358" s="23">
        <v>356</v>
      </c>
      <c r="C358" s="23" t="str">
        <f t="shared" si="132"/>
        <v>武器356</v>
      </c>
      <c r="D358" s="23" t="str">
        <f t="shared" si="143"/>
        <v>s</v>
      </c>
      <c r="E358" s="89" t="s">
        <v>123</v>
      </c>
      <c r="F358" s="90" t="s">
        <v>16</v>
      </c>
      <c r="G358" s="22" t="s">
        <v>19</v>
      </c>
      <c r="H358" s="23">
        <f t="shared" si="138"/>
        <v>4</v>
      </c>
      <c r="I358" s="23">
        <f t="shared" si="122"/>
        <v>105</v>
      </c>
      <c r="J358" s="23">
        <f t="shared" si="123"/>
        <v>41</v>
      </c>
      <c r="K358" s="23">
        <f t="shared" si="124"/>
        <v>37</v>
      </c>
      <c r="L358" s="23">
        <f t="shared" si="125"/>
        <v>32</v>
      </c>
      <c r="M358" s="23">
        <f t="shared" si="126"/>
        <v>26</v>
      </c>
      <c r="N358" s="23">
        <f t="shared" si="127"/>
        <v>77</v>
      </c>
      <c r="O358" s="23">
        <f t="shared" si="128"/>
        <v>21</v>
      </c>
      <c r="P358" s="23">
        <f t="shared" si="129"/>
        <v>15</v>
      </c>
      <c r="Q358" s="112">
        <f t="shared" si="133"/>
        <v>7.4999999999999997E-2</v>
      </c>
      <c r="R358" s="112">
        <f t="shared" si="134"/>
        <v>5.2499999999999998E-2</v>
      </c>
      <c r="S358" s="112">
        <f t="shared" si="135"/>
        <v>2.5000000000000001E-2</v>
      </c>
      <c r="T358" s="22" t="str">
        <f t="shared" si="140"/>
        <v>雷</v>
      </c>
      <c r="U358" s="23">
        <f t="shared" si="130"/>
        <v>22</v>
      </c>
      <c r="V358" s="23">
        <f t="shared" si="142"/>
        <v>18</v>
      </c>
      <c r="W358" s="23">
        <f t="shared" si="142"/>
        <v>22</v>
      </c>
      <c r="X358" s="23">
        <f t="shared" si="142"/>
        <v>11</v>
      </c>
      <c r="Y358" s="23">
        <f t="shared" si="142"/>
        <v>13</v>
      </c>
      <c r="Z358" s="23">
        <f t="shared" si="142"/>
        <v>15</v>
      </c>
      <c r="AA358" s="23">
        <f t="shared" si="142"/>
        <v>18</v>
      </c>
      <c r="AB358" s="113">
        <f t="shared" si="136"/>
        <v>0.23600000000000002</v>
      </c>
      <c r="AC358" s="21">
        <f t="shared" si="137"/>
        <v>473.38849999999996</v>
      </c>
    </row>
    <row r="359" spans="2:29" x14ac:dyDescent="0.15">
      <c r="B359" s="23">
        <v>357</v>
      </c>
      <c r="C359" s="23" t="str">
        <f t="shared" si="132"/>
        <v>武器357</v>
      </c>
      <c r="D359" s="23" t="str">
        <f t="shared" si="143"/>
        <v>s</v>
      </c>
      <c r="E359" s="89" t="s">
        <v>123</v>
      </c>
      <c r="F359" s="90" t="s">
        <v>16</v>
      </c>
      <c r="G359" s="22" t="s">
        <v>19</v>
      </c>
      <c r="H359" s="23">
        <f t="shared" si="138"/>
        <v>5</v>
      </c>
      <c r="I359" s="23">
        <f t="shared" si="122"/>
        <v>131</v>
      </c>
      <c r="J359" s="23">
        <f t="shared" si="123"/>
        <v>52</v>
      </c>
      <c r="K359" s="23">
        <f t="shared" si="124"/>
        <v>46</v>
      </c>
      <c r="L359" s="23">
        <f t="shared" si="125"/>
        <v>40</v>
      </c>
      <c r="M359" s="23">
        <f t="shared" si="126"/>
        <v>33</v>
      </c>
      <c r="N359" s="23">
        <f t="shared" si="127"/>
        <v>96</v>
      </c>
      <c r="O359" s="23">
        <f t="shared" si="128"/>
        <v>26</v>
      </c>
      <c r="P359" s="23">
        <f t="shared" si="129"/>
        <v>19</v>
      </c>
      <c r="Q359" s="112">
        <f t="shared" si="133"/>
        <v>9.5000000000000001E-2</v>
      </c>
      <c r="R359" s="112">
        <f t="shared" si="134"/>
        <v>6.5000000000000002E-2</v>
      </c>
      <c r="S359" s="112">
        <f t="shared" si="135"/>
        <v>3.1666666666666662E-2</v>
      </c>
      <c r="T359" s="22" t="str">
        <f t="shared" si="140"/>
        <v>雷</v>
      </c>
      <c r="U359" s="23">
        <f t="shared" si="130"/>
        <v>28</v>
      </c>
      <c r="V359" s="23">
        <f t="shared" si="142"/>
        <v>22</v>
      </c>
      <c r="W359" s="23">
        <f t="shared" si="142"/>
        <v>28</v>
      </c>
      <c r="X359" s="23">
        <f t="shared" si="142"/>
        <v>13</v>
      </c>
      <c r="Y359" s="23">
        <f t="shared" si="142"/>
        <v>16</v>
      </c>
      <c r="Z359" s="23">
        <f t="shared" si="142"/>
        <v>19</v>
      </c>
      <c r="AA359" s="23">
        <f t="shared" si="142"/>
        <v>22</v>
      </c>
      <c r="AB359" s="113">
        <f t="shared" si="136"/>
        <v>0.29533333333333334</v>
      </c>
      <c r="AC359" s="21">
        <f t="shared" si="137"/>
        <v>591.48700000000008</v>
      </c>
    </row>
    <row r="360" spans="2:29" x14ac:dyDescent="0.15">
      <c r="B360" s="23">
        <v>358</v>
      </c>
      <c r="C360" s="23" t="str">
        <f t="shared" si="132"/>
        <v>武器358</v>
      </c>
      <c r="D360" s="23" t="str">
        <f t="shared" si="143"/>
        <v>s</v>
      </c>
      <c r="E360" s="89" t="s">
        <v>123</v>
      </c>
      <c r="F360" s="90" t="s">
        <v>16</v>
      </c>
      <c r="G360" s="22" t="s">
        <v>19</v>
      </c>
      <c r="H360" s="23">
        <f t="shared" si="138"/>
        <v>6</v>
      </c>
      <c r="I360" s="23">
        <f t="shared" si="122"/>
        <v>157</v>
      </c>
      <c r="J360" s="23">
        <f t="shared" si="123"/>
        <v>62</v>
      </c>
      <c r="K360" s="23">
        <f t="shared" si="124"/>
        <v>56</v>
      </c>
      <c r="L360" s="23">
        <f t="shared" si="125"/>
        <v>48</v>
      </c>
      <c r="M360" s="23">
        <f t="shared" si="126"/>
        <v>39</v>
      </c>
      <c r="N360" s="23">
        <f t="shared" si="127"/>
        <v>115</v>
      </c>
      <c r="O360" s="23">
        <f t="shared" si="128"/>
        <v>31</v>
      </c>
      <c r="P360" s="23">
        <f t="shared" si="129"/>
        <v>23</v>
      </c>
      <c r="Q360" s="112">
        <f t="shared" si="133"/>
        <v>0.115</v>
      </c>
      <c r="R360" s="112">
        <f t="shared" si="134"/>
        <v>7.7499999999999999E-2</v>
      </c>
      <c r="S360" s="112">
        <f t="shared" si="135"/>
        <v>3.8333333333333337E-2</v>
      </c>
      <c r="T360" s="22" t="str">
        <f t="shared" si="140"/>
        <v>雷</v>
      </c>
      <c r="U360" s="23">
        <f t="shared" si="130"/>
        <v>33</v>
      </c>
      <c r="V360" s="23">
        <f t="shared" si="142"/>
        <v>26</v>
      </c>
      <c r="W360" s="23">
        <f t="shared" si="142"/>
        <v>33</v>
      </c>
      <c r="X360" s="23">
        <f t="shared" si="142"/>
        <v>16</v>
      </c>
      <c r="Y360" s="23">
        <f t="shared" si="142"/>
        <v>20</v>
      </c>
      <c r="Z360" s="23">
        <f t="shared" si="142"/>
        <v>23</v>
      </c>
      <c r="AA360" s="23">
        <f t="shared" si="142"/>
        <v>26</v>
      </c>
      <c r="AB360" s="113">
        <f t="shared" si="136"/>
        <v>0.35399999999999998</v>
      </c>
      <c r="AC360" s="21">
        <f t="shared" si="137"/>
        <v>708.58483333333334</v>
      </c>
    </row>
    <row r="361" spans="2:29" x14ac:dyDescent="0.15">
      <c r="B361" s="23">
        <v>359</v>
      </c>
      <c r="C361" s="23" t="str">
        <f t="shared" si="132"/>
        <v>武器359</v>
      </c>
      <c r="D361" s="23" t="str">
        <f t="shared" si="143"/>
        <v>s</v>
      </c>
      <c r="E361" s="89" t="s">
        <v>123</v>
      </c>
      <c r="F361" s="90" t="s">
        <v>16</v>
      </c>
      <c r="G361" s="22" t="s">
        <v>19</v>
      </c>
      <c r="H361" s="23">
        <f t="shared" si="138"/>
        <v>7</v>
      </c>
      <c r="I361" s="23">
        <f t="shared" si="122"/>
        <v>183</v>
      </c>
      <c r="J361" s="23">
        <f t="shared" si="123"/>
        <v>73</v>
      </c>
      <c r="K361" s="23">
        <f t="shared" si="124"/>
        <v>65</v>
      </c>
      <c r="L361" s="23">
        <f t="shared" si="125"/>
        <v>56</v>
      </c>
      <c r="M361" s="23">
        <f t="shared" si="126"/>
        <v>46</v>
      </c>
      <c r="N361" s="23">
        <f t="shared" si="127"/>
        <v>134</v>
      </c>
      <c r="O361" s="23">
        <f t="shared" si="128"/>
        <v>36</v>
      </c>
      <c r="P361" s="23">
        <f t="shared" si="129"/>
        <v>27</v>
      </c>
      <c r="Q361" s="112">
        <f t="shared" si="133"/>
        <v>0.13500000000000001</v>
      </c>
      <c r="R361" s="112">
        <f t="shared" si="134"/>
        <v>0.09</v>
      </c>
      <c r="S361" s="112">
        <f t="shared" si="135"/>
        <v>4.4999999999999998E-2</v>
      </c>
      <c r="T361" s="22" t="str">
        <f t="shared" si="140"/>
        <v>雷</v>
      </c>
      <c r="U361" s="23">
        <f t="shared" si="130"/>
        <v>39</v>
      </c>
      <c r="V361" s="23">
        <f t="shared" si="142"/>
        <v>31</v>
      </c>
      <c r="W361" s="23">
        <f t="shared" si="142"/>
        <v>39</v>
      </c>
      <c r="X361" s="23">
        <f t="shared" si="142"/>
        <v>19</v>
      </c>
      <c r="Y361" s="23">
        <f t="shared" si="142"/>
        <v>23</v>
      </c>
      <c r="Z361" s="23">
        <f t="shared" si="142"/>
        <v>27</v>
      </c>
      <c r="AA361" s="23">
        <f t="shared" si="142"/>
        <v>31</v>
      </c>
      <c r="AB361" s="113">
        <f t="shared" si="136"/>
        <v>0.41333333333333333</v>
      </c>
      <c r="AC361" s="21">
        <f t="shared" si="137"/>
        <v>829.68333333333328</v>
      </c>
    </row>
    <row r="362" spans="2:29" x14ac:dyDescent="0.15">
      <c r="B362" s="23">
        <v>360</v>
      </c>
      <c r="C362" s="23" t="str">
        <f t="shared" si="132"/>
        <v>武器360</v>
      </c>
      <c r="D362" s="23" t="str">
        <f t="shared" si="143"/>
        <v>s</v>
      </c>
      <c r="E362" s="89" t="s">
        <v>123</v>
      </c>
      <c r="F362" s="90" t="s">
        <v>16</v>
      </c>
      <c r="G362" s="22" t="s">
        <v>19</v>
      </c>
      <c r="H362" s="23">
        <f t="shared" si="138"/>
        <v>8</v>
      </c>
      <c r="I362" s="23">
        <f t="shared" si="122"/>
        <v>210</v>
      </c>
      <c r="J362" s="23">
        <f t="shared" si="123"/>
        <v>83</v>
      </c>
      <c r="K362" s="23">
        <f t="shared" si="124"/>
        <v>74</v>
      </c>
      <c r="L362" s="23">
        <f t="shared" si="125"/>
        <v>65</v>
      </c>
      <c r="M362" s="23">
        <f t="shared" si="126"/>
        <v>52</v>
      </c>
      <c r="N362" s="23">
        <f t="shared" si="127"/>
        <v>154</v>
      </c>
      <c r="O362" s="23">
        <f t="shared" si="128"/>
        <v>41</v>
      </c>
      <c r="P362" s="23">
        <f t="shared" si="129"/>
        <v>31</v>
      </c>
      <c r="Q362" s="112">
        <f t="shared" si="133"/>
        <v>0.155</v>
      </c>
      <c r="R362" s="112">
        <f t="shared" si="134"/>
        <v>0.10249999999999999</v>
      </c>
      <c r="S362" s="112">
        <f t="shared" si="135"/>
        <v>5.1666666666666666E-2</v>
      </c>
      <c r="T362" s="22" t="str">
        <f t="shared" si="140"/>
        <v>雷</v>
      </c>
      <c r="U362" s="23">
        <f t="shared" si="130"/>
        <v>45</v>
      </c>
      <c r="V362" s="23">
        <f t="shared" si="142"/>
        <v>35</v>
      </c>
      <c r="W362" s="23">
        <f t="shared" si="142"/>
        <v>45</v>
      </c>
      <c r="X362" s="23">
        <f t="shared" si="142"/>
        <v>22</v>
      </c>
      <c r="Y362" s="23">
        <f t="shared" si="142"/>
        <v>26</v>
      </c>
      <c r="Z362" s="23">
        <f t="shared" si="142"/>
        <v>31</v>
      </c>
      <c r="AA362" s="23">
        <f t="shared" si="142"/>
        <v>35</v>
      </c>
      <c r="AB362" s="113">
        <f t="shared" si="136"/>
        <v>0.47333333333333338</v>
      </c>
      <c r="AC362" s="21">
        <f t="shared" si="137"/>
        <v>949.78249999999991</v>
      </c>
    </row>
    <row r="363" spans="2:29" x14ac:dyDescent="0.15">
      <c r="B363" s="23">
        <v>361</v>
      </c>
      <c r="C363" s="23" t="str">
        <f t="shared" si="132"/>
        <v>武器361</v>
      </c>
      <c r="D363" s="23" t="str">
        <f t="shared" si="143"/>
        <v>a</v>
      </c>
      <c r="E363" s="89" t="s">
        <v>123</v>
      </c>
      <c r="F363" s="90" t="s">
        <v>16</v>
      </c>
      <c r="G363" s="22" t="s">
        <v>19</v>
      </c>
      <c r="H363" s="23">
        <f t="shared" si="138"/>
        <v>1</v>
      </c>
      <c r="I363" s="23">
        <f t="shared" si="122"/>
        <v>23</v>
      </c>
      <c r="J363" s="23">
        <f t="shared" si="123"/>
        <v>8</v>
      </c>
      <c r="K363" s="23">
        <f t="shared" si="124"/>
        <v>7</v>
      </c>
      <c r="L363" s="23">
        <f t="shared" si="125"/>
        <v>6</v>
      </c>
      <c r="M363" s="23">
        <f t="shared" si="126"/>
        <v>5</v>
      </c>
      <c r="N363" s="23">
        <f t="shared" si="127"/>
        <v>14</v>
      </c>
      <c r="O363" s="23">
        <f t="shared" si="128"/>
        <v>4</v>
      </c>
      <c r="P363" s="23">
        <f t="shared" si="129"/>
        <v>3</v>
      </c>
      <c r="Q363" s="112">
        <f t="shared" si="133"/>
        <v>1.4999999999999999E-2</v>
      </c>
      <c r="R363" s="112">
        <f t="shared" si="134"/>
        <v>0.01</v>
      </c>
      <c r="S363" s="112">
        <f t="shared" si="135"/>
        <v>5.0000000000000001E-3</v>
      </c>
      <c r="T363" s="22" t="str">
        <f t="shared" si="140"/>
        <v>雷</v>
      </c>
      <c r="U363" s="23">
        <f t="shared" si="130"/>
        <v>4</v>
      </c>
      <c r="V363" s="23">
        <f t="shared" ref="V363:AA372" si="144">ROUND(VLOOKUP($F363,professionGrow,MATCH(V$2,professionGrowPName,0),FALSE)*(1+VLOOKUP($G363,professionGrowP,MATCH(V$2,professionGrowPName,0),FALSE))*$H363*10*VLOOKUP($D363,eq_qulity,5,FALSE),0)</f>
        <v>3</v>
      </c>
      <c r="W363" s="23">
        <f t="shared" si="144"/>
        <v>4</v>
      </c>
      <c r="X363" s="23">
        <f t="shared" si="144"/>
        <v>2</v>
      </c>
      <c r="Y363" s="23">
        <f t="shared" si="144"/>
        <v>2</v>
      </c>
      <c r="Z363" s="23">
        <f t="shared" si="144"/>
        <v>3</v>
      </c>
      <c r="AA363" s="23">
        <f t="shared" si="144"/>
        <v>3</v>
      </c>
      <c r="AB363" s="113">
        <f t="shared" si="136"/>
        <v>0.08</v>
      </c>
      <c r="AC363" s="21">
        <f t="shared" si="137"/>
        <v>91.11</v>
      </c>
    </row>
    <row r="364" spans="2:29" x14ac:dyDescent="0.15">
      <c r="B364" s="23">
        <v>362</v>
      </c>
      <c r="C364" s="23" t="str">
        <f t="shared" si="132"/>
        <v>武器362</v>
      </c>
      <c r="D364" s="23" t="str">
        <f t="shared" si="143"/>
        <v>a</v>
      </c>
      <c r="E364" s="89" t="s">
        <v>123</v>
      </c>
      <c r="F364" s="90" t="s">
        <v>16</v>
      </c>
      <c r="G364" s="22" t="s">
        <v>19</v>
      </c>
      <c r="H364" s="23">
        <f t="shared" si="138"/>
        <v>2</v>
      </c>
      <c r="I364" s="23">
        <f t="shared" si="122"/>
        <v>46</v>
      </c>
      <c r="J364" s="23">
        <f t="shared" si="123"/>
        <v>16</v>
      </c>
      <c r="K364" s="23">
        <f t="shared" si="124"/>
        <v>14</v>
      </c>
      <c r="L364" s="23">
        <f t="shared" si="125"/>
        <v>12</v>
      </c>
      <c r="M364" s="23">
        <f t="shared" si="126"/>
        <v>10</v>
      </c>
      <c r="N364" s="23">
        <f t="shared" si="127"/>
        <v>29</v>
      </c>
      <c r="O364" s="23">
        <f t="shared" si="128"/>
        <v>8</v>
      </c>
      <c r="P364" s="23">
        <f t="shared" si="129"/>
        <v>6</v>
      </c>
      <c r="Q364" s="112">
        <f t="shared" si="133"/>
        <v>0.03</v>
      </c>
      <c r="R364" s="112">
        <f t="shared" si="134"/>
        <v>0.02</v>
      </c>
      <c r="S364" s="112">
        <f t="shared" si="135"/>
        <v>0.01</v>
      </c>
      <c r="T364" s="22" t="str">
        <f t="shared" si="140"/>
        <v>雷</v>
      </c>
      <c r="U364" s="23">
        <f t="shared" si="130"/>
        <v>8</v>
      </c>
      <c r="V364" s="23">
        <f t="shared" si="144"/>
        <v>7</v>
      </c>
      <c r="W364" s="23">
        <f t="shared" si="144"/>
        <v>8</v>
      </c>
      <c r="X364" s="23">
        <f t="shared" si="144"/>
        <v>4</v>
      </c>
      <c r="Y364" s="23">
        <f t="shared" si="144"/>
        <v>5</v>
      </c>
      <c r="Z364" s="23">
        <f t="shared" si="144"/>
        <v>6</v>
      </c>
      <c r="AA364" s="23">
        <f t="shared" si="144"/>
        <v>7</v>
      </c>
      <c r="AB364" s="113">
        <f t="shared" si="136"/>
        <v>9.4E-2</v>
      </c>
      <c r="AC364" s="21">
        <f t="shared" si="137"/>
        <v>186.154</v>
      </c>
    </row>
    <row r="365" spans="2:29" x14ac:dyDescent="0.15">
      <c r="B365" s="23">
        <v>363</v>
      </c>
      <c r="C365" s="23" t="str">
        <f t="shared" si="132"/>
        <v>武器363</v>
      </c>
      <c r="D365" s="23" t="str">
        <f t="shared" si="143"/>
        <v>a</v>
      </c>
      <c r="E365" s="89" t="s">
        <v>123</v>
      </c>
      <c r="F365" s="90" t="s">
        <v>16</v>
      </c>
      <c r="G365" s="22" t="s">
        <v>19</v>
      </c>
      <c r="H365" s="23">
        <f t="shared" si="138"/>
        <v>3</v>
      </c>
      <c r="I365" s="23">
        <f t="shared" si="122"/>
        <v>70</v>
      </c>
      <c r="J365" s="23">
        <f t="shared" si="123"/>
        <v>23</v>
      </c>
      <c r="K365" s="23">
        <f t="shared" si="124"/>
        <v>21</v>
      </c>
      <c r="L365" s="23">
        <f t="shared" si="125"/>
        <v>18</v>
      </c>
      <c r="M365" s="23">
        <f t="shared" si="126"/>
        <v>15</v>
      </c>
      <c r="N365" s="23">
        <f t="shared" si="127"/>
        <v>43</v>
      </c>
      <c r="O365" s="23">
        <f t="shared" si="128"/>
        <v>12</v>
      </c>
      <c r="P365" s="23">
        <f t="shared" si="129"/>
        <v>9</v>
      </c>
      <c r="Q365" s="112">
        <f t="shared" si="133"/>
        <v>4.4999999999999998E-2</v>
      </c>
      <c r="R365" s="112">
        <f t="shared" si="134"/>
        <v>0.03</v>
      </c>
      <c r="S365" s="112">
        <f t="shared" si="135"/>
        <v>1.4999999999999999E-2</v>
      </c>
      <c r="T365" s="22" t="str">
        <f t="shared" si="140"/>
        <v>雷</v>
      </c>
      <c r="U365" s="23">
        <f t="shared" si="130"/>
        <v>13</v>
      </c>
      <c r="V365" s="23">
        <f t="shared" si="144"/>
        <v>10</v>
      </c>
      <c r="W365" s="23">
        <f t="shared" si="144"/>
        <v>13</v>
      </c>
      <c r="X365" s="23">
        <f t="shared" si="144"/>
        <v>6</v>
      </c>
      <c r="Y365" s="23">
        <f t="shared" si="144"/>
        <v>7</v>
      </c>
      <c r="Z365" s="23">
        <f t="shared" si="144"/>
        <v>9</v>
      </c>
      <c r="AA365" s="23">
        <f t="shared" si="144"/>
        <v>10</v>
      </c>
      <c r="AB365" s="113">
        <f t="shared" si="136"/>
        <v>0.14066666666666666</v>
      </c>
      <c r="AC365" s="21">
        <f t="shared" si="137"/>
        <v>279.23066666666665</v>
      </c>
    </row>
    <row r="366" spans="2:29" x14ac:dyDescent="0.15">
      <c r="B366" s="23">
        <v>364</v>
      </c>
      <c r="C366" s="23" t="str">
        <f t="shared" si="132"/>
        <v>武器364</v>
      </c>
      <c r="D366" s="23" t="str">
        <f t="shared" si="143"/>
        <v>a</v>
      </c>
      <c r="E366" s="89" t="s">
        <v>123</v>
      </c>
      <c r="F366" s="90" t="s">
        <v>16</v>
      </c>
      <c r="G366" s="22" t="s">
        <v>19</v>
      </c>
      <c r="H366" s="23">
        <f t="shared" si="138"/>
        <v>4</v>
      </c>
      <c r="I366" s="23">
        <f t="shared" si="122"/>
        <v>93</v>
      </c>
      <c r="J366" s="23">
        <f t="shared" si="123"/>
        <v>31</v>
      </c>
      <c r="K366" s="23">
        <f t="shared" si="124"/>
        <v>28</v>
      </c>
      <c r="L366" s="23">
        <f t="shared" si="125"/>
        <v>24</v>
      </c>
      <c r="M366" s="23">
        <f t="shared" si="126"/>
        <v>20</v>
      </c>
      <c r="N366" s="23">
        <f t="shared" si="127"/>
        <v>58</v>
      </c>
      <c r="O366" s="23">
        <f t="shared" si="128"/>
        <v>16</v>
      </c>
      <c r="P366" s="23">
        <f t="shared" si="129"/>
        <v>12</v>
      </c>
      <c r="Q366" s="112">
        <f t="shared" si="133"/>
        <v>0.06</v>
      </c>
      <c r="R366" s="112">
        <f t="shared" si="134"/>
        <v>0.04</v>
      </c>
      <c r="S366" s="112">
        <f t="shared" si="135"/>
        <v>0.02</v>
      </c>
      <c r="T366" s="22" t="str">
        <f t="shared" si="140"/>
        <v>雷</v>
      </c>
      <c r="U366" s="23">
        <f t="shared" si="130"/>
        <v>17</v>
      </c>
      <c r="V366" s="23">
        <f t="shared" si="144"/>
        <v>13</v>
      </c>
      <c r="W366" s="23">
        <f t="shared" si="144"/>
        <v>17</v>
      </c>
      <c r="X366" s="23">
        <f t="shared" si="144"/>
        <v>8</v>
      </c>
      <c r="Y366" s="23">
        <f t="shared" si="144"/>
        <v>10</v>
      </c>
      <c r="Z366" s="23">
        <f t="shared" si="144"/>
        <v>12</v>
      </c>
      <c r="AA366" s="23">
        <f t="shared" si="144"/>
        <v>13</v>
      </c>
      <c r="AB366" s="113">
        <f t="shared" si="136"/>
        <v>0.188</v>
      </c>
      <c r="AC366" s="21">
        <f t="shared" si="137"/>
        <v>372.30799999999999</v>
      </c>
    </row>
    <row r="367" spans="2:29" x14ac:dyDescent="0.15">
      <c r="B367" s="23">
        <v>365</v>
      </c>
      <c r="C367" s="23" t="str">
        <f t="shared" si="132"/>
        <v>武器365</v>
      </c>
      <c r="D367" s="23" t="str">
        <f t="shared" si="143"/>
        <v>a</v>
      </c>
      <c r="E367" s="89" t="s">
        <v>123</v>
      </c>
      <c r="F367" s="90" t="s">
        <v>16</v>
      </c>
      <c r="G367" s="22" t="s">
        <v>19</v>
      </c>
      <c r="H367" s="23">
        <f t="shared" si="138"/>
        <v>5</v>
      </c>
      <c r="I367" s="23">
        <f t="shared" si="122"/>
        <v>116</v>
      </c>
      <c r="J367" s="23">
        <f t="shared" si="123"/>
        <v>39</v>
      </c>
      <c r="K367" s="23">
        <f t="shared" si="124"/>
        <v>35</v>
      </c>
      <c r="L367" s="23">
        <f t="shared" si="125"/>
        <v>30</v>
      </c>
      <c r="M367" s="23">
        <f t="shared" si="126"/>
        <v>24</v>
      </c>
      <c r="N367" s="23">
        <f t="shared" si="127"/>
        <v>72</v>
      </c>
      <c r="O367" s="23">
        <f t="shared" si="128"/>
        <v>19</v>
      </c>
      <c r="P367" s="23">
        <f t="shared" si="129"/>
        <v>14</v>
      </c>
      <c r="Q367" s="112">
        <f t="shared" si="133"/>
        <v>7.0000000000000007E-2</v>
      </c>
      <c r="R367" s="112">
        <f t="shared" si="134"/>
        <v>4.7500000000000001E-2</v>
      </c>
      <c r="S367" s="112">
        <f t="shared" si="135"/>
        <v>2.3333333333333334E-2</v>
      </c>
      <c r="T367" s="22" t="str">
        <f t="shared" si="140"/>
        <v>雷</v>
      </c>
      <c r="U367" s="23">
        <f t="shared" si="130"/>
        <v>21</v>
      </c>
      <c r="V367" s="23">
        <f t="shared" si="144"/>
        <v>17</v>
      </c>
      <c r="W367" s="23">
        <f t="shared" si="144"/>
        <v>21</v>
      </c>
      <c r="X367" s="23">
        <f t="shared" si="144"/>
        <v>10</v>
      </c>
      <c r="Y367" s="23">
        <f t="shared" si="144"/>
        <v>12</v>
      </c>
      <c r="Z367" s="23">
        <f t="shared" si="144"/>
        <v>14</v>
      </c>
      <c r="AA367" s="23">
        <f t="shared" si="144"/>
        <v>17</v>
      </c>
      <c r="AB367" s="113">
        <f t="shared" si="136"/>
        <v>0.23266666666666666</v>
      </c>
      <c r="AC367" s="21">
        <f t="shared" si="137"/>
        <v>461.37349999999998</v>
      </c>
    </row>
    <row r="368" spans="2:29" x14ac:dyDescent="0.15">
      <c r="B368" s="23">
        <v>366</v>
      </c>
      <c r="C368" s="23" t="str">
        <f t="shared" si="132"/>
        <v>武器366</v>
      </c>
      <c r="D368" s="23" t="str">
        <f t="shared" si="143"/>
        <v>a</v>
      </c>
      <c r="E368" s="89" t="s">
        <v>123</v>
      </c>
      <c r="F368" s="90" t="s">
        <v>16</v>
      </c>
      <c r="G368" s="22" t="s">
        <v>19</v>
      </c>
      <c r="H368" s="23">
        <f t="shared" si="138"/>
        <v>6</v>
      </c>
      <c r="I368" s="23">
        <f t="shared" si="122"/>
        <v>139</v>
      </c>
      <c r="J368" s="23">
        <f t="shared" si="123"/>
        <v>47</v>
      </c>
      <c r="K368" s="23">
        <f t="shared" si="124"/>
        <v>42</v>
      </c>
      <c r="L368" s="23">
        <f t="shared" si="125"/>
        <v>36</v>
      </c>
      <c r="M368" s="23">
        <f t="shared" si="126"/>
        <v>29</v>
      </c>
      <c r="N368" s="23">
        <f t="shared" si="127"/>
        <v>86</v>
      </c>
      <c r="O368" s="23">
        <f t="shared" si="128"/>
        <v>23</v>
      </c>
      <c r="P368" s="23">
        <f t="shared" si="129"/>
        <v>17</v>
      </c>
      <c r="Q368" s="112">
        <f t="shared" si="133"/>
        <v>8.5000000000000006E-2</v>
      </c>
      <c r="R368" s="112">
        <f t="shared" si="134"/>
        <v>5.7500000000000002E-2</v>
      </c>
      <c r="S368" s="112">
        <f t="shared" si="135"/>
        <v>2.8333333333333335E-2</v>
      </c>
      <c r="T368" s="22" t="str">
        <f t="shared" si="140"/>
        <v>雷</v>
      </c>
      <c r="U368" s="23">
        <f t="shared" si="130"/>
        <v>25</v>
      </c>
      <c r="V368" s="23">
        <f t="shared" si="144"/>
        <v>20</v>
      </c>
      <c r="W368" s="23">
        <f t="shared" si="144"/>
        <v>25</v>
      </c>
      <c r="X368" s="23">
        <f t="shared" si="144"/>
        <v>12</v>
      </c>
      <c r="Y368" s="23">
        <f t="shared" si="144"/>
        <v>15</v>
      </c>
      <c r="Z368" s="23">
        <f t="shared" si="144"/>
        <v>17</v>
      </c>
      <c r="AA368" s="23">
        <f t="shared" si="144"/>
        <v>20</v>
      </c>
      <c r="AB368" s="113">
        <f t="shared" si="136"/>
        <v>0.27933333333333332</v>
      </c>
      <c r="AC368" s="21">
        <f t="shared" si="137"/>
        <v>553.45016666666663</v>
      </c>
    </row>
    <row r="369" spans="2:29" x14ac:dyDescent="0.15">
      <c r="B369" s="23">
        <v>367</v>
      </c>
      <c r="C369" s="23" t="str">
        <f t="shared" si="132"/>
        <v>武器367</v>
      </c>
      <c r="D369" s="23" t="str">
        <f t="shared" si="143"/>
        <v>a</v>
      </c>
      <c r="E369" s="89" t="s">
        <v>123</v>
      </c>
      <c r="F369" s="90" t="s">
        <v>16</v>
      </c>
      <c r="G369" s="22" t="s">
        <v>19</v>
      </c>
      <c r="H369" s="23">
        <f t="shared" si="138"/>
        <v>7</v>
      </c>
      <c r="I369" s="23">
        <f t="shared" si="122"/>
        <v>162</v>
      </c>
      <c r="J369" s="23">
        <f t="shared" si="123"/>
        <v>54</v>
      </c>
      <c r="K369" s="23">
        <f t="shared" si="124"/>
        <v>49</v>
      </c>
      <c r="L369" s="23">
        <f t="shared" si="125"/>
        <v>42</v>
      </c>
      <c r="M369" s="23">
        <f t="shared" si="126"/>
        <v>34</v>
      </c>
      <c r="N369" s="23">
        <f t="shared" si="127"/>
        <v>101</v>
      </c>
      <c r="O369" s="23">
        <f t="shared" si="128"/>
        <v>27</v>
      </c>
      <c r="P369" s="23">
        <f t="shared" si="129"/>
        <v>20</v>
      </c>
      <c r="Q369" s="112">
        <f t="shared" si="133"/>
        <v>0.1</v>
      </c>
      <c r="R369" s="112">
        <f t="shared" si="134"/>
        <v>6.7500000000000004E-2</v>
      </c>
      <c r="S369" s="112">
        <f t="shared" si="135"/>
        <v>3.3333333333333333E-2</v>
      </c>
      <c r="T369" s="22" t="str">
        <f t="shared" si="140"/>
        <v>雷</v>
      </c>
      <c r="U369" s="23">
        <f t="shared" si="130"/>
        <v>29</v>
      </c>
      <c r="V369" s="23">
        <f t="shared" si="144"/>
        <v>23</v>
      </c>
      <c r="W369" s="23">
        <f t="shared" si="144"/>
        <v>29</v>
      </c>
      <c r="X369" s="23">
        <f t="shared" si="144"/>
        <v>14</v>
      </c>
      <c r="Y369" s="23">
        <f t="shared" si="144"/>
        <v>17</v>
      </c>
      <c r="Z369" s="23">
        <f t="shared" si="144"/>
        <v>20</v>
      </c>
      <c r="AA369" s="23">
        <f t="shared" si="144"/>
        <v>23</v>
      </c>
      <c r="AB369" s="113">
        <f t="shared" si="136"/>
        <v>0.32600000000000001</v>
      </c>
      <c r="AC369" s="21">
        <f t="shared" si="137"/>
        <v>644.52683333333334</v>
      </c>
    </row>
    <row r="370" spans="2:29" x14ac:dyDescent="0.15">
      <c r="B370" s="23">
        <v>368</v>
      </c>
      <c r="C370" s="23" t="str">
        <f t="shared" si="132"/>
        <v>武器368</v>
      </c>
      <c r="D370" s="23" t="str">
        <f t="shared" si="143"/>
        <v>a</v>
      </c>
      <c r="E370" s="89" t="s">
        <v>123</v>
      </c>
      <c r="F370" s="90" t="s">
        <v>16</v>
      </c>
      <c r="G370" s="22" t="s">
        <v>19</v>
      </c>
      <c r="H370" s="23">
        <f t="shared" si="138"/>
        <v>8</v>
      </c>
      <c r="I370" s="23">
        <f t="shared" si="122"/>
        <v>185</v>
      </c>
      <c r="J370" s="23">
        <f t="shared" si="123"/>
        <v>62</v>
      </c>
      <c r="K370" s="23">
        <f t="shared" si="124"/>
        <v>56</v>
      </c>
      <c r="L370" s="23">
        <f t="shared" si="125"/>
        <v>48</v>
      </c>
      <c r="M370" s="23">
        <f t="shared" si="126"/>
        <v>39</v>
      </c>
      <c r="N370" s="23">
        <f t="shared" si="127"/>
        <v>115</v>
      </c>
      <c r="O370" s="23">
        <f t="shared" si="128"/>
        <v>31</v>
      </c>
      <c r="P370" s="23">
        <f t="shared" si="129"/>
        <v>23</v>
      </c>
      <c r="Q370" s="112">
        <f t="shared" si="133"/>
        <v>0.115</v>
      </c>
      <c r="R370" s="112">
        <f t="shared" si="134"/>
        <v>7.7499999999999999E-2</v>
      </c>
      <c r="S370" s="112">
        <f t="shared" si="135"/>
        <v>3.8333333333333337E-2</v>
      </c>
      <c r="T370" s="22" t="str">
        <f t="shared" si="140"/>
        <v>雷</v>
      </c>
      <c r="U370" s="23">
        <f t="shared" si="130"/>
        <v>33</v>
      </c>
      <c r="V370" s="23">
        <f t="shared" si="144"/>
        <v>26</v>
      </c>
      <c r="W370" s="23">
        <f t="shared" si="144"/>
        <v>33</v>
      </c>
      <c r="X370" s="23">
        <f t="shared" si="144"/>
        <v>16</v>
      </c>
      <c r="Y370" s="23">
        <f t="shared" si="144"/>
        <v>20</v>
      </c>
      <c r="Z370" s="23">
        <f t="shared" si="144"/>
        <v>23</v>
      </c>
      <c r="AA370" s="23">
        <f t="shared" si="144"/>
        <v>26</v>
      </c>
      <c r="AB370" s="113">
        <f t="shared" si="136"/>
        <v>0.37266666666666665</v>
      </c>
      <c r="AC370" s="21">
        <f t="shared" si="137"/>
        <v>736.60349999999994</v>
      </c>
    </row>
    <row r="371" spans="2:29" x14ac:dyDescent="0.15">
      <c r="B371" s="23">
        <v>369</v>
      </c>
      <c r="C371" s="23" t="str">
        <f t="shared" si="132"/>
        <v>武器369</v>
      </c>
      <c r="D371" s="23" t="str">
        <f t="shared" si="143"/>
        <v>b</v>
      </c>
      <c r="E371" s="89" t="s">
        <v>123</v>
      </c>
      <c r="F371" s="90" t="s">
        <v>16</v>
      </c>
      <c r="G371" s="22" t="s">
        <v>19</v>
      </c>
      <c r="H371" s="23">
        <f t="shared" si="138"/>
        <v>1</v>
      </c>
      <c r="I371" s="23">
        <f t="shared" si="122"/>
        <v>25</v>
      </c>
      <c r="J371" s="23">
        <f t="shared" si="123"/>
        <v>3</v>
      </c>
      <c r="K371" s="23">
        <f t="shared" si="124"/>
        <v>3</v>
      </c>
      <c r="L371" s="23">
        <f t="shared" si="125"/>
        <v>3</v>
      </c>
      <c r="M371" s="23">
        <f t="shared" si="126"/>
        <v>2</v>
      </c>
      <c r="N371" s="23">
        <f t="shared" si="127"/>
        <v>6</v>
      </c>
      <c r="O371" s="23">
        <f t="shared" si="128"/>
        <v>2</v>
      </c>
      <c r="P371" s="23">
        <f t="shared" si="129"/>
        <v>1</v>
      </c>
      <c r="Q371" s="112">
        <f t="shared" si="133"/>
        <v>5.0000000000000001E-3</v>
      </c>
      <c r="R371" s="112">
        <f t="shared" si="134"/>
        <v>5.0000000000000001E-3</v>
      </c>
      <c r="S371" s="112">
        <f t="shared" si="135"/>
        <v>1.6666666666666666E-3</v>
      </c>
      <c r="T371" s="22" t="str">
        <f t="shared" si="140"/>
        <v>雷</v>
      </c>
      <c r="U371" s="23">
        <f t="shared" si="130"/>
        <v>2</v>
      </c>
      <c r="V371" s="23">
        <f t="shared" si="144"/>
        <v>1</v>
      </c>
      <c r="W371" s="23">
        <f t="shared" si="144"/>
        <v>2</v>
      </c>
      <c r="X371" s="23">
        <f t="shared" si="144"/>
        <v>1</v>
      </c>
      <c r="Y371" s="23">
        <f t="shared" si="144"/>
        <v>1</v>
      </c>
      <c r="Z371" s="23">
        <f t="shared" si="144"/>
        <v>1</v>
      </c>
      <c r="AA371" s="23">
        <f t="shared" si="144"/>
        <v>1</v>
      </c>
      <c r="AB371" s="113">
        <f t="shared" si="136"/>
        <v>0.08</v>
      </c>
      <c r="AC371" s="21">
        <f t="shared" si="137"/>
        <v>54.091666666666669</v>
      </c>
    </row>
    <row r="372" spans="2:29" x14ac:dyDescent="0.15">
      <c r="B372" s="23">
        <v>370</v>
      </c>
      <c r="C372" s="23" t="str">
        <f t="shared" si="132"/>
        <v>武器370</v>
      </c>
      <c r="D372" s="23" t="str">
        <f t="shared" si="143"/>
        <v>b</v>
      </c>
      <c r="E372" s="89" t="s">
        <v>123</v>
      </c>
      <c r="F372" s="90" t="s">
        <v>16</v>
      </c>
      <c r="G372" s="22" t="s">
        <v>19</v>
      </c>
      <c r="H372" s="23">
        <f t="shared" si="138"/>
        <v>2</v>
      </c>
      <c r="I372" s="23">
        <f t="shared" si="122"/>
        <v>50</v>
      </c>
      <c r="J372" s="23">
        <f t="shared" si="123"/>
        <v>6</v>
      </c>
      <c r="K372" s="23">
        <f t="shared" si="124"/>
        <v>6</v>
      </c>
      <c r="L372" s="23">
        <f t="shared" si="125"/>
        <v>5</v>
      </c>
      <c r="M372" s="23">
        <f t="shared" si="126"/>
        <v>4</v>
      </c>
      <c r="N372" s="23">
        <f t="shared" si="127"/>
        <v>12</v>
      </c>
      <c r="O372" s="23">
        <f t="shared" si="128"/>
        <v>3</v>
      </c>
      <c r="P372" s="23">
        <f t="shared" si="129"/>
        <v>2</v>
      </c>
      <c r="Q372" s="112">
        <f t="shared" si="133"/>
        <v>0.01</v>
      </c>
      <c r="R372" s="112">
        <f t="shared" si="134"/>
        <v>7.4999999999999997E-3</v>
      </c>
      <c r="S372" s="112">
        <f t="shared" si="135"/>
        <v>3.3333333333333331E-3</v>
      </c>
      <c r="T372" s="22" t="str">
        <f t="shared" si="140"/>
        <v>雷</v>
      </c>
      <c r="U372" s="23">
        <f t="shared" si="130"/>
        <v>3</v>
      </c>
      <c r="V372" s="23">
        <f t="shared" si="144"/>
        <v>3</v>
      </c>
      <c r="W372" s="23">
        <f t="shared" si="144"/>
        <v>3</v>
      </c>
      <c r="X372" s="23">
        <f t="shared" si="144"/>
        <v>2</v>
      </c>
      <c r="Y372" s="23">
        <f t="shared" si="144"/>
        <v>2</v>
      </c>
      <c r="Z372" s="23">
        <f t="shared" si="144"/>
        <v>2</v>
      </c>
      <c r="AA372" s="23">
        <f t="shared" si="144"/>
        <v>3</v>
      </c>
      <c r="AB372" s="113">
        <f t="shared" si="136"/>
        <v>0.08</v>
      </c>
      <c r="AC372" s="21">
        <f t="shared" si="137"/>
        <v>106.10083333333333</v>
      </c>
    </row>
    <row r="373" spans="2:29" x14ac:dyDescent="0.15">
      <c r="B373" s="23">
        <v>371</v>
      </c>
      <c r="C373" s="23" t="str">
        <f t="shared" si="132"/>
        <v>武器371</v>
      </c>
      <c r="D373" s="23" t="str">
        <f t="shared" si="143"/>
        <v>b</v>
      </c>
      <c r="E373" s="89" t="s">
        <v>123</v>
      </c>
      <c r="F373" s="90" t="s">
        <v>16</v>
      </c>
      <c r="G373" s="22" t="s">
        <v>19</v>
      </c>
      <c r="H373" s="23">
        <f t="shared" si="138"/>
        <v>3</v>
      </c>
      <c r="I373" s="23">
        <f t="shared" si="122"/>
        <v>76</v>
      </c>
      <c r="J373" s="23">
        <f t="shared" si="123"/>
        <v>10</v>
      </c>
      <c r="K373" s="23">
        <f t="shared" si="124"/>
        <v>9</v>
      </c>
      <c r="L373" s="23">
        <f t="shared" si="125"/>
        <v>8</v>
      </c>
      <c r="M373" s="23">
        <f t="shared" si="126"/>
        <v>6</v>
      </c>
      <c r="N373" s="23">
        <f t="shared" si="127"/>
        <v>18</v>
      </c>
      <c r="O373" s="23">
        <f t="shared" si="128"/>
        <v>5</v>
      </c>
      <c r="P373" s="23">
        <f t="shared" si="129"/>
        <v>4</v>
      </c>
      <c r="Q373" s="112">
        <f t="shared" si="133"/>
        <v>0.02</v>
      </c>
      <c r="R373" s="112">
        <f t="shared" si="134"/>
        <v>1.2500000000000001E-2</v>
      </c>
      <c r="S373" s="112">
        <f t="shared" si="135"/>
        <v>6.6666666666666662E-3</v>
      </c>
      <c r="T373" s="22" t="str">
        <f t="shared" si="140"/>
        <v>雷</v>
      </c>
      <c r="U373" s="23">
        <f t="shared" si="130"/>
        <v>5</v>
      </c>
      <c r="V373" s="23">
        <f t="shared" ref="V373:AA382" si="145">ROUND(VLOOKUP($F373,professionGrow,MATCH(V$2,professionGrowPName,0),FALSE)*(1+VLOOKUP($G373,professionGrowP,MATCH(V$2,professionGrowPName,0),FALSE))*$H373*10*VLOOKUP($D373,eq_qulity,5,FALSE),0)</f>
        <v>4</v>
      </c>
      <c r="W373" s="23">
        <f t="shared" si="145"/>
        <v>5</v>
      </c>
      <c r="X373" s="23">
        <f t="shared" si="145"/>
        <v>3</v>
      </c>
      <c r="Y373" s="23">
        <f t="shared" si="145"/>
        <v>3</v>
      </c>
      <c r="Z373" s="23">
        <f t="shared" si="145"/>
        <v>4</v>
      </c>
      <c r="AA373" s="23">
        <f t="shared" si="145"/>
        <v>4</v>
      </c>
      <c r="AB373" s="113">
        <f t="shared" si="136"/>
        <v>9.0666666666666659E-2</v>
      </c>
      <c r="AC373" s="21">
        <f t="shared" si="137"/>
        <v>164.12983333333332</v>
      </c>
    </row>
    <row r="374" spans="2:29" x14ac:dyDescent="0.15">
      <c r="B374" s="23">
        <v>372</v>
      </c>
      <c r="C374" s="23" t="str">
        <f t="shared" si="132"/>
        <v>武器372</v>
      </c>
      <c r="D374" s="23" t="str">
        <f t="shared" si="143"/>
        <v>b</v>
      </c>
      <c r="E374" s="89" t="s">
        <v>123</v>
      </c>
      <c r="F374" s="90" t="s">
        <v>16</v>
      </c>
      <c r="G374" s="22" t="s">
        <v>19</v>
      </c>
      <c r="H374" s="23">
        <f t="shared" si="138"/>
        <v>4</v>
      </c>
      <c r="I374" s="23">
        <f t="shared" si="122"/>
        <v>101</v>
      </c>
      <c r="J374" s="23">
        <f t="shared" si="123"/>
        <v>13</v>
      </c>
      <c r="K374" s="23">
        <f t="shared" si="124"/>
        <v>12</v>
      </c>
      <c r="L374" s="23">
        <f t="shared" si="125"/>
        <v>10</v>
      </c>
      <c r="M374" s="23">
        <f t="shared" si="126"/>
        <v>8</v>
      </c>
      <c r="N374" s="23">
        <f t="shared" si="127"/>
        <v>24</v>
      </c>
      <c r="O374" s="23">
        <f t="shared" si="128"/>
        <v>6</v>
      </c>
      <c r="P374" s="23">
        <f t="shared" si="129"/>
        <v>5</v>
      </c>
      <c r="Q374" s="112">
        <f t="shared" si="133"/>
        <v>2.5000000000000001E-2</v>
      </c>
      <c r="R374" s="112">
        <f t="shared" si="134"/>
        <v>1.4999999999999999E-2</v>
      </c>
      <c r="S374" s="112">
        <f t="shared" si="135"/>
        <v>8.3333333333333332E-3</v>
      </c>
      <c r="T374" s="22" t="str">
        <f t="shared" si="140"/>
        <v>雷</v>
      </c>
      <c r="U374" s="23">
        <f t="shared" si="130"/>
        <v>7</v>
      </c>
      <c r="V374" s="23">
        <f t="shared" si="145"/>
        <v>6</v>
      </c>
      <c r="W374" s="23">
        <f t="shared" si="145"/>
        <v>7</v>
      </c>
      <c r="X374" s="23">
        <f t="shared" si="145"/>
        <v>3</v>
      </c>
      <c r="Y374" s="23">
        <f t="shared" si="145"/>
        <v>4</v>
      </c>
      <c r="Z374" s="23">
        <f t="shared" si="145"/>
        <v>5</v>
      </c>
      <c r="AA374" s="23">
        <f t="shared" si="145"/>
        <v>6</v>
      </c>
      <c r="AB374" s="113">
        <f t="shared" si="136"/>
        <v>0.11933333333333333</v>
      </c>
      <c r="AC374" s="21">
        <f t="shared" si="137"/>
        <v>217.16766666666666</v>
      </c>
    </row>
    <row r="375" spans="2:29" x14ac:dyDescent="0.15">
      <c r="B375" s="23">
        <v>373</v>
      </c>
      <c r="C375" s="23" t="str">
        <f t="shared" si="132"/>
        <v>武器373</v>
      </c>
      <c r="D375" s="23" t="str">
        <f t="shared" si="143"/>
        <v>b</v>
      </c>
      <c r="E375" s="89" t="s">
        <v>123</v>
      </c>
      <c r="F375" s="90" t="s">
        <v>16</v>
      </c>
      <c r="G375" s="22" t="s">
        <v>19</v>
      </c>
      <c r="H375" s="23">
        <f t="shared" si="138"/>
        <v>5</v>
      </c>
      <c r="I375" s="23">
        <f t="shared" si="122"/>
        <v>126</v>
      </c>
      <c r="J375" s="23">
        <f t="shared" si="123"/>
        <v>16</v>
      </c>
      <c r="K375" s="23">
        <f t="shared" si="124"/>
        <v>15</v>
      </c>
      <c r="L375" s="23">
        <f t="shared" si="125"/>
        <v>13</v>
      </c>
      <c r="M375" s="23">
        <f t="shared" si="126"/>
        <v>10</v>
      </c>
      <c r="N375" s="23">
        <f t="shared" si="127"/>
        <v>30</v>
      </c>
      <c r="O375" s="23">
        <f t="shared" si="128"/>
        <v>8</v>
      </c>
      <c r="P375" s="23">
        <f t="shared" si="129"/>
        <v>6</v>
      </c>
      <c r="Q375" s="112">
        <f t="shared" si="133"/>
        <v>0.03</v>
      </c>
      <c r="R375" s="112">
        <f t="shared" si="134"/>
        <v>0.02</v>
      </c>
      <c r="S375" s="112">
        <f t="shared" si="135"/>
        <v>0.01</v>
      </c>
      <c r="T375" s="22" t="str">
        <f t="shared" si="140"/>
        <v>雷</v>
      </c>
      <c r="U375" s="23">
        <f t="shared" si="130"/>
        <v>9</v>
      </c>
      <c r="V375" s="23">
        <f t="shared" si="145"/>
        <v>7</v>
      </c>
      <c r="W375" s="23">
        <f t="shared" si="145"/>
        <v>9</v>
      </c>
      <c r="X375" s="23">
        <f t="shared" si="145"/>
        <v>4</v>
      </c>
      <c r="Y375" s="23">
        <f t="shared" si="145"/>
        <v>5</v>
      </c>
      <c r="Z375" s="23">
        <f t="shared" si="145"/>
        <v>6</v>
      </c>
      <c r="AA375" s="23">
        <f t="shared" si="145"/>
        <v>7</v>
      </c>
      <c r="AB375" s="113">
        <f t="shared" si="136"/>
        <v>0.14933333333333335</v>
      </c>
      <c r="AC375" s="21">
        <f t="shared" si="137"/>
        <v>271.20933333333335</v>
      </c>
    </row>
    <row r="376" spans="2:29" x14ac:dyDescent="0.15">
      <c r="B376" s="23">
        <v>374</v>
      </c>
      <c r="C376" s="23" t="str">
        <f t="shared" si="132"/>
        <v>武器374</v>
      </c>
      <c r="D376" s="23" t="str">
        <f t="shared" si="143"/>
        <v>b</v>
      </c>
      <c r="E376" s="89" t="s">
        <v>123</v>
      </c>
      <c r="F376" s="90" t="s">
        <v>16</v>
      </c>
      <c r="G376" s="22" t="s">
        <v>19</v>
      </c>
      <c r="H376" s="23">
        <f t="shared" si="138"/>
        <v>6</v>
      </c>
      <c r="I376" s="23">
        <f t="shared" si="122"/>
        <v>151</v>
      </c>
      <c r="J376" s="23">
        <f t="shared" si="123"/>
        <v>19</v>
      </c>
      <c r="K376" s="23">
        <f t="shared" si="124"/>
        <v>17</v>
      </c>
      <c r="L376" s="23">
        <f t="shared" si="125"/>
        <v>15</v>
      </c>
      <c r="M376" s="23">
        <f t="shared" si="126"/>
        <v>12</v>
      </c>
      <c r="N376" s="23">
        <f t="shared" si="127"/>
        <v>36</v>
      </c>
      <c r="O376" s="23">
        <f t="shared" si="128"/>
        <v>10</v>
      </c>
      <c r="P376" s="23">
        <f t="shared" si="129"/>
        <v>7</v>
      </c>
      <c r="Q376" s="112">
        <f t="shared" si="133"/>
        <v>3.5000000000000003E-2</v>
      </c>
      <c r="R376" s="112">
        <f t="shared" si="134"/>
        <v>2.5000000000000001E-2</v>
      </c>
      <c r="S376" s="112">
        <f t="shared" si="135"/>
        <v>1.1666666666666667E-2</v>
      </c>
      <c r="T376" s="22" t="str">
        <f t="shared" si="140"/>
        <v>雷</v>
      </c>
      <c r="U376" s="23">
        <f t="shared" si="130"/>
        <v>10</v>
      </c>
      <c r="V376" s="23">
        <f t="shared" si="145"/>
        <v>8</v>
      </c>
      <c r="W376" s="23">
        <f t="shared" si="145"/>
        <v>10</v>
      </c>
      <c r="X376" s="23">
        <f t="shared" si="145"/>
        <v>5</v>
      </c>
      <c r="Y376" s="23">
        <f t="shared" si="145"/>
        <v>6</v>
      </c>
      <c r="Z376" s="23">
        <f t="shared" si="145"/>
        <v>7</v>
      </c>
      <c r="AA376" s="23">
        <f t="shared" si="145"/>
        <v>8</v>
      </c>
      <c r="AB376" s="113">
        <f t="shared" si="136"/>
        <v>0.17800000000000002</v>
      </c>
      <c r="AC376" s="21">
        <f t="shared" si="137"/>
        <v>321.24966666666666</v>
      </c>
    </row>
    <row r="377" spans="2:29" x14ac:dyDescent="0.15">
      <c r="B377" s="23">
        <v>375</v>
      </c>
      <c r="C377" s="23" t="str">
        <f t="shared" si="132"/>
        <v>武器375</v>
      </c>
      <c r="D377" s="23" t="str">
        <f t="shared" si="143"/>
        <v>b</v>
      </c>
      <c r="E377" s="89" t="s">
        <v>123</v>
      </c>
      <c r="F377" s="90" t="s">
        <v>16</v>
      </c>
      <c r="G377" s="22" t="s">
        <v>19</v>
      </c>
      <c r="H377" s="23">
        <f t="shared" si="138"/>
        <v>7</v>
      </c>
      <c r="I377" s="23">
        <f t="shared" si="122"/>
        <v>176</v>
      </c>
      <c r="J377" s="23">
        <f t="shared" si="123"/>
        <v>23</v>
      </c>
      <c r="K377" s="23">
        <f t="shared" si="124"/>
        <v>20</v>
      </c>
      <c r="L377" s="23">
        <f t="shared" si="125"/>
        <v>18</v>
      </c>
      <c r="M377" s="23">
        <f t="shared" si="126"/>
        <v>14</v>
      </c>
      <c r="N377" s="23">
        <f t="shared" si="127"/>
        <v>42</v>
      </c>
      <c r="O377" s="23">
        <f t="shared" si="128"/>
        <v>11</v>
      </c>
      <c r="P377" s="23">
        <f t="shared" si="129"/>
        <v>8</v>
      </c>
      <c r="Q377" s="112">
        <f t="shared" si="133"/>
        <v>0.04</v>
      </c>
      <c r="R377" s="112">
        <f t="shared" si="134"/>
        <v>2.75E-2</v>
      </c>
      <c r="S377" s="112">
        <f t="shared" si="135"/>
        <v>1.3333333333333332E-2</v>
      </c>
      <c r="T377" s="22" t="str">
        <f t="shared" si="140"/>
        <v>雷</v>
      </c>
      <c r="U377" s="23">
        <f t="shared" si="130"/>
        <v>12</v>
      </c>
      <c r="V377" s="23">
        <f t="shared" si="145"/>
        <v>10</v>
      </c>
      <c r="W377" s="23">
        <f t="shared" si="145"/>
        <v>12</v>
      </c>
      <c r="X377" s="23">
        <f t="shared" si="145"/>
        <v>6</v>
      </c>
      <c r="Y377" s="23">
        <f t="shared" si="145"/>
        <v>7</v>
      </c>
      <c r="Z377" s="23">
        <f t="shared" si="145"/>
        <v>8</v>
      </c>
      <c r="AA377" s="23">
        <f t="shared" si="145"/>
        <v>10</v>
      </c>
      <c r="AB377" s="113">
        <f t="shared" si="136"/>
        <v>0.20800000000000002</v>
      </c>
      <c r="AC377" s="21">
        <f t="shared" si="137"/>
        <v>377.28883333333334</v>
      </c>
    </row>
    <row r="378" spans="2:29" x14ac:dyDescent="0.15">
      <c r="B378" s="23">
        <v>376</v>
      </c>
      <c r="C378" s="23" t="str">
        <f t="shared" si="132"/>
        <v>武器376</v>
      </c>
      <c r="D378" s="23" t="str">
        <f t="shared" si="143"/>
        <v>b</v>
      </c>
      <c r="E378" s="89" t="s">
        <v>123</v>
      </c>
      <c r="F378" s="90" t="s">
        <v>16</v>
      </c>
      <c r="G378" s="22" t="s">
        <v>19</v>
      </c>
      <c r="H378" s="23">
        <f t="shared" si="138"/>
        <v>8</v>
      </c>
      <c r="I378" s="23">
        <f t="shared" si="122"/>
        <v>202</v>
      </c>
      <c r="J378" s="23">
        <f t="shared" si="123"/>
        <v>26</v>
      </c>
      <c r="K378" s="23">
        <f t="shared" si="124"/>
        <v>23</v>
      </c>
      <c r="L378" s="23">
        <f t="shared" si="125"/>
        <v>20</v>
      </c>
      <c r="M378" s="23">
        <f t="shared" si="126"/>
        <v>16</v>
      </c>
      <c r="N378" s="23">
        <f t="shared" si="127"/>
        <v>48</v>
      </c>
      <c r="O378" s="23">
        <f t="shared" si="128"/>
        <v>13</v>
      </c>
      <c r="P378" s="23">
        <f t="shared" si="129"/>
        <v>10</v>
      </c>
      <c r="Q378" s="112">
        <f t="shared" si="133"/>
        <v>0.05</v>
      </c>
      <c r="R378" s="112">
        <f t="shared" si="134"/>
        <v>3.2500000000000001E-2</v>
      </c>
      <c r="S378" s="112">
        <f t="shared" si="135"/>
        <v>1.6666666666666666E-2</v>
      </c>
      <c r="T378" s="22" t="str">
        <f t="shared" si="140"/>
        <v>雷</v>
      </c>
      <c r="U378" s="23">
        <f t="shared" si="130"/>
        <v>14</v>
      </c>
      <c r="V378" s="23">
        <f t="shared" si="145"/>
        <v>11</v>
      </c>
      <c r="W378" s="23">
        <f t="shared" si="145"/>
        <v>14</v>
      </c>
      <c r="X378" s="23">
        <f t="shared" si="145"/>
        <v>7</v>
      </c>
      <c r="Y378" s="23">
        <f t="shared" si="145"/>
        <v>8</v>
      </c>
      <c r="Z378" s="23">
        <f t="shared" si="145"/>
        <v>10</v>
      </c>
      <c r="AA378" s="23">
        <f t="shared" si="145"/>
        <v>11</v>
      </c>
      <c r="AB378" s="113">
        <f t="shared" si="136"/>
        <v>0.23866666666666667</v>
      </c>
      <c r="AC378" s="21">
        <f t="shared" si="137"/>
        <v>433.33783333333338</v>
      </c>
    </row>
    <row r="379" spans="2:29" x14ac:dyDescent="0.15">
      <c r="B379" s="23">
        <v>377</v>
      </c>
      <c r="C379" s="23" t="str">
        <f t="shared" si="132"/>
        <v>武器377</v>
      </c>
      <c r="D379" s="23" t="str">
        <f t="shared" si="143"/>
        <v>c</v>
      </c>
      <c r="E379" s="89" t="s">
        <v>123</v>
      </c>
      <c r="F379" s="90" t="s">
        <v>16</v>
      </c>
      <c r="G379" s="22" t="s">
        <v>19</v>
      </c>
      <c r="H379" s="23">
        <f t="shared" si="138"/>
        <v>1</v>
      </c>
      <c r="I379" s="23">
        <f t="shared" si="122"/>
        <v>29</v>
      </c>
      <c r="J379" s="23">
        <f t="shared" si="123"/>
        <v>0</v>
      </c>
      <c r="K379" s="23">
        <f t="shared" si="124"/>
        <v>0</v>
      </c>
      <c r="L379" s="23">
        <f t="shared" si="125"/>
        <v>0</v>
      </c>
      <c r="M379" s="23">
        <f t="shared" si="126"/>
        <v>0</v>
      </c>
      <c r="N379" s="23">
        <f t="shared" si="127"/>
        <v>0</v>
      </c>
      <c r="O379" s="23">
        <f t="shared" si="128"/>
        <v>0</v>
      </c>
      <c r="P379" s="23">
        <f t="shared" si="129"/>
        <v>0</v>
      </c>
      <c r="Q379" s="112">
        <f t="shared" si="133"/>
        <v>0</v>
      </c>
      <c r="R379" s="112">
        <f t="shared" si="134"/>
        <v>0</v>
      </c>
      <c r="S379" s="112">
        <f t="shared" si="135"/>
        <v>0</v>
      </c>
      <c r="T379" s="22" t="str">
        <f t="shared" si="140"/>
        <v>雷</v>
      </c>
      <c r="U379" s="23">
        <f t="shared" si="130"/>
        <v>0</v>
      </c>
      <c r="V379" s="23">
        <f t="shared" si="145"/>
        <v>0</v>
      </c>
      <c r="W379" s="23">
        <f t="shared" si="145"/>
        <v>0</v>
      </c>
      <c r="X379" s="23">
        <f t="shared" si="145"/>
        <v>0</v>
      </c>
      <c r="Y379" s="23">
        <f t="shared" si="145"/>
        <v>0</v>
      </c>
      <c r="Z379" s="23">
        <f t="shared" si="145"/>
        <v>0</v>
      </c>
      <c r="AA379" s="23">
        <f t="shared" si="145"/>
        <v>0</v>
      </c>
      <c r="AB379" s="113">
        <f t="shared" si="136"/>
        <v>0</v>
      </c>
      <c r="AC379" s="21">
        <f t="shared" si="137"/>
        <v>29</v>
      </c>
    </row>
    <row r="380" spans="2:29" x14ac:dyDescent="0.15">
      <c r="B380" s="23">
        <v>378</v>
      </c>
      <c r="C380" s="23" t="str">
        <f t="shared" si="132"/>
        <v>武器378</v>
      </c>
      <c r="D380" s="23" t="str">
        <f t="shared" si="143"/>
        <v>c</v>
      </c>
      <c r="E380" s="89" t="s">
        <v>123</v>
      </c>
      <c r="F380" s="90" t="s">
        <v>16</v>
      </c>
      <c r="G380" s="22" t="s">
        <v>19</v>
      </c>
      <c r="H380" s="23">
        <f t="shared" si="138"/>
        <v>2</v>
      </c>
      <c r="I380" s="23">
        <f t="shared" si="122"/>
        <v>57</v>
      </c>
      <c r="J380" s="23">
        <f t="shared" si="123"/>
        <v>0</v>
      </c>
      <c r="K380" s="23">
        <f t="shared" si="124"/>
        <v>0</v>
      </c>
      <c r="L380" s="23">
        <f t="shared" si="125"/>
        <v>0</v>
      </c>
      <c r="M380" s="23">
        <f t="shared" si="126"/>
        <v>0</v>
      </c>
      <c r="N380" s="23">
        <f t="shared" si="127"/>
        <v>0</v>
      </c>
      <c r="O380" s="23">
        <f t="shared" si="128"/>
        <v>0</v>
      </c>
      <c r="P380" s="23">
        <f t="shared" si="129"/>
        <v>0</v>
      </c>
      <c r="Q380" s="112">
        <f t="shared" si="133"/>
        <v>0</v>
      </c>
      <c r="R380" s="112">
        <f t="shared" si="134"/>
        <v>0</v>
      </c>
      <c r="S380" s="112">
        <f t="shared" si="135"/>
        <v>0</v>
      </c>
      <c r="T380" s="22" t="str">
        <f t="shared" si="140"/>
        <v>雷</v>
      </c>
      <c r="U380" s="23">
        <f t="shared" si="130"/>
        <v>0</v>
      </c>
      <c r="V380" s="23">
        <f t="shared" si="145"/>
        <v>0</v>
      </c>
      <c r="W380" s="23">
        <f t="shared" si="145"/>
        <v>0</v>
      </c>
      <c r="X380" s="23">
        <f t="shared" si="145"/>
        <v>0</v>
      </c>
      <c r="Y380" s="23">
        <f t="shared" si="145"/>
        <v>0</v>
      </c>
      <c r="Z380" s="23">
        <f t="shared" si="145"/>
        <v>0</v>
      </c>
      <c r="AA380" s="23">
        <f t="shared" si="145"/>
        <v>0</v>
      </c>
      <c r="AB380" s="113">
        <f t="shared" si="136"/>
        <v>0</v>
      </c>
      <c r="AC380" s="21">
        <f t="shared" si="137"/>
        <v>57</v>
      </c>
    </row>
    <row r="381" spans="2:29" x14ac:dyDescent="0.15">
      <c r="B381" s="23">
        <v>379</v>
      </c>
      <c r="C381" s="23" t="str">
        <f t="shared" si="132"/>
        <v>武器379</v>
      </c>
      <c r="D381" s="23" t="str">
        <f t="shared" si="143"/>
        <v>c</v>
      </c>
      <c r="E381" s="89" t="s">
        <v>123</v>
      </c>
      <c r="F381" s="90" t="s">
        <v>16</v>
      </c>
      <c r="G381" s="22" t="s">
        <v>19</v>
      </c>
      <c r="H381" s="23">
        <f t="shared" si="138"/>
        <v>3</v>
      </c>
      <c r="I381" s="23">
        <f t="shared" si="122"/>
        <v>86</v>
      </c>
      <c r="J381" s="23">
        <f t="shared" si="123"/>
        <v>0</v>
      </c>
      <c r="K381" s="23">
        <f t="shared" si="124"/>
        <v>0</v>
      </c>
      <c r="L381" s="23">
        <f t="shared" si="125"/>
        <v>0</v>
      </c>
      <c r="M381" s="23">
        <f t="shared" si="126"/>
        <v>0</v>
      </c>
      <c r="N381" s="23">
        <f t="shared" si="127"/>
        <v>0</v>
      </c>
      <c r="O381" s="23">
        <f t="shared" si="128"/>
        <v>0</v>
      </c>
      <c r="P381" s="23">
        <f t="shared" si="129"/>
        <v>0</v>
      </c>
      <c r="Q381" s="112">
        <f t="shared" si="133"/>
        <v>0</v>
      </c>
      <c r="R381" s="112">
        <f t="shared" si="134"/>
        <v>0</v>
      </c>
      <c r="S381" s="112">
        <f t="shared" si="135"/>
        <v>0</v>
      </c>
      <c r="T381" s="22" t="str">
        <f t="shared" si="140"/>
        <v>雷</v>
      </c>
      <c r="U381" s="23">
        <f t="shared" si="130"/>
        <v>0</v>
      </c>
      <c r="V381" s="23">
        <f t="shared" si="145"/>
        <v>0</v>
      </c>
      <c r="W381" s="23">
        <f t="shared" si="145"/>
        <v>0</v>
      </c>
      <c r="X381" s="23">
        <f t="shared" si="145"/>
        <v>0</v>
      </c>
      <c r="Y381" s="23">
        <f t="shared" si="145"/>
        <v>0</v>
      </c>
      <c r="Z381" s="23">
        <f t="shared" si="145"/>
        <v>0</v>
      </c>
      <c r="AA381" s="23">
        <f t="shared" si="145"/>
        <v>0</v>
      </c>
      <c r="AB381" s="113">
        <f t="shared" si="136"/>
        <v>0</v>
      </c>
      <c r="AC381" s="21">
        <f t="shared" si="137"/>
        <v>86</v>
      </c>
    </row>
    <row r="382" spans="2:29" x14ac:dyDescent="0.15">
      <c r="B382" s="23">
        <v>380</v>
      </c>
      <c r="C382" s="23" t="str">
        <f t="shared" si="132"/>
        <v>武器380</v>
      </c>
      <c r="D382" s="23" t="str">
        <f t="shared" si="143"/>
        <v>c</v>
      </c>
      <c r="E382" s="89" t="s">
        <v>123</v>
      </c>
      <c r="F382" s="90" t="s">
        <v>16</v>
      </c>
      <c r="G382" s="22" t="s">
        <v>19</v>
      </c>
      <c r="H382" s="23">
        <f t="shared" si="138"/>
        <v>4</v>
      </c>
      <c r="I382" s="23">
        <f t="shared" si="122"/>
        <v>115</v>
      </c>
      <c r="J382" s="23">
        <f t="shared" si="123"/>
        <v>0</v>
      </c>
      <c r="K382" s="23">
        <f t="shared" si="124"/>
        <v>0</v>
      </c>
      <c r="L382" s="23">
        <f t="shared" si="125"/>
        <v>0</v>
      </c>
      <c r="M382" s="23">
        <f t="shared" si="126"/>
        <v>0</v>
      </c>
      <c r="N382" s="23">
        <f t="shared" si="127"/>
        <v>0</v>
      </c>
      <c r="O382" s="23">
        <f t="shared" si="128"/>
        <v>0</v>
      </c>
      <c r="P382" s="23">
        <f t="shared" si="129"/>
        <v>0</v>
      </c>
      <c r="Q382" s="112">
        <f t="shared" si="133"/>
        <v>0</v>
      </c>
      <c r="R382" s="112">
        <f t="shared" si="134"/>
        <v>0</v>
      </c>
      <c r="S382" s="112">
        <f t="shared" si="135"/>
        <v>0</v>
      </c>
      <c r="T382" s="22" t="str">
        <f t="shared" si="140"/>
        <v>雷</v>
      </c>
      <c r="U382" s="23">
        <f t="shared" si="130"/>
        <v>0</v>
      </c>
      <c r="V382" s="23">
        <f t="shared" si="145"/>
        <v>0</v>
      </c>
      <c r="W382" s="23">
        <f t="shared" si="145"/>
        <v>0</v>
      </c>
      <c r="X382" s="23">
        <f t="shared" si="145"/>
        <v>0</v>
      </c>
      <c r="Y382" s="23">
        <f t="shared" si="145"/>
        <v>0</v>
      </c>
      <c r="Z382" s="23">
        <f t="shared" si="145"/>
        <v>0</v>
      </c>
      <c r="AA382" s="23">
        <f t="shared" si="145"/>
        <v>0</v>
      </c>
      <c r="AB382" s="113">
        <f t="shared" si="136"/>
        <v>0</v>
      </c>
      <c r="AC382" s="21">
        <f t="shared" si="137"/>
        <v>115</v>
      </c>
    </row>
    <row r="383" spans="2:29" x14ac:dyDescent="0.15">
      <c r="B383" s="23">
        <v>381</v>
      </c>
      <c r="C383" s="23" t="str">
        <f t="shared" si="132"/>
        <v>武器381</v>
      </c>
      <c r="D383" s="23" t="str">
        <f t="shared" si="143"/>
        <v>c</v>
      </c>
      <c r="E383" s="89" t="s">
        <v>123</v>
      </c>
      <c r="F383" s="90" t="s">
        <v>16</v>
      </c>
      <c r="G383" s="22" t="s">
        <v>19</v>
      </c>
      <c r="H383" s="23">
        <f t="shared" si="138"/>
        <v>5</v>
      </c>
      <c r="I383" s="23">
        <f t="shared" si="122"/>
        <v>144</v>
      </c>
      <c r="J383" s="23">
        <f t="shared" si="123"/>
        <v>0</v>
      </c>
      <c r="K383" s="23">
        <f t="shared" si="124"/>
        <v>0</v>
      </c>
      <c r="L383" s="23">
        <f t="shared" si="125"/>
        <v>0</v>
      </c>
      <c r="M383" s="23">
        <f t="shared" si="126"/>
        <v>0</v>
      </c>
      <c r="N383" s="23">
        <f t="shared" si="127"/>
        <v>0</v>
      </c>
      <c r="O383" s="23">
        <f t="shared" si="128"/>
        <v>0</v>
      </c>
      <c r="P383" s="23">
        <f t="shared" si="129"/>
        <v>0</v>
      </c>
      <c r="Q383" s="112">
        <f t="shared" si="133"/>
        <v>0</v>
      </c>
      <c r="R383" s="112">
        <f t="shared" si="134"/>
        <v>0</v>
      </c>
      <c r="S383" s="112">
        <f t="shared" si="135"/>
        <v>0</v>
      </c>
      <c r="T383" s="22" t="str">
        <f t="shared" si="140"/>
        <v>雷</v>
      </c>
      <c r="U383" s="23">
        <f t="shared" si="130"/>
        <v>0</v>
      </c>
      <c r="V383" s="23">
        <f t="shared" ref="V383:AA392" si="146">ROUND(VLOOKUP($F383,professionGrow,MATCH(V$2,professionGrowPName,0),FALSE)*(1+VLOOKUP($G383,professionGrowP,MATCH(V$2,professionGrowPName,0),FALSE))*$H383*10*VLOOKUP($D383,eq_qulity,5,FALSE),0)</f>
        <v>0</v>
      </c>
      <c r="W383" s="23">
        <f t="shared" si="146"/>
        <v>0</v>
      </c>
      <c r="X383" s="23">
        <f t="shared" si="146"/>
        <v>0</v>
      </c>
      <c r="Y383" s="23">
        <f t="shared" si="146"/>
        <v>0</v>
      </c>
      <c r="Z383" s="23">
        <f t="shared" si="146"/>
        <v>0</v>
      </c>
      <c r="AA383" s="23">
        <f t="shared" si="146"/>
        <v>0</v>
      </c>
      <c r="AB383" s="113">
        <f t="shared" si="136"/>
        <v>0</v>
      </c>
      <c r="AC383" s="21">
        <f t="shared" si="137"/>
        <v>144</v>
      </c>
    </row>
    <row r="384" spans="2:29" x14ac:dyDescent="0.15">
      <c r="B384" s="23">
        <v>382</v>
      </c>
      <c r="C384" s="23" t="str">
        <f t="shared" si="132"/>
        <v>武器382</v>
      </c>
      <c r="D384" s="23" t="str">
        <f t="shared" si="143"/>
        <v>c</v>
      </c>
      <c r="E384" s="89" t="s">
        <v>123</v>
      </c>
      <c r="F384" s="90" t="s">
        <v>16</v>
      </c>
      <c r="G384" s="22" t="s">
        <v>19</v>
      </c>
      <c r="H384" s="23">
        <f t="shared" si="138"/>
        <v>6</v>
      </c>
      <c r="I384" s="23">
        <f t="shared" si="122"/>
        <v>172</v>
      </c>
      <c r="J384" s="23">
        <f t="shared" si="123"/>
        <v>0</v>
      </c>
      <c r="K384" s="23">
        <f t="shared" si="124"/>
        <v>0</v>
      </c>
      <c r="L384" s="23">
        <f t="shared" si="125"/>
        <v>0</v>
      </c>
      <c r="M384" s="23">
        <f t="shared" si="126"/>
        <v>0</v>
      </c>
      <c r="N384" s="23">
        <f t="shared" si="127"/>
        <v>0</v>
      </c>
      <c r="O384" s="23">
        <f t="shared" si="128"/>
        <v>0</v>
      </c>
      <c r="P384" s="23">
        <f t="shared" si="129"/>
        <v>0</v>
      </c>
      <c r="Q384" s="112">
        <f t="shared" si="133"/>
        <v>0</v>
      </c>
      <c r="R384" s="112">
        <f t="shared" si="134"/>
        <v>0</v>
      </c>
      <c r="S384" s="112">
        <f t="shared" si="135"/>
        <v>0</v>
      </c>
      <c r="T384" s="22" t="str">
        <f t="shared" si="140"/>
        <v>雷</v>
      </c>
      <c r="U384" s="23">
        <f t="shared" si="130"/>
        <v>0</v>
      </c>
      <c r="V384" s="23">
        <f t="shared" si="146"/>
        <v>0</v>
      </c>
      <c r="W384" s="23">
        <f t="shared" si="146"/>
        <v>0</v>
      </c>
      <c r="X384" s="23">
        <f t="shared" si="146"/>
        <v>0</v>
      </c>
      <c r="Y384" s="23">
        <f t="shared" si="146"/>
        <v>0</v>
      </c>
      <c r="Z384" s="23">
        <f t="shared" si="146"/>
        <v>0</v>
      </c>
      <c r="AA384" s="23">
        <f t="shared" si="146"/>
        <v>0</v>
      </c>
      <c r="AB384" s="113">
        <f t="shared" si="136"/>
        <v>0</v>
      </c>
      <c r="AC384" s="21">
        <f t="shared" si="137"/>
        <v>172</v>
      </c>
    </row>
    <row r="385" spans="2:29" x14ac:dyDescent="0.15">
      <c r="B385" s="23">
        <v>383</v>
      </c>
      <c r="C385" s="23" t="str">
        <f t="shared" si="132"/>
        <v>武器383</v>
      </c>
      <c r="D385" s="23" t="str">
        <f t="shared" si="143"/>
        <v>c</v>
      </c>
      <c r="E385" s="89" t="s">
        <v>123</v>
      </c>
      <c r="F385" s="90" t="s">
        <v>16</v>
      </c>
      <c r="G385" s="22" t="s">
        <v>19</v>
      </c>
      <c r="H385" s="23">
        <f t="shared" si="138"/>
        <v>7</v>
      </c>
      <c r="I385" s="23">
        <f t="shared" si="122"/>
        <v>201</v>
      </c>
      <c r="J385" s="23">
        <f t="shared" si="123"/>
        <v>0</v>
      </c>
      <c r="K385" s="23">
        <f t="shared" si="124"/>
        <v>0</v>
      </c>
      <c r="L385" s="23">
        <f t="shared" si="125"/>
        <v>0</v>
      </c>
      <c r="M385" s="23">
        <f t="shared" si="126"/>
        <v>0</v>
      </c>
      <c r="N385" s="23">
        <f t="shared" si="127"/>
        <v>0</v>
      </c>
      <c r="O385" s="23">
        <f t="shared" si="128"/>
        <v>0</v>
      </c>
      <c r="P385" s="23">
        <f t="shared" si="129"/>
        <v>0</v>
      </c>
      <c r="Q385" s="112">
        <f t="shared" si="133"/>
        <v>0</v>
      </c>
      <c r="R385" s="112">
        <f t="shared" si="134"/>
        <v>0</v>
      </c>
      <c r="S385" s="112">
        <f t="shared" si="135"/>
        <v>0</v>
      </c>
      <c r="T385" s="22" t="str">
        <f t="shared" si="140"/>
        <v>雷</v>
      </c>
      <c r="U385" s="23">
        <f t="shared" si="130"/>
        <v>0</v>
      </c>
      <c r="V385" s="23">
        <f t="shared" si="146"/>
        <v>0</v>
      </c>
      <c r="W385" s="23">
        <f t="shared" si="146"/>
        <v>0</v>
      </c>
      <c r="X385" s="23">
        <f t="shared" si="146"/>
        <v>0</v>
      </c>
      <c r="Y385" s="23">
        <f t="shared" si="146"/>
        <v>0</v>
      </c>
      <c r="Z385" s="23">
        <f t="shared" si="146"/>
        <v>0</v>
      </c>
      <c r="AA385" s="23">
        <f t="shared" si="146"/>
        <v>0</v>
      </c>
      <c r="AB385" s="113">
        <f t="shared" si="136"/>
        <v>0</v>
      </c>
      <c r="AC385" s="21">
        <f t="shared" si="137"/>
        <v>201</v>
      </c>
    </row>
    <row r="386" spans="2:29" x14ac:dyDescent="0.15">
      <c r="B386" s="23">
        <v>384</v>
      </c>
      <c r="C386" s="23" t="str">
        <f t="shared" si="132"/>
        <v>武器384</v>
      </c>
      <c r="D386" s="23" t="str">
        <f t="shared" si="143"/>
        <v>c</v>
      </c>
      <c r="E386" s="89" t="s">
        <v>123</v>
      </c>
      <c r="F386" s="90" t="s">
        <v>16</v>
      </c>
      <c r="G386" s="22" t="s">
        <v>19</v>
      </c>
      <c r="H386" s="23">
        <f t="shared" si="138"/>
        <v>8</v>
      </c>
      <c r="I386" s="23">
        <f t="shared" si="122"/>
        <v>230</v>
      </c>
      <c r="J386" s="23">
        <f t="shared" si="123"/>
        <v>0</v>
      </c>
      <c r="K386" s="23">
        <f t="shared" si="124"/>
        <v>0</v>
      </c>
      <c r="L386" s="23">
        <f t="shared" si="125"/>
        <v>0</v>
      </c>
      <c r="M386" s="23">
        <f t="shared" si="126"/>
        <v>0</v>
      </c>
      <c r="N386" s="23">
        <f t="shared" si="127"/>
        <v>0</v>
      </c>
      <c r="O386" s="23">
        <f t="shared" si="128"/>
        <v>0</v>
      </c>
      <c r="P386" s="23">
        <f t="shared" si="129"/>
        <v>0</v>
      </c>
      <c r="Q386" s="112">
        <f t="shared" si="133"/>
        <v>0</v>
      </c>
      <c r="R386" s="112">
        <f t="shared" si="134"/>
        <v>0</v>
      </c>
      <c r="S386" s="112">
        <f t="shared" si="135"/>
        <v>0</v>
      </c>
      <c r="T386" s="22" t="str">
        <f t="shared" si="140"/>
        <v>雷</v>
      </c>
      <c r="U386" s="23">
        <f t="shared" si="130"/>
        <v>0</v>
      </c>
      <c r="V386" s="23">
        <f t="shared" si="146"/>
        <v>0</v>
      </c>
      <c r="W386" s="23">
        <f t="shared" si="146"/>
        <v>0</v>
      </c>
      <c r="X386" s="23">
        <f t="shared" si="146"/>
        <v>0</v>
      </c>
      <c r="Y386" s="23">
        <f t="shared" si="146"/>
        <v>0</v>
      </c>
      <c r="Z386" s="23">
        <f t="shared" si="146"/>
        <v>0</v>
      </c>
      <c r="AA386" s="23">
        <f t="shared" si="146"/>
        <v>0</v>
      </c>
      <c r="AB386" s="113">
        <f t="shared" si="136"/>
        <v>0</v>
      </c>
      <c r="AC386" s="21">
        <f t="shared" si="137"/>
        <v>230</v>
      </c>
    </row>
    <row r="387" spans="2:29" x14ac:dyDescent="0.15">
      <c r="B387" s="23">
        <v>385</v>
      </c>
      <c r="C387" s="23" t="str">
        <f t="shared" si="132"/>
        <v>武器385</v>
      </c>
      <c r="D387" s="23" t="str">
        <f t="shared" si="143"/>
        <v>s</v>
      </c>
      <c r="E387" s="89" t="s">
        <v>123</v>
      </c>
      <c r="F387" s="90" t="s">
        <v>16</v>
      </c>
      <c r="G387" s="22" t="s">
        <v>18</v>
      </c>
      <c r="H387" s="23">
        <f t="shared" si="138"/>
        <v>1</v>
      </c>
      <c r="I387" s="23">
        <f t="shared" ref="I387:I450" si="147">ROUND(VLOOKUP(F387,professionGrow,4,FALSE)*(1+VLOOKUP(G387,professionGrowP,4,FALSE))*H387*10*VLOOKUP(D387,eq_qulity,4,FALSE)*(1+VLOOKUP($G387,equ_change,4,FALSE)),0)</f>
        <v>27</v>
      </c>
      <c r="J387" s="23">
        <f t="shared" ref="J387:J450" si="148">ROUND(VLOOKUP($F387,professionGrow,血量,FALSE)*(1+VLOOKUP($G387,professionGrowP,血量,FALSE))*$H387*10*VLOOKUP($D387,eq_qulity,5,FALSE)*(1+VLOOKUP($G387,equ_change,血量,FALSE)),0)</f>
        <v>12</v>
      </c>
      <c r="K387" s="23">
        <f t="shared" ref="K387:K450" si="149">ROUND(VLOOKUP($F387,professionGrow,魔法值,FALSE)*(1+VLOOKUP($G387,professionGrowP,魔法值,FALSE))*$H387*10*VLOOKUP($D387,eq_qulity,5,FALSE)*(1+VLOOKUP($G387,equ_change,魔法值,FALSE)),0)</f>
        <v>8</v>
      </c>
      <c r="L387" s="23">
        <f t="shared" ref="L387:L450" si="150">ROUND(VLOOKUP($F387,professionGrow,力量,FALSE)*(1+VLOOKUP($G387,professionGrowP,力量,FALSE))*$H387*10*VLOOKUP($D387,eq_qulity,5,FALSE)*(1+VLOOKUP(G387,equ_change,力量,FALSE)),0)</f>
        <v>8</v>
      </c>
      <c r="M387" s="23">
        <f t="shared" ref="M387:M450" si="151">ROUND(VLOOKUP($F387,professionGrow,防御力,FALSE)*(1+VLOOKUP($G387,professionGrowP,防御力,FALSE))*$H387*10*VLOOKUP($D387,eq_qulity,5,FALSE)*(1+VLOOKUP($G387,equ_change,防御力,FALSE)),0)</f>
        <v>8</v>
      </c>
      <c r="N387" s="23">
        <f t="shared" ref="N387:N450" si="152">ROUND(VLOOKUP($F387,professionGrow,魔攻,FALSE)*(1+VLOOKUP($G387,professionGrowP,魔攻,FALSE))*$H387*10*VLOOKUP($D387,eq_qulity,5,FALSE)*(1+VLOOKUP(G387,equ_change,魔攻,FALSE)),0)</f>
        <v>16</v>
      </c>
      <c r="O387" s="23">
        <f t="shared" ref="O387:O450" si="153">ROUND(VLOOKUP($F387,professionGrow,敏捷,FALSE)*(1+VLOOKUP($G387,professionGrowP,敏捷,FALSE))*$H387*10*VLOOKUP($D387,eq_qulity,5,FALSE)*(1+VLOOKUP(G387,equ_change,敏捷,FALSE)),0)</f>
        <v>7</v>
      </c>
      <c r="P387" s="23">
        <f t="shared" ref="P387:P450" si="154">ROUND(VLOOKUP($F387,professionGrow,幸运,FALSE)*(1+VLOOKUP($G387,professionGrowP,幸运,FALSE))*$H387*10*VLOOKUP($D387,eq_qulity,5,FALSE)*(1+VLOOKUP(G387,equ_change,幸运,FALSE)),0)</f>
        <v>4</v>
      </c>
      <c r="Q387" s="112">
        <f t="shared" si="133"/>
        <v>0.02</v>
      </c>
      <c r="R387" s="112">
        <f t="shared" si="134"/>
        <v>1.7500000000000002E-2</v>
      </c>
      <c r="S387" s="112">
        <f t="shared" si="135"/>
        <v>6.6666666666666662E-3</v>
      </c>
      <c r="T387" s="22" t="str">
        <f t="shared" si="140"/>
        <v>风</v>
      </c>
      <c r="U387" s="23">
        <f t="shared" ref="U387:U450" si="155">ROUND(VLOOKUP($F387,professionGrow,MATCH(T387,professionGrowPName,0),FALSE)*(1+VLOOKUP($G387,professionGrowP,MATCH(T387,professionGrowPName,0),FALSE))*$H387*10*VLOOKUP($D387,eq_qulity,5,FALSE),0)</f>
        <v>3</v>
      </c>
      <c r="V387" s="23">
        <f t="shared" si="146"/>
        <v>3</v>
      </c>
      <c r="W387" s="23">
        <f t="shared" si="146"/>
        <v>3</v>
      </c>
      <c r="X387" s="23">
        <f t="shared" si="146"/>
        <v>4</v>
      </c>
      <c r="Y387" s="23">
        <f t="shared" si="146"/>
        <v>4</v>
      </c>
      <c r="Z387" s="23">
        <f t="shared" si="146"/>
        <v>4</v>
      </c>
      <c r="AA387" s="23">
        <f t="shared" si="146"/>
        <v>5</v>
      </c>
      <c r="AB387" s="113">
        <f t="shared" si="136"/>
        <v>0.08</v>
      </c>
      <c r="AC387" s="21">
        <f t="shared" si="137"/>
        <v>116.12416666666665</v>
      </c>
    </row>
    <row r="388" spans="2:29" x14ac:dyDescent="0.15">
      <c r="B388" s="23">
        <v>386</v>
      </c>
      <c r="C388" s="23" t="str">
        <f t="shared" ref="C388:C451" si="156">"武器"&amp;B388</f>
        <v>武器386</v>
      </c>
      <c r="D388" s="23" t="str">
        <f t="shared" si="143"/>
        <v>s</v>
      </c>
      <c r="E388" s="89" t="s">
        <v>123</v>
      </c>
      <c r="F388" s="90" t="s">
        <v>16</v>
      </c>
      <c r="G388" s="22" t="s">
        <v>18</v>
      </c>
      <c r="H388" s="23">
        <f t="shared" si="138"/>
        <v>2</v>
      </c>
      <c r="I388" s="23">
        <f t="shared" si="147"/>
        <v>55</v>
      </c>
      <c r="J388" s="23">
        <f t="shared" si="148"/>
        <v>25</v>
      </c>
      <c r="K388" s="23">
        <f t="shared" si="149"/>
        <v>17</v>
      </c>
      <c r="L388" s="23">
        <f t="shared" si="150"/>
        <v>17</v>
      </c>
      <c r="M388" s="23">
        <f t="shared" si="151"/>
        <v>15</v>
      </c>
      <c r="N388" s="23">
        <f t="shared" si="152"/>
        <v>32</v>
      </c>
      <c r="O388" s="23">
        <f t="shared" si="153"/>
        <v>13</v>
      </c>
      <c r="P388" s="23">
        <f t="shared" si="154"/>
        <v>8</v>
      </c>
      <c r="Q388" s="112">
        <f t="shared" ref="Q388:Q451" si="157">(P388/2)%</f>
        <v>0.04</v>
      </c>
      <c r="R388" s="112">
        <f t="shared" ref="R388:R451" si="158">(O388/4)%</f>
        <v>3.2500000000000001E-2</v>
      </c>
      <c r="S388" s="112">
        <f t="shared" ref="S388:S451" si="159">(P388/6)%</f>
        <v>1.3333333333333332E-2</v>
      </c>
      <c r="T388" s="22" t="str">
        <f t="shared" si="140"/>
        <v>风</v>
      </c>
      <c r="U388" s="23">
        <f t="shared" si="155"/>
        <v>7</v>
      </c>
      <c r="V388" s="23">
        <f t="shared" si="146"/>
        <v>7</v>
      </c>
      <c r="W388" s="23">
        <f t="shared" si="146"/>
        <v>5</v>
      </c>
      <c r="X388" s="23">
        <f t="shared" si="146"/>
        <v>8</v>
      </c>
      <c r="Y388" s="23">
        <f t="shared" si="146"/>
        <v>8</v>
      </c>
      <c r="Z388" s="23">
        <f t="shared" si="146"/>
        <v>9</v>
      </c>
      <c r="AA388" s="23">
        <f t="shared" si="146"/>
        <v>10</v>
      </c>
      <c r="AB388" s="113">
        <f t="shared" ref="AB388:AB451" si="160">IF(U388=0,0,IF((SUM(I388:P388)/15)&lt;8,8%,(SUM(I388:P388)/15)%))</f>
        <v>0.12133333333333333</v>
      </c>
      <c r="AC388" s="21">
        <f t="shared" ref="AC388:AC451" si="161">SUM(I388:AB388)</f>
        <v>236.20716666666664</v>
      </c>
    </row>
    <row r="389" spans="2:29" x14ac:dyDescent="0.15">
      <c r="B389" s="23">
        <v>387</v>
      </c>
      <c r="C389" s="23" t="str">
        <f t="shared" si="156"/>
        <v>武器387</v>
      </c>
      <c r="D389" s="23" t="str">
        <f t="shared" si="143"/>
        <v>s</v>
      </c>
      <c r="E389" s="89" t="s">
        <v>123</v>
      </c>
      <c r="F389" s="90" t="s">
        <v>16</v>
      </c>
      <c r="G389" s="22" t="s">
        <v>18</v>
      </c>
      <c r="H389" s="23">
        <f t="shared" si="138"/>
        <v>3</v>
      </c>
      <c r="I389" s="23">
        <f t="shared" si="147"/>
        <v>82</v>
      </c>
      <c r="J389" s="23">
        <f t="shared" si="148"/>
        <v>37</v>
      </c>
      <c r="K389" s="23">
        <f t="shared" si="149"/>
        <v>25</v>
      </c>
      <c r="L389" s="23">
        <f t="shared" si="150"/>
        <v>25</v>
      </c>
      <c r="M389" s="23">
        <f t="shared" si="151"/>
        <v>23</v>
      </c>
      <c r="N389" s="23">
        <f t="shared" si="152"/>
        <v>48</v>
      </c>
      <c r="O389" s="23">
        <f t="shared" si="153"/>
        <v>20</v>
      </c>
      <c r="P389" s="23">
        <f t="shared" si="154"/>
        <v>12</v>
      </c>
      <c r="Q389" s="112">
        <f t="shared" si="157"/>
        <v>0.06</v>
      </c>
      <c r="R389" s="112">
        <f t="shared" si="158"/>
        <v>0.05</v>
      </c>
      <c r="S389" s="112">
        <f t="shared" si="159"/>
        <v>0.02</v>
      </c>
      <c r="T389" s="22" t="str">
        <f t="shared" si="140"/>
        <v>风</v>
      </c>
      <c r="U389" s="23">
        <f t="shared" si="155"/>
        <v>10</v>
      </c>
      <c r="V389" s="23">
        <f t="shared" si="146"/>
        <v>10</v>
      </c>
      <c r="W389" s="23">
        <f t="shared" si="146"/>
        <v>8</v>
      </c>
      <c r="X389" s="23">
        <f t="shared" si="146"/>
        <v>12</v>
      </c>
      <c r="Y389" s="23">
        <f t="shared" si="146"/>
        <v>12</v>
      </c>
      <c r="Z389" s="23">
        <f t="shared" si="146"/>
        <v>13</v>
      </c>
      <c r="AA389" s="23">
        <f t="shared" si="146"/>
        <v>15</v>
      </c>
      <c r="AB389" s="113">
        <f t="shared" si="160"/>
        <v>0.18133333333333332</v>
      </c>
      <c r="AC389" s="21">
        <f t="shared" si="161"/>
        <v>352.31133333333332</v>
      </c>
    </row>
    <row r="390" spans="2:29" x14ac:dyDescent="0.15">
      <c r="B390" s="23">
        <v>388</v>
      </c>
      <c r="C390" s="23" t="str">
        <f t="shared" si="156"/>
        <v>武器388</v>
      </c>
      <c r="D390" s="23" t="str">
        <f t="shared" si="143"/>
        <v>s</v>
      </c>
      <c r="E390" s="89" t="s">
        <v>123</v>
      </c>
      <c r="F390" s="90" t="s">
        <v>16</v>
      </c>
      <c r="G390" s="22" t="s">
        <v>18</v>
      </c>
      <c r="H390" s="23">
        <f t="shared" si="138"/>
        <v>4</v>
      </c>
      <c r="I390" s="23">
        <f t="shared" si="147"/>
        <v>110</v>
      </c>
      <c r="J390" s="23">
        <f t="shared" si="148"/>
        <v>50</v>
      </c>
      <c r="K390" s="23">
        <f t="shared" si="149"/>
        <v>34</v>
      </c>
      <c r="L390" s="23">
        <f t="shared" si="150"/>
        <v>34</v>
      </c>
      <c r="M390" s="23">
        <f t="shared" si="151"/>
        <v>31</v>
      </c>
      <c r="N390" s="23">
        <f t="shared" si="152"/>
        <v>64</v>
      </c>
      <c r="O390" s="23">
        <f t="shared" si="153"/>
        <v>26</v>
      </c>
      <c r="P390" s="23">
        <f t="shared" si="154"/>
        <v>15</v>
      </c>
      <c r="Q390" s="112">
        <f t="shared" si="157"/>
        <v>7.4999999999999997E-2</v>
      </c>
      <c r="R390" s="112">
        <f t="shared" si="158"/>
        <v>6.5000000000000002E-2</v>
      </c>
      <c r="S390" s="112">
        <f t="shared" si="159"/>
        <v>2.5000000000000001E-2</v>
      </c>
      <c r="T390" s="22" t="str">
        <f t="shared" si="140"/>
        <v>风</v>
      </c>
      <c r="U390" s="23">
        <f t="shared" si="155"/>
        <v>13</v>
      </c>
      <c r="V390" s="23">
        <f t="shared" si="146"/>
        <v>13</v>
      </c>
      <c r="W390" s="23">
        <f t="shared" si="146"/>
        <v>11</v>
      </c>
      <c r="X390" s="23">
        <f t="shared" si="146"/>
        <v>15</v>
      </c>
      <c r="Y390" s="23">
        <f t="shared" si="146"/>
        <v>15</v>
      </c>
      <c r="Z390" s="23">
        <f t="shared" si="146"/>
        <v>18</v>
      </c>
      <c r="AA390" s="23">
        <f t="shared" si="146"/>
        <v>20</v>
      </c>
      <c r="AB390" s="113">
        <f t="shared" si="160"/>
        <v>0.24266666666666667</v>
      </c>
      <c r="AC390" s="21">
        <f t="shared" si="161"/>
        <v>469.40766666666661</v>
      </c>
    </row>
    <row r="391" spans="2:29" x14ac:dyDescent="0.15">
      <c r="B391" s="23">
        <v>389</v>
      </c>
      <c r="C391" s="23" t="str">
        <f t="shared" si="156"/>
        <v>武器389</v>
      </c>
      <c r="D391" s="23" t="str">
        <f t="shared" si="143"/>
        <v>s</v>
      </c>
      <c r="E391" s="89" t="s">
        <v>123</v>
      </c>
      <c r="F391" s="90" t="s">
        <v>16</v>
      </c>
      <c r="G391" s="22" t="s">
        <v>18</v>
      </c>
      <c r="H391" s="23">
        <f t="shared" si="138"/>
        <v>5</v>
      </c>
      <c r="I391" s="23">
        <f t="shared" si="147"/>
        <v>137</v>
      </c>
      <c r="J391" s="23">
        <f t="shared" si="148"/>
        <v>62</v>
      </c>
      <c r="K391" s="23">
        <f t="shared" si="149"/>
        <v>42</v>
      </c>
      <c r="L391" s="23">
        <f t="shared" si="150"/>
        <v>42</v>
      </c>
      <c r="M391" s="23">
        <f t="shared" si="151"/>
        <v>38</v>
      </c>
      <c r="N391" s="23">
        <f t="shared" si="152"/>
        <v>79</v>
      </c>
      <c r="O391" s="23">
        <f t="shared" si="153"/>
        <v>33</v>
      </c>
      <c r="P391" s="23">
        <f t="shared" si="154"/>
        <v>19</v>
      </c>
      <c r="Q391" s="112">
        <f t="shared" si="157"/>
        <v>9.5000000000000001E-2</v>
      </c>
      <c r="R391" s="112">
        <f t="shared" si="158"/>
        <v>8.2500000000000004E-2</v>
      </c>
      <c r="S391" s="112">
        <f t="shared" si="159"/>
        <v>3.1666666666666662E-2</v>
      </c>
      <c r="T391" s="22" t="str">
        <f t="shared" si="140"/>
        <v>风</v>
      </c>
      <c r="U391" s="23">
        <f t="shared" si="155"/>
        <v>16</v>
      </c>
      <c r="V391" s="23">
        <f t="shared" si="146"/>
        <v>16</v>
      </c>
      <c r="W391" s="23">
        <f t="shared" si="146"/>
        <v>13</v>
      </c>
      <c r="X391" s="23">
        <f t="shared" si="146"/>
        <v>19</v>
      </c>
      <c r="Y391" s="23">
        <f t="shared" si="146"/>
        <v>19</v>
      </c>
      <c r="Z391" s="23">
        <f t="shared" si="146"/>
        <v>22</v>
      </c>
      <c r="AA391" s="23">
        <f t="shared" si="146"/>
        <v>25</v>
      </c>
      <c r="AB391" s="113">
        <f t="shared" si="160"/>
        <v>0.30133333333333334</v>
      </c>
      <c r="AC391" s="21">
        <f t="shared" si="161"/>
        <v>582.51050000000009</v>
      </c>
    </row>
    <row r="392" spans="2:29" x14ac:dyDescent="0.15">
      <c r="B392" s="23">
        <v>390</v>
      </c>
      <c r="C392" s="23" t="str">
        <f t="shared" si="156"/>
        <v>武器390</v>
      </c>
      <c r="D392" s="23" t="str">
        <f t="shared" si="143"/>
        <v>s</v>
      </c>
      <c r="E392" s="89" t="s">
        <v>123</v>
      </c>
      <c r="F392" s="90" t="s">
        <v>16</v>
      </c>
      <c r="G392" s="22" t="s">
        <v>18</v>
      </c>
      <c r="H392" s="23">
        <f t="shared" si="138"/>
        <v>6</v>
      </c>
      <c r="I392" s="23">
        <f t="shared" si="147"/>
        <v>165</v>
      </c>
      <c r="J392" s="23">
        <f t="shared" si="148"/>
        <v>75</v>
      </c>
      <c r="K392" s="23">
        <f t="shared" si="149"/>
        <v>51</v>
      </c>
      <c r="L392" s="23">
        <f t="shared" si="150"/>
        <v>51</v>
      </c>
      <c r="M392" s="23">
        <f t="shared" si="151"/>
        <v>46</v>
      </c>
      <c r="N392" s="23">
        <f t="shared" si="152"/>
        <v>95</v>
      </c>
      <c r="O392" s="23">
        <f t="shared" si="153"/>
        <v>40</v>
      </c>
      <c r="P392" s="23">
        <f t="shared" si="154"/>
        <v>23</v>
      </c>
      <c r="Q392" s="112">
        <f t="shared" si="157"/>
        <v>0.115</v>
      </c>
      <c r="R392" s="112">
        <f t="shared" si="158"/>
        <v>0.1</v>
      </c>
      <c r="S392" s="112">
        <f t="shared" si="159"/>
        <v>3.8333333333333337E-2</v>
      </c>
      <c r="T392" s="22" t="str">
        <f t="shared" si="140"/>
        <v>风</v>
      </c>
      <c r="U392" s="23">
        <f t="shared" si="155"/>
        <v>20</v>
      </c>
      <c r="V392" s="23">
        <f t="shared" si="146"/>
        <v>20</v>
      </c>
      <c r="W392" s="23">
        <f t="shared" si="146"/>
        <v>16</v>
      </c>
      <c r="X392" s="23">
        <f t="shared" si="146"/>
        <v>23</v>
      </c>
      <c r="Y392" s="23">
        <f t="shared" si="146"/>
        <v>23</v>
      </c>
      <c r="Z392" s="23">
        <f t="shared" si="146"/>
        <v>26</v>
      </c>
      <c r="AA392" s="23">
        <f t="shared" si="146"/>
        <v>30</v>
      </c>
      <c r="AB392" s="113">
        <f t="shared" si="160"/>
        <v>0.36399999999999999</v>
      </c>
      <c r="AC392" s="21">
        <f t="shared" si="161"/>
        <v>704.61733333333336</v>
      </c>
    </row>
    <row r="393" spans="2:29" x14ac:dyDescent="0.15">
      <c r="B393" s="23">
        <v>391</v>
      </c>
      <c r="C393" s="23" t="str">
        <f t="shared" si="156"/>
        <v>武器391</v>
      </c>
      <c r="D393" s="23" t="str">
        <f t="shared" si="143"/>
        <v>s</v>
      </c>
      <c r="E393" s="89" t="s">
        <v>123</v>
      </c>
      <c r="F393" s="90" t="s">
        <v>16</v>
      </c>
      <c r="G393" s="22" t="s">
        <v>18</v>
      </c>
      <c r="H393" s="23">
        <f t="shared" si="138"/>
        <v>7</v>
      </c>
      <c r="I393" s="23">
        <f t="shared" si="147"/>
        <v>192</v>
      </c>
      <c r="J393" s="23">
        <f t="shared" si="148"/>
        <v>87</v>
      </c>
      <c r="K393" s="23">
        <f t="shared" si="149"/>
        <v>59</v>
      </c>
      <c r="L393" s="23">
        <f t="shared" si="150"/>
        <v>59</v>
      </c>
      <c r="M393" s="23">
        <f t="shared" si="151"/>
        <v>54</v>
      </c>
      <c r="N393" s="23">
        <f t="shared" si="152"/>
        <v>111</v>
      </c>
      <c r="O393" s="23">
        <f t="shared" si="153"/>
        <v>46</v>
      </c>
      <c r="P393" s="23">
        <f t="shared" si="154"/>
        <v>27</v>
      </c>
      <c r="Q393" s="112">
        <f t="shared" si="157"/>
        <v>0.13500000000000001</v>
      </c>
      <c r="R393" s="112">
        <f t="shared" si="158"/>
        <v>0.115</v>
      </c>
      <c r="S393" s="112">
        <f t="shared" si="159"/>
        <v>4.4999999999999998E-2</v>
      </c>
      <c r="T393" s="22" t="str">
        <f t="shared" si="140"/>
        <v>风</v>
      </c>
      <c r="U393" s="23">
        <f t="shared" si="155"/>
        <v>23</v>
      </c>
      <c r="V393" s="23">
        <f t="shared" ref="V393:AA402" si="162">ROUND(VLOOKUP($F393,professionGrow,MATCH(V$2,professionGrowPName,0),FALSE)*(1+VLOOKUP($G393,professionGrowP,MATCH(V$2,professionGrowPName,0),FALSE))*$H393*10*VLOOKUP($D393,eq_qulity,5,FALSE),0)</f>
        <v>23</v>
      </c>
      <c r="W393" s="23">
        <f t="shared" si="162"/>
        <v>19</v>
      </c>
      <c r="X393" s="23">
        <f t="shared" si="162"/>
        <v>27</v>
      </c>
      <c r="Y393" s="23">
        <f t="shared" si="162"/>
        <v>27</v>
      </c>
      <c r="Z393" s="23">
        <f t="shared" si="162"/>
        <v>31</v>
      </c>
      <c r="AA393" s="23">
        <f t="shared" si="162"/>
        <v>35</v>
      </c>
      <c r="AB393" s="113">
        <f t="shared" si="160"/>
        <v>0.42333333333333334</v>
      </c>
      <c r="AC393" s="21">
        <f t="shared" si="161"/>
        <v>820.71833333333325</v>
      </c>
    </row>
    <row r="394" spans="2:29" x14ac:dyDescent="0.15">
      <c r="B394" s="23">
        <v>392</v>
      </c>
      <c r="C394" s="23" t="str">
        <f t="shared" si="156"/>
        <v>武器392</v>
      </c>
      <c r="D394" s="23" t="str">
        <f t="shared" si="143"/>
        <v>s</v>
      </c>
      <c r="E394" s="89" t="s">
        <v>123</v>
      </c>
      <c r="F394" s="90" t="s">
        <v>16</v>
      </c>
      <c r="G394" s="22" t="s">
        <v>18</v>
      </c>
      <c r="H394" s="23">
        <f t="shared" si="138"/>
        <v>8</v>
      </c>
      <c r="I394" s="23">
        <f t="shared" si="147"/>
        <v>220</v>
      </c>
      <c r="J394" s="23">
        <f t="shared" si="148"/>
        <v>100</v>
      </c>
      <c r="K394" s="23">
        <f t="shared" si="149"/>
        <v>68</v>
      </c>
      <c r="L394" s="23">
        <f t="shared" si="150"/>
        <v>68</v>
      </c>
      <c r="M394" s="23">
        <f t="shared" si="151"/>
        <v>61</v>
      </c>
      <c r="N394" s="23">
        <f t="shared" si="152"/>
        <v>127</v>
      </c>
      <c r="O394" s="23">
        <f t="shared" si="153"/>
        <v>53</v>
      </c>
      <c r="P394" s="23">
        <f t="shared" si="154"/>
        <v>31</v>
      </c>
      <c r="Q394" s="112">
        <f t="shared" si="157"/>
        <v>0.155</v>
      </c>
      <c r="R394" s="112">
        <f t="shared" si="158"/>
        <v>0.13250000000000001</v>
      </c>
      <c r="S394" s="112">
        <f t="shared" si="159"/>
        <v>5.1666666666666666E-2</v>
      </c>
      <c r="T394" s="22" t="str">
        <f t="shared" si="140"/>
        <v>风</v>
      </c>
      <c r="U394" s="23">
        <f t="shared" si="155"/>
        <v>26</v>
      </c>
      <c r="V394" s="23">
        <f t="shared" si="162"/>
        <v>26</v>
      </c>
      <c r="W394" s="23">
        <f t="shared" si="162"/>
        <v>22</v>
      </c>
      <c r="X394" s="23">
        <f t="shared" si="162"/>
        <v>31</v>
      </c>
      <c r="Y394" s="23">
        <f t="shared" si="162"/>
        <v>31</v>
      </c>
      <c r="Z394" s="23">
        <f t="shared" si="162"/>
        <v>35</v>
      </c>
      <c r="AA394" s="23">
        <f t="shared" si="162"/>
        <v>40</v>
      </c>
      <c r="AB394" s="113">
        <f t="shared" si="160"/>
        <v>0.48533333333333334</v>
      </c>
      <c r="AC394" s="21">
        <f t="shared" si="161"/>
        <v>939.82449999999994</v>
      </c>
    </row>
    <row r="395" spans="2:29" x14ac:dyDescent="0.15">
      <c r="B395" s="23">
        <v>393</v>
      </c>
      <c r="C395" s="23" t="str">
        <f t="shared" si="156"/>
        <v>武器393</v>
      </c>
      <c r="D395" s="23" t="str">
        <f t="shared" si="143"/>
        <v>a</v>
      </c>
      <c r="E395" s="89" t="s">
        <v>123</v>
      </c>
      <c r="F395" s="90" t="s">
        <v>16</v>
      </c>
      <c r="G395" s="22" t="s">
        <v>18</v>
      </c>
      <c r="H395" s="23">
        <f t="shared" si="138"/>
        <v>1</v>
      </c>
      <c r="I395" s="23">
        <f t="shared" si="147"/>
        <v>24</v>
      </c>
      <c r="J395" s="23">
        <f t="shared" si="148"/>
        <v>9</v>
      </c>
      <c r="K395" s="23">
        <f t="shared" si="149"/>
        <v>6</v>
      </c>
      <c r="L395" s="23">
        <f t="shared" si="150"/>
        <v>6</v>
      </c>
      <c r="M395" s="23">
        <f t="shared" si="151"/>
        <v>6</v>
      </c>
      <c r="N395" s="23">
        <f t="shared" si="152"/>
        <v>12</v>
      </c>
      <c r="O395" s="23">
        <f t="shared" si="153"/>
        <v>5</v>
      </c>
      <c r="P395" s="23">
        <f t="shared" si="154"/>
        <v>3</v>
      </c>
      <c r="Q395" s="112">
        <f t="shared" si="157"/>
        <v>1.4999999999999999E-2</v>
      </c>
      <c r="R395" s="112">
        <f t="shared" si="158"/>
        <v>1.2500000000000001E-2</v>
      </c>
      <c r="S395" s="112">
        <f t="shared" si="159"/>
        <v>5.0000000000000001E-3</v>
      </c>
      <c r="T395" s="22" t="str">
        <f t="shared" si="140"/>
        <v>风</v>
      </c>
      <c r="U395" s="23">
        <f t="shared" si="155"/>
        <v>2</v>
      </c>
      <c r="V395" s="23">
        <f t="shared" si="162"/>
        <v>2</v>
      </c>
      <c r="W395" s="23">
        <f t="shared" si="162"/>
        <v>2</v>
      </c>
      <c r="X395" s="23">
        <f t="shared" si="162"/>
        <v>3</v>
      </c>
      <c r="Y395" s="23">
        <f t="shared" si="162"/>
        <v>3</v>
      </c>
      <c r="Z395" s="23">
        <f t="shared" si="162"/>
        <v>3</v>
      </c>
      <c r="AA395" s="23">
        <f t="shared" si="162"/>
        <v>4</v>
      </c>
      <c r="AB395" s="113">
        <f t="shared" si="160"/>
        <v>0.08</v>
      </c>
      <c r="AC395" s="21">
        <f t="shared" si="161"/>
        <v>90.112499999999997</v>
      </c>
    </row>
    <row r="396" spans="2:29" x14ac:dyDescent="0.15">
      <c r="B396" s="23">
        <v>394</v>
      </c>
      <c r="C396" s="23" t="str">
        <f t="shared" si="156"/>
        <v>武器394</v>
      </c>
      <c r="D396" s="23" t="str">
        <f t="shared" si="143"/>
        <v>a</v>
      </c>
      <c r="E396" s="89" t="s">
        <v>123</v>
      </c>
      <c r="F396" s="90" t="s">
        <v>16</v>
      </c>
      <c r="G396" s="22" t="s">
        <v>18</v>
      </c>
      <c r="H396" s="23">
        <f t="shared" ref="H396:H459" si="163">H388</f>
        <v>2</v>
      </c>
      <c r="I396" s="23">
        <f t="shared" si="147"/>
        <v>49</v>
      </c>
      <c r="J396" s="23">
        <f t="shared" si="148"/>
        <v>19</v>
      </c>
      <c r="K396" s="23">
        <f t="shared" si="149"/>
        <v>13</v>
      </c>
      <c r="L396" s="23">
        <f t="shared" si="150"/>
        <v>13</v>
      </c>
      <c r="M396" s="23">
        <f t="shared" si="151"/>
        <v>12</v>
      </c>
      <c r="N396" s="23">
        <f t="shared" si="152"/>
        <v>24</v>
      </c>
      <c r="O396" s="23">
        <f t="shared" si="153"/>
        <v>10</v>
      </c>
      <c r="P396" s="23">
        <f t="shared" si="154"/>
        <v>6</v>
      </c>
      <c r="Q396" s="112">
        <f t="shared" si="157"/>
        <v>0.03</v>
      </c>
      <c r="R396" s="112">
        <f t="shared" si="158"/>
        <v>2.5000000000000001E-2</v>
      </c>
      <c r="S396" s="112">
        <f t="shared" si="159"/>
        <v>0.01</v>
      </c>
      <c r="T396" s="22" t="str">
        <f t="shared" si="140"/>
        <v>风</v>
      </c>
      <c r="U396" s="23">
        <f t="shared" si="155"/>
        <v>5</v>
      </c>
      <c r="V396" s="23">
        <f t="shared" si="162"/>
        <v>5</v>
      </c>
      <c r="W396" s="23">
        <f t="shared" si="162"/>
        <v>4</v>
      </c>
      <c r="X396" s="23">
        <f t="shared" si="162"/>
        <v>6</v>
      </c>
      <c r="Y396" s="23">
        <f t="shared" si="162"/>
        <v>6</v>
      </c>
      <c r="Z396" s="23">
        <f t="shared" si="162"/>
        <v>7</v>
      </c>
      <c r="AA396" s="23">
        <f t="shared" si="162"/>
        <v>7</v>
      </c>
      <c r="AB396" s="113">
        <f t="shared" si="160"/>
        <v>9.7333333333333327E-2</v>
      </c>
      <c r="AC396" s="21">
        <f t="shared" si="161"/>
        <v>186.16233333333332</v>
      </c>
    </row>
    <row r="397" spans="2:29" x14ac:dyDescent="0.15">
      <c r="B397" s="23">
        <v>395</v>
      </c>
      <c r="C397" s="23" t="str">
        <f t="shared" si="156"/>
        <v>武器395</v>
      </c>
      <c r="D397" s="23" t="str">
        <f t="shared" si="143"/>
        <v>a</v>
      </c>
      <c r="E397" s="89" t="s">
        <v>123</v>
      </c>
      <c r="F397" s="90" t="s">
        <v>16</v>
      </c>
      <c r="G397" s="22" t="s">
        <v>18</v>
      </c>
      <c r="H397" s="23">
        <f t="shared" si="163"/>
        <v>3</v>
      </c>
      <c r="I397" s="23">
        <f t="shared" si="147"/>
        <v>73</v>
      </c>
      <c r="J397" s="23">
        <f t="shared" si="148"/>
        <v>28</v>
      </c>
      <c r="K397" s="23">
        <f t="shared" si="149"/>
        <v>19</v>
      </c>
      <c r="L397" s="23">
        <f t="shared" si="150"/>
        <v>19</v>
      </c>
      <c r="M397" s="23">
        <f t="shared" si="151"/>
        <v>17</v>
      </c>
      <c r="N397" s="23">
        <f t="shared" si="152"/>
        <v>36</v>
      </c>
      <c r="O397" s="23">
        <f t="shared" si="153"/>
        <v>15</v>
      </c>
      <c r="P397" s="23">
        <f t="shared" si="154"/>
        <v>9</v>
      </c>
      <c r="Q397" s="112">
        <f t="shared" si="157"/>
        <v>4.4999999999999998E-2</v>
      </c>
      <c r="R397" s="112">
        <f t="shared" si="158"/>
        <v>3.7499999999999999E-2</v>
      </c>
      <c r="S397" s="112">
        <f t="shared" si="159"/>
        <v>1.4999999999999999E-2</v>
      </c>
      <c r="T397" s="22" t="str">
        <f t="shared" si="140"/>
        <v>风</v>
      </c>
      <c r="U397" s="23">
        <f t="shared" si="155"/>
        <v>7</v>
      </c>
      <c r="V397" s="23">
        <f t="shared" si="162"/>
        <v>7</v>
      </c>
      <c r="W397" s="23">
        <f t="shared" si="162"/>
        <v>6</v>
      </c>
      <c r="X397" s="23">
        <f t="shared" si="162"/>
        <v>9</v>
      </c>
      <c r="Y397" s="23">
        <f t="shared" si="162"/>
        <v>9</v>
      </c>
      <c r="Z397" s="23">
        <f t="shared" si="162"/>
        <v>10</v>
      </c>
      <c r="AA397" s="23">
        <f t="shared" si="162"/>
        <v>11</v>
      </c>
      <c r="AB397" s="113">
        <f t="shared" si="160"/>
        <v>0.14400000000000002</v>
      </c>
      <c r="AC397" s="21">
        <f t="shared" si="161"/>
        <v>275.24149999999997</v>
      </c>
    </row>
    <row r="398" spans="2:29" x14ac:dyDescent="0.15">
      <c r="B398" s="23">
        <v>396</v>
      </c>
      <c r="C398" s="23" t="str">
        <f t="shared" si="156"/>
        <v>武器396</v>
      </c>
      <c r="D398" s="23" t="str">
        <f t="shared" si="143"/>
        <v>a</v>
      </c>
      <c r="E398" s="89" t="s">
        <v>123</v>
      </c>
      <c r="F398" s="90" t="s">
        <v>16</v>
      </c>
      <c r="G398" s="22" t="s">
        <v>18</v>
      </c>
      <c r="H398" s="23">
        <f t="shared" si="163"/>
        <v>4</v>
      </c>
      <c r="I398" s="23">
        <f t="shared" si="147"/>
        <v>97</v>
      </c>
      <c r="J398" s="23">
        <f t="shared" si="148"/>
        <v>37</v>
      </c>
      <c r="K398" s="23">
        <f t="shared" si="149"/>
        <v>25</v>
      </c>
      <c r="L398" s="23">
        <f t="shared" si="150"/>
        <v>25</v>
      </c>
      <c r="M398" s="23">
        <f t="shared" si="151"/>
        <v>23</v>
      </c>
      <c r="N398" s="23">
        <f t="shared" si="152"/>
        <v>48</v>
      </c>
      <c r="O398" s="23">
        <f t="shared" si="153"/>
        <v>20</v>
      </c>
      <c r="P398" s="23">
        <f t="shared" si="154"/>
        <v>12</v>
      </c>
      <c r="Q398" s="112">
        <f t="shared" si="157"/>
        <v>0.06</v>
      </c>
      <c r="R398" s="112">
        <f t="shared" si="158"/>
        <v>0.05</v>
      </c>
      <c r="S398" s="112">
        <f t="shared" si="159"/>
        <v>0.02</v>
      </c>
      <c r="T398" s="22" t="str">
        <f t="shared" si="140"/>
        <v>风</v>
      </c>
      <c r="U398" s="23">
        <f t="shared" si="155"/>
        <v>10</v>
      </c>
      <c r="V398" s="23">
        <f t="shared" si="162"/>
        <v>10</v>
      </c>
      <c r="W398" s="23">
        <f t="shared" si="162"/>
        <v>8</v>
      </c>
      <c r="X398" s="23">
        <f t="shared" si="162"/>
        <v>12</v>
      </c>
      <c r="Y398" s="23">
        <f t="shared" si="162"/>
        <v>12</v>
      </c>
      <c r="Z398" s="23">
        <f t="shared" si="162"/>
        <v>13</v>
      </c>
      <c r="AA398" s="23">
        <f t="shared" si="162"/>
        <v>15</v>
      </c>
      <c r="AB398" s="113">
        <f t="shared" si="160"/>
        <v>0.19133333333333333</v>
      </c>
      <c r="AC398" s="21">
        <f t="shared" si="161"/>
        <v>367.32133333333331</v>
      </c>
    </row>
    <row r="399" spans="2:29" x14ac:dyDescent="0.15">
      <c r="B399" s="23">
        <v>397</v>
      </c>
      <c r="C399" s="23" t="str">
        <f t="shared" si="156"/>
        <v>武器397</v>
      </c>
      <c r="D399" s="23" t="str">
        <f t="shared" si="143"/>
        <v>a</v>
      </c>
      <c r="E399" s="89" t="s">
        <v>123</v>
      </c>
      <c r="F399" s="90" t="s">
        <v>16</v>
      </c>
      <c r="G399" s="22" t="s">
        <v>18</v>
      </c>
      <c r="H399" s="23">
        <f t="shared" si="163"/>
        <v>5</v>
      </c>
      <c r="I399" s="23">
        <f t="shared" si="147"/>
        <v>121</v>
      </c>
      <c r="J399" s="23">
        <f t="shared" si="148"/>
        <v>47</v>
      </c>
      <c r="K399" s="23">
        <f t="shared" si="149"/>
        <v>32</v>
      </c>
      <c r="L399" s="23">
        <f t="shared" si="150"/>
        <v>32</v>
      </c>
      <c r="M399" s="23">
        <f t="shared" si="151"/>
        <v>29</v>
      </c>
      <c r="N399" s="23">
        <f t="shared" si="152"/>
        <v>60</v>
      </c>
      <c r="O399" s="23">
        <f t="shared" si="153"/>
        <v>25</v>
      </c>
      <c r="P399" s="23">
        <f t="shared" si="154"/>
        <v>14</v>
      </c>
      <c r="Q399" s="112">
        <f t="shared" si="157"/>
        <v>7.0000000000000007E-2</v>
      </c>
      <c r="R399" s="112">
        <f t="shared" si="158"/>
        <v>6.25E-2</v>
      </c>
      <c r="S399" s="112">
        <f t="shared" si="159"/>
        <v>2.3333333333333334E-2</v>
      </c>
      <c r="T399" s="22" t="str">
        <f t="shared" si="140"/>
        <v>风</v>
      </c>
      <c r="U399" s="23">
        <f t="shared" si="155"/>
        <v>12</v>
      </c>
      <c r="V399" s="23">
        <f t="shared" si="162"/>
        <v>12</v>
      </c>
      <c r="W399" s="23">
        <f t="shared" si="162"/>
        <v>10</v>
      </c>
      <c r="X399" s="23">
        <f t="shared" si="162"/>
        <v>14</v>
      </c>
      <c r="Y399" s="23">
        <f t="shared" si="162"/>
        <v>14</v>
      </c>
      <c r="Z399" s="23">
        <f t="shared" si="162"/>
        <v>17</v>
      </c>
      <c r="AA399" s="23">
        <f t="shared" si="162"/>
        <v>19</v>
      </c>
      <c r="AB399" s="113">
        <f t="shared" si="160"/>
        <v>0.24</v>
      </c>
      <c r="AC399" s="21">
        <f t="shared" si="161"/>
        <v>458.39583333333331</v>
      </c>
    </row>
    <row r="400" spans="2:29" x14ac:dyDescent="0.15">
      <c r="B400" s="23">
        <v>398</v>
      </c>
      <c r="C400" s="23" t="str">
        <f t="shared" si="156"/>
        <v>武器398</v>
      </c>
      <c r="D400" s="23" t="str">
        <f t="shared" si="143"/>
        <v>a</v>
      </c>
      <c r="E400" s="89" t="s">
        <v>123</v>
      </c>
      <c r="F400" s="90" t="s">
        <v>16</v>
      </c>
      <c r="G400" s="22" t="s">
        <v>18</v>
      </c>
      <c r="H400" s="23">
        <f t="shared" si="163"/>
        <v>6</v>
      </c>
      <c r="I400" s="23">
        <f t="shared" si="147"/>
        <v>146</v>
      </c>
      <c r="J400" s="23">
        <f t="shared" si="148"/>
        <v>56</v>
      </c>
      <c r="K400" s="23">
        <f t="shared" si="149"/>
        <v>38</v>
      </c>
      <c r="L400" s="23">
        <f t="shared" si="150"/>
        <v>38</v>
      </c>
      <c r="M400" s="23">
        <f t="shared" si="151"/>
        <v>35</v>
      </c>
      <c r="N400" s="23">
        <f t="shared" si="152"/>
        <v>72</v>
      </c>
      <c r="O400" s="23">
        <f t="shared" si="153"/>
        <v>30</v>
      </c>
      <c r="P400" s="23">
        <f t="shared" si="154"/>
        <v>17</v>
      </c>
      <c r="Q400" s="112">
        <f t="shared" si="157"/>
        <v>8.5000000000000006E-2</v>
      </c>
      <c r="R400" s="112">
        <f t="shared" si="158"/>
        <v>7.4999999999999997E-2</v>
      </c>
      <c r="S400" s="112">
        <f t="shared" si="159"/>
        <v>2.8333333333333335E-2</v>
      </c>
      <c r="T400" s="22" t="str">
        <f t="shared" si="140"/>
        <v>风</v>
      </c>
      <c r="U400" s="23">
        <f t="shared" si="155"/>
        <v>15</v>
      </c>
      <c r="V400" s="23">
        <f t="shared" si="162"/>
        <v>15</v>
      </c>
      <c r="W400" s="23">
        <f t="shared" si="162"/>
        <v>12</v>
      </c>
      <c r="X400" s="23">
        <f t="shared" si="162"/>
        <v>17</v>
      </c>
      <c r="Y400" s="23">
        <f t="shared" si="162"/>
        <v>17</v>
      </c>
      <c r="Z400" s="23">
        <f t="shared" si="162"/>
        <v>20</v>
      </c>
      <c r="AA400" s="23">
        <f t="shared" si="162"/>
        <v>22</v>
      </c>
      <c r="AB400" s="113">
        <f t="shared" si="160"/>
        <v>0.28800000000000003</v>
      </c>
      <c r="AC400" s="21">
        <f t="shared" si="161"/>
        <v>550.47633333333329</v>
      </c>
    </row>
    <row r="401" spans="2:29" x14ac:dyDescent="0.15">
      <c r="B401" s="23">
        <v>399</v>
      </c>
      <c r="C401" s="23" t="str">
        <f t="shared" si="156"/>
        <v>武器399</v>
      </c>
      <c r="D401" s="23" t="str">
        <f t="shared" si="143"/>
        <v>a</v>
      </c>
      <c r="E401" s="89" t="s">
        <v>123</v>
      </c>
      <c r="F401" s="90" t="s">
        <v>16</v>
      </c>
      <c r="G401" s="22" t="s">
        <v>18</v>
      </c>
      <c r="H401" s="23">
        <f t="shared" si="163"/>
        <v>7</v>
      </c>
      <c r="I401" s="23">
        <f t="shared" si="147"/>
        <v>170</v>
      </c>
      <c r="J401" s="23">
        <f t="shared" si="148"/>
        <v>66</v>
      </c>
      <c r="K401" s="23">
        <f t="shared" si="149"/>
        <v>44</v>
      </c>
      <c r="L401" s="23">
        <f t="shared" si="150"/>
        <v>44</v>
      </c>
      <c r="M401" s="23">
        <f t="shared" si="151"/>
        <v>40</v>
      </c>
      <c r="N401" s="23">
        <f t="shared" si="152"/>
        <v>83</v>
      </c>
      <c r="O401" s="23">
        <f t="shared" si="153"/>
        <v>35</v>
      </c>
      <c r="P401" s="23">
        <f t="shared" si="154"/>
        <v>20</v>
      </c>
      <c r="Q401" s="112">
        <f t="shared" si="157"/>
        <v>0.1</v>
      </c>
      <c r="R401" s="112">
        <f t="shared" si="158"/>
        <v>8.7499999999999994E-2</v>
      </c>
      <c r="S401" s="112">
        <f t="shared" si="159"/>
        <v>3.3333333333333333E-2</v>
      </c>
      <c r="T401" s="22" t="str">
        <f t="shared" si="140"/>
        <v>风</v>
      </c>
      <c r="U401" s="23">
        <f t="shared" si="155"/>
        <v>17</v>
      </c>
      <c r="V401" s="23">
        <f t="shared" si="162"/>
        <v>17</v>
      </c>
      <c r="W401" s="23">
        <f t="shared" si="162"/>
        <v>14</v>
      </c>
      <c r="X401" s="23">
        <f t="shared" si="162"/>
        <v>20</v>
      </c>
      <c r="Y401" s="23">
        <f t="shared" si="162"/>
        <v>20</v>
      </c>
      <c r="Z401" s="23">
        <f t="shared" si="162"/>
        <v>23</v>
      </c>
      <c r="AA401" s="23">
        <f t="shared" si="162"/>
        <v>26</v>
      </c>
      <c r="AB401" s="113">
        <f t="shared" si="160"/>
        <v>0.33466666666666667</v>
      </c>
      <c r="AC401" s="21">
        <f t="shared" si="161"/>
        <v>639.55549999999994</v>
      </c>
    </row>
    <row r="402" spans="2:29" x14ac:dyDescent="0.15">
      <c r="B402" s="23">
        <v>400</v>
      </c>
      <c r="C402" s="23" t="str">
        <f t="shared" si="156"/>
        <v>武器400</v>
      </c>
      <c r="D402" s="23" t="str">
        <f t="shared" si="143"/>
        <v>a</v>
      </c>
      <c r="E402" s="89" t="s">
        <v>123</v>
      </c>
      <c r="F402" s="90" t="s">
        <v>16</v>
      </c>
      <c r="G402" s="22" t="s">
        <v>18</v>
      </c>
      <c r="H402" s="23">
        <f t="shared" si="163"/>
        <v>8</v>
      </c>
      <c r="I402" s="23">
        <f t="shared" si="147"/>
        <v>194</v>
      </c>
      <c r="J402" s="23">
        <f t="shared" si="148"/>
        <v>75</v>
      </c>
      <c r="K402" s="23">
        <f t="shared" si="149"/>
        <v>51</v>
      </c>
      <c r="L402" s="23">
        <f t="shared" si="150"/>
        <v>51</v>
      </c>
      <c r="M402" s="23">
        <f t="shared" si="151"/>
        <v>46</v>
      </c>
      <c r="N402" s="23">
        <f t="shared" si="152"/>
        <v>95</v>
      </c>
      <c r="O402" s="23">
        <f t="shared" si="153"/>
        <v>40</v>
      </c>
      <c r="P402" s="23">
        <f t="shared" si="154"/>
        <v>23</v>
      </c>
      <c r="Q402" s="112">
        <f t="shared" si="157"/>
        <v>0.115</v>
      </c>
      <c r="R402" s="112">
        <f t="shared" si="158"/>
        <v>0.1</v>
      </c>
      <c r="S402" s="112">
        <f t="shared" si="159"/>
        <v>3.8333333333333337E-2</v>
      </c>
      <c r="T402" s="22" t="str">
        <f t="shared" si="140"/>
        <v>风</v>
      </c>
      <c r="U402" s="23">
        <f t="shared" si="155"/>
        <v>20</v>
      </c>
      <c r="V402" s="23">
        <f t="shared" si="162"/>
        <v>20</v>
      </c>
      <c r="W402" s="23">
        <f t="shared" si="162"/>
        <v>16</v>
      </c>
      <c r="X402" s="23">
        <f t="shared" si="162"/>
        <v>23</v>
      </c>
      <c r="Y402" s="23">
        <f t="shared" si="162"/>
        <v>23</v>
      </c>
      <c r="Z402" s="23">
        <f t="shared" si="162"/>
        <v>26</v>
      </c>
      <c r="AA402" s="23">
        <f t="shared" si="162"/>
        <v>30</v>
      </c>
      <c r="AB402" s="113">
        <f t="shared" si="160"/>
        <v>0.38333333333333336</v>
      </c>
      <c r="AC402" s="21">
        <f t="shared" si="161"/>
        <v>733.63666666666666</v>
      </c>
    </row>
    <row r="403" spans="2:29" x14ac:dyDescent="0.15">
      <c r="B403" s="23">
        <v>401</v>
      </c>
      <c r="C403" s="23" t="str">
        <f t="shared" si="156"/>
        <v>武器401</v>
      </c>
      <c r="D403" s="23" t="str">
        <f t="shared" si="143"/>
        <v>b</v>
      </c>
      <c r="E403" s="89" t="s">
        <v>123</v>
      </c>
      <c r="F403" s="90" t="s">
        <v>16</v>
      </c>
      <c r="G403" s="22" t="s">
        <v>18</v>
      </c>
      <c r="H403" s="23">
        <f t="shared" si="163"/>
        <v>1</v>
      </c>
      <c r="I403" s="23">
        <f t="shared" si="147"/>
        <v>26</v>
      </c>
      <c r="J403" s="23">
        <f t="shared" si="148"/>
        <v>4</v>
      </c>
      <c r="K403" s="23">
        <f t="shared" si="149"/>
        <v>3</v>
      </c>
      <c r="L403" s="23">
        <f t="shared" si="150"/>
        <v>3</v>
      </c>
      <c r="M403" s="23">
        <f t="shared" si="151"/>
        <v>2</v>
      </c>
      <c r="N403" s="23">
        <f t="shared" si="152"/>
        <v>5</v>
      </c>
      <c r="O403" s="23">
        <f t="shared" si="153"/>
        <v>2</v>
      </c>
      <c r="P403" s="23">
        <f t="shared" si="154"/>
        <v>1</v>
      </c>
      <c r="Q403" s="112">
        <f t="shared" si="157"/>
        <v>5.0000000000000001E-3</v>
      </c>
      <c r="R403" s="112">
        <f t="shared" si="158"/>
        <v>5.0000000000000001E-3</v>
      </c>
      <c r="S403" s="112">
        <f t="shared" si="159"/>
        <v>1.6666666666666666E-3</v>
      </c>
      <c r="T403" s="22" t="str">
        <f t="shared" si="140"/>
        <v>风</v>
      </c>
      <c r="U403" s="23">
        <f t="shared" si="155"/>
        <v>1</v>
      </c>
      <c r="V403" s="23">
        <f t="shared" ref="V403:AA412" si="164">ROUND(VLOOKUP($F403,professionGrow,MATCH(V$2,professionGrowPName,0),FALSE)*(1+VLOOKUP($G403,professionGrowP,MATCH(V$2,professionGrowPName,0),FALSE))*$H403*10*VLOOKUP($D403,eq_qulity,5,FALSE),0)</f>
        <v>1</v>
      </c>
      <c r="W403" s="23">
        <f t="shared" si="164"/>
        <v>1</v>
      </c>
      <c r="X403" s="23">
        <f t="shared" si="164"/>
        <v>1</v>
      </c>
      <c r="Y403" s="23">
        <f t="shared" si="164"/>
        <v>1</v>
      </c>
      <c r="Z403" s="23">
        <f t="shared" si="164"/>
        <v>1</v>
      </c>
      <c r="AA403" s="23">
        <f t="shared" si="164"/>
        <v>2</v>
      </c>
      <c r="AB403" s="113">
        <f t="shared" si="160"/>
        <v>0.08</v>
      </c>
      <c r="AC403" s="21">
        <f t="shared" si="161"/>
        <v>54.091666666666669</v>
      </c>
    </row>
    <row r="404" spans="2:29" x14ac:dyDescent="0.15">
      <c r="B404" s="23">
        <v>402</v>
      </c>
      <c r="C404" s="23" t="str">
        <f t="shared" si="156"/>
        <v>武器402</v>
      </c>
      <c r="D404" s="23" t="str">
        <f t="shared" si="143"/>
        <v>b</v>
      </c>
      <c r="E404" s="89" t="s">
        <v>123</v>
      </c>
      <c r="F404" s="90" t="s">
        <v>16</v>
      </c>
      <c r="G404" s="22" t="s">
        <v>18</v>
      </c>
      <c r="H404" s="23">
        <f t="shared" si="163"/>
        <v>2</v>
      </c>
      <c r="I404" s="23">
        <f t="shared" si="147"/>
        <v>53</v>
      </c>
      <c r="J404" s="23">
        <f t="shared" si="148"/>
        <v>8</v>
      </c>
      <c r="K404" s="23">
        <f t="shared" si="149"/>
        <v>5</v>
      </c>
      <c r="L404" s="23">
        <f t="shared" si="150"/>
        <v>5</v>
      </c>
      <c r="M404" s="23">
        <f t="shared" si="151"/>
        <v>5</v>
      </c>
      <c r="N404" s="23">
        <f t="shared" si="152"/>
        <v>10</v>
      </c>
      <c r="O404" s="23">
        <f t="shared" si="153"/>
        <v>4</v>
      </c>
      <c r="P404" s="23">
        <f t="shared" si="154"/>
        <v>2</v>
      </c>
      <c r="Q404" s="112">
        <f t="shared" si="157"/>
        <v>0.01</v>
      </c>
      <c r="R404" s="112">
        <f t="shared" si="158"/>
        <v>0.01</v>
      </c>
      <c r="S404" s="112">
        <f t="shared" si="159"/>
        <v>3.3333333333333331E-3</v>
      </c>
      <c r="T404" s="22" t="str">
        <f t="shared" si="140"/>
        <v>风</v>
      </c>
      <c r="U404" s="23">
        <f t="shared" si="155"/>
        <v>2</v>
      </c>
      <c r="V404" s="23">
        <f t="shared" si="164"/>
        <v>2</v>
      </c>
      <c r="W404" s="23">
        <f t="shared" si="164"/>
        <v>2</v>
      </c>
      <c r="X404" s="23">
        <f t="shared" si="164"/>
        <v>2</v>
      </c>
      <c r="Y404" s="23">
        <f t="shared" si="164"/>
        <v>2</v>
      </c>
      <c r="Z404" s="23">
        <f t="shared" si="164"/>
        <v>3</v>
      </c>
      <c r="AA404" s="23">
        <f t="shared" si="164"/>
        <v>3</v>
      </c>
      <c r="AB404" s="113">
        <f t="shared" si="160"/>
        <v>0.08</v>
      </c>
      <c r="AC404" s="21">
        <f t="shared" si="161"/>
        <v>108.10333333333334</v>
      </c>
    </row>
    <row r="405" spans="2:29" x14ac:dyDescent="0.15">
      <c r="B405" s="23">
        <v>403</v>
      </c>
      <c r="C405" s="23" t="str">
        <f t="shared" si="156"/>
        <v>武器403</v>
      </c>
      <c r="D405" s="23" t="str">
        <f t="shared" si="143"/>
        <v>b</v>
      </c>
      <c r="E405" s="89" t="s">
        <v>123</v>
      </c>
      <c r="F405" s="90" t="s">
        <v>16</v>
      </c>
      <c r="G405" s="22" t="s">
        <v>18</v>
      </c>
      <c r="H405" s="23">
        <f t="shared" si="163"/>
        <v>3</v>
      </c>
      <c r="I405" s="23">
        <f t="shared" si="147"/>
        <v>79</v>
      </c>
      <c r="J405" s="23">
        <f t="shared" si="148"/>
        <v>12</v>
      </c>
      <c r="K405" s="23">
        <f t="shared" si="149"/>
        <v>8</v>
      </c>
      <c r="L405" s="23">
        <f t="shared" si="150"/>
        <v>8</v>
      </c>
      <c r="M405" s="23">
        <f t="shared" si="151"/>
        <v>7</v>
      </c>
      <c r="N405" s="23">
        <f t="shared" si="152"/>
        <v>15</v>
      </c>
      <c r="O405" s="23">
        <f t="shared" si="153"/>
        <v>6</v>
      </c>
      <c r="P405" s="23">
        <f t="shared" si="154"/>
        <v>4</v>
      </c>
      <c r="Q405" s="112">
        <f t="shared" si="157"/>
        <v>0.02</v>
      </c>
      <c r="R405" s="112">
        <f t="shared" si="158"/>
        <v>1.4999999999999999E-2</v>
      </c>
      <c r="S405" s="112">
        <f t="shared" si="159"/>
        <v>6.6666666666666662E-3</v>
      </c>
      <c r="T405" s="22" t="str">
        <f t="shared" ref="T405:T468" si="165">VLOOKUP(G405,professionNature,2,FALSE)</f>
        <v>风</v>
      </c>
      <c r="U405" s="23">
        <f t="shared" si="155"/>
        <v>3</v>
      </c>
      <c r="V405" s="23">
        <f t="shared" si="164"/>
        <v>3</v>
      </c>
      <c r="W405" s="23">
        <f t="shared" si="164"/>
        <v>3</v>
      </c>
      <c r="X405" s="23">
        <f t="shared" si="164"/>
        <v>4</v>
      </c>
      <c r="Y405" s="23">
        <f t="shared" si="164"/>
        <v>4</v>
      </c>
      <c r="Z405" s="23">
        <f t="shared" si="164"/>
        <v>4</v>
      </c>
      <c r="AA405" s="23">
        <f t="shared" si="164"/>
        <v>5</v>
      </c>
      <c r="AB405" s="113">
        <f t="shared" si="160"/>
        <v>9.2666666666666675E-2</v>
      </c>
      <c r="AC405" s="21">
        <f t="shared" si="161"/>
        <v>165.13433333333333</v>
      </c>
    </row>
    <row r="406" spans="2:29" x14ac:dyDescent="0.15">
      <c r="B406" s="23">
        <v>404</v>
      </c>
      <c r="C406" s="23" t="str">
        <f t="shared" si="156"/>
        <v>武器404</v>
      </c>
      <c r="D406" s="23" t="str">
        <f t="shared" si="143"/>
        <v>b</v>
      </c>
      <c r="E406" s="89" t="s">
        <v>123</v>
      </c>
      <c r="F406" s="90" t="s">
        <v>16</v>
      </c>
      <c r="G406" s="22" t="s">
        <v>18</v>
      </c>
      <c r="H406" s="23">
        <f t="shared" si="163"/>
        <v>4</v>
      </c>
      <c r="I406" s="23">
        <f t="shared" si="147"/>
        <v>106</v>
      </c>
      <c r="J406" s="23">
        <f t="shared" si="148"/>
        <v>16</v>
      </c>
      <c r="K406" s="23">
        <f t="shared" si="149"/>
        <v>11</v>
      </c>
      <c r="L406" s="23">
        <f t="shared" si="150"/>
        <v>11</v>
      </c>
      <c r="M406" s="23">
        <f t="shared" si="151"/>
        <v>10</v>
      </c>
      <c r="N406" s="23">
        <f t="shared" si="152"/>
        <v>20</v>
      </c>
      <c r="O406" s="23">
        <f t="shared" si="153"/>
        <v>8</v>
      </c>
      <c r="P406" s="23">
        <f t="shared" si="154"/>
        <v>5</v>
      </c>
      <c r="Q406" s="112">
        <f t="shared" si="157"/>
        <v>2.5000000000000001E-2</v>
      </c>
      <c r="R406" s="112">
        <f t="shared" si="158"/>
        <v>0.02</v>
      </c>
      <c r="S406" s="112">
        <f t="shared" si="159"/>
        <v>8.3333333333333332E-3</v>
      </c>
      <c r="T406" s="22" t="str">
        <f t="shared" si="165"/>
        <v>风</v>
      </c>
      <c r="U406" s="23">
        <f t="shared" si="155"/>
        <v>4</v>
      </c>
      <c r="V406" s="23">
        <f t="shared" si="164"/>
        <v>4</v>
      </c>
      <c r="W406" s="23">
        <f t="shared" si="164"/>
        <v>3</v>
      </c>
      <c r="X406" s="23">
        <f t="shared" si="164"/>
        <v>5</v>
      </c>
      <c r="Y406" s="23">
        <f t="shared" si="164"/>
        <v>5</v>
      </c>
      <c r="Z406" s="23">
        <f t="shared" si="164"/>
        <v>6</v>
      </c>
      <c r="AA406" s="23">
        <f t="shared" si="164"/>
        <v>6</v>
      </c>
      <c r="AB406" s="113">
        <f t="shared" si="160"/>
        <v>0.12466666666666666</v>
      </c>
      <c r="AC406" s="21">
        <f t="shared" si="161"/>
        <v>220.178</v>
      </c>
    </row>
    <row r="407" spans="2:29" x14ac:dyDescent="0.15">
      <c r="B407" s="23">
        <v>405</v>
      </c>
      <c r="C407" s="23" t="str">
        <f t="shared" si="156"/>
        <v>武器405</v>
      </c>
      <c r="D407" s="23" t="str">
        <f t="shared" si="143"/>
        <v>b</v>
      </c>
      <c r="E407" s="89" t="s">
        <v>123</v>
      </c>
      <c r="F407" s="90" t="s">
        <v>16</v>
      </c>
      <c r="G407" s="22" t="s">
        <v>18</v>
      </c>
      <c r="H407" s="23">
        <f t="shared" si="163"/>
        <v>5</v>
      </c>
      <c r="I407" s="23">
        <f t="shared" si="147"/>
        <v>132</v>
      </c>
      <c r="J407" s="23">
        <f t="shared" si="148"/>
        <v>20</v>
      </c>
      <c r="K407" s="23">
        <f t="shared" si="149"/>
        <v>13</v>
      </c>
      <c r="L407" s="23">
        <f t="shared" si="150"/>
        <v>13</v>
      </c>
      <c r="M407" s="23">
        <f t="shared" si="151"/>
        <v>12</v>
      </c>
      <c r="N407" s="23">
        <f t="shared" si="152"/>
        <v>25</v>
      </c>
      <c r="O407" s="23">
        <f t="shared" si="153"/>
        <v>10</v>
      </c>
      <c r="P407" s="23">
        <f t="shared" si="154"/>
        <v>6</v>
      </c>
      <c r="Q407" s="112">
        <f t="shared" si="157"/>
        <v>0.03</v>
      </c>
      <c r="R407" s="112">
        <f t="shared" si="158"/>
        <v>2.5000000000000001E-2</v>
      </c>
      <c r="S407" s="112">
        <f t="shared" si="159"/>
        <v>0.01</v>
      </c>
      <c r="T407" s="22" t="str">
        <f t="shared" si="165"/>
        <v>风</v>
      </c>
      <c r="U407" s="23">
        <f t="shared" si="155"/>
        <v>5</v>
      </c>
      <c r="V407" s="23">
        <f t="shared" si="164"/>
        <v>5</v>
      </c>
      <c r="W407" s="23">
        <f t="shared" si="164"/>
        <v>4</v>
      </c>
      <c r="X407" s="23">
        <f t="shared" si="164"/>
        <v>6</v>
      </c>
      <c r="Y407" s="23">
        <f t="shared" si="164"/>
        <v>6</v>
      </c>
      <c r="Z407" s="23">
        <f t="shared" si="164"/>
        <v>7</v>
      </c>
      <c r="AA407" s="23">
        <f t="shared" si="164"/>
        <v>8</v>
      </c>
      <c r="AB407" s="113">
        <f t="shared" si="160"/>
        <v>0.154</v>
      </c>
      <c r="AC407" s="21">
        <f t="shared" si="161"/>
        <v>272.21899999999999</v>
      </c>
    </row>
    <row r="408" spans="2:29" x14ac:dyDescent="0.15">
      <c r="B408" s="23">
        <v>406</v>
      </c>
      <c r="C408" s="23" t="str">
        <f t="shared" si="156"/>
        <v>武器406</v>
      </c>
      <c r="D408" s="23" t="str">
        <f t="shared" si="143"/>
        <v>b</v>
      </c>
      <c r="E408" s="89" t="s">
        <v>123</v>
      </c>
      <c r="F408" s="90" t="s">
        <v>16</v>
      </c>
      <c r="G408" s="22" t="s">
        <v>18</v>
      </c>
      <c r="H408" s="23">
        <f t="shared" si="163"/>
        <v>6</v>
      </c>
      <c r="I408" s="23">
        <f t="shared" si="147"/>
        <v>158</v>
      </c>
      <c r="J408" s="23">
        <f t="shared" si="148"/>
        <v>23</v>
      </c>
      <c r="K408" s="23">
        <f t="shared" si="149"/>
        <v>16</v>
      </c>
      <c r="L408" s="23">
        <f t="shared" si="150"/>
        <v>16</v>
      </c>
      <c r="M408" s="23">
        <f t="shared" si="151"/>
        <v>14</v>
      </c>
      <c r="N408" s="23">
        <f t="shared" si="152"/>
        <v>30</v>
      </c>
      <c r="O408" s="23">
        <f t="shared" si="153"/>
        <v>12</v>
      </c>
      <c r="P408" s="23">
        <f t="shared" si="154"/>
        <v>7</v>
      </c>
      <c r="Q408" s="112">
        <f t="shared" si="157"/>
        <v>3.5000000000000003E-2</v>
      </c>
      <c r="R408" s="112">
        <f t="shared" si="158"/>
        <v>0.03</v>
      </c>
      <c r="S408" s="112">
        <f t="shared" si="159"/>
        <v>1.1666666666666667E-2</v>
      </c>
      <c r="T408" s="22" t="str">
        <f t="shared" si="165"/>
        <v>风</v>
      </c>
      <c r="U408" s="23">
        <f t="shared" si="155"/>
        <v>6</v>
      </c>
      <c r="V408" s="23">
        <f t="shared" si="164"/>
        <v>6</v>
      </c>
      <c r="W408" s="23">
        <f t="shared" si="164"/>
        <v>5</v>
      </c>
      <c r="X408" s="23">
        <f t="shared" si="164"/>
        <v>7</v>
      </c>
      <c r="Y408" s="23">
        <f t="shared" si="164"/>
        <v>7</v>
      </c>
      <c r="Z408" s="23">
        <f t="shared" si="164"/>
        <v>8</v>
      </c>
      <c r="AA408" s="23">
        <f t="shared" si="164"/>
        <v>9</v>
      </c>
      <c r="AB408" s="113">
        <f t="shared" si="160"/>
        <v>0.184</v>
      </c>
      <c r="AC408" s="21">
        <f t="shared" si="161"/>
        <v>324.26066666666668</v>
      </c>
    </row>
    <row r="409" spans="2:29" x14ac:dyDescent="0.15">
      <c r="B409" s="23">
        <v>407</v>
      </c>
      <c r="C409" s="23" t="str">
        <f t="shared" si="156"/>
        <v>武器407</v>
      </c>
      <c r="D409" s="23" t="str">
        <f t="shared" si="143"/>
        <v>b</v>
      </c>
      <c r="E409" s="89" t="s">
        <v>123</v>
      </c>
      <c r="F409" s="90" t="s">
        <v>16</v>
      </c>
      <c r="G409" s="22" t="s">
        <v>18</v>
      </c>
      <c r="H409" s="23">
        <f t="shared" si="163"/>
        <v>7</v>
      </c>
      <c r="I409" s="23">
        <f t="shared" si="147"/>
        <v>185</v>
      </c>
      <c r="J409" s="23">
        <f t="shared" si="148"/>
        <v>27</v>
      </c>
      <c r="K409" s="23">
        <f t="shared" si="149"/>
        <v>18</v>
      </c>
      <c r="L409" s="23">
        <f t="shared" si="150"/>
        <v>18</v>
      </c>
      <c r="M409" s="23">
        <f t="shared" si="151"/>
        <v>17</v>
      </c>
      <c r="N409" s="23">
        <f t="shared" si="152"/>
        <v>35</v>
      </c>
      <c r="O409" s="23">
        <f t="shared" si="153"/>
        <v>14</v>
      </c>
      <c r="P409" s="23">
        <f t="shared" si="154"/>
        <v>8</v>
      </c>
      <c r="Q409" s="112">
        <f t="shared" si="157"/>
        <v>0.04</v>
      </c>
      <c r="R409" s="112">
        <f t="shared" si="158"/>
        <v>3.5000000000000003E-2</v>
      </c>
      <c r="S409" s="112">
        <f t="shared" si="159"/>
        <v>1.3333333333333332E-2</v>
      </c>
      <c r="T409" s="22" t="str">
        <f t="shared" si="165"/>
        <v>风</v>
      </c>
      <c r="U409" s="23">
        <f t="shared" si="155"/>
        <v>7</v>
      </c>
      <c r="V409" s="23">
        <f t="shared" si="164"/>
        <v>7</v>
      </c>
      <c r="W409" s="23">
        <f t="shared" si="164"/>
        <v>6</v>
      </c>
      <c r="X409" s="23">
        <f t="shared" si="164"/>
        <v>8</v>
      </c>
      <c r="Y409" s="23">
        <f t="shared" si="164"/>
        <v>8</v>
      </c>
      <c r="Z409" s="23">
        <f t="shared" si="164"/>
        <v>10</v>
      </c>
      <c r="AA409" s="23">
        <f t="shared" si="164"/>
        <v>11</v>
      </c>
      <c r="AB409" s="113">
        <f t="shared" si="160"/>
        <v>0.21466666666666664</v>
      </c>
      <c r="AC409" s="21">
        <f t="shared" si="161"/>
        <v>379.30300000000005</v>
      </c>
    </row>
    <row r="410" spans="2:29" x14ac:dyDescent="0.15">
      <c r="B410" s="23">
        <v>408</v>
      </c>
      <c r="C410" s="23" t="str">
        <f t="shared" si="156"/>
        <v>武器408</v>
      </c>
      <c r="D410" s="23" t="str">
        <f t="shared" si="143"/>
        <v>b</v>
      </c>
      <c r="E410" s="89" t="s">
        <v>123</v>
      </c>
      <c r="F410" s="90" t="s">
        <v>16</v>
      </c>
      <c r="G410" s="22" t="s">
        <v>18</v>
      </c>
      <c r="H410" s="23">
        <f t="shared" si="163"/>
        <v>8</v>
      </c>
      <c r="I410" s="23">
        <f t="shared" si="147"/>
        <v>211</v>
      </c>
      <c r="J410" s="23">
        <f t="shared" si="148"/>
        <v>31</v>
      </c>
      <c r="K410" s="23">
        <f t="shared" si="149"/>
        <v>21</v>
      </c>
      <c r="L410" s="23">
        <f t="shared" si="150"/>
        <v>21</v>
      </c>
      <c r="M410" s="23">
        <f t="shared" si="151"/>
        <v>19</v>
      </c>
      <c r="N410" s="23">
        <f t="shared" si="152"/>
        <v>40</v>
      </c>
      <c r="O410" s="23">
        <f t="shared" si="153"/>
        <v>17</v>
      </c>
      <c r="P410" s="23">
        <f t="shared" si="154"/>
        <v>10</v>
      </c>
      <c r="Q410" s="112">
        <f t="shared" si="157"/>
        <v>0.05</v>
      </c>
      <c r="R410" s="112">
        <f t="shared" si="158"/>
        <v>4.2500000000000003E-2</v>
      </c>
      <c r="S410" s="112">
        <f t="shared" si="159"/>
        <v>1.6666666666666666E-2</v>
      </c>
      <c r="T410" s="22" t="str">
        <f t="shared" si="165"/>
        <v>风</v>
      </c>
      <c r="U410" s="23">
        <f t="shared" si="155"/>
        <v>8</v>
      </c>
      <c r="V410" s="23">
        <f t="shared" si="164"/>
        <v>8</v>
      </c>
      <c r="W410" s="23">
        <f t="shared" si="164"/>
        <v>7</v>
      </c>
      <c r="X410" s="23">
        <f t="shared" si="164"/>
        <v>10</v>
      </c>
      <c r="Y410" s="23">
        <f t="shared" si="164"/>
        <v>10</v>
      </c>
      <c r="Z410" s="23">
        <f t="shared" si="164"/>
        <v>11</v>
      </c>
      <c r="AA410" s="23">
        <f t="shared" si="164"/>
        <v>12</v>
      </c>
      <c r="AB410" s="113">
        <f t="shared" si="160"/>
        <v>0.24666666666666667</v>
      </c>
      <c r="AC410" s="21">
        <f t="shared" si="161"/>
        <v>436.35583333333335</v>
      </c>
    </row>
    <row r="411" spans="2:29" x14ac:dyDescent="0.15">
      <c r="B411" s="23">
        <v>409</v>
      </c>
      <c r="C411" s="23" t="str">
        <f t="shared" si="156"/>
        <v>武器409</v>
      </c>
      <c r="D411" s="23" t="str">
        <f t="shared" si="143"/>
        <v>c</v>
      </c>
      <c r="E411" s="89" t="s">
        <v>123</v>
      </c>
      <c r="F411" s="90" t="s">
        <v>16</v>
      </c>
      <c r="G411" s="22" t="s">
        <v>18</v>
      </c>
      <c r="H411" s="23">
        <f t="shared" si="163"/>
        <v>1</v>
      </c>
      <c r="I411" s="23">
        <f t="shared" si="147"/>
        <v>30</v>
      </c>
      <c r="J411" s="23">
        <f t="shared" si="148"/>
        <v>0</v>
      </c>
      <c r="K411" s="23">
        <f t="shared" si="149"/>
        <v>0</v>
      </c>
      <c r="L411" s="23">
        <f t="shared" si="150"/>
        <v>0</v>
      </c>
      <c r="M411" s="23">
        <f t="shared" si="151"/>
        <v>0</v>
      </c>
      <c r="N411" s="23">
        <f t="shared" si="152"/>
        <v>0</v>
      </c>
      <c r="O411" s="23">
        <f t="shared" si="153"/>
        <v>0</v>
      </c>
      <c r="P411" s="23">
        <f t="shared" si="154"/>
        <v>0</v>
      </c>
      <c r="Q411" s="112">
        <f t="shared" si="157"/>
        <v>0</v>
      </c>
      <c r="R411" s="112">
        <f t="shared" si="158"/>
        <v>0</v>
      </c>
      <c r="S411" s="112">
        <f t="shared" si="159"/>
        <v>0</v>
      </c>
      <c r="T411" s="22" t="str">
        <f t="shared" si="165"/>
        <v>风</v>
      </c>
      <c r="U411" s="23">
        <f t="shared" si="155"/>
        <v>0</v>
      </c>
      <c r="V411" s="23">
        <f t="shared" si="164"/>
        <v>0</v>
      </c>
      <c r="W411" s="23">
        <f t="shared" si="164"/>
        <v>0</v>
      </c>
      <c r="X411" s="23">
        <f t="shared" si="164"/>
        <v>0</v>
      </c>
      <c r="Y411" s="23">
        <f t="shared" si="164"/>
        <v>0</v>
      </c>
      <c r="Z411" s="23">
        <f t="shared" si="164"/>
        <v>0</v>
      </c>
      <c r="AA411" s="23">
        <f t="shared" si="164"/>
        <v>0</v>
      </c>
      <c r="AB411" s="113">
        <f t="shared" si="160"/>
        <v>0</v>
      </c>
      <c r="AC411" s="21">
        <f t="shared" si="161"/>
        <v>30</v>
      </c>
    </row>
    <row r="412" spans="2:29" x14ac:dyDescent="0.15">
      <c r="B412" s="23">
        <v>410</v>
      </c>
      <c r="C412" s="23" t="str">
        <f t="shared" si="156"/>
        <v>武器410</v>
      </c>
      <c r="D412" s="23" t="str">
        <f t="shared" si="143"/>
        <v>c</v>
      </c>
      <c r="E412" s="89" t="s">
        <v>123</v>
      </c>
      <c r="F412" s="90" t="s">
        <v>16</v>
      </c>
      <c r="G412" s="22" t="s">
        <v>18</v>
      </c>
      <c r="H412" s="23">
        <f t="shared" si="163"/>
        <v>2</v>
      </c>
      <c r="I412" s="23">
        <f t="shared" si="147"/>
        <v>60</v>
      </c>
      <c r="J412" s="23">
        <f t="shared" si="148"/>
        <v>0</v>
      </c>
      <c r="K412" s="23">
        <f t="shared" si="149"/>
        <v>0</v>
      </c>
      <c r="L412" s="23">
        <f t="shared" si="150"/>
        <v>0</v>
      </c>
      <c r="M412" s="23">
        <f t="shared" si="151"/>
        <v>0</v>
      </c>
      <c r="N412" s="23">
        <f t="shared" si="152"/>
        <v>0</v>
      </c>
      <c r="O412" s="23">
        <f t="shared" si="153"/>
        <v>0</v>
      </c>
      <c r="P412" s="23">
        <f t="shared" si="154"/>
        <v>0</v>
      </c>
      <c r="Q412" s="112">
        <f t="shared" si="157"/>
        <v>0</v>
      </c>
      <c r="R412" s="112">
        <f t="shared" si="158"/>
        <v>0</v>
      </c>
      <c r="S412" s="112">
        <f t="shared" si="159"/>
        <v>0</v>
      </c>
      <c r="T412" s="22" t="str">
        <f t="shared" si="165"/>
        <v>风</v>
      </c>
      <c r="U412" s="23">
        <f t="shared" si="155"/>
        <v>0</v>
      </c>
      <c r="V412" s="23">
        <f t="shared" si="164"/>
        <v>0</v>
      </c>
      <c r="W412" s="23">
        <f t="shared" si="164"/>
        <v>0</v>
      </c>
      <c r="X412" s="23">
        <f t="shared" si="164"/>
        <v>0</v>
      </c>
      <c r="Y412" s="23">
        <f t="shared" si="164"/>
        <v>0</v>
      </c>
      <c r="Z412" s="23">
        <f t="shared" si="164"/>
        <v>0</v>
      </c>
      <c r="AA412" s="23">
        <f t="shared" si="164"/>
        <v>0</v>
      </c>
      <c r="AB412" s="113">
        <f t="shared" si="160"/>
        <v>0</v>
      </c>
      <c r="AC412" s="21">
        <f t="shared" si="161"/>
        <v>60</v>
      </c>
    </row>
    <row r="413" spans="2:29" x14ac:dyDescent="0.15">
      <c r="B413" s="23">
        <v>411</v>
      </c>
      <c r="C413" s="23" t="str">
        <f t="shared" si="156"/>
        <v>武器411</v>
      </c>
      <c r="D413" s="23" t="str">
        <f t="shared" si="143"/>
        <v>c</v>
      </c>
      <c r="E413" s="89" t="s">
        <v>123</v>
      </c>
      <c r="F413" s="90" t="s">
        <v>16</v>
      </c>
      <c r="G413" s="22" t="s">
        <v>18</v>
      </c>
      <c r="H413" s="23">
        <f t="shared" si="163"/>
        <v>3</v>
      </c>
      <c r="I413" s="23">
        <f t="shared" si="147"/>
        <v>90</v>
      </c>
      <c r="J413" s="23">
        <f t="shared" si="148"/>
        <v>0</v>
      </c>
      <c r="K413" s="23">
        <f t="shared" si="149"/>
        <v>0</v>
      </c>
      <c r="L413" s="23">
        <f t="shared" si="150"/>
        <v>0</v>
      </c>
      <c r="M413" s="23">
        <f t="shared" si="151"/>
        <v>0</v>
      </c>
      <c r="N413" s="23">
        <f t="shared" si="152"/>
        <v>0</v>
      </c>
      <c r="O413" s="23">
        <f t="shared" si="153"/>
        <v>0</v>
      </c>
      <c r="P413" s="23">
        <f t="shared" si="154"/>
        <v>0</v>
      </c>
      <c r="Q413" s="112">
        <f t="shared" si="157"/>
        <v>0</v>
      </c>
      <c r="R413" s="112">
        <f t="shared" si="158"/>
        <v>0</v>
      </c>
      <c r="S413" s="112">
        <f t="shared" si="159"/>
        <v>0</v>
      </c>
      <c r="T413" s="22" t="str">
        <f t="shared" si="165"/>
        <v>风</v>
      </c>
      <c r="U413" s="23">
        <f t="shared" si="155"/>
        <v>0</v>
      </c>
      <c r="V413" s="23">
        <f t="shared" ref="V413:AA422" si="166">ROUND(VLOOKUP($F413,professionGrow,MATCH(V$2,professionGrowPName,0),FALSE)*(1+VLOOKUP($G413,professionGrowP,MATCH(V$2,professionGrowPName,0),FALSE))*$H413*10*VLOOKUP($D413,eq_qulity,5,FALSE),0)</f>
        <v>0</v>
      </c>
      <c r="W413" s="23">
        <f t="shared" si="166"/>
        <v>0</v>
      </c>
      <c r="X413" s="23">
        <f t="shared" si="166"/>
        <v>0</v>
      </c>
      <c r="Y413" s="23">
        <f t="shared" si="166"/>
        <v>0</v>
      </c>
      <c r="Z413" s="23">
        <f t="shared" si="166"/>
        <v>0</v>
      </c>
      <c r="AA413" s="23">
        <f t="shared" si="166"/>
        <v>0</v>
      </c>
      <c r="AB413" s="113">
        <f t="shared" si="160"/>
        <v>0</v>
      </c>
      <c r="AC413" s="21">
        <f t="shared" si="161"/>
        <v>90</v>
      </c>
    </row>
    <row r="414" spans="2:29" x14ac:dyDescent="0.15">
      <c r="B414" s="23">
        <v>412</v>
      </c>
      <c r="C414" s="23" t="str">
        <f t="shared" si="156"/>
        <v>武器412</v>
      </c>
      <c r="D414" s="23" t="str">
        <f t="shared" si="143"/>
        <v>c</v>
      </c>
      <c r="E414" s="89" t="s">
        <v>123</v>
      </c>
      <c r="F414" s="90" t="s">
        <v>16</v>
      </c>
      <c r="G414" s="22" t="s">
        <v>18</v>
      </c>
      <c r="H414" s="23">
        <f t="shared" si="163"/>
        <v>4</v>
      </c>
      <c r="I414" s="23">
        <f t="shared" si="147"/>
        <v>120</v>
      </c>
      <c r="J414" s="23">
        <f t="shared" si="148"/>
        <v>0</v>
      </c>
      <c r="K414" s="23">
        <f t="shared" si="149"/>
        <v>0</v>
      </c>
      <c r="L414" s="23">
        <f t="shared" si="150"/>
        <v>0</v>
      </c>
      <c r="M414" s="23">
        <f t="shared" si="151"/>
        <v>0</v>
      </c>
      <c r="N414" s="23">
        <f t="shared" si="152"/>
        <v>0</v>
      </c>
      <c r="O414" s="23">
        <f t="shared" si="153"/>
        <v>0</v>
      </c>
      <c r="P414" s="23">
        <f t="shared" si="154"/>
        <v>0</v>
      </c>
      <c r="Q414" s="112">
        <f t="shared" si="157"/>
        <v>0</v>
      </c>
      <c r="R414" s="112">
        <f t="shared" si="158"/>
        <v>0</v>
      </c>
      <c r="S414" s="112">
        <f t="shared" si="159"/>
        <v>0</v>
      </c>
      <c r="T414" s="22" t="str">
        <f t="shared" si="165"/>
        <v>风</v>
      </c>
      <c r="U414" s="23">
        <f t="shared" si="155"/>
        <v>0</v>
      </c>
      <c r="V414" s="23">
        <f t="shared" si="166"/>
        <v>0</v>
      </c>
      <c r="W414" s="23">
        <f t="shared" si="166"/>
        <v>0</v>
      </c>
      <c r="X414" s="23">
        <f t="shared" si="166"/>
        <v>0</v>
      </c>
      <c r="Y414" s="23">
        <f t="shared" si="166"/>
        <v>0</v>
      </c>
      <c r="Z414" s="23">
        <f t="shared" si="166"/>
        <v>0</v>
      </c>
      <c r="AA414" s="23">
        <f t="shared" si="166"/>
        <v>0</v>
      </c>
      <c r="AB414" s="113">
        <f t="shared" si="160"/>
        <v>0</v>
      </c>
      <c r="AC414" s="21">
        <f t="shared" si="161"/>
        <v>120</v>
      </c>
    </row>
    <row r="415" spans="2:29" x14ac:dyDescent="0.15">
      <c r="B415" s="23">
        <v>413</v>
      </c>
      <c r="C415" s="23" t="str">
        <f t="shared" si="156"/>
        <v>武器413</v>
      </c>
      <c r="D415" s="23" t="str">
        <f t="shared" si="143"/>
        <v>c</v>
      </c>
      <c r="E415" s="89" t="s">
        <v>123</v>
      </c>
      <c r="F415" s="90" t="s">
        <v>16</v>
      </c>
      <c r="G415" s="22" t="s">
        <v>18</v>
      </c>
      <c r="H415" s="23">
        <f t="shared" si="163"/>
        <v>5</v>
      </c>
      <c r="I415" s="23">
        <f t="shared" si="147"/>
        <v>150</v>
      </c>
      <c r="J415" s="23">
        <f t="shared" si="148"/>
        <v>0</v>
      </c>
      <c r="K415" s="23">
        <f t="shared" si="149"/>
        <v>0</v>
      </c>
      <c r="L415" s="23">
        <f t="shared" si="150"/>
        <v>0</v>
      </c>
      <c r="M415" s="23">
        <f t="shared" si="151"/>
        <v>0</v>
      </c>
      <c r="N415" s="23">
        <f t="shared" si="152"/>
        <v>0</v>
      </c>
      <c r="O415" s="23">
        <f t="shared" si="153"/>
        <v>0</v>
      </c>
      <c r="P415" s="23">
        <f t="shared" si="154"/>
        <v>0</v>
      </c>
      <c r="Q415" s="112">
        <f t="shared" si="157"/>
        <v>0</v>
      </c>
      <c r="R415" s="112">
        <f t="shared" si="158"/>
        <v>0</v>
      </c>
      <c r="S415" s="112">
        <f t="shared" si="159"/>
        <v>0</v>
      </c>
      <c r="T415" s="22" t="str">
        <f t="shared" si="165"/>
        <v>风</v>
      </c>
      <c r="U415" s="23">
        <f t="shared" si="155"/>
        <v>0</v>
      </c>
      <c r="V415" s="23">
        <f t="shared" si="166"/>
        <v>0</v>
      </c>
      <c r="W415" s="23">
        <f t="shared" si="166"/>
        <v>0</v>
      </c>
      <c r="X415" s="23">
        <f t="shared" si="166"/>
        <v>0</v>
      </c>
      <c r="Y415" s="23">
        <f t="shared" si="166"/>
        <v>0</v>
      </c>
      <c r="Z415" s="23">
        <f t="shared" si="166"/>
        <v>0</v>
      </c>
      <c r="AA415" s="23">
        <f t="shared" si="166"/>
        <v>0</v>
      </c>
      <c r="AB415" s="113">
        <f t="shared" si="160"/>
        <v>0</v>
      </c>
      <c r="AC415" s="21">
        <f t="shared" si="161"/>
        <v>150</v>
      </c>
    </row>
    <row r="416" spans="2:29" x14ac:dyDescent="0.15">
      <c r="B416" s="23">
        <v>414</v>
      </c>
      <c r="C416" s="23" t="str">
        <f t="shared" si="156"/>
        <v>武器414</v>
      </c>
      <c r="D416" s="23" t="str">
        <f t="shared" si="143"/>
        <v>c</v>
      </c>
      <c r="E416" s="89" t="s">
        <v>123</v>
      </c>
      <c r="F416" s="90" t="s">
        <v>16</v>
      </c>
      <c r="G416" s="22" t="s">
        <v>18</v>
      </c>
      <c r="H416" s="23">
        <f t="shared" si="163"/>
        <v>6</v>
      </c>
      <c r="I416" s="23">
        <f t="shared" si="147"/>
        <v>181</v>
      </c>
      <c r="J416" s="23">
        <f t="shared" si="148"/>
        <v>0</v>
      </c>
      <c r="K416" s="23">
        <f t="shared" si="149"/>
        <v>0</v>
      </c>
      <c r="L416" s="23">
        <f t="shared" si="150"/>
        <v>0</v>
      </c>
      <c r="M416" s="23">
        <f t="shared" si="151"/>
        <v>0</v>
      </c>
      <c r="N416" s="23">
        <f t="shared" si="152"/>
        <v>0</v>
      </c>
      <c r="O416" s="23">
        <f t="shared" si="153"/>
        <v>0</v>
      </c>
      <c r="P416" s="23">
        <f t="shared" si="154"/>
        <v>0</v>
      </c>
      <c r="Q416" s="112">
        <f t="shared" si="157"/>
        <v>0</v>
      </c>
      <c r="R416" s="112">
        <f t="shared" si="158"/>
        <v>0</v>
      </c>
      <c r="S416" s="112">
        <f t="shared" si="159"/>
        <v>0</v>
      </c>
      <c r="T416" s="22" t="str">
        <f t="shared" si="165"/>
        <v>风</v>
      </c>
      <c r="U416" s="23">
        <f t="shared" si="155"/>
        <v>0</v>
      </c>
      <c r="V416" s="23">
        <f t="shared" si="166"/>
        <v>0</v>
      </c>
      <c r="W416" s="23">
        <f t="shared" si="166"/>
        <v>0</v>
      </c>
      <c r="X416" s="23">
        <f t="shared" si="166"/>
        <v>0</v>
      </c>
      <c r="Y416" s="23">
        <f t="shared" si="166"/>
        <v>0</v>
      </c>
      <c r="Z416" s="23">
        <f t="shared" si="166"/>
        <v>0</v>
      </c>
      <c r="AA416" s="23">
        <f t="shared" si="166"/>
        <v>0</v>
      </c>
      <c r="AB416" s="113">
        <f t="shared" si="160"/>
        <v>0</v>
      </c>
      <c r="AC416" s="21">
        <f t="shared" si="161"/>
        <v>181</v>
      </c>
    </row>
    <row r="417" spans="2:29" x14ac:dyDescent="0.15">
      <c r="B417" s="23">
        <v>415</v>
      </c>
      <c r="C417" s="23" t="str">
        <f t="shared" si="156"/>
        <v>武器415</v>
      </c>
      <c r="D417" s="23" t="str">
        <f t="shared" si="143"/>
        <v>c</v>
      </c>
      <c r="E417" s="89" t="s">
        <v>123</v>
      </c>
      <c r="F417" s="90" t="s">
        <v>16</v>
      </c>
      <c r="G417" s="22" t="s">
        <v>18</v>
      </c>
      <c r="H417" s="23">
        <f t="shared" si="163"/>
        <v>7</v>
      </c>
      <c r="I417" s="23">
        <f t="shared" si="147"/>
        <v>211</v>
      </c>
      <c r="J417" s="23">
        <f t="shared" si="148"/>
        <v>0</v>
      </c>
      <c r="K417" s="23">
        <f t="shared" si="149"/>
        <v>0</v>
      </c>
      <c r="L417" s="23">
        <f t="shared" si="150"/>
        <v>0</v>
      </c>
      <c r="M417" s="23">
        <f t="shared" si="151"/>
        <v>0</v>
      </c>
      <c r="N417" s="23">
        <f t="shared" si="152"/>
        <v>0</v>
      </c>
      <c r="O417" s="23">
        <f t="shared" si="153"/>
        <v>0</v>
      </c>
      <c r="P417" s="23">
        <f t="shared" si="154"/>
        <v>0</v>
      </c>
      <c r="Q417" s="112">
        <f t="shared" si="157"/>
        <v>0</v>
      </c>
      <c r="R417" s="112">
        <f t="shared" si="158"/>
        <v>0</v>
      </c>
      <c r="S417" s="112">
        <f t="shared" si="159"/>
        <v>0</v>
      </c>
      <c r="T417" s="22" t="str">
        <f t="shared" si="165"/>
        <v>风</v>
      </c>
      <c r="U417" s="23">
        <f t="shared" si="155"/>
        <v>0</v>
      </c>
      <c r="V417" s="23">
        <f t="shared" si="166"/>
        <v>0</v>
      </c>
      <c r="W417" s="23">
        <f t="shared" si="166"/>
        <v>0</v>
      </c>
      <c r="X417" s="23">
        <f t="shared" si="166"/>
        <v>0</v>
      </c>
      <c r="Y417" s="23">
        <f t="shared" si="166"/>
        <v>0</v>
      </c>
      <c r="Z417" s="23">
        <f t="shared" si="166"/>
        <v>0</v>
      </c>
      <c r="AA417" s="23">
        <f t="shared" si="166"/>
        <v>0</v>
      </c>
      <c r="AB417" s="113">
        <f t="shared" si="160"/>
        <v>0</v>
      </c>
      <c r="AC417" s="21">
        <f t="shared" si="161"/>
        <v>211</v>
      </c>
    </row>
    <row r="418" spans="2:29" x14ac:dyDescent="0.15">
      <c r="B418" s="23">
        <v>416</v>
      </c>
      <c r="C418" s="23" t="str">
        <f t="shared" si="156"/>
        <v>武器416</v>
      </c>
      <c r="D418" s="23" t="str">
        <f t="shared" si="143"/>
        <v>c</v>
      </c>
      <c r="E418" s="89" t="s">
        <v>123</v>
      </c>
      <c r="F418" s="90" t="s">
        <v>16</v>
      </c>
      <c r="G418" s="22" t="s">
        <v>18</v>
      </c>
      <c r="H418" s="23">
        <f t="shared" si="163"/>
        <v>8</v>
      </c>
      <c r="I418" s="23">
        <f t="shared" si="147"/>
        <v>241</v>
      </c>
      <c r="J418" s="23">
        <f t="shared" si="148"/>
        <v>0</v>
      </c>
      <c r="K418" s="23">
        <f t="shared" si="149"/>
        <v>0</v>
      </c>
      <c r="L418" s="23">
        <f t="shared" si="150"/>
        <v>0</v>
      </c>
      <c r="M418" s="23">
        <f t="shared" si="151"/>
        <v>0</v>
      </c>
      <c r="N418" s="23">
        <f t="shared" si="152"/>
        <v>0</v>
      </c>
      <c r="O418" s="23">
        <f t="shared" si="153"/>
        <v>0</v>
      </c>
      <c r="P418" s="23">
        <f t="shared" si="154"/>
        <v>0</v>
      </c>
      <c r="Q418" s="112">
        <f t="shared" si="157"/>
        <v>0</v>
      </c>
      <c r="R418" s="112">
        <f t="shared" si="158"/>
        <v>0</v>
      </c>
      <c r="S418" s="112">
        <f t="shared" si="159"/>
        <v>0</v>
      </c>
      <c r="T418" s="22" t="str">
        <f t="shared" si="165"/>
        <v>风</v>
      </c>
      <c r="U418" s="23">
        <f t="shared" si="155"/>
        <v>0</v>
      </c>
      <c r="V418" s="23">
        <f t="shared" si="166"/>
        <v>0</v>
      </c>
      <c r="W418" s="23">
        <f t="shared" si="166"/>
        <v>0</v>
      </c>
      <c r="X418" s="23">
        <f t="shared" si="166"/>
        <v>0</v>
      </c>
      <c r="Y418" s="23">
        <f t="shared" si="166"/>
        <v>0</v>
      </c>
      <c r="Z418" s="23">
        <f t="shared" si="166"/>
        <v>0</v>
      </c>
      <c r="AA418" s="23">
        <f t="shared" si="166"/>
        <v>0</v>
      </c>
      <c r="AB418" s="113">
        <f t="shared" si="160"/>
        <v>0</v>
      </c>
      <c r="AC418" s="21">
        <f t="shared" si="161"/>
        <v>241</v>
      </c>
    </row>
    <row r="419" spans="2:29" x14ac:dyDescent="0.15">
      <c r="B419" s="23">
        <v>417</v>
      </c>
      <c r="C419" s="23" t="str">
        <f t="shared" si="156"/>
        <v>武器417</v>
      </c>
      <c r="D419" s="23" t="str">
        <f t="shared" si="143"/>
        <v>s</v>
      </c>
      <c r="E419" s="89" t="s">
        <v>123</v>
      </c>
      <c r="F419" s="90" t="s">
        <v>16</v>
      </c>
      <c r="G419" s="22" t="s">
        <v>1714</v>
      </c>
      <c r="H419" s="23">
        <f t="shared" si="163"/>
        <v>1</v>
      </c>
      <c r="I419" s="23">
        <f t="shared" si="147"/>
        <v>18</v>
      </c>
      <c r="J419" s="23">
        <f t="shared" si="148"/>
        <v>10</v>
      </c>
      <c r="K419" s="23">
        <f t="shared" si="149"/>
        <v>10</v>
      </c>
      <c r="L419" s="23">
        <f t="shared" si="150"/>
        <v>6</v>
      </c>
      <c r="M419" s="23">
        <f t="shared" si="151"/>
        <v>6</v>
      </c>
      <c r="N419" s="23">
        <f t="shared" si="152"/>
        <v>23</v>
      </c>
      <c r="O419" s="23">
        <f t="shared" si="153"/>
        <v>6</v>
      </c>
      <c r="P419" s="23">
        <f t="shared" si="154"/>
        <v>4</v>
      </c>
      <c r="Q419" s="112">
        <f t="shared" si="157"/>
        <v>0.02</v>
      </c>
      <c r="R419" s="112">
        <f t="shared" si="158"/>
        <v>1.4999999999999999E-2</v>
      </c>
      <c r="S419" s="112">
        <f t="shared" si="159"/>
        <v>6.6666666666666662E-3</v>
      </c>
      <c r="T419" s="22" t="str">
        <f t="shared" si="165"/>
        <v>光</v>
      </c>
      <c r="U419" s="23">
        <f t="shared" si="155"/>
        <v>4</v>
      </c>
      <c r="V419" s="23">
        <f t="shared" si="166"/>
        <v>3</v>
      </c>
      <c r="W419" s="23">
        <f t="shared" si="166"/>
        <v>4</v>
      </c>
      <c r="X419" s="23">
        <f t="shared" si="166"/>
        <v>4</v>
      </c>
      <c r="Y419" s="23">
        <f t="shared" si="166"/>
        <v>3</v>
      </c>
      <c r="Z419" s="23">
        <f t="shared" si="166"/>
        <v>4</v>
      </c>
      <c r="AA419" s="23">
        <f t="shared" si="166"/>
        <v>4</v>
      </c>
      <c r="AB419" s="113">
        <f t="shared" si="160"/>
        <v>0.08</v>
      </c>
      <c r="AC419" s="21">
        <f t="shared" si="161"/>
        <v>109.12166666666666</v>
      </c>
    </row>
    <row r="420" spans="2:29" x14ac:dyDescent="0.15">
      <c r="B420" s="23">
        <v>418</v>
      </c>
      <c r="C420" s="23" t="str">
        <f t="shared" si="156"/>
        <v>武器418</v>
      </c>
      <c r="D420" s="23" t="str">
        <f t="shared" ref="D420:D483" si="167">D388</f>
        <v>s</v>
      </c>
      <c r="E420" s="89" t="s">
        <v>123</v>
      </c>
      <c r="F420" s="90" t="s">
        <v>16</v>
      </c>
      <c r="G420" s="22" t="s">
        <v>1714</v>
      </c>
      <c r="H420" s="23">
        <f t="shared" si="163"/>
        <v>2</v>
      </c>
      <c r="I420" s="23">
        <f t="shared" si="147"/>
        <v>37</v>
      </c>
      <c r="J420" s="23">
        <f t="shared" si="148"/>
        <v>19</v>
      </c>
      <c r="K420" s="23">
        <f t="shared" si="149"/>
        <v>19</v>
      </c>
      <c r="L420" s="23">
        <f t="shared" si="150"/>
        <v>11</v>
      </c>
      <c r="M420" s="23">
        <f t="shared" si="151"/>
        <v>13</v>
      </c>
      <c r="N420" s="23">
        <f t="shared" si="152"/>
        <v>46</v>
      </c>
      <c r="O420" s="23">
        <f t="shared" si="153"/>
        <v>13</v>
      </c>
      <c r="P420" s="23">
        <f t="shared" si="154"/>
        <v>8</v>
      </c>
      <c r="Q420" s="112">
        <f t="shared" si="157"/>
        <v>0.04</v>
      </c>
      <c r="R420" s="112">
        <f t="shared" si="158"/>
        <v>3.2500000000000001E-2</v>
      </c>
      <c r="S420" s="112">
        <f t="shared" si="159"/>
        <v>1.3333333333333332E-2</v>
      </c>
      <c r="T420" s="22" t="str">
        <f t="shared" si="165"/>
        <v>光</v>
      </c>
      <c r="U420" s="23">
        <f t="shared" si="155"/>
        <v>9</v>
      </c>
      <c r="V420" s="23">
        <f t="shared" si="166"/>
        <v>7</v>
      </c>
      <c r="W420" s="23">
        <f t="shared" si="166"/>
        <v>9</v>
      </c>
      <c r="X420" s="23">
        <f t="shared" si="166"/>
        <v>8</v>
      </c>
      <c r="Y420" s="23">
        <f t="shared" si="166"/>
        <v>5</v>
      </c>
      <c r="Z420" s="23">
        <f t="shared" si="166"/>
        <v>9</v>
      </c>
      <c r="AA420" s="23">
        <f t="shared" si="166"/>
        <v>9</v>
      </c>
      <c r="AB420" s="113">
        <f t="shared" si="160"/>
        <v>0.11066666666666666</v>
      </c>
      <c r="AC420" s="21">
        <f t="shared" si="161"/>
        <v>222.19649999999999</v>
      </c>
    </row>
    <row r="421" spans="2:29" x14ac:dyDescent="0.15">
      <c r="B421" s="23">
        <v>419</v>
      </c>
      <c r="C421" s="23" t="str">
        <f t="shared" si="156"/>
        <v>武器419</v>
      </c>
      <c r="D421" s="23" t="str">
        <f t="shared" si="167"/>
        <v>s</v>
      </c>
      <c r="E421" s="89" t="s">
        <v>123</v>
      </c>
      <c r="F421" s="90" t="s">
        <v>16</v>
      </c>
      <c r="G421" s="22" t="s">
        <v>1714</v>
      </c>
      <c r="H421" s="23">
        <f t="shared" si="163"/>
        <v>3</v>
      </c>
      <c r="I421" s="23">
        <f t="shared" si="147"/>
        <v>55</v>
      </c>
      <c r="J421" s="23">
        <f t="shared" si="148"/>
        <v>29</v>
      </c>
      <c r="K421" s="23">
        <f t="shared" si="149"/>
        <v>29</v>
      </c>
      <c r="L421" s="23">
        <f t="shared" si="150"/>
        <v>17</v>
      </c>
      <c r="M421" s="23">
        <f t="shared" si="151"/>
        <v>19</v>
      </c>
      <c r="N421" s="23">
        <f t="shared" si="152"/>
        <v>69</v>
      </c>
      <c r="O421" s="23">
        <f t="shared" si="153"/>
        <v>19</v>
      </c>
      <c r="P421" s="23">
        <f t="shared" si="154"/>
        <v>12</v>
      </c>
      <c r="Q421" s="112">
        <f t="shared" si="157"/>
        <v>0.06</v>
      </c>
      <c r="R421" s="112">
        <f t="shared" si="158"/>
        <v>4.7500000000000001E-2</v>
      </c>
      <c r="S421" s="112">
        <f t="shared" si="159"/>
        <v>0.02</v>
      </c>
      <c r="T421" s="22" t="str">
        <f t="shared" si="165"/>
        <v>光</v>
      </c>
      <c r="U421" s="23">
        <f t="shared" si="155"/>
        <v>13</v>
      </c>
      <c r="V421" s="23">
        <f t="shared" si="166"/>
        <v>10</v>
      </c>
      <c r="W421" s="23">
        <f t="shared" si="166"/>
        <v>13</v>
      </c>
      <c r="X421" s="23">
        <f t="shared" si="166"/>
        <v>12</v>
      </c>
      <c r="Y421" s="23">
        <f t="shared" si="166"/>
        <v>8</v>
      </c>
      <c r="Z421" s="23">
        <f t="shared" si="166"/>
        <v>13</v>
      </c>
      <c r="AA421" s="23">
        <f t="shared" si="166"/>
        <v>13</v>
      </c>
      <c r="AB421" s="113">
        <f t="shared" si="160"/>
        <v>0.16600000000000001</v>
      </c>
      <c r="AC421" s="21">
        <f t="shared" si="161"/>
        <v>331.29350000000005</v>
      </c>
    </row>
    <row r="422" spans="2:29" x14ac:dyDescent="0.15">
      <c r="B422" s="23">
        <v>420</v>
      </c>
      <c r="C422" s="23" t="str">
        <f t="shared" si="156"/>
        <v>武器420</v>
      </c>
      <c r="D422" s="23" t="str">
        <f t="shared" si="167"/>
        <v>s</v>
      </c>
      <c r="E422" s="89" t="s">
        <v>123</v>
      </c>
      <c r="F422" s="90" t="s">
        <v>16</v>
      </c>
      <c r="G422" s="22" t="s">
        <v>1714</v>
      </c>
      <c r="H422" s="23">
        <f t="shared" si="163"/>
        <v>4</v>
      </c>
      <c r="I422" s="23">
        <f t="shared" si="147"/>
        <v>73</v>
      </c>
      <c r="J422" s="23">
        <f t="shared" si="148"/>
        <v>38</v>
      </c>
      <c r="K422" s="23">
        <f t="shared" si="149"/>
        <v>39</v>
      </c>
      <c r="L422" s="23">
        <f t="shared" si="150"/>
        <v>23</v>
      </c>
      <c r="M422" s="23">
        <f t="shared" si="151"/>
        <v>26</v>
      </c>
      <c r="N422" s="23">
        <f t="shared" si="152"/>
        <v>92</v>
      </c>
      <c r="O422" s="23">
        <f t="shared" si="153"/>
        <v>25</v>
      </c>
      <c r="P422" s="23">
        <f t="shared" si="154"/>
        <v>16</v>
      </c>
      <c r="Q422" s="112">
        <f t="shared" si="157"/>
        <v>0.08</v>
      </c>
      <c r="R422" s="112">
        <f t="shared" si="158"/>
        <v>6.25E-2</v>
      </c>
      <c r="S422" s="112">
        <f t="shared" si="159"/>
        <v>2.6666666666666665E-2</v>
      </c>
      <c r="T422" s="22" t="str">
        <f t="shared" si="165"/>
        <v>光</v>
      </c>
      <c r="U422" s="23">
        <f t="shared" si="155"/>
        <v>18</v>
      </c>
      <c r="V422" s="23">
        <f t="shared" si="166"/>
        <v>13</v>
      </c>
      <c r="W422" s="23">
        <f t="shared" si="166"/>
        <v>18</v>
      </c>
      <c r="X422" s="23">
        <f t="shared" si="166"/>
        <v>15</v>
      </c>
      <c r="Y422" s="23">
        <f t="shared" si="166"/>
        <v>11</v>
      </c>
      <c r="Z422" s="23">
        <f t="shared" si="166"/>
        <v>18</v>
      </c>
      <c r="AA422" s="23">
        <f t="shared" si="166"/>
        <v>18</v>
      </c>
      <c r="AB422" s="113">
        <f t="shared" si="160"/>
        <v>0.22133333333333333</v>
      </c>
      <c r="AC422" s="21">
        <f t="shared" si="161"/>
        <v>443.39049999999997</v>
      </c>
    </row>
    <row r="423" spans="2:29" x14ac:dyDescent="0.15">
      <c r="B423" s="23">
        <v>421</v>
      </c>
      <c r="C423" s="23" t="str">
        <f t="shared" si="156"/>
        <v>武器421</v>
      </c>
      <c r="D423" s="23" t="str">
        <f t="shared" si="167"/>
        <v>s</v>
      </c>
      <c r="E423" s="89" t="s">
        <v>123</v>
      </c>
      <c r="F423" s="90" t="s">
        <v>16</v>
      </c>
      <c r="G423" s="22" t="s">
        <v>1714</v>
      </c>
      <c r="H423" s="23">
        <f t="shared" si="163"/>
        <v>5</v>
      </c>
      <c r="I423" s="23">
        <f t="shared" si="147"/>
        <v>92</v>
      </c>
      <c r="J423" s="23">
        <f t="shared" si="148"/>
        <v>48</v>
      </c>
      <c r="K423" s="23">
        <f t="shared" si="149"/>
        <v>48</v>
      </c>
      <c r="L423" s="23">
        <f t="shared" si="150"/>
        <v>28</v>
      </c>
      <c r="M423" s="23">
        <f t="shared" si="151"/>
        <v>32</v>
      </c>
      <c r="N423" s="23">
        <f t="shared" si="152"/>
        <v>115</v>
      </c>
      <c r="O423" s="23">
        <f t="shared" si="153"/>
        <v>32</v>
      </c>
      <c r="P423" s="23">
        <f t="shared" si="154"/>
        <v>20</v>
      </c>
      <c r="Q423" s="112">
        <f t="shared" si="157"/>
        <v>0.1</v>
      </c>
      <c r="R423" s="112">
        <f t="shared" si="158"/>
        <v>0.08</v>
      </c>
      <c r="S423" s="112">
        <f t="shared" si="159"/>
        <v>3.3333333333333333E-2</v>
      </c>
      <c r="T423" s="22" t="str">
        <f t="shared" si="165"/>
        <v>光</v>
      </c>
      <c r="U423" s="23">
        <f t="shared" si="155"/>
        <v>22</v>
      </c>
      <c r="V423" s="23">
        <f t="shared" ref="V423:AA432" si="168">ROUND(VLOOKUP($F423,professionGrow,MATCH(V$2,professionGrowPName,0),FALSE)*(1+VLOOKUP($G423,professionGrowP,MATCH(V$2,professionGrowPName,0),FALSE))*$H423*10*VLOOKUP($D423,eq_qulity,5,FALSE),0)</f>
        <v>16</v>
      </c>
      <c r="W423" s="23">
        <f t="shared" si="168"/>
        <v>22</v>
      </c>
      <c r="X423" s="23">
        <f t="shared" si="168"/>
        <v>19</v>
      </c>
      <c r="Y423" s="23">
        <f t="shared" si="168"/>
        <v>13</v>
      </c>
      <c r="Z423" s="23">
        <f t="shared" si="168"/>
        <v>22</v>
      </c>
      <c r="AA423" s="23">
        <f t="shared" si="168"/>
        <v>22</v>
      </c>
      <c r="AB423" s="113">
        <f t="shared" si="160"/>
        <v>0.27666666666666667</v>
      </c>
      <c r="AC423" s="21">
        <f t="shared" si="161"/>
        <v>551.49</v>
      </c>
    </row>
    <row r="424" spans="2:29" x14ac:dyDescent="0.15">
      <c r="B424" s="23">
        <v>422</v>
      </c>
      <c r="C424" s="23" t="str">
        <f t="shared" si="156"/>
        <v>武器422</v>
      </c>
      <c r="D424" s="23" t="str">
        <f t="shared" si="167"/>
        <v>s</v>
      </c>
      <c r="E424" s="89" t="s">
        <v>123</v>
      </c>
      <c r="F424" s="90" t="s">
        <v>16</v>
      </c>
      <c r="G424" s="22" t="s">
        <v>1714</v>
      </c>
      <c r="H424" s="23">
        <f t="shared" si="163"/>
        <v>6</v>
      </c>
      <c r="I424" s="23">
        <f t="shared" si="147"/>
        <v>110</v>
      </c>
      <c r="J424" s="23">
        <f t="shared" si="148"/>
        <v>58</v>
      </c>
      <c r="K424" s="23">
        <f t="shared" si="149"/>
        <v>58</v>
      </c>
      <c r="L424" s="23">
        <f t="shared" si="150"/>
        <v>34</v>
      </c>
      <c r="M424" s="23">
        <f t="shared" si="151"/>
        <v>39</v>
      </c>
      <c r="N424" s="23">
        <f t="shared" si="152"/>
        <v>138</v>
      </c>
      <c r="O424" s="23">
        <f t="shared" si="153"/>
        <v>38</v>
      </c>
      <c r="P424" s="23">
        <f t="shared" si="154"/>
        <v>24</v>
      </c>
      <c r="Q424" s="112">
        <f t="shared" si="157"/>
        <v>0.12</v>
      </c>
      <c r="R424" s="112">
        <f t="shared" si="158"/>
        <v>9.5000000000000001E-2</v>
      </c>
      <c r="S424" s="112">
        <f t="shared" si="159"/>
        <v>0.04</v>
      </c>
      <c r="T424" s="22" t="str">
        <f t="shared" si="165"/>
        <v>光</v>
      </c>
      <c r="U424" s="23">
        <f t="shared" si="155"/>
        <v>26</v>
      </c>
      <c r="V424" s="23">
        <f t="shared" si="168"/>
        <v>20</v>
      </c>
      <c r="W424" s="23">
        <f t="shared" si="168"/>
        <v>26</v>
      </c>
      <c r="X424" s="23">
        <f t="shared" si="168"/>
        <v>23</v>
      </c>
      <c r="Y424" s="23">
        <f t="shared" si="168"/>
        <v>16</v>
      </c>
      <c r="Z424" s="23">
        <f t="shared" si="168"/>
        <v>26</v>
      </c>
      <c r="AA424" s="23">
        <f t="shared" si="168"/>
        <v>26</v>
      </c>
      <c r="AB424" s="113">
        <f t="shared" si="160"/>
        <v>0.33266666666666667</v>
      </c>
      <c r="AC424" s="21">
        <f t="shared" si="161"/>
        <v>662.58766666666679</v>
      </c>
    </row>
    <row r="425" spans="2:29" x14ac:dyDescent="0.15">
      <c r="B425" s="23">
        <v>423</v>
      </c>
      <c r="C425" s="23" t="str">
        <f t="shared" si="156"/>
        <v>武器423</v>
      </c>
      <c r="D425" s="23" t="str">
        <f t="shared" si="167"/>
        <v>s</v>
      </c>
      <c r="E425" s="89" t="s">
        <v>123</v>
      </c>
      <c r="F425" s="90" t="s">
        <v>16</v>
      </c>
      <c r="G425" s="22" t="s">
        <v>1714</v>
      </c>
      <c r="H425" s="23">
        <f t="shared" si="163"/>
        <v>7</v>
      </c>
      <c r="I425" s="23">
        <f t="shared" si="147"/>
        <v>128</v>
      </c>
      <c r="J425" s="23">
        <f t="shared" si="148"/>
        <v>67</v>
      </c>
      <c r="K425" s="23">
        <f t="shared" si="149"/>
        <v>68</v>
      </c>
      <c r="L425" s="23">
        <f t="shared" si="150"/>
        <v>40</v>
      </c>
      <c r="M425" s="23">
        <f t="shared" si="151"/>
        <v>45</v>
      </c>
      <c r="N425" s="23">
        <f t="shared" si="152"/>
        <v>161</v>
      </c>
      <c r="O425" s="23">
        <f t="shared" si="153"/>
        <v>44</v>
      </c>
      <c r="P425" s="23">
        <f t="shared" si="154"/>
        <v>28</v>
      </c>
      <c r="Q425" s="112">
        <f t="shared" si="157"/>
        <v>0.14000000000000001</v>
      </c>
      <c r="R425" s="112">
        <f t="shared" si="158"/>
        <v>0.11</v>
      </c>
      <c r="S425" s="112">
        <f t="shared" si="159"/>
        <v>4.6666666666666669E-2</v>
      </c>
      <c r="T425" s="22" t="str">
        <f t="shared" si="165"/>
        <v>光</v>
      </c>
      <c r="U425" s="23">
        <f t="shared" si="155"/>
        <v>31</v>
      </c>
      <c r="V425" s="23">
        <f t="shared" si="168"/>
        <v>23</v>
      </c>
      <c r="W425" s="23">
        <f t="shared" si="168"/>
        <v>31</v>
      </c>
      <c r="X425" s="23">
        <f t="shared" si="168"/>
        <v>27</v>
      </c>
      <c r="Y425" s="23">
        <f t="shared" si="168"/>
        <v>19</v>
      </c>
      <c r="Z425" s="23">
        <f t="shared" si="168"/>
        <v>31</v>
      </c>
      <c r="AA425" s="23">
        <f t="shared" si="168"/>
        <v>31</v>
      </c>
      <c r="AB425" s="113">
        <f t="shared" si="160"/>
        <v>0.38733333333333336</v>
      </c>
      <c r="AC425" s="21">
        <f t="shared" si="161"/>
        <v>774.68399999999997</v>
      </c>
    </row>
    <row r="426" spans="2:29" x14ac:dyDescent="0.15">
      <c r="B426" s="23">
        <v>424</v>
      </c>
      <c r="C426" s="23" t="str">
        <f t="shared" si="156"/>
        <v>武器424</v>
      </c>
      <c r="D426" s="23" t="str">
        <f t="shared" si="167"/>
        <v>s</v>
      </c>
      <c r="E426" s="89" t="s">
        <v>123</v>
      </c>
      <c r="F426" s="90" t="s">
        <v>16</v>
      </c>
      <c r="G426" s="22" t="s">
        <v>1714</v>
      </c>
      <c r="H426" s="23">
        <f t="shared" si="163"/>
        <v>8</v>
      </c>
      <c r="I426" s="23">
        <f t="shared" si="147"/>
        <v>147</v>
      </c>
      <c r="J426" s="23">
        <f t="shared" si="148"/>
        <v>77</v>
      </c>
      <c r="K426" s="23">
        <f t="shared" si="149"/>
        <v>77</v>
      </c>
      <c r="L426" s="23">
        <f t="shared" si="150"/>
        <v>45</v>
      </c>
      <c r="M426" s="23">
        <f t="shared" si="151"/>
        <v>52</v>
      </c>
      <c r="N426" s="23">
        <f t="shared" si="152"/>
        <v>184</v>
      </c>
      <c r="O426" s="23">
        <f t="shared" si="153"/>
        <v>51</v>
      </c>
      <c r="P426" s="23">
        <f t="shared" si="154"/>
        <v>32</v>
      </c>
      <c r="Q426" s="112">
        <f t="shared" si="157"/>
        <v>0.16</v>
      </c>
      <c r="R426" s="112">
        <f t="shared" si="158"/>
        <v>0.1275</v>
      </c>
      <c r="S426" s="112">
        <f t="shared" si="159"/>
        <v>5.333333333333333E-2</v>
      </c>
      <c r="T426" s="22" t="str">
        <f t="shared" si="165"/>
        <v>光</v>
      </c>
      <c r="U426" s="23">
        <f t="shared" si="155"/>
        <v>35</v>
      </c>
      <c r="V426" s="23">
        <f t="shared" si="168"/>
        <v>26</v>
      </c>
      <c r="W426" s="23">
        <f t="shared" si="168"/>
        <v>35</v>
      </c>
      <c r="X426" s="23">
        <f t="shared" si="168"/>
        <v>31</v>
      </c>
      <c r="Y426" s="23">
        <f t="shared" si="168"/>
        <v>22</v>
      </c>
      <c r="Z426" s="23">
        <f t="shared" si="168"/>
        <v>35</v>
      </c>
      <c r="AA426" s="23">
        <f t="shared" si="168"/>
        <v>35</v>
      </c>
      <c r="AB426" s="113">
        <f t="shared" si="160"/>
        <v>0.44333333333333336</v>
      </c>
      <c r="AC426" s="21">
        <f t="shared" si="161"/>
        <v>884.78416666666669</v>
      </c>
    </row>
    <row r="427" spans="2:29" x14ac:dyDescent="0.15">
      <c r="B427" s="23">
        <v>425</v>
      </c>
      <c r="C427" s="23" t="str">
        <f t="shared" si="156"/>
        <v>武器425</v>
      </c>
      <c r="D427" s="23" t="str">
        <f t="shared" si="167"/>
        <v>a</v>
      </c>
      <c r="E427" s="89" t="s">
        <v>123</v>
      </c>
      <c r="F427" s="90" t="s">
        <v>16</v>
      </c>
      <c r="G427" s="22" t="s">
        <v>1714</v>
      </c>
      <c r="H427" s="23">
        <f t="shared" si="163"/>
        <v>1</v>
      </c>
      <c r="I427" s="23">
        <f t="shared" si="147"/>
        <v>16</v>
      </c>
      <c r="J427" s="23">
        <f t="shared" si="148"/>
        <v>7</v>
      </c>
      <c r="K427" s="23">
        <f t="shared" si="149"/>
        <v>7</v>
      </c>
      <c r="L427" s="23">
        <f t="shared" si="150"/>
        <v>4</v>
      </c>
      <c r="M427" s="23">
        <f t="shared" si="151"/>
        <v>5</v>
      </c>
      <c r="N427" s="23">
        <f t="shared" si="152"/>
        <v>17</v>
      </c>
      <c r="O427" s="23">
        <f t="shared" si="153"/>
        <v>5</v>
      </c>
      <c r="P427" s="23">
        <f t="shared" si="154"/>
        <v>3</v>
      </c>
      <c r="Q427" s="112">
        <f t="shared" si="157"/>
        <v>1.4999999999999999E-2</v>
      </c>
      <c r="R427" s="112">
        <f t="shared" si="158"/>
        <v>1.2500000000000001E-2</v>
      </c>
      <c r="S427" s="112">
        <f t="shared" si="159"/>
        <v>5.0000000000000001E-3</v>
      </c>
      <c r="T427" s="22" t="str">
        <f t="shared" si="165"/>
        <v>光</v>
      </c>
      <c r="U427" s="23">
        <f t="shared" si="155"/>
        <v>3</v>
      </c>
      <c r="V427" s="23">
        <f t="shared" si="168"/>
        <v>2</v>
      </c>
      <c r="W427" s="23">
        <f t="shared" si="168"/>
        <v>3</v>
      </c>
      <c r="X427" s="23">
        <f t="shared" si="168"/>
        <v>3</v>
      </c>
      <c r="Y427" s="23">
        <f t="shared" si="168"/>
        <v>2</v>
      </c>
      <c r="Z427" s="23">
        <f t="shared" si="168"/>
        <v>3</v>
      </c>
      <c r="AA427" s="23">
        <f t="shared" si="168"/>
        <v>3</v>
      </c>
      <c r="AB427" s="113">
        <f t="shared" si="160"/>
        <v>0.08</v>
      </c>
      <c r="AC427" s="21">
        <f t="shared" si="161"/>
        <v>83.112499999999997</v>
      </c>
    </row>
    <row r="428" spans="2:29" x14ac:dyDescent="0.15">
      <c r="B428" s="23">
        <v>426</v>
      </c>
      <c r="C428" s="23" t="str">
        <f t="shared" si="156"/>
        <v>武器426</v>
      </c>
      <c r="D428" s="23" t="str">
        <f t="shared" si="167"/>
        <v>a</v>
      </c>
      <c r="E428" s="89" t="s">
        <v>123</v>
      </c>
      <c r="F428" s="90" t="s">
        <v>16</v>
      </c>
      <c r="G428" s="22" t="s">
        <v>1714</v>
      </c>
      <c r="H428" s="23">
        <f t="shared" si="163"/>
        <v>2</v>
      </c>
      <c r="I428" s="23">
        <f t="shared" si="147"/>
        <v>32</v>
      </c>
      <c r="J428" s="23">
        <f t="shared" si="148"/>
        <v>14</v>
      </c>
      <c r="K428" s="23">
        <f t="shared" si="149"/>
        <v>15</v>
      </c>
      <c r="L428" s="23">
        <f t="shared" si="150"/>
        <v>8</v>
      </c>
      <c r="M428" s="23">
        <f t="shared" si="151"/>
        <v>10</v>
      </c>
      <c r="N428" s="23">
        <f t="shared" si="152"/>
        <v>35</v>
      </c>
      <c r="O428" s="23">
        <f t="shared" si="153"/>
        <v>10</v>
      </c>
      <c r="P428" s="23">
        <f t="shared" si="154"/>
        <v>6</v>
      </c>
      <c r="Q428" s="112">
        <f t="shared" si="157"/>
        <v>0.03</v>
      </c>
      <c r="R428" s="112">
        <f t="shared" si="158"/>
        <v>2.5000000000000001E-2</v>
      </c>
      <c r="S428" s="112">
        <f t="shared" si="159"/>
        <v>0.01</v>
      </c>
      <c r="T428" s="22" t="str">
        <f t="shared" si="165"/>
        <v>光</v>
      </c>
      <c r="U428" s="23">
        <f t="shared" si="155"/>
        <v>7</v>
      </c>
      <c r="V428" s="23">
        <f t="shared" si="168"/>
        <v>5</v>
      </c>
      <c r="W428" s="23">
        <f t="shared" si="168"/>
        <v>7</v>
      </c>
      <c r="X428" s="23">
        <f t="shared" si="168"/>
        <v>6</v>
      </c>
      <c r="Y428" s="23">
        <f t="shared" si="168"/>
        <v>4</v>
      </c>
      <c r="Z428" s="23">
        <f t="shared" si="168"/>
        <v>7</v>
      </c>
      <c r="AA428" s="23">
        <f t="shared" si="168"/>
        <v>7</v>
      </c>
      <c r="AB428" s="113">
        <f t="shared" si="160"/>
        <v>8.6666666666666656E-2</v>
      </c>
      <c r="AC428" s="21">
        <f t="shared" si="161"/>
        <v>173.15166666666667</v>
      </c>
    </row>
    <row r="429" spans="2:29" x14ac:dyDescent="0.15">
      <c r="B429" s="23">
        <v>427</v>
      </c>
      <c r="C429" s="23" t="str">
        <f t="shared" si="156"/>
        <v>武器427</v>
      </c>
      <c r="D429" s="23" t="str">
        <f t="shared" si="167"/>
        <v>a</v>
      </c>
      <c r="E429" s="89" t="s">
        <v>123</v>
      </c>
      <c r="F429" s="90" t="s">
        <v>16</v>
      </c>
      <c r="G429" s="22" t="s">
        <v>1714</v>
      </c>
      <c r="H429" s="23">
        <f t="shared" si="163"/>
        <v>3</v>
      </c>
      <c r="I429" s="23">
        <f t="shared" si="147"/>
        <v>49</v>
      </c>
      <c r="J429" s="23">
        <f t="shared" si="148"/>
        <v>22</v>
      </c>
      <c r="K429" s="23">
        <f t="shared" si="149"/>
        <v>22</v>
      </c>
      <c r="L429" s="23">
        <f t="shared" si="150"/>
        <v>13</v>
      </c>
      <c r="M429" s="23">
        <f t="shared" si="151"/>
        <v>15</v>
      </c>
      <c r="N429" s="23">
        <f t="shared" si="152"/>
        <v>52</v>
      </c>
      <c r="O429" s="23">
        <f t="shared" si="153"/>
        <v>14</v>
      </c>
      <c r="P429" s="23">
        <f t="shared" si="154"/>
        <v>9</v>
      </c>
      <c r="Q429" s="112">
        <f t="shared" si="157"/>
        <v>4.4999999999999998E-2</v>
      </c>
      <c r="R429" s="112">
        <f t="shared" si="158"/>
        <v>3.5000000000000003E-2</v>
      </c>
      <c r="S429" s="112">
        <f t="shared" si="159"/>
        <v>1.4999999999999999E-2</v>
      </c>
      <c r="T429" s="22" t="str">
        <f t="shared" si="165"/>
        <v>光</v>
      </c>
      <c r="U429" s="23">
        <f t="shared" si="155"/>
        <v>10</v>
      </c>
      <c r="V429" s="23">
        <f t="shared" si="168"/>
        <v>7</v>
      </c>
      <c r="W429" s="23">
        <f t="shared" si="168"/>
        <v>10</v>
      </c>
      <c r="X429" s="23">
        <f t="shared" si="168"/>
        <v>9</v>
      </c>
      <c r="Y429" s="23">
        <f t="shared" si="168"/>
        <v>6</v>
      </c>
      <c r="Z429" s="23">
        <f t="shared" si="168"/>
        <v>10</v>
      </c>
      <c r="AA429" s="23">
        <f t="shared" si="168"/>
        <v>10</v>
      </c>
      <c r="AB429" s="113">
        <f t="shared" si="160"/>
        <v>0.13066666666666665</v>
      </c>
      <c r="AC429" s="21">
        <f t="shared" si="161"/>
        <v>258.22566666666665</v>
      </c>
    </row>
    <row r="430" spans="2:29" x14ac:dyDescent="0.15">
      <c r="B430" s="23">
        <v>428</v>
      </c>
      <c r="C430" s="23" t="str">
        <f t="shared" si="156"/>
        <v>武器428</v>
      </c>
      <c r="D430" s="23" t="str">
        <f t="shared" si="167"/>
        <v>a</v>
      </c>
      <c r="E430" s="89" t="s">
        <v>123</v>
      </c>
      <c r="F430" s="90" t="s">
        <v>16</v>
      </c>
      <c r="G430" s="22" t="s">
        <v>1714</v>
      </c>
      <c r="H430" s="23">
        <f t="shared" si="163"/>
        <v>4</v>
      </c>
      <c r="I430" s="23">
        <f t="shared" si="147"/>
        <v>65</v>
      </c>
      <c r="J430" s="23">
        <f t="shared" si="148"/>
        <v>29</v>
      </c>
      <c r="K430" s="23">
        <f t="shared" si="149"/>
        <v>29</v>
      </c>
      <c r="L430" s="23">
        <f t="shared" si="150"/>
        <v>17</v>
      </c>
      <c r="M430" s="23">
        <f t="shared" si="151"/>
        <v>19</v>
      </c>
      <c r="N430" s="23">
        <f t="shared" si="152"/>
        <v>69</v>
      </c>
      <c r="O430" s="23">
        <f t="shared" si="153"/>
        <v>19</v>
      </c>
      <c r="P430" s="23">
        <f t="shared" si="154"/>
        <v>12</v>
      </c>
      <c r="Q430" s="112">
        <f t="shared" si="157"/>
        <v>0.06</v>
      </c>
      <c r="R430" s="112">
        <f t="shared" si="158"/>
        <v>4.7500000000000001E-2</v>
      </c>
      <c r="S430" s="112">
        <f t="shared" si="159"/>
        <v>0.02</v>
      </c>
      <c r="T430" s="22" t="str">
        <f t="shared" si="165"/>
        <v>光</v>
      </c>
      <c r="U430" s="23">
        <f t="shared" si="155"/>
        <v>13</v>
      </c>
      <c r="V430" s="23">
        <f t="shared" si="168"/>
        <v>10</v>
      </c>
      <c r="W430" s="23">
        <f t="shared" si="168"/>
        <v>13</v>
      </c>
      <c r="X430" s="23">
        <f t="shared" si="168"/>
        <v>12</v>
      </c>
      <c r="Y430" s="23">
        <f t="shared" si="168"/>
        <v>8</v>
      </c>
      <c r="Z430" s="23">
        <f t="shared" si="168"/>
        <v>13</v>
      </c>
      <c r="AA430" s="23">
        <f t="shared" si="168"/>
        <v>13</v>
      </c>
      <c r="AB430" s="113">
        <f t="shared" si="160"/>
        <v>0.17266666666666666</v>
      </c>
      <c r="AC430" s="21">
        <f t="shared" si="161"/>
        <v>341.30016666666666</v>
      </c>
    </row>
    <row r="431" spans="2:29" x14ac:dyDescent="0.15">
      <c r="B431" s="23">
        <v>429</v>
      </c>
      <c r="C431" s="23" t="str">
        <f t="shared" si="156"/>
        <v>武器429</v>
      </c>
      <c r="D431" s="23" t="str">
        <f t="shared" si="167"/>
        <v>a</v>
      </c>
      <c r="E431" s="89" t="s">
        <v>123</v>
      </c>
      <c r="F431" s="90" t="s">
        <v>16</v>
      </c>
      <c r="G431" s="22" t="s">
        <v>1714</v>
      </c>
      <c r="H431" s="23">
        <f t="shared" si="163"/>
        <v>5</v>
      </c>
      <c r="I431" s="23">
        <f t="shared" si="147"/>
        <v>81</v>
      </c>
      <c r="J431" s="23">
        <f t="shared" si="148"/>
        <v>36</v>
      </c>
      <c r="K431" s="23">
        <f t="shared" si="149"/>
        <v>36</v>
      </c>
      <c r="L431" s="23">
        <f t="shared" si="150"/>
        <v>21</v>
      </c>
      <c r="M431" s="23">
        <f t="shared" si="151"/>
        <v>24</v>
      </c>
      <c r="N431" s="23">
        <f t="shared" si="152"/>
        <v>86</v>
      </c>
      <c r="O431" s="23">
        <f t="shared" si="153"/>
        <v>24</v>
      </c>
      <c r="P431" s="23">
        <f t="shared" si="154"/>
        <v>15</v>
      </c>
      <c r="Q431" s="112">
        <f t="shared" si="157"/>
        <v>7.4999999999999997E-2</v>
      </c>
      <c r="R431" s="112">
        <f t="shared" si="158"/>
        <v>0.06</v>
      </c>
      <c r="S431" s="112">
        <f t="shared" si="159"/>
        <v>2.5000000000000001E-2</v>
      </c>
      <c r="T431" s="22" t="str">
        <f t="shared" si="165"/>
        <v>光</v>
      </c>
      <c r="U431" s="23">
        <f t="shared" si="155"/>
        <v>17</v>
      </c>
      <c r="V431" s="23">
        <f t="shared" si="168"/>
        <v>12</v>
      </c>
      <c r="W431" s="23">
        <f t="shared" si="168"/>
        <v>17</v>
      </c>
      <c r="X431" s="23">
        <f t="shared" si="168"/>
        <v>14</v>
      </c>
      <c r="Y431" s="23">
        <f t="shared" si="168"/>
        <v>10</v>
      </c>
      <c r="Z431" s="23">
        <f t="shared" si="168"/>
        <v>17</v>
      </c>
      <c r="AA431" s="23">
        <f t="shared" si="168"/>
        <v>17</v>
      </c>
      <c r="AB431" s="113">
        <f t="shared" si="160"/>
        <v>0.21533333333333335</v>
      </c>
      <c r="AC431" s="21">
        <f t="shared" si="161"/>
        <v>427.37533333333329</v>
      </c>
    </row>
    <row r="432" spans="2:29" x14ac:dyDescent="0.15">
      <c r="B432" s="23">
        <v>430</v>
      </c>
      <c r="C432" s="23" t="str">
        <f t="shared" si="156"/>
        <v>武器430</v>
      </c>
      <c r="D432" s="23" t="str">
        <f t="shared" si="167"/>
        <v>a</v>
      </c>
      <c r="E432" s="89" t="s">
        <v>123</v>
      </c>
      <c r="F432" s="90" t="s">
        <v>16</v>
      </c>
      <c r="G432" s="22" t="s">
        <v>1714</v>
      </c>
      <c r="H432" s="23">
        <f t="shared" si="163"/>
        <v>6</v>
      </c>
      <c r="I432" s="23">
        <f t="shared" si="147"/>
        <v>97</v>
      </c>
      <c r="J432" s="23">
        <f t="shared" si="148"/>
        <v>43</v>
      </c>
      <c r="K432" s="23">
        <f t="shared" si="149"/>
        <v>44</v>
      </c>
      <c r="L432" s="23">
        <f t="shared" si="150"/>
        <v>25</v>
      </c>
      <c r="M432" s="23">
        <f t="shared" si="151"/>
        <v>29</v>
      </c>
      <c r="N432" s="23">
        <f t="shared" si="152"/>
        <v>104</v>
      </c>
      <c r="O432" s="23">
        <f t="shared" si="153"/>
        <v>29</v>
      </c>
      <c r="P432" s="23">
        <f t="shared" si="154"/>
        <v>18</v>
      </c>
      <c r="Q432" s="112">
        <f t="shared" si="157"/>
        <v>0.09</v>
      </c>
      <c r="R432" s="112">
        <f t="shared" si="158"/>
        <v>7.2499999999999995E-2</v>
      </c>
      <c r="S432" s="112">
        <f t="shared" si="159"/>
        <v>0.03</v>
      </c>
      <c r="T432" s="22" t="str">
        <f t="shared" si="165"/>
        <v>光</v>
      </c>
      <c r="U432" s="23">
        <f t="shared" si="155"/>
        <v>20</v>
      </c>
      <c r="V432" s="23">
        <f t="shared" si="168"/>
        <v>15</v>
      </c>
      <c r="W432" s="23">
        <f t="shared" si="168"/>
        <v>20</v>
      </c>
      <c r="X432" s="23">
        <f t="shared" si="168"/>
        <v>17</v>
      </c>
      <c r="Y432" s="23">
        <f t="shared" si="168"/>
        <v>12</v>
      </c>
      <c r="Z432" s="23">
        <f t="shared" si="168"/>
        <v>20</v>
      </c>
      <c r="AA432" s="23">
        <f t="shared" si="168"/>
        <v>20</v>
      </c>
      <c r="AB432" s="113">
        <f t="shared" si="160"/>
        <v>0.25933333333333336</v>
      </c>
      <c r="AC432" s="21">
        <f t="shared" si="161"/>
        <v>513.45183333333318</v>
      </c>
    </row>
    <row r="433" spans="2:29" x14ac:dyDescent="0.15">
      <c r="B433" s="23">
        <v>431</v>
      </c>
      <c r="C433" s="23" t="str">
        <f t="shared" si="156"/>
        <v>武器431</v>
      </c>
      <c r="D433" s="23" t="str">
        <f t="shared" si="167"/>
        <v>a</v>
      </c>
      <c r="E433" s="89" t="s">
        <v>123</v>
      </c>
      <c r="F433" s="90" t="s">
        <v>16</v>
      </c>
      <c r="G433" s="22" t="s">
        <v>1714</v>
      </c>
      <c r="H433" s="23">
        <f t="shared" si="163"/>
        <v>7</v>
      </c>
      <c r="I433" s="23">
        <f t="shared" si="147"/>
        <v>114</v>
      </c>
      <c r="J433" s="23">
        <f t="shared" si="148"/>
        <v>50</v>
      </c>
      <c r="K433" s="23">
        <f t="shared" si="149"/>
        <v>51</v>
      </c>
      <c r="L433" s="23">
        <f t="shared" si="150"/>
        <v>30</v>
      </c>
      <c r="M433" s="23">
        <f t="shared" si="151"/>
        <v>34</v>
      </c>
      <c r="N433" s="23">
        <f t="shared" si="152"/>
        <v>121</v>
      </c>
      <c r="O433" s="23">
        <f t="shared" si="153"/>
        <v>33</v>
      </c>
      <c r="P433" s="23">
        <f t="shared" si="154"/>
        <v>21</v>
      </c>
      <c r="Q433" s="112">
        <f t="shared" si="157"/>
        <v>0.105</v>
      </c>
      <c r="R433" s="112">
        <f t="shared" si="158"/>
        <v>8.2500000000000004E-2</v>
      </c>
      <c r="S433" s="112">
        <f t="shared" si="159"/>
        <v>3.5000000000000003E-2</v>
      </c>
      <c r="T433" s="22" t="str">
        <f t="shared" si="165"/>
        <v>光</v>
      </c>
      <c r="U433" s="23">
        <f t="shared" si="155"/>
        <v>23</v>
      </c>
      <c r="V433" s="23">
        <f t="shared" ref="V433:AA442" si="169">ROUND(VLOOKUP($F433,professionGrow,MATCH(V$2,professionGrowPName,0),FALSE)*(1+VLOOKUP($G433,professionGrowP,MATCH(V$2,professionGrowPName,0),FALSE))*$H433*10*VLOOKUP($D433,eq_qulity,5,FALSE),0)</f>
        <v>17</v>
      </c>
      <c r="W433" s="23">
        <f t="shared" si="169"/>
        <v>23</v>
      </c>
      <c r="X433" s="23">
        <f t="shared" si="169"/>
        <v>20</v>
      </c>
      <c r="Y433" s="23">
        <f t="shared" si="169"/>
        <v>14</v>
      </c>
      <c r="Z433" s="23">
        <f t="shared" si="169"/>
        <v>23</v>
      </c>
      <c r="AA433" s="23">
        <f t="shared" si="169"/>
        <v>23</v>
      </c>
      <c r="AB433" s="113">
        <f t="shared" si="160"/>
        <v>0.30266666666666664</v>
      </c>
      <c r="AC433" s="21">
        <f t="shared" si="161"/>
        <v>597.52516666666679</v>
      </c>
    </row>
    <row r="434" spans="2:29" x14ac:dyDescent="0.15">
      <c r="B434" s="23">
        <v>432</v>
      </c>
      <c r="C434" s="23" t="str">
        <f t="shared" si="156"/>
        <v>武器432</v>
      </c>
      <c r="D434" s="23" t="str">
        <f t="shared" si="167"/>
        <v>a</v>
      </c>
      <c r="E434" s="89" t="s">
        <v>123</v>
      </c>
      <c r="F434" s="90" t="s">
        <v>16</v>
      </c>
      <c r="G434" s="22" t="s">
        <v>1714</v>
      </c>
      <c r="H434" s="23">
        <f t="shared" si="163"/>
        <v>8</v>
      </c>
      <c r="I434" s="23">
        <f t="shared" si="147"/>
        <v>130</v>
      </c>
      <c r="J434" s="23">
        <f t="shared" si="148"/>
        <v>58</v>
      </c>
      <c r="K434" s="23">
        <f t="shared" si="149"/>
        <v>58</v>
      </c>
      <c r="L434" s="23">
        <f t="shared" si="150"/>
        <v>34</v>
      </c>
      <c r="M434" s="23">
        <f t="shared" si="151"/>
        <v>39</v>
      </c>
      <c r="N434" s="23">
        <f t="shared" si="152"/>
        <v>138</v>
      </c>
      <c r="O434" s="23">
        <f t="shared" si="153"/>
        <v>38</v>
      </c>
      <c r="P434" s="23">
        <f t="shared" si="154"/>
        <v>24</v>
      </c>
      <c r="Q434" s="112">
        <f t="shared" si="157"/>
        <v>0.12</v>
      </c>
      <c r="R434" s="112">
        <f t="shared" si="158"/>
        <v>9.5000000000000001E-2</v>
      </c>
      <c r="S434" s="112">
        <f t="shared" si="159"/>
        <v>0.04</v>
      </c>
      <c r="T434" s="22" t="str">
        <f t="shared" si="165"/>
        <v>光</v>
      </c>
      <c r="U434" s="23">
        <f t="shared" si="155"/>
        <v>26</v>
      </c>
      <c r="V434" s="23">
        <f t="shared" si="169"/>
        <v>20</v>
      </c>
      <c r="W434" s="23">
        <f t="shared" si="169"/>
        <v>26</v>
      </c>
      <c r="X434" s="23">
        <f t="shared" si="169"/>
        <v>23</v>
      </c>
      <c r="Y434" s="23">
        <f t="shared" si="169"/>
        <v>16</v>
      </c>
      <c r="Z434" s="23">
        <f t="shared" si="169"/>
        <v>26</v>
      </c>
      <c r="AA434" s="23">
        <f t="shared" si="169"/>
        <v>26</v>
      </c>
      <c r="AB434" s="113">
        <f t="shared" si="160"/>
        <v>0.34600000000000003</v>
      </c>
      <c r="AC434" s="21">
        <f t="shared" si="161"/>
        <v>682.601</v>
      </c>
    </row>
    <row r="435" spans="2:29" x14ac:dyDescent="0.15">
      <c r="B435" s="23">
        <v>433</v>
      </c>
      <c r="C435" s="23" t="str">
        <f t="shared" si="156"/>
        <v>武器433</v>
      </c>
      <c r="D435" s="23" t="str">
        <f t="shared" si="167"/>
        <v>b</v>
      </c>
      <c r="E435" s="89" t="s">
        <v>123</v>
      </c>
      <c r="F435" s="90" t="s">
        <v>16</v>
      </c>
      <c r="G435" s="22" t="s">
        <v>1714</v>
      </c>
      <c r="H435" s="23">
        <f t="shared" si="163"/>
        <v>1</v>
      </c>
      <c r="I435" s="23">
        <f t="shared" si="147"/>
        <v>18</v>
      </c>
      <c r="J435" s="23">
        <f t="shared" si="148"/>
        <v>3</v>
      </c>
      <c r="K435" s="23">
        <f t="shared" si="149"/>
        <v>3</v>
      </c>
      <c r="L435" s="23">
        <f t="shared" si="150"/>
        <v>2</v>
      </c>
      <c r="M435" s="23">
        <f t="shared" si="151"/>
        <v>2</v>
      </c>
      <c r="N435" s="23">
        <f t="shared" si="152"/>
        <v>7</v>
      </c>
      <c r="O435" s="23">
        <f t="shared" si="153"/>
        <v>2</v>
      </c>
      <c r="P435" s="23">
        <f t="shared" si="154"/>
        <v>1</v>
      </c>
      <c r="Q435" s="112">
        <f t="shared" si="157"/>
        <v>5.0000000000000001E-3</v>
      </c>
      <c r="R435" s="112">
        <f t="shared" si="158"/>
        <v>5.0000000000000001E-3</v>
      </c>
      <c r="S435" s="112">
        <f t="shared" si="159"/>
        <v>1.6666666666666666E-3</v>
      </c>
      <c r="T435" s="22" t="str">
        <f t="shared" si="165"/>
        <v>光</v>
      </c>
      <c r="U435" s="23">
        <f t="shared" si="155"/>
        <v>1</v>
      </c>
      <c r="V435" s="23">
        <f t="shared" si="169"/>
        <v>1</v>
      </c>
      <c r="W435" s="23">
        <f t="shared" si="169"/>
        <v>1</v>
      </c>
      <c r="X435" s="23">
        <f t="shared" si="169"/>
        <v>1</v>
      </c>
      <c r="Y435" s="23">
        <f t="shared" si="169"/>
        <v>1</v>
      </c>
      <c r="Z435" s="23">
        <f t="shared" si="169"/>
        <v>1</v>
      </c>
      <c r="AA435" s="23">
        <f t="shared" si="169"/>
        <v>1</v>
      </c>
      <c r="AB435" s="113">
        <f t="shared" si="160"/>
        <v>0.08</v>
      </c>
      <c r="AC435" s="21">
        <f t="shared" si="161"/>
        <v>45.091666666666669</v>
      </c>
    </row>
    <row r="436" spans="2:29" x14ac:dyDescent="0.15">
      <c r="B436" s="23">
        <v>434</v>
      </c>
      <c r="C436" s="23" t="str">
        <f t="shared" si="156"/>
        <v>武器434</v>
      </c>
      <c r="D436" s="23" t="str">
        <f t="shared" si="167"/>
        <v>b</v>
      </c>
      <c r="E436" s="89" t="s">
        <v>123</v>
      </c>
      <c r="F436" s="90" t="s">
        <v>16</v>
      </c>
      <c r="G436" s="22" t="s">
        <v>1714</v>
      </c>
      <c r="H436" s="23">
        <f t="shared" si="163"/>
        <v>2</v>
      </c>
      <c r="I436" s="23">
        <f t="shared" si="147"/>
        <v>35</v>
      </c>
      <c r="J436" s="23">
        <f t="shared" si="148"/>
        <v>6</v>
      </c>
      <c r="K436" s="23">
        <f t="shared" si="149"/>
        <v>6</v>
      </c>
      <c r="L436" s="23">
        <f t="shared" si="150"/>
        <v>4</v>
      </c>
      <c r="M436" s="23">
        <f t="shared" si="151"/>
        <v>4</v>
      </c>
      <c r="N436" s="23">
        <f t="shared" si="152"/>
        <v>14</v>
      </c>
      <c r="O436" s="23">
        <f t="shared" si="153"/>
        <v>4</v>
      </c>
      <c r="P436" s="23">
        <f t="shared" si="154"/>
        <v>3</v>
      </c>
      <c r="Q436" s="112">
        <f t="shared" si="157"/>
        <v>1.4999999999999999E-2</v>
      </c>
      <c r="R436" s="112">
        <f t="shared" si="158"/>
        <v>0.01</v>
      </c>
      <c r="S436" s="112">
        <f t="shared" si="159"/>
        <v>5.0000000000000001E-3</v>
      </c>
      <c r="T436" s="22" t="str">
        <f t="shared" si="165"/>
        <v>光</v>
      </c>
      <c r="U436" s="23">
        <f t="shared" si="155"/>
        <v>3</v>
      </c>
      <c r="V436" s="23">
        <f t="shared" si="169"/>
        <v>2</v>
      </c>
      <c r="W436" s="23">
        <f t="shared" si="169"/>
        <v>3</v>
      </c>
      <c r="X436" s="23">
        <f t="shared" si="169"/>
        <v>2</v>
      </c>
      <c r="Y436" s="23">
        <f t="shared" si="169"/>
        <v>2</v>
      </c>
      <c r="Z436" s="23">
        <f t="shared" si="169"/>
        <v>3</v>
      </c>
      <c r="AA436" s="23">
        <f t="shared" si="169"/>
        <v>3</v>
      </c>
      <c r="AB436" s="113">
        <f t="shared" si="160"/>
        <v>0.08</v>
      </c>
      <c r="AC436" s="21">
        <f t="shared" si="161"/>
        <v>94.11</v>
      </c>
    </row>
    <row r="437" spans="2:29" x14ac:dyDescent="0.15">
      <c r="B437" s="23">
        <v>435</v>
      </c>
      <c r="C437" s="23" t="str">
        <f t="shared" si="156"/>
        <v>武器435</v>
      </c>
      <c r="D437" s="23" t="str">
        <f t="shared" si="167"/>
        <v>b</v>
      </c>
      <c r="E437" s="89" t="s">
        <v>123</v>
      </c>
      <c r="F437" s="90" t="s">
        <v>16</v>
      </c>
      <c r="G437" s="22" t="s">
        <v>1714</v>
      </c>
      <c r="H437" s="23">
        <f t="shared" si="163"/>
        <v>3</v>
      </c>
      <c r="I437" s="23">
        <f t="shared" si="147"/>
        <v>53</v>
      </c>
      <c r="J437" s="23">
        <f t="shared" si="148"/>
        <v>9</v>
      </c>
      <c r="K437" s="23">
        <f t="shared" si="149"/>
        <v>9</v>
      </c>
      <c r="L437" s="23">
        <f t="shared" si="150"/>
        <v>5</v>
      </c>
      <c r="M437" s="23">
        <f t="shared" si="151"/>
        <v>6</v>
      </c>
      <c r="N437" s="23">
        <f t="shared" si="152"/>
        <v>22</v>
      </c>
      <c r="O437" s="23">
        <f t="shared" si="153"/>
        <v>6</v>
      </c>
      <c r="P437" s="23">
        <f t="shared" si="154"/>
        <v>4</v>
      </c>
      <c r="Q437" s="112">
        <f t="shared" si="157"/>
        <v>0.02</v>
      </c>
      <c r="R437" s="112">
        <f t="shared" si="158"/>
        <v>1.4999999999999999E-2</v>
      </c>
      <c r="S437" s="112">
        <f t="shared" si="159"/>
        <v>6.6666666666666662E-3</v>
      </c>
      <c r="T437" s="22" t="str">
        <f t="shared" si="165"/>
        <v>光</v>
      </c>
      <c r="U437" s="23">
        <f t="shared" si="155"/>
        <v>4</v>
      </c>
      <c r="V437" s="23">
        <f t="shared" si="169"/>
        <v>3</v>
      </c>
      <c r="W437" s="23">
        <f t="shared" si="169"/>
        <v>4</v>
      </c>
      <c r="X437" s="23">
        <f t="shared" si="169"/>
        <v>4</v>
      </c>
      <c r="Y437" s="23">
        <f t="shared" si="169"/>
        <v>3</v>
      </c>
      <c r="Z437" s="23">
        <f t="shared" si="169"/>
        <v>4</v>
      </c>
      <c r="AA437" s="23">
        <f t="shared" si="169"/>
        <v>4</v>
      </c>
      <c r="AB437" s="113">
        <f t="shared" si="160"/>
        <v>0.08</v>
      </c>
      <c r="AC437" s="21">
        <f t="shared" si="161"/>
        <v>140.12166666666667</v>
      </c>
    </row>
    <row r="438" spans="2:29" x14ac:dyDescent="0.15">
      <c r="B438" s="23">
        <v>436</v>
      </c>
      <c r="C438" s="23" t="str">
        <f t="shared" si="156"/>
        <v>武器436</v>
      </c>
      <c r="D438" s="23" t="str">
        <f t="shared" si="167"/>
        <v>b</v>
      </c>
      <c r="E438" s="89" t="s">
        <v>123</v>
      </c>
      <c r="F438" s="90" t="s">
        <v>16</v>
      </c>
      <c r="G438" s="22" t="s">
        <v>1714</v>
      </c>
      <c r="H438" s="23">
        <f t="shared" si="163"/>
        <v>4</v>
      </c>
      <c r="I438" s="23">
        <f t="shared" si="147"/>
        <v>71</v>
      </c>
      <c r="J438" s="23">
        <f t="shared" si="148"/>
        <v>12</v>
      </c>
      <c r="K438" s="23">
        <f t="shared" si="149"/>
        <v>12</v>
      </c>
      <c r="L438" s="23">
        <f t="shared" si="150"/>
        <v>7</v>
      </c>
      <c r="M438" s="23">
        <f t="shared" si="151"/>
        <v>8</v>
      </c>
      <c r="N438" s="23">
        <f t="shared" si="152"/>
        <v>29</v>
      </c>
      <c r="O438" s="23">
        <f t="shared" si="153"/>
        <v>8</v>
      </c>
      <c r="P438" s="23">
        <f t="shared" si="154"/>
        <v>5</v>
      </c>
      <c r="Q438" s="112">
        <f t="shared" si="157"/>
        <v>2.5000000000000001E-2</v>
      </c>
      <c r="R438" s="112">
        <f t="shared" si="158"/>
        <v>0.02</v>
      </c>
      <c r="S438" s="112">
        <f t="shared" si="159"/>
        <v>8.3333333333333332E-3</v>
      </c>
      <c r="T438" s="22" t="str">
        <f t="shared" si="165"/>
        <v>光</v>
      </c>
      <c r="U438" s="23">
        <f t="shared" si="155"/>
        <v>6</v>
      </c>
      <c r="V438" s="23">
        <f t="shared" si="169"/>
        <v>4</v>
      </c>
      <c r="W438" s="23">
        <f t="shared" si="169"/>
        <v>6</v>
      </c>
      <c r="X438" s="23">
        <f t="shared" si="169"/>
        <v>5</v>
      </c>
      <c r="Y438" s="23">
        <f t="shared" si="169"/>
        <v>3</v>
      </c>
      <c r="Z438" s="23">
        <f t="shared" si="169"/>
        <v>6</v>
      </c>
      <c r="AA438" s="23">
        <f t="shared" si="169"/>
        <v>6</v>
      </c>
      <c r="AB438" s="113">
        <f t="shared" si="160"/>
        <v>0.10133333333333333</v>
      </c>
      <c r="AC438" s="21">
        <f t="shared" si="161"/>
        <v>188.15466666666669</v>
      </c>
    </row>
    <row r="439" spans="2:29" x14ac:dyDescent="0.15">
      <c r="B439" s="23">
        <v>437</v>
      </c>
      <c r="C439" s="23" t="str">
        <f t="shared" si="156"/>
        <v>武器437</v>
      </c>
      <c r="D439" s="23" t="str">
        <f t="shared" si="167"/>
        <v>b</v>
      </c>
      <c r="E439" s="89" t="s">
        <v>123</v>
      </c>
      <c r="F439" s="90" t="s">
        <v>16</v>
      </c>
      <c r="G439" s="22" t="s">
        <v>1714</v>
      </c>
      <c r="H439" s="23">
        <f t="shared" si="163"/>
        <v>5</v>
      </c>
      <c r="I439" s="23">
        <f t="shared" si="147"/>
        <v>88</v>
      </c>
      <c r="J439" s="23">
        <f t="shared" si="148"/>
        <v>15</v>
      </c>
      <c r="K439" s="23">
        <f t="shared" si="149"/>
        <v>15</v>
      </c>
      <c r="L439" s="23">
        <f t="shared" si="150"/>
        <v>9</v>
      </c>
      <c r="M439" s="23">
        <f t="shared" si="151"/>
        <v>10</v>
      </c>
      <c r="N439" s="23">
        <f t="shared" si="152"/>
        <v>36</v>
      </c>
      <c r="O439" s="23">
        <f t="shared" si="153"/>
        <v>10</v>
      </c>
      <c r="P439" s="23">
        <f t="shared" si="154"/>
        <v>6</v>
      </c>
      <c r="Q439" s="112">
        <f t="shared" si="157"/>
        <v>0.03</v>
      </c>
      <c r="R439" s="112">
        <f t="shared" si="158"/>
        <v>2.5000000000000001E-2</v>
      </c>
      <c r="S439" s="112">
        <f t="shared" si="159"/>
        <v>0.01</v>
      </c>
      <c r="T439" s="22" t="str">
        <f t="shared" si="165"/>
        <v>光</v>
      </c>
      <c r="U439" s="23">
        <f t="shared" si="155"/>
        <v>7</v>
      </c>
      <c r="V439" s="23">
        <f t="shared" si="169"/>
        <v>5</v>
      </c>
      <c r="W439" s="23">
        <f t="shared" si="169"/>
        <v>7</v>
      </c>
      <c r="X439" s="23">
        <f t="shared" si="169"/>
        <v>6</v>
      </c>
      <c r="Y439" s="23">
        <f t="shared" si="169"/>
        <v>4</v>
      </c>
      <c r="Z439" s="23">
        <f t="shared" si="169"/>
        <v>7</v>
      </c>
      <c r="AA439" s="23">
        <f t="shared" si="169"/>
        <v>7</v>
      </c>
      <c r="AB439" s="113">
        <f t="shared" si="160"/>
        <v>0.126</v>
      </c>
      <c r="AC439" s="21">
        <f t="shared" si="161"/>
        <v>232.191</v>
      </c>
    </row>
    <row r="440" spans="2:29" x14ac:dyDescent="0.15">
      <c r="B440" s="23">
        <v>438</v>
      </c>
      <c r="C440" s="23" t="str">
        <f t="shared" si="156"/>
        <v>武器438</v>
      </c>
      <c r="D440" s="23" t="str">
        <f t="shared" si="167"/>
        <v>b</v>
      </c>
      <c r="E440" s="89" t="s">
        <v>123</v>
      </c>
      <c r="F440" s="90" t="s">
        <v>16</v>
      </c>
      <c r="G440" s="22" t="s">
        <v>1714</v>
      </c>
      <c r="H440" s="23">
        <f t="shared" si="163"/>
        <v>6</v>
      </c>
      <c r="I440" s="23">
        <f t="shared" si="147"/>
        <v>106</v>
      </c>
      <c r="J440" s="23">
        <f t="shared" si="148"/>
        <v>18</v>
      </c>
      <c r="K440" s="23">
        <f t="shared" si="149"/>
        <v>18</v>
      </c>
      <c r="L440" s="23">
        <f t="shared" si="150"/>
        <v>11</v>
      </c>
      <c r="M440" s="23">
        <f t="shared" si="151"/>
        <v>12</v>
      </c>
      <c r="N440" s="23">
        <f t="shared" si="152"/>
        <v>43</v>
      </c>
      <c r="O440" s="23">
        <f t="shared" si="153"/>
        <v>12</v>
      </c>
      <c r="P440" s="23">
        <f t="shared" si="154"/>
        <v>8</v>
      </c>
      <c r="Q440" s="112">
        <f t="shared" si="157"/>
        <v>0.04</v>
      </c>
      <c r="R440" s="112">
        <f t="shared" si="158"/>
        <v>0.03</v>
      </c>
      <c r="S440" s="112">
        <f t="shared" si="159"/>
        <v>1.3333333333333332E-2</v>
      </c>
      <c r="T440" s="22" t="str">
        <f t="shared" si="165"/>
        <v>光</v>
      </c>
      <c r="U440" s="23">
        <f t="shared" si="155"/>
        <v>8</v>
      </c>
      <c r="V440" s="23">
        <f t="shared" si="169"/>
        <v>6</v>
      </c>
      <c r="W440" s="23">
        <f t="shared" si="169"/>
        <v>8</v>
      </c>
      <c r="X440" s="23">
        <f t="shared" si="169"/>
        <v>7</v>
      </c>
      <c r="Y440" s="23">
        <f t="shared" si="169"/>
        <v>5</v>
      </c>
      <c r="Z440" s="23">
        <f t="shared" si="169"/>
        <v>8</v>
      </c>
      <c r="AA440" s="23">
        <f t="shared" si="169"/>
        <v>8</v>
      </c>
      <c r="AB440" s="113">
        <f t="shared" si="160"/>
        <v>0.152</v>
      </c>
      <c r="AC440" s="21">
        <f t="shared" si="161"/>
        <v>278.2353333333333</v>
      </c>
    </row>
    <row r="441" spans="2:29" x14ac:dyDescent="0.15">
      <c r="B441" s="23">
        <v>439</v>
      </c>
      <c r="C441" s="23" t="str">
        <f t="shared" si="156"/>
        <v>武器439</v>
      </c>
      <c r="D441" s="23" t="str">
        <f t="shared" si="167"/>
        <v>b</v>
      </c>
      <c r="E441" s="89" t="s">
        <v>123</v>
      </c>
      <c r="F441" s="90" t="s">
        <v>16</v>
      </c>
      <c r="G441" s="22" t="s">
        <v>1714</v>
      </c>
      <c r="H441" s="23">
        <f t="shared" si="163"/>
        <v>7</v>
      </c>
      <c r="I441" s="23">
        <f t="shared" si="147"/>
        <v>123</v>
      </c>
      <c r="J441" s="23">
        <f t="shared" si="148"/>
        <v>21</v>
      </c>
      <c r="K441" s="23">
        <f t="shared" si="149"/>
        <v>21</v>
      </c>
      <c r="L441" s="23">
        <f t="shared" si="150"/>
        <v>12</v>
      </c>
      <c r="M441" s="23">
        <f t="shared" si="151"/>
        <v>14</v>
      </c>
      <c r="N441" s="23">
        <f t="shared" si="152"/>
        <v>50</v>
      </c>
      <c r="O441" s="23">
        <f t="shared" si="153"/>
        <v>14</v>
      </c>
      <c r="P441" s="23">
        <f t="shared" si="154"/>
        <v>9</v>
      </c>
      <c r="Q441" s="112">
        <f t="shared" si="157"/>
        <v>4.4999999999999998E-2</v>
      </c>
      <c r="R441" s="112">
        <f t="shared" si="158"/>
        <v>3.5000000000000003E-2</v>
      </c>
      <c r="S441" s="112">
        <f t="shared" si="159"/>
        <v>1.4999999999999999E-2</v>
      </c>
      <c r="T441" s="22" t="str">
        <f t="shared" si="165"/>
        <v>光</v>
      </c>
      <c r="U441" s="23">
        <f t="shared" si="155"/>
        <v>10</v>
      </c>
      <c r="V441" s="23">
        <f t="shared" si="169"/>
        <v>7</v>
      </c>
      <c r="W441" s="23">
        <f t="shared" si="169"/>
        <v>10</v>
      </c>
      <c r="X441" s="23">
        <f t="shared" si="169"/>
        <v>8</v>
      </c>
      <c r="Y441" s="23">
        <f t="shared" si="169"/>
        <v>6</v>
      </c>
      <c r="Z441" s="23">
        <f t="shared" si="169"/>
        <v>10</v>
      </c>
      <c r="AA441" s="23">
        <f t="shared" si="169"/>
        <v>10</v>
      </c>
      <c r="AB441" s="113">
        <f t="shared" si="160"/>
        <v>0.17600000000000002</v>
      </c>
      <c r="AC441" s="21">
        <f t="shared" si="161"/>
        <v>325.27100000000002</v>
      </c>
    </row>
    <row r="442" spans="2:29" x14ac:dyDescent="0.15">
      <c r="B442" s="23">
        <v>440</v>
      </c>
      <c r="C442" s="23" t="str">
        <f t="shared" si="156"/>
        <v>武器440</v>
      </c>
      <c r="D442" s="23" t="str">
        <f t="shared" si="167"/>
        <v>b</v>
      </c>
      <c r="E442" s="89" t="s">
        <v>123</v>
      </c>
      <c r="F442" s="90" t="s">
        <v>16</v>
      </c>
      <c r="G442" s="22" t="s">
        <v>1714</v>
      </c>
      <c r="H442" s="23">
        <f t="shared" si="163"/>
        <v>8</v>
      </c>
      <c r="I442" s="23">
        <f t="shared" si="147"/>
        <v>141</v>
      </c>
      <c r="J442" s="23">
        <f t="shared" si="148"/>
        <v>24</v>
      </c>
      <c r="K442" s="23">
        <f t="shared" si="149"/>
        <v>24</v>
      </c>
      <c r="L442" s="23">
        <f t="shared" si="150"/>
        <v>14</v>
      </c>
      <c r="M442" s="23">
        <f t="shared" si="151"/>
        <v>16</v>
      </c>
      <c r="N442" s="23">
        <f t="shared" si="152"/>
        <v>58</v>
      </c>
      <c r="O442" s="23">
        <f t="shared" si="153"/>
        <v>16</v>
      </c>
      <c r="P442" s="23">
        <f t="shared" si="154"/>
        <v>10</v>
      </c>
      <c r="Q442" s="112">
        <f t="shared" si="157"/>
        <v>0.05</v>
      </c>
      <c r="R442" s="112">
        <f t="shared" si="158"/>
        <v>0.04</v>
      </c>
      <c r="S442" s="112">
        <f t="shared" si="159"/>
        <v>1.6666666666666666E-2</v>
      </c>
      <c r="T442" s="22" t="str">
        <f t="shared" si="165"/>
        <v>光</v>
      </c>
      <c r="U442" s="23">
        <f t="shared" si="155"/>
        <v>11</v>
      </c>
      <c r="V442" s="23">
        <f t="shared" si="169"/>
        <v>8</v>
      </c>
      <c r="W442" s="23">
        <f t="shared" si="169"/>
        <v>11</v>
      </c>
      <c r="X442" s="23">
        <f t="shared" si="169"/>
        <v>10</v>
      </c>
      <c r="Y442" s="23">
        <f t="shared" si="169"/>
        <v>7</v>
      </c>
      <c r="Z442" s="23">
        <f t="shared" si="169"/>
        <v>11</v>
      </c>
      <c r="AA442" s="23">
        <f t="shared" si="169"/>
        <v>11</v>
      </c>
      <c r="AB442" s="113">
        <f t="shared" si="160"/>
        <v>0.20199999999999999</v>
      </c>
      <c r="AC442" s="21">
        <f t="shared" si="161"/>
        <v>372.30866666666668</v>
      </c>
    </row>
    <row r="443" spans="2:29" x14ac:dyDescent="0.15">
      <c r="B443" s="23">
        <v>441</v>
      </c>
      <c r="C443" s="23" t="str">
        <f t="shared" si="156"/>
        <v>武器441</v>
      </c>
      <c r="D443" s="23" t="str">
        <f t="shared" si="167"/>
        <v>c</v>
      </c>
      <c r="E443" s="89" t="s">
        <v>123</v>
      </c>
      <c r="F443" s="90" t="s">
        <v>16</v>
      </c>
      <c r="G443" s="22" t="s">
        <v>1714</v>
      </c>
      <c r="H443" s="23">
        <f t="shared" si="163"/>
        <v>1</v>
      </c>
      <c r="I443" s="23">
        <f t="shared" si="147"/>
        <v>20</v>
      </c>
      <c r="J443" s="23">
        <f t="shared" si="148"/>
        <v>0</v>
      </c>
      <c r="K443" s="23">
        <f t="shared" si="149"/>
        <v>0</v>
      </c>
      <c r="L443" s="23">
        <f t="shared" si="150"/>
        <v>0</v>
      </c>
      <c r="M443" s="23">
        <f t="shared" si="151"/>
        <v>0</v>
      </c>
      <c r="N443" s="23">
        <f t="shared" si="152"/>
        <v>0</v>
      </c>
      <c r="O443" s="23">
        <f t="shared" si="153"/>
        <v>0</v>
      </c>
      <c r="P443" s="23">
        <f t="shared" si="154"/>
        <v>0</v>
      </c>
      <c r="Q443" s="112">
        <f t="shared" si="157"/>
        <v>0</v>
      </c>
      <c r="R443" s="112">
        <f t="shared" si="158"/>
        <v>0</v>
      </c>
      <c r="S443" s="112">
        <f t="shared" si="159"/>
        <v>0</v>
      </c>
      <c r="T443" s="22" t="str">
        <f t="shared" si="165"/>
        <v>光</v>
      </c>
      <c r="U443" s="23">
        <f t="shared" si="155"/>
        <v>0</v>
      </c>
      <c r="V443" s="23">
        <f t="shared" ref="V443:AA452" si="170">ROUND(VLOOKUP($F443,professionGrow,MATCH(V$2,professionGrowPName,0),FALSE)*(1+VLOOKUP($G443,professionGrowP,MATCH(V$2,professionGrowPName,0),FALSE))*$H443*10*VLOOKUP($D443,eq_qulity,5,FALSE),0)</f>
        <v>0</v>
      </c>
      <c r="W443" s="23">
        <f t="shared" si="170"/>
        <v>0</v>
      </c>
      <c r="X443" s="23">
        <f t="shared" si="170"/>
        <v>0</v>
      </c>
      <c r="Y443" s="23">
        <f t="shared" si="170"/>
        <v>0</v>
      </c>
      <c r="Z443" s="23">
        <f t="shared" si="170"/>
        <v>0</v>
      </c>
      <c r="AA443" s="23">
        <f t="shared" si="170"/>
        <v>0</v>
      </c>
      <c r="AB443" s="113">
        <f t="shared" si="160"/>
        <v>0</v>
      </c>
      <c r="AC443" s="21">
        <f t="shared" si="161"/>
        <v>20</v>
      </c>
    </row>
    <row r="444" spans="2:29" x14ac:dyDescent="0.15">
      <c r="B444" s="23">
        <v>442</v>
      </c>
      <c r="C444" s="23" t="str">
        <f t="shared" si="156"/>
        <v>武器442</v>
      </c>
      <c r="D444" s="23" t="str">
        <f t="shared" si="167"/>
        <v>c</v>
      </c>
      <c r="E444" s="89" t="s">
        <v>123</v>
      </c>
      <c r="F444" s="90" t="s">
        <v>16</v>
      </c>
      <c r="G444" s="22" t="s">
        <v>1714</v>
      </c>
      <c r="H444" s="23">
        <f t="shared" si="163"/>
        <v>2</v>
      </c>
      <c r="I444" s="23">
        <f t="shared" si="147"/>
        <v>40</v>
      </c>
      <c r="J444" s="23">
        <f t="shared" si="148"/>
        <v>0</v>
      </c>
      <c r="K444" s="23">
        <f t="shared" si="149"/>
        <v>0</v>
      </c>
      <c r="L444" s="23">
        <f t="shared" si="150"/>
        <v>0</v>
      </c>
      <c r="M444" s="23">
        <f t="shared" si="151"/>
        <v>0</v>
      </c>
      <c r="N444" s="23">
        <f t="shared" si="152"/>
        <v>0</v>
      </c>
      <c r="O444" s="23">
        <f t="shared" si="153"/>
        <v>0</v>
      </c>
      <c r="P444" s="23">
        <f t="shared" si="154"/>
        <v>0</v>
      </c>
      <c r="Q444" s="112">
        <f t="shared" si="157"/>
        <v>0</v>
      </c>
      <c r="R444" s="112">
        <f t="shared" si="158"/>
        <v>0</v>
      </c>
      <c r="S444" s="112">
        <f t="shared" si="159"/>
        <v>0</v>
      </c>
      <c r="T444" s="22" t="str">
        <f t="shared" si="165"/>
        <v>光</v>
      </c>
      <c r="U444" s="23">
        <f t="shared" si="155"/>
        <v>0</v>
      </c>
      <c r="V444" s="23">
        <f t="shared" si="170"/>
        <v>0</v>
      </c>
      <c r="W444" s="23">
        <f t="shared" si="170"/>
        <v>0</v>
      </c>
      <c r="X444" s="23">
        <f t="shared" si="170"/>
        <v>0</v>
      </c>
      <c r="Y444" s="23">
        <f t="shared" si="170"/>
        <v>0</v>
      </c>
      <c r="Z444" s="23">
        <f t="shared" si="170"/>
        <v>0</v>
      </c>
      <c r="AA444" s="23">
        <f t="shared" si="170"/>
        <v>0</v>
      </c>
      <c r="AB444" s="113">
        <f t="shared" si="160"/>
        <v>0</v>
      </c>
      <c r="AC444" s="21">
        <f t="shared" si="161"/>
        <v>40</v>
      </c>
    </row>
    <row r="445" spans="2:29" x14ac:dyDescent="0.15">
      <c r="B445" s="23">
        <v>443</v>
      </c>
      <c r="C445" s="23" t="str">
        <f t="shared" si="156"/>
        <v>武器443</v>
      </c>
      <c r="D445" s="23" t="str">
        <f t="shared" si="167"/>
        <v>c</v>
      </c>
      <c r="E445" s="89" t="s">
        <v>123</v>
      </c>
      <c r="F445" s="90" t="s">
        <v>16</v>
      </c>
      <c r="G445" s="22" t="s">
        <v>1714</v>
      </c>
      <c r="H445" s="23">
        <f t="shared" si="163"/>
        <v>3</v>
      </c>
      <c r="I445" s="23">
        <f t="shared" si="147"/>
        <v>60</v>
      </c>
      <c r="J445" s="23">
        <f t="shared" si="148"/>
        <v>0</v>
      </c>
      <c r="K445" s="23">
        <f t="shared" si="149"/>
        <v>0</v>
      </c>
      <c r="L445" s="23">
        <f t="shared" si="150"/>
        <v>0</v>
      </c>
      <c r="M445" s="23">
        <f t="shared" si="151"/>
        <v>0</v>
      </c>
      <c r="N445" s="23">
        <f t="shared" si="152"/>
        <v>0</v>
      </c>
      <c r="O445" s="23">
        <f t="shared" si="153"/>
        <v>0</v>
      </c>
      <c r="P445" s="23">
        <f t="shared" si="154"/>
        <v>0</v>
      </c>
      <c r="Q445" s="112">
        <f t="shared" si="157"/>
        <v>0</v>
      </c>
      <c r="R445" s="112">
        <f t="shared" si="158"/>
        <v>0</v>
      </c>
      <c r="S445" s="112">
        <f t="shared" si="159"/>
        <v>0</v>
      </c>
      <c r="T445" s="22" t="str">
        <f t="shared" si="165"/>
        <v>光</v>
      </c>
      <c r="U445" s="23">
        <f t="shared" si="155"/>
        <v>0</v>
      </c>
      <c r="V445" s="23">
        <f t="shared" si="170"/>
        <v>0</v>
      </c>
      <c r="W445" s="23">
        <f t="shared" si="170"/>
        <v>0</v>
      </c>
      <c r="X445" s="23">
        <f t="shared" si="170"/>
        <v>0</v>
      </c>
      <c r="Y445" s="23">
        <f t="shared" si="170"/>
        <v>0</v>
      </c>
      <c r="Z445" s="23">
        <f t="shared" si="170"/>
        <v>0</v>
      </c>
      <c r="AA445" s="23">
        <f t="shared" si="170"/>
        <v>0</v>
      </c>
      <c r="AB445" s="113">
        <f t="shared" si="160"/>
        <v>0</v>
      </c>
      <c r="AC445" s="21">
        <f t="shared" si="161"/>
        <v>60</v>
      </c>
    </row>
    <row r="446" spans="2:29" x14ac:dyDescent="0.15">
      <c r="B446" s="23">
        <v>444</v>
      </c>
      <c r="C446" s="23" t="str">
        <f t="shared" si="156"/>
        <v>武器444</v>
      </c>
      <c r="D446" s="23" t="str">
        <f t="shared" si="167"/>
        <v>c</v>
      </c>
      <c r="E446" s="89" t="s">
        <v>123</v>
      </c>
      <c r="F446" s="90" t="s">
        <v>16</v>
      </c>
      <c r="G446" s="22" t="s">
        <v>1714</v>
      </c>
      <c r="H446" s="23">
        <f t="shared" si="163"/>
        <v>4</v>
      </c>
      <c r="I446" s="23">
        <f t="shared" si="147"/>
        <v>80</v>
      </c>
      <c r="J446" s="23">
        <f t="shared" si="148"/>
        <v>0</v>
      </c>
      <c r="K446" s="23">
        <f t="shared" si="149"/>
        <v>0</v>
      </c>
      <c r="L446" s="23">
        <f t="shared" si="150"/>
        <v>0</v>
      </c>
      <c r="M446" s="23">
        <f t="shared" si="151"/>
        <v>0</v>
      </c>
      <c r="N446" s="23">
        <f t="shared" si="152"/>
        <v>0</v>
      </c>
      <c r="O446" s="23">
        <f t="shared" si="153"/>
        <v>0</v>
      </c>
      <c r="P446" s="23">
        <f t="shared" si="154"/>
        <v>0</v>
      </c>
      <c r="Q446" s="112">
        <f t="shared" si="157"/>
        <v>0</v>
      </c>
      <c r="R446" s="112">
        <f t="shared" si="158"/>
        <v>0</v>
      </c>
      <c r="S446" s="112">
        <f t="shared" si="159"/>
        <v>0</v>
      </c>
      <c r="T446" s="22" t="str">
        <f t="shared" si="165"/>
        <v>光</v>
      </c>
      <c r="U446" s="23">
        <f t="shared" si="155"/>
        <v>0</v>
      </c>
      <c r="V446" s="23">
        <f t="shared" si="170"/>
        <v>0</v>
      </c>
      <c r="W446" s="23">
        <f t="shared" si="170"/>
        <v>0</v>
      </c>
      <c r="X446" s="23">
        <f t="shared" si="170"/>
        <v>0</v>
      </c>
      <c r="Y446" s="23">
        <f t="shared" si="170"/>
        <v>0</v>
      </c>
      <c r="Z446" s="23">
        <f t="shared" si="170"/>
        <v>0</v>
      </c>
      <c r="AA446" s="23">
        <f t="shared" si="170"/>
        <v>0</v>
      </c>
      <c r="AB446" s="113">
        <f t="shared" si="160"/>
        <v>0</v>
      </c>
      <c r="AC446" s="21">
        <f t="shared" si="161"/>
        <v>80</v>
      </c>
    </row>
    <row r="447" spans="2:29" x14ac:dyDescent="0.15">
      <c r="B447" s="23">
        <v>445</v>
      </c>
      <c r="C447" s="23" t="str">
        <f t="shared" si="156"/>
        <v>武器445</v>
      </c>
      <c r="D447" s="23" t="str">
        <f t="shared" si="167"/>
        <v>c</v>
      </c>
      <c r="E447" s="89" t="s">
        <v>123</v>
      </c>
      <c r="F447" s="90" t="s">
        <v>16</v>
      </c>
      <c r="G447" s="22" t="s">
        <v>1714</v>
      </c>
      <c r="H447" s="23">
        <f t="shared" si="163"/>
        <v>5</v>
      </c>
      <c r="I447" s="23">
        <f t="shared" si="147"/>
        <v>101</v>
      </c>
      <c r="J447" s="23">
        <f t="shared" si="148"/>
        <v>0</v>
      </c>
      <c r="K447" s="23">
        <f t="shared" si="149"/>
        <v>0</v>
      </c>
      <c r="L447" s="23">
        <f t="shared" si="150"/>
        <v>0</v>
      </c>
      <c r="M447" s="23">
        <f t="shared" si="151"/>
        <v>0</v>
      </c>
      <c r="N447" s="23">
        <f t="shared" si="152"/>
        <v>0</v>
      </c>
      <c r="O447" s="23">
        <f t="shared" si="153"/>
        <v>0</v>
      </c>
      <c r="P447" s="23">
        <f t="shared" si="154"/>
        <v>0</v>
      </c>
      <c r="Q447" s="112">
        <f t="shared" si="157"/>
        <v>0</v>
      </c>
      <c r="R447" s="112">
        <f t="shared" si="158"/>
        <v>0</v>
      </c>
      <c r="S447" s="112">
        <f t="shared" si="159"/>
        <v>0</v>
      </c>
      <c r="T447" s="22" t="str">
        <f t="shared" si="165"/>
        <v>光</v>
      </c>
      <c r="U447" s="23">
        <f t="shared" si="155"/>
        <v>0</v>
      </c>
      <c r="V447" s="23">
        <f t="shared" si="170"/>
        <v>0</v>
      </c>
      <c r="W447" s="23">
        <f t="shared" si="170"/>
        <v>0</v>
      </c>
      <c r="X447" s="23">
        <f t="shared" si="170"/>
        <v>0</v>
      </c>
      <c r="Y447" s="23">
        <f t="shared" si="170"/>
        <v>0</v>
      </c>
      <c r="Z447" s="23">
        <f t="shared" si="170"/>
        <v>0</v>
      </c>
      <c r="AA447" s="23">
        <f t="shared" si="170"/>
        <v>0</v>
      </c>
      <c r="AB447" s="113">
        <f t="shared" si="160"/>
        <v>0</v>
      </c>
      <c r="AC447" s="21">
        <f t="shared" si="161"/>
        <v>101</v>
      </c>
    </row>
    <row r="448" spans="2:29" x14ac:dyDescent="0.15">
      <c r="B448" s="23">
        <v>446</v>
      </c>
      <c r="C448" s="23" t="str">
        <f t="shared" si="156"/>
        <v>武器446</v>
      </c>
      <c r="D448" s="23" t="str">
        <f t="shared" si="167"/>
        <v>c</v>
      </c>
      <c r="E448" s="89" t="s">
        <v>123</v>
      </c>
      <c r="F448" s="90" t="s">
        <v>16</v>
      </c>
      <c r="G448" s="22" t="s">
        <v>1714</v>
      </c>
      <c r="H448" s="23">
        <f t="shared" si="163"/>
        <v>6</v>
      </c>
      <c r="I448" s="23">
        <f t="shared" si="147"/>
        <v>121</v>
      </c>
      <c r="J448" s="23">
        <f t="shared" si="148"/>
        <v>0</v>
      </c>
      <c r="K448" s="23">
        <f t="shared" si="149"/>
        <v>0</v>
      </c>
      <c r="L448" s="23">
        <f t="shared" si="150"/>
        <v>0</v>
      </c>
      <c r="M448" s="23">
        <f t="shared" si="151"/>
        <v>0</v>
      </c>
      <c r="N448" s="23">
        <f t="shared" si="152"/>
        <v>0</v>
      </c>
      <c r="O448" s="23">
        <f t="shared" si="153"/>
        <v>0</v>
      </c>
      <c r="P448" s="23">
        <f t="shared" si="154"/>
        <v>0</v>
      </c>
      <c r="Q448" s="112">
        <f t="shared" si="157"/>
        <v>0</v>
      </c>
      <c r="R448" s="112">
        <f t="shared" si="158"/>
        <v>0</v>
      </c>
      <c r="S448" s="112">
        <f t="shared" si="159"/>
        <v>0</v>
      </c>
      <c r="T448" s="22" t="str">
        <f t="shared" si="165"/>
        <v>光</v>
      </c>
      <c r="U448" s="23">
        <f t="shared" si="155"/>
        <v>0</v>
      </c>
      <c r="V448" s="23">
        <f t="shared" si="170"/>
        <v>0</v>
      </c>
      <c r="W448" s="23">
        <f t="shared" si="170"/>
        <v>0</v>
      </c>
      <c r="X448" s="23">
        <f t="shared" si="170"/>
        <v>0</v>
      </c>
      <c r="Y448" s="23">
        <f t="shared" si="170"/>
        <v>0</v>
      </c>
      <c r="Z448" s="23">
        <f t="shared" si="170"/>
        <v>0</v>
      </c>
      <c r="AA448" s="23">
        <f t="shared" si="170"/>
        <v>0</v>
      </c>
      <c r="AB448" s="113">
        <f t="shared" si="160"/>
        <v>0</v>
      </c>
      <c r="AC448" s="21">
        <f t="shared" si="161"/>
        <v>121</v>
      </c>
    </row>
    <row r="449" spans="2:29" x14ac:dyDescent="0.15">
      <c r="B449" s="23">
        <v>447</v>
      </c>
      <c r="C449" s="23" t="str">
        <f t="shared" si="156"/>
        <v>武器447</v>
      </c>
      <c r="D449" s="23" t="str">
        <f t="shared" si="167"/>
        <v>c</v>
      </c>
      <c r="E449" s="89" t="s">
        <v>123</v>
      </c>
      <c r="F449" s="90" t="s">
        <v>16</v>
      </c>
      <c r="G449" s="22" t="s">
        <v>1714</v>
      </c>
      <c r="H449" s="23">
        <f t="shared" si="163"/>
        <v>7</v>
      </c>
      <c r="I449" s="23">
        <f t="shared" si="147"/>
        <v>141</v>
      </c>
      <c r="J449" s="23">
        <f t="shared" si="148"/>
        <v>0</v>
      </c>
      <c r="K449" s="23">
        <f t="shared" si="149"/>
        <v>0</v>
      </c>
      <c r="L449" s="23">
        <f t="shared" si="150"/>
        <v>0</v>
      </c>
      <c r="M449" s="23">
        <f t="shared" si="151"/>
        <v>0</v>
      </c>
      <c r="N449" s="23">
        <f t="shared" si="152"/>
        <v>0</v>
      </c>
      <c r="O449" s="23">
        <f t="shared" si="153"/>
        <v>0</v>
      </c>
      <c r="P449" s="23">
        <f t="shared" si="154"/>
        <v>0</v>
      </c>
      <c r="Q449" s="112">
        <f t="shared" si="157"/>
        <v>0</v>
      </c>
      <c r="R449" s="112">
        <f t="shared" si="158"/>
        <v>0</v>
      </c>
      <c r="S449" s="112">
        <f t="shared" si="159"/>
        <v>0</v>
      </c>
      <c r="T449" s="22" t="str">
        <f t="shared" si="165"/>
        <v>光</v>
      </c>
      <c r="U449" s="23">
        <f t="shared" si="155"/>
        <v>0</v>
      </c>
      <c r="V449" s="23">
        <f t="shared" si="170"/>
        <v>0</v>
      </c>
      <c r="W449" s="23">
        <f t="shared" si="170"/>
        <v>0</v>
      </c>
      <c r="X449" s="23">
        <f t="shared" si="170"/>
        <v>0</v>
      </c>
      <c r="Y449" s="23">
        <f t="shared" si="170"/>
        <v>0</v>
      </c>
      <c r="Z449" s="23">
        <f t="shared" si="170"/>
        <v>0</v>
      </c>
      <c r="AA449" s="23">
        <f t="shared" si="170"/>
        <v>0</v>
      </c>
      <c r="AB449" s="113">
        <f t="shared" si="160"/>
        <v>0</v>
      </c>
      <c r="AC449" s="21">
        <f t="shared" si="161"/>
        <v>141</v>
      </c>
    </row>
    <row r="450" spans="2:29" x14ac:dyDescent="0.15">
      <c r="B450" s="23">
        <v>448</v>
      </c>
      <c r="C450" s="23" t="str">
        <f t="shared" si="156"/>
        <v>武器448</v>
      </c>
      <c r="D450" s="23" t="str">
        <f t="shared" si="167"/>
        <v>c</v>
      </c>
      <c r="E450" s="89" t="s">
        <v>123</v>
      </c>
      <c r="F450" s="90" t="s">
        <v>16</v>
      </c>
      <c r="G450" s="22" t="s">
        <v>1714</v>
      </c>
      <c r="H450" s="23">
        <f t="shared" si="163"/>
        <v>8</v>
      </c>
      <c r="I450" s="23">
        <f t="shared" si="147"/>
        <v>161</v>
      </c>
      <c r="J450" s="23">
        <f t="shared" si="148"/>
        <v>0</v>
      </c>
      <c r="K450" s="23">
        <f t="shared" si="149"/>
        <v>0</v>
      </c>
      <c r="L450" s="23">
        <f t="shared" si="150"/>
        <v>0</v>
      </c>
      <c r="M450" s="23">
        <f t="shared" si="151"/>
        <v>0</v>
      </c>
      <c r="N450" s="23">
        <f t="shared" si="152"/>
        <v>0</v>
      </c>
      <c r="O450" s="23">
        <f t="shared" si="153"/>
        <v>0</v>
      </c>
      <c r="P450" s="23">
        <f t="shared" si="154"/>
        <v>0</v>
      </c>
      <c r="Q450" s="112">
        <f t="shared" si="157"/>
        <v>0</v>
      </c>
      <c r="R450" s="112">
        <f t="shared" si="158"/>
        <v>0</v>
      </c>
      <c r="S450" s="112">
        <f t="shared" si="159"/>
        <v>0</v>
      </c>
      <c r="T450" s="22" t="str">
        <f t="shared" si="165"/>
        <v>光</v>
      </c>
      <c r="U450" s="23">
        <f t="shared" si="155"/>
        <v>0</v>
      </c>
      <c r="V450" s="23">
        <f t="shared" si="170"/>
        <v>0</v>
      </c>
      <c r="W450" s="23">
        <f t="shared" si="170"/>
        <v>0</v>
      </c>
      <c r="X450" s="23">
        <f t="shared" si="170"/>
        <v>0</v>
      </c>
      <c r="Y450" s="23">
        <f t="shared" si="170"/>
        <v>0</v>
      </c>
      <c r="Z450" s="23">
        <f t="shared" si="170"/>
        <v>0</v>
      </c>
      <c r="AA450" s="23">
        <f t="shared" si="170"/>
        <v>0</v>
      </c>
      <c r="AB450" s="113">
        <f t="shared" si="160"/>
        <v>0</v>
      </c>
      <c r="AC450" s="21">
        <f t="shared" si="161"/>
        <v>161</v>
      </c>
    </row>
    <row r="451" spans="2:29" x14ac:dyDescent="0.15">
      <c r="B451" s="23">
        <v>449</v>
      </c>
      <c r="C451" s="23" t="str">
        <f t="shared" si="156"/>
        <v>武器449</v>
      </c>
      <c r="D451" s="23" t="str">
        <f t="shared" si="167"/>
        <v>s</v>
      </c>
      <c r="E451" s="89" t="s">
        <v>123</v>
      </c>
      <c r="F451" s="90" t="s">
        <v>16</v>
      </c>
      <c r="G451" s="22" t="s">
        <v>1715</v>
      </c>
      <c r="H451" s="23">
        <f t="shared" si="163"/>
        <v>1</v>
      </c>
      <c r="I451" s="23">
        <f t="shared" ref="I451:I514" si="171">ROUND(VLOOKUP(F451,professionGrow,4,FALSE)*(1+VLOOKUP(G451,professionGrowP,4,FALSE))*H451*10*VLOOKUP(D451,eq_qulity,4,FALSE)*(1+VLOOKUP($G451,equ_change,4,FALSE)),0)</f>
        <v>25</v>
      </c>
      <c r="J451" s="23">
        <f t="shared" ref="J451:J514" si="172">ROUND(VLOOKUP($F451,professionGrow,血量,FALSE)*(1+VLOOKUP($G451,professionGrowP,血量,FALSE))*$H451*10*VLOOKUP($D451,eq_qulity,5,FALSE)*(1+VLOOKUP($G451,equ_change,血量,FALSE)),0)</f>
        <v>11</v>
      </c>
      <c r="K451" s="23">
        <f t="shared" ref="K451:K514" si="173">ROUND(VLOOKUP($F451,professionGrow,魔法值,FALSE)*(1+VLOOKUP($G451,professionGrowP,魔法值,FALSE))*$H451*10*VLOOKUP($D451,eq_qulity,5,FALSE)*(1+VLOOKUP($G451,equ_change,魔法值,FALSE)),0)</f>
        <v>8</v>
      </c>
      <c r="L451" s="23">
        <f t="shared" ref="L451:L514" si="174">ROUND(VLOOKUP($F451,professionGrow,力量,FALSE)*(1+VLOOKUP($G451,professionGrowP,力量,FALSE))*$H451*10*VLOOKUP($D451,eq_qulity,5,FALSE)*(1+VLOOKUP(G451,equ_change,力量,FALSE)),0)</f>
        <v>8</v>
      </c>
      <c r="M451" s="23">
        <f t="shared" ref="M451:M514" si="175">ROUND(VLOOKUP($F451,professionGrow,防御力,FALSE)*(1+VLOOKUP($G451,professionGrowP,防御力,FALSE))*$H451*10*VLOOKUP($D451,eq_qulity,5,FALSE)*(1+VLOOKUP($G451,equ_change,防御力,FALSE)),0)</f>
        <v>8</v>
      </c>
      <c r="N451" s="23">
        <f t="shared" ref="N451:N514" si="176">ROUND(VLOOKUP($F451,professionGrow,魔攻,FALSE)*(1+VLOOKUP($G451,professionGrowP,魔攻,FALSE))*$H451*10*VLOOKUP($D451,eq_qulity,5,FALSE)*(1+VLOOKUP(G451,equ_change,魔攻,FALSE)),0)</f>
        <v>9</v>
      </c>
      <c r="O451" s="23">
        <f t="shared" ref="O451:O514" si="177">ROUND(VLOOKUP($F451,professionGrow,敏捷,FALSE)*(1+VLOOKUP($G451,professionGrowP,敏捷,FALSE))*$H451*10*VLOOKUP($D451,eq_qulity,5,FALSE)*(1+VLOOKUP(G451,equ_change,敏捷,FALSE)),0)</f>
        <v>8</v>
      </c>
      <c r="P451" s="23">
        <f t="shared" ref="P451:P514" si="178">ROUND(VLOOKUP($F451,professionGrow,幸运,FALSE)*(1+VLOOKUP($G451,professionGrowP,幸运,FALSE))*$H451*10*VLOOKUP($D451,eq_qulity,5,FALSE)*(1+VLOOKUP(G451,equ_change,幸运,FALSE)),0)</f>
        <v>4</v>
      </c>
      <c r="Q451" s="112">
        <f t="shared" si="157"/>
        <v>0.02</v>
      </c>
      <c r="R451" s="112">
        <f t="shared" si="158"/>
        <v>0.02</v>
      </c>
      <c r="S451" s="112">
        <f t="shared" si="159"/>
        <v>6.6666666666666662E-3</v>
      </c>
      <c r="T451" s="22" t="str">
        <f t="shared" si="165"/>
        <v>暗</v>
      </c>
      <c r="U451" s="23">
        <f t="shared" ref="U451:U514" si="179">ROUND(VLOOKUP($F451,professionGrow,MATCH(T451,professionGrowPName,0),FALSE)*(1+VLOOKUP($G451,professionGrowP,MATCH(T451,professionGrowPName,0),FALSE))*$H451*10*VLOOKUP($D451,eq_qulity,5,FALSE),0)</f>
        <v>4</v>
      </c>
      <c r="V451" s="23">
        <f t="shared" si="170"/>
        <v>4</v>
      </c>
      <c r="W451" s="23">
        <f t="shared" si="170"/>
        <v>5</v>
      </c>
      <c r="X451" s="23">
        <f t="shared" si="170"/>
        <v>4</v>
      </c>
      <c r="Y451" s="23">
        <f t="shared" si="170"/>
        <v>3</v>
      </c>
      <c r="Z451" s="23">
        <f t="shared" si="170"/>
        <v>4</v>
      </c>
      <c r="AA451" s="23">
        <f t="shared" si="170"/>
        <v>3</v>
      </c>
      <c r="AB451" s="113">
        <f t="shared" si="160"/>
        <v>0.08</v>
      </c>
      <c r="AC451" s="21">
        <f t="shared" si="161"/>
        <v>108.12666666666665</v>
      </c>
    </row>
    <row r="452" spans="2:29" x14ac:dyDescent="0.15">
      <c r="B452" s="23">
        <v>450</v>
      </c>
      <c r="C452" s="23" t="str">
        <f t="shared" ref="C452:C515" si="180">"武器"&amp;B452</f>
        <v>武器450</v>
      </c>
      <c r="D452" s="23" t="str">
        <f t="shared" si="167"/>
        <v>s</v>
      </c>
      <c r="E452" s="89" t="s">
        <v>123</v>
      </c>
      <c r="F452" s="90" t="s">
        <v>16</v>
      </c>
      <c r="G452" s="22" t="s">
        <v>1715</v>
      </c>
      <c r="H452" s="23">
        <f t="shared" si="163"/>
        <v>2</v>
      </c>
      <c r="I452" s="23">
        <f t="shared" si="171"/>
        <v>50</v>
      </c>
      <c r="J452" s="23">
        <f t="shared" si="172"/>
        <v>22</v>
      </c>
      <c r="K452" s="23">
        <f t="shared" si="173"/>
        <v>15</v>
      </c>
      <c r="L452" s="23">
        <f t="shared" si="174"/>
        <v>15</v>
      </c>
      <c r="M452" s="23">
        <f t="shared" si="175"/>
        <v>15</v>
      </c>
      <c r="N452" s="23">
        <f t="shared" si="176"/>
        <v>18</v>
      </c>
      <c r="O452" s="23">
        <f t="shared" si="177"/>
        <v>16</v>
      </c>
      <c r="P452" s="23">
        <f t="shared" si="178"/>
        <v>8</v>
      </c>
      <c r="Q452" s="112">
        <f t="shared" ref="Q452:Q515" si="181">(P452/2)%</f>
        <v>0.04</v>
      </c>
      <c r="R452" s="112">
        <f t="shared" ref="R452:R515" si="182">(O452/4)%</f>
        <v>0.04</v>
      </c>
      <c r="S452" s="112">
        <f t="shared" ref="S452:S515" si="183">(P452/6)%</f>
        <v>1.3333333333333332E-2</v>
      </c>
      <c r="T452" s="22" t="str">
        <f t="shared" si="165"/>
        <v>暗</v>
      </c>
      <c r="U452" s="23">
        <f t="shared" si="179"/>
        <v>9</v>
      </c>
      <c r="V452" s="23">
        <f t="shared" si="170"/>
        <v>9</v>
      </c>
      <c r="W452" s="23">
        <f t="shared" si="170"/>
        <v>10</v>
      </c>
      <c r="X452" s="23">
        <f t="shared" si="170"/>
        <v>9</v>
      </c>
      <c r="Y452" s="23">
        <f t="shared" si="170"/>
        <v>5</v>
      </c>
      <c r="Z452" s="23">
        <f t="shared" si="170"/>
        <v>9</v>
      </c>
      <c r="AA452" s="23">
        <f t="shared" si="170"/>
        <v>7</v>
      </c>
      <c r="AB452" s="113">
        <f t="shared" ref="AB452:AB515" si="184">IF(U452=0,0,IF((SUM(I452:P452)/15)&lt;8,8%,(SUM(I452:P452)/15)%))</f>
        <v>0.106</v>
      </c>
      <c r="AC452" s="21">
        <f t="shared" ref="AC452:AC515" si="185">SUM(I452:AB452)</f>
        <v>217.1993333333333</v>
      </c>
    </row>
    <row r="453" spans="2:29" x14ac:dyDescent="0.15">
      <c r="B453" s="23">
        <v>451</v>
      </c>
      <c r="C453" s="23" t="str">
        <f t="shared" si="180"/>
        <v>武器451</v>
      </c>
      <c r="D453" s="23" t="str">
        <f t="shared" si="167"/>
        <v>s</v>
      </c>
      <c r="E453" s="89" t="s">
        <v>123</v>
      </c>
      <c r="F453" s="90" t="s">
        <v>16</v>
      </c>
      <c r="G453" s="22" t="s">
        <v>1715</v>
      </c>
      <c r="H453" s="23">
        <f t="shared" si="163"/>
        <v>3</v>
      </c>
      <c r="I453" s="23">
        <f t="shared" si="171"/>
        <v>75</v>
      </c>
      <c r="J453" s="23">
        <f t="shared" si="172"/>
        <v>33</v>
      </c>
      <c r="K453" s="23">
        <f t="shared" si="173"/>
        <v>23</v>
      </c>
      <c r="L453" s="23">
        <f t="shared" si="174"/>
        <v>23</v>
      </c>
      <c r="M453" s="23">
        <f t="shared" si="175"/>
        <v>23</v>
      </c>
      <c r="N453" s="23">
        <f t="shared" si="176"/>
        <v>28</v>
      </c>
      <c r="O453" s="23">
        <f t="shared" si="177"/>
        <v>25</v>
      </c>
      <c r="P453" s="23">
        <f t="shared" si="178"/>
        <v>12</v>
      </c>
      <c r="Q453" s="112">
        <f t="shared" si="181"/>
        <v>0.06</v>
      </c>
      <c r="R453" s="112">
        <f t="shared" si="182"/>
        <v>6.25E-2</v>
      </c>
      <c r="S453" s="112">
        <f t="shared" si="183"/>
        <v>0.02</v>
      </c>
      <c r="T453" s="22" t="str">
        <f t="shared" si="165"/>
        <v>暗</v>
      </c>
      <c r="U453" s="23">
        <f t="shared" si="179"/>
        <v>13</v>
      </c>
      <c r="V453" s="23">
        <f t="shared" ref="V453:AA462" si="186">ROUND(VLOOKUP($F453,professionGrow,MATCH(V$2,professionGrowPName,0),FALSE)*(1+VLOOKUP($G453,professionGrowP,MATCH(V$2,professionGrowPName,0),FALSE))*$H453*10*VLOOKUP($D453,eq_qulity,5,FALSE),0)</f>
        <v>13</v>
      </c>
      <c r="W453" s="23">
        <f t="shared" si="186"/>
        <v>15</v>
      </c>
      <c r="X453" s="23">
        <f t="shared" si="186"/>
        <v>13</v>
      </c>
      <c r="Y453" s="23">
        <f t="shared" si="186"/>
        <v>8</v>
      </c>
      <c r="Z453" s="23">
        <f t="shared" si="186"/>
        <v>13</v>
      </c>
      <c r="AA453" s="23">
        <f t="shared" si="186"/>
        <v>10</v>
      </c>
      <c r="AB453" s="113">
        <f t="shared" si="184"/>
        <v>0.16133333333333333</v>
      </c>
      <c r="AC453" s="21">
        <f t="shared" si="185"/>
        <v>327.30383333333339</v>
      </c>
    </row>
    <row r="454" spans="2:29" x14ac:dyDescent="0.15">
      <c r="B454" s="23">
        <v>452</v>
      </c>
      <c r="C454" s="23" t="str">
        <f t="shared" si="180"/>
        <v>武器452</v>
      </c>
      <c r="D454" s="23" t="str">
        <f t="shared" si="167"/>
        <v>s</v>
      </c>
      <c r="E454" s="89" t="s">
        <v>123</v>
      </c>
      <c r="F454" s="90" t="s">
        <v>16</v>
      </c>
      <c r="G454" s="22" t="s">
        <v>1715</v>
      </c>
      <c r="H454" s="23">
        <f t="shared" si="163"/>
        <v>4</v>
      </c>
      <c r="I454" s="23">
        <f t="shared" si="171"/>
        <v>100</v>
      </c>
      <c r="J454" s="23">
        <f t="shared" si="172"/>
        <v>44</v>
      </c>
      <c r="K454" s="23">
        <f t="shared" si="173"/>
        <v>31</v>
      </c>
      <c r="L454" s="23">
        <f t="shared" si="174"/>
        <v>31</v>
      </c>
      <c r="M454" s="23">
        <f t="shared" si="175"/>
        <v>31</v>
      </c>
      <c r="N454" s="23">
        <f t="shared" si="176"/>
        <v>37</v>
      </c>
      <c r="O454" s="23">
        <f t="shared" si="177"/>
        <v>33</v>
      </c>
      <c r="P454" s="23">
        <f t="shared" si="178"/>
        <v>16</v>
      </c>
      <c r="Q454" s="112">
        <f t="shared" si="181"/>
        <v>0.08</v>
      </c>
      <c r="R454" s="112">
        <f t="shared" si="182"/>
        <v>8.2500000000000004E-2</v>
      </c>
      <c r="S454" s="112">
        <f t="shared" si="183"/>
        <v>2.6666666666666665E-2</v>
      </c>
      <c r="T454" s="22" t="str">
        <f t="shared" si="165"/>
        <v>暗</v>
      </c>
      <c r="U454" s="23">
        <f t="shared" si="179"/>
        <v>18</v>
      </c>
      <c r="V454" s="23">
        <f t="shared" si="186"/>
        <v>18</v>
      </c>
      <c r="W454" s="23">
        <f t="shared" si="186"/>
        <v>20</v>
      </c>
      <c r="X454" s="23">
        <f t="shared" si="186"/>
        <v>18</v>
      </c>
      <c r="Y454" s="23">
        <f t="shared" si="186"/>
        <v>11</v>
      </c>
      <c r="Z454" s="23">
        <f t="shared" si="186"/>
        <v>18</v>
      </c>
      <c r="AA454" s="23">
        <f t="shared" si="186"/>
        <v>13</v>
      </c>
      <c r="AB454" s="113">
        <f t="shared" si="184"/>
        <v>0.21533333333333335</v>
      </c>
      <c r="AC454" s="21">
        <f t="shared" si="185"/>
        <v>439.40449999999993</v>
      </c>
    </row>
    <row r="455" spans="2:29" x14ac:dyDescent="0.15">
      <c r="B455" s="23">
        <v>453</v>
      </c>
      <c r="C455" s="23" t="str">
        <f t="shared" si="180"/>
        <v>武器453</v>
      </c>
      <c r="D455" s="23" t="str">
        <f t="shared" si="167"/>
        <v>s</v>
      </c>
      <c r="E455" s="89" t="s">
        <v>123</v>
      </c>
      <c r="F455" s="90" t="s">
        <v>16</v>
      </c>
      <c r="G455" s="22" t="s">
        <v>1715</v>
      </c>
      <c r="H455" s="23">
        <f t="shared" si="163"/>
        <v>5</v>
      </c>
      <c r="I455" s="23">
        <f t="shared" si="171"/>
        <v>125</v>
      </c>
      <c r="J455" s="23">
        <f t="shared" si="172"/>
        <v>55</v>
      </c>
      <c r="K455" s="23">
        <f t="shared" si="173"/>
        <v>38</v>
      </c>
      <c r="L455" s="23">
        <f t="shared" si="174"/>
        <v>38</v>
      </c>
      <c r="M455" s="23">
        <f t="shared" si="175"/>
        <v>38</v>
      </c>
      <c r="N455" s="23">
        <f t="shared" si="176"/>
        <v>46</v>
      </c>
      <c r="O455" s="23">
        <f t="shared" si="177"/>
        <v>41</v>
      </c>
      <c r="P455" s="23">
        <f t="shared" si="178"/>
        <v>20</v>
      </c>
      <c r="Q455" s="112">
        <f t="shared" si="181"/>
        <v>0.1</v>
      </c>
      <c r="R455" s="112">
        <f t="shared" si="182"/>
        <v>0.10249999999999999</v>
      </c>
      <c r="S455" s="112">
        <f t="shared" si="183"/>
        <v>3.3333333333333333E-2</v>
      </c>
      <c r="T455" s="22" t="str">
        <f t="shared" si="165"/>
        <v>暗</v>
      </c>
      <c r="U455" s="23">
        <f t="shared" si="179"/>
        <v>22</v>
      </c>
      <c r="V455" s="23">
        <f t="shared" si="186"/>
        <v>22</v>
      </c>
      <c r="W455" s="23">
        <f t="shared" si="186"/>
        <v>25</v>
      </c>
      <c r="X455" s="23">
        <f t="shared" si="186"/>
        <v>22</v>
      </c>
      <c r="Y455" s="23">
        <f t="shared" si="186"/>
        <v>13</v>
      </c>
      <c r="Z455" s="23">
        <f t="shared" si="186"/>
        <v>22</v>
      </c>
      <c r="AA455" s="23">
        <f t="shared" si="186"/>
        <v>16</v>
      </c>
      <c r="AB455" s="113">
        <f t="shared" si="184"/>
        <v>0.26733333333333337</v>
      </c>
      <c r="AC455" s="21">
        <f t="shared" si="185"/>
        <v>543.50316666666674</v>
      </c>
    </row>
    <row r="456" spans="2:29" x14ac:dyDescent="0.15">
      <c r="B456" s="23">
        <v>454</v>
      </c>
      <c r="C456" s="23" t="str">
        <f t="shared" si="180"/>
        <v>武器454</v>
      </c>
      <c r="D456" s="23" t="str">
        <f t="shared" si="167"/>
        <v>s</v>
      </c>
      <c r="E456" s="89" t="s">
        <v>123</v>
      </c>
      <c r="F456" s="90" t="s">
        <v>16</v>
      </c>
      <c r="G456" s="22" t="s">
        <v>1715</v>
      </c>
      <c r="H456" s="23">
        <f t="shared" si="163"/>
        <v>6</v>
      </c>
      <c r="I456" s="23">
        <f t="shared" si="171"/>
        <v>150</v>
      </c>
      <c r="J456" s="23">
        <f t="shared" si="172"/>
        <v>66</v>
      </c>
      <c r="K456" s="23">
        <f t="shared" si="173"/>
        <v>46</v>
      </c>
      <c r="L456" s="23">
        <f t="shared" si="174"/>
        <v>46</v>
      </c>
      <c r="M456" s="23">
        <f t="shared" si="175"/>
        <v>46</v>
      </c>
      <c r="N456" s="23">
        <f t="shared" si="176"/>
        <v>55</v>
      </c>
      <c r="O456" s="23">
        <f t="shared" si="177"/>
        <v>49</v>
      </c>
      <c r="P456" s="23">
        <f t="shared" si="178"/>
        <v>24</v>
      </c>
      <c r="Q456" s="112">
        <f t="shared" si="181"/>
        <v>0.12</v>
      </c>
      <c r="R456" s="112">
        <f t="shared" si="182"/>
        <v>0.1225</v>
      </c>
      <c r="S456" s="112">
        <f t="shared" si="183"/>
        <v>0.04</v>
      </c>
      <c r="T456" s="22" t="str">
        <f t="shared" si="165"/>
        <v>暗</v>
      </c>
      <c r="U456" s="23">
        <f t="shared" si="179"/>
        <v>26</v>
      </c>
      <c r="V456" s="23">
        <f t="shared" si="186"/>
        <v>26</v>
      </c>
      <c r="W456" s="23">
        <f t="shared" si="186"/>
        <v>30</v>
      </c>
      <c r="X456" s="23">
        <f t="shared" si="186"/>
        <v>26</v>
      </c>
      <c r="Y456" s="23">
        <f t="shared" si="186"/>
        <v>16</v>
      </c>
      <c r="Z456" s="23">
        <f t="shared" si="186"/>
        <v>26</v>
      </c>
      <c r="AA456" s="23">
        <f t="shared" si="186"/>
        <v>20</v>
      </c>
      <c r="AB456" s="113">
        <f t="shared" si="184"/>
        <v>0.3213333333333333</v>
      </c>
      <c r="AC456" s="21">
        <f t="shared" si="185"/>
        <v>652.60383333333334</v>
      </c>
    </row>
    <row r="457" spans="2:29" x14ac:dyDescent="0.15">
      <c r="B457" s="23">
        <v>455</v>
      </c>
      <c r="C457" s="23" t="str">
        <f t="shared" si="180"/>
        <v>武器455</v>
      </c>
      <c r="D457" s="23" t="str">
        <f t="shared" si="167"/>
        <v>s</v>
      </c>
      <c r="E457" s="89" t="s">
        <v>123</v>
      </c>
      <c r="F457" s="90" t="s">
        <v>16</v>
      </c>
      <c r="G457" s="22" t="s">
        <v>1715</v>
      </c>
      <c r="H457" s="23">
        <f t="shared" si="163"/>
        <v>7</v>
      </c>
      <c r="I457" s="23">
        <f t="shared" si="171"/>
        <v>175</v>
      </c>
      <c r="J457" s="23">
        <f t="shared" si="172"/>
        <v>77</v>
      </c>
      <c r="K457" s="23">
        <f t="shared" si="173"/>
        <v>54</v>
      </c>
      <c r="L457" s="23">
        <f t="shared" si="174"/>
        <v>54</v>
      </c>
      <c r="M457" s="23">
        <f t="shared" si="175"/>
        <v>54</v>
      </c>
      <c r="N457" s="23">
        <f t="shared" si="176"/>
        <v>65</v>
      </c>
      <c r="O457" s="23">
        <f t="shared" si="177"/>
        <v>58</v>
      </c>
      <c r="P457" s="23">
        <f t="shared" si="178"/>
        <v>28</v>
      </c>
      <c r="Q457" s="112">
        <f t="shared" si="181"/>
        <v>0.14000000000000001</v>
      </c>
      <c r="R457" s="112">
        <f t="shared" si="182"/>
        <v>0.14499999999999999</v>
      </c>
      <c r="S457" s="112">
        <f t="shared" si="183"/>
        <v>4.6666666666666669E-2</v>
      </c>
      <c r="T457" s="22" t="str">
        <f t="shared" si="165"/>
        <v>暗</v>
      </c>
      <c r="U457" s="23">
        <f t="shared" si="179"/>
        <v>31</v>
      </c>
      <c r="V457" s="23">
        <f t="shared" si="186"/>
        <v>31</v>
      </c>
      <c r="W457" s="23">
        <f t="shared" si="186"/>
        <v>35</v>
      </c>
      <c r="X457" s="23">
        <f t="shared" si="186"/>
        <v>31</v>
      </c>
      <c r="Y457" s="23">
        <f t="shared" si="186"/>
        <v>19</v>
      </c>
      <c r="Z457" s="23">
        <f t="shared" si="186"/>
        <v>31</v>
      </c>
      <c r="AA457" s="23">
        <f t="shared" si="186"/>
        <v>23</v>
      </c>
      <c r="AB457" s="113">
        <f t="shared" si="184"/>
        <v>0.37666666666666665</v>
      </c>
      <c r="AC457" s="21">
        <f t="shared" si="185"/>
        <v>766.70833333333326</v>
      </c>
    </row>
    <row r="458" spans="2:29" x14ac:dyDescent="0.15">
      <c r="B458" s="23">
        <v>456</v>
      </c>
      <c r="C458" s="23" t="str">
        <f t="shared" si="180"/>
        <v>武器456</v>
      </c>
      <c r="D458" s="23" t="str">
        <f t="shared" si="167"/>
        <v>s</v>
      </c>
      <c r="E458" s="89" t="s">
        <v>123</v>
      </c>
      <c r="F458" s="90" t="s">
        <v>16</v>
      </c>
      <c r="G458" s="22" t="s">
        <v>1715</v>
      </c>
      <c r="H458" s="23">
        <f t="shared" si="163"/>
        <v>8</v>
      </c>
      <c r="I458" s="23">
        <f t="shared" si="171"/>
        <v>200</v>
      </c>
      <c r="J458" s="23">
        <f t="shared" si="172"/>
        <v>88</v>
      </c>
      <c r="K458" s="23">
        <f t="shared" si="173"/>
        <v>61</v>
      </c>
      <c r="L458" s="23">
        <f t="shared" si="174"/>
        <v>61</v>
      </c>
      <c r="M458" s="23">
        <f t="shared" si="175"/>
        <v>61</v>
      </c>
      <c r="N458" s="23">
        <f t="shared" si="176"/>
        <v>74</v>
      </c>
      <c r="O458" s="23">
        <f t="shared" si="177"/>
        <v>66</v>
      </c>
      <c r="P458" s="23">
        <f t="shared" si="178"/>
        <v>32</v>
      </c>
      <c r="Q458" s="112">
        <f t="shared" si="181"/>
        <v>0.16</v>
      </c>
      <c r="R458" s="112">
        <f t="shared" si="182"/>
        <v>0.16500000000000001</v>
      </c>
      <c r="S458" s="112">
        <f t="shared" si="183"/>
        <v>5.333333333333333E-2</v>
      </c>
      <c r="T458" s="22" t="str">
        <f t="shared" si="165"/>
        <v>暗</v>
      </c>
      <c r="U458" s="23">
        <f t="shared" si="179"/>
        <v>35</v>
      </c>
      <c r="V458" s="23">
        <f t="shared" si="186"/>
        <v>35</v>
      </c>
      <c r="W458" s="23">
        <f t="shared" si="186"/>
        <v>40</v>
      </c>
      <c r="X458" s="23">
        <f t="shared" si="186"/>
        <v>35</v>
      </c>
      <c r="Y458" s="23">
        <f t="shared" si="186"/>
        <v>22</v>
      </c>
      <c r="Z458" s="23">
        <f t="shared" si="186"/>
        <v>35</v>
      </c>
      <c r="AA458" s="23">
        <f t="shared" si="186"/>
        <v>26</v>
      </c>
      <c r="AB458" s="113">
        <f t="shared" si="184"/>
        <v>0.4286666666666667</v>
      </c>
      <c r="AC458" s="21">
        <f t="shared" si="185"/>
        <v>871.8069999999999</v>
      </c>
    </row>
    <row r="459" spans="2:29" x14ac:dyDescent="0.15">
      <c r="B459" s="23">
        <v>457</v>
      </c>
      <c r="C459" s="23" t="str">
        <f t="shared" si="180"/>
        <v>武器457</v>
      </c>
      <c r="D459" s="23" t="str">
        <f t="shared" si="167"/>
        <v>a</v>
      </c>
      <c r="E459" s="89" t="s">
        <v>123</v>
      </c>
      <c r="F459" s="90" t="s">
        <v>16</v>
      </c>
      <c r="G459" s="22" t="s">
        <v>1715</v>
      </c>
      <c r="H459" s="23">
        <f t="shared" si="163"/>
        <v>1</v>
      </c>
      <c r="I459" s="23">
        <f t="shared" si="171"/>
        <v>22</v>
      </c>
      <c r="J459" s="23">
        <f t="shared" si="172"/>
        <v>8</v>
      </c>
      <c r="K459" s="23">
        <f t="shared" si="173"/>
        <v>6</v>
      </c>
      <c r="L459" s="23">
        <f t="shared" si="174"/>
        <v>6</v>
      </c>
      <c r="M459" s="23">
        <f t="shared" si="175"/>
        <v>6</v>
      </c>
      <c r="N459" s="23">
        <f t="shared" si="176"/>
        <v>7</v>
      </c>
      <c r="O459" s="23">
        <f t="shared" si="177"/>
        <v>6</v>
      </c>
      <c r="P459" s="23">
        <f t="shared" si="178"/>
        <v>3</v>
      </c>
      <c r="Q459" s="112">
        <f t="shared" si="181"/>
        <v>1.4999999999999999E-2</v>
      </c>
      <c r="R459" s="112">
        <f t="shared" si="182"/>
        <v>1.4999999999999999E-2</v>
      </c>
      <c r="S459" s="112">
        <f t="shared" si="183"/>
        <v>5.0000000000000001E-3</v>
      </c>
      <c r="T459" s="22" t="str">
        <f t="shared" si="165"/>
        <v>暗</v>
      </c>
      <c r="U459" s="23">
        <f t="shared" si="179"/>
        <v>3</v>
      </c>
      <c r="V459" s="23">
        <f t="shared" si="186"/>
        <v>3</v>
      </c>
      <c r="W459" s="23">
        <f t="shared" si="186"/>
        <v>4</v>
      </c>
      <c r="X459" s="23">
        <f t="shared" si="186"/>
        <v>3</v>
      </c>
      <c r="Y459" s="23">
        <f t="shared" si="186"/>
        <v>2</v>
      </c>
      <c r="Z459" s="23">
        <f t="shared" si="186"/>
        <v>3</v>
      </c>
      <c r="AA459" s="23">
        <f t="shared" si="186"/>
        <v>2</v>
      </c>
      <c r="AB459" s="113">
        <f t="shared" si="184"/>
        <v>0.08</v>
      </c>
      <c r="AC459" s="21">
        <f t="shared" si="185"/>
        <v>84.114999999999995</v>
      </c>
    </row>
    <row r="460" spans="2:29" x14ac:dyDescent="0.15">
      <c r="B460" s="23">
        <v>458</v>
      </c>
      <c r="C460" s="23" t="str">
        <f t="shared" si="180"/>
        <v>武器458</v>
      </c>
      <c r="D460" s="23" t="str">
        <f t="shared" si="167"/>
        <v>a</v>
      </c>
      <c r="E460" s="89" t="s">
        <v>123</v>
      </c>
      <c r="F460" s="90" t="s">
        <v>16</v>
      </c>
      <c r="G460" s="22" t="s">
        <v>1715</v>
      </c>
      <c r="H460" s="23">
        <f t="shared" ref="H460:H523" si="187">H452</f>
        <v>2</v>
      </c>
      <c r="I460" s="23">
        <f t="shared" si="171"/>
        <v>44</v>
      </c>
      <c r="J460" s="23">
        <f t="shared" si="172"/>
        <v>16</v>
      </c>
      <c r="K460" s="23">
        <f t="shared" si="173"/>
        <v>11</v>
      </c>
      <c r="L460" s="23">
        <f t="shared" si="174"/>
        <v>12</v>
      </c>
      <c r="M460" s="23">
        <f t="shared" si="175"/>
        <v>12</v>
      </c>
      <c r="N460" s="23">
        <f t="shared" si="176"/>
        <v>14</v>
      </c>
      <c r="O460" s="23">
        <f t="shared" si="177"/>
        <v>12</v>
      </c>
      <c r="P460" s="23">
        <f t="shared" si="178"/>
        <v>6</v>
      </c>
      <c r="Q460" s="112">
        <f t="shared" si="181"/>
        <v>0.03</v>
      </c>
      <c r="R460" s="112">
        <f t="shared" si="182"/>
        <v>0.03</v>
      </c>
      <c r="S460" s="112">
        <f t="shared" si="183"/>
        <v>0.01</v>
      </c>
      <c r="T460" s="22" t="str">
        <f t="shared" si="165"/>
        <v>暗</v>
      </c>
      <c r="U460" s="23">
        <f t="shared" si="179"/>
        <v>7</v>
      </c>
      <c r="V460" s="23">
        <f t="shared" si="186"/>
        <v>7</v>
      </c>
      <c r="W460" s="23">
        <f t="shared" si="186"/>
        <v>7</v>
      </c>
      <c r="X460" s="23">
        <f t="shared" si="186"/>
        <v>7</v>
      </c>
      <c r="Y460" s="23">
        <f t="shared" si="186"/>
        <v>4</v>
      </c>
      <c r="Z460" s="23">
        <f t="shared" si="186"/>
        <v>7</v>
      </c>
      <c r="AA460" s="23">
        <f t="shared" si="186"/>
        <v>5</v>
      </c>
      <c r="AB460" s="113">
        <f t="shared" si="184"/>
        <v>8.4666666666666668E-2</v>
      </c>
      <c r="AC460" s="21">
        <f t="shared" si="185"/>
        <v>171.15466666666666</v>
      </c>
    </row>
    <row r="461" spans="2:29" x14ac:dyDescent="0.15">
      <c r="B461" s="23">
        <v>459</v>
      </c>
      <c r="C461" s="23" t="str">
        <f t="shared" si="180"/>
        <v>武器459</v>
      </c>
      <c r="D461" s="23" t="str">
        <f t="shared" si="167"/>
        <v>a</v>
      </c>
      <c r="E461" s="89" t="s">
        <v>123</v>
      </c>
      <c r="F461" s="90" t="s">
        <v>16</v>
      </c>
      <c r="G461" s="22" t="s">
        <v>1715</v>
      </c>
      <c r="H461" s="23">
        <f t="shared" si="187"/>
        <v>3</v>
      </c>
      <c r="I461" s="23">
        <f t="shared" si="171"/>
        <v>66</v>
      </c>
      <c r="J461" s="23">
        <f t="shared" si="172"/>
        <v>25</v>
      </c>
      <c r="K461" s="23">
        <f t="shared" si="173"/>
        <v>17</v>
      </c>
      <c r="L461" s="23">
        <f t="shared" si="174"/>
        <v>17</v>
      </c>
      <c r="M461" s="23">
        <f t="shared" si="175"/>
        <v>17</v>
      </c>
      <c r="N461" s="23">
        <f t="shared" si="176"/>
        <v>21</v>
      </c>
      <c r="O461" s="23">
        <f t="shared" si="177"/>
        <v>19</v>
      </c>
      <c r="P461" s="23">
        <f t="shared" si="178"/>
        <v>9</v>
      </c>
      <c r="Q461" s="112">
        <f t="shared" si="181"/>
        <v>4.4999999999999998E-2</v>
      </c>
      <c r="R461" s="112">
        <f t="shared" si="182"/>
        <v>4.7500000000000001E-2</v>
      </c>
      <c r="S461" s="112">
        <f t="shared" si="183"/>
        <v>1.4999999999999999E-2</v>
      </c>
      <c r="T461" s="22" t="str">
        <f t="shared" si="165"/>
        <v>暗</v>
      </c>
      <c r="U461" s="23">
        <f t="shared" si="179"/>
        <v>10</v>
      </c>
      <c r="V461" s="23">
        <f t="shared" si="186"/>
        <v>10</v>
      </c>
      <c r="W461" s="23">
        <f t="shared" si="186"/>
        <v>11</v>
      </c>
      <c r="X461" s="23">
        <f t="shared" si="186"/>
        <v>10</v>
      </c>
      <c r="Y461" s="23">
        <f t="shared" si="186"/>
        <v>6</v>
      </c>
      <c r="Z461" s="23">
        <f t="shared" si="186"/>
        <v>10</v>
      </c>
      <c r="AA461" s="23">
        <f t="shared" si="186"/>
        <v>7</v>
      </c>
      <c r="AB461" s="113">
        <f t="shared" si="184"/>
        <v>0.12733333333333333</v>
      </c>
      <c r="AC461" s="21">
        <f t="shared" si="185"/>
        <v>255.23483333333331</v>
      </c>
    </row>
    <row r="462" spans="2:29" x14ac:dyDescent="0.15">
      <c r="B462" s="23">
        <v>460</v>
      </c>
      <c r="C462" s="23" t="str">
        <f t="shared" si="180"/>
        <v>武器460</v>
      </c>
      <c r="D462" s="23" t="str">
        <f t="shared" si="167"/>
        <v>a</v>
      </c>
      <c r="E462" s="89" t="s">
        <v>123</v>
      </c>
      <c r="F462" s="90" t="s">
        <v>16</v>
      </c>
      <c r="G462" s="22" t="s">
        <v>1715</v>
      </c>
      <c r="H462" s="23">
        <f t="shared" si="187"/>
        <v>4</v>
      </c>
      <c r="I462" s="23">
        <f t="shared" si="171"/>
        <v>88</v>
      </c>
      <c r="J462" s="23">
        <f t="shared" si="172"/>
        <v>33</v>
      </c>
      <c r="K462" s="23">
        <f t="shared" si="173"/>
        <v>23</v>
      </c>
      <c r="L462" s="23">
        <f t="shared" si="174"/>
        <v>23</v>
      </c>
      <c r="M462" s="23">
        <f t="shared" si="175"/>
        <v>23</v>
      </c>
      <c r="N462" s="23">
        <f t="shared" si="176"/>
        <v>28</v>
      </c>
      <c r="O462" s="23">
        <f t="shared" si="177"/>
        <v>25</v>
      </c>
      <c r="P462" s="23">
        <f t="shared" si="178"/>
        <v>12</v>
      </c>
      <c r="Q462" s="112">
        <f t="shared" si="181"/>
        <v>0.06</v>
      </c>
      <c r="R462" s="112">
        <f t="shared" si="182"/>
        <v>6.25E-2</v>
      </c>
      <c r="S462" s="112">
        <f t="shared" si="183"/>
        <v>0.02</v>
      </c>
      <c r="T462" s="22" t="str">
        <f t="shared" si="165"/>
        <v>暗</v>
      </c>
      <c r="U462" s="23">
        <f t="shared" si="179"/>
        <v>13</v>
      </c>
      <c r="V462" s="23">
        <f t="shared" si="186"/>
        <v>13</v>
      </c>
      <c r="W462" s="23">
        <f t="shared" si="186"/>
        <v>15</v>
      </c>
      <c r="X462" s="23">
        <f t="shared" si="186"/>
        <v>13</v>
      </c>
      <c r="Y462" s="23">
        <f t="shared" si="186"/>
        <v>8</v>
      </c>
      <c r="Z462" s="23">
        <f t="shared" si="186"/>
        <v>13</v>
      </c>
      <c r="AA462" s="23">
        <f t="shared" si="186"/>
        <v>10</v>
      </c>
      <c r="AB462" s="113">
        <f t="shared" si="184"/>
        <v>0.17</v>
      </c>
      <c r="AC462" s="21">
        <f t="shared" si="185"/>
        <v>340.31250000000006</v>
      </c>
    </row>
    <row r="463" spans="2:29" x14ac:dyDescent="0.15">
      <c r="B463" s="23">
        <v>461</v>
      </c>
      <c r="C463" s="23" t="str">
        <f t="shared" si="180"/>
        <v>武器461</v>
      </c>
      <c r="D463" s="23" t="str">
        <f t="shared" si="167"/>
        <v>a</v>
      </c>
      <c r="E463" s="89" t="s">
        <v>123</v>
      </c>
      <c r="F463" s="90" t="s">
        <v>16</v>
      </c>
      <c r="G463" s="22" t="s">
        <v>1715</v>
      </c>
      <c r="H463" s="23">
        <f t="shared" si="187"/>
        <v>5</v>
      </c>
      <c r="I463" s="23">
        <f t="shared" si="171"/>
        <v>110</v>
      </c>
      <c r="J463" s="23">
        <f t="shared" si="172"/>
        <v>41</v>
      </c>
      <c r="K463" s="23">
        <f t="shared" si="173"/>
        <v>29</v>
      </c>
      <c r="L463" s="23">
        <f t="shared" si="174"/>
        <v>29</v>
      </c>
      <c r="M463" s="23">
        <f t="shared" si="175"/>
        <v>29</v>
      </c>
      <c r="N463" s="23">
        <f t="shared" si="176"/>
        <v>35</v>
      </c>
      <c r="O463" s="23">
        <f t="shared" si="177"/>
        <v>31</v>
      </c>
      <c r="P463" s="23">
        <f t="shared" si="178"/>
        <v>15</v>
      </c>
      <c r="Q463" s="112">
        <f t="shared" si="181"/>
        <v>7.4999999999999997E-2</v>
      </c>
      <c r="R463" s="112">
        <f t="shared" si="182"/>
        <v>7.7499999999999999E-2</v>
      </c>
      <c r="S463" s="112">
        <f t="shared" si="183"/>
        <v>2.5000000000000001E-2</v>
      </c>
      <c r="T463" s="22" t="str">
        <f t="shared" si="165"/>
        <v>暗</v>
      </c>
      <c r="U463" s="23">
        <f t="shared" si="179"/>
        <v>17</v>
      </c>
      <c r="V463" s="23">
        <f t="shared" ref="V463:AA472" si="188">ROUND(VLOOKUP($F463,professionGrow,MATCH(V$2,professionGrowPName,0),FALSE)*(1+VLOOKUP($G463,professionGrowP,MATCH(V$2,professionGrowPName,0),FALSE))*$H463*10*VLOOKUP($D463,eq_qulity,5,FALSE),0)</f>
        <v>17</v>
      </c>
      <c r="W463" s="23">
        <f t="shared" si="188"/>
        <v>19</v>
      </c>
      <c r="X463" s="23">
        <f t="shared" si="188"/>
        <v>17</v>
      </c>
      <c r="Y463" s="23">
        <f t="shared" si="188"/>
        <v>10</v>
      </c>
      <c r="Z463" s="23">
        <f t="shared" si="188"/>
        <v>17</v>
      </c>
      <c r="AA463" s="23">
        <f t="shared" si="188"/>
        <v>12</v>
      </c>
      <c r="AB463" s="113">
        <f t="shared" si="184"/>
        <v>0.21266666666666667</v>
      </c>
      <c r="AC463" s="21">
        <f t="shared" si="185"/>
        <v>428.39016666666663</v>
      </c>
    </row>
    <row r="464" spans="2:29" x14ac:dyDescent="0.15">
      <c r="B464" s="23">
        <v>462</v>
      </c>
      <c r="C464" s="23" t="str">
        <f t="shared" si="180"/>
        <v>武器462</v>
      </c>
      <c r="D464" s="23" t="str">
        <f t="shared" si="167"/>
        <v>a</v>
      </c>
      <c r="E464" s="89" t="s">
        <v>123</v>
      </c>
      <c r="F464" s="90" t="s">
        <v>16</v>
      </c>
      <c r="G464" s="22" t="s">
        <v>1715</v>
      </c>
      <c r="H464" s="23">
        <f t="shared" si="187"/>
        <v>6</v>
      </c>
      <c r="I464" s="23">
        <f t="shared" si="171"/>
        <v>132</v>
      </c>
      <c r="J464" s="23">
        <f t="shared" si="172"/>
        <v>49</v>
      </c>
      <c r="K464" s="23">
        <f t="shared" si="173"/>
        <v>34</v>
      </c>
      <c r="L464" s="23">
        <f t="shared" si="174"/>
        <v>35</v>
      </c>
      <c r="M464" s="23">
        <f t="shared" si="175"/>
        <v>35</v>
      </c>
      <c r="N464" s="23">
        <f t="shared" si="176"/>
        <v>41</v>
      </c>
      <c r="O464" s="23">
        <f t="shared" si="177"/>
        <v>37</v>
      </c>
      <c r="P464" s="23">
        <f t="shared" si="178"/>
        <v>18</v>
      </c>
      <c r="Q464" s="112">
        <f t="shared" si="181"/>
        <v>0.09</v>
      </c>
      <c r="R464" s="112">
        <f t="shared" si="182"/>
        <v>9.2499999999999999E-2</v>
      </c>
      <c r="S464" s="112">
        <f t="shared" si="183"/>
        <v>0.03</v>
      </c>
      <c r="T464" s="22" t="str">
        <f t="shared" si="165"/>
        <v>暗</v>
      </c>
      <c r="U464" s="23">
        <f t="shared" si="179"/>
        <v>20</v>
      </c>
      <c r="V464" s="23">
        <f t="shared" si="188"/>
        <v>20</v>
      </c>
      <c r="W464" s="23">
        <f t="shared" si="188"/>
        <v>22</v>
      </c>
      <c r="X464" s="23">
        <f t="shared" si="188"/>
        <v>20</v>
      </c>
      <c r="Y464" s="23">
        <f t="shared" si="188"/>
        <v>12</v>
      </c>
      <c r="Z464" s="23">
        <f t="shared" si="188"/>
        <v>20</v>
      </c>
      <c r="AA464" s="23">
        <f t="shared" si="188"/>
        <v>15</v>
      </c>
      <c r="AB464" s="113">
        <f t="shared" si="184"/>
        <v>0.254</v>
      </c>
      <c r="AC464" s="21">
        <f t="shared" si="185"/>
        <v>510.46649999999994</v>
      </c>
    </row>
    <row r="465" spans="2:29" x14ac:dyDescent="0.15">
      <c r="B465" s="23">
        <v>463</v>
      </c>
      <c r="C465" s="23" t="str">
        <f t="shared" si="180"/>
        <v>武器463</v>
      </c>
      <c r="D465" s="23" t="str">
        <f t="shared" si="167"/>
        <v>a</v>
      </c>
      <c r="E465" s="89" t="s">
        <v>123</v>
      </c>
      <c r="F465" s="90" t="s">
        <v>16</v>
      </c>
      <c r="G465" s="22" t="s">
        <v>1715</v>
      </c>
      <c r="H465" s="23">
        <f t="shared" si="187"/>
        <v>7</v>
      </c>
      <c r="I465" s="23">
        <f t="shared" si="171"/>
        <v>155</v>
      </c>
      <c r="J465" s="23">
        <f t="shared" si="172"/>
        <v>57</v>
      </c>
      <c r="K465" s="23">
        <f t="shared" si="173"/>
        <v>40</v>
      </c>
      <c r="L465" s="23">
        <f t="shared" si="174"/>
        <v>40</v>
      </c>
      <c r="M465" s="23">
        <f t="shared" si="175"/>
        <v>40</v>
      </c>
      <c r="N465" s="23">
        <f t="shared" si="176"/>
        <v>48</v>
      </c>
      <c r="O465" s="23">
        <f t="shared" si="177"/>
        <v>43</v>
      </c>
      <c r="P465" s="23">
        <f t="shared" si="178"/>
        <v>21</v>
      </c>
      <c r="Q465" s="112">
        <f t="shared" si="181"/>
        <v>0.105</v>
      </c>
      <c r="R465" s="112">
        <f t="shared" si="182"/>
        <v>0.1075</v>
      </c>
      <c r="S465" s="112">
        <f t="shared" si="183"/>
        <v>3.5000000000000003E-2</v>
      </c>
      <c r="T465" s="22" t="str">
        <f t="shared" si="165"/>
        <v>暗</v>
      </c>
      <c r="U465" s="23">
        <f t="shared" si="179"/>
        <v>23</v>
      </c>
      <c r="V465" s="23">
        <f t="shared" si="188"/>
        <v>23</v>
      </c>
      <c r="W465" s="23">
        <f t="shared" si="188"/>
        <v>26</v>
      </c>
      <c r="X465" s="23">
        <f t="shared" si="188"/>
        <v>23</v>
      </c>
      <c r="Y465" s="23">
        <f t="shared" si="188"/>
        <v>14</v>
      </c>
      <c r="Z465" s="23">
        <f t="shared" si="188"/>
        <v>23</v>
      </c>
      <c r="AA465" s="23">
        <f t="shared" si="188"/>
        <v>17</v>
      </c>
      <c r="AB465" s="113">
        <f t="shared" si="184"/>
        <v>0.29600000000000004</v>
      </c>
      <c r="AC465" s="21">
        <f t="shared" si="185"/>
        <v>593.54350000000011</v>
      </c>
    </row>
    <row r="466" spans="2:29" x14ac:dyDescent="0.15">
      <c r="B466" s="23">
        <v>464</v>
      </c>
      <c r="C466" s="23" t="str">
        <f t="shared" si="180"/>
        <v>武器464</v>
      </c>
      <c r="D466" s="23" t="str">
        <f t="shared" si="167"/>
        <v>a</v>
      </c>
      <c r="E466" s="89" t="s">
        <v>123</v>
      </c>
      <c r="F466" s="90" t="s">
        <v>16</v>
      </c>
      <c r="G466" s="22" t="s">
        <v>1715</v>
      </c>
      <c r="H466" s="23">
        <f t="shared" si="187"/>
        <v>8</v>
      </c>
      <c r="I466" s="23">
        <f t="shared" si="171"/>
        <v>177</v>
      </c>
      <c r="J466" s="23">
        <f t="shared" si="172"/>
        <v>66</v>
      </c>
      <c r="K466" s="23">
        <f t="shared" si="173"/>
        <v>46</v>
      </c>
      <c r="L466" s="23">
        <f t="shared" si="174"/>
        <v>46</v>
      </c>
      <c r="M466" s="23">
        <f t="shared" si="175"/>
        <v>46</v>
      </c>
      <c r="N466" s="23">
        <f t="shared" si="176"/>
        <v>55</v>
      </c>
      <c r="O466" s="23">
        <f t="shared" si="177"/>
        <v>49</v>
      </c>
      <c r="P466" s="23">
        <f t="shared" si="178"/>
        <v>24</v>
      </c>
      <c r="Q466" s="112">
        <f t="shared" si="181"/>
        <v>0.12</v>
      </c>
      <c r="R466" s="112">
        <f t="shared" si="182"/>
        <v>0.1225</v>
      </c>
      <c r="S466" s="112">
        <f t="shared" si="183"/>
        <v>0.04</v>
      </c>
      <c r="T466" s="22" t="str">
        <f t="shared" si="165"/>
        <v>暗</v>
      </c>
      <c r="U466" s="23">
        <f t="shared" si="179"/>
        <v>26</v>
      </c>
      <c r="V466" s="23">
        <f t="shared" si="188"/>
        <v>26</v>
      </c>
      <c r="W466" s="23">
        <f t="shared" si="188"/>
        <v>30</v>
      </c>
      <c r="X466" s="23">
        <f t="shared" si="188"/>
        <v>26</v>
      </c>
      <c r="Y466" s="23">
        <f t="shared" si="188"/>
        <v>16</v>
      </c>
      <c r="Z466" s="23">
        <f t="shared" si="188"/>
        <v>26</v>
      </c>
      <c r="AA466" s="23">
        <f t="shared" si="188"/>
        <v>20</v>
      </c>
      <c r="AB466" s="113">
        <f t="shared" si="184"/>
        <v>0.33933333333333332</v>
      </c>
      <c r="AC466" s="21">
        <f t="shared" si="185"/>
        <v>679.62183333333337</v>
      </c>
    </row>
    <row r="467" spans="2:29" x14ac:dyDescent="0.15">
      <c r="B467" s="23">
        <v>465</v>
      </c>
      <c r="C467" s="23" t="str">
        <f t="shared" si="180"/>
        <v>武器465</v>
      </c>
      <c r="D467" s="23" t="str">
        <f t="shared" si="167"/>
        <v>b</v>
      </c>
      <c r="E467" s="89" t="s">
        <v>123</v>
      </c>
      <c r="F467" s="90" t="s">
        <v>16</v>
      </c>
      <c r="G467" s="22" t="s">
        <v>1715</v>
      </c>
      <c r="H467" s="23">
        <f t="shared" si="187"/>
        <v>1</v>
      </c>
      <c r="I467" s="23">
        <f t="shared" si="171"/>
        <v>24</v>
      </c>
      <c r="J467" s="23">
        <f t="shared" si="172"/>
        <v>3</v>
      </c>
      <c r="K467" s="23">
        <f t="shared" si="173"/>
        <v>2</v>
      </c>
      <c r="L467" s="23">
        <f t="shared" si="174"/>
        <v>2</v>
      </c>
      <c r="M467" s="23">
        <f t="shared" si="175"/>
        <v>2</v>
      </c>
      <c r="N467" s="23">
        <f t="shared" si="176"/>
        <v>3</v>
      </c>
      <c r="O467" s="23">
        <f t="shared" si="177"/>
        <v>3</v>
      </c>
      <c r="P467" s="23">
        <f t="shared" si="178"/>
        <v>1</v>
      </c>
      <c r="Q467" s="112">
        <f t="shared" si="181"/>
        <v>5.0000000000000001E-3</v>
      </c>
      <c r="R467" s="112">
        <f t="shared" si="182"/>
        <v>7.4999999999999997E-3</v>
      </c>
      <c r="S467" s="112">
        <f t="shared" si="183"/>
        <v>1.6666666666666666E-3</v>
      </c>
      <c r="T467" s="22" t="str">
        <f t="shared" si="165"/>
        <v>暗</v>
      </c>
      <c r="U467" s="23">
        <f t="shared" si="179"/>
        <v>1</v>
      </c>
      <c r="V467" s="23">
        <f t="shared" si="188"/>
        <v>1</v>
      </c>
      <c r="W467" s="23">
        <f t="shared" si="188"/>
        <v>2</v>
      </c>
      <c r="X467" s="23">
        <f t="shared" si="188"/>
        <v>1</v>
      </c>
      <c r="Y467" s="23">
        <f t="shared" si="188"/>
        <v>1</v>
      </c>
      <c r="Z467" s="23">
        <f t="shared" si="188"/>
        <v>1</v>
      </c>
      <c r="AA467" s="23">
        <f t="shared" si="188"/>
        <v>1</v>
      </c>
      <c r="AB467" s="113">
        <f t="shared" si="184"/>
        <v>0.08</v>
      </c>
      <c r="AC467" s="21">
        <f t="shared" si="185"/>
        <v>48.094166666666666</v>
      </c>
    </row>
    <row r="468" spans="2:29" x14ac:dyDescent="0.15">
      <c r="B468" s="23">
        <v>466</v>
      </c>
      <c r="C468" s="23" t="str">
        <f t="shared" si="180"/>
        <v>武器466</v>
      </c>
      <c r="D468" s="23" t="str">
        <f t="shared" si="167"/>
        <v>b</v>
      </c>
      <c r="E468" s="89" t="s">
        <v>123</v>
      </c>
      <c r="F468" s="90" t="s">
        <v>16</v>
      </c>
      <c r="G468" s="22" t="s">
        <v>1715</v>
      </c>
      <c r="H468" s="23">
        <f t="shared" si="187"/>
        <v>2</v>
      </c>
      <c r="I468" s="23">
        <f t="shared" si="171"/>
        <v>48</v>
      </c>
      <c r="J468" s="23">
        <f t="shared" si="172"/>
        <v>7</v>
      </c>
      <c r="K468" s="23">
        <f t="shared" si="173"/>
        <v>5</v>
      </c>
      <c r="L468" s="23">
        <f t="shared" si="174"/>
        <v>5</v>
      </c>
      <c r="M468" s="23">
        <f t="shared" si="175"/>
        <v>5</v>
      </c>
      <c r="N468" s="23">
        <f t="shared" si="176"/>
        <v>6</v>
      </c>
      <c r="O468" s="23">
        <f t="shared" si="177"/>
        <v>5</v>
      </c>
      <c r="P468" s="23">
        <f t="shared" si="178"/>
        <v>3</v>
      </c>
      <c r="Q468" s="112">
        <f t="shared" si="181"/>
        <v>1.4999999999999999E-2</v>
      </c>
      <c r="R468" s="112">
        <f t="shared" si="182"/>
        <v>1.2500000000000001E-2</v>
      </c>
      <c r="S468" s="112">
        <f t="shared" si="183"/>
        <v>5.0000000000000001E-3</v>
      </c>
      <c r="T468" s="22" t="str">
        <f t="shared" si="165"/>
        <v>暗</v>
      </c>
      <c r="U468" s="23">
        <f t="shared" si="179"/>
        <v>3</v>
      </c>
      <c r="V468" s="23">
        <f t="shared" si="188"/>
        <v>3</v>
      </c>
      <c r="W468" s="23">
        <f t="shared" si="188"/>
        <v>3</v>
      </c>
      <c r="X468" s="23">
        <f t="shared" si="188"/>
        <v>3</v>
      </c>
      <c r="Y468" s="23">
        <f t="shared" si="188"/>
        <v>2</v>
      </c>
      <c r="Z468" s="23">
        <f t="shared" si="188"/>
        <v>3</v>
      </c>
      <c r="AA468" s="23">
        <f t="shared" si="188"/>
        <v>2</v>
      </c>
      <c r="AB468" s="113">
        <f t="shared" si="184"/>
        <v>0.08</v>
      </c>
      <c r="AC468" s="21">
        <f t="shared" si="185"/>
        <v>103.1125</v>
      </c>
    </row>
    <row r="469" spans="2:29" x14ac:dyDescent="0.15">
      <c r="B469" s="23">
        <v>467</v>
      </c>
      <c r="C469" s="23" t="str">
        <f t="shared" si="180"/>
        <v>武器467</v>
      </c>
      <c r="D469" s="23" t="str">
        <f t="shared" si="167"/>
        <v>b</v>
      </c>
      <c r="E469" s="89" t="s">
        <v>123</v>
      </c>
      <c r="F469" s="90" t="s">
        <v>16</v>
      </c>
      <c r="G469" s="22" t="s">
        <v>1715</v>
      </c>
      <c r="H469" s="23">
        <f t="shared" si="187"/>
        <v>3</v>
      </c>
      <c r="I469" s="23">
        <f t="shared" si="171"/>
        <v>72</v>
      </c>
      <c r="J469" s="23">
        <f t="shared" si="172"/>
        <v>10</v>
      </c>
      <c r="K469" s="23">
        <f t="shared" si="173"/>
        <v>7</v>
      </c>
      <c r="L469" s="23">
        <f t="shared" si="174"/>
        <v>7</v>
      </c>
      <c r="M469" s="23">
        <f t="shared" si="175"/>
        <v>7</v>
      </c>
      <c r="N469" s="23">
        <f t="shared" si="176"/>
        <v>9</v>
      </c>
      <c r="O469" s="23">
        <f t="shared" si="177"/>
        <v>8</v>
      </c>
      <c r="P469" s="23">
        <f t="shared" si="178"/>
        <v>4</v>
      </c>
      <c r="Q469" s="112">
        <f t="shared" si="181"/>
        <v>0.02</v>
      </c>
      <c r="R469" s="112">
        <f t="shared" si="182"/>
        <v>0.02</v>
      </c>
      <c r="S469" s="112">
        <f t="shared" si="183"/>
        <v>6.6666666666666662E-3</v>
      </c>
      <c r="T469" s="22" t="str">
        <f t="shared" ref="T469:T532" si="189">VLOOKUP(G469,professionNature,2,FALSE)</f>
        <v>暗</v>
      </c>
      <c r="U469" s="23">
        <f t="shared" si="179"/>
        <v>4</v>
      </c>
      <c r="V469" s="23">
        <f t="shared" si="188"/>
        <v>4</v>
      </c>
      <c r="W469" s="23">
        <f t="shared" si="188"/>
        <v>5</v>
      </c>
      <c r="X469" s="23">
        <f t="shared" si="188"/>
        <v>4</v>
      </c>
      <c r="Y469" s="23">
        <f t="shared" si="188"/>
        <v>3</v>
      </c>
      <c r="Z469" s="23">
        <f t="shared" si="188"/>
        <v>4</v>
      </c>
      <c r="AA469" s="23">
        <f t="shared" si="188"/>
        <v>3</v>
      </c>
      <c r="AB469" s="113">
        <f t="shared" si="184"/>
        <v>8.266666666666668E-2</v>
      </c>
      <c r="AC469" s="21">
        <f t="shared" si="185"/>
        <v>151.12933333333331</v>
      </c>
    </row>
    <row r="470" spans="2:29" x14ac:dyDescent="0.15">
      <c r="B470" s="23">
        <v>468</v>
      </c>
      <c r="C470" s="23" t="str">
        <f t="shared" si="180"/>
        <v>武器468</v>
      </c>
      <c r="D470" s="23" t="str">
        <f t="shared" si="167"/>
        <v>b</v>
      </c>
      <c r="E470" s="89" t="s">
        <v>123</v>
      </c>
      <c r="F470" s="90" t="s">
        <v>16</v>
      </c>
      <c r="G470" s="22" t="s">
        <v>1715</v>
      </c>
      <c r="H470" s="23">
        <f t="shared" si="187"/>
        <v>4</v>
      </c>
      <c r="I470" s="23">
        <f t="shared" si="171"/>
        <v>96</v>
      </c>
      <c r="J470" s="23">
        <f t="shared" si="172"/>
        <v>14</v>
      </c>
      <c r="K470" s="23">
        <f t="shared" si="173"/>
        <v>10</v>
      </c>
      <c r="L470" s="23">
        <f t="shared" si="174"/>
        <v>10</v>
      </c>
      <c r="M470" s="23">
        <f t="shared" si="175"/>
        <v>10</v>
      </c>
      <c r="N470" s="23">
        <f t="shared" si="176"/>
        <v>12</v>
      </c>
      <c r="O470" s="23">
        <f t="shared" si="177"/>
        <v>10</v>
      </c>
      <c r="P470" s="23">
        <f t="shared" si="178"/>
        <v>5</v>
      </c>
      <c r="Q470" s="112">
        <f t="shared" si="181"/>
        <v>2.5000000000000001E-2</v>
      </c>
      <c r="R470" s="112">
        <f t="shared" si="182"/>
        <v>2.5000000000000001E-2</v>
      </c>
      <c r="S470" s="112">
        <f t="shared" si="183"/>
        <v>8.3333333333333332E-3</v>
      </c>
      <c r="T470" s="22" t="str">
        <f t="shared" si="189"/>
        <v>暗</v>
      </c>
      <c r="U470" s="23">
        <f t="shared" si="179"/>
        <v>6</v>
      </c>
      <c r="V470" s="23">
        <f t="shared" si="188"/>
        <v>6</v>
      </c>
      <c r="W470" s="23">
        <f t="shared" si="188"/>
        <v>6</v>
      </c>
      <c r="X470" s="23">
        <f t="shared" si="188"/>
        <v>6</v>
      </c>
      <c r="Y470" s="23">
        <f t="shared" si="188"/>
        <v>3</v>
      </c>
      <c r="Z470" s="23">
        <f t="shared" si="188"/>
        <v>6</v>
      </c>
      <c r="AA470" s="23">
        <f t="shared" si="188"/>
        <v>4</v>
      </c>
      <c r="AB470" s="113">
        <f t="shared" si="184"/>
        <v>0.11133333333333333</v>
      </c>
      <c r="AC470" s="21">
        <f t="shared" si="185"/>
        <v>204.16966666666667</v>
      </c>
    </row>
    <row r="471" spans="2:29" x14ac:dyDescent="0.15">
      <c r="B471" s="23">
        <v>469</v>
      </c>
      <c r="C471" s="23" t="str">
        <f t="shared" si="180"/>
        <v>武器469</v>
      </c>
      <c r="D471" s="23" t="str">
        <f t="shared" si="167"/>
        <v>b</v>
      </c>
      <c r="E471" s="89" t="s">
        <v>123</v>
      </c>
      <c r="F471" s="90" t="s">
        <v>16</v>
      </c>
      <c r="G471" s="22" t="s">
        <v>1715</v>
      </c>
      <c r="H471" s="23">
        <f t="shared" si="187"/>
        <v>5</v>
      </c>
      <c r="I471" s="23">
        <f t="shared" si="171"/>
        <v>120</v>
      </c>
      <c r="J471" s="23">
        <f t="shared" si="172"/>
        <v>17</v>
      </c>
      <c r="K471" s="23">
        <f t="shared" si="173"/>
        <v>12</v>
      </c>
      <c r="L471" s="23">
        <f t="shared" si="174"/>
        <v>12</v>
      </c>
      <c r="M471" s="23">
        <f t="shared" si="175"/>
        <v>12</v>
      </c>
      <c r="N471" s="23">
        <f t="shared" si="176"/>
        <v>14</v>
      </c>
      <c r="O471" s="23">
        <f t="shared" si="177"/>
        <v>13</v>
      </c>
      <c r="P471" s="23">
        <f t="shared" si="178"/>
        <v>6</v>
      </c>
      <c r="Q471" s="112">
        <f t="shared" si="181"/>
        <v>0.03</v>
      </c>
      <c r="R471" s="112">
        <f t="shared" si="182"/>
        <v>3.2500000000000001E-2</v>
      </c>
      <c r="S471" s="112">
        <f t="shared" si="183"/>
        <v>0.01</v>
      </c>
      <c r="T471" s="22" t="str">
        <f t="shared" si="189"/>
        <v>暗</v>
      </c>
      <c r="U471" s="23">
        <f t="shared" si="179"/>
        <v>7</v>
      </c>
      <c r="V471" s="23">
        <f t="shared" si="188"/>
        <v>7</v>
      </c>
      <c r="W471" s="23">
        <f t="shared" si="188"/>
        <v>8</v>
      </c>
      <c r="X471" s="23">
        <f t="shared" si="188"/>
        <v>7</v>
      </c>
      <c r="Y471" s="23">
        <f t="shared" si="188"/>
        <v>4</v>
      </c>
      <c r="Z471" s="23">
        <f t="shared" si="188"/>
        <v>7</v>
      </c>
      <c r="AA471" s="23">
        <f t="shared" si="188"/>
        <v>5</v>
      </c>
      <c r="AB471" s="113">
        <f t="shared" si="184"/>
        <v>0.13733333333333334</v>
      </c>
      <c r="AC471" s="21">
        <f t="shared" si="185"/>
        <v>251.20983333333334</v>
      </c>
    </row>
    <row r="472" spans="2:29" x14ac:dyDescent="0.15">
      <c r="B472" s="23">
        <v>470</v>
      </c>
      <c r="C472" s="23" t="str">
        <f t="shared" si="180"/>
        <v>武器470</v>
      </c>
      <c r="D472" s="23" t="str">
        <f t="shared" si="167"/>
        <v>b</v>
      </c>
      <c r="E472" s="89" t="s">
        <v>123</v>
      </c>
      <c r="F472" s="90" t="s">
        <v>16</v>
      </c>
      <c r="G472" s="22" t="s">
        <v>1715</v>
      </c>
      <c r="H472" s="23">
        <f t="shared" si="187"/>
        <v>6</v>
      </c>
      <c r="I472" s="23">
        <f t="shared" si="171"/>
        <v>144</v>
      </c>
      <c r="J472" s="23">
        <f t="shared" si="172"/>
        <v>21</v>
      </c>
      <c r="K472" s="23">
        <f t="shared" si="173"/>
        <v>14</v>
      </c>
      <c r="L472" s="23">
        <f t="shared" si="174"/>
        <v>14</v>
      </c>
      <c r="M472" s="23">
        <f t="shared" si="175"/>
        <v>14</v>
      </c>
      <c r="N472" s="23">
        <f t="shared" si="176"/>
        <v>17</v>
      </c>
      <c r="O472" s="23">
        <f t="shared" si="177"/>
        <v>15</v>
      </c>
      <c r="P472" s="23">
        <f t="shared" si="178"/>
        <v>8</v>
      </c>
      <c r="Q472" s="112">
        <f t="shared" si="181"/>
        <v>0.04</v>
      </c>
      <c r="R472" s="112">
        <f t="shared" si="182"/>
        <v>3.7499999999999999E-2</v>
      </c>
      <c r="S472" s="112">
        <f t="shared" si="183"/>
        <v>1.3333333333333332E-2</v>
      </c>
      <c r="T472" s="22" t="str">
        <f t="shared" si="189"/>
        <v>暗</v>
      </c>
      <c r="U472" s="23">
        <f t="shared" si="179"/>
        <v>8</v>
      </c>
      <c r="V472" s="23">
        <f t="shared" si="188"/>
        <v>8</v>
      </c>
      <c r="W472" s="23">
        <f t="shared" si="188"/>
        <v>9</v>
      </c>
      <c r="X472" s="23">
        <f t="shared" si="188"/>
        <v>8</v>
      </c>
      <c r="Y472" s="23">
        <f t="shared" si="188"/>
        <v>5</v>
      </c>
      <c r="Z472" s="23">
        <f t="shared" si="188"/>
        <v>8</v>
      </c>
      <c r="AA472" s="23">
        <f t="shared" si="188"/>
        <v>6</v>
      </c>
      <c r="AB472" s="113">
        <f t="shared" si="184"/>
        <v>0.16466666666666666</v>
      </c>
      <c r="AC472" s="21">
        <f t="shared" si="185"/>
        <v>299.25549999999998</v>
      </c>
    </row>
    <row r="473" spans="2:29" x14ac:dyDescent="0.15">
      <c r="B473" s="23">
        <v>471</v>
      </c>
      <c r="C473" s="23" t="str">
        <f t="shared" si="180"/>
        <v>武器471</v>
      </c>
      <c r="D473" s="23" t="str">
        <f t="shared" si="167"/>
        <v>b</v>
      </c>
      <c r="E473" s="89" t="s">
        <v>123</v>
      </c>
      <c r="F473" s="90" t="s">
        <v>16</v>
      </c>
      <c r="G473" s="22" t="s">
        <v>1715</v>
      </c>
      <c r="H473" s="23">
        <f t="shared" si="187"/>
        <v>7</v>
      </c>
      <c r="I473" s="23">
        <f t="shared" si="171"/>
        <v>168</v>
      </c>
      <c r="J473" s="23">
        <f t="shared" si="172"/>
        <v>24</v>
      </c>
      <c r="K473" s="23">
        <f t="shared" si="173"/>
        <v>17</v>
      </c>
      <c r="L473" s="23">
        <f t="shared" si="174"/>
        <v>17</v>
      </c>
      <c r="M473" s="23">
        <f t="shared" si="175"/>
        <v>17</v>
      </c>
      <c r="N473" s="23">
        <f t="shared" si="176"/>
        <v>20</v>
      </c>
      <c r="O473" s="23">
        <f t="shared" si="177"/>
        <v>18</v>
      </c>
      <c r="P473" s="23">
        <f t="shared" si="178"/>
        <v>9</v>
      </c>
      <c r="Q473" s="112">
        <f t="shared" si="181"/>
        <v>4.4999999999999998E-2</v>
      </c>
      <c r="R473" s="112">
        <f t="shared" si="182"/>
        <v>4.4999999999999998E-2</v>
      </c>
      <c r="S473" s="112">
        <f t="shared" si="183"/>
        <v>1.4999999999999999E-2</v>
      </c>
      <c r="T473" s="22" t="str">
        <f t="shared" si="189"/>
        <v>暗</v>
      </c>
      <c r="U473" s="23">
        <f t="shared" si="179"/>
        <v>10</v>
      </c>
      <c r="V473" s="23">
        <f t="shared" ref="V473:AA482" si="190">ROUND(VLOOKUP($F473,professionGrow,MATCH(V$2,professionGrowPName,0),FALSE)*(1+VLOOKUP($G473,professionGrowP,MATCH(V$2,professionGrowPName,0),FALSE))*$H473*10*VLOOKUP($D473,eq_qulity,5,FALSE),0)</f>
        <v>10</v>
      </c>
      <c r="W473" s="23">
        <f t="shared" si="190"/>
        <v>11</v>
      </c>
      <c r="X473" s="23">
        <f t="shared" si="190"/>
        <v>10</v>
      </c>
      <c r="Y473" s="23">
        <f t="shared" si="190"/>
        <v>6</v>
      </c>
      <c r="Z473" s="23">
        <f t="shared" si="190"/>
        <v>10</v>
      </c>
      <c r="AA473" s="23">
        <f t="shared" si="190"/>
        <v>7</v>
      </c>
      <c r="AB473" s="113">
        <f t="shared" si="184"/>
        <v>0.19333333333333333</v>
      </c>
      <c r="AC473" s="21">
        <f t="shared" si="185"/>
        <v>354.29833333333335</v>
      </c>
    </row>
    <row r="474" spans="2:29" x14ac:dyDescent="0.15">
      <c r="B474" s="23">
        <v>472</v>
      </c>
      <c r="C474" s="23" t="str">
        <f t="shared" si="180"/>
        <v>武器472</v>
      </c>
      <c r="D474" s="23" t="str">
        <f t="shared" si="167"/>
        <v>b</v>
      </c>
      <c r="E474" s="89" t="s">
        <v>123</v>
      </c>
      <c r="F474" s="90" t="s">
        <v>16</v>
      </c>
      <c r="G474" s="22" t="s">
        <v>1715</v>
      </c>
      <c r="H474" s="23">
        <f t="shared" si="187"/>
        <v>8</v>
      </c>
      <c r="I474" s="23">
        <f t="shared" si="171"/>
        <v>192</v>
      </c>
      <c r="J474" s="23">
        <f t="shared" si="172"/>
        <v>27</v>
      </c>
      <c r="K474" s="23">
        <f t="shared" si="173"/>
        <v>19</v>
      </c>
      <c r="L474" s="23">
        <f t="shared" si="174"/>
        <v>19</v>
      </c>
      <c r="M474" s="23">
        <f t="shared" si="175"/>
        <v>19</v>
      </c>
      <c r="N474" s="23">
        <f t="shared" si="176"/>
        <v>23</v>
      </c>
      <c r="O474" s="23">
        <f t="shared" si="177"/>
        <v>21</v>
      </c>
      <c r="P474" s="23">
        <f t="shared" si="178"/>
        <v>10</v>
      </c>
      <c r="Q474" s="112">
        <f t="shared" si="181"/>
        <v>0.05</v>
      </c>
      <c r="R474" s="112">
        <f t="shared" si="182"/>
        <v>5.2499999999999998E-2</v>
      </c>
      <c r="S474" s="112">
        <f t="shared" si="183"/>
        <v>1.6666666666666666E-2</v>
      </c>
      <c r="T474" s="22" t="str">
        <f t="shared" si="189"/>
        <v>暗</v>
      </c>
      <c r="U474" s="23">
        <f t="shared" si="179"/>
        <v>11</v>
      </c>
      <c r="V474" s="23">
        <f t="shared" si="190"/>
        <v>11</v>
      </c>
      <c r="W474" s="23">
        <f t="shared" si="190"/>
        <v>12</v>
      </c>
      <c r="X474" s="23">
        <f t="shared" si="190"/>
        <v>11</v>
      </c>
      <c r="Y474" s="23">
        <f t="shared" si="190"/>
        <v>7</v>
      </c>
      <c r="Z474" s="23">
        <f t="shared" si="190"/>
        <v>11</v>
      </c>
      <c r="AA474" s="23">
        <f t="shared" si="190"/>
        <v>8</v>
      </c>
      <c r="AB474" s="113">
        <f t="shared" si="184"/>
        <v>0.22</v>
      </c>
      <c r="AC474" s="21">
        <f t="shared" si="185"/>
        <v>401.3391666666667</v>
      </c>
    </row>
    <row r="475" spans="2:29" x14ac:dyDescent="0.15">
      <c r="B475" s="23">
        <v>473</v>
      </c>
      <c r="C475" s="23" t="str">
        <f t="shared" si="180"/>
        <v>武器473</v>
      </c>
      <c r="D475" s="23" t="str">
        <f t="shared" si="167"/>
        <v>c</v>
      </c>
      <c r="E475" s="89" t="s">
        <v>123</v>
      </c>
      <c r="F475" s="90" t="s">
        <v>16</v>
      </c>
      <c r="G475" s="22" t="s">
        <v>1715</v>
      </c>
      <c r="H475" s="23">
        <f t="shared" si="187"/>
        <v>1</v>
      </c>
      <c r="I475" s="23">
        <f t="shared" si="171"/>
        <v>27</v>
      </c>
      <c r="J475" s="23">
        <f t="shared" si="172"/>
        <v>0</v>
      </c>
      <c r="K475" s="23">
        <f t="shared" si="173"/>
        <v>0</v>
      </c>
      <c r="L475" s="23">
        <f t="shared" si="174"/>
        <v>0</v>
      </c>
      <c r="M475" s="23">
        <f t="shared" si="175"/>
        <v>0</v>
      </c>
      <c r="N475" s="23">
        <f t="shared" si="176"/>
        <v>0</v>
      </c>
      <c r="O475" s="23">
        <f t="shared" si="177"/>
        <v>0</v>
      </c>
      <c r="P475" s="23">
        <f t="shared" si="178"/>
        <v>0</v>
      </c>
      <c r="Q475" s="112">
        <f t="shared" si="181"/>
        <v>0</v>
      </c>
      <c r="R475" s="112">
        <f t="shared" si="182"/>
        <v>0</v>
      </c>
      <c r="S475" s="112">
        <f t="shared" si="183"/>
        <v>0</v>
      </c>
      <c r="T475" s="22" t="str">
        <f t="shared" si="189"/>
        <v>暗</v>
      </c>
      <c r="U475" s="23">
        <f t="shared" si="179"/>
        <v>0</v>
      </c>
      <c r="V475" s="23">
        <f t="shared" si="190"/>
        <v>0</v>
      </c>
      <c r="W475" s="23">
        <f t="shared" si="190"/>
        <v>0</v>
      </c>
      <c r="X475" s="23">
        <f t="shared" si="190"/>
        <v>0</v>
      </c>
      <c r="Y475" s="23">
        <f t="shared" si="190"/>
        <v>0</v>
      </c>
      <c r="Z475" s="23">
        <f t="shared" si="190"/>
        <v>0</v>
      </c>
      <c r="AA475" s="23">
        <f t="shared" si="190"/>
        <v>0</v>
      </c>
      <c r="AB475" s="113">
        <f t="shared" si="184"/>
        <v>0</v>
      </c>
      <c r="AC475" s="21">
        <f t="shared" si="185"/>
        <v>27</v>
      </c>
    </row>
    <row r="476" spans="2:29" x14ac:dyDescent="0.15">
      <c r="B476" s="23">
        <v>474</v>
      </c>
      <c r="C476" s="23" t="str">
        <f t="shared" si="180"/>
        <v>武器474</v>
      </c>
      <c r="D476" s="23" t="str">
        <f t="shared" si="167"/>
        <v>c</v>
      </c>
      <c r="E476" s="89" t="s">
        <v>123</v>
      </c>
      <c r="F476" s="90" t="s">
        <v>16</v>
      </c>
      <c r="G476" s="22" t="s">
        <v>1715</v>
      </c>
      <c r="H476" s="23">
        <f t="shared" si="187"/>
        <v>2</v>
      </c>
      <c r="I476" s="23">
        <f t="shared" si="171"/>
        <v>55</v>
      </c>
      <c r="J476" s="23">
        <f t="shared" si="172"/>
        <v>0</v>
      </c>
      <c r="K476" s="23">
        <f t="shared" si="173"/>
        <v>0</v>
      </c>
      <c r="L476" s="23">
        <f t="shared" si="174"/>
        <v>0</v>
      </c>
      <c r="M476" s="23">
        <f t="shared" si="175"/>
        <v>0</v>
      </c>
      <c r="N476" s="23">
        <f t="shared" si="176"/>
        <v>0</v>
      </c>
      <c r="O476" s="23">
        <f t="shared" si="177"/>
        <v>0</v>
      </c>
      <c r="P476" s="23">
        <f t="shared" si="178"/>
        <v>0</v>
      </c>
      <c r="Q476" s="112">
        <f t="shared" si="181"/>
        <v>0</v>
      </c>
      <c r="R476" s="112">
        <f t="shared" si="182"/>
        <v>0</v>
      </c>
      <c r="S476" s="112">
        <f t="shared" si="183"/>
        <v>0</v>
      </c>
      <c r="T476" s="22" t="str">
        <f t="shared" si="189"/>
        <v>暗</v>
      </c>
      <c r="U476" s="23">
        <f t="shared" si="179"/>
        <v>0</v>
      </c>
      <c r="V476" s="23">
        <f t="shared" si="190"/>
        <v>0</v>
      </c>
      <c r="W476" s="23">
        <f t="shared" si="190"/>
        <v>0</v>
      </c>
      <c r="X476" s="23">
        <f t="shared" si="190"/>
        <v>0</v>
      </c>
      <c r="Y476" s="23">
        <f t="shared" si="190"/>
        <v>0</v>
      </c>
      <c r="Z476" s="23">
        <f t="shared" si="190"/>
        <v>0</v>
      </c>
      <c r="AA476" s="23">
        <f t="shared" si="190"/>
        <v>0</v>
      </c>
      <c r="AB476" s="113">
        <f t="shared" si="184"/>
        <v>0</v>
      </c>
      <c r="AC476" s="21">
        <f t="shared" si="185"/>
        <v>55</v>
      </c>
    </row>
    <row r="477" spans="2:29" x14ac:dyDescent="0.15">
      <c r="B477" s="23">
        <v>475</v>
      </c>
      <c r="C477" s="23" t="str">
        <f t="shared" si="180"/>
        <v>武器475</v>
      </c>
      <c r="D477" s="23" t="str">
        <f t="shared" si="167"/>
        <v>c</v>
      </c>
      <c r="E477" s="89" t="s">
        <v>123</v>
      </c>
      <c r="F477" s="90" t="s">
        <v>16</v>
      </c>
      <c r="G477" s="22" t="s">
        <v>1715</v>
      </c>
      <c r="H477" s="23">
        <f t="shared" si="187"/>
        <v>3</v>
      </c>
      <c r="I477" s="23">
        <f t="shared" si="171"/>
        <v>82</v>
      </c>
      <c r="J477" s="23">
        <f t="shared" si="172"/>
        <v>0</v>
      </c>
      <c r="K477" s="23">
        <f t="shared" si="173"/>
        <v>0</v>
      </c>
      <c r="L477" s="23">
        <f t="shared" si="174"/>
        <v>0</v>
      </c>
      <c r="M477" s="23">
        <f t="shared" si="175"/>
        <v>0</v>
      </c>
      <c r="N477" s="23">
        <f t="shared" si="176"/>
        <v>0</v>
      </c>
      <c r="O477" s="23">
        <f t="shared" si="177"/>
        <v>0</v>
      </c>
      <c r="P477" s="23">
        <f t="shared" si="178"/>
        <v>0</v>
      </c>
      <c r="Q477" s="112">
        <f t="shared" si="181"/>
        <v>0</v>
      </c>
      <c r="R477" s="112">
        <f t="shared" si="182"/>
        <v>0</v>
      </c>
      <c r="S477" s="112">
        <f t="shared" si="183"/>
        <v>0</v>
      </c>
      <c r="T477" s="22" t="str">
        <f t="shared" si="189"/>
        <v>暗</v>
      </c>
      <c r="U477" s="23">
        <f t="shared" si="179"/>
        <v>0</v>
      </c>
      <c r="V477" s="23">
        <f t="shared" si="190"/>
        <v>0</v>
      </c>
      <c r="W477" s="23">
        <f t="shared" si="190"/>
        <v>0</v>
      </c>
      <c r="X477" s="23">
        <f t="shared" si="190"/>
        <v>0</v>
      </c>
      <c r="Y477" s="23">
        <f t="shared" si="190"/>
        <v>0</v>
      </c>
      <c r="Z477" s="23">
        <f t="shared" si="190"/>
        <v>0</v>
      </c>
      <c r="AA477" s="23">
        <f t="shared" si="190"/>
        <v>0</v>
      </c>
      <c r="AB477" s="113">
        <f t="shared" si="184"/>
        <v>0</v>
      </c>
      <c r="AC477" s="21">
        <f t="shared" si="185"/>
        <v>82</v>
      </c>
    </row>
    <row r="478" spans="2:29" x14ac:dyDescent="0.15">
      <c r="B478" s="23">
        <v>476</v>
      </c>
      <c r="C478" s="23" t="str">
        <f t="shared" si="180"/>
        <v>武器476</v>
      </c>
      <c r="D478" s="23" t="str">
        <f t="shared" si="167"/>
        <v>c</v>
      </c>
      <c r="E478" s="89" t="s">
        <v>123</v>
      </c>
      <c r="F478" s="90" t="s">
        <v>16</v>
      </c>
      <c r="G478" s="22" t="s">
        <v>1715</v>
      </c>
      <c r="H478" s="23">
        <f t="shared" si="187"/>
        <v>4</v>
      </c>
      <c r="I478" s="23">
        <f t="shared" si="171"/>
        <v>109</v>
      </c>
      <c r="J478" s="23">
        <f t="shared" si="172"/>
        <v>0</v>
      </c>
      <c r="K478" s="23">
        <f t="shared" si="173"/>
        <v>0</v>
      </c>
      <c r="L478" s="23">
        <f t="shared" si="174"/>
        <v>0</v>
      </c>
      <c r="M478" s="23">
        <f t="shared" si="175"/>
        <v>0</v>
      </c>
      <c r="N478" s="23">
        <f t="shared" si="176"/>
        <v>0</v>
      </c>
      <c r="O478" s="23">
        <f t="shared" si="177"/>
        <v>0</v>
      </c>
      <c r="P478" s="23">
        <f t="shared" si="178"/>
        <v>0</v>
      </c>
      <c r="Q478" s="112">
        <f t="shared" si="181"/>
        <v>0</v>
      </c>
      <c r="R478" s="112">
        <f t="shared" si="182"/>
        <v>0</v>
      </c>
      <c r="S478" s="112">
        <f t="shared" si="183"/>
        <v>0</v>
      </c>
      <c r="T478" s="22" t="str">
        <f t="shared" si="189"/>
        <v>暗</v>
      </c>
      <c r="U478" s="23">
        <f t="shared" si="179"/>
        <v>0</v>
      </c>
      <c r="V478" s="23">
        <f t="shared" si="190"/>
        <v>0</v>
      </c>
      <c r="W478" s="23">
        <f t="shared" si="190"/>
        <v>0</v>
      </c>
      <c r="X478" s="23">
        <f t="shared" si="190"/>
        <v>0</v>
      </c>
      <c r="Y478" s="23">
        <f t="shared" si="190"/>
        <v>0</v>
      </c>
      <c r="Z478" s="23">
        <f t="shared" si="190"/>
        <v>0</v>
      </c>
      <c r="AA478" s="23">
        <f t="shared" si="190"/>
        <v>0</v>
      </c>
      <c r="AB478" s="113">
        <f t="shared" si="184"/>
        <v>0</v>
      </c>
      <c r="AC478" s="21">
        <f t="shared" si="185"/>
        <v>109</v>
      </c>
    </row>
    <row r="479" spans="2:29" x14ac:dyDescent="0.15">
      <c r="B479" s="23">
        <v>477</v>
      </c>
      <c r="C479" s="23" t="str">
        <f t="shared" si="180"/>
        <v>武器477</v>
      </c>
      <c r="D479" s="23" t="str">
        <f t="shared" si="167"/>
        <v>c</v>
      </c>
      <c r="E479" s="89" t="s">
        <v>123</v>
      </c>
      <c r="F479" s="90" t="s">
        <v>16</v>
      </c>
      <c r="G479" s="22" t="s">
        <v>1715</v>
      </c>
      <c r="H479" s="23">
        <f t="shared" si="187"/>
        <v>5</v>
      </c>
      <c r="I479" s="23">
        <f t="shared" si="171"/>
        <v>137</v>
      </c>
      <c r="J479" s="23">
        <f t="shared" si="172"/>
        <v>0</v>
      </c>
      <c r="K479" s="23">
        <f t="shared" si="173"/>
        <v>0</v>
      </c>
      <c r="L479" s="23">
        <f t="shared" si="174"/>
        <v>0</v>
      </c>
      <c r="M479" s="23">
        <f t="shared" si="175"/>
        <v>0</v>
      </c>
      <c r="N479" s="23">
        <f t="shared" si="176"/>
        <v>0</v>
      </c>
      <c r="O479" s="23">
        <f t="shared" si="177"/>
        <v>0</v>
      </c>
      <c r="P479" s="23">
        <f t="shared" si="178"/>
        <v>0</v>
      </c>
      <c r="Q479" s="112">
        <f t="shared" si="181"/>
        <v>0</v>
      </c>
      <c r="R479" s="112">
        <f t="shared" si="182"/>
        <v>0</v>
      </c>
      <c r="S479" s="112">
        <f t="shared" si="183"/>
        <v>0</v>
      </c>
      <c r="T479" s="22" t="str">
        <f t="shared" si="189"/>
        <v>暗</v>
      </c>
      <c r="U479" s="23">
        <f t="shared" si="179"/>
        <v>0</v>
      </c>
      <c r="V479" s="23">
        <f t="shared" si="190"/>
        <v>0</v>
      </c>
      <c r="W479" s="23">
        <f t="shared" si="190"/>
        <v>0</v>
      </c>
      <c r="X479" s="23">
        <f t="shared" si="190"/>
        <v>0</v>
      </c>
      <c r="Y479" s="23">
        <f t="shared" si="190"/>
        <v>0</v>
      </c>
      <c r="Z479" s="23">
        <f t="shared" si="190"/>
        <v>0</v>
      </c>
      <c r="AA479" s="23">
        <f t="shared" si="190"/>
        <v>0</v>
      </c>
      <c r="AB479" s="113">
        <f t="shared" si="184"/>
        <v>0</v>
      </c>
      <c r="AC479" s="21">
        <f t="shared" si="185"/>
        <v>137</v>
      </c>
    </row>
    <row r="480" spans="2:29" x14ac:dyDescent="0.15">
      <c r="B480" s="23">
        <v>478</v>
      </c>
      <c r="C480" s="23" t="str">
        <f t="shared" si="180"/>
        <v>武器478</v>
      </c>
      <c r="D480" s="23" t="str">
        <f t="shared" si="167"/>
        <v>c</v>
      </c>
      <c r="E480" s="89" t="s">
        <v>123</v>
      </c>
      <c r="F480" s="90" t="s">
        <v>16</v>
      </c>
      <c r="G480" s="22" t="s">
        <v>1715</v>
      </c>
      <c r="H480" s="23">
        <f t="shared" si="187"/>
        <v>6</v>
      </c>
      <c r="I480" s="23">
        <f t="shared" si="171"/>
        <v>164</v>
      </c>
      <c r="J480" s="23">
        <f t="shared" si="172"/>
        <v>0</v>
      </c>
      <c r="K480" s="23">
        <f t="shared" si="173"/>
        <v>0</v>
      </c>
      <c r="L480" s="23">
        <f t="shared" si="174"/>
        <v>0</v>
      </c>
      <c r="M480" s="23">
        <f t="shared" si="175"/>
        <v>0</v>
      </c>
      <c r="N480" s="23">
        <f t="shared" si="176"/>
        <v>0</v>
      </c>
      <c r="O480" s="23">
        <f t="shared" si="177"/>
        <v>0</v>
      </c>
      <c r="P480" s="23">
        <f t="shared" si="178"/>
        <v>0</v>
      </c>
      <c r="Q480" s="112">
        <f t="shared" si="181"/>
        <v>0</v>
      </c>
      <c r="R480" s="112">
        <f t="shared" si="182"/>
        <v>0</v>
      </c>
      <c r="S480" s="112">
        <f t="shared" si="183"/>
        <v>0</v>
      </c>
      <c r="T480" s="22" t="str">
        <f t="shared" si="189"/>
        <v>暗</v>
      </c>
      <c r="U480" s="23">
        <f t="shared" si="179"/>
        <v>0</v>
      </c>
      <c r="V480" s="23">
        <f t="shared" si="190"/>
        <v>0</v>
      </c>
      <c r="W480" s="23">
        <f t="shared" si="190"/>
        <v>0</v>
      </c>
      <c r="X480" s="23">
        <f t="shared" si="190"/>
        <v>0</v>
      </c>
      <c r="Y480" s="23">
        <f t="shared" si="190"/>
        <v>0</v>
      </c>
      <c r="Z480" s="23">
        <f t="shared" si="190"/>
        <v>0</v>
      </c>
      <c r="AA480" s="23">
        <f t="shared" si="190"/>
        <v>0</v>
      </c>
      <c r="AB480" s="113">
        <f t="shared" si="184"/>
        <v>0</v>
      </c>
      <c r="AC480" s="21">
        <f t="shared" si="185"/>
        <v>164</v>
      </c>
    </row>
    <row r="481" spans="2:29" x14ac:dyDescent="0.15">
      <c r="B481" s="23">
        <v>479</v>
      </c>
      <c r="C481" s="23" t="str">
        <f t="shared" si="180"/>
        <v>武器479</v>
      </c>
      <c r="D481" s="23" t="str">
        <f t="shared" si="167"/>
        <v>c</v>
      </c>
      <c r="E481" s="89" t="s">
        <v>123</v>
      </c>
      <c r="F481" s="90" t="s">
        <v>16</v>
      </c>
      <c r="G481" s="22" t="s">
        <v>1715</v>
      </c>
      <c r="H481" s="23">
        <f t="shared" si="187"/>
        <v>7</v>
      </c>
      <c r="I481" s="23">
        <f t="shared" si="171"/>
        <v>192</v>
      </c>
      <c r="J481" s="23">
        <f t="shared" si="172"/>
        <v>0</v>
      </c>
      <c r="K481" s="23">
        <f t="shared" si="173"/>
        <v>0</v>
      </c>
      <c r="L481" s="23">
        <f t="shared" si="174"/>
        <v>0</v>
      </c>
      <c r="M481" s="23">
        <f t="shared" si="175"/>
        <v>0</v>
      </c>
      <c r="N481" s="23">
        <f t="shared" si="176"/>
        <v>0</v>
      </c>
      <c r="O481" s="23">
        <f t="shared" si="177"/>
        <v>0</v>
      </c>
      <c r="P481" s="23">
        <f t="shared" si="178"/>
        <v>0</v>
      </c>
      <c r="Q481" s="112">
        <f t="shared" si="181"/>
        <v>0</v>
      </c>
      <c r="R481" s="112">
        <f t="shared" si="182"/>
        <v>0</v>
      </c>
      <c r="S481" s="112">
        <f t="shared" si="183"/>
        <v>0</v>
      </c>
      <c r="T481" s="22" t="str">
        <f t="shared" si="189"/>
        <v>暗</v>
      </c>
      <c r="U481" s="23">
        <f t="shared" si="179"/>
        <v>0</v>
      </c>
      <c r="V481" s="23">
        <f t="shared" si="190"/>
        <v>0</v>
      </c>
      <c r="W481" s="23">
        <f t="shared" si="190"/>
        <v>0</v>
      </c>
      <c r="X481" s="23">
        <f t="shared" si="190"/>
        <v>0</v>
      </c>
      <c r="Y481" s="23">
        <f t="shared" si="190"/>
        <v>0</v>
      </c>
      <c r="Z481" s="23">
        <f t="shared" si="190"/>
        <v>0</v>
      </c>
      <c r="AA481" s="23">
        <f t="shared" si="190"/>
        <v>0</v>
      </c>
      <c r="AB481" s="113">
        <f t="shared" si="184"/>
        <v>0</v>
      </c>
      <c r="AC481" s="21">
        <f t="shared" si="185"/>
        <v>192</v>
      </c>
    </row>
    <row r="482" spans="2:29" x14ac:dyDescent="0.15">
      <c r="B482" s="23">
        <v>480</v>
      </c>
      <c r="C482" s="23" t="str">
        <f t="shared" si="180"/>
        <v>武器480</v>
      </c>
      <c r="D482" s="23" t="str">
        <f t="shared" si="167"/>
        <v>c</v>
      </c>
      <c r="E482" s="89" t="s">
        <v>123</v>
      </c>
      <c r="F482" s="90" t="s">
        <v>16</v>
      </c>
      <c r="G482" s="22" t="s">
        <v>1715</v>
      </c>
      <c r="H482" s="23">
        <f t="shared" si="187"/>
        <v>8</v>
      </c>
      <c r="I482" s="23">
        <f t="shared" si="171"/>
        <v>219</v>
      </c>
      <c r="J482" s="23">
        <f t="shared" si="172"/>
        <v>0</v>
      </c>
      <c r="K482" s="23">
        <f t="shared" si="173"/>
        <v>0</v>
      </c>
      <c r="L482" s="23">
        <f t="shared" si="174"/>
        <v>0</v>
      </c>
      <c r="M482" s="23">
        <f t="shared" si="175"/>
        <v>0</v>
      </c>
      <c r="N482" s="23">
        <f t="shared" si="176"/>
        <v>0</v>
      </c>
      <c r="O482" s="23">
        <f t="shared" si="177"/>
        <v>0</v>
      </c>
      <c r="P482" s="23">
        <f t="shared" si="178"/>
        <v>0</v>
      </c>
      <c r="Q482" s="112">
        <f t="shared" si="181"/>
        <v>0</v>
      </c>
      <c r="R482" s="112">
        <f t="shared" si="182"/>
        <v>0</v>
      </c>
      <c r="S482" s="112">
        <f t="shared" si="183"/>
        <v>0</v>
      </c>
      <c r="T482" s="22" t="str">
        <f t="shared" si="189"/>
        <v>暗</v>
      </c>
      <c r="U482" s="23">
        <f t="shared" si="179"/>
        <v>0</v>
      </c>
      <c r="V482" s="23">
        <f t="shared" si="190"/>
        <v>0</v>
      </c>
      <c r="W482" s="23">
        <f t="shared" si="190"/>
        <v>0</v>
      </c>
      <c r="X482" s="23">
        <f t="shared" si="190"/>
        <v>0</v>
      </c>
      <c r="Y482" s="23">
        <f t="shared" si="190"/>
        <v>0</v>
      </c>
      <c r="Z482" s="23">
        <f t="shared" si="190"/>
        <v>0</v>
      </c>
      <c r="AA482" s="23">
        <f t="shared" si="190"/>
        <v>0</v>
      </c>
      <c r="AB482" s="113">
        <f t="shared" si="184"/>
        <v>0</v>
      </c>
      <c r="AC482" s="21">
        <f t="shared" si="185"/>
        <v>219</v>
      </c>
    </row>
    <row r="483" spans="2:29" x14ac:dyDescent="0.15">
      <c r="B483" s="23">
        <v>481</v>
      </c>
      <c r="C483" s="23" t="str">
        <f t="shared" si="180"/>
        <v>武器481</v>
      </c>
      <c r="D483" s="23" t="str">
        <f t="shared" si="167"/>
        <v>s</v>
      </c>
      <c r="E483" s="89" t="s">
        <v>123</v>
      </c>
      <c r="F483" s="90" t="s">
        <v>16</v>
      </c>
      <c r="G483" s="22" t="s">
        <v>1716</v>
      </c>
      <c r="H483" s="23">
        <f t="shared" si="187"/>
        <v>1</v>
      </c>
      <c r="I483" s="23">
        <f t="shared" si="171"/>
        <v>30</v>
      </c>
      <c r="J483" s="23">
        <f t="shared" si="172"/>
        <v>12</v>
      </c>
      <c r="K483" s="23">
        <f t="shared" si="173"/>
        <v>7</v>
      </c>
      <c r="L483" s="23">
        <f t="shared" si="174"/>
        <v>9</v>
      </c>
      <c r="M483" s="23">
        <f t="shared" si="175"/>
        <v>9</v>
      </c>
      <c r="N483" s="23">
        <f t="shared" si="176"/>
        <v>7</v>
      </c>
      <c r="O483" s="23">
        <f t="shared" si="177"/>
        <v>6</v>
      </c>
      <c r="P483" s="23">
        <f t="shared" si="178"/>
        <v>5</v>
      </c>
      <c r="Q483" s="112">
        <f t="shared" si="181"/>
        <v>2.5000000000000001E-2</v>
      </c>
      <c r="R483" s="112">
        <f t="shared" si="182"/>
        <v>1.4999999999999999E-2</v>
      </c>
      <c r="S483" s="112">
        <f t="shared" si="183"/>
        <v>8.3333333333333332E-3</v>
      </c>
      <c r="T483" s="22" t="str">
        <f t="shared" si="189"/>
        <v>水</v>
      </c>
      <c r="U483" s="23">
        <f t="shared" si="179"/>
        <v>5</v>
      </c>
      <c r="V483" s="23">
        <f t="shared" ref="V483:AA492" si="191">ROUND(VLOOKUP($F483,professionGrow,MATCH(V$2,professionGrowPName,0),FALSE)*(1+VLOOKUP($G483,professionGrowP,MATCH(V$2,professionGrowPName,0),FALSE))*$H483*10*VLOOKUP($D483,eq_qulity,5,FALSE),0)</f>
        <v>4</v>
      </c>
      <c r="W483" s="23">
        <f t="shared" si="191"/>
        <v>4</v>
      </c>
      <c r="X483" s="23">
        <f t="shared" si="191"/>
        <v>5</v>
      </c>
      <c r="Y483" s="23">
        <f t="shared" si="191"/>
        <v>4</v>
      </c>
      <c r="Z483" s="23">
        <f t="shared" si="191"/>
        <v>3</v>
      </c>
      <c r="AA483" s="23">
        <f t="shared" si="191"/>
        <v>3</v>
      </c>
      <c r="AB483" s="113">
        <f t="shared" si="184"/>
        <v>0.08</v>
      </c>
      <c r="AC483" s="21">
        <f t="shared" si="185"/>
        <v>113.12833333333334</v>
      </c>
    </row>
    <row r="484" spans="2:29" x14ac:dyDescent="0.15">
      <c r="B484" s="23">
        <v>482</v>
      </c>
      <c r="C484" s="23" t="str">
        <f t="shared" si="180"/>
        <v>武器482</v>
      </c>
      <c r="D484" s="23" t="str">
        <f t="shared" ref="D484:D547" si="192">D452</f>
        <v>s</v>
      </c>
      <c r="E484" s="89" t="s">
        <v>123</v>
      </c>
      <c r="F484" s="90" t="s">
        <v>16</v>
      </c>
      <c r="G484" s="22" t="s">
        <v>1716</v>
      </c>
      <c r="H484" s="23">
        <f t="shared" si="187"/>
        <v>2</v>
      </c>
      <c r="I484" s="23">
        <f t="shared" si="171"/>
        <v>60</v>
      </c>
      <c r="J484" s="23">
        <f t="shared" si="172"/>
        <v>24</v>
      </c>
      <c r="K484" s="23">
        <f t="shared" si="173"/>
        <v>14</v>
      </c>
      <c r="L484" s="23">
        <f t="shared" si="174"/>
        <v>19</v>
      </c>
      <c r="M484" s="23">
        <f t="shared" si="175"/>
        <v>18</v>
      </c>
      <c r="N484" s="23">
        <f t="shared" si="176"/>
        <v>14</v>
      </c>
      <c r="O484" s="23">
        <f t="shared" si="177"/>
        <v>13</v>
      </c>
      <c r="P484" s="23">
        <f t="shared" si="178"/>
        <v>9</v>
      </c>
      <c r="Q484" s="112">
        <f t="shared" si="181"/>
        <v>4.4999999999999998E-2</v>
      </c>
      <c r="R484" s="112">
        <f t="shared" si="182"/>
        <v>3.2500000000000001E-2</v>
      </c>
      <c r="S484" s="112">
        <f t="shared" si="183"/>
        <v>1.4999999999999999E-2</v>
      </c>
      <c r="T484" s="22" t="str">
        <f t="shared" si="189"/>
        <v>水</v>
      </c>
      <c r="U484" s="23">
        <f t="shared" si="179"/>
        <v>10</v>
      </c>
      <c r="V484" s="23">
        <f t="shared" si="191"/>
        <v>8</v>
      </c>
      <c r="W484" s="23">
        <f t="shared" si="191"/>
        <v>8</v>
      </c>
      <c r="X484" s="23">
        <f t="shared" si="191"/>
        <v>10</v>
      </c>
      <c r="Y484" s="23">
        <f t="shared" si="191"/>
        <v>9</v>
      </c>
      <c r="Z484" s="23">
        <f t="shared" si="191"/>
        <v>7</v>
      </c>
      <c r="AA484" s="23">
        <f t="shared" si="191"/>
        <v>5</v>
      </c>
      <c r="AB484" s="113">
        <f t="shared" si="184"/>
        <v>0.114</v>
      </c>
      <c r="AC484" s="21">
        <f t="shared" si="185"/>
        <v>228.20649999999998</v>
      </c>
    </row>
    <row r="485" spans="2:29" x14ac:dyDescent="0.15">
      <c r="B485" s="23">
        <v>483</v>
      </c>
      <c r="C485" s="23" t="str">
        <f t="shared" si="180"/>
        <v>武器483</v>
      </c>
      <c r="D485" s="23" t="str">
        <f t="shared" si="192"/>
        <v>s</v>
      </c>
      <c r="E485" s="89" t="s">
        <v>123</v>
      </c>
      <c r="F485" s="90" t="s">
        <v>16</v>
      </c>
      <c r="G485" s="22" t="s">
        <v>1716</v>
      </c>
      <c r="H485" s="23">
        <f t="shared" si="187"/>
        <v>3</v>
      </c>
      <c r="I485" s="23">
        <f t="shared" si="171"/>
        <v>91</v>
      </c>
      <c r="J485" s="23">
        <f t="shared" si="172"/>
        <v>36</v>
      </c>
      <c r="K485" s="23">
        <f t="shared" si="173"/>
        <v>21</v>
      </c>
      <c r="L485" s="23">
        <f t="shared" si="174"/>
        <v>28</v>
      </c>
      <c r="M485" s="23">
        <f t="shared" si="175"/>
        <v>28</v>
      </c>
      <c r="N485" s="23">
        <f t="shared" si="176"/>
        <v>21</v>
      </c>
      <c r="O485" s="23">
        <f t="shared" si="177"/>
        <v>19</v>
      </c>
      <c r="P485" s="23">
        <f t="shared" si="178"/>
        <v>14</v>
      </c>
      <c r="Q485" s="112">
        <f t="shared" si="181"/>
        <v>7.0000000000000007E-2</v>
      </c>
      <c r="R485" s="112">
        <f t="shared" si="182"/>
        <v>4.7500000000000001E-2</v>
      </c>
      <c r="S485" s="112">
        <f t="shared" si="183"/>
        <v>2.3333333333333334E-2</v>
      </c>
      <c r="T485" s="22" t="str">
        <f t="shared" si="189"/>
        <v>水</v>
      </c>
      <c r="U485" s="23">
        <f t="shared" si="179"/>
        <v>15</v>
      </c>
      <c r="V485" s="23">
        <f t="shared" si="191"/>
        <v>12</v>
      </c>
      <c r="W485" s="23">
        <f t="shared" si="191"/>
        <v>12</v>
      </c>
      <c r="X485" s="23">
        <f t="shared" si="191"/>
        <v>15</v>
      </c>
      <c r="Y485" s="23">
        <f t="shared" si="191"/>
        <v>13</v>
      </c>
      <c r="Z485" s="23">
        <f t="shared" si="191"/>
        <v>10</v>
      </c>
      <c r="AA485" s="23">
        <f t="shared" si="191"/>
        <v>8</v>
      </c>
      <c r="AB485" s="113">
        <f t="shared" si="184"/>
        <v>0.17199999999999999</v>
      </c>
      <c r="AC485" s="21">
        <f t="shared" si="185"/>
        <v>343.31283333333334</v>
      </c>
    </row>
    <row r="486" spans="2:29" x14ac:dyDescent="0.15">
      <c r="B486" s="23">
        <v>484</v>
      </c>
      <c r="C486" s="23" t="str">
        <f t="shared" si="180"/>
        <v>武器484</v>
      </c>
      <c r="D486" s="23" t="str">
        <f t="shared" si="192"/>
        <v>s</v>
      </c>
      <c r="E486" s="89" t="s">
        <v>123</v>
      </c>
      <c r="F486" s="90" t="s">
        <v>16</v>
      </c>
      <c r="G486" s="22" t="s">
        <v>1716</v>
      </c>
      <c r="H486" s="23">
        <f t="shared" si="187"/>
        <v>4</v>
      </c>
      <c r="I486" s="23">
        <f t="shared" si="171"/>
        <v>121</v>
      </c>
      <c r="J486" s="23">
        <f t="shared" si="172"/>
        <v>48</v>
      </c>
      <c r="K486" s="23">
        <f t="shared" si="173"/>
        <v>28</v>
      </c>
      <c r="L486" s="23">
        <f t="shared" si="174"/>
        <v>37</v>
      </c>
      <c r="M486" s="23">
        <f t="shared" si="175"/>
        <v>37</v>
      </c>
      <c r="N486" s="23">
        <f t="shared" si="176"/>
        <v>28</v>
      </c>
      <c r="O486" s="23">
        <f t="shared" si="177"/>
        <v>25</v>
      </c>
      <c r="P486" s="23">
        <f t="shared" si="178"/>
        <v>18</v>
      </c>
      <c r="Q486" s="112">
        <f t="shared" si="181"/>
        <v>0.09</v>
      </c>
      <c r="R486" s="112">
        <f t="shared" si="182"/>
        <v>6.25E-2</v>
      </c>
      <c r="S486" s="112">
        <f t="shared" si="183"/>
        <v>0.03</v>
      </c>
      <c r="T486" s="22" t="str">
        <f t="shared" si="189"/>
        <v>水</v>
      </c>
      <c r="U486" s="23">
        <f t="shared" si="179"/>
        <v>20</v>
      </c>
      <c r="V486" s="23">
        <f t="shared" si="191"/>
        <v>15</v>
      </c>
      <c r="W486" s="23">
        <f t="shared" si="191"/>
        <v>15</v>
      </c>
      <c r="X486" s="23">
        <f t="shared" si="191"/>
        <v>20</v>
      </c>
      <c r="Y486" s="23">
        <f t="shared" si="191"/>
        <v>18</v>
      </c>
      <c r="Z486" s="23">
        <f t="shared" si="191"/>
        <v>13</v>
      </c>
      <c r="AA486" s="23">
        <f t="shared" si="191"/>
        <v>11</v>
      </c>
      <c r="AB486" s="113">
        <f t="shared" si="184"/>
        <v>0.22800000000000001</v>
      </c>
      <c r="AC486" s="21">
        <f t="shared" si="185"/>
        <v>454.41049999999996</v>
      </c>
    </row>
    <row r="487" spans="2:29" x14ac:dyDescent="0.15">
      <c r="B487" s="23">
        <v>485</v>
      </c>
      <c r="C487" s="23" t="str">
        <f t="shared" si="180"/>
        <v>武器485</v>
      </c>
      <c r="D487" s="23" t="str">
        <f t="shared" si="192"/>
        <v>s</v>
      </c>
      <c r="E487" s="89" t="s">
        <v>123</v>
      </c>
      <c r="F487" s="90" t="s">
        <v>16</v>
      </c>
      <c r="G487" s="22" t="s">
        <v>1716</v>
      </c>
      <c r="H487" s="23">
        <f t="shared" si="187"/>
        <v>5</v>
      </c>
      <c r="I487" s="23">
        <f t="shared" si="171"/>
        <v>151</v>
      </c>
      <c r="J487" s="23">
        <f t="shared" si="172"/>
        <v>60</v>
      </c>
      <c r="K487" s="23">
        <f t="shared" si="173"/>
        <v>35</v>
      </c>
      <c r="L487" s="23">
        <f t="shared" si="174"/>
        <v>46</v>
      </c>
      <c r="M487" s="23">
        <f t="shared" si="175"/>
        <v>46</v>
      </c>
      <c r="N487" s="23">
        <f t="shared" si="176"/>
        <v>35</v>
      </c>
      <c r="O487" s="23">
        <f t="shared" si="177"/>
        <v>32</v>
      </c>
      <c r="P487" s="23">
        <f t="shared" si="178"/>
        <v>23</v>
      </c>
      <c r="Q487" s="112">
        <f t="shared" si="181"/>
        <v>0.115</v>
      </c>
      <c r="R487" s="112">
        <f t="shared" si="182"/>
        <v>0.08</v>
      </c>
      <c r="S487" s="112">
        <f t="shared" si="183"/>
        <v>3.8333333333333337E-2</v>
      </c>
      <c r="T487" s="22" t="str">
        <f t="shared" si="189"/>
        <v>水</v>
      </c>
      <c r="U487" s="23">
        <f t="shared" si="179"/>
        <v>25</v>
      </c>
      <c r="V487" s="23">
        <f t="shared" si="191"/>
        <v>19</v>
      </c>
      <c r="W487" s="23">
        <f t="shared" si="191"/>
        <v>19</v>
      </c>
      <c r="X487" s="23">
        <f t="shared" si="191"/>
        <v>25</v>
      </c>
      <c r="Y487" s="23">
        <f t="shared" si="191"/>
        <v>22</v>
      </c>
      <c r="Z487" s="23">
        <f t="shared" si="191"/>
        <v>16</v>
      </c>
      <c r="AA487" s="23">
        <f t="shared" si="191"/>
        <v>13</v>
      </c>
      <c r="AB487" s="113">
        <f t="shared" si="184"/>
        <v>0.28533333333333333</v>
      </c>
      <c r="AC487" s="21">
        <f t="shared" si="185"/>
        <v>567.51866666666672</v>
      </c>
    </row>
    <row r="488" spans="2:29" x14ac:dyDescent="0.15">
      <c r="B488" s="23">
        <v>486</v>
      </c>
      <c r="C488" s="23" t="str">
        <f t="shared" si="180"/>
        <v>武器486</v>
      </c>
      <c r="D488" s="23" t="str">
        <f t="shared" si="192"/>
        <v>s</v>
      </c>
      <c r="E488" s="89" t="s">
        <v>123</v>
      </c>
      <c r="F488" s="90" t="s">
        <v>16</v>
      </c>
      <c r="G488" s="22" t="s">
        <v>1716</v>
      </c>
      <c r="H488" s="23">
        <f t="shared" si="187"/>
        <v>6</v>
      </c>
      <c r="I488" s="23">
        <f t="shared" si="171"/>
        <v>181</v>
      </c>
      <c r="J488" s="23">
        <f t="shared" si="172"/>
        <v>73</v>
      </c>
      <c r="K488" s="23">
        <f t="shared" si="173"/>
        <v>41</v>
      </c>
      <c r="L488" s="23">
        <f t="shared" si="174"/>
        <v>56</v>
      </c>
      <c r="M488" s="23">
        <f t="shared" si="175"/>
        <v>55</v>
      </c>
      <c r="N488" s="23">
        <f t="shared" si="176"/>
        <v>41</v>
      </c>
      <c r="O488" s="23">
        <f t="shared" si="177"/>
        <v>38</v>
      </c>
      <c r="P488" s="23">
        <f t="shared" si="178"/>
        <v>28</v>
      </c>
      <c r="Q488" s="112">
        <f t="shared" si="181"/>
        <v>0.14000000000000001</v>
      </c>
      <c r="R488" s="112">
        <f t="shared" si="182"/>
        <v>9.5000000000000001E-2</v>
      </c>
      <c r="S488" s="112">
        <f t="shared" si="183"/>
        <v>4.6666666666666669E-2</v>
      </c>
      <c r="T488" s="22" t="str">
        <f t="shared" si="189"/>
        <v>水</v>
      </c>
      <c r="U488" s="23">
        <f t="shared" si="179"/>
        <v>30</v>
      </c>
      <c r="V488" s="23">
        <f t="shared" si="191"/>
        <v>23</v>
      </c>
      <c r="W488" s="23">
        <f t="shared" si="191"/>
        <v>23</v>
      </c>
      <c r="X488" s="23">
        <f t="shared" si="191"/>
        <v>30</v>
      </c>
      <c r="Y488" s="23">
        <f t="shared" si="191"/>
        <v>26</v>
      </c>
      <c r="Z488" s="23">
        <f t="shared" si="191"/>
        <v>20</v>
      </c>
      <c r="AA488" s="23">
        <f t="shared" si="191"/>
        <v>16</v>
      </c>
      <c r="AB488" s="113">
        <f t="shared" si="184"/>
        <v>0.34200000000000003</v>
      </c>
      <c r="AC488" s="21">
        <f t="shared" si="185"/>
        <v>681.62366666666662</v>
      </c>
    </row>
    <row r="489" spans="2:29" x14ac:dyDescent="0.15">
      <c r="B489" s="23">
        <v>487</v>
      </c>
      <c r="C489" s="23" t="str">
        <f t="shared" si="180"/>
        <v>武器487</v>
      </c>
      <c r="D489" s="23" t="str">
        <f t="shared" si="192"/>
        <v>s</v>
      </c>
      <c r="E489" s="89" t="s">
        <v>123</v>
      </c>
      <c r="F489" s="90" t="s">
        <v>16</v>
      </c>
      <c r="G489" s="22" t="s">
        <v>1716</v>
      </c>
      <c r="H489" s="23">
        <f t="shared" si="187"/>
        <v>7</v>
      </c>
      <c r="I489" s="23">
        <f t="shared" si="171"/>
        <v>211</v>
      </c>
      <c r="J489" s="23">
        <f t="shared" si="172"/>
        <v>85</v>
      </c>
      <c r="K489" s="23">
        <f t="shared" si="173"/>
        <v>48</v>
      </c>
      <c r="L489" s="23">
        <f t="shared" si="174"/>
        <v>65</v>
      </c>
      <c r="M489" s="23">
        <f t="shared" si="175"/>
        <v>65</v>
      </c>
      <c r="N489" s="23">
        <f t="shared" si="176"/>
        <v>48</v>
      </c>
      <c r="O489" s="23">
        <f t="shared" si="177"/>
        <v>44</v>
      </c>
      <c r="P489" s="23">
        <f t="shared" si="178"/>
        <v>32</v>
      </c>
      <c r="Q489" s="112">
        <f t="shared" si="181"/>
        <v>0.16</v>
      </c>
      <c r="R489" s="112">
        <f t="shared" si="182"/>
        <v>0.11</v>
      </c>
      <c r="S489" s="112">
        <f t="shared" si="183"/>
        <v>5.333333333333333E-2</v>
      </c>
      <c r="T489" s="22" t="str">
        <f t="shared" si="189"/>
        <v>水</v>
      </c>
      <c r="U489" s="23">
        <f t="shared" si="179"/>
        <v>35</v>
      </c>
      <c r="V489" s="23">
        <f t="shared" si="191"/>
        <v>27</v>
      </c>
      <c r="W489" s="23">
        <f t="shared" si="191"/>
        <v>27</v>
      </c>
      <c r="X489" s="23">
        <f t="shared" si="191"/>
        <v>35</v>
      </c>
      <c r="Y489" s="23">
        <f t="shared" si="191"/>
        <v>31</v>
      </c>
      <c r="Z489" s="23">
        <f t="shared" si="191"/>
        <v>23</v>
      </c>
      <c r="AA489" s="23">
        <f t="shared" si="191"/>
        <v>19</v>
      </c>
      <c r="AB489" s="113">
        <f t="shared" si="184"/>
        <v>0.39866666666666667</v>
      </c>
      <c r="AC489" s="21">
        <f t="shared" si="185"/>
        <v>795.72199999999998</v>
      </c>
    </row>
    <row r="490" spans="2:29" x14ac:dyDescent="0.15">
      <c r="B490" s="23">
        <v>488</v>
      </c>
      <c r="C490" s="23" t="str">
        <f t="shared" si="180"/>
        <v>武器488</v>
      </c>
      <c r="D490" s="23" t="str">
        <f t="shared" si="192"/>
        <v>s</v>
      </c>
      <c r="E490" s="89" t="s">
        <v>123</v>
      </c>
      <c r="F490" s="90" t="s">
        <v>16</v>
      </c>
      <c r="G490" s="22" t="s">
        <v>1716</v>
      </c>
      <c r="H490" s="23">
        <f t="shared" si="187"/>
        <v>8</v>
      </c>
      <c r="I490" s="23">
        <f t="shared" si="171"/>
        <v>242</v>
      </c>
      <c r="J490" s="23">
        <f t="shared" si="172"/>
        <v>97</v>
      </c>
      <c r="K490" s="23">
        <f t="shared" si="173"/>
        <v>55</v>
      </c>
      <c r="L490" s="23">
        <f t="shared" si="174"/>
        <v>74</v>
      </c>
      <c r="M490" s="23">
        <f t="shared" si="175"/>
        <v>74</v>
      </c>
      <c r="N490" s="23">
        <f t="shared" si="176"/>
        <v>55</v>
      </c>
      <c r="O490" s="23">
        <f t="shared" si="177"/>
        <v>51</v>
      </c>
      <c r="P490" s="23">
        <f t="shared" si="178"/>
        <v>37</v>
      </c>
      <c r="Q490" s="112">
        <f t="shared" si="181"/>
        <v>0.185</v>
      </c>
      <c r="R490" s="112">
        <f t="shared" si="182"/>
        <v>0.1275</v>
      </c>
      <c r="S490" s="112">
        <f t="shared" si="183"/>
        <v>6.1666666666666668E-2</v>
      </c>
      <c r="T490" s="22" t="str">
        <f t="shared" si="189"/>
        <v>水</v>
      </c>
      <c r="U490" s="23">
        <f t="shared" si="179"/>
        <v>40</v>
      </c>
      <c r="V490" s="23">
        <f t="shared" si="191"/>
        <v>31</v>
      </c>
      <c r="W490" s="23">
        <f t="shared" si="191"/>
        <v>31</v>
      </c>
      <c r="X490" s="23">
        <f t="shared" si="191"/>
        <v>40</v>
      </c>
      <c r="Y490" s="23">
        <f t="shared" si="191"/>
        <v>35</v>
      </c>
      <c r="Z490" s="23">
        <f t="shared" si="191"/>
        <v>26</v>
      </c>
      <c r="AA490" s="23">
        <f t="shared" si="191"/>
        <v>22</v>
      </c>
      <c r="AB490" s="113">
        <f t="shared" si="184"/>
        <v>0.45666666666666667</v>
      </c>
      <c r="AC490" s="21">
        <f t="shared" si="185"/>
        <v>910.83083333333332</v>
      </c>
    </row>
    <row r="491" spans="2:29" x14ac:dyDescent="0.15">
      <c r="B491" s="23">
        <v>489</v>
      </c>
      <c r="C491" s="23" t="str">
        <f t="shared" si="180"/>
        <v>武器489</v>
      </c>
      <c r="D491" s="23" t="str">
        <f t="shared" si="192"/>
        <v>a</v>
      </c>
      <c r="E491" s="89" t="s">
        <v>123</v>
      </c>
      <c r="F491" s="90" t="s">
        <v>16</v>
      </c>
      <c r="G491" s="22" t="s">
        <v>1716</v>
      </c>
      <c r="H491" s="23">
        <f t="shared" si="187"/>
        <v>1</v>
      </c>
      <c r="I491" s="23">
        <f t="shared" si="171"/>
        <v>27</v>
      </c>
      <c r="J491" s="23">
        <f t="shared" si="172"/>
        <v>9</v>
      </c>
      <c r="K491" s="23">
        <f t="shared" si="173"/>
        <v>5</v>
      </c>
      <c r="L491" s="23">
        <f t="shared" si="174"/>
        <v>7</v>
      </c>
      <c r="M491" s="23">
        <f t="shared" si="175"/>
        <v>7</v>
      </c>
      <c r="N491" s="23">
        <f t="shared" si="176"/>
        <v>5</v>
      </c>
      <c r="O491" s="23">
        <f t="shared" si="177"/>
        <v>5</v>
      </c>
      <c r="P491" s="23">
        <f t="shared" si="178"/>
        <v>3</v>
      </c>
      <c r="Q491" s="112">
        <f t="shared" si="181"/>
        <v>1.4999999999999999E-2</v>
      </c>
      <c r="R491" s="112">
        <f t="shared" si="182"/>
        <v>1.2500000000000001E-2</v>
      </c>
      <c r="S491" s="112">
        <f t="shared" si="183"/>
        <v>5.0000000000000001E-3</v>
      </c>
      <c r="T491" s="22" t="str">
        <f t="shared" si="189"/>
        <v>水</v>
      </c>
      <c r="U491" s="23">
        <f t="shared" si="179"/>
        <v>4</v>
      </c>
      <c r="V491" s="23">
        <f t="shared" si="191"/>
        <v>3</v>
      </c>
      <c r="W491" s="23">
        <f t="shared" si="191"/>
        <v>3</v>
      </c>
      <c r="X491" s="23">
        <f t="shared" si="191"/>
        <v>4</v>
      </c>
      <c r="Y491" s="23">
        <f t="shared" si="191"/>
        <v>3</v>
      </c>
      <c r="Z491" s="23">
        <f t="shared" si="191"/>
        <v>2</v>
      </c>
      <c r="AA491" s="23">
        <f t="shared" si="191"/>
        <v>2</v>
      </c>
      <c r="AB491" s="113">
        <f t="shared" si="184"/>
        <v>0.08</v>
      </c>
      <c r="AC491" s="21">
        <f t="shared" si="185"/>
        <v>89.112499999999997</v>
      </c>
    </row>
    <row r="492" spans="2:29" x14ac:dyDescent="0.15">
      <c r="B492" s="23">
        <v>490</v>
      </c>
      <c r="C492" s="23" t="str">
        <f t="shared" si="180"/>
        <v>武器490</v>
      </c>
      <c r="D492" s="23" t="str">
        <f t="shared" si="192"/>
        <v>a</v>
      </c>
      <c r="E492" s="89" t="s">
        <v>123</v>
      </c>
      <c r="F492" s="90" t="s">
        <v>16</v>
      </c>
      <c r="G492" s="22" t="s">
        <v>1716</v>
      </c>
      <c r="H492" s="23">
        <f t="shared" si="187"/>
        <v>2</v>
      </c>
      <c r="I492" s="23">
        <f t="shared" si="171"/>
        <v>53</v>
      </c>
      <c r="J492" s="23">
        <f t="shared" si="172"/>
        <v>18</v>
      </c>
      <c r="K492" s="23">
        <f t="shared" si="173"/>
        <v>10</v>
      </c>
      <c r="L492" s="23">
        <f t="shared" si="174"/>
        <v>14</v>
      </c>
      <c r="M492" s="23">
        <f t="shared" si="175"/>
        <v>14</v>
      </c>
      <c r="N492" s="23">
        <f t="shared" si="176"/>
        <v>10</v>
      </c>
      <c r="O492" s="23">
        <f t="shared" si="177"/>
        <v>10</v>
      </c>
      <c r="P492" s="23">
        <f t="shared" si="178"/>
        <v>7</v>
      </c>
      <c r="Q492" s="112">
        <f t="shared" si="181"/>
        <v>3.5000000000000003E-2</v>
      </c>
      <c r="R492" s="112">
        <f t="shared" si="182"/>
        <v>2.5000000000000001E-2</v>
      </c>
      <c r="S492" s="112">
        <f t="shared" si="183"/>
        <v>1.1666666666666667E-2</v>
      </c>
      <c r="T492" s="22" t="str">
        <f t="shared" si="189"/>
        <v>水</v>
      </c>
      <c r="U492" s="23">
        <f t="shared" si="179"/>
        <v>7</v>
      </c>
      <c r="V492" s="23">
        <f t="shared" si="191"/>
        <v>6</v>
      </c>
      <c r="W492" s="23">
        <f t="shared" si="191"/>
        <v>6</v>
      </c>
      <c r="X492" s="23">
        <f t="shared" si="191"/>
        <v>7</v>
      </c>
      <c r="Y492" s="23">
        <f t="shared" si="191"/>
        <v>7</v>
      </c>
      <c r="Z492" s="23">
        <f t="shared" si="191"/>
        <v>5</v>
      </c>
      <c r="AA492" s="23">
        <f t="shared" si="191"/>
        <v>4</v>
      </c>
      <c r="AB492" s="113">
        <f t="shared" si="184"/>
        <v>9.0666666666666659E-2</v>
      </c>
      <c r="AC492" s="21">
        <f t="shared" si="185"/>
        <v>178.16233333333332</v>
      </c>
    </row>
    <row r="493" spans="2:29" x14ac:dyDescent="0.15">
      <c r="B493" s="23">
        <v>491</v>
      </c>
      <c r="C493" s="23" t="str">
        <f t="shared" si="180"/>
        <v>武器491</v>
      </c>
      <c r="D493" s="23" t="str">
        <f t="shared" si="192"/>
        <v>a</v>
      </c>
      <c r="E493" s="89" t="s">
        <v>123</v>
      </c>
      <c r="F493" s="90" t="s">
        <v>16</v>
      </c>
      <c r="G493" s="22" t="s">
        <v>1716</v>
      </c>
      <c r="H493" s="23">
        <f t="shared" si="187"/>
        <v>3</v>
      </c>
      <c r="I493" s="23">
        <f t="shared" si="171"/>
        <v>80</v>
      </c>
      <c r="J493" s="23">
        <f t="shared" si="172"/>
        <v>27</v>
      </c>
      <c r="K493" s="23">
        <f t="shared" si="173"/>
        <v>16</v>
      </c>
      <c r="L493" s="23">
        <f t="shared" si="174"/>
        <v>21</v>
      </c>
      <c r="M493" s="23">
        <f t="shared" si="175"/>
        <v>21</v>
      </c>
      <c r="N493" s="23">
        <f t="shared" si="176"/>
        <v>16</v>
      </c>
      <c r="O493" s="23">
        <f t="shared" si="177"/>
        <v>14</v>
      </c>
      <c r="P493" s="23">
        <f t="shared" si="178"/>
        <v>10</v>
      </c>
      <c r="Q493" s="112">
        <f t="shared" si="181"/>
        <v>0.05</v>
      </c>
      <c r="R493" s="112">
        <f t="shared" si="182"/>
        <v>3.5000000000000003E-2</v>
      </c>
      <c r="S493" s="112">
        <f t="shared" si="183"/>
        <v>1.6666666666666666E-2</v>
      </c>
      <c r="T493" s="22" t="str">
        <f t="shared" si="189"/>
        <v>水</v>
      </c>
      <c r="U493" s="23">
        <f t="shared" si="179"/>
        <v>11</v>
      </c>
      <c r="V493" s="23">
        <f t="shared" ref="V493:AA502" si="193">ROUND(VLOOKUP($F493,professionGrow,MATCH(V$2,professionGrowPName,0),FALSE)*(1+VLOOKUP($G493,professionGrowP,MATCH(V$2,professionGrowPName,0),FALSE))*$H493*10*VLOOKUP($D493,eq_qulity,5,FALSE),0)</f>
        <v>9</v>
      </c>
      <c r="W493" s="23">
        <f t="shared" si="193"/>
        <v>9</v>
      </c>
      <c r="X493" s="23">
        <f t="shared" si="193"/>
        <v>11</v>
      </c>
      <c r="Y493" s="23">
        <f t="shared" si="193"/>
        <v>10</v>
      </c>
      <c r="Z493" s="23">
        <f t="shared" si="193"/>
        <v>7</v>
      </c>
      <c r="AA493" s="23">
        <f t="shared" si="193"/>
        <v>6</v>
      </c>
      <c r="AB493" s="113">
        <f t="shared" si="184"/>
        <v>0.13666666666666666</v>
      </c>
      <c r="AC493" s="21">
        <f t="shared" si="185"/>
        <v>268.23833333333334</v>
      </c>
    </row>
    <row r="494" spans="2:29" x14ac:dyDescent="0.15">
      <c r="B494" s="23">
        <v>492</v>
      </c>
      <c r="C494" s="23" t="str">
        <f t="shared" si="180"/>
        <v>武器492</v>
      </c>
      <c r="D494" s="23" t="str">
        <f t="shared" si="192"/>
        <v>a</v>
      </c>
      <c r="E494" s="89" t="s">
        <v>123</v>
      </c>
      <c r="F494" s="90" t="s">
        <v>16</v>
      </c>
      <c r="G494" s="22" t="s">
        <v>1716</v>
      </c>
      <c r="H494" s="23">
        <f t="shared" si="187"/>
        <v>4</v>
      </c>
      <c r="I494" s="23">
        <f t="shared" si="171"/>
        <v>107</v>
      </c>
      <c r="J494" s="23">
        <f t="shared" si="172"/>
        <v>36</v>
      </c>
      <c r="K494" s="23">
        <f t="shared" si="173"/>
        <v>21</v>
      </c>
      <c r="L494" s="23">
        <f t="shared" si="174"/>
        <v>28</v>
      </c>
      <c r="M494" s="23">
        <f t="shared" si="175"/>
        <v>28</v>
      </c>
      <c r="N494" s="23">
        <f t="shared" si="176"/>
        <v>21</v>
      </c>
      <c r="O494" s="23">
        <f t="shared" si="177"/>
        <v>19</v>
      </c>
      <c r="P494" s="23">
        <f t="shared" si="178"/>
        <v>14</v>
      </c>
      <c r="Q494" s="112">
        <f t="shared" si="181"/>
        <v>7.0000000000000007E-2</v>
      </c>
      <c r="R494" s="112">
        <f t="shared" si="182"/>
        <v>4.7500000000000001E-2</v>
      </c>
      <c r="S494" s="112">
        <f t="shared" si="183"/>
        <v>2.3333333333333334E-2</v>
      </c>
      <c r="T494" s="22" t="str">
        <f t="shared" si="189"/>
        <v>水</v>
      </c>
      <c r="U494" s="23">
        <f t="shared" si="179"/>
        <v>15</v>
      </c>
      <c r="V494" s="23">
        <f t="shared" si="193"/>
        <v>12</v>
      </c>
      <c r="W494" s="23">
        <f t="shared" si="193"/>
        <v>12</v>
      </c>
      <c r="X494" s="23">
        <f t="shared" si="193"/>
        <v>15</v>
      </c>
      <c r="Y494" s="23">
        <f t="shared" si="193"/>
        <v>13</v>
      </c>
      <c r="Z494" s="23">
        <f t="shared" si="193"/>
        <v>10</v>
      </c>
      <c r="AA494" s="23">
        <f t="shared" si="193"/>
        <v>8</v>
      </c>
      <c r="AB494" s="113">
        <f t="shared" si="184"/>
        <v>0.18266666666666664</v>
      </c>
      <c r="AC494" s="21">
        <f t="shared" si="185"/>
        <v>359.32349999999997</v>
      </c>
    </row>
    <row r="495" spans="2:29" x14ac:dyDescent="0.15">
      <c r="B495" s="23">
        <v>493</v>
      </c>
      <c r="C495" s="23" t="str">
        <f t="shared" si="180"/>
        <v>武器493</v>
      </c>
      <c r="D495" s="23" t="str">
        <f t="shared" si="192"/>
        <v>a</v>
      </c>
      <c r="E495" s="89" t="s">
        <v>123</v>
      </c>
      <c r="F495" s="90" t="s">
        <v>16</v>
      </c>
      <c r="G495" s="22" t="s">
        <v>1716</v>
      </c>
      <c r="H495" s="23">
        <f t="shared" si="187"/>
        <v>5</v>
      </c>
      <c r="I495" s="23">
        <f t="shared" si="171"/>
        <v>134</v>
      </c>
      <c r="J495" s="23">
        <f t="shared" si="172"/>
        <v>45</v>
      </c>
      <c r="K495" s="23">
        <f t="shared" si="173"/>
        <v>26</v>
      </c>
      <c r="L495" s="23">
        <f t="shared" si="174"/>
        <v>35</v>
      </c>
      <c r="M495" s="23">
        <f t="shared" si="175"/>
        <v>35</v>
      </c>
      <c r="N495" s="23">
        <f t="shared" si="176"/>
        <v>26</v>
      </c>
      <c r="O495" s="23">
        <f t="shared" si="177"/>
        <v>24</v>
      </c>
      <c r="P495" s="23">
        <f t="shared" si="178"/>
        <v>17</v>
      </c>
      <c r="Q495" s="112">
        <f t="shared" si="181"/>
        <v>8.5000000000000006E-2</v>
      </c>
      <c r="R495" s="112">
        <f t="shared" si="182"/>
        <v>0.06</v>
      </c>
      <c r="S495" s="112">
        <f t="shared" si="183"/>
        <v>2.8333333333333335E-2</v>
      </c>
      <c r="T495" s="22" t="str">
        <f t="shared" si="189"/>
        <v>水</v>
      </c>
      <c r="U495" s="23">
        <f t="shared" si="179"/>
        <v>19</v>
      </c>
      <c r="V495" s="23">
        <f t="shared" si="193"/>
        <v>14</v>
      </c>
      <c r="W495" s="23">
        <f t="shared" si="193"/>
        <v>14</v>
      </c>
      <c r="X495" s="23">
        <f t="shared" si="193"/>
        <v>19</v>
      </c>
      <c r="Y495" s="23">
        <f t="shared" si="193"/>
        <v>17</v>
      </c>
      <c r="Z495" s="23">
        <f t="shared" si="193"/>
        <v>12</v>
      </c>
      <c r="AA495" s="23">
        <f t="shared" si="193"/>
        <v>10</v>
      </c>
      <c r="AB495" s="113">
        <f t="shared" si="184"/>
        <v>0.22800000000000001</v>
      </c>
      <c r="AC495" s="21">
        <f t="shared" si="185"/>
        <v>447.4013333333333</v>
      </c>
    </row>
    <row r="496" spans="2:29" x14ac:dyDescent="0.15">
      <c r="B496" s="23">
        <v>494</v>
      </c>
      <c r="C496" s="23" t="str">
        <f t="shared" si="180"/>
        <v>武器494</v>
      </c>
      <c r="D496" s="23" t="str">
        <f t="shared" si="192"/>
        <v>a</v>
      </c>
      <c r="E496" s="89" t="s">
        <v>123</v>
      </c>
      <c r="F496" s="90" t="s">
        <v>16</v>
      </c>
      <c r="G496" s="22" t="s">
        <v>1716</v>
      </c>
      <c r="H496" s="23">
        <f t="shared" si="187"/>
        <v>6</v>
      </c>
      <c r="I496" s="23">
        <f t="shared" si="171"/>
        <v>160</v>
      </c>
      <c r="J496" s="23">
        <f t="shared" si="172"/>
        <v>54</v>
      </c>
      <c r="K496" s="23">
        <f t="shared" si="173"/>
        <v>31</v>
      </c>
      <c r="L496" s="23">
        <f t="shared" si="174"/>
        <v>42</v>
      </c>
      <c r="M496" s="23">
        <f t="shared" si="175"/>
        <v>41</v>
      </c>
      <c r="N496" s="23">
        <f t="shared" si="176"/>
        <v>31</v>
      </c>
      <c r="O496" s="23">
        <f t="shared" si="177"/>
        <v>29</v>
      </c>
      <c r="P496" s="23">
        <f t="shared" si="178"/>
        <v>21</v>
      </c>
      <c r="Q496" s="112">
        <f t="shared" si="181"/>
        <v>0.105</v>
      </c>
      <c r="R496" s="112">
        <f t="shared" si="182"/>
        <v>7.2499999999999995E-2</v>
      </c>
      <c r="S496" s="112">
        <f t="shared" si="183"/>
        <v>3.5000000000000003E-2</v>
      </c>
      <c r="T496" s="22" t="str">
        <f t="shared" si="189"/>
        <v>水</v>
      </c>
      <c r="U496" s="23">
        <f t="shared" si="179"/>
        <v>22</v>
      </c>
      <c r="V496" s="23">
        <f t="shared" si="193"/>
        <v>17</v>
      </c>
      <c r="W496" s="23">
        <f t="shared" si="193"/>
        <v>17</v>
      </c>
      <c r="X496" s="23">
        <f t="shared" si="193"/>
        <v>22</v>
      </c>
      <c r="Y496" s="23">
        <f t="shared" si="193"/>
        <v>20</v>
      </c>
      <c r="Z496" s="23">
        <f t="shared" si="193"/>
        <v>15</v>
      </c>
      <c r="AA496" s="23">
        <f t="shared" si="193"/>
        <v>12</v>
      </c>
      <c r="AB496" s="113">
        <f t="shared" si="184"/>
        <v>0.27266666666666667</v>
      </c>
      <c r="AC496" s="21">
        <f t="shared" si="185"/>
        <v>534.48516666666671</v>
      </c>
    </row>
    <row r="497" spans="2:29" x14ac:dyDescent="0.15">
      <c r="B497" s="23">
        <v>495</v>
      </c>
      <c r="C497" s="23" t="str">
        <f t="shared" si="180"/>
        <v>武器495</v>
      </c>
      <c r="D497" s="23" t="str">
        <f t="shared" si="192"/>
        <v>a</v>
      </c>
      <c r="E497" s="89" t="s">
        <v>123</v>
      </c>
      <c r="F497" s="90" t="s">
        <v>16</v>
      </c>
      <c r="G497" s="22" t="s">
        <v>1716</v>
      </c>
      <c r="H497" s="23">
        <f t="shared" si="187"/>
        <v>7</v>
      </c>
      <c r="I497" s="23">
        <f t="shared" si="171"/>
        <v>187</v>
      </c>
      <c r="J497" s="23">
        <f t="shared" si="172"/>
        <v>64</v>
      </c>
      <c r="K497" s="23">
        <f t="shared" si="173"/>
        <v>36</v>
      </c>
      <c r="L497" s="23">
        <f t="shared" si="174"/>
        <v>49</v>
      </c>
      <c r="M497" s="23">
        <f t="shared" si="175"/>
        <v>48</v>
      </c>
      <c r="N497" s="23">
        <f t="shared" si="176"/>
        <v>36</v>
      </c>
      <c r="O497" s="23">
        <f t="shared" si="177"/>
        <v>33</v>
      </c>
      <c r="P497" s="23">
        <f t="shared" si="178"/>
        <v>24</v>
      </c>
      <c r="Q497" s="112">
        <f t="shared" si="181"/>
        <v>0.12</v>
      </c>
      <c r="R497" s="112">
        <f t="shared" si="182"/>
        <v>8.2500000000000004E-2</v>
      </c>
      <c r="S497" s="112">
        <f t="shared" si="183"/>
        <v>0.04</v>
      </c>
      <c r="T497" s="22" t="str">
        <f t="shared" si="189"/>
        <v>水</v>
      </c>
      <c r="U497" s="23">
        <f t="shared" si="179"/>
        <v>26</v>
      </c>
      <c r="V497" s="23">
        <f t="shared" si="193"/>
        <v>20</v>
      </c>
      <c r="W497" s="23">
        <f t="shared" si="193"/>
        <v>20</v>
      </c>
      <c r="X497" s="23">
        <f t="shared" si="193"/>
        <v>26</v>
      </c>
      <c r="Y497" s="23">
        <f t="shared" si="193"/>
        <v>23</v>
      </c>
      <c r="Z497" s="23">
        <f t="shared" si="193"/>
        <v>17</v>
      </c>
      <c r="AA497" s="23">
        <f t="shared" si="193"/>
        <v>14</v>
      </c>
      <c r="AB497" s="113">
        <f t="shared" si="184"/>
        <v>0.318</v>
      </c>
      <c r="AC497" s="21">
        <f t="shared" si="185"/>
        <v>623.56050000000005</v>
      </c>
    </row>
    <row r="498" spans="2:29" x14ac:dyDescent="0.15">
      <c r="B498" s="23">
        <v>496</v>
      </c>
      <c r="C498" s="23" t="str">
        <f t="shared" si="180"/>
        <v>武器496</v>
      </c>
      <c r="D498" s="23" t="str">
        <f t="shared" si="192"/>
        <v>a</v>
      </c>
      <c r="E498" s="89" t="s">
        <v>123</v>
      </c>
      <c r="F498" s="90" t="s">
        <v>16</v>
      </c>
      <c r="G498" s="22" t="s">
        <v>1716</v>
      </c>
      <c r="H498" s="23">
        <f t="shared" si="187"/>
        <v>8</v>
      </c>
      <c r="I498" s="23">
        <f t="shared" si="171"/>
        <v>214</v>
      </c>
      <c r="J498" s="23">
        <f t="shared" si="172"/>
        <v>73</v>
      </c>
      <c r="K498" s="23">
        <f t="shared" si="173"/>
        <v>41</v>
      </c>
      <c r="L498" s="23">
        <f t="shared" si="174"/>
        <v>56</v>
      </c>
      <c r="M498" s="23">
        <f t="shared" si="175"/>
        <v>55</v>
      </c>
      <c r="N498" s="23">
        <f t="shared" si="176"/>
        <v>41</v>
      </c>
      <c r="O498" s="23">
        <f t="shared" si="177"/>
        <v>38</v>
      </c>
      <c r="P498" s="23">
        <f t="shared" si="178"/>
        <v>28</v>
      </c>
      <c r="Q498" s="112">
        <f t="shared" si="181"/>
        <v>0.14000000000000001</v>
      </c>
      <c r="R498" s="112">
        <f t="shared" si="182"/>
        <v>9.5000000000000001E-2</v>
      </c>
      <c r="S498" s="112">
        <f t="shared" si="183"/>
        <v>4.6666666666666669E-2</v>
      </c>
      <c r="T498" s="22" t="str">
        <f t="shared" si="189"/>
        <v>水</v>
      </c>
      <c r="U498" s="23">
        <f t="shared" si="179"/>
        <v>30</v>
      </c>
      <c r="V498" s="23">
        <f t="shared" si="193"/>
        <v>23</v>
      </c>
      <c r="W498" s="23">
        <f t="shared" si="193"/>
        <v>23</v>
      </c>
      <c r="X498" s="23">
        <f t="shared" si="193"/>
        <v>30</v>
      </c>
      <c r="Y498" s="23">
        <f t="shared" si="193"/>
        <v>26</v>
      </c>
      <c r="Z498" s="23">
        <f t="shared" si="193"/>
        <v>20</v>
      </c>
      <c r="AA498" s="23">
        <f t="shared" si="193"/>
        <v>16</v>
      </c>
      <c r="AB498" s="113">
        <f t="shared" si="184"/>
        <v>0.36399999999999999</v>
      </c>
      <c r="AC498" s="21">
        <f t="shared" si="185"/>
        <v>714.64566666666667</v>
      </c>
    </row>
    <row r="499" spans="2:29" x14ac:dyDescent="0.15">
      <c r="B499" s="23">
        <v>497</v>
      </c>
      <c r="C499" s="23" t="str">
        <f t="shared" si="180"/>
        <v>武器497</v>
      </c>
      <c r="D499" s="23" t="str">
        <f t="shared" si="192"/>
        <v>b</v>
      </c>
      <c r="E499" s="89" t="s">
        <v>123</v>
      </c>
      <c r="F499" s="90" t="s">
        <v>16</v>
      </c>
      <c r="G499" s="22" t="s">
        <v>1716</v>
      </c>
      <c r="H499" s="23">
        <f t="shared" si="187"/>
        <v>1</v>
      </c>
      <c r="I499" s="23">
        <f t="shared" si="171"/>
        <v>29</v>
      </c>
      <c r="J499" s="23">
        <f t="shared" si="172"/>
        <v>4</v>
      </c>
      <c r="K499" s="23">
        <f t="shared" si="173"/>
        <v>2</v>
      </c>
      <c r="L499" s="23">
        <f t="shared" si="174"/>
        <v>3</v>
      </c>
      <c r="M499" s="23">
        <f t="shared" si="175"/>
        <v>3</v>
      </c>
      <c r="N499" s="23">
        <f t="shared" si="176"/>
        <v>2</v>
      </c>
      <c r="O499" s="23">
        <f t="shared" si="177"/>
        <v>2</v>
      </c>
      <c r="P499" s="23">
        <f t="shared" si="178"/>
        <v>1</v>
      </c>
      <c r="Q499" s="112">
        <f t="shared" si="181"/>
        <v>5.0000000000000001E-3</v>
      </c>
      <c r="R499" s="112">
        <f t="shared" si="182"/>
        <v>5.0000000000000001E-3</v>
      </c>
      <c r="S499" s="112">
        <f t="shared" si="183"/>
        <v>1.6666666666666666E-3</v>
      </c>
      <c r="T499" s="22" t="str">
        <f t="shared" si="189"/>
        <v>水</v>
      </c>
      <c r="U499" s="23">
        <f t="shared" si="179"/>
        <v>2</v>
      </c>
      <c r="V499" s="23">
        <f t="shared" si="193"/>
        <v>1</v>
      </c>
      <c r="W499" s="23">
        <f t="shared" si="193"/>
        <v>1</v>
      </c>
      <c r="X499" s="23">
        <f t="shared" si="193"/>
        <v>2</v>
      </c>
      <c r="Y499" s="23">
        <f t="shared" si="193"/>
        <v>1</v>
      </c>
      <c r="Z499" s="23">
        <f t="shared" si="193"/>
        <v>1</v>
      </c>
      <c r="AA499" s="23">
        <f t="shared" si="193"/>
        <v>1</v>
      </c>
      <c r="AB499" s="113">
        <f t="shared" si="184"/>
        <v>0.08</v>
      </c>
      <c r="AC499" s="21">
        <f t="shared" si="185"/>
        <v>55.091666666666669</v>
      </c>
    </row>
    <row r="500" spans="2:29" x14ac:dyDescent="0.15">
      <c r="B500" s="23">
        <v>498</v>
      </c>
      <c r="C500" s="23" t="str">
        <f t="shared" si="180"/>
        <v>武器498</v>
      </c>
      <c r="D500" s="23" t="str">
        <f t="shared" si="192"/>
        <v>b</v>
      </c>
      <c r="E500" s="89" t="s">
        <v>123</v>
      </c>
      <c r="F500" s="90" t="s">
        <v>16</v>
      </c>
      <c r="G500" s="22" t="s">
        <v>1716</v>
      </c>
      <c r="H500" s="23">
        <f t="shared" si="187"/>
        <v>2</v>
      </c>
      <c r="I500" s="23">
        <f t="shared" si="171"/>
        <v>58</v>
      </c>
      <c r="J500" s="23">
        <f t="shared" si="172"/>
        <v>8</v>
      </c>
      <c r="K500" s="23">
        <f t="shared" si="173"/>
        <v>4</v>
      </c>
      <c r="L500" s="23">
        <f t="shared" si="174"/>
        <v>6</v>
      </c>
      <c r="M500" s="23">
        <f t="shared" si="175"/>
        <v>6</v>
      </c>
      <c r="N500" s="23">
        <f t="shared" si="176"/>
        <v>4</v>
      </c>
      <c r="O500" s="23">
        <f t="shared" si="177"/>
        <v>4</v>
      </c>
      <c r="P500" s="23">
        <f t="shared" si="178"/>
        <v>3</v>
      </c>
      <c r="Q500" s="112">
        <f t="shared" si="181"/>
        <v>1.4999999999999999E-2</v>
      </c>
      <c r="R500" s="112">
        <f t="shared" si="182"/>
        <v>0.01</v>
      </c>
      <c r="S500" s="112">
        <f t="shared" si="183"/>
        <v>5.0000000000000001E-3</v>
      </c>
      <c r="T500" s="22" t="str">
        <f t="shared" si="189"/>
        <v>水</v>
      </c>
      <c r="U500" s="23">
        <f t="shared" si="179"/>
        <v>3</v>
      </c>
      <c r="V500" s="23">
        <f t="shared" si="193"/>
        <v>2</v>
      </c>
      <c r="W500" s="23">
        <f t="shared" si="193"/>
        <v>2</v>
      </c>
      <c r="X500" s="23">
        <f t="shared" si="193"/>
        <v>3</v>
      </c>
      <c r="Y500" s="23">
        <f t="shared" si="193"/>
        <v>3</v>
      </c>
      <c r="Z500" s="23">
        <f t="shared" si="193"/>
        <v>2</v>
      </c>
      <c r="AA500" s="23">
        <f t="shared" si="193"/>
        <v>2</v>
      </c>
      <c r="AB500" s="113">
        <f t="shared" si="184"/>
        <v>0.08</v>
      </c>
      <c r="AC500" s="21">
        <f t="shared" si="185"/>
        <v>110.11</v>
      </c>
    </row>
    <row r="501" spans="2:29" x14ac:dyDescent="0.15">
      <c r="B501" s="23">
        <v>499</v>
      </c>
      <c r="C501" s="23" t="str">
        <f t="shared" si="180"/>
        <v>武器499</v>
      </c>
      <c r="D501" s="23" t="str">
        <f t="shared" si="192"/>
        <v>b</v>
      </c>
      <c r="E501" s="89" t="s">
        <v>123</v>
      </c>
      <c r="F501" s="90" t="s">
        <v>16</v>
      </c>
      <c r="G501" s="22" t="s">
        <v>1716</v>
      </c>
      <c r="H501" s="23">
        <f t="shared" si="187"/>
        <v>3</v>
      </c>
      <c r="I501" s="23">
        <f t="shared" si="171"/>
        <v>87</v>
      </c>
      <c r="J501" s="23">
        <f t="shared" si="172"/>
        <v>11</v>
      </c>
      <c r="K501" s="23">
        <f t="shared" si="173"/>
        <v>6</v>
      </c>
      <c r="L501" s="23">
        <f t="shared" si="174"/>
        <v>9</v>
      </c>
      <c r="M501" s="23">
        <f t="shared" si="175"/>
        <v>9</v>
      </c>
      <c r="N501" s="23">
        <f t="shared" si="176"/>
        <v>6</v>
      </c>
      <c r="O501" s="23">
        <f t="shared" si="177"/>
        <v>6</v>
      </c>
      <c r="P501" s="23">
        <f t="shared" si="178"/>
        <v>4</v>
      </c>
      <c r="Q501" s="112">
        <f t="shared" si="181"/>
        <v>0.02</v>
      </c>
      <c r="R501" s="112">
        <f t="shared" si="182"/>
        <v>1.4999999999999999E-2</v>
      </c>
      <c r="S501" s="112">
        <f t="shared" si="183"/>
        <v>6.6666666666666662E-3</v>
      </c>
      <c r="T501" s="22" t="str">
        <f t="shared" si="189"/>
        <v>水</v>
      </c>
      <c r="U501" s="23">
        <f t="shared" si="179"/>
        <v>5</v>
      </c>
      <c r="V501" s="23">
        <f t="shared" si="193"/>
        <v>4</v>
      </c>
      <c r="W501" s="23">
        <f t="shared" si="193"/>
        <v>4</v>
      </c>
      <c r="X501" s="23">
        <f t="shared" si="193"/>
        <v>5</v>
      </c>
      <c r="Y501" s="23">
        <f t="shared" si="193"/>
        <v>4</v>
      </c>
      <c r="Z501" s="23">
        <f t="shared" si="193"/>
        <v>3</v>
      </c>
      <c r="AA501" s="23">
        <f t="shared" si="193"/>
        <v>3</v>
      </c>
      <c r="AB501" s="113">
        <f t="shared" si="184"/>
        <v>9.1999999999999998E-2</v>
      </c>
      <c r="AC501" s="21">
        <f t="shared" si="185"/>
        <v>166.13366666666667</v>
      </c>
    </row>
    <row r="502" spans="2:29" x14ac:dyDescent="0.15">
      <c r="B502" s="23">
        <v>500</v>
      </c>
      <c r="C502" s="23" t="str">
        <f t="shared" si="180"/>
        <v>武器500</v>
      </c>
      <c r="D502" s="23" t="str">
        <f t="shared" si="192"/>
        <v>b</v>
      </c>
      <c r="E502" s="89" t="s">
        <v>123</v>
      </c>
      <c r="F502" s="90" t="s">
        <v>16</v>
      </c>
      <c r="G502" s="22" t="s">
        <v>1716</v>
      </c>
      <c r="H502" s="23">
        <f t="shared" si="187"/>
        <v>4</v>
      </c>
      <c r="I502" s="23">
        <f t="shared" si="171"/>
        <v>116</v>
      </c>
      <c r="J502" s="23">
        <f t="shared" si="172"/>
        <v>15</v>
      </c>
      <c r="K502" s="23">
        <f t="shared" si="173"/>
        <v>9</v>
      </c>
      <c r="L502" s="23">
        <f t="shared" si="174"/>
        <v>12</v>
      </c>
      <c r="M502" s="23">
        <f t="shared" si="175"/>
        <v>12</v>
      </c>
      <c r="N502" s="23">
        <f t="shared" si="176"/>
        <v>9</v>
      </c>
      <c r="O502" s="23">
        <f t="shared" si="177"/>
        <v>8</v>
      </c>
      <c r="P502" s="23">
        <f t="shared" si="178"/>
        <v>6</v>
      </c>
      <c r="Q502" s="112">
        <f t="shared" si="181"/>
        <v>0.03</v>
      </c>
      <c r="R502" s="112">
        <f t="shared" si="182"/>
        <v>0.02</v>
      </c>
      <c r="S502" s="112">
        <f t="shared" si="183"/>
        <v>0.01</v>
      </c>
      <c r="T502" s="22" t="str">
        <f t="shared" si="189"/>
        <v>水</v>
      </c>
      <c r="U502" s="23">
        <f t="shared" si="179"/>
        <v>6</v>
      </c>
      <c r="V502" s="23">
        <f t="shared" si="193"/>
        <v>5</v>
      </c>
      <c r="W502" s="23">
        <f t="shared" si="193"/>
        <v>5</v>
      </c>
      <c r="X502" s="23">
        <f t="shared" si="193"/>
        <v>6</v>
      </c>
      <c r="Y502" s="23">
        <f t="shared" si="193"/>
        <v>6</v>
      </c>
      <c r="Z502" s="23">
        <f t="shared" si="193"/>
        <v>4</v>
      </c>
      <c r="AA502" s="23">
        <f t="shared" si="193"/>
        <v>3</v>
      </c>
      <c r="AB502" s="113">
        <f t="shared" si="184"/>
        <v>0.12466666666666666</v>
      </c>
      <c r="AC502" s="21">
        <f t="shared" si="185"/>
        <v>222.18466666666666</v>
      </c>
    </row>
    <row r="503" spans="2:29" x14ac:dyDescent="0.15">
      <c r="B503" s="23">
        <v>501</v>
      </c>
      <c r="C503" s="23" t="str">
        <f t="shared" si="180"/>
        <v>武器501</v>
      </c>
      <c r="D503" s="23" t="str">
        <f t="shared" si="192"/>
        <v>b</v>
      </c>
      <c r="E503" s="89" t="s">
        <v>123</v>
      </c>
      <c r="F503" s="90" t="s">
        <v>16</v>
      </c>
      <c r="G503" s="22" t="s">
        <v>1716</v>
      </c>
      <c r="H503" s="23">
        <f t="shared" si="187"/>
        <v>5</v>
      </c>
      <c r="I503" s="23">
        <f t="shared" si="171"/>
        <v>145</v>
      </c>
      <c r="J503" s="23">
        <f t="shared" si="172"/>
        <v>19</v>
      </c>
      <c r="K503" s="23">
        <f t="shared" si="173"/>
        <v>11</v>
      </c>
      <c r="L503" s="23">
        <f t="shared" si="174"/>
        <v>15</v>
      </c>
      <c r="M503" s="23">
        <f t="shared" si="175"/>
        <v>14</v>
      </c>
      <c r="N503" s="23">
        <f t="shared" si="176"/>
        <v>11</v>
      </c>
      <c r="O503" s="23">
        <f t="shared" si="177"/>
        <v>10</v>
      </c>
      <c r="P503" s="23">
        <f t="shared" si="178"/>
        <v>7</v>
      </c>
      <c r="Q503" s="112">
        <f t="shared" si="181"/>
        <v>3.5000000000000003E-2</v>
      </c>
      <c r="R503" s="112">
        <f t="shared" si="182"/>
        <v>2.5000000000000001E-2</v>
      </c>
      <c r="S503" s="112">
        <f t="shared" si="183"/>
        <v>1.1666666666666667E-2</v>
      </c>
      <c r="T503" s="22" t="str">
        <f t="shared" si="189"/>
        <v>水</v>
      </c>
      <c r="U503" s="23">
        <f t="shared" si="179"/>
        <v>8</v>
      </c>
      <c r="V503" s="23">
        <f t="shared" ref="V503:AA512" si="194">ROUND(VLOOKUP($F503,professionGrow,MATCH(V$2,professionGrowPName,0),FALSE)*(1+VLOOKUP($G503,professionGrowP,MATCH(V$2,professionGrowPName,0),FALSE))*$H503*10*VLOOKUP($D503,eq_qulity,5,FALSE),0)</f>
        <v>6</v>
      </c>
      <c r="W503" s="23">
        <f t="shared" si="194"/>
        <v>6</v>
      </c>
      <c r="X503" s="23">
        <f t="shared" si="194"/>
        <v>8</v>
      </c>
      <c r="Y503" s="23">
        <f t="shared" si="194"/>
        <v>7</v>
      </c>
      <c r="Z503" s="23">
        <f t="shared" si="194"/>
        <v>5</v>
      </c>
      <c r="AA503" s="23">
        <f t="shared" si="194"/>
        <v>4</v>
      </c>
      <c r="AB503" s="113">
        <f t="shared" si="184"/>
        <v>0.15466666666666667</v>
      </c>
      <c r="AC503" s="21">
        <f t="shared" si="185"/>
        <v>276.22633333333334</v>
      </c>
    </row>
    <row r="504" spans="2:29" x14ac:dyDescent="0.15">
      <c r="B504" s="23">
        <v>502</v>
      </c>
      <c r="C504" s="23" t="str">
        <f t="shared" si="180"/>
        <v>武器502</v>
      </c>
      <c r="D504" s="23" t="str">
        <f t="shared" si="192"/>
        <v>b</v>
      </c>
      <c r="E504" s="89" t="s">
        <v>123</v>
      </c>
      <c r="F504" s="90" t="s">
        <v>16</v>
      </c>
      <c r="G504" s="22" t="s">
        <v>1716</v>
      </c>
      <c r="H504" s="23">
        <f t="shared" si="187"/>
        <v>6</v>
      </c>
      <c r="I504" s="23">
        <f t="shared" si="171"/>
        <v>174</v>
      </c>
      <c r="J504" s="23">
        <f t="shared" si="172"/>
        <v>23</v>
      </c>
      <c r="K504" s="23">
        <f t="shared" si="173"/>
        <v>13</v>
      </c>
      <c r="L504" s="23">
        <f t="shared" si="174"/>
        <v>17</v>
      </c>
      <c r="M504" s="23">
        <f t="shared" si="175"/>
        <v>17</v>
      </c>
      <c r="N504" s="23">
        <f t="shared" si="176"/>
        <v>13</v>
      </c>
      <c r="O504" s="23">
        <f t="shared" si="177"/>
        <v>12</v>
      </c>
      <c r="P504" s="23">
        <f t="shared" si="178"/>
        <v>9</v>
      </c>
      <c r="Q504" s="112">
        <f t="shared" si="181"/>
        <v>4.4999999999999998E-2</v>
      </c>
      <c r="R504" s="112">
        <f t="shared" si="182"/>
        <v>0.03</v>
      </c>
      <c r="S504" s="112">
        <f t="shared" si="183"/>
        <v>1.4999999999999999E-2</v>
      </c>
      <c r="T504" s="22" t="str">
        <f t="shared" si="189"/>
        <v>水</v>
      </c>
      <c r="U504" s="23">
        <f t="shared" si="179"/>
        <v>9</v>
      </c>
      <c r="V504" s="23">
        <f t="shared" si="194"/>
        <v>7</v>
      </c>
      <c r="W504" s="23">
        <f t="shared" si="194"/>
        <v>7</v>
      </c>
      <c r="X504" s="23">
        <f t="shared" si="194"/>
        <v>9</v>
      </c>
      <c r="Y504" s="23">
        <f t="shared" si="194"/>
        <v>8</v>
      </c>
      <c r="Z504" s="23">
        <f t="shared" si="194"/>
        <v>6</v>
      </c>
      <c r="AA504" s="23">
        <f t="shared" si="194"/>
        <v>5</v>
      </c>
      <c r="AB504" s="113">
        <f t="shared" si="184"/>
        <v>0.18533333333333335</v>
      </c>
      <c r="AC504" s="21">
        <f t="shared" si="185"/>
        <v>329.27533333333332</v>
      </c>
    </row>
    <row r="505" spans="2:29" x14ac:dyDescent="0.15">
      <c r="B505" s="23">
        <v>503</v>
      </c>
      <c r="C505" s="23" t="str">
        <f t="shared" si="180"/>
        <v>武器503</v>
      </c>
      <c r="D505" s="23" t="str">
        <f t="shared" si="192"/>
        <v>b</v>
      </c>
      <c r="E505" s="89" t="s">
        <v>123</v>
      </c>
      <c r="F505" s="90" t="s">
        <v>16</v>
      </c>
      <c r="G505" s="22" t="s">
        <v>1716</v>
      </c>
      <c r="H505" s="23">
        <f t="shared" si="187"/>
        <v>7</v>
      </c>
      <c r="I505" s="23">
        <f t="shared" si="171"/>
        <v>203</v>
      </c>
      <c r="J505" s="23">
        <f t="shared" si="172"/>
        <v>26</v>
      </c>
      <c r="K505" s="23">
        <f t="shared" si="173"/>
        <v>15</v>
      </c>
      <c r="L505" s="23">
        <f t="shared" si="174"/>
        <v>20</v>
      </c>
      <c r="M505" s="23">
        <f t="shared" si="175"/>
        <v>20</v>
      </c>
      <c r="N505" s="23">
        <f t="shared" si="176"/>
        <v>15</v>
      </c>
      <c r="O505" s="23">
        <f t="shared" si="177"/>
        <v>14</v>
      </c>
      <c r="P505" s="23">
        <f t="shared" si="178"/>
        <v>10</v>
      </c>
      <c r="Q505" s="112">
        <f t="shared" si="181"/>
        <v>0.05</v>
      </c>
      <c r="R505" s="112">
        <f t="shared" si="182"/>
        <v>3.5000000000000003E-2</v>
      </c>
      <c r="S505" s="112">
        <f t="shared" si="183"/>
        <v>1.6666666666666666E-2</v>
      </c>
      <c r="T505" s="22" t="str">
        <f t="shared" si="189"/>
        <v>水</v>
      </c>
      <c r="U505" s="23">
        <f t="shared" si="179"/>
        <v>11</v>
      </c>
      <c r="V505" s="23">
        <f t="shared" si="194"/>
        <v>8</v>
      </c>
      <c r="W505" s="23">
        <f t="shared" si="194"/>
        <v>8</v>
      </c>
      <c r="X505" s="23">
        <f t="shared" si="194"/>
        <v>11</v>
      </c>
      <c r="Y505" s="23">
        <f t="shared" si="194"/>
        <v>10</v>
      </c>
      <c r="Z505" s="23">
        <f t="shared" si="194"/>
        <v>7</v>
      </c>
      <c r="AA505" s="23">
        <f t="shared" si="194"/>
        <v>6</v>
      </c>
      <c r="AB505" s="113">
        <f t="shared" si="184"/>
        <v>0.21533333333333335</v>
      </c>
      <c r="AC505" s="21">
        <f t="shared" si="185"/>
        <v>384.31700000000001</v>
      </c>
    </row>
    <row r="506" spans="2:29" x14ac:dyDescent="0.15">
      <c r="B506" s="23">
        <v>504</v>
      </c>
      <c r="C506" s="23" t="str">
        <f t="shared" si="180"/>
        <v>武器504</v>
      </c>
      <c r="D506" s="23" t="str">
        <f t="shared" si="192"/>
        <v>b</v>
      </c>
      <c r="E506" s="89" t="s">
        <v>123</v>
      </c>
      <c r="F506" s="90" t="s">
        <v>16</v>
      </c>
      <c r="G506" s="22" t="s">
        <v>1716</v>
      </c>
      <c r="H506" s="23">
        <f t="shared" si="187"/>
        <v>8</v>
      </c>
      <c r="I506" s="23">
        <f t="shared" si="171"/>
        <v>232</v>
      </c>
      <c r="J506" s="23">
        <f t="shared" si="172"/>
        <v>30</v>
      </c>
      <c r="K506" s="23">
        <f t="shared" si="173"/>
        <v>17</v>
      </c>
      <c r="L506" s="23">
        <f t="shared" si="174"/>
        <v>23</v>
      </c>
      <c r="M506" s="23">
        <f t="shared" si="175"/>
        <v>23</v>
      </c>
      <c r="N506" s="23">
        <f t="shared" si="176"/>
        <v>17</v>
      </c>
      <c r="O506" s="23">
        <f t="shared" si="177"/>
        <v>16</v>
      </c>
      <c r="P506" s="23">
        <f t="shared" si="178"/>
        <v>12</v>
      </c>
      <c r="Q506" s="112">
        <f t="shared" si="181"/>
        <v>0.06</v>
      </c>
      <c r="R506" s="112">
        <f t="shared" si="182"/>
        <v>0.04</v>
      </c>
      <c r="S506" s="112">
        <f t="shared" si="183"/>
        <v>0.02</v>
      </c>
      <c r="T506" s="22" t="str">
        <f t="shared" si="189"/>
        <v>水</v>
      </c>
      <c r="U506" s="23">
        <f t="shared" si="179"/>
        <v>12</v>
      </c>
      <c r="V506" s="23">
        <f t="shared" si="194"/>
        <v>10</v>
      </c>
      <c r="W506" s="23">
        <f t="shared" si="194"/>
        <v>10</v>
      </c>
      <c r="X506" s="23">
        <f t="shared" si="194"/>
        <v>12</v>
      </c>
      <c r="Y506" s="23">
        <f t="shared" si="194"/>
        <v>11</v>
      </c>
      <c r="Z506" s="23">
        <f t="shared" si="194"/>
        <v>8</v>
      </c>
      <c r="AA506" s="23">
        <f t="shared" si="194"/>
        <v>7</v>
      </c>
      <c r="AB506" s="113">
        <f t="shared" si="184"/>
        <v>0.24666666666666667</v>
      </c>
      <c r="AC506" s="21">
        <f t="shared" si="185"/>
        <v>440.36666666666667</v>
      </c>
    </row>
    <row r="507" spans="2:29" x14ac:dyDescent="0.15">
      <c r="B507" s="23">
        <v>505</v>
      </c>
      <c r="C507" s="23" t="str">
        <f t="shared" si="180"/>
        <v>武器505</v>
      </c>
      <c r="D507" s="23" t="str">
        <f t="shared" si="192"/>
        <v>c</v>
      </c>
      <c r="E507" s="89" t="s">
        <v>123</v>
      </c>
      <c r="F507" s="90" t="s">
        <v>16</v>
      </c>
      <c r="G507" s="22" t="s">
        <v>1716</v>
      </c>
      <c r="H507" s="23">
        <f t="shared" si="187"/>
        <v>1</v>
      </c>
      <c r="I507" s="23">
        <f t="shared" si="171"/>
        <v>33</v>
      </c>
      <c r="J507" s="23">
        <f t="shared" si="172"/>
        <v>0</v>
      </c>
      <c r="K507" s="23">
        <f t="shared" si="173"/>
        <v>0</v>
      </c>
      <c r="L507" s="23">
        <f t="shared" si="174"/>
        <v>0</v>
      </c>
      <c r="M507" s="23">
        <f t="shared" si="175"/>
        <v>0</v>
      </c>
      <c r="N507" s="23">
        <f t="shared" si="176"/>
        <v>0</v>
      </c>
      <c r="O507" s="23">
        <f t="shared" si="177"/>
        <v>0</v>
      </c>
      <c r="P507" s="23">
        <f t="shared" si="178"/>
        <v>0</v>
      </c>
      <c r="Q507" s="112">
        <f t="shared" si="181"/>
        <v>0</v>
      </c>
      <c r="R507" s="112">
        <f t="shared" si="182"/>
        <v>0</v>
      </c>
      <c r="S507" s="112">
        <f t="shared" si="183"/>
        <v>0</v>
      </c>
      <c r="T507" s="22" t="str">
        <f t="shared" si="189"/>
        <v>水</v>
      </c>
      <c r="U507" s="23">
        <f t="shared" si="179"/>
        <v>0</v>
      </c>
      <c r="V507" s="23">
        <f t="shared" si="194"/>
        <v>0</v>
      </c>
      <c r="W507" s="23">
        <f t="shared" si="194"/>
        <v>0</v>
      </c>
      <c r="X507" s="23">
        <f t="shared" si="194"/>
        <v>0</v>
      </c>
      <c r="Y507" s="23">
        <f t="shared" si="194"/>
        <v>0</v>
      </c>
      <c r="Z507" s="23">
        <f t="shared" si="194"/>
        <v>0</v>
      </c>
      <c r="AA507" s="23">
        <f t="shared" si="194"/>
        <v>0</v>
      </c>
      <c r="AB507" s="113">
        <f t="shared" si="184"/>
        <v>0</v>
      </c>
      <c r="AC507" s="21">
        <f t="shared" si="185"/>
        <v>33</v>
      </c>
    </row>
    <row r="508" spans="2:29" x14ac:dyDescent="0.15">
      <c r="B508" s="23">
        <v>506</v>
      </c>
      <c r="C508" s="23" t="str">
        <f t="shared" si="180"/>
        <v>武器506</v>
      </c>
      <c r="D508" s="23" t="str">
        <f t="shared" si="192"/>
        <v>c</v>
      </c>
      <c r="E508" s="89" t="s">
        <v>123</v>
      </c>
      <c r="F508" s="90" t="s">
        <v>16</v>
      </c>
      <c r="G508" s="22" t="s">
        <v>1716</v>
      </c>
      <c r="H508" s="23">
        <f t="shared" si="187"/>
        <v>2</v>
      </c>
      <c r="I508" s="23">
        <f t="shared" si="171"/>
        <v>66</v>
      </c>
      <c r="J508" s="23">
        <f t="shared" si="172"/>
        <v>0</v>
      </c>
      <c r="K508" s="23">
        <f t="shared" si="173"/>
        <v>0</v>
      </c>
      <c r="L508" s="23">
        <f t="shared" si="174"/>
        <v>0</v>
      </c>
      <c r="M508" s="23">
        <f t="shared" si="175"/>
        <v>0</v>
      </c>
      <c r="N508" s="23">
        <f t="shared" si="176"/>
        <v>0</v>
      </c>
      <c r="O508" s="23">
        <f t="shared" si="177"/>
        <v>0</v>
      </c>
      <c r="P508" s="23">
        <f t="shared" si="178"/>
        <v>0</v>
      </c>
      <c r="Q508" s="112">
        <f t="shared" si="181"/>
        <v>0</v>
      </c>
      <c r="R508" s="112">
        <f t="shared" si="182"/>
        <v>0</v>
      </c>
      <c r="S508" s="112">
        <f t="shared" si="183"/>
        <v>0</v>
      </c>
      <c r="T508" s="22" t="str">
        <f t="shared" si="189"/>
        <v>水</v>
      </c>
      <c r="U508" s="23">
        <f t="shared" si="179"/>
        <v>0</v>
      </c>
      <c r="V508" s="23">
        <f t="shared" si="194"/>
        <v>0</v>
      </c>
      <c r="W508" s="23">
        <f t="shared" si="194"/>
        <v>0</v>
      </c>
      <c r="X508" s="23">
        <f t="shared" si="194"/>
        <v>0</v>
      </c>
      <c r="Y508" s="23">
        <f t="shared" si="194"/>
        <v>0</v>
      </c>
      <c r="Z508" s="23">
        <f t="shared" si="194"/>
        <v>0</v>
      </c>
      <c r="AA508" s="23">
        <f t="shared" si="194"/>
        <v>0</v>
      </c>
      <c r="AB508" s="113">
        <f t="shared" si="184"/>
        <v>0</v>
      </c>
      <c r="AC508" s="21">
        <f t="shared" si="185"/>
        <v>66</v>
      </c>
    </row>
    <row r="509" spans="2:29" x14ac:dyDescent="0.15">
      <c r="B509" s="23">
        <v>507</v>
      </c>
      <c r="C509" s="23" t="str">
        <f t="shared" si="180"/>
        <v>武器507</v>
      </c>
      <c r="D509" s="23" t="str">
        <f t="shared" si="192"/>
        <v>c</v>
      </c>
      <c r="E509" s="89" t="s">
        <v>123</v>
      </c>
      <c r="F509" s="90" t="s">
        <v>16</v>
      </c>
      <c r="G509" s="22" t="s">
        <v>1716</v>
      </c>
      <c r="H509" s="23">
        <f t="shared" si="187"/>
        <v>3</v>
      </c>
      <c r="I509" s="23">
        <f t="shared" si="171"/>
        <v>99</v>
      </c>
      <c r="J509" s="23">
        <f t="shared" si="172"/>
        <v>0</v>
      </c>
      <c r="K509" s="23">
        <f t="shared" si="173"/>
        <v>0</v>
      </c>
      <c r="L509" s="23">
        <f t="shared" si="174"/>
        <v>0</v>
      </c>
      <c r="M509" s="23">
        <f t="shared" si="175"/>
        <v>0</v>
      </c>
      <c r="N509" s="23">
        <f t="shared" si="176"/>
        <v>0</v>
      </c>
      <c r="O509" s="23">
        <f t="shared" si="177"/>
        <v>0</v>
      </c>
      <c r="P509" s="23">
        <f t="shared" si="178"/>
        <v>0</v>
      </c>
      <c r="Q509" s="112">
        <f t="shared" si="181"/>
        <v>0</v>
      </c>
      <c r="R509" s="112">
        <f t="shared" si="182"/>
        <v>0</v>
      </c>
      <c r="S509" s="112">
        <f t="shared" si="183"/>
        <v>0</v>
      </c>
      <c r="T509" s="22" t="str">
        <f t="shared" si="189"/>
        <v>水</v>
      </c>
      <c r="U509" s="23">
        <f t="shared" si="179"/>
        <v>0</v>
      </c>
      <c r="V509" s="23">
        <f t="shared" si="194"/>
        <v>0</v>
      </c>
      <c r="W509" s="23">
        <f t="shared" si="194"/>
        <v>0</v>
      </c>
      <c r="X509" s="23">
        <f t="shared" si="194"/>
        <v>0</v>
      </c>
      <c r="Y509" s="23">
        <f t="shared" si="194"/>
        <v>0</v>
      </c>
      <c r="Z509" s="23">
        <f t="shared" si="194"/>
        <v>0</v>
      </c>
      <c r="AA509" s="23">
        <f t="shared" si="194"/>
        <v>0</v>
      </c>
      <c r="AB509" s="113">
        <f t="shared" si="184"/>
        <v>0</v>
      </c>
      <c r="AC509" s="21">
        <f t="shared" si="185"/>
        <v>99</v>
      </c>
    </row>
    <row r="510" spans="2:29" x14ac:dyDescent="0.15">
      <c r="B510" s="23">
        <v>508</v>
      </c>
      <c r="C510" s="23" t="str">
        <f t="shared" si="180"/>
        <v>武器508</v>
      </c>
      <c r="D510" s="23" t="str">
        <f t="shared" si="192"/>
        <v>c</v>
      </c>
      <c r="E510" s="89" t="s">
        <v>123</v>
      </c>
      <c r="F510" s="90" t="s">
        <v>16</v>
      </c>
      <c r="G510" s="22" t="s">
        <v>1716</v>
      </c>
      <c r="H510" s="23">
        <f t="shared" si="187"/>
        <v>4</v>
      </c>
      <c r="I510" s="23">
        <f t="shared" si="171"/>
        <v>132</v>
      </c>
      <c r="J510" s="23">
        <f t="shared" si="172"/>
        <v>0</v>
      </c>
      <c r="K510" s="23">
        <f t="shared" si="173"/>
        <v>0</v>
      </c>
      <c r="L510" s="23">
        <f t="shared" si="174"/>
        <v>0</v>
      </c>
      <c r="M510" s="23">
        <f t="shared" si="175"/>
        <v>0</v>
      </c>
      <c r="N510" s="23">
        <f t="shared" si="176"/>
        <v>0</v>
      </c>
      <c r="O510" s="23">
        <f t="shared" si="177"/>
        <v>0</v>
      </c>
      <c r="P510" s="23">
        <f t="shared" si="178"/>
        <v>0</v>
      </c>
      <c r="Q510" s="112">
        <f t="shared" si="181"/>
        <v>0</v>
      </c>
      <c r="R510" s="112">
        <f t="shared" si="182"/>
        <v>0</v>
      </c>
      <c r="S510" s="112">
        <f t="shared" si="183"/>
        <v>0</v>
      </c>
      <c r="T510" s="22" t="str">
        <f t="shared" si="189"/>
        <v>水</v>
      </c>
      <c r="U510" s="23">
        <f t="shared" si="179"/>
        <v>0</v>
      </c>
      <c r="V510" s="23">
        <f t="shared" si="194"/>
        <v>0</v>
      </c>
      <c r="W510" s="23">
        <f t="shared" si="194"/>
        <v>0</v>
      </c>
      <c r="X510" s="23">
        <f t="shared" si="194"/>
        <v>0</v>
      </c>
      <c r="Y510" s="23">
        <f t="shared" si="194"/>
        <v>0</v>
      </c>
      <c r="Z510" s="23">
        <f t="shared" si="194"/>
        <v>0</v>
      </c>
      <c r="AA510" s="23">
        <f t="shared" si="194"/>
        <v>0</v>
      </c>
      <c r="AB510" s="113">
        <f t="shared" si="184"/>
        <v>0</v>
      </c>
      <c r="AC510" s="21">
        <f t="shared" si="185"/>
        <v>132</v>
      </c>
    </row>
    <row r="511" spans="2:29" x14ac:dyDescent="0.15">
      <c r="B511" s="23">
        <v>509</v>
      </c>
      <c r="C511" s="23" t="str">
        <f t="shared" si="180"/>
        <v>武器509</v>
      </c>
      <c r="D511" s="23" t="str">
        <f t="shared" si="192"/>
        <v>c</v>
      </c>
      <c r="E511" s="89" t="s">
        <v>123</v>
      </c>
      <c r="F511" s="90" t="s">
        <v>16</v>
      </c>
      <c r="G511" s="22" t="s">
        <v>1716</v>
      </c>
      <c r="H511" s="23">
        <f t="shared" si="187"/>
        <v>5</v>
      </c>
      <c r="I511" s="23">
        <f t="shared" si="171"/>
        <v>166</v>
      </c>
      <c r="J511" s="23">
        <f t="shared" si="172"/>
        <v>0</v>
      </c>
      <c r="K511" s="23">
        <f t="shared" si="173"/>
        <v>0</v>
      </c>
      <c r="L511" s="23">
        <f t="shared" si="174"/>
        <v>0</v>
      </c>
      <c r="M511" s="23">
        <f t="shared" si="175"/>
        <v>0</v>
      </c>
      <c r="N511" s="23">
        <f t="shared" si="176"/>
        <v>0</v>
      </c>
      <c r="O511" s="23">
        <f t="shared" si="177"/>
        <v>0</v>
      </c>
      <c r="P511" s="23">
        <f t="shared" si="178"/>
        <v>0</v>
      </c>
      <c r="Q511" s="112">
        <f t="shared" si="181"/>
        <v>0</v>
      </c>
      <c r="R511" s="112">
        <f t="shared" si="182"/>
        <v>0</v>
      </c>
      <c r="S511" s="112">
        <f t="shared" si="183"/>
        <v>0</v>
      </c>
      <c r="T511" s="22" t="str">
        <f t="shared" si="189"/>
        <v>水</v>
      </c>
      <c r="U511" s="23">
        <f t="shared" si="179"/>
        <v>0</v>
      </c>
      <c r="V511" s="23">
        <f t="shared" si="194"/>
        <v>0</v>
      </c>
      <c r="W511" s="23">
        <f t="shared" si="194"/>
        <v>0</v>
      </c>
      <c r="X511" s="23">
        <f t="shared" si="194"/>
        <v>0</v>
      </c>
      <c r="Y511" s="23">
        <f t="shared" si="194"/>
        <v>0</v>
      </c>
      <c r="Z511" s="23">
        <f t="shared" si="194"/>
        <v>0</v>
      </c>
      <c r="AA511" s="23">
        <f t="shared" si="194"/>
        <v>0</v>
      </c>
      <c r="AB511" s="113">
        <f t="shared" si="184"/>
        <v>0</v>
      </c>
      <c r="AC511" s="21">
        <f t="shared" si="185"/>
        <v>166</v>
      </c>
    </row>
    <row r="512" spans="2:29" x14ac:dyDescent="0.15">
      <c r="B512" s="23">
        <v>510</v>
      </c>
      <c r="C512" s="23" t="str">
        <f t="shared" si="180"/>
        <v>武器510</v>
      </c>
      <c r="D512" s="23" t="str">
        <f t="shared" si="192"/>
        <v>c</v>
      </c>
      <c r="E512" s="89" t="s">
        <v>123</v>
      </c>
      <c r="F512" s="90" t="s">
        <v>16</v>
      </c>
      <c r="G512" s="22" t="s">
        <v>1716</v>
      </c>
      <c r="H512" s="23">
        <f t="shared" si="187"/>
        <v>6</v>
      </c>
      <c r="I512" s="23">
        <f t="shared" si="171"/>
        <v>199</v>
      </c>
      <c r="J512" s="23">
        <f t="shared" si="172"/>
        <v>0</v>
      </c>
      <c r="K512" s="23">
        <f t="shared" si="173"/>
        <v>0</v>
      </c>
      <c r="L512" s="23">
        <f t="shared" si="174"/>
        <v>0</v>
      </c>
      <c r="M512" s="23">
        <f t="shared" si="175"/>
        <v>0</v>
      </c>
      <c r="N512" s="23">
        <f t="shared" si="176"/>
        <v>0</v>
      </c>
      <c r="O512" s="23">
        <f t="shared" si="177"/>
        <v>0</v>
      </c>
      <c r="P512" s="23">
        <f t="shared" si="178"/>
        <v>0</v>
      </c>
      <c r="Q512" s="112">
        <f t="shared" si="181"/>
        <v>0</v>
      </c>
      <c r="R512" s="112">
        <f t="shared" si="182"/>
        <v>0</v>
      </c>
      <c r="S512" s="112">
        <f t="shared" si="183"/>
        <v>0</v>
      </c>
      <c r="T512" s="22" t="str">
        <f t="shared" si="189"/>
        <v>水</v>
      </c>
      <c r="U512" s="23">
        <f t="shared" si="179"/>
        <v>0</v>
      </c>
      <c r="V512" s="23">
        <f t="shared" si="194"/>
        <v>0</v>
      </c>
      <c r="W512" s="23">
        <f t="shared" si="194"/>
        <v>0</v>
      </c>
      <c r="X512" s="23">
        <f t="shared" si="194"/>
        <v>0</v>
      </c>
      <c r="Y512" s="23">
        <f t="shared" si="194"/>
        <v>0</v>
      </c>
      <c r="Z512" s="23">
        <f t="shared" si="194"/>
        <v>0</v>
      </c>
      <c r="AA512" s="23">
        <f t="shared" si="194"/>
        <v>0</v>
      </c>
      <c r="AB512" s="113">
        <f t="shared" si="184"/>
        <v>0</v>
      </c>
      <c r="AC512" s="21">
        <f t="shared" si="185"/>
        <v>199</v>
      </c>
    </row>
    <row r="513" spans="2:29" x14ac:dyDescent="0.15">
      <c r="B513" s="23">
        <v>511</v>
      </c>
      <c r="C513" s="23" t="str">
        <f t="shared" si="180"/>
        <v>武器511</v>
      </c>
      <c r="D513" s="23" t="str">
        <f t="shared" si="192"/>
        <v>c</v>
      </c>
      <c r="E513" s="89" t="s">
        <v>123</v>
      </c>
      <c r="F513" s="90" t="s">
        <v>16</v>
      </c>
      <c r="G513" s="22" t="s">
        <v>1716</v>
      </c>
      <c r="H513" s="23">
        <f t="shared" si="187"/>
        <v>7</v>
      </c>
      <c r="I513" s="23">
        <f t="shared" si="171"/>
        <v>232</v>
      </c>
      <c r="J513" s="23">
        <f t="shared" si="172"/>
        <v>0</v>
      </c>
      <c r="K513" s="23">
        <f t="shared" si="173"/>
        <v>0</v>
      </c>
      <c r="L513" s="23">
        <f t="shared" si="174"/>
        <v>0</v>
      </c>
      <c r="M513" s="23">
        <f t="shared" si="175"/>
        <v>0</v>
      </c>
      <c r="N513" s="23">
        <f t="shared" si="176"/>
        <v>0</v>
      </c>
      <c r="O513" s="23">
        <f t="shared" si="177"/>
        <v>0</v>
      </c>
      <c r="P513" s="23">
        <f t="shared" si="178"/>
        <v>0</v>
      </c>
      <c r="Q513" s="112">
        <f t="shared" si="181"/>
        <v>0</v>
      </c>
      <c r="R513" s="112">
        <f t="shared" si="182"/>
        <v>0</v>
      </c>
      <c r="S513" s="112">
        <f t="shared" si="183"/>
        <v>0</v>
      </c>
      <c r="T513" s="22" t="str">
        <f t="shared" si="189"/>
        <v>水</v>
      </c>
      <c r="U513" s="23">
        <f t="shared" si="179"/>
        <v>0</v>
      </c>
      <c r="V513" s="23">
        <f t="shared" ref="V513:AA522" si="195">ROUND(VLOOKUP($F513,professionGrow,MATCH(V$2,professionGrowPName,0),FALSE)*(1+VLOOKUP($G513,professionGrowP,MATCH(V$2,professionGrowPName,0),FALSE))*$H513*10*VLOOKUP($D513,eq_qulity,5,FALSE),0)</f>
        <v>0</v>
      </c>
      <c r="W513" s="23">
        <f t="shared" si="195"/>
        <v>0</v>
      </c>
      <c r="X513" s="23">
        <f t="shared" si="195"/>
        <v>0</v>
      </c>
      <c r="Y513" s="23">
        <f t="shared" si="195"/>
        <v>0</v>
      </c>
      <c r="Z513" s="23">
        <f t="shared" si="195"/>
        <v>0</v>
      </c>
      <c r="AA513" s="23">
        <f t="shared" si="195"/>
        <v>0</v>
      </c>
      <c r="AB513" s="113">
        <f t="shared" si="184"/>
        <v>0</v>
      </c>
      <c r="AC513" s="21">
        <f t="shared" si="185"/>
        <v>232</v>
      </c>
    </row>
    <row r="514" spans="2:29" x14ac:dyDescent="0.15">
      <c r="B514" s="23">
        <v>512</v>
      </c>
      <c r="C514" s="23" t="str">
        <f t="shared" si="180"/>
        <v>武器512</v>
      </c>
      <c r="D514" s="23" t="str">
        <f t="shared" si="192"/>
        <v>c</v>
      </c>
      <c r="E514" s="89" t="s">
        <v>123</v>
      </c>
      <c r="F514" s="90" t="s">
        <v>16</v>
      </c>
      <c r="G514" s="22" t="s">
        <v>1716</v>
      </c>
      <c r="H514" s="23">
        <f t="shared" si="187"/>
        <v>8</v>
      </c>
      <c r="I514" s="23">
        <f t="shared" si="171"/>
        <v>265</v>
      </c>
      <c r="J514" s="23">
        <f t="shared" si="172"/>
        <v>0</v>
      </c>
      <c r="K514" s="23">
        <f t="shared" si="173"/>
        <v>0</v>
      </c>
      <c r="L514" s="23">
        <f t="shared" si="174"/>
        <v>0</v>
      </c>
      <c r="M514" s="23">
        <f t="shared" si="175"/>
        <v>0</v>
      </c>
      <c r="N514" s="23">
        <f t="shared" si="176"/>
        <v>0</v>
      </c>
      <c r="O514" s="23">
        <f t="shared" si="177"/>
        <v>0</v>
      </c>
      <c r="P514" s="23">
        <f t="shared" si="178"/>
        <v>0</v>
      </c>
      <c r="Q514" s="112">
        <f t="shared" si="181"/>
        <v>0</v>
      </c>
      <c r="R514" s="112">
        <f t="shared" si="182"/>
        <v>0</v>
      </c>
      <c r="S514" s="112">
        <f t="shared" si="183"/>
        <v>0</v>
      </c>
      <c r="T514" s="22" t="str">
        <f t="shared" si="189"/>
        <v>水</v>
      </c>
      <c r="U514" s="23">
        <f t="shared" si="179"/>
        <v>0</v>
      </c>
      <c r="V514" s="23">
        <f t="shared" si="195"/>
        <v>0</v>
      </c>
      <c r="W514" s="23">
        <f t="shared" si="195"/>
        <v>0</v>
      </c>
      <c r="X514" s="23">
        <f t="shared" si="195"/>
        <v>0</v>
      </c>
      <c r="Y514" s="23">
        <f t="shared" si="195"/>
        <v>0</v>
      </c>
      <c r="Z514" s="23">
        <f t="shared" si="195"/>
        <v>0</v>
      </c>
      <c r="AA514" s="23">
        <f t="shared" si="195"/>
        <v>0</v>
      </c>
      <c r="AB514" s="113">
        <f t="shared" si="184"/>
        <v>0</v>
      </c>
      <c r="AC514" s="21">
        <f t="shared" si="185"/>
        <v>265</v>
      </c>
    </row>
    <row r="515" spans="2:29" x14ac:dyDescent="0.15">
      <c r="B515" s="23">
        <v>513</v>
      </c>
      <c r="C515" s="23" t="str">
        <f t="shared" si="180"/>
        <v>武器513</v>
      </c>
      <c r="D515" s="23" t="str">
        <f t="shared" si="192"/>
        <v>s</v>
      </c>
      <c r="E515" s="89" t="s">
        <v>123</v>
      </c>
      <c r="F515" s="90" t="s">
        <v>16</v>
      </c>
      <c r="G515" s="22" t="s">
        <v>1717</v>
      </c>
      <c r="H515" s="23">
        <f t="shared" si="187"/>
        <v>1</v>
      </c>
      <c r="I515" s="23">
        <f t="shared" ref="I515:I578" si="196">ROUND(VLOOKUP(F515,professionGrow,4,FALSE)*(1+VLOOKUP(G515,professionGrowP,4,FALSE))*H515*10*VLOOKUP(D515,eq_qulity,4,FALSE)*(1+VLOOKUP($G515,equ_change,4,FALSE)),0)</f>
        <v>21</v>
      </c>
      <c r="J515" s="23">
        <f t="shared" ref="J515:J578" si="197">ROUND(VLOOKUP($F515,professionGrow,血量,FALSE)*(1+VLOOKUP($G515,professionGrowP,血量,FALSE))*$H515*10*VLOOKUP($D515,eq_qulity,5,FALSE)*(1+VLOOKUP($G515,equ_change,血量,FALSE)),0)</f>
        <v>10</v>
      </c>
      <c r="K515" s="23">
        <f t="shared" ref="K515:K578" si="198">ROUND(VLOOKUP($F515,professionGrow,魔法值,FALSE)*(1+VLOOKUP($G515,professionGrowP,魔法值,FALSE))*$H515*10*VLOOKUP($D515,eq_qulity,5,FALSE)*(1+VLOOKUP($G515,equ_change,魔法值,FALSE)),0)</f>
        <v>7</v>
      </c>
      <c r="L515" s="23">
        <f t="shared" ref="L515:L578" si="199">ROUND(VLOOKUP($F515,professionGrow,力量,FALSE)*(1+VLOOKUP($G515,professionGrowP,力量,FALSE))*$H515*10*VLOOKUP($D515,eq_qulity,5,FALSE)*(1+VLOOKUP(G515,equ_change,力量,FALSE)),0)</f>
        <v>6</v>
      </c>
      <c r="M515" s="23">
        <f t="shared" ref="M515:M578" si="200">ROUND(VLOOKUP($F515,professionGrow,防御力,FALSE)*(1+VLOOKUP($G515,professionGrowP,防御力,FALSE))*$H515*10*VLOOKUP($D515,eq_qulity,5,FALSE)*(1+VLOOKUP($G515,equ_change,防御力,FALSE)),0)</f>
        <v>7</v>
      </c>
      <c r="N515" s="23">
        <f t="shared" ref="N515:N578" si="201">ROUND(VLOOKUP($F515,professionGrow,魔攻,FALSE)*(1+VLOOKUP($G515,professionGrowP,魔攻,FALSE))*$H515*10*VLOOKUP($D515,eq_qulity,5,FALSE)*(1+VLOOKUP(G515,equ_change,魔攻,FALSE)),0)</f>
        <v>15</v>
      </c>
      <c r="O515" s="23">
        <f t="shared" ref="O515:O578" si="202">ROUND(VLOOKUP($F515,professionGrow,敏捷,FALSE)*(1+VLOOKUP($G515,professionGrowP,敏捷,FALSE))*$H515*10*VLOOKUP($D515,eq_qulity,5,FALSE)*(1+VLOOKUP(G515,equ_change,敏捷,FALSE)),0)</f>
        <v>5</v>
      </c>
      <c r="P515" s="23">
        <f t="shared" ref="P515:P578" si="203">ROUND(VLOOKUP($F515,professionGrow,幸运,FALSE)*(1+VLOOKUP($G515,professionGrowP,幸运,FALSE))*$H515*10*VLOOKUP($D515,eq_qulity,5,FALSE)*(1+VLOOKUP(G515,equ_change,幸运,FALSE)),0)</f>
        <v>5</v>
      </c>
      <c r="Q515" s="112">
        <f t="shared" si="181"/>
        <v>2.5000000000000001E-2</v>
      </c>
      <c r="R515" s="112">
        <f t="shared" si="182"/>
        <v>1.2500000000000001E-2</v>
      </c>
      <c r="S515" s="112">
        <f t="shared" si="183"/>
        <v>8.3333333333333332E-3</v>
      </c>
      <c r="T515" s="22" t="str">
        <f t="shared" si="189"/>
        <v>光</v>
      </c>
      <c r="U515" s="23">
        <f t="shared" ref="U515:U578" si="204">ROUND(VLOOKUP($F515,professionGrow,MATCH(T515,professionGrowPName,0),FALSE)*(1+VLOOKUP($G515,professionGrowP,MATCH(T515,professionGrowPName,0),FALSE))*$H515*10*VLOOKUP($D515,eq_qulity,5,FALSE),0)</f>
        <v>5</v>
      </c>
      <c r="V515" s="23">
        <f t="shared" si="195"/>
        <v>3</v>
      </c>
      <c r="W515" s="23">
        <f t="shared" si="195"/>
        <v>3</v>
      </c>
      <c r="X515" s="23">
        <f t="shared" si="195"/>
        <v>3</v>
      </c>
      <c r="Y515" s="23">
        <f t="shared" si="195"/>
        <v>4</v>
      </c>
      <c r="Z515" s="23">
        <f t="shared" si="195"/>
        <v>4</v>
      </c>
      <c r="AA515" s="23">
        <f t="shared" si="195"/>
        <v>5</v>
      </c>
      <c r="AB515" s="113">
        <f t="shared" si="184"/>
        <v>0.08</v>
      </c>
      <c r="AC515" s="21">
        <f t="shared" si="185"/>
        <v>103.12583333333335</v>
      </c>
    </row>
    <row r="516" spans="2:29" x14ac:dyDescent="0.15">
      <c r="B516" s="23">
        <v>514</v>
      </c>
      <c r="C516" s="23" t="str">
        <f t="shared" ref="C516:C579" si="205">"武器"&amp;B516</f>
        <v>武器514</v>
      </c>
      <c r="D516" s="23" t="str">
        <f t="shared" si="192"/>
        <v>s</v>
      </c>
      <c r="E516" s="89" t="s">
        <v>123</v>
      </c>
      <c r="F516" s="90" t="s">
        <v>16</v>
      </c>
      <c r="G516" s="22" t="s">
        <v>1717</v>
      </c>
      <c r="H516" s="23">
        <f t="shared" si="187"/>
        <v>2</v>
      </c>
      <c r="I516" s="23">
        <f t="shared" si="196"/>
        <v>42</v>
      </c>
      <c r="J516" s="23">
        <f t="shared" si="197"/>
        <v>19</v>
      </c>
      <c r="K516" s="23">
        <f t="shared" si="198"/>
        <v>15</v>
      </c>
      <c r="L516" s="23">
        <f t="shared" si="199"/>
        <v>13</v>
      </c>
      <c r="M516" s="23">
        <f t="shared" si="200"/>
        <v>15</v>
      </c>
      <c r="N516" s="23">
        <f t="shared" si="201"/>
        <v>31</v>
      </c>
      <c r="O516" s="23">
        <f t="shared" si="202"/>
        <v>11</v>
      </c>
      <c r="P516" s="23">
        <f t="shared" si="203"/>
        <v>9</v>
      </c>
      <c r="Q516" s="112">
        <f t="shared" ref="Q516:Q579" si="206">(P516/2)%</f>
        <v>4.4999999999999998E-2</v>
      </c>
      <c r="R516" s="112">
        <f t="shared" ref="R516:R579" si="207">(O516/4)%</f>
        <v>2.75E-2</v>
      </c>
      <c r="S516" s="112">
        <f t="shared" ref="S516:S579" si="208">(P516/6)%</f>
        <v>1.4999999999999999E-2</v>
      </c>
      <c r="T516" s="22" t="str">
        <f t="shared" si="189"/>
        <v>光</v>
      </c>
      <c r="U516" s="23">
        <f t="shared" si="204"/>
        <v>10</v>
      </c>
      <c r="V516" s="23">
        <f t="shared" si="195"/>
        <v>7</v>
      </c>
      <c r="W516" s="23">
        <f t="shared" si="195"/>
        <v>7</v>
      </c>
      <c r="X516" s="23">
        <f t="shared" si="195"/>
        <v>5</v>
      </c>
      <c r="Y516" s="23">
        <f t="shared" si="195"/>
        <v>9</v>
      </c>
      <c r="Z516" s="23">
        <f t="shared" si="195"/>
        <v>9</v>
      </c>
      <c r="AA516" s="23">
        <f t="shared" si="195"/>
        <v>10</v>
      </c>
      <c r="AB516" s="113">
        <f t="shared" ref="AB516:AB579" si="209">IF(U516=0,0,IF((SUM(I516:P516)/15)&lt;8,8%,(SUM(I516:P516)/15)%))</f>
        <v>0.10333333333333333</v>
      </c>
      <c r="AC516" s="21">
        <f t="shared" ref="AC516:AC579" si="210">SUM(I516:AB516)</f>
        <v>212.1908333333333</v>
      </c>
    </row>
    <row r="517" spans="2:29" x14ac:dyDescent="0.15">
      <c r="B517" s="23">
        <v>515</v>
      </c>
      <c r="C517" s="23" t="str">
        <f t="shared" si="205"/>
        <v>武器515</v>
      </c>
      <c r="D517" s="23" t="str">
        <f t="shared" si="192"/>
        <v>s</v>
      </c>
      <c r="E517" s="89" t="s">
        <v>123</v>
      </c>
      <c r="F517" s="90" t="s">
        <v>16</v>
      </c>
      <c r="G517" s="22" t="s">
        <v>1717</v>
      </c>
      <c r="H517" s="23">
        <f t="shared" si="187"/>
        <v>3</v>
      </c>
      <c r="I517" s="23">
        <f t="shared" si="196"/>
        <v>63</v>
      </c>
      <c r="J517" s="23">
        <f t="shared" si="197"/>
        <v>29</v>
      </c>
      <c r="K517" s="23">
        <f t="shared" si="198"/>
        <v>22</v>
      </c>
      <c r="L517" s="23">
        <f t="shared" si="199"/>
        <v>19</v>
      </c>
      <c r="M517" s="23">
        <f t="shared" si="200"/>
        <v>22</v>
      </c>
      <c r="N517" s="23">
        <f t="shared" si="201"/>
        <v>46</v>
      </c>
      <c r="O517" s="23">
        <f t="shared" si="202"/>
        <v>16</v>
      </c>
      <c r="P517" s="23">
        <f t="shared" si="203"/>
        <v>14</v>
      </c>
      <c r="Q517" s="112">
        <f t="shared" si="206"/>
        <v>7.0000000000000007E-2</v>
      </c>
      <c r="R517" s="112">
        <f t="shared" si="207"/>
        <v>0.04</v>
      </c>
      <c r="S517" s="112">
        <f t="shared" si="208"/>
        <v>2.3333333333333334E-2</v>
      </c>
      <c r="T517" s="22" t="str">
        <f t="shared" si="189"/>
        <v>光</v>
      </c>
      <c r="U517" s="23">
        <f t="shared" si="204"/>
        <v>15</v>
      </c>
      <c r="V517" s="23">
        <f t="shared" si="195"/>
        <v>10</v>
      </c>
      <c r="W517" s="23">
        <f t="shared" si="195"/>
        <v>10</v>
      </c>
      <c r="X517" s="23">
        <f t="shared" si="195"/>
        <v>8</v>
      </c>
      <c r="Y517" s="23">
        <f t="shared" si="195"/>
        <v>13</v>
      </c>
      <c r="Z517" s="23">
        <f t="shared" si="195"/>
        <v>13</v>
      </c>
      <c r="AA517" s="23">
        <f t="shared" si="195"/>
        <v>15</v>
      </c>
      <c r="AB517" s="113">
        <f t="shared" si="209"/>
        <v>0.154</v>
      </c>
      <c r="AC517" s="21">
        <f t="shared" si="210"/>
        <v>315.28733333333332</v>
      </c>
    </row>
    <row r="518" spans="2:29" x14ac:dyDescent="0.15">
      <c r="B518" s="23">
        <v>516</v>
      </c>
      <c r="C518" s="23" t="str">
        <f t="shared" si="205"/>
        <v>武器516</v>
      </c>
      <c r="D518" s="23" t="str">
        <f t="shared" si="192"/>
        <v>s</v>
      </c>
      <c r="E518" s="89" t="s">
        <v>123</v>
      </c>
      <c r="F518" s="90" t="s">
        <v>16</v>
      </c>
      <c r="G518" s="22" t="s">
        <v>1717</v>
      </c>
      <c r="H518" s="23">
        <f t="shared" si="187"/>
        <v>4</v>
      </c>
      <c r="I518" s="23">
        <f t="shared" si="196"/>
        <v>84</v>
      </c>
      <c r="J518" s="23">
        <f t="shared" si="197"/>
        <v>38</v>
      </c>
      <c r="K518" s="23">
        <f t="shared" si="198"/>
        <v>29</v>
      </c>
      <c r="L518" s="23">
        <f t="shared" si="199"/>
        <v>26</v>
      </c>
      <c r="M518" s="23">
        <f t="shared" si="200"/>
        <v>29</v>
      </c>
      <c r="N518" s="23">
        <f t="shared" si="201"/>
        <v>61</v>
      </c>
      <c r="O518" s="23">
        <f t="shared" si="202"/>
        <v>22</v>
      </c>
      <c r="P518" s="23">
        <f t="shared" si="203"/>
        <v>19</v>
      </c>
      <c r="Q518" s="112">
        <f t="shared" si="206"/>
        <v>9.5000000000000001E-2</v>
      </c>
      <c r="R518" s="112">
        <f t="shared" si="207"/>
        <v>5.5E-2</v>
      </c>
      <c r="S518" s="112">
        <f t="shared" si="208"/>
        <v>3.1666666666666662E-2</v>
      </c>
      <c r="T518" s="22" t="str">
        <f t="shared" si="189"/>
        <v>光</v>
      </c>
      <c r="U518" s="23">
        <f t="shared" si="204"/>
        <v>20</v>
      </c>
      <c r="V518" s="23">
        <f t="shared" si="195"/>
        <v>13</v>
      </c>
      <c r="W518" s="23">
        <f t="shared" si="195"/>
        <v>13</v>
      </c>
      <c r="X518" s="23">
        <f t="shared" si="195"/>
        <v>11</v>
      </c>
      <c r="Y518" s="23">
        <f t="shared" si="195"/>
        <v>18</v>
      </c>
      <c r="Z518" s="23">
        <f t="shared" si="195"/>
        <v>18</v>
      </c>
      <c r="AA518" s="23">
        <f t="shared" si="195"/>
        <v>20</v>
      </c>
      <c r="AB518" s="113">
        <f t="shared" si="209"/>
        <v>0.20533333333333334</v>
      </c>
      <c r="AC518" s="21">
        <f t="shared" si="210"/>
        <v>421.38700000000006</v>
      </c>
    </row>
    <row r="519" spans="2:29" x14ac:dyDescent="0.15">
      <c r="B519" s="23">
        <v>517</v>
      </c>
      <c r="C519" s="23" t="str">
        <f t="shared" si="205"/>
        <v>武器517</v>
      </c>
      <c r="D519" s="23" t="str">
        <f t="shared" si="192"/>
        <v>s</v>
      </c>
      <c r="E519" s="89" t="s">
        <v>123</v>
      </c>
      <c r="F519" s="90" t="s">
        <v>16</v>
      </c>
      <c r="G519" s="22" t="s">
        <v>1717</v>
      </c>
      <c r="H519" s="23">
        <f t="shared" si="187"/>
        <v>5</v>
      </c>
      <c r="I519" s="23">
        <f t="shared" si="196"/>
        <v>105</v>
      </c>
      <c r="J519" s="23">
        <f t="shared" si="197"/>
        <v>48</v>
      </c>
      <c r="K519" s="23">
        <f t="shared" si="198"/>
        <v>36</v>
      </c>
      <c r="L519" s="23">
        <f t="shared" si="199"/>
        <v>32</v>
      </c>
      <c r="M519" s="23">
        <f t="shared" si="200"/>
        <v>36</v>
      </c>
      <c r="N519" s="23">
        <f t="shared" si="201"/>
        <v>77</v>
      </c>
      <c r="O519" s="23">
        <f t="shared" si="202"/>
        <v>27</v>
      </c>
      <c r="P519" s="23">
        <f t="shared" si="203"/>
        <v>23</v>
      </c>
      <c r="Q519" s="112">
        <f t="shared" si="206"/>
        <v>0.115</v>
      </c>
      <c r="R519" s="112">
        <f t="shared" si="207"/>
        <v>6.7500000000000004E-2</v>
      </c>
      <c r="S519" s="112">
        <f t="shared" si="208"/>
        <v>3.8333333333333337E-2</v>
      </c>
      <c r="T519" s="22" t="str">
        <f t="shared" si="189"/>
        <v>光</v>
      </c>
      <c r="U519" s="23">
        <f t="shared" si="204"/>
        <v>25</v>
      </c>
      <c r="V519" s="23">
        <f t="shared" si="195"/>
        <v>16</v>
      </c>
      <c r="W519" s="23">
        <f t="shared" si="195"/>
        <v>16</v>
      </c>
      <c r="X519" s="23">
        <f t="shared" si="195"/>
        <v>13</v>
      </c>
      <c r="Y519" s="23">
        <f t="shared" si="195"/>
        <v>22</v>
      </c>
      <c r="Z519" s="23">
        <f t="shared" si="195"/>
        <v>22</v>
      </c>
      <c r="AA519" s="23">
        <f t="shared" si="195"/>
        <v>25</v>
      </c>
      <c r="AB519" s="113">
        <f t="shared" si="209"/>
        <v>0.25600000000000001</v>
      </c>
      <c r="AC519" s="21">
        <f t="shared" si="210"/>
        <v>523.47683333333327</v>
      </c>
    </row>
    <row r="520" spans="2:29" x14ac:dyDescent="0.15">
      <c r="B520" s="23">
        <v>518</v>
      </c>
      <c r="C520" s="23" t="str">
        <f t="shared" si="205"/>
        <v>武器518</v>
      </c>
      <c r="D520" s="23" t="str">
        <f t="shared" si="192"/>
        <v>s</v>
      </c>
      <c r="E520" s="89" t="s">
        <v>123</v>
      </c>
      <c r="F520" s="90" t="s">
        <v>16</v>
      </c>
      <c r="G520" s="22" t="s">
        <v>1717</v>
      </c>
      <c r="H520" s="23">
        <f t="shared" si="187"/>
        <v>6</v>
      </c>
      <c r="I520" s="23">
        <f t="shared" si="196"/>
        <v>126</v>
      </c>
      <c r="J520" s="23">
        <f t="shared" si="197"/>
        <v>58</v>
      </c>
      <c r="K520" s="23">
        <f t="shared" si="198"/>
        <v>44</v>
      </c>
      <c r="L520" s="23">
        <f t="shared" si="199"/>
        <v>39</v>
      </c>
      <c r="M520" s="23">
        <f t="shared" si="200"/>
        <v>44</v>
      </c>
      <c r="N520" s="23">
        <f t="shared" si="201"/>
        <v>92</v>
      </c>
      <c r="O520" s="23">
        <f t="shared" si="202"/>
        <v>33</v>
      </c>
      <c r="P520" s="23">
        <f t="shared" si="203"/>
        <v>28</v>
      </c>
      <c r="Q520" s="112">
        <f t="shared" si="206"/>
        <v>0.14000000000000001</v>
      </c>
      <c r="R520" s="112">
        <f t="shared" si="207"/>
        <v>8.2500000000000004E-2</v>
      </c>
      <c r="S520" s="112">
        <f t="shared" si="208"/>
        <v>4.6666666666666669E-2</v>
      </c>
      <c r="T520" s="22" t="str">
        <f t="shared" si="189"/>
        <v>光</v>
      </c>
      <c r="U520" s="23">
        <f t="shared" si="204"/>
        <v>30</v>
      </c>
      <c r="V520" s="23">
        <f t="shared" si="195"/>
        <v>20</v>
      </c>
      <c r="W520" s="23">
        <f t="shared" si="195"/>
        <v>20</v>
      </c>
      <c r="X520" s="23">
        <f t="shared" si="195"/>
        <v>16</v>
      </c>
      <c r="Y520" s="23">
        <f t="shared" si="195"/>
        <v>26</v>
      </c>
      <c r="Z520" s="23">
        <f t="shared" si="195"/>
        <v>26</v>
      </c>
      <c r="AA520" s="23">
        <f t="shared" si="195"/>
        <v>30</v>
      </c>
      <c r="AB520" s="113">
        <f t="shared" si="209"/>
        <v>0.30933333333333335</v>
      </c>
      <c r="AC520" s="21">
        <f t="shared" si="210"/>
        <v>632.57850000000008</v>
      </c>
    </row>
    <row r="521" spans="2:29" x14ac:dyDescent="0.15">
      <c r="B521" s="23">
        <v>519</v>
      </c>
      <c r="C521" s="23" t="str">
        <f t="shared" si="205"/>
        <v>武器519</v>
      </c>
      <c r="D521" s="23" t="str">
        <f t="shared" si="192"/>
        <v>s</v>
      </c>
      <c r="E521" s="89" t="s">
        <v>123</v>
      </c>
      <c r="F521" s="90" t="s">
        <v>16</v>
      </c>
      <c r="G521" s="22" t="s">
        <v>1717</v>
      </c>
      <c r="H521" s="23">
        <f t="shared" si="187"/>
        <v>7</v>
      </c>
      <c r="I521" s="23">
        <f t="shared" si="196"/>
        <v>147</v>
      </c>
      <c r="J521" s="23">
        <f t="shared" si="197"/>
        <v>67</v>
      </c>
      <c r="K521" s="23">
        <f t="shared" si="198"/>
        <v>51</v>
      </c>
      <c r="L521" s="23">
        <f t="shared" si="199"/>
        <v>45</v>
      </c>
      <c r="M521" s="23">
        <f t="shared" si="200"/>
        <v>51</v>
      </c>
      <c r="N521" s="23">
        <f t="shared" si="201"/>
        <v>108</v>
      </c>
      <c r="O521" s="23">
        <f t="shared" si="202"/>
        <v>38</v>
      </c>
      <c r="P521" s="23">
        <f t="shared" si="203"/>
        <v>32</v>
      </c>
      <c r="Q521" s="112">
        <f t="shared" si="206"/>
        <v>0.16</v>
      </c>
      <c r="R521" s="112">
        <f t="shared" si="207"/>
        <v>9.5000000000000001E-2</v>
      </c>
      <c r="S521" s="112">
        <f t="shared" si="208"/>
        <v>5.333333333333333E-2</v>
      </c>
      <c r="T521" s="22" t="str">
        <f t="shared" si="189"/>
        <v>光</v>
      </c>
      <c r="U521" s="23">
        <f t="shared" si="204"/>
        <v>35</v>
      </c>
      <c r="V521" s="23">
        <f t="shared" si="195"/>
        <v>23</v>
      </c>
      <c r="W521" s="23">
        <f t="shared" si="195"/>
        <v>23</v>
      </c>
      <c r="X521" s="23">
        <f t="shared" si="195"/>
        <v>19</v>
      </c>
      <c r="Y521" s="23">
        <f t="shared" si="195"/>
        <v>31</v>
      </c>
      <c r="Z521" s="23">
        <f t="shared" si="195"/>
        <v>31</v>
      </c>
      <c r="AA521" s="23">
        <f t="shared" si="195"/>
        <v>35</v>
      </c>
      <c r="AB521" s="113">
        <f t="shared" si="209"/>
        <v>0.35933333333333328</v>
      </c>
      <c r="AC521" s="21">
        <f t="shared" si="210"/>
        <v>736.66766666666661</v>
      </c>
    </row>
    <row r="522" spans="2:29" x14ac:dyDescent="0.15">
      <c r="B522" s="23">
        <v>520</v>
      </c>
      <c r="C522" s="23" t="str">
        <f t="shared" si="205"/>
        <v>武器520</v>
      </c>
      <c r="D522" s="23" t="str">
        <f t="shared" si="192"/>
        <v>s</v>
      </c>
      <c r="E522" s="89" t="s">
        <v>123</v>
      </c>
      <c r="F522" s="90" t="s">
        <v>16</v>
      </c>
      <c r="G522" s="22" t="s">
        <v>1717</v>
      </c>
      <c r="H522" s="23">
        <f t="shared" si="187"/>
        <v>8</v>
      </c>
      <c r="I522" s="23">
        <f t="shared" si="196"/>
        <v>168</v>
      </c>
      <c r="J522" s="23">
        <f t="shared" si="197"/>
        <v>77</v>
      </c>
      <c r="K522" s="23">
        <f t="shared" si="198"/>
        <v>58</v>
      </c>
      <c r="L522" s="23">
        <f t="shared" si="199"/>
        <v>52</v>
      </c>
      <c r="M522" s="23">
        <f t="shared" si="200"/>
        <v>58</v>
      </c>
      <c r="N522" s="23">
        <f t="shared" si="201"/>
        <v>123</v>
      </c>
      <c r="O522" s="23">
        <f t="shared" si="202"/>
        <v>44</v>
      </c>
      <c r="P522" s="23">
        <f t="shared" si="203"/>
        <v>37</v>
      </c>
      <c r="Q522" s="112">
        <f t="shared" si="206"/>
        <v>0.185</v>
      </c>
      <c r="R522" s="112">
        <f t="shared" si="207"/>
        <v>0.11</v>
      </c>
      <c r="S522" s="112">
        <f t="shared" si="208"/>
        <v>6.1666666666666668E-2</v>
      </c>
      <c r="T522" s="22" t="str">
        <f t="shared" si="189"/>
        <v>光</v>
      </c>
      <c r="U522" s="23">
        <f t="shared" si="204"/>
        <v>40</v>
      </c>
      <c r="V522" s="23">
        <f t="shared" si="195"/>
        <v>26</v>
      </c>
      <c r="W522" s="23">
        <f t="shared" si="195"/>
        <v>26</v>
      </c>
      <c r="X522" s="23">
        <f t="shared" si="195"/>
        <v>22</v>
      </c>
      <c r="Y522" s="23">
        <f t="shared" si="195"/>
        <v>35</v>
      </c>
      <c r="Z522" s="23">
        <f t="shared" si="195"/>
        <v>35</v>
      </c>
      <c r="AA522" s="23">
        <f t="shared" si="195"/>
        <v>40</v>
      </c>
      <c r="AB522" s="113">
        <f t="shared" si="209"/>
        <v>0.41133333333333333</v>
      </c>
      <c r="AC522" s="21">
        <f t="shared" si="210"/>
        <v>841.76799999999992</v>
      </c>
    </row>
    <row r="523" spans="2:29" x14ac:dyDescent="0.15">
      <c r="B523" s="23">
        <v>521</v>
      </c>
      <c r="C523" s="23" t="str">
        <f t="shared" si="205"/>
        <v>武器521</v>
      </c>
      <c r="D523" s="23" t="str">
        <f t="shared" si="192"/>
        <v>a</v>
      </c>
      <c r="E523" s="89" t="s">
        <v>123</v>
      </c>
      <c r="F523" s="90" t="s">
        <v>16</v>
      </c>
      <c r="G523" s="22" t="s">
        <v>1717</v>
      </c>
      <c r="H523" s="23">
        <f t="shared" si="187"/>
        <v>1</v>
      </c>
      <c r="I523" s="23">
        <f t="shared" si="196"/>
        <v>19</v>
      </c>
      <c r="J523" s="23">
        <f t="shared" si="197"/>
        <v>7</v>
      </c>
      <c r="K523" s="23">
        <f t="shared" si="198"/>
        <v>5</v>
      </c>
      <c r="L523" s="23">
        <f t="shared" si="199"/>
        <v>5</v>
      </c>
      <c r="M523" s="23">
        <f t="shared" si="200"/>
        <v>5</v>
      </c>
      <c r="N523" s="23">
        <f t="shared" si="201"/>
        <v>12</v>
      </c>
      <c r="O523" s="23">
        <f t="shared" si="202"/>
        <v>4</v>
      </c>
      <c r="P523" s="23">
        <f t="shared" si="203"/>
        <v>3</v>
      </c>
      <c r="Q523" s="112">
        <f t="shared" si="206"/>
        <v>1.4999999999999999E-2</v>
      </c>
      <c r="R523" s="112">
        <f t="shared" si="207"/>
        <v>0.01</v>
      </c>
      <c r="S523" s="112">
        <f t="shared" si="208"/>
        <v>5.0000000000000001E-3</v>
      </c>
      <c r="T523" s="22" t="str">
        <f t="shared" si="189"/>
        <v>光</v>
      </c>
      <c r="U523" s="23">
        <f t="shared" si="204"/>
        <v>4</v>
      </c>
      <c r="V523" s="23">
        <f t="shared" ref="V523:AA532" si="211">ROUND(VLOOKUP($F523,professionGrow,MATCH(V$2,professionGrowPName,0),FALSE)*(1+VLOOKUP($G523,professionGrowP,MATCH(V$2,professionGrowPName,0),FALSE))*$H523*10*VLOOKUP($D523,eq_qulity,5,FALSE),0)</f>
        <v>2</v>
      </c>
      <c r="W523" s="23">
        <f t="shared" si="211"/>
        <v>2</v>
      </c>
      <c r="X523" s="23">
        <f t="shared" si="211"/>
        <v>2</v>
      </c>
      <c r="Y523" s="23">
        <f t="shared" si="211"/>
        <v>3</v>
      </c>
      <c r="Z523" s="23">
        <f t="shared" si="211"/>
        <v>3</v>
      </c>
      <c r="AA523" s="23">
        <f t="shared" si="211"/>
        <v>4</v>
      </c>
      <c r="AB523" s="113">
        <f t="shared" si="209"/>
        <v>0.08</v>
      </c>
      <c r="AC523" s="21">
        <f t="shared" si="210"/>
        <v>80.11</v>
      </c>
    </row>
    <row r="524" spans="2:29" x14ac:dyDescent="0.15">
      <c r="B524" s="23">
        <v>522</v>
      </c>
      <c r="C524" s="23" t="str">
        <f t="shared" si="205"/>
        <v>武器522</v>
      </c>
      <c r="D524" s="23" t="str">
        <f t="shared" si="192"/>
        <v>a</v>
      </c>
      <c r="E524" s="89" t="s">
        <v>123</v>
      </c>
      <c r="F524" s="90" t="s">
        <v>16</v>
      </c>
      <c r="G524" s="22" t="s">
        <v>1717</v>
      </c>
      <c r="H524" s="23">
        <f t="shared" ref="H524:H587" si="212">H516</f>
        <v>2</v>
      </c>
      <c r="I524" s="23">
        <f t="shared" si="196"/>
        <v>37</v>
      </c>
      <c r="J524" s="23">
        <f t="shared" si="197"/>
        <v>14</v>
      </c>
      <c r="K524" s="23">
        <f t="shared" si="198"/>
        <v>11</v>
      </c>
      <c r="L524" s="23">
        <f t="shared" si="199"/>
        <v>10</v>
      </c>
      <c r="M524" s="23">
        <f t="shared" si="200"/>
        <v>11</v>
      </c>
      <c r="N524" s="23">
        <f t="shared" si="201"/>
        <v>23</v>
      </c>
      <c r="O524" s="23">
        <f t="shared" si="202"/>
        <v>8</v>
      </c>
      <c r="P524" s="23">
        <f t="shared" si="203"/>
        <v>7</v>
      </c>
      <c r="Q524" s="112">
        <f t="shared" si="206"/>
        <v>3.5000000000000003E-2</v>
      </c>
      <c r="R524" s="112">
        <f t="shared" si="207"/>
        <v>0.02</v>
      </c>
      <c r="S524" s="112">
        <f t="shared" si="208"/>
        <v>1.1666666666666667E-2</v>
      </c>
      <c r="T524" s="22" t="str">
        <f t="shared" si="189"/>
        <v>光</v>
      </c>
      <c r="U524" s="23">
        <f t="shared" si="204"/>
        <v>7</v>
      </c>
      <c r="V524" s="23">
        <f t="shared" si="211"/>
        <v>5</v>
      </c>
      <c r="W524" s="23">
        <f t="shared" si="211"/>
        <v>5</v>
      </c>
      <c r="X524" s="23">
        <f t="shared" si="211"/>
        <v>4</v>
      </c>
      <c r="Y524" s="23">
        <f t="shared" si="211"/>
        <v>7</v>
      </c>
      <c r="Z524" s="23">
        <f t="shared" si="211"/>
        <v>7</v>
      </c>
      <c r="AA524" s="23">
        <f t="shared" si="211"/>
        <v>7</v>
      </c>
      <c r="AB524" s="113">
        <f t="shared" si="209"/>
        <v>8.0666666666666664E-2</v>
      </c>
      <c r="AC524" s="21">
        <f t="shared" si="210"/>
        <v>163.14733333333334</v>
      </c>
    </row>
    <row r="525" spans="2:29" x14ac:dyDescent="0.15">
      <c r="B525" s="23">
        <v>523</v>
      </c>
      <c r="C525" s="23" t="str">
        <f t="shared" si="205"/>
        <v>武器523</v>
      </c>
      <c r="D525" s="23" t="str">
        <f t="shared" si="192"/>
        <v>a</v>
      </c>
      <c r="E525" s="89" t="s">
        <v>123</v>
      </c>
      <c r="F525" s="90" t="s">
        <v>16</v>
      </c>
      <c r="G525" s="22" t="s">
        <v>1717</v>
      </c>
      <c r="H525" s="23">
        <f t="shared" si="212"/>
        <v>3</v>
      </c>
      <c r="I525" s="23">
        <f t="shared" si="196"/>
        <v>56</v>
      </c>
      <c r="J525" s="23">
        <f t="shared" si="197"/>
        <v>22</v>
      </c>
      <c r="K525" s="23">
        <f t="shared" si="198"/>
        <v>16</v>
      </c>
      <c r="L525" s="23">
        <f t="shared" si="199"/>
        <v>15</v>
      </c>
      <c r="M525" s="23">
        <f t="shared" si="200"/>
        <v>16</v>
      </c>
      <c r="N525" s="23">
        <f t="shared" si="201"/>
        <v>35</v>
      </c>
      <c r="O525" s="23">
        <f t="shared" si="202"/>
        <v>12</v>
      </c>
      <c r="P525" s="23">
        <f t="shared" si="203"/>
        <v>10</v>
      </c>
      <c r="Q525" s="112">
        <f t="shared" si="206"/>
        <v>0.05</v>
      </c>
      <c r="R525" s="112">
        <f t="shared" si="207"/>
        <v>0.03</v>
      </c>
      <c r="S525" s="112">
        <f t="shared" si="208"/>
        <v>1.6666666666666666E-2</v>
      </c>
      <c r="T525" s="22" t="str">
        <f t="shared" si="189"/>
        <v>光</v>
      </c>
      <c r="U525" s="23">
        <f t="shared" si="204"/>
        <v>11</v>
      </c>
      <c r="V525" s="23">
        <f t="shared" si="211"/>
        <v>7</v>
      </c>
      <c r="W525" s="23">
        <f t="shared" si="211"/>
        <v>7</v>
      </c>
      <c r="X525" s="23">
        <f t="shared" si="211"/>
        <v>6</v>
      </c>
      <c r="Y525" s="23">
        <f t="shared" si="211"/>
        <v>10</v>
      </c>
      <c r="Z525" s="23">
        <f t="shared" si="211"/>
        <v>10</v>
      </c>
      <c r="AA525" s="23">
        <f t="shared" si="211"/>
        <v>11</v>
      </c>
      <c r="AB525" s="113">
        <f t="shared" si="209"/>
        <v>0.12133333333333333</v>
      </c>
      <c r="AC525" s="21">
        <f t="shared" si="210"/>
        <v>244.21800000000002</v>
      </c>
    </row>
    <row r="526" spans="2:29" x14ac:dyDescent="0.15">
      <c r="B526" s="23">
        <v>524</v>
      </c>
      <c r="C526" s="23" t="str">
        <f t="shared" si="205"/>
        <v>武器524</v>
      </c>
      <c r="D526" s="23" t="str">
        <f t="shared" si="192"/>
        <v>a</v>
      </c>
      <c r="E526" s="89" t="s">
        <v>123</v>
      </c>
      <c r="F526" s="90" t="s">
        <v>16</v>
      </c>
      <c r="G526" s="22" t="s">
        <v>1717</v>
      </c>
      <c r="H526" s="23">
        <f t="shared" si="212"/>
        <v>4</v>
      </c>
      <c r="I526" s="23">
        <f t="shared" si="196"/>
        <v>74</v>
      </c>
      <c r="J526" s="23">
        <f t="shared" si="197"/>
        <v>29</v>
      </c>
      <c r="K526" s="23">
        <f t="shared" si="198"/>
        <v>22</v>
      </c>
      <c r="L526" s="23">
        <f t="shared" si="199"/>
        <v>19</v>
      </c>
      <c r="M526" s="23">
        <f t="shared" si="200"/>
        <v>22</v>
      </c>
      <c r="N526" s="23">
        <f t="shared" si="201"/>
        <v>46</v>
      </c>
      <c r="O526" s="23">
        <f t="shared" si="202"/>
        <v>16</v>
      </c>
      <c r="P526" s="23">
        <f t="shared" si="203"/>
        <v>14</v>
      </c>
      <c r="Q526" s="112">
        <f t="shared" si="206"/>
        <v>7.0000000000000007E-2</v>
      </c>
      <c r="R526" s="112">
        <f t="shared" si="207"/>
        <v>0.04</v>
      </c>
      <c r="S526" s="112">
        <f t="shared" si="208"/>
        <v>2.3333333333333334E-2</v>
      </c>
      <c r="T526" s="22" t="str">
        <f t="shared" si="189"/>
        <v>光</v>
      </c>
      <c r="U526" s="23">
        <f t="shared" si="204"/>
        <v>15</v>
      </c>
      <c r="V526" s="23">
        <f t="shared" si="211"/>
        <v>10</v>
      </c>
      <c r="W526" s="23">
        <f t="shared" si="211"/>
        <v>10</v>
      </c>
      <c r="X526" s="23">
        <f t="shared" si="211"/>
        <v>8</v>
      </c>
      <c r="Y526" s="23">
        <f t="shared" si="211"/>
        <v>13</v>
      </c>
      <c r="Z526" s="23">
        <f t="shared" si="211"/>
        <v>13</v>
      </c>
      <c r="AA526" s="23">
        <f t="shared" si="211"/>
        <v>15</v>
      </c>
      <c r="AB526" s="113">
        <f t="shared" si="209"/>
        <v>0.16133333333333333</v>
      </c>
      <c r="AC526" s="21">
        <f t="shared" si="210"/>
        <v>326.29466666666667</v>
      </c>
    </row>
    <row r="527" spans="2:29" x14ac:dyDescent="0.15">
      <c r="B527" s="23">
        <v>525</v>
      </c>
      <c r="C527" s="23" t="str">
        <f t="shared" si="205"/>
        <v>武器525</v>
      </c>
      <c r="D527" s="23" t="str">
        <f t="shared" si="192"/>
        <v>a</v>
      </c>
      <c r="E527" s="89" t="s">
        <v>123</v>
      </c>
      <c r="F527" s="90" t="s">
        <v>16</v>
      </c>
      <c r="G527" s="22" t="s">
        <v>1717</v>
      </c>
      <c r="H527" s="23">
        <f t="shared" si="212"/>
        <v>5</v>
      </c>
      <c r="I527" s="23">
        <f t="shared" si="196"/>
        <v>93</v>
      </c>
      <c r="J527" s="23">
        <f t="shared" si="197"/>
        <v>36</v>
      </c>
      <c r="K527" s="23">
        <f t="shared" si="198"/>
        <v>27</v>
      </c>
      <c r="L527" s="23">
        <f t="shared" si="199"/>
        <v>24</v>
      </c>
      <c r="M527" s="23">
        <f t="shared" si="200"/>
        <v>27</v>
      </c>
      <c r="N527" s="23">
        <f t="shared" si="201"/>
        <v>58</v>
      </c>
      <c r="O527" s="23">
        <f t="shared" si="202"/>
        <v>20</v>
      </c>
      <c r="P527" s="23">
        <f t="shared" si="203"/>
        <v>17</v>
      </c>
      <c r="Q527" s="112">
        <f t="shared" si="206"/>
        <v>8.5000000000000006E-2</v>
      </c>
      <c r="R527" s="112">
        <f t="shared" si="207"/>
        <v>0.05</v>
      </c>
      <c r="S527" s="112">
        <f t="shared" si="208"/>
        <v>2.8333333333333335E-2</v>
      </c>
      <c r="T527" s="22" t="str">
        <f t="shared" si="189"/>
        <v>光</v>
      </c>
      <c r="U527" s="23">
        <f t="shared" si="204"/>
        <v>19</v>
      </c>
      <c r="V527" s="23">
        <f t="shared" si="211"/>
        <v>12</v>
      </c>
      <c r="W527" s="23">
        <f t="shared" si="211"/>
        <v>12</v>
      </c>
      <c r="X527" s="23">
        <f t="shared" si="211"/>
        <v>10</v>
      </c>
      <c r="Y527" s="23">
        <f t="shared" si="211"/>
        <v>17</v>
      </c>
      <c r="Z527" s="23">
        <f t="shared" si="211"/>
        <v>17</v>
      </c>
      <c r="AA527" s="23">
        <f t="shared" si="211"/>
        <v>19</v>
      </c>
      <c r="AB527" s="113">
        <f t="shared" si="209"/>
        <v>0.20133333333333334</v>
      </c>
      <c r="AC527" s="21">
        <f t="shared" si="210"/>
        <v>408.36466666666661</v>
      </c>
    </row>
    <row r="528" spans="2:29" x14ac:dyDescent="0.15">
      <c r="B528" s="23">
        <v>526</v>
      </c>
      <c r="C528" s="23" t="str">
        <f t="shared" si="205"/>
        <v>武器526</v>
      </c>
      <c r="D528" s="23" t="str">
        <f t="shared" si="192"/>
        <v>a</v>
      </c>
      <c r="E528" s="89" t="s">
        <v>123</v>
      </c>
      <c r="F528" s="90" t="s">
        <v>16</v>
      </c>
      <c r="G528" s="22" t="s">
        <v>1717</v>
      </c>
      <c r="H528" s="23">
        <f t="shared" si="212"/>
        <v>6</v>
      </c>
      <c r="I528" s="23">
        <f t="shared" si="196"/>
        <v>111</v>
      </c>
      <c r="J528" s="23">
        <f t="shared" si="197"/>
        <v>43</v>
      </c>
      <c r="K528" s="23">
        <f t="shared" si="198"/>
        <v>33</v>
      </c>
      <c r="L528" s="23">
        <f t="shared" si="199"/>
        <v>29</v>
      </c>
      <c r="M528" s="23">
        <f t="shared" si="200"/>
        <v>33</v>
      </c>
      <c r="N528" s="23">
        <f t="shared" si="201"/>
        <v>69</v>
      </c>
      <c r="O528" s="23">
        <f t="shared" si="202"/>
        <v>24</v>
      </c>
      <c r="P528" s="23">
        <f t="shared" si="203"/>
        <v>21</v>
      </c>
      <c r="Q528" s="112">
        <f t="shared" si="206"/>
        <v>0.105</v>
      </c>
      <c r="R528" s="112">
        <f t="shared" si="207"/>
        <v>0.06</v>
      </c>
      <c r="S528" s="112">
        <f t="shared" si="208"/>
        <v>3.5000000000000003E-2</v>
      </c>
      <c r="T528" s="22" t="str">
        <f t="shared" si="189"/>
        <v>光</v>
      </c>
      <c r="U528" s="23">
        <f t="shared" si="204"/>
        <v>22</v>
      </c>
      <c r="V528" s="23">
        <f t="shared" si="211"/>
        <v>15</v>
      </c>
      <c r="W528" s="23">
        <f t="shared" si="211"/>
        <v>15</v>
      </c>
      <c r="X528" s="23">
        <f t="shared" si="211"/>
        <v>12</v>
      </c>
      <c r="Y528" s="23">
        <f t="shared" si="211"/>
        <v>20</v>
      </c>
      <c r="Z528" s="23">
        <f t="shared" si="211"/>
        <v>20</v>
      </c>
      <c r="AA528" s="23">
        <f t="shared" si="211"/>
        <v>22</v>
      </c>
      <c r="AB528" s="113">
        <f t="shared" si="209"/>
        <v>0.24199999999999999</v>
      </c>
      <c r="AC528" s="21">
        <f t="shared" si="210"/>
        <v>489.44200000000006</v>
      </c>
    </row>
    <row r="529" spans="2:29" x14ac:dyDescent="0.15">
      <c r="B529" s="23">
        <v>527</v>
      </c>
      <c r="C529" s="23" t="str">
        <f t="shared" si="205"/>
        <v>武器527</v>
      </c>
      <c r="D529" s="23" t="str">
        <f t="shared" si="192"/>
        <v>a</v>
      </c>
      <c r="E529" s="89" t="s">
        <v>123</v>
      </c>
      <c r="F529" s="90" t="s">
        <v>16</v>
      </c>
      <c r="G529" s="22" t="s">
        <v>1717</v>
      </c>
      <c r="H529" s="23">
        <f t="shared" si="212"/>
        <v>7</v>
      </c>
      <c r="I529" s="23">
        <f t="shared" si="196"/>
        <v>130</v>
      </c>
      <c r="J529" s="23">
        <f t="shared" si="197"/>
        <v>50</v>
      </c>
      <c r="K529" s="23">
        <f t="shared" si="198"/>
        <v>38</v>
      </c>
      <c r="L529" s="23">
        <f t="shared" si="199"/>
        <v>34</v>
      </c>
      <c r="M529" s="23">
        <f t="shared" si="200"/>
        <v>38</v>
      </c>
      <c r="N529" s="23">
        <f t="shared" si="201"/>
        <v>81</v>
      </c>
      <c r="O529" s="23">
        <f t="shared" si="202"/>
        <v>29</v>
      </c>
      <c r="P529" s="23">
        <f t="shared" si="203"/>
        <v>24</v>
      </c>
      <c r="Q529" s="112">
        <f t="shared" si="206"/>
        <v>0.12</v>
      </c>
      <c r="R529" s="112">
        <f t="shared" si="207"/>
        <v>7.2499999999999995E-2</v>
      </c>
      <c r="S529" s="112">
        <f t="shared" si="208"/>
        <v>0.04</v>
      </c>
      <c r="T529" s="22" t="str">
        <f t="shared" si="189"/>
        <v>光</v>
      </c>
      <c r="U529" s="23">
        <f t="shared" si="204"/>
        <v>26</v>
      </c>
      <c r="V529" s="23">
        <f t="shared" si="211"/>
        <v>17</v>
      </c>
      <c r="W529" s="23">
        <f t="shared" si="211"/>
        <v>17</v>
      </c>
      <c r="X529" s="23">
        <f t="shared" si="211"/>
        <v>14</v>
      </c>
      <c r="Y529" s="23">
        <f t="shared" si="211"/>
        <v>23</v>
      </c>
      <c r="Z529" s="23">
        <f t="shared" si="211"/>
        <v>23</v>
      </c>
      <c r="AA529" s="23">
        <f t="shared" si="211"/>
        <v>26</v>
      </c>
      <c r="AB529" s="113">
        <f t="shared" si="209"/>
        <v>0.28266666666666668</v>
      </c>
      <c r="AC529" s="21">
        <f t="shared" si="210"/>
        <v>570.51516666666669</v>
      </c>
    </row>
    <row r="530" spans="2:29" x14ac:dyDescent="0.15">
      <c r="B530" s="23">
        <v>528</v>
      </c>
      <c r="C530" s="23" t="str">
        <f t="shared" si="205"/>
        <v>武器528</v>
      </c>
      <c r="D530" s="23" t="str">
        <f t="shared" si="192"/>
        <v>a</v>
      </c>
      <c r="E530" s="89" t="s">
        <v>123</v>
      </c>
      <c r="F530" s="90" t="s">
        <v>16</v>
      </c>
      <c r="G530" s="22" t="s">
        <v>1717</v>
      </c>
      <c r="H530" s="23">
        <f t="shared" si="212"/>
        <v>8</v>
      </c>
      <c r="I530" s="23">
        <f t="shared" si="196"/>
        <v>148</v>
      </c>
      <c r="J530" s="23">
        <f t="shared" si="197"/>
        <v>58</v>
      </c>
      <c r="K530" s="23">
        <f t="shared" si="198"/>
        <v>44</v>
      </c>
      <c r="L530" s="23">
        <f t="shared" si="199"/>
        <v>39</v>
      </c>
      <c r="M530" s="23">
        <f t="shared" si="200"/>
        <v>44</v>
      </c>
      <c r="N530" s="23">
        <f t="shared" si="201"/>
        <v>92</v>
      </c>
      <c r="O530" s="23">
        <f t="shared" si="202"/>
        <v>33</v>
      </c>
      <c r="P530" s="23">
        <f t="shared" si="203"/>
        <v>28</v>
      </c>
      <c r="Q530" s="112">
        <f t="shared" si="206"/>
        <v>0.14000000000000001</v>
      </c>
      <c r="R530" s="112">
        <f t="shared" si="207"/>
        <v>8.2500000000000004E-2</v>
      </c>
      <c r="S530" s="112">
        <f t="shared" si="208"/>
        <v>4.6666666666666669E-2</v>
      </c>
      <c r="T530" s="22" t="str">
        <f t="shared" si="189"/>
        <v>光</v>
      </c>
      <c r="U530" s="23">
        <f t="shared" si="204"/>
        <v>30</v>
      </c>
      <c r="V530" s="23">
        <f t="shared" si="211"/>
        <v>20</v>
      </c>
      <c r="W530" s="23">
        <f t="shared" si="211"/>
        <v>20</v>
      </c>
      <c r="X530" s="23">
        <f t="shared" si="211"/>
        <v>16</v>
      </c>
      <c r="Y530" s="23">
        <f t="shared" si="211"/>
        <v>26</v>
      </c>
      <c r="Z530" s="23">
        <f t="shared" si="211"/>
        <v>26</v>
      </c>
      <c r="AA530" s="23">
        <f t="shared" si="211"/>
        <v>30</v>
      </c>
      <c r="AB530" s="113">
        <f t="shared" si="209"/>
        <v>0.32400000000000001</v>
      </c>
      <c r="AC530" s="21">
        <f t="shared" si="210"/>
        <v>654.59316666666666</v>
      </c>
    </row>
    <row r="531" spans="2:29" x14ac:dyDescent="0.15">
      <c r="B531" s="23">
        <v>529</v>
      </c>
      <c r="C531" s="23" t="str">
        <f t="shared" si="205"/>
        <v>武器529</v>
      </c>
      <c r="D531" s="23" t="str">
        <f t="shared" si="192"/>
        <v>b</v>
      </c>
      <c r="E531" s="89" t="s">
        <v>123</v>
      </c>
      <c r="F531" s="90" t="s">
        <v>16</v>
      </c>
      <c r="G531" s="22" t="s">
        <v>1717</v>
      </c>
      <c r="H531" s="23">
        <f t="shared" si="212"/>
        <v>1</v>
      </c>
      <c r="I531" s="23">
        <f t="shared" si="196"/>
        <v>20</v>
      </c>
      <c r="J531" s="23">
        <f t="shared" si="197"/>
        <v>3</v>
      </c>
      <c r="K531" s="23">
        <f t="shared" si="198"/>
        <v>2</v>
      </c>
      <c r="L531" s="23">
        <f t="shared" si="199"/>
        <v>2</v>
      </c>
      <c r="M531" s="23">
        <f t="shared" si="200"/>
        <v>2</v>
      </c>
      <c r="N531" s="23">
        <f t="shared" si="201"/>
        <v>5</v>
      </c>
      <c r="O531" s="23">
        <f t="shared" si="202"/>
        <v>2</v>
      </c>
      <c r="P531" s="23">
        <f t="shared" si="203"/>
        <v>1</v>
      </c>
      <c r="Q531" s="112">
        <f t="shared" si="206"/>
        <v>5.0000000000000001E-3</v>
      </c>
      <c r="R531" s="112">
        <f t="shared" si="207"/>
        <v>5.0000000000000001E-3</v>
      </c>
      <c r="S531" s="112">
        <f t="shared" si="208"/>
        <v>1.6666666666666666E-3</v>
      </c>
      <c r="T531" s="22" t="str">
        <f t="shared" si="189"/>
        <v>光</v>
      </c>
      <c r="U531" s="23">
        <f t="shared" si="204"/>
        <v>2</v>
      </c>
      <c r="V531" s="23">
        <f t="shared" si="211"/>
        <v>1</v>
      </c>
      <c r="W531" s="23">
        <f t="shared" si="211"/>
        <v>1</v>
      </c>
      <c r="X531" s="23">
        <f t="shared" si="211"/>
        <v>1</v>
      </c>
      <c r="Y531" s="23">
        <f t="shared" si="211"/>
        <v>1</v>
      </c>
      <c r="Z531" s="23">
        <f t="shared" si="211"/>
        <v>1</v>
      </c>
      <c r="AA531" s="23">
        <f t="shared" si="211"/>
        <v>2</v>
      </c>
      <c r="AB531" s="113">
        <f t="shared" si="209"/>
        <v>0.08</v>
      </c>
      <c r="AC531" s="21">
        <f t="shared" si="210"/>
        <v>46.091666666666669</v>
      </c>
    </row>
    <row r="532" spans="2:29" x14ac:dyDescent="0.15">
      <c r="B532" s="23">
        <v>530</v>
      </c>
      <c r="C532" s="23" t="str">
        <f t="shared" si="205"/>
        <v>武器530</v>
      </c>
      <c r="D532" s="23" t="str">
        <f t="shared" si="192"/>
        <v>b</v>
      </c>
      <c r="E532" s="89" t="s">
        <v>123</v>
      </c>
      <c r="F532" s="90" t="s">
        <v>16</v>
      </c>
      <c r="G532" s="22" t="s">
        <v>1717</v>
      </c>
      <c r="H532" s="23">
        <f t="shared" si="212"/>
        <v>2</v>
      </c>
      <c r="I532" s="23">
        <f t="shared" si="196"/>
        <v>40</v>
      </c>
      <c r="J532" s="23">
        <f t="shared" si="197"/>
        <v>6</v>
      </c>
      <c r="K532" s="23">
        <f t="shared" si="198"/>
        <v>5</v>
      </c>
      <c r="L532" s="23">
        <f t="shared" si="199"/>
        <v>4</v>
      </c>
      <c r="M532" s="23">
        <f t="shared" si="200"/>
        <v>5</v>
      </c>
      <c r="N532" s="23">
        <f t="shared" si="201"/>
        <v>10</v>
      </c>
      <c r="O532" s="23">
        <f t="shared" si="202"/>
        <v>3</v>
      </c>
      <c r="P532" s="23">
        <f t="shared" si="203"/>
        <v>3</v>
      </c>
      <c r="Q532" s="112">
        <f t="shared" si="206"/>
        <v>1.4999999999999999E-2</v>
      </c>
      <c r="R532" s="112">
        <f t="shared" si="207"/>
        <v>7.4999999999999997E-3</v>
      </c>
      <c r="S532" s="112">
        <f t="shared" si="208"/>
        <v>5.0000000000000001E-3</v>
      </c>
      <c r="T532" s="22" t="str">
        <f t="shared" si="189"/>
        <v>光</v>
      </c>
      <c r="U532" s="23">
        <f t="shared" si="204"/>
        <v>3</v>
      </c>
      <c r="V532" s="23">
        <f t="shared" si="211"/>
        <v>2</v>
      </c>
      <c r="W532" s="23">
        <f t="shared" si="211"/>
        <v>2</v>
      </c>
      <c r="X532" s="23">
        <f t="shared" si="211"/>
        <v>2</v>
      </c>
      <c r="Y532" s="23">
        <f t="shared" si="211"/>
        <v>3</v>
      </c>
      <c r="Z532" s="23">
        <f t="shared" si="211"/>
        <v>3</v>
      </c>
      <c r="AA532" s="23">
        <f t="shared" si="211"/>
        <v>3</v>
      </c>
      <c r="AB532" s="113">
        <f t="shared" si="209"/>
        <v>0.08</v>
      </c>
      <c r="AC532" s="21">
        <f t="shared" si="210"/>
        <v>94.107499999999987</v>
      </c>
    </row>
    <row r="533" spans="2:29" x14ac:dyDescent="0.15">
      <c r="B533" s="23">
        <v>531</v>
      </c>
      <c r="C533" s="23" t="str">
        <f t="shared" si="205"/>
        <v>武器531</v>
      </c>
      <c r="D533" s="23" t="str">
        <f t="shared" si="192"/>
        <v>b</v>
      </c>
      <c r="E533" s="89" t="s">
        <v>123</v>
      </c>
      <c r="F533" s="90" t="s">
        <v>16</v>
      </c>
      <c r="G533" s="22" t="s">
        <v>1717</v>
      </c>
      <c r="H533" s="23">
        <f t="shared" si="212"/>
        <v>3</v>
      </c>
      <c r="I533" s="23">
        <f t="shared" si="196"/>
        <v>60</v>
      </c>
      <c r="J533" s="23">
        <f t="shared" si="197"/>
        <v>9</v>
      </c>
      <c r="K533" s="23">
        <f t="shared" si="198"/>
        <v>7</v>
      </c>
      <c r="L533" s="23">
        <f t="shared" si="199"/>
        <v>6</v>
      </c>
      <c r="M533" s="23">
        <f t="shared" si="200"/>
        <v>7</v>
      </c>
      <c r="N533" s="23">
        <f t="shared" si="201"/>
        <v>14</v>
      </c>
      <c r="O533" s="23">
        <f t="shared" si="202"/>
        <v>5</v>
      </c>
      <c r="P533" s="23">
        <f t="shared" si="203"/>
        <v>4</v>
      </c>
      <c r="Q533" s="112">
        <f t="shared" si="206"/>
        <v>0.02</v>
      </c>
      <c r="R533" s="112">
        <f t="shared" si="207"/>
        <v>1.2500000000000001E-2</v>
      </c>
      <c r="S533" s="112">
        <f t="shared" si="208"/>
        <v>6.6666666666666662E-3</v>
      </c>
      <c r="T533" s="22" t="str">
        <f t="shared" ref="T533:T596" si="213">VLOOKUP(G533,professionNature,2,FALSE)</f>
        <v>光</v>
      </c>
      <c r="U533" s="23">
        <f t="shared" si="204"/>
        <v>5</v>
      </c>
      <c r="V533" s="23">
        <f t="shared" ref="V533:AA542" si="214">ROUND(VLOOKUP($F533,professionGrow,MATCH(V$2,professionGrowPName,0),FALSE)*(1+VLOOKUP($G533,professionGrowP,MATCH(V$2,professionGrowPName,0),FALSE))*$H533*10*VLOOKUP($D533,eq_qulity,5,FALSE),0)</f>
        <v>3</v>
      </c>
      <c r="W533" s="23">
        <f t="shared" si="214"/>
        <v>3</v>
      </c>
      <c r="X533" s="23">
        <f t="shared" si="214"/>
        <v>3</v>
      </c>
      <c r="Y533" s="23">
        <f t="shared" si="214"/>
        <v>4</v>
      </c>
      <c r="Z533" s="23">
        <f t="shared" si="214"/>
        <v>4</v>
      </c>
      <c r="AA533" s="23">
        <f t="shared" si="214"/>
        <v>5</v>
      </c>
      <c r="AB533" s="113">
        <f t="shared" si="209"/>
        <v>0.08</v>
      </c>
      <c r="AC533" s="21">
        <f t="shared" si="210"/>
        <v>139.11916666666667</v>
      </c>
    </row>
    <row r="534" spans="2:29" x14ac:dyDescent="0.15">
      <c r="B534" s="23">
        <v>532</v>
      </c>
      <c r="C534" s="23" t="str">
        <f t="shared" si="205"/>
        <v>武器532</v>
      </c>
      <c r="D534" s="23" t="str">
        <f t="shared" si="192"/>
        <v>b</v>
      </c>
      <c r="E534" s="89" t="s">
        <v>123</v>
      </c>
      <c r="F534" s="90" t="s">
        <v>16</v>
      </c>
      <c r="G534" s="22" t="s">
        <v>1717</v>
      </c>
      <c r="H534" s="23">
        <f t="shared" si="212"/>
        <v>4</v>
      </c>
      <c r="I534" s="23">
        <f t="shared" si="196"/>
        <v>81</v>
      </c>
      <c r="J534" s="23">
        <f t="shared" si="197"/>
        <v>12</v>
      </c>
      <c r="K534" s="23">
        <f t="shared" si="198"/>
        <v>9</v>
      </c>
      <c r="L534" s="23">
        <f t="shared" si="199"/>
        <v>8</v>
      </c>
      <c r="M534" s="23">
        <f t="shared" si="200"/>
        <v>9</v>
      </c>
      <c r="N534" s="23">
        <f t="shared" si="201"/>
        <v>19</v>
      </c>
      <c r="O534" s="23">
        <f t="shared" si="202"/>
        <v>7</v>
      </c>
      <c r="P534" s="23">
        <f t="shared" si="203"/>
        <v>6</v>
      </c>
      <c r="Q534" s="112">
        <f t="shared" si="206"/>
        <v>0.03</v>
      </c>
      <c r="R534" s="112">
        <f t="shared" si="207"/>
        <v>1.7500000000000002E-2</v>
      </c>
      <c r="S534" s="112">
        <f t="shared" si="208"/>
        <v>0.01</v>
      </c>
      <c r="T534" s="22" t="str">
        <f t="shared" si="213"/>
        <v>光</v>
      </c>
      <c r="U534" s="23">
        <f t="shared" si="204"/>
        <v>6</v>
      </c>
      <c r="V534" s="23">
        <f t="shared" si="214"/>
        <v>4</v>
      </c>
      <c r="W534" s="23">
        <f t="shared" si="214"/>
        <v>4</v>
      </c>
      <c r="X534" s="23">
        <f t="shared" si="214"/>
        <v>3</v>
      </c>
      <c r="Y534" s="23">
        <f t="shared" si="214"/>
        <v>6</v>
      </c>
      <c r="Z534" s="23">
        <f t="shared" si="214"/>
        <v>6</v>
      </c>
      <c r="AA534" s="23">
        <f t="shared" si="214"/>
        <v>6</v>
      </c>
      <c r="AB534" s="113">
        <f t="shared" si="209"/>
        <v>0.10066666666666667</v>
      </c>
      <c r="AC534" s="21">
        <f t="shared" si="210"/>
        <v>186.15816666666666</v>
      </c>
    </row>
    <row r="535" spans="2:29" x14ac:dyDescent="0.15">
      <c r="B535" s="23">
        <v>533</v>
      </c>
      <c r="C535" s="23" t="str">
        <f t="shared" si="205"/>
        <v>武器533</v>
      </c>
      <c r="D535" s="23" t="str">
        <f t="shared" si="192"/>
        <v>b</v>
      </c>
      <c r="E535" s="89" t="s">
        <v>123</v>
      </c>
      <c r="F535" s="90" t="s">
        <v>16</v>
      </c>
      <c r="G535" s="22" t="s">
        <v>1717</v>
      </c>
      <c r="H535" s="23">
        <f t="shared" si="212"/>
        <v>5</v>
      </c>
      <c r="I535" s="23">
        <f t="shared" si="196"/>
        <v>101</v>
      </c>
      <c r="J535" s="23">
        <f t="shared" si="197"/>
        <v>15</v>
      </c>
      <c r="K535" s="23">
        <f t="shared" si="198"/>
        <v>11</v>
      </c>
      <c r="L535" s="23">
        <f t="shared" si="199"/>
        <v>10</v>
      </c>
      <c r="M535" s="23">
        <f t="shared" si="200"/>
        <v>11</v>
      </c>
      <c r="N535" s="23">
        <f t="shared" si="201"/>
        <v>24</v>
      </c>
      <c r="O535" s="23">
        <f t="shared" si="202"/>
        <v>9</v>
      </c>
      <c r="P535" s="23">
        <f t="shared" si="203"/>
        <v>7</v>
      </c>
      <c r="Q535" s="112">
        <f t="shared" si="206"/>
        <v>3.5000000000000003E-2</v>
      </c>
      <c r="R535" s="112">
        <f t="shared" si="207"/>
        <v>2.2499999999999999E-2</v>
      </c>
      <c r="S535" s="112">
        <f t="shared" si="208"/>
        <v>1.1666666666666667E-2</v>
      </c>
      <c r="T535" s="22" t="str">
        <f t="shared" si="213"/>
        <v>光</v>
      </c>
      <c r="U535" s="23">
        <f t="shared" si="204"/>
        <v>8</v>
      </c>
      <c r="V535" s="23">
        <f t="shared" si="214"/>
        <v>5</v>
      </c>
      <c r="W535" s="23">
        <f t="shared" si="214"/>
        <v>5</v>
      </c>
      <c r="X535" s="23">
        <f t="shared" si="214"/>
        <v>4</v>
      </c>
      <c r="Y535" s="23">
        <f t="shared" si="214"/>
        <v>7</v>
      </c>
      <c r="Z535" s="23">
        <f t="shared" si="214"/>
        <v>7</v>
      </c>
      <c r="AA535" s="23">
        <f t="shared" si="214"/>
        <v>8</v>
      </c>
      <c r="AB535" s="113">
        <f t="shared" si="209"/>
        <v>0.12533333333333332</v>
      </c>
      <c r="AC535" s="21">
        <f t="shared" si="210"/>
        <v>232.19450000000001</v>
      </c>
    </row>
    <row r="536" spans="2:29" x14ac:dyDescent="0.15">
      <c r="B536" s="23">
        <v>534</v>
      </c>
      <c r="C536" s="23" t="str">
        <f t="shared" si="205"/>
        <v>武器534</v>
      </c>
      <c r="D536" s="23" t="str">
        <f t="shared" si="192"/>
        <v>b</v>
      </c>
      <c r="E536" s="89" t="s">
        <v>123</v>
      </c>
      <c r="F536" s="90" t="s">
        <v>16</v>
      </c>
      <c r="G536" s="22" t="s">
        <v>1717</v>
      </c>
      <c r="H536" s="23">
        <f t="shared" si="212"/>
        <v>6</v>
      </c>
      <c r="I536" s="23">
        <f t="shared" si="196"/>
        <v>121</v>
      </c>
      <c r="J536" s="23">
        <f t="shared" si="197"/>
        <v>18</v>
      </c>
      <c r="K536" s="23">
        <f t="shared" si="198"/>
        <v>14</v>
      </c>
      <c r="L536" s="23">
        <f t="shared" si="199"/>
        <v>12</v>
      </c>
      <c r="M536" s="23">
        <f t="shared" si="200"/>
        <v>14</v>
      </c>
      <c r="N536" s="23">
        <f t="shared" si="201"/>
        <v>29</v>
      </c>
      <c r="O536" s="23">
        <f t="shared" si="202"/>
        <v>10</v>
      </c>
      <c r="P536" s="23">
        <f t="shared" si="203"/>
        <v>9</v>
      </c>
      <c r="Q536" s="112">
        <f t="shared" si="206"/>
        <v>4.4999999999999998E-2</v>
      </c>
      <c r="R536" s="112">
        <f t="shared" si="207"/>
        <v>2.5000000000000001E-2</v>
      </c>
      <c r="S536" s="112">
        <f t="shared" si="208"/>
        <v>1.4999999999999999E-2</v>
      </c>
      <c r="T536" s="22" t="str">
        <f t="shared" si="213"/>
        <v>光</v>
      </c>
      <c r="U536" s="23">
        <f t="shared" si="204"/>
        <v>9</v>
      </c>
      <c r="V536" s="23">
        <f t="shared" si="214"/>
        <v>6</v>
      </c>
      <c r="W536" s="23">
        <f t="shared" si="214"/>
        <v>6</v>
      </c>
      <c r="X536" s="23">
        <f t="shared" si="214"/>
        <v>5</v>
      </c>
      <c r="Y536" s="23">
        <f t="shared" si="214"/>
        <v>8</v>
      </c>
      <c r="Z536" s="23">
        <f t="shared" si="214"/>
        <v>8</v>
      </c>
      <c r="AA536" s="23">
        <f t="shared" si="214"/>
        <v>9</v>
      </c>
      <c r="AB536" s="113">
        <f t="shared" si="209"/>
        <v>0.15133333333333332</v>
      </c>
      <c r="AC536" s="21">
        <f t="shared" si="210"/>
        <v>278.23633333333333</v>
      </c>
    </row>
    <row r="537" spans="2:29" x14ac:dyDescent="0.15">
      <c r="B537" s="23">
        <v>535</v>
      </c>
      <c r="C537" s="23" t="str">
        <f t="shared" si="205"/>
        <v>武器535</v>
      </c>
      <c r="D537" s="23" t="str">
        <f t="shared" si="192"/>
        <v>b</v>
      </c>
      <c r="E537" s="89" t="s">
        <v>123</v>
      </c>
      <c r="F537" s="90" t="s">
        <v>16</v>
      </c>
      <c r="G537" s="22" t="s">
        <v>1717</v>
      </c>
      <c r="H537" s="23">
        <f t="shared" si="212"/>
        <v>7</v>
      </c>
      <c r="I537" s="23">
        <f t="shared" si="196"/>
        <v>141</v>
      </c>
      <c r="J537" s="23">
        <f t="shared" si="197"/>
        <v>21</v>
      </c>
      <c r="K537" s="23">
        <f t="shared" si="198"/>
        <v>16</v>
      </c>
      <c r="L537" s="23">
        <f t="shared" si="199"/>
        <v>14</v>
      </c>
      <c r="M537" s="23">
        <f t="shared" si="200"/>
        <v>16</v>
      </c>
      <c r="N537" s="23">
        <f t="shared" si="201"/>
        <v>34</v>
      </c>
      <c r="O537" s="23">
        <f t="shared" si="202"/>
        <v>12</v>
      </c>
      <c r="P537" s="23">
        <f t="shared" si="203"/>
        <v>10</v>
      </c>
      <c r="Q537" s="112">
        <f t="shared" si="206"/>
        <v>0.05</v>
      </c>
      <c r="R537" s="112">
        <f t="shared" si="207"/>
        <v>0.03</v>
      </c>
      <c r="S537" s="112">
        <f t="shared" si="208"/>
        <v>1.6666666666666666E-2</v>
      </c>
      <c r="T537" s="22" t="str">
        <f t="shared" si="213"/>
        <v>光</v>
      </c>
      <c r="U537" s="23">
        <f t="shared" si="204"/>
        <v>11</v>
      </c>
      <c r="V537" s="23">
        <f t="shared" si="214"/>
        <v>7</v>
      </c>
      <c r="W537" s="23">
        <f t="shared" si="214"/>
        <v>7</v>
      </c>
      <c r="X537" s="23">
        <f t="shared" si="214"/>
        <v>6</v>
      </c>
      <c r="Y537" s="23">
        <f t="shared" si="214"/>
        <v>10</v>
      </c>
      <c r="Z537" s="23">
        <f t="shared" si="214"/>
        <v>10</v>
      </c>
      <c r="AA537" s="23">
        <f t="shared" si="214"/>
        <v>11</v>
      </c>
      <c r="AB537" s="113">
        <f t="shared" si="209"/>
        <v>0.17600000000000002</v>
      </c>
      <c r="AC537" s="21">
        <f t="shared" si="210"/>
        <v>326.27266666666662</v>
      </c>
    </row>
    <row r="538" spans="2:29" x14ac:dyDescent="0.15">
      <c r="B538" s="23">
        <v>536</v>
      </c>
      <c r="C538" s="23" t="str">
        <f t="shared" si="205"/>
        <v>武器536</v>
      </c>
      <c r="D538" s="23" t="str">
        <f t="shared" si="192"/>
        <v>b</v>
      </c>
      <c r="E538" s="89" t="s">
        <v>123</v>
      </c>
      <c r="F538" s="90" t="s">
        <v>16</v>
      </c>
      <c r="G538" s="22" t="s">
        <v>1717</v>
      </c>
      <c r="H538" s="23">
        <f t="shared" si="212"/>
        <v>8</v>
      </c>
      <c r="I538" s="23">
        <f t="shared" si="196"/>
        <v>161</v>
      </c>
      <c r="J538" s="23">
        <f t="shared" si="197"/>
        <v>24</v>
      </c>
      <c r="K538" s="23">
        <f t="shared" si="198"/>
        <v>18</v>
      </c>
      <c r="L538" s="23">
        <f t="shared" si="199"/>
        <v>16</v>
      </c>
      <c r="M538" s="23">
        <f t="shared" si="200"/>
        <v>18</v>
      </c>
      <c r="N538" s="23">
        <f t="shared" si="201"/>
        <v>38</v>
      </c>
      <c r="O538" s="23">
        <f t="shared" si="202"/>
        <v>14</v>
      </c>
      <c r="P538" s="23">
        <f t="shared" si="203"/>
        <v>12</v>
      </c>
      <c r="Q538" s="112">
        <f t="shared" si="206"/>
        <v>0.06</v>
      </c>
      <c r="R538" s="112">
        <f t="shared" si="207"/>
        <v>3.5000000000000003E-2</v>
      </c>
      <c r="S538" s="112">
        <f t="shared" si="208"/>
        <v>0.02</v>
      </c>
      <c r="T538" s="22" t="str">
        <f t="shared" si="213"/>
        <v>光</v>
      </c>
      <c r="U538" s="23">
        <f t="shared" si="204"/>
        <v>12</v>
      </c>
      <c r="V538" s="23">
        <f t="shared" si="214"/>
        <v>8</v>
      </c>
      <c r="W538" s="23">
        <f t="shared" si="214"/>
        <v>8</v>
      </c>
      <c r="X538" s="23">
        <f t="shared" si="214"/>
        <v>7</v>
      </c>
      <c r="Y538" s="23">
        <f t="shared" si="214"/>
        <v>11</v>
      </c>
      <c r="Z538" s="23">
        <f t="shared" si="214"/>
        <v>11</v>
      </c>
      <c r="AA538" s="23">
        <f t="shared" si="214"/>
        <v>12</v>
      </c>
      <c r="AB538" s="113">
        <f t="shared" si="209"/>
        <v>0.20066666666666666</v>
      </c>
      <c r="AC538" s="21">
        <f t="shared" si="210"/>
        <v>370.31566666666669</v>
      </c>
    </row>
    <row r="539" spans="2:29" x14ac:dyDescent="0.15">
      <c r="B539" s="23">
        <v>537</v>
      </c>
      <c r="C539" s="23" t="str">
        <f t="shared" si="205"/>
        <v>武器537</v>
      </c>
      <c r="D539" s="23" t="str">
        <f t="shared" si="192"/>
        <v>c</v>
      </c>
      <c r="E539" s="89" t="s">
        <v>123</v>
      </c>
      <c r="F539" s="90" t="s">
        <v>16</v>
      </c>
      <c r="G539" s="22" t="s">
        <v>1717</v>
      </c>
      <c r="H539" s="23">
        <f t="shared" si="212"/>
        <v>1</v>
      </c>
      <c r="I539" s="23">
        <f t="shared" si="196"/>
        <v>23</v>
      </c>
      <c r="J539" s="23">
        <f t="shared" si="197"/>
        <v>0</v>
      </c>
      <c r="K539" s="23">
        <f t="shared" si="198"/>
        <v>0</v>
      </c>
      <c r="L539" s="23">
        <f t="shared" si="199"/>
        <v>0</v>
      </c>
      <c r="M539" s="23">
        <f t="shared" si="200"/>
        <v>0</v>
      </c>
      <c r="N539" s="23">
        <f t="shared" si="201"/>
        <v>0</v>
      </c>
      <c r="O539" s="23">
        <f t="shared" si="202"/>
        <v>0</v>
      </c>
      <c r="P539" s="23">
        <f t="shared" si="203"/>
        <v>0</v>
      </c>
      <c r="Q539" s="112">
        <f t="shared" si="206"/>
        <v>0</v>
      </c>
      <c r="R539" s="112">
        <f t="shared" si="207"/>
        <v>0</v>
      </c>
      <c r="S539" s="112">
        <f t="shared" si="208"/>
        <v>0</v>
      </c>
      <c r="T539" s="22" t="str">
        <f t="shared" si="213"/>
        <v>光</v>
      </c>
      <c r="U539" s="23">
        <f t="shared" si="204"/>
        <v>0</v>
      </c>
      <c r="V539" s="23">
        <f t="shared" si="214"/>
        <v>0</v>
      </c>
      <c r="W539" s="23">
        <f t="shared" si="214"/>
        <v>0</v>
      </c>
      <c r="X539" s="23">
        <f t="shared" si="214"/>
        <v>0</v>
      </c>
      <c r="Y539" s="23">
        <f t="shared" si="214"/>
        <v>0</v>
      </c>
      <c r="Z539" s="23">
        <f t="shared" si="214"/>
        <v>0</v>
      </c>
      <c r="AA539" s="23">
        <f t="shared" si="214"/>
        <v>0</v>
      </c>
      <c r="AB539" s="113">
        <f t="shared" si="209"/>
        <v>0</v>
      </c>
      <c r="AC539" s="21">
        <f t="shared" si="210"/>
        <v>23</v>
      </c>
    </row>
    <row r="540" spans="2:29" x14ac:dyDescent="0.15">
      <c r="B540" s="23">
        <v>538</v>
      </c>
      <c r="C540" s="23" t="str">
        <f t="shared" si="205"/>
        <v>武器538</v>
      </c>
      <c r="D540" s="23" t="str">
        <f t="shared" si="192"/>
        <v>c</v>
      </c>
      <c r="E540" s="89" t="s">
        <v>123</v>
      </c>
      <c r="F540" s="90" t="s">
        <v>16</v>
      </c>
      <c r="G540" s="22" t="s">
        <v>1717</v>
      </c>
      <c r="H540" s="23">
        <f t="shared" si="212"/>
        <v>2</v>
      </c>
      <c r="I540" s="23">
        <f t="shared" si="196"/>
        <v>46</v>
      </c>
      <c r="J540" s="23">
        <f t="shared" si="197"/>
        <v>0</v>
      </c>
      <c r="K540" s="23">
        <f t="shared" si="198"/>
        <v>0</v>
      </c>
      <c r="L540" s="23">
        <f t="shared" si="199"/>
        <v>0</v>
      </c>
      <c r="M540" s="23">
        <f t="shared" si="200"/>
        <v>0</v>
      </c>
      <c r="N540" s="23">
        <f t="shared" si="201"/>
        <v>0</v>
      </c>
      <c r="O540" s="23">
        <f t="shared" si="202"/>
        <v>0</v>
      </c>
      <c r="P540" s="23">
        <f t="shared" si="203"/>
        <v>0</v>
      </c>
      <c r="Q540" s="112">
        <f t="shared" si="206"/>
        <v>0</v>
      </c>
      <c r="R540" s="112">
        <f t="shared" si="207"/>
        <v>0</v>
      </c>
      <c r="S540" s="112">
        <f t="shared" si="208"/>
        <v>0</v>
      </c>
      <c r="T540" s="22" t="str">
        <f t="shared" si="213"/>
        <v>光</v>
      </c>
      <c r="U540" s="23">
        <f t="shared" si="204"/>
        <v>0</v>
      </c>
      <c r="V540" s="23">
        <f t="shared" si="214"/>
        <v>0</v>
      </c>
      <c r="W540" s="23">
        <f t="shared" si="214"/>
        <v>0</v>
      </c>
      <c r="X540" s="23">
        <f t="shared" si="214"/>
        <v>0</v>
      </c>
      <c r="Y540" s="23">
        <f t="shared" si="214"/>
        <v>0</v>
      </c>
      <c r="Z540" s="23">
        <f t="shared" si="214"/>
        <v>0</v>
      </c>
      <c r="AA540" s="23">
        <f t="shared" si="214"/>
        <v>0</v>
      </c>
      <c r="AB540" s="113">
        <f t="shared" si="209"/>
        <v>0</v>
      </c>
      <c r="AC540" s="21">
        <f t="shared" si="210"/>
        <v>46</v>
      </c>
    </row>
    <row r="541" spans="2:29" x14ac:dyDescent="0.15">
      <c r="B541" s="23">
        <v>539</v>
      </c>
      <c r="C541" s="23" t="str">
        <f t="shared" si="205"/>
        <v>武器539</v>
      </c>
      <c r="D541" s="23" t="str">
        <f t="shared" si="192"/>
        <v>c</v>
      </c>
      <c r="E541" s="89" t="s">
        <v>123</v>
      </c>
      <c r="F541" s="90" t="s">
        <v>16</v>
      </c>
      <c r="G541" s="22" t="s">
        <v>1717</v>
      </c>
      <c r="H541" s="23">
        <f t="shared" si="212"/>
        <v>3</v>
      </c>
      <c r="I541" s="23">
        <f t="shared" si="196"/>
        <v>69</v>
      </c>
      <c r="J541" s="23">
        <f t="shared" si="197"/>
        <v>0</v>
      </c>
      <c r="K541" s="23">
        <f t="shared" si="198"/>
        <v>0</v>
      </c>
      <c r="L541" s="23">
        <f t="shared" si="199"/>
        <v>0</v>
      </c>
      <c r="M541" s="23">
        <f t="shared" si="200"/>
        <v>0</v>
      </c>
      <c r="N541" s="23">
        <f t="shared" si="201"/>
        <v>0</v>
      </c>
      <c r="O541" s="23">
        <f t="shared" si="202"/>
        <v>0</v>
      </c>
      <c r="P541" s="23">
        <f t="shared" si="203"/>
        <v>0</v>
      </c>
      <c r="Q541" s="112">
        <f t="shared" si="206"/>
        <v>0</v>
      </c>
      <c r="R541" s="112">
        <f t="shared" si="207"/>
        <v>0</v>
      </c>
      <c r="S541" s="112">
        <f t="shared" si="208"/>
        <v>0</v>
      </c>
      <c r="T541" s="22" t="str">
        <f t="shared" si="213"/>
        <v>光</v>
      </c>
      <c r="U541" s="23">
        <f t="shared" si="204"/>
        <v>0</v>
      </c>
      <c r="V541" s="23">
        <f t="shared" si="214"/>
        <v>0</v>
      </c>
      <c r="W541" s="23">
        <f t="shared" si="214"/>
        <v>0</v>
      </c>
      <c r="X541" s="23">
        <f t="shared" si="214"/>
        <v>0</v>
      </c>
      <c r="Y541" s="23">
        <f t="shared" si="214"/>
        <v>0</v>
      </c>
      <c r="Z541" s="23">
        <f t="shared" si="214"/>
        <v>0</v>
      </c>
      <c r="AA541" s="23">
        <f t="shared" si="214"/>
        <v>0</v>
      </c>
      <c r="AB541" s="113">
        <f t="shared" si="209"/>
        <v>0</v>
      </c>
      <c r="AC541" s="21">
        <f t="shared" si="210"/>
        <v>69</v>
      </c>
    </row>
    <row r="542" spans="2:29" x14ac:dyDescent="0.15">
      <c r="B542" s="23">
        <v>540</v>
      </c>
      <c r="C542" s="23" t="str">
        <f t="shared" si="205"/>
        <v>武器540</v>
      </c>
      <c r="D542" s="23" t="str">
        <f t="shared" si="192"/>
        <v>c</v>
      </c>
      <c r="E542" s="89" t="s">
        <v>123</v>
      </c>
      <c r="F542" s="90" t="s">
        <v>16</v>
      </c>
      <c r="G542" s="22" t="s">
        <v>1717</v>
      </c>
      <c r="H542" s="23">
        <f t="shared" si="212"/>
        <v>4</v>
      </c>
      <c r="I542" s="23">
        <f t="shared" si="196"/>
        <v>92</v>
      </c>
      <c r="J542" s="23">
        <f t="shared" si="197"/>
        <v>0</v>
      </c>
      <c r="K542" s="23">
        <f t="shared" si="198"/>
        <v>0</v>
      </c>
      <c r="L542" s="23">
        <f t="shared" si="199"/>
        <v>0</v>
      </c>
      <c r="M542" s="23">
        <f t="shared" si="200"/>
        <v>0</v>
      </c>
      <c r="N542" s="23">
        <f t="shared" si="201"/>
        <v>0</v>
      </c>
      <c r="O542" s="23">
        <f t="shared" si="202"/>
        <v>0</v>
      </c>
      <c r="P542" s="23">
        <f t="shared" si="203"/>
        <v>0</v>
      </c>
      <c r="Q542" s="112">
        <f t="shared" si="206"/>
        <v>0</v>
      </c>
      <c r="R542" s="112">
        <f t="shared" si="207"/>
        <v>0</v>
      </c>
      <c r="S542" s="112">
        <f t="shared" si="208"/>
        <v>0</v>
      </c>
      <c r="T542" s="22" t="str">
        <f t="shared" si="213"/>
        <v>光</v>
      </c>
      <c r="U542" s="23">
        <f t="shared" si="204"/>
        <v>0</v>
      </c>
      <c r="V542" s="23">
        <f t="shared" si="214"/>
        <v>0</v>
      </c>
      <c r="W542" s="23">
        <f t="shared" si="214"/>
        <v>0</v>
      </c>
      <c r="X542" s="23">
        <f t="shared" si="214"/>
        <v>0</v>
      </c>
      <c r="Y542" s="23">
        <f t="shared" si="214"/>
        <v>0</v>
      </c>
      <c r="Z542" s="23">
        <f t="shared" si="214"/>
        <v>0</v>
      </c>
      <c r="AA542" s="23">
        <f t="shared" si="214"/>
        <v>0</v>
      </c>
      <c r="AB542" s="113">
        <f t="shared" si="209"/>
        <v>0</v>
      </c>
      <c r="AC542" s="21">
        <f t="shared" si="210"/>
        <v>92</v>
      </c>
    </row>
    <row r="543" spans="2:29" x14ac:dyDescent="0.15">
      <c r="B543" s="23">
        <v>541</v>
      </c>
      <c r="C543" s="23" t="str">
        <f t="shared" si="205"/>
        <v>武器541</v>
      </c>
      <c r="D543" s="23" t="str">
        <f t="shared" si="192"/>
        <v>c</v>
      </c>
      <c r="E543" s="89" t="s">
        <v>123</v>
      </c>
      <c r="F543" s="90" t="s">
        <v>16</v>
      </c>
      <c r="G543" s="22" t="s">
        <v>1717</v>
      </c>
      <c r="H543" s="23">
        <f t="shared" si="212"/>
        <v>5</v>
      </c>
      <c r="I543" s="23">
        <f t="shared" si="196"/>
        <v>115</v>
      </c>
      <c r="J543" s="23">
        <f t="shared" si="197"/>
        <v>0</v>
      </c>
      <c r="K543" s="23">
        <f t="shared" si="198"/>
        <v>0</v>
      </c>
      <c r="L543" s="23">
        <f t="shared" si="199"/>
        <v>0</v>
      </c>
      <c r="M543" s="23">
        <f t="shared" si="200"/>
        <v>0</v>
      </c>
      <c r="N543" s="23">
        <f t="shared" si="201"/>
        <v>0</v>
      </c>
      <c r="O543" s="23">
        <f t="shared" si="202"/>
        <v>0</v>
      </c>
      <c r="P543" s="23">
        <f t="shared" si="203"/>
        <v>0</v>
      </c>
      <c r="Q543" s="112">
        <f t="shared" si="206"/>
        <v>0</v>
      </c>
      <c r="R543" s="112">
        <f t="shared" si="207"/>
        <v>0</v>
      </c>
      <c r="S543" s="112">
        <f t="shared" si="208"/>
        <v>0</v>
      </c>
      <c r="T543" s="22" t="str">
        <f t="shared" si="213"/>
        <v>光</v>
      </c>
      <c r="U543" s="23">
        <f t="shared" si="204"/>
        <v>0</v>
      </c>
      <c r="V543" s="23">
        <f t="shared" ref="V543:AA552" si="215">ROUND(VLOOKUP($F543,professionGrow,MATCH(V$2,professionGrowPName,0),FALSE)*(1+VLOOKUP($G543,professionGrowP,MATCH(V$2,professionGrowPName,0),FALSE))*$H543*10*VLOOKUP($D543,eq_qulity,5,FALSE),0)</f>
        <v>0</v>
      </c>
      <c r="W543" s="23">
        <f t="shared" si="215"/>
        <v>0</v>
      </c>
      <c r="X543" s="23">
        <f t="shared" si="215"/>
        <v>0</v>
      </c>
      <c r="Y543" s="23">
        <f t="shared" si="215"/>
        <v>0</v>
      </c>
      <c r="Z543" s="23">
        <f t="shared" si="215"/>
        <v>0</v>
      </c>
      <c r="AA543" s="23">
        <f t="shared" si="215"/>
        <v>0</v>
      </c>
      <c r="AB543" s="113">
        <f t="shared" si="209"/>
        <v>0</v>
      </c>
      <c r="AC543" s="21">
        <f t="shared" si="210"/>
        <v>115</v>
      </c>
    </row>
    <row r="544" spans="2:29" x14ac:dyDescent="0.15">
      <c r="B544" s="23">
        <v>542</v>
      </c>
      <c r="C544" s="23" t="str">
        <f t="shared" si="205"/>
        <v>武器542</v>
      </c>
      <c r="D544" s="23" t="str">
        <f t="shared" si="192"/>
        <v>c</v>
      </c>
      <c r="E544" s="89" t="s">
        <v>123</v>
      </c>
      <c r="F544" s="90" t="s">
        <v>16</v>
      </c>
      <c r="G544" s="22" t="s">
        <v>1717</v>
      </c>
      <c r="H544" s="23">
        <f t="shared" si="212"/>
        <v>6</v>
      </c>
      <c r="I544" s="23">
        <f t="shared" si="196"/>
        <v>138</v>
      </c>
      <c r="J544" s="23">
        <f t="shared" si="197"/>
        <v>0</v>
      </c>
      <c r="K544" s="23">
        <f t="shared" si="198"/>
        <v>0</v>
      </c>
      <c r="L544" s="23">
        <f t="shared" si="199"/>
        <v>0</v>
      </c>
      <c r="M544" s="23">
        <f t="shared" si="200"/>
        <v>0</v>
      </c>
      <c r="N544" s="23">
        <f t="shared" si="201"/>
        <v>0</v>
      </c>
      <c r="O544" s="23">
        <f t="shared" si="202"/>
        <v>0</v>
      </c>
      <c r="P544" s="23">
        <f t="shared" si="203"/>
        <v>0</v>
      </c>
      <c r="Q544" s="112">
        <f t="shared" si="206"/>
        <v>0</v>
      </c>
      <c r="R544" s="112">
        <f t="shared" si="207"/>
        <v>0</v>
      </c>
      <c r="S544" s="112">
        <f t="shared" si="208"/>
        <v>0</v>
      </c>
      <c r="T544" s="22" t="str">
        <f t="shared" si="213"/>
        <v>光</v>
      </c>
      <c r="U544" s="23">
        <f t="shared" si="204"/>
        <v>0</v>
      </c>
      <c r="V544" s="23">
        <f t="shared" si="215"/>
        <v>0</v>
      </c>
      <c r="W544" s="23">
        <f t="shared" si="215"/>
        <v>0</v>
      </c>
      <c r="X544" s="23">
        <f t="shared" si="215"/>
        <v>0</v>
      </c>
      <c r="Y544" s="23">
        <f t="shared" si="215"/>
        <v>0</v>
      </c>
      <c r="Z544" s="23">
        <f t="shared" si="215"/>
        <v>0</v>
      </c>
      <c r="AA544" s="23">
        <f t="shared" si="215"/>
        <v>0</v>
      </c>
      <c r="AB544" s="113">
        <f t="shared" si="209"/>
        <v>0</v>
      </c>
      <c r="AC544" s="21">
        <f t="shared" si="210"/>
        <v>138</v>
      </c>
    </row>
    <row r="545" spans="2:29" x14ac:dyDescent="0.15">
      <c r="B545" s="23">
        <v>543</v>
      </c>
      <c r="C545" s="23" t="str">
        <f t="shared" si="205"/>
        <v>武器543</v>
      </c>
      <c r="D545" s="23" t="str">
        <f t="shared" si="192"/>
        <v>c</v>
      </c>
      <c r="E545" s="89" t="s">
        <v>123</v>
      </c>
      <c r="F545" s="90" t="s">
        <v>16</v>
      </c>
      <c r="G545" s="22" t="s">
        <v>1717</v>
      </c>
      <c r="H545" s="23">
        <f t="shared" si="212"/>
        <v>7</v>
      </c>
      <c r="I545" s="23">
        <f t="shared" si="196"/>
        <v>161</v>
      </c>
      <c r="J545" s="23">
        <f t="shared" si="197"/>
        <v>0</v>
      </c>
      <c r="K545" s="23">
        <f t="shared" si="198"/>
        <v>0</v>
      </c>
      <c r="L545" s="23">
        <f t="shared" si="199"/>
        <v>0</v>
      </c>
      <c r="M545" s="23">
        <f t="shared" si="200"/>
        <v>0</v>
      </c>
      <c r="N545" s="23">
        <f t="shared" si="201"/>
        <v>0</v>
      </c>
      <c r="O545" s="23">
        <f t="shared" si="202"/>
        <v>0</v>
      </c>
      <c r="P545" s="23">
        <f t="shared" si="203"/>
        <v>0</v>
      </c>
      <c r="Q545" s="112">
        <f t="shared" si="206"/>
        <v>0</v>
      </c>
      <c r="R545" s="112">
        <f t="shared" si="207"/>
        <v>0</v>
      </c>
      <c r="S545" s="112">
        <f t="shared" si="208"/>
        <v>0</v>
      </c>
      <c r="T545" s="22" t="str">
        <f t="shared" si="213"/>
        <v>光</v>
      </c>
      <c r="U545" s="23">
        <f t="shared" si="204"/>
        <v>0</v>
      </c>
      <c r="V545" s="23">
        <f t="shared" si="215"/>
        <v>0</v>
      </c>
      <c r="W545" s="23">
        <f t="shared" si="215"/>
        <v>0</v>
      </c>
      <c r="X545" s="23">
        <f t="shared" si="215"/>
        <v>0</v>
      </c>
      <c r="Y545" s="23">
        <f t="shared" si="215"/>
        <v>0</v>
      </c>
      <c r="Z545" s="23">
        <f t="shared" si="215"/>
        <v>0</v>
      </c>
      <c r="AA545" s="23">
        <f t="shared" si="215"/>
        <v>0</v>
      </c>
      <c r="AB545" s="113">
        <f t="shared" si="209"/>
        <v>0</v>
      </c>
      <c r="AC545" s="21">
        <f t="shared" si="210"/>
        <v>161</v>
      </c>
    </row>
    <row r="546" spans="2:29" x14ac:dyDescent="0.15">
      <c r="B546" s="23">
        <v>544</v>
      </c>
      <c r="C546" s="23" t="str">
        <f t="shared" si="205"/>
        <v>武器544</v>
      </c>
      <c r="D546" s="23" t="str">
        <f t="shared" si="192"/>
        <v>c</v>
      </c>
      <c r="E546" s="89" t="s">
        <v>123</v>
      </c>
      <c r="F546" s="90" t="s">
        <v>16</v>
      </c>
      <c r="G546" s="22" t="s">
        <v>1717</v>
      </c>
      <c r="H546" s="23">
        <f t="shared" si="212"/>
        <v>8</v>
      </c>
      <c r="I546" s="23">
        <f t="shared" si="196"/>
        <v>184</v>
      </c>
      <c r="J546" s="23">
        <f t="shared" si="197"/>
        <v>0</v>
      </c>
      <c r="K546" s="23">
        <f t="shared" si="198"/>
        <v>0</v>
      </c>
      <c r="L546" s="23">
        <f t="shared" si="199"/>
        <v>0</v>
      </c>
      <c r="M546" s="23">
        <f t="shared" si="200"/>
        <v>0</v>
      </c>
      <c r="N546" s="23">
        <f t="shared" si="201"/>
        <v>0</v>
      </c>
      <c r="O546" s="23">
        <f t="shared" si="202"/>
        <v>0</v>
      </c>
      <c r="P546" s="23">
        <f t="shared" si="203"/>
        <v>0</v>
      </c>
      <c r="Q546" s="112">
        <f t="shared" si="206"/>
        <v>0</v>
      </c>
      <c r="R546" s="112">
        <f t="shared" si="207"/>
        <v>0</v>
      </c>
      <c r="S546" s="112">
        <f t="shared" si="208"/>
        <v>0</v>
      </c>
      <c r="T546" s="22" t="str">
        <f t="shared" si="213"/>
        <v>光</v>
      </c>
      <c r="U546" s="23">
        <f t="shared" si="204"/>
        <v>0</v>
      </c>
      <c r="V546" s="23">
        <f t="shared" si="215"/>
        <v>0</v>
      </c>
      <c r="W546" s="23">
        <f t="shared" si="215"/>
        <v>0</v>
      </c>
      <c r="X546" s="23">
        <f t="shared" si="215"/>
        <v>0</v>
      </c>
      <c r="Y546" s="23">
        <f t="shared" si="215"/>
        <v>0</v>
      </c>
      <c r="Z546" s="23">
        <f t="shared" si="215"/>
        <v>0</v>
      </c>
      <c r="AA546" s="23">
        <f t="shared" si="215"/>
        <v>0</v>
      </c>
      <c r="AB546" s="113">
        <f t="shared" si="209"/>
        <v>0</v>
      </c>
      <c r="AC546" s="21">
        <f t="shared" si="210"/>
        <v>184</v>
      </c>
    </row>
    <row r="547" spans="2:29" x14ac:dyDescent="0.15">
      <c r="B547" s="23">
        <v>545</v>
      </c>
      <c r="C547" s="23" t="str">
        <f t="shared" si="205"/>
        <v>武器545</v>
      </c>
      <c r="D547" s="23" t="str">
        <f t="shared" si="192"/>
        <v>s</v>
      </c>
      <c r="E547" s="89" t="s">
        <v>123</v>
      </c>
      <c r="F547" s="90" t="s">
        <v>16</v>
      </c>
      <c r="G547" s="22" t="s">
        <v>41</v>
      </c>
      <c r="H547" s="23">
        <f t="shared" si="212"/>
        <v>1</v>
      </c>
      <c r="I547" s="23">
        <f t="shared" si="196"/>
        <v>20</v>
      </c>
      <c r="J547" s="23">
        <f t="shared" si="197"/>
        <v>10</v>
      </c>
      <c r="K547" s="23">
        <f t="shared" si="198"/>
        <v>9</v>
      </c>
      <c r="L547" s="23">
        <f t="shared" si="199"/>
        <v>6</v>
      </c>
      <c r="M547" s="23">
        <f t="shared" si="200"/>
        <v>7</v>
      </c>
      <c r="N547" s="23">
        <f t="shared" si="201"/>
        <v>23</v>
      </c>
      <c r="O547" s="23">
        <f t="shared" si="202"/>
        <v>7</v>
      </c>
      <c r="P547" s="23">
        <f t="shared" si="203"/>
        <v>4</v>
      </c>
      <c r="Q547" s="112">
        <f t="shared" si="206"/>
        <v>0.02</v>
      </c>
      <c r="R547" s="112">
        <f t="shared" si="207"/>
        <v>1.7500000000000002E-2</v>
      </c>
      <c r="S547" s="112">
        <f t="shared" si="208"/>
        <v>6.6666666666666662E-3</v>
      </c>
      <c r="T547" s="22" t="str">
        <f t="shared" si="213"/>
        <v>雷</v>
      </c>
      <c r="U547" s="23">
        <f t="shared" si="204"/>
        <v>4</v>
      </c>
      <c r="V547" s="23">
        <f t="shared" si="215"/>
        <v>4</v>
      </c>
      <c r="W547" s="23">
        <f t="shared" si="215"/>
        <v>4</v>
      </c>
      <c r="X547" s="23">
        <f t="shared" si="215"/>
        <v>3</v>
      </c>
      <c r="Y547" s="23">
        <f t="shared" si="215"/>
        <v>3</v>
      </c>
      <c r="Z547" s="23">
        <f t="shared" si="215"/>
        <v>4</v>
      </c>
      <c r="AA547" s="23">
        <f t="shared" si="215"/>
        <v>5</v>
      </c>
      <c r="AB547" s="113">
        <f t="shared" si="209"/>
        <v>0.08</v>
      </c>
      <c r="AC547" s="21">
        <f t="shared" si="210"/>
        <v>113.12416666666665</v>
      </c>
    </row>
    <row r="548" spans="2:29" x14ac:dyDescent="0.15">
      <c r="B548" s="23">
        <v>546</v>
      </c>
      <c r="C548" s="23" t="str">
        <f t="shared" si="205"/>
        <v>武器546</v>
      </c>
      <c r="D548" s="23" t="str">
        <f t="shared" ref="D548:D611" si="216">D516</f>
        <v>s</v>
      </c>
      <c r="E548" s="89" t="s">
        <v>123</v>
      </c>
      <c r="F548" s="90" t="s">
        <v>16</v>
      </c>
      <c r="G548" s="22" t="s">
        <v>41</v>
      </c>
      <c r="H548" s="23">
        <f t="shared" si="212"/>
        <v>2</v>
      </c>
      <c r="I548" s="23">
        <f t="shared" si="196"/>
        <v>40</v>
      </c>
      <c r="J548" s="23">
        <f t="shared" si="197"/>
        <v>21</v>
      </c>
      <c r="K548" s="23">
        <f t="shared" si="198"/>
        <v>18</v>
      </c>
      <c r="L548" s="23">
        <f t="shared" si="199"/>
        <v>12</v>
      </c>
      <c r="M548" s="23">
        <f t="shared" si="200"/>
        <v>14</v>
      </c>
      <c r="N548" s="23">
        <f t="shared" si="201"/>
        <v>46</v>
      </c>
      <c r="O548" s="23">
        <f t="shared" si="202"/>
        <v>13</v>
      </c>
      <c r="P548" s="23">
        <f t="shared" si="203"/>
        <v>8</v>
      </c>
      <c r="Q548" s="112">
        <f t="shared" si="206"/>
        <v>0.04</v>
      </c>
      <c r="R548" s="112">
        <f t="shared" si="207"/>
        <v>3.2500000000000001E-2</v>
      </c>
      <c r="S548" s="112">
        <f t="shared" si="208"/>
        <v>1.3333333333333332E-2</v>
      </c>
      <c r="T548" s="22" t="str">
        <f t="shared" si="213"/>
        <v>雷</v>
      </c>
      <c r="U548" s="23">
        <f t="shared" si="204"/>
        <v>8</v>
      </c>
      <c r="V548" s="23">
        <f t="shared" si="215"/>
        <v>8</v>
      </c>
      <c r="W548" s="23">
        <f t="shared" si="215"/>
        <v>8</v>
      </c>
      <c r="X548" s="23">
        <f t="shared" si="215"/>
        <v>5</v>
      </c>
      <c r="Y548" s="23">
        <f t="shared" si="215"/>
        <v>7</v>
      </c>
      <c r="Z548" s="23">
        <f t="shared" si="215"/>
        <v>9</v>
      </c>
      <c r="AA548" s="23">
        <f t="shared" si="215"/>
        <v>10</v>
      </c>
      <c r="AB548" s="113">
        <f t="shared" si="209"/>
        <v>0.11466666666666667</v>
      </c>
      <c r="AC548" s="21">
        <f t="shared" si="210"/>
        <v>227.20049999999998</v>
      </c>
    </row>
    <row r="549" spans="2:29" x14ac:dyDescent="0.15">
      <c r="B549" s="23">
        <v>547</v>
      </c>
      <c r="C549" s="23" t="str">
        <f t="shared" si="205"/>
        <v>武器547</v>
      </c>
      <c r="D549" s="23" t="str">
        <f t="shared" si="216"/>
        <v>s</v>
      </c>
      <c r="E549" s="89" t="s">
        <v>123</v>
      </c>
      <c r="F549" s="90" t="s">
        <v>16</v>
      </c>
      <c r="G549" s="22" t="s">
        <v>41</v>
      </c>
      <c r="H549" s="23">
        <f t="shared" si="212"/>
        <v>3</v>
      </c>
      <c r="I549" s="23">
        <f t="shared" si="196"/>
        <v>61</v>
      </c>
      <c r="J549" s="23">
        <f t="shared" si="197"/>
        <v>31</v>
      </c>
      <c r="K549" s="23">
        <f t="shared" si="198"/>
        <v>28</v>
      </c>
      <c r="L549" s="23">
        <f t="shared" si="199"/>
        <v>19</v>
      </c>
      <c r="M549" s="23">
        <f t="shared" si="200"/>
        <v>21</v>
      </c>
      <c r="N549" s="23">
        <f t="shared" si="201"/>
        <v>69</v>
      </c>
      <c r="O549" s="23">
        <f t="shared" si="202"/>
        <v>20</v>
      </c>
      <c r="P549" s="23">
        <f t="shared" si="203"/>
        <v>12</v>
      </c>
      <c r="Q549" s="112">
        <f t="shared" si="206"/>
        <v>0.06</v>
      </c>
      <c r="R549" s="112">
        <f t="shared" si="207"/>
        <v>0.05</v>
      </c>
      <c r="S549" s="112">
        <f t="shared" si="208"/>
        <v>0.02</v>
      </c>
      <c r="T549" s="22" t="str">
        <f t="shared" si="213"/>
        <v>雷</v>
      </c>
      <c r="U549" s="23">
        <f t="shared" si="204"/>
        <v>12</v>
      </c>
      <c r="V549" s="23">
        <f t="shared" si="215"/>
        <v>12</v>
      </c>
      <c r="W549" s="23">
        <f t="shared" si="215"/>
        <v>12</v>
      </c>
      <c r="X549" s="23">
        <f t="shared" si="215"/>
        <v>8</v>
      </c>
      <c r="Y549" s="23">
        <f t="shared" si="215"/>
        <v>10</v>
      </c>
      <c r="Z549" s="23">
        <f t="shared" si="215"/>
        <v>13</v>
      </c>
      <c r="AA549" s="23">
        <f t="shared" si="215"/>
        <v>15</v>
      </c>
      <c r="AB549" s="113">
        <f t="shared" si="209"/>
        <v>0.17399999999999999</v>
      </c>
      <c r="AC549" s="21">
        <f t="shared" si="210"/>
        <v>343.30399999999997</v>
      </c>
    </row>
    <row r="550" spans="2:29" x14ac:dyDescent="0.15">
      <c r="B550" s="23">
        <v>548</v>
      </c>
      <c r="C550" s="23" t="str">
        <f t="shared" si="205"/>
        <v>武器548</v>
      </c>
      <c r="D550" s="23" t="str">
        <f t="shared" si="216"/>
        <v>s</v>
      </c>
      <c r="E550" s="89" t="s">
        <v>123</v>
      </c>
      <c r="F550" s="90" t="s">
        <v>16</v>
      </c>
      <c r="G550" s="22" t="s">
        <v>41</v>
      </c>
      <c r="H550" s="23">
        <f t="shared" si="212"/>
        <v>4</v>
      </c>
      <c r="I550" s="23">
        <f t="shared" si="196"/>
        <v>81</v>
      </c>
      <c r="J550" s="23">
        <f t="shared" si="197"/>
        <v>41</v>
      </c>
      <c r="K550" s="23">
        <f t="shared" si="198"/>
        <v>37</v>
      </c>
      <c r="L550" s="23">
        <f t="shared" si="199"/>
        <v>25</v>
      </c>
      <c r="M550" s="23">
        <f t="shared" si="200"/>
        <v>28</v>
      </c>
      <c r="N550" s="23">
        <f t="shared" si="201"/>
        <v>92</v>
      </c>
      <c r="O550" s="23">
        <f t="shared" si="202"/>
        <v>26</v>
      </c>
      <c r="P550" s="23">
        <f t="shared" si="203"/>
        <v>15</v>
      </c>
      <c r="Q550" s="112">
        <f t="shared" si="206"/>
        <v>7.4999999999999997E-2</v>
      </c>
      <c r="R550" s="112">
        <f t="shared" si="207"/>
        <v>6.5000000000000002E-2</v>
      </c>
      <c r="S550" s="112">
        <f t="shared" si="208"/>
        <v>2.5000000000000001E-2</v>
      </c>
      <c r="T550" s="22" t="str">
        <f t="shared" si="213"/>
        <v>雷</v>
      </c>
      <c r="U550" s="23">
        <f t="shared" si="204"/>
        <v>15</v>
      </c>
      <c r="V550" s="23">
        <f t="shared" si="215"/>
        <v>15</v>
      </c>
      <c r="W550" s="23">
        <f t="shared" si="215"/>
        <v>15</v>
      </c>
      <c r="X550" s="23">
        <f t="shared" si="215"/>
        <v>11</v>
      </c>
      <c r="Y550" s="23">
        <f t="shared" si="215"/>
        <v>13</v>
      </c>
      <c r="Z550" s="23">
        <f t="shared" si="215"/>
        <v>18</v>
      </c>
      <c r="AA550" s="23">
        <f t="shared" si="215"/>
        <v>20</v>
      </c>
      <c r="AB550" s="113">
        <f t="shared" si="209"/>
        <v>0.23</v>
      </c>
      <c r="AC550" s="21">
        <f t="shared" si="210"/>
        <v>452.39499999999998</v>
      </c>
    </row>
    <row r="551" spans="2:29" x14ac:dyDescent="0.15">
      <c r="B551" s="23">
        <v>549</v>
      </c>
      <c r="C551" s="23" t="str">
        <f t="shared" si="205"/>
        <v>武器549</v>
      </c>
      <c r="D551" s="23" t="str">
        <f t="shared" si="216"/>
        <v>s</v>
      </c>
      <c r="E551" s="89" t="s">
        <v>123</v>
      </c>
      <c r="F551" s="90" t="s">
        <v>16</v>
      </c>
      <c r="G551" s="22" t="s">
        <v>41</v>
      </c>
      <c r="H551" s="23">
        <f t="shared" si="212"/>
        <v>5</v>
      </c>
      <c r="I551" s="23">
        <f t="shared" si="196"/>
        <v>101</v>
      </c>
      <c r="J551" s="23">
        <f t="shared" si="197"/>
        <v>52</v>
      </c>
      <c r="K551" s="23">
        <f t="shared" si="198"/>
        <v>46</v>
      </c>
      <c r="L551" s="23">
        <f t="shared" si="199"/>
        <v>31</v>
      </c>
      <c r="M551" s="23">
        <f t="shared" si="200"/>
        <v>35</v>
      </c>
      <c r="N551" s="23">
        <f t="shared" si="201"/>
        <v>115</v>
      </c>
      <c r="O551" s="23">
        <f t="shared" si="202"/>
        <v>33</v>
      </c>
      <c r="P551" s="23">
        <f t="shared" si="203"/>
        <v>19</v>
      </c>
      <c r="Q551" s="112">
        <f t="shared" si="206"/>
        <v>9.5000000000000001E-2</v>
      </c>
      <c r="R551" s="112">
        <f t="shared" si="207"/>
        <v>8.2500000000000004E-2</v>
      </c>
      <c r="S551" s="112">
        <f t="shared" si="208"/>
        <v>3.1666666666666662E-2</v>
      </c>
      <c r="T551" s="22" t="str">
        <f t="shared" si="213"/>
        <v>雷</v>
      </c>
      <c r="U551" s="23">
        <f t="shared" si="204"/>
        <v>19</v>
      </c>
      <c r="V551" s="23">
        <f t="shared" si="215"/>
        <v>19</v>
      </c>
      <c r="W551" s="23">
        <f t="shared" si="215"/>
        <v>19</v>
      </c>
      <c r="X551" s="23">
        <f t="shared" si="215"/>
        <v>13</v>
      </c>
      <c r="Y551" s="23">
        <f t="shared" si="215"/>
        <v>16</v>
      </c>
      <c r="Z551" s="23">
        <f t="shared" si="215"/>
        <v>22</v>
      </c>
      <c r="AA551" s="23">
        <f t="shared" si="215"/>
        <v>25</v>
      </c>
      <c r="AB551" s="113">
        <f t="shared" si="209"/>
        <v>0.28800000000000003</v>
      </c>
      <c r="AC551" s="21">
        <f t="shared" si="210"/>
        <v>565.49716666666677</v>
      </c>
    </row>
    <row r="552" spans="2:29" x14ac:dyDescent="0.15">
      <c r="B552" s="23">
        <v>550</v>
      </c>
      <c r="C552" s="23" t="str">
        <f t="shared" si="205"/>
        <v>武器550</v>
      </c>
      <c r="D552" s="23" t="str">
        <f t="shared" si="216"/>
        <v>s</v>
      </c>
      <c r="E552" s="89" t="s">
        <v>123</v>
      </c>
      <c r="F552" s="90" t="s">
        <v>16</v>
      </c>
      <c r="G552" s="22" t="s">
        <v>41</v>
      </c>
      <c r="H552" s="23">
        <f t="shared" si="212"/>
        <v>6</v>
      </c>
      <c r="I552" s="23">
        <f t="shared" si="196"/>
        <v>121</v>
      </c>
      <c r="J552" s="23">
        <f t="shared" si="197"/>
        <v>62</v>
      </c>
      <c r="K552" s="23">
        <f t="shared" si="198"/>
        <v>55</v>
      </c>
      <c r="L552" s="23">
        <f t="shared" si="199"/>
        <v>37</v>
      </c>
      <c r="M552" s="23">
        <f t="shared" si="200"/>
        <v>41</v>
      </c>
      <c r="N552" s="23">
        <f t="shared" si="201"/>
        <v>138</v>
      </c>
      <c r="O552" s="23">
        <f t="shared" si="202"/>
        <v>40</v>
      </c>
      <c r="P552" s="23">
        <f t="shared" si="203"/>
        <v>23</v>
      </c>
      <c r="Q552" s="112">
        <f t="shared" si="206"/>
        <v>0.115</v>
      </c>
      <c r="R552" s="112">
        <f t="shared" si="207"/>
        <v>0.1</v>
      </c>
      <c r="S552" s="112">
        <f t="shared" si="208"/>
        <v>3.8333333333333337E-2</v>
      </c>
      <c r="T552" s="22" t="str">
        <f t="shared" si="213"/>
        <v>雷</v>
      </c>
      <c r="U552" s="23">
        <f t="shared" si="204"/>
        <v>23</v>
      </c>
      <c r="V552" s="23">
        <f t="shared" si="215"/>
        <v>23</v>
      </c>
      <c r="W552" s="23">
        <f t="shared" si="215"/>
        <v>23</v>
      </c>
      <c r="X552" s="23">
        <f t="shared" si="215"/>
        <v>16</v>
      </c>
      <c r="Y552" s="23">
        <f t="shared" si="215"/>
        <v>20</v>
      </c>
      <c r="Z552" s="23">
        <f t="shared" si="215"/>
        <v>26</v>
      </c>
      <c r="AA552" s="23">
        <f t="shared" si="215"/>
        <v>30</v>
      </c>
      <c r="AB552" s="113">
        <f t="shared" si="209"/>
        <v>0.34466666666666668</v>
      </c>
      <c r="AC552" s="21">
        <f t="shared" si="210"/>
        <v>678.59799999999996</v>
      </c>
    </row>
    <row r="553" spans="2:29" x14ac:dyDescent="0.15">
      <c r="B553" s="23">
        <v>551</v>
      </c>
      <c r="C553" s="23" t="str">
        <f t="shared" si="205"/>
        <v>武器551</v>
      </c>
      <c r="D553" s="23" t="str">
        <f t="shared" si="216"/>
        <v>s</v>
      </c>
      <c r="E553" s="89" t="s">
        <v>123</v>
      </c>
      <c r="F553" s="90" t="s">
        <v>16</v>
      </c>
      <c r="G553" s="22" t="s">
        <v>41</v>
      </c>
      <c r="H553" s="23">
        <f t="shared" si="212"/>
        <v>7</v>
      </c>
      <c r="I553" s="23">
        <f t="shared" si="196"/>
        <v>142</v>
      </c>
      <c r="J553" s="23">
        <f t="shared" si="197"/>
        <v>73</v>
      </c>
      <c r="K553" s="23">
        <f t="shared" si="198"/>
        <v>65</v>
      </c>
      <c r="L553" s="23">
        <f t="shared" si="199"/>
        <v>44</v>
      </c>
      <c r="M553" s="23">
        <f t="shared" si="200"/>
        <v>48</v>
      </c>
      <c r="N553" s="23">
        <f t="shared" si="201"/>
        <v>161</v>
      </c>
      <c r="O553" s="23">
        <f t="shared" si="202"/>
        <v>46</v>
      </c>
      <c r="P553" s="23">
        <f t="shared" si="203"/>
        <v>27</v>
      </c>
      <c r="Q553" s="112">
        <f t="shared" si="206"/>
        <v>0.13500000000000001</v>
      </c>
      <c r="R553" s="112">
        <f t="shared" si="207"/>
        <v>0.115</v>
      </c>
      <c r="S553" s="112">
        <f t="shared" si="208"/>
        <v>4.4999999999999998E-2</v>
      </c>
      <c r="T553" s="22" t="str">
        <f t="shared" si="213"/>
        <v>雷</v>
      </c>
      <c r="U553" s="23">
        <f t="shared" si="204"/>
        <v>27</v>
      </c>
      <c r="V553" s="23">
        <f t="shared" ref="V553:AA562" si="217">ROUND(VLOOKUP($F553,professionGrow,MATCH(V$2,professionGrowPName,0),FALSE)*(1+VLOOKUP($G553,professionGrowP,MATCH(V$2,professionGrowPName,0),FALSE))*$H553*10*VLOOKUP($D553,eq_qulity,5,FALSE),0)</f>
        <v>27</v>
      </c>
      <c r="W553" s="23">
        <f t="shared" si="217"/>
        <v>27</v>
      </c>
      <c r="X553" s="23">
        <f t="shared" si="217"/>
        <v>19</v>
      </c>
      <c r="Y553" s="23">
        <f t="shared" si="217"/>
        <v>23</v>
      </c>
      <c r="Z553" s="23">
        <f t="shared" si="217"/>
        <v>31</v>
      </c>
      <c r="AA553" s="23">
        <f t="shared" si="217"/>
        <v>35</v>
      </c>
      <c r="AB553" s="113">
        <f t="shared" si="209"/>
        <v>0.40399999999999997</v>
      </c>
      <c r="AC553" s="21">
        <f t="shared" si="210"/>
        <v>795.69899999999996</v>
      </c>
    </row>
    <row r="554" spans="2:29" x14ac:dyDescent="0.15">
      <c r="B554" s="23">
        <v>552</v>
      </c>
      <c r="C554" s="23" t="str">
        <f t="shared" si="205"/>
        <v>武器552</v>
      </c>
      <c r="D554" s="23" t="str">
        <f t="shared" si="216"/>
        <v>s</v>
      </c>
      <c r="E554" s="89" t="s">
        <v>123</v>
      </c>
      <c r="F554" s="90" t="s">
        <v>16</v>
      </c>
      <c r="G554" s="22" t="s">
        <v>41</v>
      </c>
      <c r="H554" s="23">
        <f t="shared" si="212"/>
        <v>8</v>
      </c>
      <c r="I554" s="23">
        <f t="shared" si="196"/>
        <v>162</v>
      </c>
      <c r="J554" s="23">
        <f t="shared" si="197"/>
        <v>83</v>
      </c>
      <c r="K554" s="23">
        <f t="shared" si="198"/>
        <v>74</v>
      </c>
      <c r="L554" s="23">
        <f t="shared" si="199"/>
        <v>50</v>
      </c>
      <c r="M554" s="23">
        <f t="shared" si="200"/>
        <v>55</v>
      </c>
      <c r="N554" s="23">
        <f t="shared" si="201"/>
        <v>184</v>
      </c>
      <c r="O554" s="23">
        <f t="shared" si="202"/>
        <v>53</v>
      </c>
      <c r="P554" s="23">
        <f t="shared" si="203"/>
        <v>31</v>
      </c>
      <c r="Q554" s="112">
        <f t="shared" si="206"/>
        <v>0.155</v>
      </c>
      <c r="R554" s="112">
        <f t="shared" si="207"/>
        <v>0.13250000000000001</v>
      </c>
      <c r="S554" s="112">
        <f t="shared" si="208"/>
        <v>5.1666666666666666E-2</v>
      </c>
      <c r="T554" s="22" t="str">
        <f t="shared" si="213"/>
        <v>雷</v>
      </c>
      <c r="U554" s="23">
        <f t="shared" si="204"/>
        <v>31</v>
      </c>
      <c r="V554" s="23">
        <f t="shared" si="217"/>
        <v>31</v>
      </c>
      <c r="W554" s="23">
        <f t="shared" si="217"/>
        <v>31</v>
      </c>
      <c r="X554" s="23">
        <f t="shared" si="217"/>
        <v>22</v>
      </c>
      <c r="Y554" s="23">
        <f t="shared" si="217"/>
        <v>26</v>
      </c>
      <c r="Z554" s="23">
        <f t="shared" si="217"/>
        <v>35</v>
      </c>
      <c r="AA554" s="23">
        <f t="shared" si="217"/>
        <v>40</v>
      </c>
      <c r="AB554" s="113">
        <f t="shared" si="209"/>
        <v>0.46133333333333332</v>
      </c>
      <c r="AC554" s="21">
        <f t="shared" si="210"/>
        <v>908.80049999999994</v>
      </c>
    </row>
    <row r="555" spans="2:29" x14ac:dyDescent="0.15">
      <c r="B555" s="23">
        <v>553</v>
      </c>
      <c r="C555" s="23" t="str">
        <f t="shared" si="205"/>
        <v>武器553</v>
      </c>
      <c r="D555" s="23" t="str">
        <f t="shared" si="216"/>
        <v>a</v>
      </c>
      <c r="E555" s="89" t="s">
        <v>123</v>
      </c>
      <c r="F555" s="90" t="s">
        <v>16</v>
      </c>
      <c r="G555" s="22" t="s">
        <v>41</v>
      </c>
      <c r="H555" s="23">
        <f t="shared" si="212"/>
        <v>1</v>
      </c>
      <c r="I555" s="23">
        <f t="shared" si="196"/>
        <v>18</v>
      </c>
      <c r="J555" s="23">
        <f t="shared" si="197"/>
        <v>8</v>
      </c>
      <c r="K555" s="23">
        <f t="shared" si="198"/>
        <v>7</v>
      </c>
      <c r="L555" s="23">
        <f t="shared" si="199"/>
        <v>5</v>
      </c>
      <c r="M555" s="23">
        <f t="shared" si="200"/>
        <v>5</v>
      </c>
      <c r="N555" s="23">
        <f t="shared" si="201"/>
        <v>17</v>
      </c>
      <c r="O555" s="23">
        <f t="shared" si="202"/>
        <v>5</v>
      </c>
      <c r="P555" s="23">
        <f t="shared" si="203"/>
        <v>3</v>
      </c>
      <c r="Q555" s="112">
        <f t="shared" si="206"/>
        <v>1.4999999999999999E-2</v>
      </c>
      <c r="R555" s="112">
        <f t="shared" si="207"/>
        <v>1.2500000000000001E-2</v>
      </c>
      <c r="S555" s="112">
        <f t="shared" si="208"/>
        <v>5.0000000000000001E-3</v>
      </c>
      <c r="T555" s="22" t="str">
        <f t="shared" si="213"/>
        <v>雷</v>
      </c>
      <c r="U555" s="23">
        <f t="shared" si="204"/>
        <v>3</v>
      </c>
      <c r="V555" s="23">
        <f t="shared" si="217"/>
        <v>3</v>
      </c>
      <c r="W555" s="23">
        <f t="shared" si="217"/>
        <v>3</v>
      </c>
      <c r="X555" s="23">
        <f t="shared" si="217"/>
        <v>2</v>
      </c>
      <c r="Y555" s="23">
        <f t="shared" si="217"/>
        <v>2</v>
      </c>
      <c r="Z555" s="23">
        <f t="shared" si="217"/>
        <v>3</v>
      </c>
      <c r="AA555" s="23">
        <f t="shared" si="217"/>
        <v>4</v>
      </c>
      <c r="AB555" s="113">
        <f t="shared" si="209"/>
        <v>0.08</v>
      </c>
      <c r="AC555" s="21">
        <f t="shared" si="210"/>
        <v>88.112499999999997</v>
      </c>
    </row>
    <row r="556" spans="2:29" x14ac:dyDescent="0.15">
      <c r="B556" s="23">
        <v>554</v>
      </c>
      <c r="C556" s="23" t="str">
        <f t="shared" si="205"/>
        <v>武器554</v>
      </c>
      <c r="D556" s="23" t="str">
        <f t="shared" si="216"/>
        <v>a</v>
      </c>
      <c r="E556" s="89" t="s">
        <v>123</v>
      </c>
      <c r="F556" s="90" t="s">
        <v>16</v>
      </c>
      <c r="G556" s="22" t="s">
        <v>41</v>
      </c>
      <c r="H556" s="23">
        <f t="shared" si="212"/>
        <v>2</v>
      </c>
      <c r="I556" s="23">
        <f t="shared" si="196"/>
        <v>36</v>
      </c>
      <c r="J556" s="23">
        <f t="shared" si="197"/>
        <v>16</v>
      </c>
      <c r="K556" s="23">
        <f t="shared" si="198"/>
        <v>14</v>
      </c>
      <c r="L556" s="23">
        <f t="shared" si="199"/>
        <v>9</v>
      </c>
      <c r="M556" s="23">
        <f t="shared" si="200"/>
        <v>10</v>
      </c>
      <c r="N556" s="23">
        <f t="shared" si="201"/>
        <v>35</v>
      </c>
      <c r="O556" s="23">
        <f t="shared" si="202"/>
        <v>10</v>
      </c>
      <c r="P556" s="23">
        <f t="shared" si="203"/>
        <v>6</v>
      </c>
      <c r="Q556" s="112">
        <f t="shared" si="206"/>
        <v>0.03</v>
      </c>
      <c r="R556" s="112">
        <f t="shared" si="207"/>
        <v>2.5000000000000001E-2</v>
      </c>
      <c r="S556" s="112">
        <f t="shared" si="208"/>
        <v>0.01</v>
      </c>
      <c r="T556" s="22" t="str">
        <f t="shared" si="213"/>
        <v>雷</v>
      </c>
      <c r="U556" s="23">
        <f t="shared" si="204"/>
        <v>6</v>
      </c>
      <c r="V556" s="23">
        <f t="shared" si="217"/>
        <v>6</v>
      </c>
      <c r="W556" s="23">
        <f t="shared" si="217"/>
        <v>6</v>
      </c>
      <c r="X556" s="23">
        <f t="shared" si="217"/>
        <v>4</v>
      </c>
      <c r="Y556" s="23">
        <f t="shared" si="217"/>
        <v>5</v>
      </c>
      <c r="Z556" s="23">
        <f t="shared" si="217"/>
        <v>7</v>
      </c>
      <c r="AA556" s="23">
        <f t="shared" si="217"/>
        <v>7</v>
      </c>
      <c r="AB556" s="113">
        <f t="shared" si="209"/>
        <v>9.0666666666666659E-2</v>
      </c>
      <c r="AC556" s="21">
        <f t="shared" si="210"/>
        <v>177.15566666666666</v>
      </c>
    </row>
    <row r="557" spans="2:29" x14ac:dyDescent="0.15">
      <c r="B557" s="23">
        <v>555</v>
      </c>
      <c r="C557" s="23" t="str">
        <f t="shared" si="205"/>
        <v>武器555</v>
      </c>
      <c r="D557" s="23" t="str">
        <f t="shared" si="216"/>
        <v>a</v>
      </c>
      <c r="E557" s="89" t="s">
        <v>123</v>
      </c>
      <c r="F557" s="90" t="s">
        <v>16</v>
      </c>
      <c r="G557" s="22" t="s">
        <v>41</v>
      </c>
      <c r="H557" s="23">
        <f t="shared" si="212"/>
        <v>3</v>
      </c>
      <c r="I557" s="23">
        <f t="shared" si="196"/>
        <v>54</v>
      </c>
      <c r="J557" s="23">
        <f t="shared" si="197"/>
        <v>23</v>
      </c>
      <c r="K557" s="23">
        <f t="shared" si="198"/>
        <v>21</v>
      </c>
      <c r="L557" s="23">
        <f t="shared" si="199"/>
        <v>14</v>
      </c>
      <c r="M557" s="23">
        <f t="shared" si="200"/>
        <v>16</v>
      </c>
      <c r="N557" s="23">
        <f t="shared" si="201"/>
        <v>52</v>
      </c>
      <c r="O557" s="23">
        <f t="shared" si="202"/>
        <v>15</v>
      </c>
      <c r="P557" s="23">
        <f t="shared" si="203"/>
        <v>9</v>
      </c>
      <c r="Q557" s="112">
        <f t="shared" si="206"/>
        <v>4.4999999999999998E-2</v>
      </c>
      <c r="R557" s="112">
        <f t="shared" si="207"/>
        <v>3.7499999999999999E-2</v>
      </c>
      <c r="S557" s="112">
        <f t="shared" si="208"/>
        <v>1.4999999999999999E-2</v>
      </c>
      <c r="T557" s="22" t="str">
        <f t="shared" si="213"/>
        <v>雷</v>
      </c>
      <c r="U557" s="23">
        <f t="shared" si="204"/>
        <v>9</v>
      </c>
      <c r="V557" s="23">
        <f t="shared" si="217"/>
        <v>9</v>
      </c>
      <c r="W557" s="23">
        <f t="shared" si="217"/>
        <v>9</v>
      </c>
      <c r="X557" s="23">
        <f t="shared" si="217"/>
        <v>6</v>
      </c>
      <c r="Y557" s="23">
        <f t="shared" si="217"/>
        <v>7</v>
      </c>
      <c r="Z557" s="23">
        <f t="shared" si="217"/>
        <v>10</v>
      </c>
      <c r="AA557" s="23">
        <f t="shared" si="217"/>
        <v>11</v>
      </c>
      <c r="AB557" s="113">
        <f t="shared" si="209"/>
        <v>0.13600000000000001</v>
      </c>
      <c r="AC557" s="21">
        <f t="shared" si="210"/>
        <v>265.23349999999999</v>
      </c>
    </row>
    <row r="558" spans="2:29" x14ac:dyDescent="0.15">
      <c r="B558" s="23">
        <v>556</v>
      </c>
      <c r="C558" s="23" t="str">
        <f t="shared" si="205"/>
        <v>武器556</v>
      </c>
      <c r="D558" s="23" t="str">
        <f t="shared" si="216"/>
        <v>a</v>
      </c>
      <c r="E558" s="89" t="s">
        <v>123</v>
      </c>
      <c r="F558" s="90" t="s">
        <v>16</v>
      </c>
      <c r="G558" s="22" t="s">
        <v>41</v>
      </c>
      <c r="H558" s="23">
        <f t="shared" si="212"/>
        <v>4</v>
      </c>
      <c r="I558" s="23">
        <f t="shared" si="196"/>
        <v>72</v>
      </c>
      <c r="J558" s="23">
        <f t="shared" si="197"/>
        <v>31</v>
      </c>
      <c r="K558" s="23">
        <f t="shared" si="198"/>
        <v>28</v>
      </c>
      <c r="L558" s="23">
        <f t="shared" si="199"/>
        <v>19</v>
      </c>
      <c r="M558" s="23">
        <f t="shared" si="200"/>
        <v>21</v>
      </c>
      <c r="N558" s="23">
        <f t="shared" si="201"/>
        <v>69</v>
      </c>
      <c r="O558" s="23">
        <f t="shared" si="202"/>
        <v>20</v>
      </c>
      <c r="P558" s="23">
        <f t="shared" si="203"/>
        <v>12</v>
      </c>
      <c r="Q558" s="112">
        <f t="shared" si="206"/>
        <v>0.06</v>
      </c>
      <c r="R558" s="112">
        <f t="shared" si="207"/>
        <v>0.05</v>
      </c>
      <c r="S558" s="112">
        <f t="shared" si="208"/>
        <v>0.02</v>
      </c>
      <c r="T558" s="22" t="str">
        <f t="shared" si="213"/>
        <v>雷</v>
      </c>
      <c r="U558" s="23">
        <f t="shared" si="204"/>
        <v>12</v>
      </c>
      <c r="V558" s="23">
        <f t="shared" si="217"/>
        <v>12</v>
      </c>
      <c r="W558" s="23">
        <f t="shared" si="217"/>
        <v>12</v>
      </c>
      <c r="X558" s="23">
        <f t="shared" si="217"/>
        <v>8</v>
      </c>
      <c r="Y558" s="23">
        <f t="shared" si="217"/>
        <v>10</v>
      </c>
      <c r="Z558" s="23">
        <f t="shared" si="217"/>
        <v>13</v>
      </c>
      <c r="AA558" s="23">
        <f t="shared" si="217"/>
        <v>15</v>
      </c>
      <c r="AB558" s="113">
        <f t="shared" si="209"/>
        <v>0.18133333333333332</v>
      </c>
      <c r="AC558" s="21">
        <f t="shared" si="210"/>
        <v>354.31133333333332</v>
      </c>
    </row>
    <row r="559" spans="2:29" x14ac:dyDescent="0.15">
      <c r="B559" s="23">
        <v>557</v>
      </c>
      <c r="C559" s="23" t="str">
        <f t="shared" si="205"/>
        <v>武器557</v>
      </c>
      <c r="D559" s="23" t="str">
        <f t="shared" si="216"/>
        <v>a</v>
      </c>
      <c r="E559" s="89" t="s">
        <v>123</v>
      </c>
      <c r="F559" s="90" t="s">
        <v>16</v>
      </c>
      <c r="G559" s="22" t="s">
        <v>41</v>
      </c>
      <c r="H559" s="23">
        <f t="shared" si="212"/>
        <v>5</v>
      </c>
      <c r="I559" s="23">
        <f t="shared" si="196"/>
        <v>89</v>
      </c>
      <c r="J559" s="23">
        <f t="shared" si="197"/>
        <v>39</v>
      </c>
      <c r="K559" s="23">
        <f t="shared" si="198"/>
        <v>35</v>
      </c>
      <c r="L559" s="23">
        <f t="shared" si="199"/>
        <v>23</v>
      </c>
      <c r="M559" s="23">
        <f t="shared" si="200"/>
        <v>26</v>
      </c>
      <c r="N559" s="23">
        <f t="shared" si="201"/>
        <v>86</v>
      </c>
      <c r="O559" s="23">
        <f t="shared" si="202"/>
        <v>25</v>
      </c>
      <c r="P559" s="23">
        <f t="shared" si="203"/>
        <v>14</v>
      </c>
      <c r="Q559" s="112">
        <f t="shared" si="206"/>
        <v>7.0000000000000007E-2</v>
      </c>
      <c r="R559" s="112">
        <f t="shared" si="207"/>
        <v>6.25E-2</v>
      </c>
      <c r="S559" s="112">
        <f t="shared" si="208"/>
        <v>2.3333333333333334E-2</v>
      </c>
      <c r="T559" s="22" t="str">
        <f t="shared" si="213"/>
        <v>雷</v>
      </c>
      <c r="U559" s="23">
        <f t="shared" si="204"/>
        <v>14</v>
      </c>
      <c r="V559" s="23">
        <f t="shared" si="217"/>
        <v>14</v>
      </c>
      <c r="W559" s="23">
        <f t="shared" si="217"/>
        <v>14</v>
      </c>
      <c r="X559" s="23">
        <f t="shared" si="217"/>
        <v>10</v>
      </c>
      <c r="Y559" s="23">
        <f t="shared" si="217"/>
        <v>12</v>
      </c>
      <c r="Z559" s="23">
        <f t="shared" si="217"/>
        <v>17</v>
      </c>
      <c r="AA559" s="23">
        <f t="shared" si="217"/>
        <v>19</v>
      </c>
      <c r="AB559" s="113">
        <f t="shared" si="209"/>
        <v>0.22466666666666665</v>
      </c>
      <c r="AC559" s="21">
        <f t="shared" si="210"/>
        <v>437.38049999999998</v>
      </c>
    </row>
    <row r="560" spans="2:29" x14ac:dyDescent="0.15">
      <c r="B560" s="23">
        <v>558</v>
      </c>
      <c r="C560" s="23" t="str">
        <f t="shared" si="205"/>
        <v>武器558</v>
      </c>
      <c r="D560" s="23" t="str">
        <f t="shared" si="216"/>
        <v>a</v>
      </c>
      <c r="E560" s="89" t="s">
        <v>123</v>
      </c>
      <c r="F560" s="90" t="s">
        <v>16</v>
      </c>
      <c r="G560" s="22" t="s">
        <v>41</v>
      </c>
      <c r="H560" s="23">
        <f t="shared" si="212"/>
        <v>6</v>
      </c>
      <c r="I560" s="23">
        <f t="shared" si="196"/>
        <v>107</v>
      </c>
      <c r="J560" s="23">
        <f t="shared" si="197"/>
        <v>47</v>
      </c>
      <c r="K560" s="23">
        <f t="shared" si="198"/>
        <v>41</v>
      </c>
      <c r="L560" s="23">
        <f t="shared" si="199"/>
        <v>28</v>
      </c>
      <c r="M560" s="23">
        <f t="shared" si="200"/>
        <v>31</v>
      </c>
      <c r="N560" s="23">
        <f t="shared" si="201"/>
        <v>104</v>
      </c>
      <c r="O560" s="23">
        <f t="shared" si="202"/>
        <v>30</v>
      </c>
      <c r="P560" s="23">
        <f t="shared" si="203"/>
        <v>17</v>
      </c>
      <c r="Q560" s="112">
        <f t="shared" si="206"/>
        <v>8.5000000000000006E-2</v>
      </c>
      <c r="R560" s="112">
        <f t="shared" si="207"/>
        <v>7.4999999999999997E-2</v>
      </c>
      <c r="S560" s="112">
        <f t="shared" si="208"/>
        <v>2.8333333333333335E-2</v>
      </c>
      <c r="T560" s="22" t="str">
        <f t="shared" si="213"/>
        <v>雷</v>
      </c>
      <c r="U560" s="23">
        <f t="shared" si="204"/>
        <v>17</v>
      </c>
      <c r="V560" s="23">
        <f t="shared" si="217"/>
        <v>17</v>
      </c>
      <c r="W560" s="23">
        <f t="shared" si="217"/>
        <v>17</v>
      </c>
      <c r="X560" s="23">
        <f t="shared" si="217"/>
        <v>12</v>
      </c>
      <c r="Y560" s="23">
        <f t="shared" si="217"/>
        <v>15</v>
      </c>
      <c r="Z560" s="23">
        <f t="shared" si="217"/>
        <v>20</v>
      </c>
      <c r="AA560" s="23">
        <f t="shared" si="217"/>
        <v>22</v>
      </c>
      <c r="AB560" s="113">
        <f t="shared" si="209"/>
        <v>0.27</v>
      </c>
      <c r="AC560" s="21">
        <f t="shared" si="210"/>
        <v>525.45833333333326</v>
      </c>
    </row>
    <row r="561" spans="2:29" x14ac:dyDescent="0.15">
      <c r="B561" s="23">
        <v>559</v>
      </c>
      <c r="C561" s="23" t="str">
        <f t="shared" si="205"/>
        <v>武器559</v>
      </c>
      <c r="D561" s="23" t="str">
        <f t="shared" si="216"/>
        <v>a</v>
      </c>
      <c r="E561" s="89" t="s">
        <v>123</v>
      </c>
      <c r="F561" s="90" t="s">
        <v>16</v>
      </c>
      <c r="G561" s="22" t="s">
        <v>41</v>
      </c>
      <c r="H561" s="23">
        <f t="shared" si="212"/>
        <v>7</v>
      </c>
      <c r="I561" s="23">
        <f t="shared" si="196"/>
        <v>125</v>
      </c>
      <c r="J561" s="23">
        <f t="shared" si="197"/>
        <v>54</v>
      </c>
      <c r="K561" s="23">
        <f t="shared" si="198"/>
        <v>48</v>
      </c>
      <c r="L561" s="23">
        <f t="shared" si="199"/>
        <v>33</v>
      </c>
      <c r="M561" s="23">
        <f t="shared" si="200"/>
        <v>36</v>
      </c>
      <c r="N561" s="23">
        <f t="shared" si="201"/>
        <v>121</v>
      </c>
      <c r="O561" s="23">
        <f t="shared" si="202"/>
        <v>35</v>
      </c>
      <c r="P561" s="23">
        <f t="shared" si="203"/>
        <v>20</v>
      </c>
      <c r="Q561" s="112">
        <f t="shared" si="206"/>
        <v>0.1</v>
      </c>
      <c r="R561" s="112">
        <f t="shared" si="207"/>
        <v>8.7499999999999994E-2</v>
      </c>
      <c r="S561" s="112">
        <f t="shared" si="208"/>
        <v>3.3333333333333333E-2</v>
      </c>
      <c r="T561" s="22" t="str">
        <f t="shared" si="213"/>
        <v>雷</v>
      </c>
      <c r="U561" s="23">
        <f t="shared" si="204"/>
        <v>20</v>
      </c>
      <c r="V561" s="23">
        <f t="shared" si="217"/>
        <v>20</v>
      </c>
      <c r="W561" s="23">
        <f t="shared" si="217"/>
        <v>20</v>
      </c>
      <c r="X561" s="23">
        <f t="shared" si="217"/>
        <v>14</v>
      </c>
      <c r="Y561" s="23">
        <f t="shared" si="217"/>
        <v>17</v>
      </c>
      <c r="Z561" s="23">
        <f t="shared" si="217"/>
        <v>23</v>
      </c>
      <c r="AA561" s="23">
        <f t="shared" si="217"/>
        <v>26</v>
      </c>
      <c r="AB561" s="113">
        <f t="shared" si="209"/>
        <v>0.31466666666666665</v>
      </c>
      <c r="AC561" s="21">
        <f t="shared" si="210"/>
        <v>612.53549999999996</v>
      </c>
    </row>
    <row r="562" spans="2:29" x14ac:dyDescent="0.15">
      <c r="B562" s="23">
        <v>560</v>
      </c>
      <c r="C562" s="23" t="str">
        <f t="shared" si="205"/>
        <v>武器560</v>
      </c>
      <c r="D562" s="23" t="str">
        <f t="shared" si="216"/>
        <v>a</v>
      </c>
      <c r="E562" s="89" t="s">
        <v>123</v>
      </c>
      <c r="F562" s="90" t="s">
        <v>16</v>
      </c>
      <c r="G562" s="22" t="s">
        <v>41</v>
      </c>
      <c r="H562" s="23">
        <f t="shared" si="212"/>
        <v>8</v>
      </c>
      <c r="I562" s="23">
        <f t="shared" si="196"/>
        <v>143</v>
      </c>
      <c r="J562" s="23">
        <f t="shared" si="197"/>
        <v>62</v>
      </c>
      <c r="K562" s="23">
        <f t="shared" si="198"/>
        <v>55</v>
      </c>
      <c r="L562" s="23">
        <f t="shared" si="199"/>
        <v>37</v>
      </c>
      <c r="M562" s="23">
        <f t="shared" si="200"/>
        <v>41</v>
      </c>
      <c r="N562" s="23">
        <f t="shared" si="201"/>
        <v>138</v>
      </c>
      <c r="O562" s="23">
        <f t="shared" si="202"/>
        <v>40</v>
      </c>
      <c r="P562" s="23">
        <f t="shared" si="203"/>
        <v>23</v>
      </c>
      <c r="Q562" s="112">
        <f t="shared" si="206"/>
        <v>0.115</v>
      </c>
      <c r="R562" s="112">
        <f t="shared" si="207"/>
        <v>0.1</v>
      </c>
      <c r="S562" s="112">
        <f t="shared" si="208"/>
        <v>3.8333333333333337E-2</v>
      </c>
      <c r="T562" s="22" t="str">
        <f t="shared" si="213"/>
        <v>雷</v>
      </c>
      <c r="U562" s="23">
        <f t="shared" si="204"/>
        <v>23</v>
      </c>
      <c r="V562" s="23">
        <f t="shared" si="217"/>
        <v>23</v>
      </c>
      <c r="W562" s="23">
        <f t="shared" si="217"/>
        <v>23</v>
      </c>
      <c r="X562" s="23">
        <f t="shared" si="217"/>
        <v>16</v>
      </c>
      <c r="Y562" s="23">
        <f t="shared" si="217"/>
        <v>20</v>
      </c>
      <c r="Z562" s="23">
        <f t="shared" si="217"/>
        <v>26</v>
      </c>
      <c r="AA562" s="23">
        <f t="shared" si="217"/>
        <v>30</v>
      </c>
      <c r="AB562" s="113">
        <f t="shared" si="209"/>
        <v>0.35933333333333328</v>
      </c>
      <c r="AC562" s="21">
        <f t="shared" si="210"/>
        <v>700.61266666666666</v>
      </c>
    </row>
    <row r="563" spans="2:29" x14ac:dyDescent="0.15">
      <c r="B563" s="23">
        <v>561</v>
      </c>
      <c r="C563" s="23" t="str">
        <f t="shared" si="205"/>
        <v>武器561</v>
      </c>
      <c r="D563" s="23" t="str">
        <f t="shared" si="216"/>
        <v>b</v>
      </c>
      <c r="E563" s="89" t="s">
        <v>123</v>
      </c>
      <c r="F563" s="90" t="s">
        <v>16</v>
      </c>
      <c r="G563" s="22" t="s">
        <v>41</v>
      </c>
      <c r="H563" s="23">
        <f t="shared" si="212"/>
        <v>1</v>
      </c>
      <c r="I563" s="23">
        <f t="shared" si="196"/>
        <v>19</v>
      </c>
      <c r="J563" s="23">
        <f t="shared" si="197"/>
        <v>3</v>
      </c>
      <c r="K563" s="23">
        <f t="shared" si="198"/>
        <v>3</v>
      </c>
      <c r="L563" s="23">
        <f t="shared" si="199"/>
        <v>2</v>
      </c>
      <c r="M563" s="23">
        <f t="shared" si="200"/>
        <v>2</v>
      </c>
      <c r="N563" s="23">
        <f t="shared" si="201"/>
        <v>7</v>
      </c>
      <c r="O563" s="23">
        <f t="shared" si="202"/>
        <v>2</v>
      </c>
      <c r="P563" s="23">
        <f t="shared" si="203"/>
        <v>1</v>
      </c>
      <c r="Q563" s="112">
        <f t="shared" si="206"/>
        <v>5.0000000000000001E-3</v>
      </c>
      <c r="R563" s="112">
        <f t="shared" si="207"/>
        <v>5.0000000000000001E-3</v>
      </c>
      <c r="S563" s="112">
        <f t="shared" si="208"/>
        <v>1.6666666666666666E-3</v>
      </c>
      <c r="T563" s="22" t="str">
        <f t="shared" si="213"/>
        <v>雷</v>
      </c>
      <c r="U563" s="23">
        <f t="shared" si="204"/>
        <v>1</v>
      </c>
      <c r="V563" s="23">
        <f t="shared" ref="V563:AA572" si="218">ROUND(VLOOKUP($F563,professionGrow,MATCH(V$2,professionGrowPName,0),FALSE)*(1+VLOOKUP($G563,professionGrowP,MATCH(V$2,professionGrowPName,0),FALSE))*$H563*10*VLOOKUP($D563,eq_qulity,5,FALSE),0)</f>
        <v>1</v>
      </c>
      <c r="W563" s="23">
        <f t="shared" si="218"/>
        <v>1</v>
      </c>
      <c r="X563" s="23">
        <f t="shared" si="218"/>
        <v>1</v>
      </c>
      <c r="Y563" s="23">
        <f t="shared" si="218"/>
        <v>1</v>
      </c>
      <c r="Z563" s="23">
        <f t="shared" si="218"/>
        <v>1</v>
      </c>
      <c r="AA563" s="23">
        <f t="shared" si="218"/>
        <v>2</v>
      </c>
      <c r="AB563" s="113">
        <f t="shared" si="209"/>
        <v>0.08</v>
      </c>
      <c r="AC563" s="21">
        <f t="shared" si="210"/>
        <v>47.091666666666669</v>
      </c>
    </row>
    <row r="564" spans="2:29" x14ac:dyDescent="0.15">
      <c r="B564" s="23">
        <v>562</v>
      </c>
      <c r="C564" s="23" t="str">
        <f t="shared" si="205"/>
        <v>武器562</v>
      </c>
      <c r="D564" s="23" t="str">
        <f t="shared" si="216"/>
        <v>b</v>
      </c>
      <c r="E564" s="89" t="s">
        <v>123</v>
      </c>
      <c r="F564" s="90" t="s">
        <v>16</v>
      </c>
      <c r="G564" s="22" t="s">
        <v>41</v>
      </c>
      <c r="H564" s="23">
        <f t="shared" si="212"/>
        <v>2</v>
      </c>
      <c r="I564" s="23">
        <f t="shared" si="196"/>
        <v>39</v>
      </c>
      <c r="J564" s="23">
        <f t="shared" si="197"/>
        <v>6</v>
      </c>
      <c r="K564" s="23">
        <f t="shared" si="198"/>
        <v>6</v>
      </c>
      <c r="L564" s="23">
        <f t="shared" si="199"/>
        <v>4</v>
      </c>
      <c r="M564" s="23">
        <f t="shared" si="200"/>
        <v>4</v>
      </c>
      <c r="N564" s="23">
        <f t="shared" si="201"/>
        <v>14</v>
      </c>
      <c r="O564" s="23">
        <f t="shared" si="202"/>
        <v>4</v>
      </c>
      <c r="P564" s="23">
        <f t="shared" si="203"/>
        <v>2</v>
      </c>
      <c r="Q564" s="112">
        <f t="shared" si="206"/>
        <v>0.01</v>
      </c>
      <c r="R564" s="112">
        <f t="shared" si="207"/>
        <v>0.01</v>
      </c>
      <c r="S564" s="112">
        <f t="shared" si="208"/>
        <v>3.3333333333333331E-3</v>
      </c>
      <c r="T564" s="22" t="str">
        <f t="shared" si="213"/>
        <v>雷</v>
      </c>
      <c r="U564" s="23">
        <f t="shared" si="204"/>
        <v>2</v>
      </c>
      <c r="V564" s="23">
        <f t="shared" si="218"/>
        <v>2</v>
      </c>
      <c r="W564" s="23">
        <f t="shared" si="218"/>
        <v>2</v>
      </c>
      <c r="X564" s="23">
        <f t="shared" si="218"/>
        <v>2</v>
      </c>
      <c r="Y564" s="23">
        <f t="shared" si="218"/>
        <v>2</v>
      </c>
      <c r="Z564" s="23">
        <f t="shared" si="218"/>
        <v>3</v>
      </c>
      <c r="AA564" s="23">
        <f t="shared" si="218"/>
        <v>3</v>
      </c>
      <c r="AB564" s="113">
        <f t="shared" si="209"/>
        <v>0.08</v>
      </c>
      <c r="AC564" s="21">
        <f t="shared" si="210"/>
        <v>95.103333333333339</v>
      </c>
    </row>
    <row r="565" spans="2:29" x14ac:dyDescent="0.15">
      <c r="B565" s="23">
        <v>563</v>
      </c>
      <c r="C565" s="23" t="str">
        <f t="shared" si="205"/>
        <v>武器563</v>
      </c>
      <c r="D565" s="23" t="str">
        <f t="shared" si="216"/>
        <v>b</v>
      </c>
      <c r="E565" s="89" t="s">
        <v>123</v>
      </c>
      <c r="F565" s="90" t="s">
        <v>16</v>
      </c>
      <c r="G565" s="22" t="s">
        <v>41</v>
      </c>
      <c r="H565" s="23">
        <f t="shared" si="212"/>
        <v>3</v>
      </c>
      <c r="I565" s="23">
        <f t="shared" si="196"/>
        <v>58</v>
      </c>
      <c r="J565" s="23">
        <f t="shared" si="197"/>
        <v>10</v>
      </c>
      <c r="K565" s="23">
        <f t="shared" si="198"/>
        <v>9</v>
      </c>
      <c r="L565" s="23">
        <f t="shared" si="199"/>
        <v>6</v>
      </c>
      <c r="M565" s="23">
        <f t="shared" si="200"/>
        <v>6</v>
      </c>
      <c r="N565" s="23">
        <f t="shared" si="201"/>
        <v>22</v>
      </c>
      <c r="O565" s="23">
        <f t="shared" si="202"/>
        <v>6</v>
      </c>
      <c r="P565" s="23">
        <f t="shared" si="203"/>
        <v>4</v>
      </c>
      <c r="Q565" s="112">
        <f t="shared" si="206"/>
        <v>0.02</v>
      </c>
      <c r="R565" s="112">
        <f t="shared" si="207"/>
        <v>1.4999999999999999E-2</v>
      </c>
      <c r="S565" s="112">
        <f t="shared" si="208"/>
        <v>6.6666666666666662E-3</v>
      </c>
      <c r="T565" s="22" t="str">
        <f t="shared" si="213"/>
        <v>雷</v>
      </c>
      <c r="U565" s="23">
        <f t="shared" si="204"/>
        <v>4</v>
      </c>
      <c r="V565" s="23">
        <f t="shared" si="218"/>
        <v>4</v>
      </c>
      <c r="W565" s="23">
        <f t="shared" si="218"/>
        <v>4</v>
      </c>
      <c r="X565" s="23">
        <f t="shared" si="218"/>
        <v>3</v>
      </c>
      <c r="Y565" s="23">
        <f t="shared" si="218"/>
        <v>3</v>
      </c>
      <c r="Z565" s="23">
        <f t="shared" si="218"/>
        <v>4</v>
      </c>
      <c r="AA565" s="23">
        <f t="shared" si="218"/>
        <v>5</v>
      </c>
      <c r="AB565" s="113">
        <f t="shared" si="209"/>
        <v>8.0666666666666664E-2</v>
      </c>
      <c r="AC565" s="21">
        <f t="shared" si="210"/>
        <v>148.12233333333333</v>
      </c>
    </row>
    <row r="566" spans="2:29" x14ac:dyDescent="0.15">
      <c r="B566" s="23">
        <v>564</v>
      </c>
      <c r="C566" s="23" t="str">
        <f t="shared" si="205"/>
        <v>武器564</v>
      </c>
      <c r="D566" s="23" t="str">
        <f t="shared" si="216"/>
        <v>b</v>
      </c>
      <c r="E566" s="89" t="s">
        <v>123</v>
      </c>
      <c r="F566" s="90" t="s">
        <v>16</v>
      </c>
      <c r="G566" s="22" t="s">
        <v>41</v>
      </c>
      <c r="H566" s="23">
        <f t="shared" si="212"/>
        <v>4</v>
      </c>
      <c r="I566" s="23">
        <f t="shared" si="196"/>
        <v>78</v>
      </c>
      <c r="J566" s="23">
        <f t="shared" si="197"/>
        <v>13</v>
      </c>
      <c r="K566" s="23">
        <f t="shared" si="198"/>
        <v>12</v>
      </c>
      <c r="L566" s="23">
        <f t="shared" si="199"/>
        <v>8</v>
      </c>
      <c r="M566" s="23">
        <f t="shared" si="200"/>
        <v>9</v>
      </c>
      <c r="N566" s="23">
        <f t="shared" si="201"/>
        <v>29</v>
      </c>
      <c r="O566" s="23">
        <f t="shared" si="202"/>
        <v>8</v>
      </c>
      <c r="P566" s="23">
        <f t="shared" si="203"/>
        <v>5</v>
      </c>
      <c r="Q566" s="112">
        <f t="shared" si="206"/>
        <v>2.5000000000000001E-2</v>
      </c>
      <c r="R566" s="112">
        <f t="shared" si="207"/>
        <v>0.02</v>
      </c>
      <c r="S566" s="112">
        <f t="shared" si="208"/>
        <v>8.3333333333333332E-3</v>
      </c>
      <c r="T566" s="22" t="str">
        <f t="shared" si="213"/>
        <v>雷</v>
      </c>
      <c r="U566" s="23">
        <f t="shared" si="204"/>
        <v>5</v>
      </c>
      <c r="V566" s="23">
        <f t="shared" si="218"/>
        <v>5</v>
      </c>
      <c r="W566" s="23">
        <f t="shared" si="218"/>
        <v>5</v>
      </c>
      <c r="X566" s="23">
        <f t="shared" si="218"/>
        <v>3</v>
      </c>
      <c r="Y566" s="23">
        <f t="shared" si="218"/>
        <v>4</v>
      </c>
      <c r="Z566" s="23">
        <f t="shared" si="218"/>
        <v>6</v>
      </c>
      <c r="AA566" s="23">
        <f t="shared" si="218"/>
        <v>6</v>
      </c>
      <c r="AB566" s="113">
        <f t="shared" si="209"/>
        <v>0.10800000000000001</v>
      </c>
      <c r="AC566" s="21">
        <f t="shared" si="210"/>
        <v>196.16133333333335</v>
      </c>
    </row>
    <row r="567" spans="2:29" x14ac:dyDescent="0.15">
      <c r="B567" s="23">
        <v>565</v>
      </c>
      <c r="C567" s="23" t="str">
        <f t="shared" si="205"/>
        <v>武器565</v>
      </c>
      <c r="D567" s="23" t="str">
        <f t="shared" si="216"/>
        <v>b</v>
      </c>
      <c r="E567" s="89" t="s">
        <v>123</v>
      </c>
      <c r="F567" s="90" t="s">
        <v>16</v>
      </c>
      <c r="G567" s="22" t="s">
        <v>41</v>
      </c>
      <c r="H567" s="23">
        <f t="shared" si="212"/>
        <v>5</v>
      </c>
      <c r="I567" s="23">
        <f t="shared" si="196"/>
        <v>97</v>
      </c>
      <c r="J567" s="23">
        <f t="shared" si="197"/>
        <v>16</v>
      </c>
      <c r="K567" s="23">
        <f t="shared" si="198"/>
        <v>14</v>
      </c>
      <c r="L567" s="23">
        <f t="shared" si="199"/>
        <v>10</v>
      </c>
      <c r="M567" s="23">
        <f t="shared" si="200"/>
        <v>11</v>
      </c>
      <c r="N567" s="23">
        <f t="shared" si="201"/>
        <v>36</v>
      </c>
      <c r="O567" s="23">
        <f t="shared" si="202"/>
        <v>10</v>
      </c>
      <c r="P567" s="23">
        <f t="shared" si="203"/>
        <v>6</v>
      </c>
      <c r="Q567" s="112">
        <f t="shared" si="206"/>
        <v>0.03</v>
      </c>
      <c r="R567" s="112">
        <f t="shared" si="207"/>
        <v>2.5000000000000001E-2</v>
      </c>
      <c r="S567" s="112">
        <f t="shared" si="208"/>
        <v>0.01</v>
      </c>
      <c r="T567" s="22" t="str">
        <f t="shared" si="213"/>
        <v>雷</v>
      </c>
      <c r="U567" s="23">
        <f t="shared" si="204"/>
        <v>6</v>
      </c>
      <c r="V567" s="23">
        <f t="shared" si="218"/>
        <v>6</v>
      </c>
      <c r="W567" s="23">
        <f t="shared" si="218"/>
        <v>6</v>
      </c>
      <c r="X567" s="23">
        <f t="shared" si="218"/>
        <v>4</v>
      </c>
      <c r="Y567" s="23">
        <f t="shared" si="218"/>
        <v>5</v>
      </c>
      <c r="Z567" s="23">
        <f t="shared" si="218"/>
        <v>7</v>
      </c>
      <c r="AA567" s="23">
        <f t="shared" si="218"/>
        <v>8</v>
      </c>
      <c r="AB567" s="113">
        <f t="shared" si="209"/>
        <v>0.13333333333333333</v>
      </c>
      <c r="AC567" s="21">
        <f t="shared" si="210"/>
        <v>242.19833333333332</v>
      </c>
    </row>
    <row r="568" spans="2:29" x14ac:dyDescent="0.15">
      <c r="B568" s="23">
        <v>566</v>
      </c>
      <c r="C568" s="23" t="str">
        <f t="shared" si="205"/>
        <v>武器566</v>
      </c>
      <c r="D568" s="23" t="str">
        <f t="shared" si="216"/>
        <v>b</v>
      </c>
      <c r="E568" s="89" t="s">
        <v>123</v>
      </c>
      <c r="F568" s="90" t="s">
        <v>16</v>
      </c>
      <c r="G568" s="22" t="s">
        <v>41</v>
      </c>
      <c r="H568" s="23">
        <f t="shared" si="212"/>
        <v>6</v>
      </c>
      <c r="I568" s="23">
        <f t="shared" si="196"/>
        <v>117</v>
      </c>
      <c r="J568" s="23">
        <f t="shared" si="197"/>
        <v>19</v>
      </c>
      <c r="K568" s="23">
        <f t="shared" si="198"/>
        <v>17</v>
      </c>
      <c r="L568" s="23">
        <f t="shared" si="199"/>
        <v>12</v>
      </c>
      <c r="M568" s="23">
        <f t="shared" si="200"/>
        <v>13</v>
      </c>
      <c r="N568" s="23">
        <f t="shared" si="201"/>
        <v>43</v>
      </c>
      <c r="O568" s="23">
        <f t="shared" si="202"/>
        <v>12</v>
      </c>
      <c r="P568" s="23">
        <f t="shared" si="203"/>
        <v>7</v>
      </c>
      <c r="Q568" s="112">
        <f t="shared" si="206"/>
        <v>3.5000000000000003E-2</v>
      </c>
      <c r="R568" s="112">
        <f t="shared" si="207"/>
        <v>0.03</v>
      </c>
      <c r="S568" s="112">
        <f t="shared" si="208"/>
        <v>1.1666666666666667E-2</v>
      </c>
      <c r="T568" s="22" t="str">
        <f t="shared" si="213"/>
        <v>雷</v>
      </c>
      <c r="U568" s="23">
        <f t="shared" si="204"/>
        <v>7</v>
      </c>
      <c r="V568" s="23">
        <f t="shared" si="218"/>
        <v>7</v>
      </c>
      <c r="W568" s="23">
        <f t="shared" si="218"/>
        <v>7</v>
      </c>
      <c r="X568" s="23">
        <f t="shared" si="218"/>
        <v>5</v>
      </c>
      <c r="Y568" s="23">
        <f t="shared" si="218"/>
        <v>6</v>
      </c>
      <c r="Z568" s="23">
        <f t="shared" si="218"/>
        <v>8</v>
      </c>
      <c r="AA568" s="23">
        <f t="shared" si="218"/>
        <v>9</v>
      </c>
      <c r="AB568" s="113">
        <f t="shared" si="209"/>
        <v>0.16</v>
      </c>
      <c r="AC568" s="21">
        <f t="shared" si="210"/>
        <v>289.23666666666668</v>
      </c>
    </row>
    <row r="569" spans="2:29" x14ac:dyDescent="0.15">
      <c r="B569" s="23">
        <v>567</v>
      </c>
      <c r="C569" s="23" t="str">
        <f t="shared" si="205"/>
        <v>武器567</v>
      </c>
      <c r="D569" s="23" t="str">
        <f t="shared" si="216"/>
        <v>b</v>
      </c>
      <c r="E569" s="89" t="s">
        <v>123</v>
      </c>
      <c r="F569" s="90" t="s">
        <v>16</v>
      </c>
      <c r="G569" s="22" t="s">
        <v>41</v>
      </c>
      <c r="H569" s="23">
        <f t="shared" si="212"/>
        <v>7</v>
      </c>
      <c r="I569" s="23">
        <f t="shared" si="196"/>
        <v>136</v>
      </c>
      <c r="J569" s="23">
        <f t="shared" si="197"/>
        <v>23</v>
      </c>
      <c r="K569" s="23">
        <f t="shared" si="198"/>
        <v>20</v>
      </c>
      <c r="L569" s="23">
        <f t="shared" si="199"/>
        <v>14</v>
      </c>
      <c r="M569" s="23">
        <f t="shared" si="200"/>
        <v>15</v>
      </c>
      <c r="N569" s="23">
        <f t="shared" si="201"/>
        <v>50</v>
      </c>
      <c r="O569" s="23">
        <f t="shared" si="202"/>
        <v>14</v>
      </c>
      <c r="P569" s="23">
        <f t="shared" si="203"/>
        <v>8</v>
      </c>
      <c r="Q569" s="112">
        <f t="shared" si="206"/>
        <v>0.04</v>
      </c>
      <c r="R569" s="112">
        <f t="shared" si="207"/>
        <v>3.5000000000000003E-2</v>
      </c>
      <c r="S569" s="112">
        <f t="shared" si="208"/>
        <v>1.3333333333333332E-2</v>
      </c>
      <c r="T569" s="22" t="str">
        <f t="shared" si="213"/>
        <v>雷</v>
      </c>
      <c r="U569" s="23">
        <f t="shared" si="204"/>
        <v>8</v>
      </c>
      <c r="V569" s="23">
        <f t="shared" si="218"/>
        <v>8</v>
      </c>
      <c r="W569" s="23">
        <f t="shared" si="218"/>
        <v>8</v>
      </c>
      <c r="X569" s="23">
        <f t="shared" si="218"/>
        <v>6</v>
      </c>
      <c r="Y569" s="23">
        <f t="shared" si="218"/>
        <v>7</v>
      </c>
      <c r="Z569" s="23">
        <f t="shared" si="218"/>
        <v>10</v>
      </c>
      <c r="AA569" s="23">
        <f t="shared" si="218"/>
        <v>11</v>
      </c>
      <c r="AB569" s="113">
        <f t="shared" si="209"/>
        <v>0.18666666666666668</v>
      </c>
      <c r="AC569" s="21">
        <f t="shared" si="210"/>
        <v>338.27500000000003</v>
      </c>
    </row>
    <row r="570" spans="2:29" x14ac:dyDescent="0.15">
      <c r="B570" s="23">
        <v>568</v>
      </c>
      <c r="C570" s="23" t="str">
        <f t="shared" si="205"/>
        <v>武器568</v>
      </c>
      <c r="D570" s="23" t="str">
        <f t="shared" si="216"/>
        <v>b</v>
      </c>
      <c r="E570" s="89" t="s">
        <v>123</v>
      </c>
      <c r="F570" s="90" t="s">
        <v>16</v>
      </c>
      <c r="G570" s="22" t="s">
        <v>41</v>
      </c>
      <c r="H570" s="23">
        <f t="shared" si="212"/>
        <v>8</v>
      </c>
      <c r="I570" s="23">
        <f t="shared" si="196"/>
        <v>156</v>
      </c>
      <c r="J570" s="23">
        <f t="shared" si="197"/>
        <v>26</v>
      </c>
      <c r="K570" s="23">
        <f t="shared" si="198"/>
        <v>23</v>
      </c>
      <c r="L570" s="23">
        <f t="shared" si="199"/>
        <v>16</v>
      </c>
      <c r="M570" s="23">
        <f t="shared" si="200"/>
        <v>17</v>
      </c>
      <c r="N570" s="23">
        <f t="shared" si="201"/>
        <v>58</v>
      </c>
      <c r="O570" s="23">
        <f t="shared" si="202"/>
        <v>17</v>
      </c>
      <c r="P570" s="23">
        <f t="shared" si="203"/>
        <v>10</v>
      </c>
      <c r="Q570" s="112">
        <f t="shared" si="206"/>
        <v>0.05</v>
      </c>
      <c r="R570" s="112">
        <f t="shared" si="207"/>
        <v>4.2500000000000003E-2</v>
      </c>
      <c r="S570" s="112">
        <f t="shared" si="208"/>
        <v>1.6666666666666666E-2</v>
      </c>
      <c r="T570" s="22" t="str">
        <f t="shared" si="213"/>
        <v>雷</v>
      </c>
      <c r="U570" s="23">
        <f t="shared" si="204"/>
        <v>10</v>
      </c>
      <c r="V570" s="23">
        <f t="shared" si="218"/>
        <v>10</v>
      </c>
      <c r="W570" s="23">
        <f t="shared" si="218"/>
        <v>10</v>
      </c>
      <c r="X570" s="23">
        <f t="shared" si="218"/>
        <v>7</v>
      </c>
      <c r="Y570" s="23">
        <f t="shared" si="218"/>
        <v>8</v>
      </c>
      <c r="Z570" s="23">
        <f t="shared" si="218"/>
        <v>11</v>
      </c>
      <c r="AA570" s="23">
        <f t="shared" si="218"/>
        <v>12</v>
      </c>
      <c r="AB570" s="113">
        <f t="shared" si="209"/>
        <v>0.21533333333333335</v>
      </c>
      <c r="AC570" s="21">
        <f t="shared" si="210"/>
        <v>391.3245</v>
      </c>
    </row>
    <row r="571" spans="2:29" x14ac:dyDescent="0.15">
      <c r="B571" s="23">
        <v>569</v>
      </c>
      <c r="C571" s="23" t="str">
        <f t="shared" si="205"/>
        <v>武器569</v>
      </c>
      <c r="D571" s="23" t="str">
        <f t="shared" si="216"/>
        <v>c</v>
      </c>
      <c r="E571" s="89" t="s">
        <v>123</v>
      </c>
      <c r="F571" s="90" t="s">
        <v>16</v>
      </c>
      <c r="G571" s="22" t="s">
        <v>41</v>
      </c>
      <c r="H571" s="23">
        <f t="shared" si="212"/>
        <v>1</v>
      </c>
      <c r="I571" s="23">
        <f t="shared" si="196"/>
        <v>22</v>
      </c>
      <c r="J571" s="23">
        <f t="shared" si="197"/>
        <v>0</v>
      </c>
      <c r="K571" s="23">
        <f t="shared" si="198"/>
        <v>0</v>
      </c>
      <c r="L571" s="23">
        <f t="shared" si="199"/>
        <v>0</v>
      </c>
      <c r="M571" s="23">
        <f t="shared" si="200"/>
        <v>0</v>
      </c>
      <c r="N571" s="23">
        <f t="shared" si="201"/>
        <v>0</v>
      </c>
      <c r="O571" s="23">
        <f t="shared" si="202"/>
        <v>0</v>
      </c>
      <c r="P571" s="23">
        <f t="shared" si="203"/>
        <v>0</v>
      </c>
      <c r="Q571" s="112">
        <f t="shared" si="206"/>
        <v>0</v>
      </c>
      <c r="R571" s="112">
        <f t="shared" si="207"/>
        <v>0</v>
      </c>
      <c r="S571" s="112">
        <f t="shared" si="208"/>
        <v>0</v>
      </c>
      <c r="T571" s="22" t="str">
        <f t="shared" si="213"/>
        <v>雷</v>
      </c>
      <c r="U571" s="23">
        <f t="shared" si="204"/>
        <v>0</v>
      </c>
      <c r="V571" s="23">
        <f t="shared" si="218"/>
        <v>0</v>
      </c>
      <c r="W571" s="23">
        <f t="shared" si="218"/>
        <v>0</v>
      </c>
      <c r="X571" s="23">
        <f t="shared" si="218"/>
        <v>0</v>
      </c>
      <c r="Y571" s="23">
        <f t="shared" si="218"/>
        <v>0</v>
      </c>
      <c r="Z571" s="23">
        <f t="shared" si="218"/>
        <v>0</v>
      </c>
      <c r="AA571" s="23">
        <f t="shared" si="218"/>
        <v>0</v>
      </c>
      <c r="AB571" s="113">
        <f t="shared" si="209"/>
        <v>0</v>
      </c>
      <c r="AC571" s="21">
        <f t="shared" si="210"/>
        <v>22</v>
      </c>
    </row>
    <row r="572" spans="2:29" x14ac:dyDescent="0.15">
      <c r="B572" s="23">
        <v>570</v>
      </c>
      <c r="C572" s="23" t="str">
        <f t="shared" si="205"/>
        <v>武器570</v>
      </c>
      <c r="D572" s="23" t="str">
        <f t="shared" si="216"/>
        <v>c</v>
      </c>
      <c r="E572" s="89" t="s">
        <v>123</v>
      </c>
      <c r="F572" s="90" t="s">
        <v>16</v>
      </c>
      <c r="G572" s="22" t="s">
        <v>41</v>
      </c>
      <c r="H572" s="23">
        <f t="shared" si="212"/>
        <v>2</v>
      </c>
      <c r="I572" s="23">
        <f t="shared" si="196"/>
        <v>44</v>
      </c>
      <c r="J572" s="23">
        <f t="shared" si="197"/>
        <v>0</v>
      </c>
      <c r="K572" s="23">
        <f t="shared" si="198"/>
        <v>0</v>
      </c>
      <c r="L572" s="23">
        <f t="shared" si="199"/>
        <v>0</v>
      </c>
      <c r="M572" s="23">
        <f t="shared" si="200"/>
        <v>0</v>
      </c>
      <c r="N572" s="23">
        <f t="shared" si="201"/>
        <v>0</v>
      </c>
      <c r="O572" s="23">
        <f t="shared" si="202"/>
        <v>0</v>
      </c>
      <c r="P572" s="23">
        <f t="shared" si="203"/>
        <v>0</v>
      </c>
      <c r="Q572" s="112">
        <f t="shared" si="206"/>
        <v>0</v>
      </c>
      <c r="R572" s="112">
        <f t="shared" si="207"/>
        <v>0</v>
      </c>
      <c r="S572" s="112">
        <f t="shared" si="208"/>
        <v>0</v>
      </c>
      <c r="T572" s="22" t="str">
        <f t="shared" si="213"/>
        <v>雷</v>
      </c>
      <c r="U572" s="23">
        <f t="shared" si="204"/>
        <v>0</v>
      </c>
      <c r="V572" s="23">
        <f t="shared" si="218"/>
        <v>0</v>
      </c>
      <c r="W572" s="23">
        <f t="shared" si="218"/>
        <v>0</v>
      </c>
      <c r="X572" s="23">
        <f t="shared" si="218"/>
        <v>0</v>
      </c>
      <c r="Y572" s="23">
        <f t="shared" si="218"/>
        <v>0</v>
      </c>
      <c r="Z572" s="23">
        <f t="shared" si="218"/>
        <v>0</v>
      </c>
      <c r="AA572" s="23">
        <f t="shared" si="218"/>
        <v>0</v>
      </c>
      <c r="AB572" s="113">
        <f t="shared" si="209"/>
        <v>0</v>
      </c>
      <c r="AC572" s="21">
        <f t="shared" si="210"/>
        <v>44</v>
      </c>
    </row>
    <row r="573" spans="2:29" x14ac:dyDescent="0.15">
      <c r="B573" s="23">
        <v>571</v>
      </c>
      <c r="C573" s="23" t="str">
        <f t="shared" si="205"/>
        <v>武器571</v>
      </c>
      <c r="D573" s="23" t="str">
        <f t="shared" si="216"/>
        <v>c</v>
      </c>
      <c r="E573" s="89" t="s">
        <v>123</v>
      </c>
      <c r="F573" s="90" t="s">
        <v>16</v>
      </c>
      <c r="G573" s="22" t="s">
        <v>41</v>
      </c>
      <c r="H573" s="23">
        <f t="shared" si="212"/>
        <v>3</v>
      </c>
      <c r="I573" s="23">
        <f t="shared" si="196"/>
        <v>66</v>
      </c>
      <c r="J573" s="23">
        <f t="shared" si="197"/>
        <v>0</v>
      </c>
      <c r="K573" s="23">
        <f t="shared" si="198"/>
        <v>0</v>
      </c>
      <c r="L573" s="23">
        <f t="shared" si="199"/>
        <v>0</v>
      </c>
      <c r="M573" s="23">
        <f t="shared" si="200"/>
        <v>0</v>
      </c>
      <c r="N573" s="23">
        <f t="shared" si="201"/>
        <v>0</v>
      </c>
      <c r="O573" s="23">
        <f t="shared" si="202"/>
        <v>0</v>
      </c>
      <c r="P573" s="23">
        <f t="shared" si="203"/>
        <v>0</v>
      </c>
      <c r="Q573" s="112">
        <f t="shared" si="206"/>
        <v>0</v>
      </c>
      <c r="R573" s="112">
        <f t="shared" si="207"/>
        <v>0</v>
      </c>
      <c r="S573" s="112">
        <f t="shared" si="208"/>
        <v>0</v>
      </c>
      <c r="T573" s="22" t="str">
        <f t="shared" si="213"/>
        <v>雷</v>
      </c>
      <c r="U573" s="23">
        <f t="shared" si="204"/>
        <v>0</v>
      </c>
      <c r="V573" s="23">
        <f t="shared" ref="V573:AA582" si="219">ROUND(VLOOKUP($F573,professionGrow,MATCH(V$2,professionGrowPName,0),FALSE)*(1+VLOOKUP($G573,professionGrowP,MATCH(V$2,professionGrowPName,0),FALSE))*$H573*10*VLOOKUP($D573,eq_qulity,5,FALSE),0)</f>
        <v>0</v>
      </c>
      <c r="W573" s="23">
        <f t="shared" si="219"/>
        <v>0</v>
      </c>
      <c r="X573" s="23">
        <f t="shared" si="219"/>
        <v>0</v>
      </c>
      <c r="Y573" s="23">
        <f t="shared" si="219"/>
        <v>0</v>
      </c>
      <c r="Z573" s="23">
        <f t="shared" si="219"/>
        <v>0</v>
      </c>
      <c r="AA573" s="23">
        <f t="shared" si="219"/>
        <v>0</v>
      </c>
      <c r="AB573" s="113">
        <f t="shared" si="209"/>
        <v>0</v>
      </c>
      <c r="AC573" s="21">
        <f t="shared" si="210"/>
        <v>66</v>
      </c>
    </row>
    <row r="574" spans="2:29" x14ac:dyDescent="0.15">
      <c r="B574" s="23">
        <v>572</v>
      </c>
      <c r="C574" s="23" t="str">
        <f t="shared" si="205"/>
        <v>武器572</v>
      </c>
      <c r="D574" s="23" t="str">
        <f t="shared" si="216"/>
        <v>c</v>
      </c>
      <c r="E574" s="89" t="s">
        <v>123</v>
      </c>
      <c r="F574" s="90" t="s">
        <v>16</v>
      </c>
      <c r="G574" s="22" t="s">
        <v>41</v>
      </c>
      <c r="H574" s="23">
        <f t="shared" si="212"/>
        <v>4</v>
      </c>
      <c r="I574" s="23">
        <f t="shared" si="196"/>
        <v>89</v>
      </c>
      <c r="J574" s="23">
        <f t="shared" si="197"/>
        <v>0</v>
      </c>
      <c r="K574" s="23">
        <f t="shared" si="198"/>
        <v>0</v>
      </c>
      <c r="L574" s="23">
        <f t="shared" si="199"/>
        <v>0</v>
      </c>
      <c r="M574" s="23">
        <f t="shared" si="200"/>
        <v>0</v>
      </c>
      <c r="N574" s="23">
        <f t="shared" si="201"/>
        <v>0</v>
      </c>
      <c r="O574" s="23">
        <f t="shared" si="202"/>
        <v>0</v>
      </c>
      <c r="P574" s="23">
        <f t="shared" si="203"/>
        <v>0</v>
      </c>
      <c r="Q574" s="112">
        <f t="shared" si="206"/>
        <v>0</v>
      </c>
      <c r="R574" s="112">
        <f t="shared" si="207"/>
        <v>0</v>
      </c>
      <c r="S574" s="112">
        <f t="shared" si="208"/>
        <v>0</v>
      </c>
      <c r="T574" s="22" t="str">
        <f t="shared" si="213"/>
        <v>雷</v>
      </c>
      <c r="U574" s="23">
        <f t="shared" si="204"/>
        <v>0</v>
      </c>
      <c r="V574" s="23">
        <f t="shared" si="219"/>
        <v>0</v>
      </c>
      <c r="W574" s="23">
        <f t="shared" si="219"/>
        <v>0</v>
      </c>
      <c r="X574" s="23">
        <f t="shared" si="219"/>
        <v>0</v>
      </c>
      <c r="Y574" s="23">
        <f t="shared" si="219"/>
        <v>0</v>
      </c>
      <c r="Z574" s="23">
        <f t="shared" si="219"/>
        <v>0</v>
      </c>
      <c r="AA574" s="23">
        <f t="shared" si="219"/>
        <v>0</v>
      </c>
      <c r="AB574" s="113">
        <f t="shared" si="209"/>
        <v>0</v>
      </c>
      <c r="AC574" s="21">
        <f t="shared" si="210"/>
        <v>89</v>
      </c>
    </row>
    <row r="575" spans="2:29" x14ac:dyDescent="0.15">
      <c r="B575" s="23">
        <v>573</v>
      </c>
      <c r="C575" s="23" t="str">
        <f t="shared" si="205"/>
        <v>武器573</v>
      </c>
      <c r="D575" s="23" t="str">
        <f t="shared" si="216"/>
        <v>c</v>
      </c>
      <c r="E575" s="89" t="s">
        <v>123</v>
      </c>
      <c r="F575" s="90" t="s">
        <v>16</v>
      </c>
      <c r="G575" s="22" t="s">
        <v>41</v>
      </c>
      <c r="H575" s="23">
        <f t="shared" si="212"/>
        <v>5</v>
      </c>
      <c r="I575" s="23">
        <f t="shared" si="196"/>
        <v>111</v>
      </c>
      <c r="J575" s="23">
        <f t="shared" si="197"/>
        <v>0</v>
      </c>
      <c r="K575" s="23">
        <f t="shared" si="198"/>
        <v>0</v>
      </c>
      <c r="L575" s="23">
        <f t="shared" si="199"/>
        <v>0</v>
      </c>
      <c r="M575" s="23">
        <f t="shared" si="200"/>
        <v>0</v>
      </c>
      <c r="N575" s="23">
        <f t="shared" si="201"/>
        <v>0</v>
      </c>
      <c r="O575" s="23">
        <f t="shared" si="202"/>
        <v>0</v>
      </c>
      <c r="P575" s="23">
        <f t="shared" si="203"/>
        <v>0</v>
      </c>
      <c r="Q575" s="112">
        <f t="shared" si="206"/>
        <v>0</v>
      </c>
      <c r="R575" s="112">
        <f t="shared" si="207"/>
        <v>0</v>
      </c>
      <c r="S575" s="112">
        <f t="shared" si="208"/>
        <v>0</v>
      </c>
      <c r="T575" s="22" t="str">
        <f t="shared" si="213"/>
        <v>雷</v>
      </c>
      <c r="U575" s="23">
        <f t="shared" si="204"/>
        <v>0</v>
      </c>
      <c r="V575" s="23">
        <f t="shared" si="219"/>
        <v>0</v>
      </c>
      <c r="W575" s="23">
        <f t="shared" si="219"/>
        <v>0</v>
      </c>
      <c r="X575" s="23">
        <f t="shared" si="219"/>
        <v>0</v>
      </c>
      <c r="Y575" s="23">
        <f t="shared" si="219"/>
        <v>0</v>
      </c>
      <c r="Z575" s="23">
        <f t="shared" si="219"/>
        <v>0</v>
      </c>
      <c r="AA575" s="23">
        <f t="shared" si="219"/>
        <v>0</v>
      </c>
      <c r="AB575" s="113">
        <f t="shared" si="209"/>
        <v>0</v>
      </c>
      <c r="AC575" s="21">
        <f t="shared" si="210"/>
        <v>111</v>
      </c>
    </row>
    <row r="576" spans="2:29" x14ac:dyDescent="0.15">
      <c r="B576" s="23">
        <v>574</v>
      </c>
      <c r="C576" s="23" t="str">
        <f t="shared" si="205"/>
        <v>武器574</v>
      </c>
      <c r="D576" s="23" t="str">
        <f t="shared" si="216"/>
        <v>c</v>
      </c>
      <c r="E576" s="89" t="s">
        <v>123</v>
      </c>
      <c r="F576" s="90" t="s">
        <v>16</v>
      </c>
      <c r="G576" s="22" t="s">
        <v>41</v>
      </c>
      <c r="H576" s="23">
        <f t="shared" si="212"/>
        <v>6</v>
      </c>
      <c r="I576" s="23">
        <f t="shared" si="196"/>
        <v>133</v>
      </c>
      <c r="J576" s="23">
        <f t="shared" si="197"/>
        <v>0</v>
      </c>
      <c r="K576" s="23">
        <f t="shared" si="198"/>
        <v>0</v>
      </c>
      <c r="L576" s="23">
        <f t="shared" si="199"/>
        <v>0</v>
      </c>
      <c r="M576" s="23">
        <f t="shared" si="200"/>
        <v>0</v>
      </c>
      <c r="N576" s="23">
        <f t="shared" si="201"/>
        <v>0</v>
      </c>
      <c r="O576" s="23">
        <f t="shared" si="202"/>
        <v>0</v>
      </c>
      <c r="P576" s="23">
        <f t="shared" si="203"/>
        <v>0</v>
      </c>
      <c r="Q576" s="112">
        <f t="shared" si="206"/>
        <v>0</v>
      </c>
      <c r="R576" s="112">
        <f t="shared" si="207"/>
        <v>0</v>
      </c>
      <c r="S576" s="112">
        <f t="shared" si="208"/>
        <v>0</v>
      </c>
      <c r="T576" s="22" t="str">
        <f t="shared" si="213"/>
        <v>雷</v>
      </c>
      <c r="U576" s="23">
        <f t="shared" si="204"/>
        <v>0</v>
      </c>
      <c r="V576" s="23">
        <f t="shared" si="219"/>
        <v>0</v>
      </c>
      <c r="W576" s="23">
        <f t="shared" si="219"/>
        <v>0</v>
      </c>
      <c r="X576" s="23">
        <f t="shared" si="219"/>
        <v>0</v>
      </c>
      <c r="Y576" s="23">
        <f t="shared" si="219"/>
        <v>0</v>
      </c>
      <c r="Z576" s="23">
        <f t="shared" si="219"/>
        <v>0</v>
      </c>
      <c r="AA576" s="23">
        <f t="shared" si="219"/>
        <v>0</v>
      </c>
      <c r="AB576" s="113">
        <f t="shared" si="209"/>
        <v>0</v>
      </c>
      <c r="AC576" s="21">
        <f t="shared" si="210"/>
        <v>133</v>
      </c>
    </row>
    <row r="577" spans="2:29" x14ac:dyDescent="0.15">
      <c r="B577" s="23">
        <v>575</v>
      </c>
      <c r="C577" s="23" t="str">
        <f t="shared" si="205"/>
        <v>武器575</v>
      </c>
      <c r="D577" s="23" t="str">
        <f t="shared" si="216"/>
        <v>c</v>
      </c>
      <c r="E577" s="89" t="s">
        <v>123</v>
      </c>
      <c r="F577" s="90" t="s">
        <v>16</v>
      </c>
      <c r="G577" s="22" t="s">
        <v>41</v>
      </c>
      <c r="H577" s="23">
        <f t="shared" si="212"/>
        <v>7</v>
      </c>
      <c r="I577" s="23">
        <f t="shared" si="196"/>
        <v>155</v>
      </c>
      <c r="J577" s="23">
        <f t="shared" si="197"/>
        <v>0</v>
      </c>
      <c r="K577" s="23">
        <f t="shared" si="198"/>
        <v>0</v>
      </c>
      <c r="L577" s="23">
        <f t="shared" si="199"/>
        <v>0</v>
      </c>
      <c r="M577" s="23">
        <f t="shared" si="200"/>
        <v>0</v>
      </c>
      <c r="N577" s="23">
        <f t="shared" si="201"/>
        <v>0</v>
      </c>
      <c r="O577" s="23">
        <f t="shared" si="202"/>
        <v>0</v>
      </c>
      <c r="P577" s="23">
        <f t="shared" si="203"/>
        <v>0</v>
      </c>
      <c r="Q577" s="112">
        <f t="shared" si="206"/>
        <v>0</v>
      </c>
      <c r="R577" s="112">
        <f t="shared" si="207"/>
        <v>0</v>
      </c>
      <c r="S577" s="112">
        <f t="shared" si="208"/>
        <v>0</v>
      </c>
      <c r="T577" s="22" t="str">
        <f t="shared" si="213"/>
        <v>雷</v>
      </c>
      <c r="U577" s="23">
        <f t="shared" si="204"/>
        <v>0</v>
      </c>
      <c r="V577" s="23">
        <f t="shared" si="219"/>
        <v>0</v>
      </c>
      <c r="W577" s="23">
        <f t="shared" si="219"/>
        <v>0</v>
      </c>
      <c r="X577" s="23">
        <f t="shared" si="219"/>
        <v>0</v>
      </c>
      <c r="Y577" s="23">
        <f t="shared" si="219"/>
        <v>0</v>
      </c>
      <c r="Z577" s="23">
        <f t="shared" si="219"/>
        <v>0</v>
      </c>
      <c r="AA577" s="23">
        <f t="shared" si="219"/>
        <v>0</v>
      </c>
      <c r="AB577" s="113">
        <f t="shared" si="209"/>
        <v>0</v>
      </c>
      <c r="AC577" s="21">
        <f t="shared" si="210"/>
        <v>155</v>
      </c>
    </row>
    <row r="578" spans="2:29" x14ac:dyDescent="0.15">
      <c r="B578" s="23">
        <v>576</v>
      </c>
      <c r="C578" s="23" t="str">
        <f t="shared" si="205"/>
        <v>武器576</v>
      </c>
      <c r="D578" s="23" t="str">
        <f t="shared" si="216"/>
        <v>c</v>
      </c>
      <c r="E578" s="89" t="s">
        <v>123</v>
      </c>
      <c r="F578" s="90" t="s">
        <v>16</v>
      </c>
      <c r="G578" s="22" t="s">
        <v>41</v>
      </c>
      <c r="H578" s="23">
        <f t="shared" si="212"/>
        <v>8</v>
      </c>
      <c r="I578" s="23">
        <f t="shared" si="196"/>
        <v>177</v>
      </c>
      <c r="J578" s="23">
        <f t="shared" si="197"/>
        <v>0</v>
      </c>
      <c r="K578" s="23">
        <f t="shared" si="198"/>
        <v>0</v>
      </c>
      <c r="L578" s="23">
        <f t="shared" si="199"/>
        <v>0</v>
      </c>
      <c r="M578" s="23">
        <f t="shared" si="200"/>
        <v>0</v>
      </c>
      <c r="N578" s="23">
        <f t="shared" si="201"/>
        <v>0</v>
      </c>
      <c r="O578" s="23">
        <f t="shared" si="202"/>
        <v>0</v>
      </c>
      <c r="P578" s="23">
        <f t="shared" si="203"/>
        <v>0</v>
      </c>
      <c r="Q578" s="112">
        <f t="shared" si="206"/>
        <v>0</v>
      </c>
      <c r="R578" s="112">
        <f t="shared" si="207"/>
        <v>0</v>
      </c>
      <c r="S578" s="112">
        <f t="shared" si="208"/>
        <v>0</v>
      </c>
      <c r="T578" s="22" t="str">
        <f t="shared" si="213"/>
        <v>雷</v>
      </c>
      <c r="U578" s="23">
        <f t="shared" si="204"/>
        <v>0</v>
      </c>
      <c r="V578" s="23">
        <f t="shared" si="219"/>
        <v>0</v>
      </c>
      <c r="W578" s="23">
        <f t="shared" si="219"/>
        <v>0</v>
      </c>
      <c r="X578" s="23">
        <f t="shared" si="219"/>
        <v>0</v>
      </c>
      <c r="Y578" s="23">
        <f t="shared" si="219"/>
        <v>0</v>
      </c>
      <c r="Z578" s="23">
        <f t="shared" si="219"/>
        <v>0</v>
      </c>
      <c r="AA578" s="23">
        <f t="shared" si="219"/>
        <v>0</v>
      </c>
      <c r="AB578" s="113">
        <f t="shared" si="209"/>
        <v>0</v>
      </c>
      <c r="AC578" s="21">
        <f t="shared" si="210"/>
        <v>177</v>
      </c>
    </row>
    <row r="579" spans="2:29" x14ac:dyDescent="0.15">
      <c r="B579" s="23">
        <v>577</v>
      </c>
      <c r="C579" s="23" t="str">
        <f t="shared" si="205"/>
        <v>武器577</v>
      </c>
      <c r="D579" s="23" t="str">
        <f t="shared" si="216"/>
        <v>s</v>
      </c>
      <c r="E579" s="89" t="s">
        <v>123</v>
      </c>
      <c r="F579" s="90" t="s">
        <v>104</v>
      </c>
      <c r="G579" s="22" t="s">
        <v>1718</v>
      </c>
      <c r="H579" s="23">
        <f t="shared" si="212"/>
        <v>1</v>
      </c>
      <c r="I579" s="23">
        <f t="shared" ref="I579:I642" si="220">ROUND(VLOOKUP(F579,professionGrow,4,FALSE)*(1+VLOOKUP(G579,professionGrowP,4,FALSE))*H579*10*VLOOKUP(D579,eq_qulity,4,FALSE)*(1+VLOOKUP($G579,equ_change,4,FALSE)),0)</f>
        <v>39</v>
      </c>
      <c r="J579" s="23">
        <f t="shared" ref="J579:J642" si="221">ROUND(VLOOKUP($F579,professionGrow,血量,FALSE)*(1+VLOOKUP($G579,professionGrowP,血量,FALSE))*$H579*10*VLOOKUP($D579,eq_qulity,5,FALSE)*(1+VLOOKUP($G579,equ_change,血量,FALSE)),0)</f>
        <v>16</v>
      </c>
      <c r="K579" s="23">
        <f t="shared" ref="K579:K642" si="222">ROUND(VLOOKUP($F579,professionGrow,魔法值,FALSE)*(1+VLOOKUP($G579,professionGrowP,魔法值,FALSE))*$H579*10*VLOOKUP($D579,eq_qulity,5,FALSE)*(1+VLOOKUP($G579,equ_change,魔法值,FALSE)),0)</f>
        <v>9</v>
      </c>
      <c r="L579" s="23">
        <f t="shared" ref="L579:L642" si="223">ROUND(VLOOKUP($F579,professionGrow,力量,FALSE)*(1+VLOOKUP($G579,professionGrowP,力量,FALSE))*$H579*10*VLOOKUP($D579,eq_qulity,5,FALSE)*(1+VLOOKUP(G579,equ_change,力量,FALSE)),0)</f>
        <v>12</v>
      </c>
      <c r="M579" s="23">
        <f t="shared" ref="M579:M642" si="224">ROUND(VLOOKUP($F579,professionGrow,防御力,FALSE)*(1+VLOOKUP($G579,professionGrowP,防御力,FALSE))*$H579*10*VLOOKUP($D579,eq_qulity,5,FALSE)*(1+VLOOKUP($G579,equ_change,防御力,FALSE)),0)</f>
        <v>11</v>
      </c>
      <c r="N579" s="23">
        <f t="shared" ref="N579:N642" si="225">ROUND(VLOOKUP($F579,professionGrow,魔攻,FALSE)*(1+VLOOKUP($G579,professionGrowP,魔攻,FALSE))*$H579*10*VLOOKUP($D579,eq_qulity,5,FALSE)*(1+VLOOKUP(G579,equ_change,魔攻,FALSE)),0)</f>
        <v>9</v>
      </c>
      <c r="O579" s="23">
        <f t="shared" ref="O579:O642" si="226">ROUND(VLOOKUP($F579,professionGrow,敏捷,FALSE)*(1+VLOOKUP($G579,professionGrowP,敏捷,FALSE))*$H579*10*VLOOKUP($D579,eq_qulity,5,FALSE)*(1+VLOOKUP(G579,equ_change,敏捷,FALSE)),0)</f>
        <v>8</v>
      </c>
      <c r="P579" s="23">
        <f t="shared" ref="P579:P642" si="227">ROUND(VLOOKUP($F579,professionGrow,幸运,FALSE)*(1+VLOOKUP($G579,professionGrowP,幸运,FALSE))*$H579*10*VLOOKUP($D579,eq_qulity,5,FALSE)*(1+VLOOKUP(G579,equ_change,幸运,FALSE)),0)</f>
        <v>5</v>
      </c>
      <c r="Q579" s="112">
        <f t="shared" si="206"/>
        <v>2.5000000000000001E-2</v>
      </c>
      <c r="R579" s="112">
        <f t="shared" si="207"/>
        <v>0.02</v>
      </c>
      <c r="S579" s="112">
        <f t="shared" si="208"/>
        <v>8.3333333333333332E-3</v>
      </c>
      <c r="T579" s="22" t="str">
        <f t="shared" si="213"/>
        <v>光</v>
      </c>
      <c r="U579" s="23">
        <f t="shared" ref="U579:U642" si="228">ROUND(VLOOKUP($F579,professionGrow,MATCH(T579,professionGrowPName,0),FALSE)*(1+VLOOKUP($G579,professionGrowP,MATCH(T579,professionGrowPName,0),FALSE))*$H579*10*VLOOKUP($D579,eq_qulity,5,FALSE),0)</f>
        <v>6</v>
      </c>
      <c r="V579" s="23">
        <f t="shared" si="219"/>
        <v>4</v>
      </c>
      <c r="W579" s="23">
        <f t="shared" si="219"/>
        <v>4</v>
      </c>
      <c r="X579" s="23">
        <f t="shared" si="219"/>
        <v>3</v>
      </c>
      <c r="Y579" s="23">
        <f t="shared" si="219"/>
        <v>5</v>
      </c>
      <c r="Z579" s="23">
        <f t="shared" si="219"/>
        <v>5</v>
      </c>
      <c r="AA579" s="23">
        <f t="shared" si="219"/>
        <v>6</v>
      </c>
      <c r="AB579" s="113">
        <f t="shared" si="209"/>
        <v>0.08</v>
      </c>
      <c r="AC579" s="21">
        <f t="shared" si="210"/>
        <v>142.13333333333335</v>
      </c>
    </row>
    <row r="580" spans="2:29" x14ac:dyDescent="0.15">
      <c r="B580" s="23">
        <v>578</v>
      </c>
      <c r="C580" s="23" t="str">
        <f t="shared" ref="C580:C642" si="229">"武器"&amp;B580</f>
        <v>武器578</v>
      </c>
      <c r="D580" s="23" t="str">
        <f t="shared" si="216"/>
        <v>s</v>
      </c>
      <c r="E580" s="89" t="s">
        <v>123</v>
      </c>
      <c r="F580" s="90" t="s">
        <v>104</v>
      </c>
      <c r="G580" s="22" t="s">
        <v>1718</v>
      </c>
      <c r="H580" s="23">
        <f t="shared" si="212"/>
        <v>2</v>
      </c>
      <c r="I580" s="23">
        <f t="shared" si="220"/>
        <v>79</v>
      </c>
      <c r="J580" s="23">
        <f t="shared" si="221"/>
        <v>33</v>
      </c>
      <c r="K580" s="23">
        <f t="shared" si="222"/>
        <v>17</v>
      </c>
      <c r="L580" s="23">
        <f t="shared" si="223"/>
        <v>24</v>
      </c>
      <c r="M580" s="23">
        <f t="shared" si="224"/>
        <v>21</v>
      </c>
      <c r="N580" s="23">
        <f t="shared" si="225"/>
        <v>18</v>
      </c>
      <c r="O580" s="23">
        <f t="shared" si="226"/>
        <v>16</v>
      </c>
      <c r="P580" s="23">
        <f t="shared" si="227"/>
        <v>10</v>
      </c>
      <c r="Q580" s="112">
        <f t="shared" ref="Q580:Q642" si="230">(P580/2)%</f>
        <v>0.05</v>
      </c>
      <c r="R580" s="112">
        <f t="shared" ref="R580:R642" si="231">(O580/4)%</f>
        <v>0.04</v>
      </c>
      <c r="S580" s="112">
        <f t="shared" ref="S580:S642" si="232">(P580/6)%</f>
        <v>1.6666666666666666E-2</v>
      </c>
      <c r="T580" s="22" t="str">
        <f t="shared" si="213"/>
        <v>光</v>
      </c>
      <c r="U580" s="23">
        <f t="shared" si="228"/>
        <v>12</v>
      </c>
      <c r="V580" s="23">
        <f t="shared" si="219"/>
        <v>8</v>
      </c>
      <c r="W580" s="23">
        <f t="shared" si="219"/>
        <v>8</v>
      </c>
      <c r="X580" s="23">
        <f t="shared" si="219"/>
        <v>6</v>
      </c>
      <c r="Y580" s="23">
        <f t="shared" si="219"/>
        <v>11</v>
      </c>
      <c r="Z580" s="23">
        <f t="shared" si="219"/>
        <v>11</v>
      </c>
      <c r="AA580" s="23">
        <f t="shared" si="219"/>
        <v>12</v>
      </c>
      <c r="AB580" s="113">
        <f t="shared" ref="AB580:AB642" si="233">IF(U580=0,0,IF((SUM(I580:P580)/15)&lt;8,8%,(SUM(I580:P580)/15)%))</f>
        <v>0.14533333333333334</v>
      </c>
      <c r="AC580" s="21">
        <f t="shared" ref="AC580:AC642" si="234">SUM(I580:AB580)</f>
        <v>286.25200000000001</v>
      </c>
    </row>
    <row r="581" spans="2:29" x14ac:dyDescent="0.15">
      <c r="B581" s="23">
        <v>579</v>
      </c>
      <c r="C581" s="23" t="str">
        <f t="shared" si="229"/>
        <v>武器579</v>
      </c>
      <c r="D581" s="23" t="str">
        <f t="shared" si="216"/>
        <v>s</v>
      </c>
      <c r="E581" s="89" t="s">
        <v>123</v>
      </c>
      <c r="F581" s="90" t="s">
        <v>104</v>
      </c>
      <c r="G581" s="22" t="s">
        <v>1718</v>
      </c>
      <c r="H581" s="23">
        <f t="shared" si="212"/>
        <v>3</v>
      </c>
      <c r="I581" s="23">
        <f t="shared" si="220"/>
        <v>118</v>
      </c>
      <c r="J581" s="23">
        <f t="shared" si="221"/>
        <v>49</v>
      </c>
      <c r="K581" s="23">
        <f t="shared" si="222"/>
        <v>26</v>
      </c>
      <c r="L581" s="23">
        <f t="shared" si="223"/>
        <v>36</v>
      </c>
      <c r="M581" s="23">
        <f t="shared" si="224"/>
        <v>32</v>
      </c>
      <c r="N581" s="23">
        <f t="shared" si="225"/>
        <v>28</v>
      </c>
      <c r="O581" s="23">
        <f t="shared" si="226"/>
        <v>24</v>
      </c>
      <c r="P581" s="23">
        <f t="shared" si="227"/>
        <v>15</v>
      </c>
      <c r="Q581" s="112">
        <f t="shared" si="230"/>
        <v>7.4999999999999997E-2</v>
      </c>
      <c r="R581" s="112">
        <f t="shared" si="231"/>
        <v>0.06</v>
      </c>
      <c r="S581" s="112">
        <f t="shared" si="232"/>
        <v>2.5000000000000001E-2</v>
      </c>
      <c r="T581" s="22" t="str">
        <f t="shared" si="213"/>
        <v>光</v>
      </c>
      <c r="U581" s="23">
        <f t="shared" si="228"/>
        <v>18</v>
      </c>
      <c r="V581" s="23">
        <f t="shared" si="219"/>
        <v>12</v>
      </c>
      <c r="W581" s="23">
        <f t="shared" si="219"/>
        <v>12</v>
      </c>
      <c r="X581" s="23">
        <f t="shared" si="219"/>
        <v>10</v>
      </c>
      <c r="Y581" s="23">
        <f t="shared" si="219"/>
        <v>16</v>
      </c>
      <c r="Z581" s="23">
        <f t="shared" si="219"/>
        <v>16</v>
      </c>
      <c r="AA581" s="23">
        <f t="shared" si="219"/>
        <v>18</v>
      </c>
      <c r="AB581" s="113">
        <f t="shared" si="233"/>
        <v>0.21866666666666668</v>
      </c>
      <c r="AC581" s="21">
        <f t="shared" si="234"/>
        <v>430.37866666666662</v>
      </c>
    </row>
    <row r="582" spans="2:29" x14ac:dyDescent="0.15">
      <c r="B582" s="23">
        <v>580</v>
      </c>
      <c r="C582" s="23" t="str">
        <f t="shared" si="229"/>
        <v>武器580</v>
      </c>
      <c r="D582" s="23" t="str">
        <f t="shared" si="216"/>
        <v>s</v>
      </c>
      <c r="E582" s="89" t="s">
        <v>123</v>
      </c>
      <c r="F582" s="90" t="s">
        <v>104</v>
      </c>
      <c r="G582" s="22" t="s">
        <v>1718</v>
      </c>
      <c r="H582" s="23">
        <f t="shared" si="212"/>
        <v>4</v>
      </c>
      <c r="I582" s="23">
        <f t="shared" si="220"/>
        <v>157</v>
      </c>
      <c r="J582" s="23">
        <f t="shared" si="221"/>
        <v>66</v>
      </c>
      <c r="K582" s="23">
        <f t="shared" si="222"/>
        <v>35</v>
      </c>
      <c r="L582" s="23">
        <f t="shared" si="223"/>
        <v>48</v>
      </c>
      <c r="M582" s="23">
        <f t="shared" si="224"/>
        <v>43</v>
      </c>
      <c r="N582" s="23">
        <f t="shared" si="225"/>
        <v>37</v>
      </c>
      <c r="O582" s="23">
        <f t="shared" si="226"/>
        <v>32</v>
      </c>
      <c r="P582" s="23">
        <f t="shared" si="227"/>
        <v>19</v>
      </c>
      <c r="Q582" s="112">
        <f t="shared" si="230"/>
        <v>9.5000000000000001E-2</v>
      </c>
      <c r="R582" s="112">
        <f t="shared" si="231"/>
        <v>0.08</v>
      </c>
      <c r="S582" s="112">
        <f t="shared" si="232"/>
        <v>3.1666666666666662E-2</v>
      </c>
      <c r="T582" s="22" t="str">
        <f t="shared" si="213"/>
        <v>光</v>
      </c>
      <c r="U582" s="23">
        <f t="shared" si="228"/>
        <v>24</v>
      </c>
      <c r="V582" s="23">
        <f t="shared" si="219"/>
        <v>16</v>
      </c>
      <c r="W582" s="23">
        <f t="shared" si="219"/>
        <v>16</v>
      </c>
      <c r="X582" s="23">
        <f t="shared" si="219"/>
        <v>13</v>
      </c>
      <c r="Y582" s="23">
        <f t="shared" si="219"/>
        <v>21</v>
      </c>
      <c r="Z582" s="23">
        <f t="shared" si="219"/>
        <v>21</v>
      </c>
      <c r="AA582" s="23">
        <f t="shared" si="219"/>
        <v>24</v>
      </c>
      <c r="AB582" s="113">
        <f t="shared" si="233"/>
        <v>0.29133333333333333</v>
      </c>
      <c r="AC582" s="21">
        <f t="shared" si="234"/>
        <v>572.49800000000005</v>
      </c>
    </row>
    <row r="583" spans="2:29" x14ac:dyDescent="0.15">
      <c r="B583" s="23">
        <v>581</v>
      </c>
      <c r="C583" s="23" t="str">
        <f t="shared" si="229"/>
        <v>武器581</v>
      </c>
      <c r="D583" s="23" t="str">
        <f t="shared" si="216"/>
        <v>s</v>
      </c>
      <c r="E583" s="89" t="s">
        <v>123</v>
      </c>
      <c r="F583" s="90" t="s">
        <v>104</v>
      </c>
      <c r="G583" s="22" t="s">
        <v>1718</v>
      </c>
      <c r="H583" s="23">
        <f t="shared" si="212"/>
        <v>5</v>
      </c>
      <c r="I583" s="23">
        <f t="shared" si="220"/>
        <v>197</v>
      </c>
      <c r="J583" s="23">
        <f t="shared" si="221"/>
        <v>82</v>
      </c>
      <c r="K583" s="23">
        <f t="shared" si="222"/>
        <v>44</v>
      </c>
      <c r="L583" s="23">
        <f t="shared" si="223"/>
        <v>60</v>
      </c>
      <c r="M583" s="23">
        <f t="shared" si="224"/>
        <v>53</v>
      </c>
      <c r="N583" s="23">
        <f t="shared" si="225"/>
        <v>46</v>
      </c>
      <c r="O583" s="23">
        <f t="shared" si="226"/>
        <v>40</v>
      </c>
      <c r="P583" s="23">
        <f t="shared" si="227"/>
        <v>24</v>
      </c>
      <c r="Q583" s="112">
        <f t="shared" si="230"/>
        <v>0.12</v>
      </c>
      <c r="R583" s="112">
        <f t="shared" si="231"/>
        <v>0.1</v>
      </c>
      <c r="S583" s="112">
        <f t="shared" si="232"/>
        <v>0.04</v>
      </c>
      <c r="T583" s="22" t="str">
        <f t="shared" si="213"/>
        <v>光</v>
      </c>
      <c r="U583" s="23">
        <f t="shared" si="228"/>
        <v>30</v>
      </c>
      <c r="V583" s="23">
        <f t="shared" ref="V583:AA592" si="235">ROUND(VLOOKUP($F583,professionGrow,MATCH(V$2,professionGrowPName,0),FALSE)*(1+VLOOKUP($G583,professionGrowP,MATCH(V$2,professionGrowPName,0),FALSE))*$H583*10*VLOOKUP($D583,eq_qulity,5,FALSE),0)</f>
        <v>20</v>
      </c>
      <c r="W583" s="23">
        <f t="shared" si="235"/>
        <v>20</v>
      </c>
      <c r="X583" s="23">
        <f t="shared" si="235"/>
        <v>16</v>
      </c>
      <c r="Y583" s="23">
        <f t="shared" si="235"/>
        <v>26</v>
      </c>
      <c r="Z583" s="23">
        <f t="shared" si="235"/>
        <v>26</v>
      </c>
      <c r="AA583" s="23">
        <f t="shared" si="235"/>
        <v>30</v>
      </c>
      <c r="AB583" s="113">
        <f t="shared" si="233"/>
        <v>0.36399999999999999</v>
      </c>
      <c r="AC583" s="21">
        <f t="shared" si="234"/>
        <v>714.62400000000002</v>
      </c>
    </row>
    <row r="584" spans="2:29" x14ac:dyDescent="0.15">
      <c r="B584" s="23">
        <v>582</v>
      </c>
      <c r="C584" s="23" t="str">
        <f t="shared" si="229"/>
        <v>武器582</v>
      </c>
      <c r="D584" s="23" t="str">
        <f t="shared" si="216"/>
        <v>s</v>
      </c>
      <c r="E584" s="89" t="s">
        <v>123</v>
      </c>
      <c r="F584" s="90" t="s">
        <v>104</v>
      </c>
      <c r="G584" s="22" t="s">
        <v>1718</v>
      </c>
      <c r="H584" s="23">
        <f t="shared" si="212"/>
        <v>6</v>
      </c>
      <c r="I584" s="23">
        <f t="shared" si="220"/>
        <v>236</v>
      </c>
      <c r="J584" s="23">
        <f t="shared" si="221"/>
        <v>99</v>
      </c>
      <c r="K584" s="23">
        <f t="shared" si="222"/>
        <v>52</v>
      </c>
      <c r="L584" s="23">
        <f t="shared" si="223"/>
        <v>73</v>
      </c>
      <c r="M584" s="23">
        <f t="shared" si="224"/>
        <v>64</v>
      </c>
      <c r="N584" s="23">
        <f t="shared" si="225"/>
        <v>55</v>
      </c>
      <c r="O584" s="23">
        <f t="shared" si="226"/>
        <v>48</v>
      </c>
      <c r="P584" s="23">
        <f t="shared" si="227"/>
        <v>29</v>
      </c>
      <c r="Q584" s="112">
        <f t="shared" si="230"/>
        <v>0.14499999999999999</v>
      </c>
      <c r="R584" s="112">
        <f t="shared" si="231"/>
        <v>0.12</v>
      </c>
      <c r="S584" s="112">
        <f t="shared" si="232"/>
        <v>4.8333333333333332E-2</v>
      </c>
      <c r="T584" s="22" t="str">
        <f t="shared" si="213"/>
        <v>光</v>
      </c>
      <c r="U584" s="23">
        <f t="shared" si="228"/>
        <v>36</v>
      </c>
      <c r="V584" s="23">
        <f t="shared" si="235"/>
        <v>24</v>
      </c>
      <c r="W584" s="23">
        <f t="shared" si="235"/>
        <v>24</v>
      </c>
      <c r="X584" s="23">
        <f t="shared" si="235"/>
        <v>19</v>
      </c>
      <c r="Y584" s="23">
        <f t="shared" si="235"/>
        <v>32</v>
      </c>
      <c r="Z584" s="23">
        <f t="shared" si="235"/>
        <v>32</v>
      </c>
      <c r="AA584" s="23">
        <f t="shared" si="235"/>
        <v>36</v>
      </c>
      <c r="AB584" s="113">
        <f t="shared" si="233"/>
        <v>0.43733333333333335</v>
      </c>
      <c r="AC584" s="21">
        <f t="shared" si="234"/>
        <v>859.75066666666658</v>
      </c>
    </row>
    <row r="585" spans="2:29" x14ac:dyDescent="0.15">
      <c r="B585" s="23">
        <v>583</v>
      </c>
      <c r="C585" s="23" t="str">
        <f t="shared" si="229"/>
        <v>武器583</v>
      </c>
      <c r="D585" s="23" t="str">
        <f t="shared" si="216"/>
        <v>s</v>
      </c>
      <c r="E585" s="89" t="s">
        <v>123</v>
      </c>
      <c r="F585" s="90" t="s">
        <v>104</v>
      </c>
      <c r="G585" s="22" t="s">
        <v>1718</v>
      </c>
      <c r="H585" s="23">
        <f t="shared" si="212"/>
        <v>7</v>
      </c>
      <c r="I585" s="23">
        <f t="shared" si="220"/>
        <v>275</v>
      </c>
      <c r="J585" s="23">
        <f t="shared" si="221"/>
        <v>115</v>
      </c>
      <c r="K585" s="23">
        <f t="shared" si="222"/>
        <v>61</v>
      </c>
      <c r="L585" s="23">
        <f t="shared" si="223"/>
        <v>85</v>
      </c>
      <c r="M585" s="23">
        <f t="shared" si="224"/>
        <v>75</v>
      </c>
      <c r="N585" s="23">
        <f t="shared" si="225"/>
        <v>65</v>
      </c>
      <c r="O585" s="23">
        <f t="shared" si="226"/>
        <v>56</v>
      </c>
      <c r="P585" s="23">
        <f t="shared" si="227"/>
        <v>34</v>
      </c>
      <c r="Q585" s="112">
        <f t="shared" si="230"/>
        <v>0.17</v>
      </c>
      <c r="R585" s="112">
        <f t="shared" si="231"/>
        <v>0.14000000000000001</v>
      </c>
      <c r="S585" s="112">
        <f t="shared" si="232"/>
        <v>5.6666666666666671E-2</v>
      </c>
      <c r="T585" s="22" t="str">
        <f t="shared" si="213"/>
        <v>光</v>
      </c>
      <c r="U585" s="23">
        <f t="shared" si="228"/>
        <v>42</v>
      </c>
      <c r="V585" s="23">
        <f t="shared" si="235"/>
        <v>27</v>
      </c>
      <c r="W585" s="23">
        <f t="shared" si="235"/>
        <v>27</v>
      </c>
      <c r="X585" s="23">
        <f t="shared" si="235"/>
        <v>23</v>
      </c>
      <c r="Y585" s="23">
        <f t="shared" si="235"/>
        <v>37</v>
      </c>
      <c r="Z585" s="23">
        <f t="shared" si="235"/>
        <v>37</v>
      </c>
      <c r="AA585" s="23">
        <f t="shared" si="235"/>
        <v>42</v>
      </c>
      <c r="AB585" s="113">
        <f t="shared" si="233"/>
        <v>0.51066666666666671</v>
      </c>
      <c r="AC585" s="21">
        <f t="shared" si="234"/>
        <v>1001.8773333333332</v>
      </c>
    </row>
    <row r="586" spans="2:29" x14ac:dyDescent="0.15">
      <c r="B586" s="23">
        <v>584</v>
      </c>
      <c r="C586" s="23" t="str">
        <f t="shared" si="229"/>
        <v>武器584</v>
      </c>
      <c r="D586" s="23" t="str">
        <f t="shared" si="216"/>
        <v>s</v>
      </c>
      <c r="E586" s="89" t="s">
        <v>123</v>
      </c>
      <c r="F586" s="90" t="s">
        <v>104</v>
      </c>
      <c r="G586" s="22" t="s">
        <v>1718</v>
      </c>
      <c r="H586" s="23">
        <f t="shared" si="212"/>
        <v>8</v>
      </c>
      <c r="I586" s="23">
        <f t="shared" si="220"/>
        <v>314</v>
      </c>
      <c r="J586" s="23">
        <f t="shared" si="221"/>
        <v>132</v>
      </c>
      <c r="K586" s="23">
        <f t="shared" si="222"/>
        <v>70</v>
      </c>
      <c r="L586" s="23">
        <f t="shared" si="223"/>
        <v>97</v>
      </c>
      <c r="M586" s="23">
        <f t="shared" si="224"/>
        <v>85</v>
      </c>
      <c r="N586" s="23">
        <f t="shared" si="225"/>
        <v>74</v>
      </c>
      <c r="O586" s="23">
        <f t="shared" si="226"/>
        <v>64</v>
      </c>
      <c r="P586" s="23">
        <f t="shared" si="227"/>
        <v>39</v>
      </c>
      <c r="Q586" s="112">
        <f t="shared" si="230"/>
        <v>0.19500000000000001</v>
      </c>
      <c r="R586" s="112">
        <f t="shared" si="231"/>
        <v>0.16</v>
      </c>
      <c r="S586" s="112">
        <f t="shared" si="232"/>
        <v>6.5000000000000002E-2</v>
      </c>
      <c r="T586" s="22" t="str">
        <f t="shared" si="213"/>
        <v>光</v>
      </c>
      <c r="U586" s="23">
        <f t="shared" si="228"/>
        <v>48</v>
      </c>
      <c r="V586" s="23">
        <f t="shared" si="235"/>
        <v>31</v>
      </c>
      <c r="W586" s="23">
        <f t="shared" si="235"/>
        <v>31</v>
      </c>
      <c r="X586" s="23">
        <f t="shared" si="235"/>
        <v>26</v>
      </c>
      <c r="Y586" s="23">
        <f t="shared" si="235"/>
        <v>42</v>
      </c>
      <c r="Z586" s="23">
        <f t="shared" si="235"/>
        <v>42</v>
      </c>
      <c r="AA586" s="23">
        <f t="shared" si="235"/>
        <v>48</v>
      </c>
      <c r="AB586" s="113">
        <f t="shared" si="233"/>
        <v>0.58333333333333337</v>
      </c>
      <c r="AC586" s="21">
        <f t="shared" si="234"/>
        <v>1144.0033333333333</v>
      </c>
    </row>
    <row r="587" spans="2:29" x14ac:dyDescent="0.15">
      <c r="B587" s="23">
        <v>585</v>
      </c>
      <c r="C587" s="23" t="str">
        <f t="shared" si="229"/>
        <v>武器585</v>
      </c>
      <c r="D587" s="23" t="str">
        <f t="shared" si="216"/>
        <v>a</v>
      </c>
      <c r="E587" s="89" t="s">
        <v>123</v>
      </c>
      <c r="F587" s="90" t="s">
        <v>104</v>
      </c>
      <c r="G587" s="22" t="s">
        <v>1718</v>
      </c>
      <c r="H587" s="23">
        <f t="shared" si="212"/>
        <v>1</v>
      </c>
      <c r="I587" s="23">
        <f t="shared" si="220"/>
        <v>35</v>
      </c>
      <c r="J587" s="23">
        <f t="shared" si="221"/>
        <v>12</v>
      </c>
      <c r="K587" s="23">
        <f t="shared" si="222"/>
        <v>7</v>
      </c>
      <c r="L587" s="23">
        <f t="shared" si="223"/>
        <v>9</v>
      </c>
      <c r="M587" s="23">
        <f t="shared" si="224"/>
        <v>8</v>
      </c>
      <c r="N587" s="23">
        <f t="shared" si="225"/>
        <v>7</v>
      </c>
      <c r="O587" s="23">
        <f t="shared" si="226"/>
        <v>6</v>
      </c>
      <c r="P587" s="23">
        <f t="shared" si="227"/>
        <v>4</v>
      </c>
      <c r="Q587" s="112">
        <f t="shared" si="230"/>
        <v>0.02</v>
      </c>
      <c r="R587" s="112">
        <f t="shared" si="231"/>
        <v>1.4999999999999999E-2</v>
      </c>
      <c r="S587" s="112">
        <f t="shared" si="232"/>
        <v>6.6666666666666662E-3</v>
      </c>
      <c r="T587" s="22" t="str">
        <f t="shared" si="213"/>
        <v>光</v>
      </c>
      <c r="U587" s="23">
        <f t="shared" si="228"/>
        <v>4</v>
      </c>
      <c r="V587" s="23">
        <f t="shared" si="235"/>
        <v>3</v>
      </c>
      <c r="W587" s="23">
        <f t="shared" si="235"/>
        <v>3</v>
      </c>
      <c r="X587" s="23">
        <f t="shared" si="235"/>
        <v>2</v>
      </c>
      <c r="Y587" s="23">
        <f t="shared" si="235"/>
        <v>4</v>
      </c>
      <c r="Z587" s="23">
        <f t="shared" si="235"/>
        <v>4</v>
      </c>
      <c r="AA587" s="23">
        <f t="shared" si="235"/>
        <v>4</v>
      </c>
      <c r="AB587" s="113">
        <f t="shared" si="233"/>
        <v>0.08</v>
      </c>
      <c r="AC587" s="21">
        <f t="shared" si="234"/>
        <v>112.12166666666666</v>
      </c>
    </row>
    <row r="588" spans="2:29" x14ac:dyDescent="0.15">
      <c r="B588" s="23">
        <v>586</v>
      </c>
      <c r="C588" s="23" t="str">
        <f t="shared" si="229"/>
        <v>武器586</v>
      </c>
      <c r="D588" s="23" t="str">
        <f t="shared" si="216"/>
        <v>a</v>
      </c>
      <c r="E588" s="89" t="s">
        <v>123</v>
      </c>
      <c r="F588" s="90" t="s">
        <v>104</v>
      </c>
      <c r="G588" s="22" t="s">
        <v>1718</v>
      </c>
      <c r="H588" s="23">
        <f t="shared" ref="H588:H642" si="236">H580</f>
        <v>2</v>
      </c>
      <c r="I588" s="23">
        <f t="shared" si="220"/>
        <v>70</v>
      </c>
      <c r="J588" s="23">
        <f t="shared" si="221"/>
        <v>25</v>
      </c>
      <c r="K588" s="23">
        <f t="shared" si="222"/>
        <v>13</v>
      </c>
      <c r="L588" s="23">
        <f t="shared" si="223"/>
        <v>18</v>
      </c>
      <c r="M588" s="23">
        <f t="shared" si="224"/>
        <v>16</v>
      </c>
      <c r="N588" s="23">
        <f t="shared" si="225"/>
        <v>14</v>
      </c>
      <c r="O588" s="23">
        <f t="shared" si="226"/>
        <v>12</v>
      </c>
      <c r="P588" s="23">
        <f t="shared" si="227"/>
        <v>7</v>
      </c>
      <c r="Q588" s="112">
        <f t="shared" si="230"/>
        <v>3.5000000000000003E-2</v>
      </c>
      <c r="R588" s="112">
        <f t="shared" si="231"/>
        <v>0.03</v>
      </c>
      <c r="S588" s="112">
        <f t="shared" si="232"/>
        <v>1.1666666666666667E-2</v>
      </c>
      <c r="T588" s="22" t="str">
        <f t="shared" si="213"/>
        <v>光</v>
      </c>
      <c r="U588" s="23">
        <f t="shared" si="228"/>
        <v>9</v>
      </c>
      <c r="V588" s="23">
        <f t="shared" si="235"/>
        <v>6</v>
      </c>
      <c r="W588" s="23">
        <f t="shared" si="235"/>
        <v>6</v>
      </c>
      <c r="X588" s="23">
        <f t="shared" si="235"/>
        <v>5</v>
      </c>
      <c r="Y588" s="23">
        <f t="shared" si="235"/>
        <v>8</v>
      </c>
      <c r="Z588" s="23">
        <f t="shared" si="235"/>
        <v>8</v>
      </c>
      <c r="AA588" s="23">
        <f t="shared" si="235"/>
        <v>9</v>
      </c>
      <c r="AB588" s="113">
        <f t="shared" si="233"/>
        <v>0.11666666666666665</v>
      </c>
      <c r="AC588" s="21">
        <f t="shared" si="234"/>
        <v>226.19333333333333</v>
      </c>
    </row>
    <row r="589" spans="2:29" x14ac:dyDescent="0.15">
      <c r="B589" s="23">
        <v>587</v>
      </c>
      <c r="C589" s="23" t="str">
        <f t="shared" si="229"/>
        <v>武器587</v>
      </c>
      <c r="D589" s="23" t="str">
        <f t="shared" si="216"/>
        <v>a</v>
      </c>
      <c r="E589" s="89" t="s">
        <v>123</v>
      </c>
      <c r="F589" s="90" t="s">
        <v>104</v>
      </c>
      <c r="G589" s="22" t="s">
        <v>1718</v>
      </c>
      <c r="H589" s="23">
        <f t="shared" si="236"/>
        <v>3</v>
      </c>
      <c r="I589" s="23">
        <f t="shared" si="220"/>
        <v>104</v>
      </c>
      <c r="J589" s="23">
        <f t="shared" si="221"/>
        <v>37</v>
      </c>
      <c r="K589" s="23">
        <f t="shared" si="222"/>
        <v>20</v>
      </c>
      <c r="L589" s="23">
        <f t="shared" si="223"/>
        <v>27</v>
      </c>
      <c r="M589" s="23">
        <f t="shared" si="224"/>
        <v>24</v>
      </c>
      <c r="N589" s="23">
        <f t="shared" si="225"/>
        <v>21</v>
      </c>
      <c r="O589" s="23">
        <f t="shared" si="226"/>
        <v>18</v>
      </c>
      <c r="P589" s="23">
        <f t="shared" si="227"/>
        <v>11</v>
      </c>
      <c r="Q589" s="112">
        <f t="shared" si="230"/>
        <v>5.5E-2</v>
      </c>
      <c r="R589" s="112">
        <f t="shared" si="231"/>
        <v>4.4999999999999998E-2</v>
      </c>
      <c r="S589" s="112">
        <f t="shared" si="232"/>
        <v>1.8333333333333333E-2</v>
      </c>
      <c r="T589" s="22" t="str">
        <f t="shared" si="213"/>
        <v>光</v>
      </c>
      <c r="U589" s="23">
        <f t="shared" si="228"/>
        <v>13</v>
      </c>
      <c r="V589" s="23">
        <f t="shared" si="235"/>
        <v>9</v>
      </c>
      <c r="W589" s="23">
        <f t="shared" si="235"/>
        <v>9</v>
      </c>
      <c r="X589" s="23">
        <f t="shared" si="235"/>
        <v>7</v>
      </c>
      <c r="Y589" s="23">
        <f t="shared" si="235"/>
        <v>12</v>
      </c>
      <c r="Z589" s="23">
        <f t="shared" si="235"/>
        <v>12</v>
      </c>
      <c r="AA589" s="23">
        <f t="shared" si="235"/>
        <v>13</v>
      </c>
      <c r="AB589" s="113">
        <f t="shared" si="233"/>
        <v>0.17466666666666664</v>
      </c>
      <c r="AC589" s="21">
        <f t="shared" si="234"/>
        <v>337.29300000000001</v>
      </c>
    </row>
    <row r="590" spans="2:29" x14ac:dyDescent="0.15">
      <c r="B590" s="23">
        <v>588</v>
      </c>
      <c r="C590" s="23" t="str">
        <f t="shared" si="229"/>
        <v>武器588</v>
      </c>
      <c r="D590" s="23" t="str">
        <f t="shared" si="216"/>
        <v>a</v>
      </c>
      <c r="E590" s="89" t="s">
        <v>123</v>
      </c>
      <c r="F590" s="90" t="s">
        <v>104</v>
      </c>
      <c r="G590" s="22" t="s">
        <v>1718</v>
      </c>
      <c r="H590" s="23">
        <f t="shared" si="236"/>
        <v>4</v>
      </c>
      <c r="I590" s="23">
        <f t="shared" si="220"/>
        <v>139</v>
      </c>
      <c r="J590" s="23">
        <f t="shared" si="221"/>
        <v>49</v>
      </c>
      <c r="K590" s="23">
        <f t="shared" si="222"/>
        <v>26</v>
      </c>
      <c r="L590" s="23">
        <f t="shared" si="223"/>
        <v>36</v>
      </c>
      <c r="M590" s="23">
        <f t="shared" si="224"/>
        <v>32</v>
      </c>
      <c r="N590" s="23">
        <f t="shared" si="225"/>
        <v>28</v>
      </c>
      <c r="O590" s="23">
        <f t="shared" si="226"/>
        <v>24</v>
      </c>
      <c r="P590" s="23">
        <f t="shared" si="227"/>
        <v>15</v>
      </c>
      <c r="Q590" s="112">
        <f t="shared" si="230"/>
        <v>7.4999999999999997E-2</v>
      </c>
      <c r="R590" s="112">
        <f t="shared" si="231"/>
        <v>0.06</v>
      </c>
      <c r="S590" s="112">
        <f t="shared" si="232"/>
        <v>2.5000000000000001E-2</v>
      </c>
      <c r="T590" s="22" t="str">
        <f t="shared" si="213"/>
        <v>光</v>
      </c>
      <c r="U590" s="23">
        <f t="shared" si="228"/>
        <v>18</v>
      </c>
      <c r="V590" s="23">
        <f t="shared" si="235"/>
        <v>12</v>
      </c>
      <c r="W590" s="23">
        <f t="shared" si="235"/>
        <v>12</v>
      </c>
      <c r="X590" s="23">
        <f t="shared" si="235"/>
        <v>10</v>
      </c>
      <c r="Y590" s="23">
        <f t="shared" si="235"/>
        <v>16</v>
      </c>
      <c r="Z590" s="23">
        <f t="shared" si="235"/>
        <v>16</v>
      </c>
      <c r="AA590" s="23">
        <f t="shared" si="235"/>
        <v>18</v>
      </c>
      <c r="AB590" s="113">
        <f t="shared" si="233"/>
        <v>0.23266666666666666</v>
      </c>
      <c r="AC590" s="21">
        <f t="shared" si="234"/>
        <v>451.39266666666663</v>
      </c>
    </row>
    <row r="591" spans="2:29" x14ac:dyDescent="0.15">
      <c r="B591" s="23">
        <v>589</v>
      </c>
      <c r="C591" s="23" t="str">
        <f t="shared" si="229"/>
        <v>武器589</v>
      </c>
      <c r="D591" s="23" t="str">
        <f t="shared" si="216"/>
        <v>a</v>
      </c>
      <c r="E591" s="89" t="s">
        <v>123</v>
      </c>
      <c r="F591" s="90" t="s">
        <v>104</v>
      </c>
      <c r="G591" s="22" t="s">
        <v>1718</v>
      </c>
      <c r="H591" s="23">
        <f t="shared" si="236"/>
        <v>5</v>
      </c>
      <c r="I591" s="23">
        <f t="shared" si="220"/>
        <v>174</v>
      </c>
      <c r="J591" s="23">
        <f t="shared" si="221"/>
        <v>62</v>
      </c>
      <c r="K591" s="23">
        <f t="shared" si="222"/>
        <v>33</v>
      </c>
      <c r="L591" s="23">
        <f t="shared" si="223"/>
        <v>45</v>
      </c>
      <c r="M591" s="23">
        <f t="shared" si="224"/>
        <v>40</v>
      </c>
      <c r="N591" s="23">
        <f t="shared" si="225"/>
        <v>35</v>
      </c>
      <c r="O591" s="23">
        <f t="shared" si="226"/>
        <v>30</v>
      </c>
      <c r="P591" s="23">
        <f t="shared" si="227"/>
        <v>18</v>
      </c>
      <c r="Q591" s="112">
        <f t="shared" si="230"/>
        <v>0.09</v>
      </c>
      <c r="R591" s="112">
        <f t="shared" si="231"/>
        <v>7.4999999999999997E-2</v>
      </c>
      <c r="S591" s="112">
        <f t="shared" si="232"/>
        <v>0.03</v>
      </c>
      <c r="T591" s="22" t="str">
        <f t="shared" si="213"/>
        <v>光</v>
      </c>
      <c r="U591" s="23">
        <f t="shared" si="228"/>
        <v>22</v>
      </c>
      <c r="V591" s="23">
        <f t="shared" si="235"/>
        <v>15</v>
      </c>
      <c r="W591" s="23">
        <f t="shared" si="235"/>
        <v>15</v>
      </c>
      <c r="X591" s="23">
        <f t="shared" si="235"/>
        <v>12</v>
      </c>
      <c r="Y591" s="23">
        <f t="shared" si="235"/>
        <v>20</v>
      </c>
      <c r="Z591" s="23">
        <f t="shared" si="235"/>
        <v>20</v>
      </c>
      <c r="AA591" s="23">
        <f t="shared" si="235"/>
        <v>22</v>
      </c>
      <c r="AB591" s="113">
        <f t="shared" si="233"/>
        <v>0.29133333333333333</v>
      </c>
      <c r="AC591" s="21">
        <f t="shared" si="234"/>
        <v>563.48633333333328</v>
      </c>
    </row>
    <row r="592" spans="2:29" x14ac:dyDescent="0.15">
      <c r="B592" s="23">
        <v>590</v>
      </c>
      <c r="C592" s="23" t="str">
        <f t="shared" si="229"/>
        <v>武器590</v>
      </c>
      <c r="D592" s="23" t="str">
        <f t="shared" si="216"/>
        <v>a</v>
      </c>
      <c r="E592" s="89" t="s">
        <v>123</v>
      </c>
      <c r="F592" s="90" t="s">
        <v>104</v>
      </c>
      <c r="G592" s="22" t="s">
        <v>1718</v>
      </c>
      <c r="H592" s="23">
        <f t="shared" si="236"/>
        <v>6</v>
      </c>
      <c r="I592" s="23">
        <f t="shared" si="220"/>
        <v>209</v>
      </c>
      <c r="J592" s="23">
        <f t="shared" si="221"/>
        <v>74</v>
      </c>
      <c r="K592" s="23">
        <f t="shared" si="222"/>
        <v>39</v>
      </c>
      <c r="L592" s="23">
        <f t="shared" si="223"/>
        <v>54</v>
      </c>
      <c r="M592" s="23">
        <f t="shared" si="224"/>
        <v>48</v>
      </c>
      <c r="N592" s="23">
        <f t="shared" si="225"/>
        <v>41</v>
      </c>
      <c r="O592" s="23">
        <f t="shared" si="226"/>
        <v>36</v>
      </c>
      <c r="P592" s="23">
        <f t="shared" si="227"/>
        <v>22</v>
      </c>
      <c r="Q592" s="112">
        <f t="shared" si="230"/>
        <v>0.11</v>
      </c>
      <c r="R592" s="112">
        <f t="shared" si="231"/>
        <v>0.09</v>
      </c>
      <c r="S592" s="112">
        <f t="shared" si="232"/>
        <v>3.6666666666666667E-2</v>
      </c>
      <c r="T592" s="22" t="str">
        <f t="shared" si="213"/>
        <v>光</v>
      </c>
      <c r="U592" s="23">
        <f t="shared" si="228"/>
        <v>27</v>
      </c>
      <c r="V592" s="23">
        <f t="shared" si="235"/>
        <v>18</v>
      </c>
      <c r="W592" s="23">
        <f t="shared" si="235"/>
        <v>18</v>
      </c>
      <c r="X592" s="23">
        <f t="shared" si="235"/>
        <v>15</v>
      </c>
      <c r="Y592" s="23">
        <f t="shared" si="235"/>
        <v>24</v>
      </c>
      <c r="Z592" s="23">
        <f t="shared" si="235"/>
        <v>24</v>
      </c>
      <c r="AA592" s="23">
        <f t="shared" si="235"/>
        <v>27</v>
      </c>
      <c r="AB592" s="113">
        <f t="shared" si="233"/>
        <v>0.34866666666666668</v>
      </c>
      <c r="AC592" s="21">
        <f t="shared" si="234"/>
        <v>676.58533333333332</v>
      </c>
    </row>
    <row r="593" spans="2:29" x14ac:dyDescent="0.15">
      <c r="B593" s="23">
        <v>591</v>
      </c>
      <c r="C593" s="23" t="str">
        <f t="shared" si="229"/>
        <v>武器591</v>
      </c>
      <c r="D593" s="23" t="str">
        <f t="shared" si="216"/>
        <v>a</v>
      </c>
      <c r="E593" s="89" t="s">
        <v>123</v>
      </c>
      <c r="F593" s="90" t="s">
        <v>104</v>
      </c>
      <c r="G593" s="22" t="s">
        <v>1718</v>
      </c>
      <c r="H593" s="23">
        <f t="shared" si="236"/>
        <v>7</v>
      </c>
      <c r="I593" s="23">
        <f t="shared" si="220"/>
        <v>243</v>
      </c>
      <c r="J593" s="23">
        <f t="shared" si="221"/>
        <v>86</v>
      </c>
      <c r="K593" s="23">
        <f t="shared" si="222"/>
        <v>46</v>
      </c>
      <c r="L593" s="23">
        <f t="shared" si="223"/>
        <v>64</v>
      </c>
      <c r="M593" s="23">
        <f t="shared" si="224"/>
        <v>56</v>
      </c>
      <c r="N593" s="23">
        <f t="shared" si="225"/>
        <v>48</v>
      </c>
      <c r="O593" s="23">
        <f t="shared" si="226"/>
        <v>42</v>
      </c>
      <c r="P593" s="23">
        <f t="shared" si="227"/>
        <v>25</v>
      </c>
      <c r="Q593" s="112">
        <f t="shared" si="230"/>
        <v>0.125</v>
      </c>
      <c r="R593" s="112">
        <f t="shared" si="231"/>
        <v>0.105</v>
      </c>
      <c r="S593" s="112">
        <f t="shared" si="232"/>
        <v>4.1666666666666671E-2</v>
      </c>
      <c r="T593" s="22" t="str">
        <f t="shared" si="213"/>
        <v>光</v>
      </c>
      <c r="U593" s="23">
        <f t="shared" si="228"/>
        <v>31</v>
      </c>
      <c r="V593" s="23">
        <f t="shared" ref="V593:AA602" si="237">ROUND(VLOOKUP($F593,professionGrow,MATCH(V$2,professionGrowPName,0),FALSE)*(1+VLOOKUP($G593,professionGrowP,MATCH(V$2,professionGrowPName,0),FALSE))*$H593*10*VLOOKUP($D593,eq_qulity,5,FALSE),0)</f>
        <v>21</v>
      </c>
      <c r="W593" s="23">
        <f t="shared" si="237"/>
        <v>21</v>
      </c>
      <c r="X593" s="23">
        <f t="shared" si="237"/>
        <v>17</v>
      </c>
      <c r="Y593" s="23">
        <f t="shared" si="237"/>
        <v>28</v>
      </c>
      <c r="Z593" s="23">
        <f t="shared" si="237"/>
        <v>28</v>
      </c>
      <c r="AA593" s="23">
        <f t="shared" si="237"/>
        <v>31</v>
      </c>
      <c r="AB593" s="113">
        <f t="shared" si="233"/>
        <v>0.40666666666666662</v>
      </c>
      <c r="AC593" s="21">
        <f t="shared" si="234"/>
        <v>787.67833333333328</v>
      </c>
    </row>
    <row r="594" spans="2:29" x14ac:dyDescent="0.15">
      <c r="B594" s="23">
        <v>592</v>
      </c>
      <c r="C594" s="23" t="str">
        <f t="shared" si="229"/>
        <v>武器592</v>
      </c>
      <c r="D594" s="23" t="str">
        <f t="shared" si="216"/>
        <v>a</v>
      </c>
      <c r="E594" s="89" t="s">
        <v>123</v>
      </c>
      <c r="F594" s="90" t="s">
        <v>104</v>
      </c>
      <c r="G594" s="22" t="s">
        <v>1718</v>
      </c>
      <c r="H594" s="23">
        <f t="shared" si="236"/>
        <v>8</v>
      </c>
      <c r="I594" s="23">
        <f t="shared" si="220"/>
        <v>278</v>
      </c>
      <c r="J594" s="23">
        <f t="shared" si="221"/>
        <v>99</v>
      </c>
      <c r="K594" s="23">
        <f t="shared" si="222"/>
        <v>52</v>
      </c>
      <c r="L594" s="23">
        <f t="shared" si="223"/>
        <v>73</v>
      </c>
      <c r="M594" s="23">
        <f t="shared" si="224"/>
        <v>64</v>
      </c>
      <c r="N594" s="23">
        <f t="shared" si="225"/>
        <v>55</v>
      </c>
      <c r="O594" s="23">
        <f t="shared" si="226"/>
        <v>48</v>
      </c>
      <c r="P594" s="23">
        <f t="shared" si="227"/>
        <v>29</v>
      </c>
      <c r="Q594" s="112">
        <f t="shared" si="230"/>
        <v>0.14499999999999999</v>
      </c>
      <c r="R594" s="112">
        <f t="shared" si="231"/>
        <v>0.12</v>
      </c>
      <c r="S594" s="112">
        <f t="shared" si="232"/>
        <v>4.8333333333333332E-2</v>
      </c>
      <c r="T594" s="22" t="str">
        <f t="shared" si="213"/>
        <v>光</v>
      </c>
      <c r="U594" s="23">
        <f t="shared" si="228"/>
        <v>36</v>
      </c>
      <c r="V594" s="23">
        <f t="shared" si="237"/>
        <v>24</v>
      </c>
      <c r="W594" s="23">
        <f t="shared" si="237"/>
        <v>24</v>
      </c>
      <c r="X594" s="23">
        <f t="shared" si="237"/>
        <v>19</v>
      </c>
      <c r="Y594" s="23">
        <f t="shared" si="237"/>
        <v>32</v>
      </c>
      <c r="Z594" s="23">
        <f t="shared" si="237"/>
        <v>32</v>
      </c>
      <c r="AA594" s="23">
        <f t="shared" si="237"/>
        <v>36</v>
      </c>
      <c r="AB594" s="113">
        <f t="shared" si="233"/>
        <v>0.46533333333333332</v>
      </c>
      <c r="AC594" s="21">
        <f t="shared" si="234"/>
        <v>901.7786666666666</v>
      </c>
    </row>
    <row r="595" spans="2:29" x14ac:dyDescent="0.15">
      <c r="B595" s="23">
        <v>593</v>
      </c>
      <c r="C595" s="23" t="str">
        <f t="shared" si="229"/>
        <v>武器593</v>
      </c>
      <c r="D595" s="23" t="str">
        <f t="shared" si="216"/>
        <v>b</v>
      </c>
      <c r="E595" s="89" t="s">
        <v>123</v>
      </c>
      <c r="F595" s="90" t="s">
        <v>104</v>
      </c>
      <c r="G595" s="22" t="s">
        <v>1718</v>
      </c>
      <c r="H595" s="23">
        <f t="shared" si="236"/>
        <v>1</v>
      </c>
      <c r="I595" s="23">
        <f t="shared" si="220"/>
        <v>38</v>
      </c>
      <c r="J595" s="23">
        <f t="shared" si="221"/>
        <v>5</v>
      </c>
      <c r="K595" s="23">
        <f t="shared" si="222"/>
        <v>3</v>
      </c>
      <c r="L595" s="23">
        <f t="shared" si="223"/>
        <v>4</v>
      </c>
      <c r="M595" s="23">
        <f t="shared" si="224"/>
        <v>3</v>
      </c>
      <c r="N595" s="23">
        <f t="shared" si="225"/>
        <v>3</v>
      </c>
      <c r="O595" s="23">
        <f t="shared" si="226"/>
        <v>2</v>
      </c>
      <c r="P595" s="23">
        <f t="shared" si="227"/>
        <v>2</v>
      </c>
      <c r="Q595" s="112">
        <f t="shared" si="230"/>
        <v>0.01</v>
      </c>
      <c r="R595" s="112">
        <f t="shared" si="231"/>
        <v>5.0000000000000001E-3</v>
      </c>
      <c r="S595" s="112">
        <f t="shared" si="232"/>
        <v>3.3333333333333331E-3</v>
      </c>
      <c r="T595" s="22" t="str">
        <f t="shared" si="213"/>
        <v>光</v>
      </c>
      <c r="U595" s="23">
        <f t="shared" si="228"/>
        <v>2</v>
      </c>
      <c r="V595" s="23">
        <f t="shared" si="237"/>
        <v>1</v>
      </c>
      <c r="W595" s="23">
        <f t="shared" si="237"/>
        <v>1</v>
      </c>
      <c r="X595" s="23">
        <f t="shared" si="237"/>
        <v>1</v>
      </c>
      <c r="Y595" s="23">
        <f t="shared" si="237"/>
        <v>2</v>
      </c>
      <c r="Z595" s="23">
        <f t="shared" si="237"/>
        <v>2</v>
      </c>
      <c r="AA595" s="23">
        <f t="shared" si="237"/>
        <v>2</v>
      </c>
      <c r="AB595" s="113">
        <f t="shared" si="233"/>
        <v>0.08</v>
      </c>
      <c r="AC595" s="21">
        <f t="shared" si="234"/>
        <v>71.098333333333329</v>
      </c>
    </row>
    <row r="596" spans="2:29" x14ac:dyDescent="0.15">
      <c r="B596" s="23">
        <v>594</v>
      </c>
      <c r="C596" s="23" t="str">
        <f t="shared" si="229"/>
        <v>武器594</v>
      </c>
      <c r="D596" s="23" t="str">
        <f t="shared" si="216"/>
        <v>b</v>
      </c>
      <c r="E596" s="89" t="s">
        <v>123</v>
      </c>
      <c r="F596" s="90" t="s">
        <v>104</v>
      </c>
      <c r="G596" s="22" t="s">
        <v>1718</v>
      </c>
      <c r="H596" s="23">
        <f t="shared" si="236"/>
        <v>2</v>
      </c>
      <c r="I596" s="23">
        <f t="shared" si="220"/>
        <v>76</v>
      </c>
      <c r="J596" s="23">
        <f t="shared" si="221"/>
        <v>10</v>
      </c>
      <c r="K596" s="23">
        <f t="shared" si="222"/>
        <v>5</v>
      </c>
      <c r="L596" s="23">
        <f t="shared" si="223"/>
        <v>8</v>
      </c>
      <c r="M596" s="23">
        <f t="shared" si="224"/>
        <v>7</v>
      </c>
      <c r="N596" s="23">
        <f t="shared" si="225"/>
        <v>6</v>
      </c>
      <c r="O596" s="23">
        <f t="shared" si="226"/>
        <v>5</v>
      </c>
      <c r="P596" s="23">
        <f t="shared" si="227"/>
        <v>3</v>
      </c>
      <c r="Q596" s="112">
        <f t="shared" si="230"/>
        <v>1.4999999999999999E-2</v>
      </c>
      <c r="R596" s="112">
        <f t="shared" si="231"/>
        <v>1.2500000000000001E-2</v>
      </c>
      <c r="S596" s="112">
        <f t="shared" si="232"/>
        <v>5.0000000000000001E-3</v>
      </c>
      <c r="T596" s="22" t="str">
        <f t="shared" si="213"/>
        <v>光</v>
      </c>
      <c r="U596" s="23">
        <f t="shared" si="228"/>
        <v>4</v>
      </c>
      <c r="V596" s="23">
        <f t="shared" si="237"/>
        <v>2</v>
      </c>
      <c r="W596" s="23">
        <f t="shared" si="237"/>
        <v>2</v>
      </c>
      <c r="X596" s="23">
        <f t="shared" si="237"/>
        <v>2</v>
      </c>
      <c r="Y596" s="23">
        <f t="shared" si="237"/>
        <v>3</v>
      </c>
      <c r="Z596" s="23">
        <f t="shared" si="237"/>
        <v>3</v>
      </c>
      <c r="AA596" s="23">
        <f t="shared" si="237"/>
        <v>4</v>
      </c>
      <c r="AB596" s="113">
        <f t="shared" si="233"/>
        <v>0.08</v>
      </c>
      <c r="AC596" s="21">
        <f t="shared" si="234"/>
        <v>140.11250000000001</v>
      </c>
    </row>
    <row r="597" spans="2:29" x14ac:dyDescent="0.15">
      <c r="B597" s="23">
        <v>595</v>
      </c>
      <c r="C597" s="23" t="str">
        <f t="shared" si="229"/>
        <v>武器595</v>
      </c>
      <c r="D597" s="23" t="str">
        <f t="shared" si="216"/>
        <v>b</v>
      </c>
      <c r="E597" s="89" t="s">
        <v>123</v>
      </c>
      <c r="F597" s="90" t="s">
        <v>104</v>
      </c>
      <c r="G597" s="22" t="s">
        <v>1718</v>
      </c>
      <c r="H597" s="23">
        <f t="shared" si="236"/>
        <v>3</v>
      </c>
      <c r="I597" s="23">
        <f t="shared" si="220"/>
        <v>113</v>
      </c>
      <c r="J597" s="23">
        <f t="shared" si="221"/>
        <v>15</v>
      </c>
      <c r="K597" s="23">
        <f t="shared" si="222"/>
        <v>8</v>
      </c>
      <c r="L597" s="23">
        <f t="shared" si="223"/>
        <v>11</v>
      </c>
      <c r="M597" s="23">
        <f t="shared" si="224"/>
        <v>10</v>
      </c>
      <c r="N597" s="23">
        <f t="shared" si="225"/>
        <v>9</v>
      </c>
      <c r="O597" s="23">
        <f t="shared" si="226"/>
        <v>7</v>
      </c>
      <c r="P597" s="23">
        <f t="shared" si="227"/>
        <v>5</v>
      </c>
      <c r="Q597" s="112">
        <f t="shared" si="230"/>
        <v>2.5000000000000001E-2</v>
      </c>
      <c r="R597" s="112">
        <f t="shared" si="231"/>
        <v>1.7500000000000002E-2</v>
      </c>
      <c r="S597" s="112">
        <f t="shared" si="232"/>
        <v>8.3333333333333332E-3</v>
      </c>
      <c r="T597" s="22" t="str">
        <f t="shared" ref="T597:T642" si="238">VLOOKUP(G597,professionNature,2,FALSE)</f>
        <v>光</v>
      </c>
      <c r="U597" s="23">
        <f t="shared" si="228"/>
        <v>6</v>
      </c>
      <c r="V597" s="23">
        <f t="shared" si="237"/>
        <v>4</v>
      </c>
      <c r="W597" s="23">
        <f t="shared" si="237"/>
        <v>4</v>
      </c>
      <c r="X597" s="23">
        <f t="shared" si="237"/>
        <v>3</v>
      </c>
      <c r="Y597" s="23">
        <f t="shared" si="237"/>
        <v>5</v>
      </c>
      <c r="Z597" s="23">
        <f t="shared" si="237"/>
        <v>5</v>
      </c>
      <c r="AA597" s="23">
        <f t="shared" si="237"/>
        <v>6</v>
      </c>
      <c r="AB597" s="113">
        <f t="shared" si="233"/>
        <v>0.11866666666666667</v>
      </c>
      <c r="AC597" s="21">
        <f t="shared" si="234"/>
        <v>211.1695</v>
      </c>
    </row>
    <row r="598" spans="2:29" x14ac:dyDescent="0.15">
      <c r="B598" s="23">
        <v>596</v>
      </c>
      <c r="C598" s="23" t="str">
        <f t="shared" si="229"/>
        <v>武器596</v>
      </c>
      <c r="D598" s="23" t="str">
        <f t="shared" si="216"/>
        <v>b</v>
      </c>
      <c r="E598" s="89" t="s">
        <v>123</v>
      </c>
      <c r="F598" s="90" t="s">
        <v>104</v>
      </c>
      <c r="G598" s="22" t="s">
        <v>1718</v>
      </c>
      <c r="H598" s="23">
        <f t="shared" si="236"/>
        <v>4</v>
      </c>
      <c r="I598" s="23">
        <f t="shared" si="220"/>
        <v>151</v>
      </c>
      <c r="J598" s="23">
        <f t="shared" si="221"/>
        <v>21</v>
      </c>
      <c r="K598" s="23">
        <f t="shared" si="222"/>
        <v>11</v>
      </c>
      <c r="L598" s="23">
        <f t="shared" si="223"/>
        <v>15</v>
      </c>
      <c r="M598" s="23">
        <f t="shared" si="224"/>
        <v>13</v>
      </c>
      <c r="N598" s="23">
        <f t="shared" si="225"/>
        <v>12</v>
      </c>
      <c r="O598" s="23">
        <f t="shared" si="226"/>
        <v>10</v>
      </c>
      <c r="P598" s="23">
        <f t="shared" si="227"/>
        <v>6</v>
      </c>
      <c r="Q598" s="112">
        <f t="shared" si="230"/>
        <v>0.03</v>
      </c>
      <c r="R598" s="112">
        <f t="shared" si="231"/>
        <v>2.5000000000000001E-2</v>
      </c>
      <c r="S598" s="112">
        <f t="shared" si="232"/>
        <v>0.01</v>
      </c>
      <c r="T598" s="22" t="str">
        <f t="shared" si="238"/>
        <v>光</v>
      </c>
      <c r="U598" s="23">
        <f t="shared" si="228"/>
        <v>7</v>
      </c>
      <c r="V598" s="23">
        <f t="shared" si="237"/>
        <v>5</v>
      </c>
      <c r="W598" s="23">
        <f t="shared" si="237"/>
        <v>5</v>
      </c>
      <c r="X598" s="23">
        <f t="shared" si="237"/>
        <v>4</v>
      </c>
      <c r="Y598" s="23">
        <f t="shared" si="237"/>
        <v>7</v>
      </c>
      <c r="Z598" s="23">
        <f t="shared" si="237"/>
        <v>7</v>
      </c>
      <c r="AA598" s="23">
        <f t="shared" si="237"/>
        <v>7</v>
      </c>
      <c r="AB598" s="113">
        <f t="shared" si="233"/>
        <v>0.15933333333333333</v>
      </c>
      <c r="AC598" s="21">
        <f t="shared" si="234"/>
        <v>281.22433333333333</v>
      </c>
    </row>
    <row r="599" spans="2:29" x14ac:dyDescent="0.15">
      <c r="B599" s="23">
        <v>597</v>
      </c>
      <c r="C599" s="23" t="str">
        <f t="shared" si="229"/>
        <v>武器597</v>
      </c>
      <c r="D599" s="23" t="str">
        <f t="shared" si="216"/>
        <v>b</v>
      </c>
      <c r="E599" s="89" t="s">
        <v>123</v>
      </c>
      <c r="F599" s="90" t="s">
        <v>104</v>
      </c>
      <c r="G599" s="22" t="s">
        <v>1718</v>
      </c>
      <c r="H599" s="23">
        <f t="shared" si="236"/>
        <v>5</v>
      </c>
      <c r="I599" s="23">
        <f t="shared" si="220"/>
        <v>189</v>
      </c>
      <c r="J599" s="23">
        <f t="shared" si="221"/>
        <v>26</v>
      </c>
      <c r="K599" s="23">
        <f t="shared" si="222"/>
        <v>14</v>
      </c>
      <c r="L599" s="23">
        <f t="shared" si="223"/>
        <v>19</v>
      </c>
      <c r="M599" s="23">
        <f t="shared" si="224"/>
        <v>17</v>
      </c>
      <c r="N599" s="23">
        <f t="shared" si="225"/>
        <v>14</v>
      </c>
      <c r="O599" s="23">
        <f t="shared" si="226"/>
        <v>12</v>
      </c>
      <c r="P599" s="23">
        <f t="shared" si="227"/>
        <v>8</v>
      </c>
      <c r="Q599" s="112">
        <f t="shared" si="230"/>
        <v>0.04</v>
      </c>
      <c r="R599" s="112">
        <f t="shared" si="231"/>
        <v>0.03</v>
      </c>
      <c r="S599" s="112">
        <f t="shared" si="232"/>
        <v>1.3333333333333332E-2</v>
      </c>
      <c r="T599" s="22" t="str">
        <f t="shared" si="238"/>
        <v>光</v>
      </c>
      <c r="U599" s="23">
        <f t="shared" si="228"/>
        <v>9</v>
      </c>
      <c r="V599" s="23">
        <f t="shared" si="237"/>
        <v>6</v>
      </c>
      <c r="W599" s="23">
        <f t="shared" si="237"/>
        <v>6</v>
      </c>
      <c r="X599" s="23">
        <f t="shared" si="237"/>
        <v>5</v>
      </c>
      <c r="Y599" s="23">
        <f t="shared" si="237"/>
        <v>8</v>
      </c>
      <c r="Z599" s="23">
        <f t="shared" si="237"/>
        <v>8</v>
      </c>
      <c r="AA599" s="23">
        <f t="shared" si="237"/>
        <v>9</v>
      </c>
      <c r="AB599" s="113">
        <f t="shared" si="233"/>
        <v>0.19933333333333333</v>
      </c>
      <c r="AC599" s="21">
        <f t="shared" si="234"/>
        <v>350.28266666666667</v>
      </c>
    </row>
    <row r="600" spans="2:29" x14ac:dyDescent="0.15">
      <c r="B600" s="23">
        <v>598</v>
      </c>
      <c r="C600" s="23" t="str">
        <f t="shared" si="229"/>
        <v>武器598</v>
      </c>
      <c r="D600" s="23" t="str">
        <f t="shared" si="216"/>
        <v>b</v>
      </c>
      <c r="E600" s="89" t="s">
        <v>123</v>
      </c>
      <c r="F600" s="90" t="s">
        <v>104</v>
      </c>
      <c r="G600" s="22" t="s">
        <v>1718</v>
      </c>
      <c r="H600" s="23">
        <f t="shared" si="236"/>
        <v>6</v>
      </c>
      <c r="I600" s="23">
        <f t="shared" si="220"/>
        <v>227</v>
      </c>
      <c r="J600" s="23">
        <f t="shared" si="221"/>
        <v>31</v>
      </c>
      <c r="K600" s="23">
        <f t="shared" si="222"/>
        <v>16</v>
      </c>
      <c r="L600" s="23">
        <f t="shared" si="223"/>
        <v>23</v>
      </c>
      <c r="M600" s="23">
        <f t="shared" si="224"/>
        <v>20</v>
      </c>
      <c r="N600" s="23">
        <f t="shared" si="225"/>
        <v>17</v>
      </c>
      <c r="O600" s="23">
        <f t="shared" si="226"/>
        <v>15</v>
      </c>
      <c r="P600" s="23">
        <f t="shared" si="227"/>
        <v>9</v>
      </c>
      <c r="Q600" s="112">
        <f t="shared" si="230"/>
        <v>4.4999999999999998E-2</v>
      </c>
      <c r="R600" s="112">
        <f t="shared" si="231"/>
        <v>3.7499999999999999E-2</v>
      </c>
      <c r="S600" s="112">
        <f t="shared" si="232"/>
        <v>1.4999999999999999E-2</v>
      </c>
      <c r="T600" s="22" t="str">
        <f t="shared" si="238"/>
        <v>光</v>
      </c>
      <c r="U600" s="23">
        <f t="shared" si="228"/>
        <v>11</v>
      </c>
      <c r="V600" s="23">
        <f t="shared" si="237"/>
        <v>7</v>
      </c>
      <c r="W600" s="23">
        <f t="shared" si="237"/>
        <v>7</v>
      </c>
      <c r="X600" s="23">
        <f t="shared" si="237"/>
        <v>6</v>
      </c>
      <c r="Y600" s="23">
        <f t="shared" si="237"/>
        <v>10</v>
      </c>
      <c r="Z600" s="23">
        <f t="shared" si="237"/>
        <v>10</v>
      </c>
      <c r="AA600" s="23">
        <f t="shared" si="237"/>
        <v>11</v>
      </c>
      <c r="AB600" s="113">
        <f t="shared" si="233"/>
        <v>0.23866666666666667</v>
      </c>
      <c r="AC600" s="21">
        <f t="shared" si="234"/>
        <v>420.33616666666671</v>
      </c>
    </row>
    <row r="601" spans="2:29" x14ac:dyDescent="0.15">
      <c r="B601" s="23">
        <v>599</v>
      </c>
      <c r="C601" s="23" t="str">
        <f t="shared" si="229"/>
        <v>武器599</v>
      </c>
      <c r="D601" s="23" t="str">
        <f t="shared" si="216"/>
        <v>b</v>
      </c>
      <c r="E601" s="89" t="s">
        <v>123</v>
      </c>
      <c r="F601" s="90" t="s">
        <v>104</v>
      </c>
      <c r="G601" s="22" t="s">
        <v>1718</v>
      </c>
      <c r="H601" s="23">
        <f t="shared" si="236"/>
        <v>7</v>
      </c>
      <c r="I601" s="23">
        <f t="shared" si="220"/>
        <v>265</v>
      </c>
      <c r="J601" s="23">
        <f t="shared" si="221"/>
        <v>36</v>
      </c>
      <c r="K601" s="23">
        <f t="shared" si="222"/>
        <v>19</v>
      </c>
      <c r="L601" s="23">
        <f t="shared" si="223"/>
        <v>26</v>
      </c>
      <c r="M601" s="23">
        <f t="shared" si="224"/>
        <v>23</v>
      </c>
      <c r="N601" s="23">
        <f t="shared" si="225"/>
        <v>20</v>
      </c>
      <c r="O601" s="23">
        <f t="shared" si="226"/>
        <v>17</v>
      </c>
      <c r="P601" s="23">
        <f t="shared" si="227"/>
        <v>11</v>
      </c>
      <c r="Q601" s="112">
        <f t="shared" si="230"/>
        <v>5.5E-2</v>
      </c>
      <c r="R601" s="112">
        <f t="shared" si="231"/>
        <v>4.2500000000000003E-2</v>
      </c>
      <c r="S601" s="112">
        <f t="shared" si="232"/>
        <v>1.8333333333333333E-2</v>
      </c>
      <c r="T601" s="22" t="str">
        <f t="shared" si="238"/>
        <v>光</v>
      </c>
      <c r="U601" s="23">
        <f t="shared" si="228"/>
        <v>13</v>
      </c>
      <c r="V601" s="23">
        <f t="shared" si="237"/>
        <v>9</v>
      </c>
      <c r="W601" s="23">
        <f t="shared" si="237"/>
        <v>9</v>
      </c>
      <c r="X601" s="23">
        <f t="shared" si="237"/>
        <v>7</v>
      </c>
      <c r="Y601" s="23">
        <f t="shared" si="237"/>
        <v>12</v>
      </c>
      <c r="Z601" s="23">
        <f t="shared" si="237"/>
        <v>12</v>
      </c>
      <c r="AA601" s="23">
        <f t="shared" si="237"/>
        <v>13</v>
      </c>
      <c r="AB601" s="113">
        <f t="shared" si="233"/>
        <v>0.27800000000000002</v>
      </c>
      <c r="AC601" s="21">
        <f t="shared" si="234"/>
        <v>492.39383333333336</v>
      </c>
    </row>
    <row r="602" spans="2:29" x14ac:dyDescent="0.15">
      <c r="B602" s="23">
        <v>600</v>
      </c>
      <c r="C602" s="23" t="str">
        <f t="shared" si="229"/>
        <v>武器600</v>
      </c>
      <c r="D602" s="23" t="str">
        <f t="shared" si="216"/>
        <v>b</v>
      </c>
      <c r="E602" s="89" t="s">
        <v>123</v>
      </c>
      <c r="F602" s="90" t="s">
        <v>104</v>
      </c>
      <c r="G602" s="22" t="s">
        <v>1718</v>
      </c>
      <c r="H602" s="23">
        <f t="shared" si="236"/>
        <v>8</v>
      </c>
      <c r="I602" s="23">
        <f t="shared" si="220"/>
        <v>302</v>
      </c>
      <c r="J602" s="23">
        <f t="shared" si="221"/>
        <v>41</v>
      </c>
      <c r="K602" s="23">
        <f t="shared" si="222"/>
        <v>22</v>
      </c>
      <c r="L602" s="23">
        <f t="shared" si="223"/>
        <v>30</v>
      </c>
      <c r="M602" s="23">
        <f t="shared" si="224"/>
        <v>27</v>
      </c>
      <c r="N602" s="23">
        <f t="shared" si="225"/>
        <v>23</v>
      </c>
      <c r="O602" s="23">
        <f t="shared" si="226"/>
        <v>20</v>
      </c>
      <c r="P602" s="23">
        <f t="shared" si="227"/>
        <v>12</v>
      </c>
      <c r="Q602" s="112">
        <f t="shared" si="230"/>
        <v>0.06</v>
      </c>
      <c r="R602" s="112">
        <f t="shared" si="231"/>
        <v>0.05</v>
      </c>
      <c r="S602" s="112">
        <f t="shared" si="232"/>
        <v>0.02</v>
      </c>
      <c r="T602" s="22" t="str">
        <f t="shared" si="238"/>
        <v>光</v>
      </c>
      <c r="U602" s="23">
        <f t="shared" si="228"/>
        <v>15</v>
      </c>
      <c r="V602" s="23">
        <f t="shared" si="237"/>
        <v>10</v>
      </c>
      <c r="W602" s="23">
        <f t="shared" si="237"/>
        <v>10</v>
      </c>
      <c r="X602" s="23">
        <f t="shared" si="237"/>
        <v>8</v>
      </c>
      <c r="Y602" s="23">
        <f t="shared" si="237"/>
        <v>13</v>
      </c>
      <c r="Z602" s="23">
        <f t="shared" si="237"/>
        <v>13</v>
      </c>
      <c r="AA602" s="23">
        <f t="shared" si="237"/>
        <v>15</v>
      </c>
      <c r="AB602" s="113">
        <f t="shared" si="233"/>
        <v>0.318</v>
      </c>
      <c r="AC602" s="21">
        <f t="shared" si="234"/>
        <v>561.44799999999998</v>
      </c>
    </row>
    <row r="603" spans="2:29" x14ac:dyDescent="0.15">
      <c r="B603" s="23">
        <v>601</v>
      </c>
      <c r="C603" s="23" t="str">
        <f t="shared" si="229"/>
        <v>武器601</v>
      </c>
      <c r="D603" s="23" t="str">
        <f t="shared" si="216"/>
        <v>c</v>
      </c>
      <c r="E603" s="89" t="s">
        <v>123</v>
      </c>
      <c r="F603" s="90" t="s">
        <v>104</v>
      </c>
      <c r="G603" s="22" t="s">
        <v>1718</v>
      </c>
      <c r="H603" s="23">
        <f t="shared" si="236"/>
        <v>1</v>
      </c>
      <c r="I603" s="23">
        <f t="shared" si="220"/>
        <v>43</v>
      </c>
      <c r="J603" s="23">
        <f t="shared" si="221"/>
        <v>0</v>
      </c>
      <c r="K603" s="23">
        <f t="shared" si="222"/>
        <v>0</v>
      </c>
      <c r="L603" s="23">
        <f t="shared" si="223"/>
        <v>0</v>
      </c>
      <c r="M603" s="23">
        <f t="shared" si="224"/>
        <v>0</v>
      </c>
      <c r="N603" s="23">
        <f t="shared" si="225"/>
        <v>0</v>
      </c>
      <c r="O603" s="23">
        <f t="shared" si="226"/>
        <v>0</v>
      </c>
      <c r="P603" s="23">
        <f t="shared" si="227"/>
        <v>0</v>
      </c>
      <c r="Q603" s="112">
        <f t="shared" si="230"/>
        <v>0</v>
      </c>
      <c r="R603" s="112">
        <f t="shared" si="231"/>
        <v>0</v>
      </c>
      <c r="S603" s="112">
        <f t="shared" si="232"/>
        <v>0</v>
      </c>
      <c r="T603" s="22" t="str">
        <f t="shared" si="238"/>
        <v>光</v>
      </c>
      <c r="U603" s="23">
        <f t="shared" si="228"/>
        <v>0</v>
      </c>
      <c r="V603" s="23">
        <f t="shared" ref="V603:AA612" si="239">ROUND(VLOOKUP($F603,professionGrow,MATCH(V$2,professionGrowPName,0),FALSE)*(1+VLOOKUP($G603,professionGrowP,MATCH(V$2,professionGrowPName,0),FALSE))*$H603*10*VLOOKUP($D603,eq_qulity,5,FALSE),0)</f>
        <v>0</v>
      </c>
      <c r="W603" s="23">
        <f t="shared" si="239"/>
        <v>0</v>
      </c>
      <c r="X603" s="23">
        <f t="shared" si="239"/>
        <v>0</v>
      </c>
      <c r="Y603" s="23">
        <f t="shared" si="239"/>
        <v>0</v>
      </c>
      <c r="Z603" s="23">
        <f t="shared" si="239"/>
        <v>0</v>
      </c>
      <c r="AA603" s="23">
        <f t="shared" si="239"/>
        <v>0</v>
      </c>
      <c r="AB603" s="113">
        <f t="shared" si="233"/>
        <v>0</v>
      </c>
      <c r="AC603" s="21">
        <f t="shared" si="234"/>
        <v>43</v>
      </c>
    </row>
    <row r="604" spans="2:29" x14ac:dyDescent="0.15">
      <c r="B604" s="23">
        <v>602</v>
      </c>
      <c r="C604" s="23" t="str">
        <f t="shared" si="229"/>
        <v>武器602</v>
      </c>
      <c r="D604" s="23" t="str">
        <f t="shared" si="216"/>
        <v>c</v>
      </c>
      <c r="E604" s="89" t="s">
        <v>123</v>
      </c>
      <c r="F604" s="90" t="s">
        <v>104</v>
      </c>
      <c r="G604" s="22" t="s">
        <v>1718</v>
      </c>
      <c r="H604" s="23">
        <f t="shared" si="236"/>
        <v>2</v>
      </c>
      <c r="I604" s="23">
        <f t="shared" si="220"/>
        <v>86</v>
      </c>
      <c r="J604" s="23">
        <f t="shared" si="221"/>
        <v>0</v>
      </c>
      <c r="K604" s="23">
        <f t="shared" si="222"/>
        <v>0</v>
      </c>
      <c r="L604" s="23">
        <f t="shared" si="223"/>
        <v>0</v>
      </c>
      <c r="M604" s="23">
        <f t="shared" si="224"/>
        <v>0</v>
      </c>
      <c r="N604" s="23">
        <f t="shared" si="225"/>
        <v>0</v>
      </c>
      <c r="O604" s="23">
        <f t="shared" si="226"/>
        <v>0</v>
      </c>
      <c r="P604" s="23">
        <f t="shared" si="227"/>
        <v>0</v>
      </c>
      <c r="Q604" s="112">
        <f t="shared" si="230"/>
        <v>0</v>
      </c>
      <c r="R604" s="112">
        <f t="shared" si="231"/>
        <v>0</v>
      </c>
      <c r="S604" s="112">
        <f t="shared" si="232"/>
        <v>0</v>
      </c>
      <c r="T604" s="22" t="str">
        <f t="shared" si="238"/>
        <v>光</v>
      </c>
      <c r="U604" s="23">
        <f t="shared" si="228"/>
        <v>0</v>
      </c>
      <c r="V604" s="23">
        <f t="shared" si="239"/>
        <v>0</v>
      </c>
      <c r="W604" s="23">
        <f t="shared" si="239"/>
        <v>0</v>
      </c>
      <c r="X604" s="23">
        <f t="shared" si="239"/>
        <v>0</v>
      </c>
      <c r="Y604" s="23">
        <f t="shared" si="239"/>
        <v>0</v>
      </c>
      <c r="Z604" s="23">
        <f t="shared" si="239"/>
        <v>0</v>
      </c>
      <c r="AA604" s="23">
        <f t="shared" si="239"/>
        <v>0</v>
      </c>
      <c r="AB604" s="113">
        <f t="shared" si="233"/>
        <v>0</v>
      </c>
      <c r="AC604" s="21">
        <f t="shared" si="234"/>
        <v>86</v>
      </c>
    </row>
    <row r="605" spans="2:29" x14ac:dyDescent="0.15">
      <c r="B605" s="23">
        <v>603</v>
      </c>
      <c r="C605" s="23" t="str">
        <f t="shared" si="229"/>
        <v>武器603</v>
      </c>
      <c r="D605" s="23" t="str">
        <f t="shared" si="216"/>
        <v>c</v>
      </c>
      <c r="E605" s="89" t="s">
        <v>123</v>
      </c>
      <c r="F605" s="90" t="s">
        <v>104</v>
      </c>
      <c r="G605" s="22" t="s">
        <v>1718</v>
      </c>
      <c r="H605" s="23">
        <f t="shared" si="236"/>
        <v>3</v>
      </c>
      <c r="I605" s="23">
        <f t="shared" si="220"/>
        <v>129</v>
      </c>
      <c r="J605" s="23">
        <f t="shared" si="221"/>
        <v>0</v>
      </c>
      <c r="K605" s="23">
        <f t="shared" si="222"/>
        <v>0</v>
      </c>
      <c r="L605" s="23">
        <f t="shared" si="223"/>
        <v>0</v>
      </c>
      <c r="M605" s="23">
        <f t="shared" si="224"/>
        <v>0</v>
      </c>
      <c r="N605" s="23">
        <f t="shared" si="225"/>
        <v>0</v>
      </c>
      <c r="O605" s="23">
        <f t="shared" si="226"/>
        <v>0</v>
      </c>
      <c r="P605" s="23">
        <f t="shared" si="227"/>
        <v>0</v>
      </c>
      <c r="Q605" s="112">
        <f t="shared" si="230"/>
        <v>0</v>
      </c>
      <c r="R605" s="112">
        <f t="shared" si="231"/>
        <v>0</v>
      </c>
      <c r="S605" s="112">
        <f t="shared" si="232"/>
        <v>0</v>
      </c>
      <c r="T605" s="22" t="str">
        <f t="shared" si="238"/>
        <v>光</v>
      </c>
      <c r="U605" s="23">
        <f t="shared" si="228"/>
        <v>0</v>
      </c>
      <c r="V605" s="23">
        <f t="shared" si="239"/>
        <v>0</v>
      </c>
      <c r="W605" s="23">
        <f t="shared" si="239"/>
        <v>0</v>
      </c>
      <c r="X605" s="23">
        <f t="shared" si="239"/>
        <v>0</v>
      </c>
      <c r="Y605" s="23">
        <f t="shared" si="239"/>
        <v>0</v>
      </c>
      <c r="Z605" s="23">
        <f t="shared" si="239"/>
        <v>0</v>
      </c>
      <c r="AA605" s="23">
        <f t="shared" si="239"/>
        <v>0</v>
      </c>
      <c r="AB605" s="113">
        <f t="shared" si="233"/>
        <v>0</v>
      </c>
      <c r="AC605" s="21">
        <f t="shared" si="234"/>
        <v>129</v>
      </c>
    </row>
    <row r="606" spans="2:29" x14ac:dyDescent="0.15">
      <c r="B606" s="23">
        <v>604</v>
      </c>
      <c r="C606" s="23" t="str">
        <f t="shared" si="229"/>
        <v>武器604</v>
      </c>
      <c r="D606" s="23" t="str">
        <f t="shared" si="216"/>
        <v>c</v>
      </c>
      <c r="E606" s="89" t="s">
        <v>123</v>
      </c>
      <c r="F606" s="90" t="s">
        <v>104</v>
      </c>
      <c r="G606" s="22" t="s">
        <v>1718</v>
      </c>
      <c r="H606" s="23">
        <f t="shared" si="236"/>
        <v>4</v>
      </c>
      <c r="I606" s="23">
        <f t="shared" si="220"/>
        <v>172</v>
      </c>
      <c r="J606" s="23">
        <f t="shared" si="221"/>
        <v>0</v>
      </c>
      <c r="K606" s="23">
        <f t="shared" si="222"/>
        <v>0</v>
      </c>
      <c r="L606" s="23">
        <f t="shared" si="223"/>
        <v>0</v>
      </c>
      <c r="M606" s="23">
        <f t="shared" si="224"/>
        <v>0</v>
      </c>
      <c r="N606" s="23">
        <f t="shared" si="225"/>
        <v>0</v>
      </c>
      <c r="O606" s="23">
        <f t="shared" si="226"/>
        <v>0</v>
      </c>
      <c r="P606" s="23">
        <f t="shared" si="227"/>
        <v>0</v>
      </c>
      <c r="Q606" s="112">
        <f t="shared" si="230"/>
        <v>0</v>
      </c>
      <c r="R606" s="112">
        <f t="shared" si="231"/>
        <v>0</v>
      </c>
      <c r="S606" s="112">
        <f t="shared" si="232"/>
        <v>0</v>
      </c>
      <c r="T606" s="22" t="str">
        <f t="shared" si="238"/>
        <v>光</v>
      </c>
      <c r="U606" s="23">
        <f t="shared" si="228"/>
        <v>0</v>
      </c>
      <c r="V606" s="23">
        <f t="shared" si="239"/>
        <v>0</v>
      </c>
      <c r="W606" s="23">
        <f t="shared" si="239"/>
        <v>0</v>
      </c>
      <c r="X606" s="23">
        <f t="shared" si="239"/>
        <v>0</v>
      </c>
      <c r="Y606" s="23">
        <f t="shared" si="239"/>
        <v>0</v>
      </c>
      <c r="Z606" s="23">
        <f t="shared" si="239"/>
        <v>0</v>
      </c>
      <c r="AA606" s="23">
        <f t="shared" si="239"/>
        <v>0</v>
      </c>
      <c r="AB606" s="113">
        <f t="shared" si="233"/>
        <v>0</v>
      </c>
      <c r="AC606" s="21">
        <f t="shared" si="234"/>
        <v>172</v>
      </c>
    </row>
    <row r="607" spans="2:29" x14ac:dyDescent="0.15">
      <c r="B607" s="23">
        <v>605</v>
      </c>
      <c r="C607" s="23" t="str">
        <f t="shared" si="229"/>
        <v>武器605</v>
      </c>
      <c r="D607" s="23" t="str">
        <f t="shared" si="216"/>
        <v>c</v>
      </c>
      <c r="E607" s="89" t="s">
        <v>123</v>
      </c>
      <c r="F607" s="90" t="s">
        <v>104</v>
      </c>
      <c r="G607" s="22" t="s">
        <v>1718</v>
      </c>
      <c r="H607" s="23">
        <f t="shared" si="236"/>
        <v>5</v>
      </c>
      <c r="I607" s="23">
        <f t="shared" si="220"/>
        <v>215</v>
      </c>
      <c r="J607" s="23">
        <f t="shared" si="221"/>
        <v>0</v>
      </c>
      <c r="K607" s="23">
        <f t="shared" si="222"/>
        <v>0</v>
      </c>
      <c r="L607" s="23">
        <f t="shared" si="223"/>
        <v>0</v>
      </c>
      <c r="M607" s="23">
        <f t="shared" si="224"/>
        <v>0</v>
      </c>
      <c r="N607" s="23">
        <f t="shared" si="225"/>
        <v>0</v>
      </c>
      <c r="O607" s="23">
        <f t="shared" si="226"/>
        <v>0</v>
      </c>
      <c r="P607" s="23">
        <f t="shared" si="227"/>
        <v>0</v>
      </c>
      <c r="Q607" s="112">
        <f t="shared" si="230"/>
        <v>0</v>
      </c>
      <c r="R607" s="112">
        <f t="shared" si="231"/>
        <v>0</v>
      </c>
      <c r="S607" s="112">
        <f t="shared" si="232"/>
        <v>0</v>
      </c>
      <c r="T607" s="22" t="str">
        <f t="shared" si="238"/>
        <v>光</v>
      </c>
      <c r="U607" s="23">
        <f t="shared" si="228"/>
        <v>0</v>
      </c>
      <c r="V607" s="23">
        <f t="shared" si="239"/>
        <v>0</v>
      </c>
      <c r="W607" s="23">
        <f t="shared" si="239"/>
        <v>0</v>
      </c>
      <c r="X607" s="23">
        <f t="shared" si="239"/>
        <v>0</v>
      </c>
      <c r="Y607" s="23">
        <f t="shared" si="239"/>
        <v>0</v>
      </c>
      <c r="Z607" s="23">
        <f t="shared" si="239"/>
        <v>0</v>
      </c>
      <c r="AA607" s="23">
        <f t="shared" si="239"/>
        <v>0</v>
      </c>
      <c r="AB607" s="113">
        <f t="shared" si="233"/>
        <v>0</v>
      </c>
      <c r="AC607" s="21">
        <f t="shared" si="234"/>
        <v>215</v>
      </c>
    </row>
    <row r="608" spans="2:29" x14ac:dyDescent="0.15">
      <c r="B608" s="23">
        <v>606</v>
      </c>
      <c r="C608" s="23" t="str">
        <f t="shared" si="229"/>
        <v>武器606</v>
      </c>
      <c r="D608" s="23" t="str">
        <f t="shared" si="216"/>
        <v>c</v>
      </c>
      <c r="E608" s="89" t="s">
        <v>123</v>
      </c>
      <c r="F608" s="90" t="s">
        <v>104</v>
      </c>
      <c r="G608" s="22" t="s">
        <v>1718</v>
      </c>
      <c r="H608" s="23">
        <f t="shared" si="236"/>
        <v>6</v>
      </c>
      <c r="I608" s="23">
        <f t="shared" si="220"/>
        <v>259</v>
      </c>
      <c r="J608" s="23">
        <f t="shared" si="221"/>
        <v>0</v>
      </c>
      <c r="K608" s="23">
        <f t="shared" si="222"/>
        <v>0</v>
      </c>
      <c r="L608" s="23">
        <f t="shared" si="223"/>
        <v>0</v>
      </c>
      <c r="M608" s="23">
        <f t="shared" si="224"/>
        <v>0</v>
      </c>
      <c r="N608" s="23">
        <f t="shared" si="225"/>
        <v>0</v>
      </c>
      <c r="O608" s="23">
        <f t="shared" si="226"/>
        <v>0</v>
      </c>
      <c r="P608" s="23">
        <f t="shared" si="227"/>
        <v>0</v>
      </c>
      <c r="Q608" s="112">
        <f t="shared" si="230"/>
        <v>0</v>
      </c>
      <c r="R608" s="112">
        <f t="shared" si="231"/>
        <v>0</v>
      </c>
      <c r="S608" s="112">
        <f t="shared" si="232"/>
        <v>0</v>
      </c>
      <c r="T608" s="22" t="str">
        <f t="shared" si="238"/>
        <v>光</v>
      </c>
      <c r="U608" s="23">
        <f t="shared" si="228"/>
        <v>0</v>
      </c>
      <c r="V608" s="23">
        <f t="shared" si="239"/>
        <v>0</v>
      </c>
      <c r="W608" s="23">
        <f t="shared" si="239"/>
        <v>0</v>
      </c>
      <c r="X608" s="23">
        <f t="shared" si="239"/>
        <v>0</v>
      </c>
      <c r="Y608" s="23">
        <f t="shared" si="239"/>
        <v>0</v>
      </c>
      <c r="Z608" s="23">
        <f t="shared" si="239"/>
        <v>0</v>
      </c>
      <c r="AA608" s="23">
        <f t="shared" si="239"/>
        <v>0</v>
      </c>
      <c r="AB608" s="113">
        <f t="shared" si="233"/>
        <v>0</v>
      </c>
      <c r="AC608" s="21">
        <f t="shared" si="234"/>
        <v>259</v>
      </c>
    </row>
    <row r="609" spans="2:29" x14ac:dyDescent="0.15">
      <c r="B609" s="23">
        <v>607</v>
      </c>
      <c r="C609" s="23" t="str">
        <f t="shared" si="229"/>
        <v>武器607</v>
      </c>
      <c r="D609" s="23" t="str">
        <f t="shared" si="216"/>
        <v>c</v>
      </c>
      <c r="E609" s="89" t="s">
        <v>123</v>
      </c>
      <c r="F609" s="90" t="s">
        <v>104</v>
      </c>
      <c r="G609" s="22" t="s">
        <v>1718</v>
      </c>
      <c r="H609" s="23">
        <f t="shared" si="236"/>
        <v>7</v>
      </c>
      <c r="I609" s="23">
        <f t="shared" si="220"/>
        <v>302</v>
      </c>
      <c r="J609" s="23">
        <f t="shared" si="221"/>
        <v>0</v>
      </c>
      <c r="K609" s="23">
        <f t="shared" si="222"/>
        <v>0</v>
      </c>
      <c r="L609" s="23">
        <f t="shared" si="223"/>
        <v>0</v>
      </c>
      <c r="M609" s="23">
        <f t="shared" si="224"/>
        <v>0</v>
      </c>
      <c r="N609" s="23">
        <f t="shared" si="225"/>
        <v>0</v>
      </c>
      <c r="O609" s="23">
        <f t="shared" si="226"/>
        <v>0</v>
      </c>
      <c r="P609" s="23">
        <f t="shared" si="227"/>
        <v>0</v>
      </c>
      <c r="Q609" s="112">
        <f t="shared" si="230"/>
        <v>0</v>
      </c>
      <c r="R609" s="112">
        <f t="shared" si="231"/>
        <v>0</v>
      </c>
      <c r="S609" s="112">
        <f t="shared" si="232"/>
        <v>0</v>
      </c>
      <c r="T609" s="22" t="str">
        <f t="shared" si="238"/>
        <v>光</v>
      </c>
      <c r="U609" s="23">
        <f t="shared" si="228"/>
        <v>0</v>
      </c>
      <c r="V609" s="23">
        <f t="shared" si="239"/>
        <v>0</v>
      </c>
      <c r="W609" s="23">
        <f t="shared" si="239"/>
        <v>0</v>
      </c>
      <c r="X609" s="23">
        <f t="shared" si="239"/>
        <v>0</v>
      </c>
      <c r="Y609" s="23">
        <f t="shared" si="239"/>
        <v>0</v>
      </c>
      <c r="Z609" s="23">
        <f t="shared" si="239"/>
        <v>0</v>
      </c>
      <c r="AA609" s="23">
        <f t="shared" si="239"/>
        <v>0</v>
      </c>
      <c r="AB609" s="113">
        <f t="shared" si="233"/>
        <v>0</v>
      </c>
      <c r="AC609" s="21">
        <f t="shared" si="234"/>
        <v>302</v>
      </c>
    </row>
    <row r="610" spans="2:29" x14ac:dyDescent="0.15">
      <c r="B610" s="23">
        <v>608</v>
      </c>
      <c r="C610" s="23" t="str">
        <f t="shared" si="229"/>
        <v>武器608</v>
      </c>
      <c r="D610" s="23" t="str">
        <f t="shared" si="216"/>
        <v>c</v>
      </c>
      <c r="E610" s="89" t="s">
        <v>123</v>
      </c>
      <c r="F610" s="90" t="s">
        <v>104</v>
      </c>
      <c r="G610" s="22" t="s">
        <v>1718</v>
      </c>
      <c r="H610" s="23">
        <f t="shared" si="236"/>
        <v>8</v>
      </c>
      <c r="I610" s="23">
        <f t="shared" si="220"/>
        <v>345</v>
      </c>
      <c r="J610" s="23">
        <f t="shared" si="221"/>
        <v>0</v>
      </c>
      <c r="K610" s="23">
        <f t="shared" si="222"/>
        <v>0</v>
      </c>
      <c r="L610" s="23">
        <f t="shared" si="223"/>
        <v>0</v>
      </c>
      <c r="M610" s="23">
        <f t="shared" si="224"/>
        <v>0</v>
      </c>
      <c r="N610" s="23">
        <f t="shared" si="225"/>
        <v>0</v>
      </c>
      <c r="O610" s="23">
        <f t="shared" si="226"/>
        <v>0</v>
      </c>
      <c r="P610" s="23">
        <f t="shared" si="227"/>
        <v>0</v>
      </c>
      <c r="Q610" s="112">
        <f t="shared" si="230"/>
        <v>0</v>
      </c>
      <c r="R610" s="112">
        <f t="shared" si="231"/>
        <v>0</v>
      </c>
      <c r="S610" s="112">
        <f t="shared" si="232"/>
        <v>0</v>
      </c>
      <c r="T610" s="22" t="str">
        <f t="shared" si="238"/>
        <v>光</v>
      </c>
      <c r="U610" s="23">
        <f t="shared" si="228"/>
        <v>0</v>
      </c>
      <c r="V610" s="23">
        <f t="shared" si="239"/>
        <v>0</v>
      </c>
      <c r="W610" s="23">
        <f t="shared" si="239"/>
        <v>0</v>
      </c>
      <c r="X610" s="23">
        <f t="shared" si="239"/>
        <v>0</v>
      </c>
      <c r="Y610" s="23">
        <f t="shared" si="239"/>
        <v>0</v>
      </c>
      <c r="Z610" s="23">
        <f t="shared" si="239"/>
        <v>0</v>
      </c>
      <c r="AA610" s="23">
        <f t="shared" si="239"/>
        <v>0</v>
      </c>
      <c r="AB610" s="113">
        <f t="shared" si="233"/>
        <v>0</v>
      </c>
      <c r="AC610" s="21">
        <f t="shared" si="234"/>
        <v>345</v>
      </c>
    </row>
    <row r="611" spans="2:29" x14ac:dyDescent="0.15">
      <c r="B611" s="23">
        <v>609</v>
      </c>
      <c r="C611" s="23" t="str">
        <f t="shared" si="229"/>
        <v>武器609</v>
      </c>
      <c r="D611" s="23" t="str">
        <f t="shared" si="216"/>
        <v>s</v>
      </c>
      <c r="E611" s="89" t="s">
        <v>123</v>
      </c>
      <c r="F611" s="90" t="s">
        <v>104</v>
      </c>
      <c r="G611" s="22" t="s">
        <v>1719</v>
      </c>
      <c r="H611" s="23">
        <f t="shared" si="236"/>
        <v>1</v>
      </c>
      <c r="I611" s="23">
        <f t="shared" si="220"/>
        <v>35</v>
      </c>
      <c r="J611" s="23">
        <f t="shared" si="221"/>
        <v>16</v>
      </c>
      <c r="K611" s="23">
        <f t="shared" si="222"/>
        <v>11</v>
      </c>
      <c r="L611" s="23">
        <f t="shared" si="223"/>
        <v>11</v>
      </c>
      <c r="M611" s="23">
        <f t="shared" si="224"/>
        <v>10</v>
      </c>
      <c r="N611" s="23">
        <f t="shared" si="225"/>
        <v>15</v>
      </c>
      <c r="O611" s="23">
        <f t="shared" si="226"/>
        <v>7</v>
      </c>
      <c r="P611" s="23">
        <f t="shared" si="227"/>
        <v>5</v>
      </c>
      <c r="Q611" s="112">
        <f t="shared" si="230"/>
        <v>2.5000000000000001E-2</v>
      </c>
      <c r="R611" s="112">
        <f t="shared" si="231"/>
        <v>1.7500000000000002E-2</v>
      </c>
      <c r="S611" s="112">
        <f t="shared" si="232"/>
        <v>8.3333333333333332E-3</v>
      </c>
      <c r="T611" s="22" t="str">
        <f t="shared" si="238"/>
        <v>火</v>
      </c>
      <c r="U611" s="23">
        <f t="shared" si="228"/>
        <v>5</v>
      </c>
      <c r="V611" s="23">
        <f t="shared" si="239"/>
        <v>5</v>
      </c>
      <c r="W611" s="23">
        <f t="shared" si="239"/>
        <v>5</v>
      </c>
      <c r="X611" s="23">
        <f t="shared" si="239"/>
        <v>5</v>
      </c>
      <c r="Y611" s="23">
        <f t="shared" si="239"/>
        <v>5</v>
      </c>
      <c r="Z611" s="23">
        <f t="shared" si="239"/>
        <v>5</v>
      </c>
      <c r="AA611" s="23">
        <f t="shared" si="239"/>
        <v>5</v>
      </c>
      <c r="AB611" s="113">
        <f t="shared" si="233"/>
        <v>0.08</v>
      </c>
      <c r="AC611" s="21">
        <f t="shared" si="234"/>
        <v>145.13083333333336</v>
      </c>
    </row>
    <row r="612" spans="2:29" x14ac:dyDescent="0.15">
      <c r="B612" s="23">
        <v>610</v>
      </c>
      <c r="C612" s="23" t="str">
        <f t="shared" si="229"/>
        <v>武器610</v>
      </c>
      <c r="D612" s="23" t="str">
        <f t="shared" ref="D612:D642" si="240">D580</f>
        <v>s</v>
      </c>
      <c r="E612" s="89" t="s">
        <v>123</v>
      </c>
      <c r="F612" s="90" t="s">
        <v>104</v>
      </c>
      <c r="G612" s="22" t="s">
        <v>1719</v>
      </c>
      <c r="H612" s="23">
        <f t="shared" si="236"/>
        <v>2</v>
      </c>
      <c r="I612" s="23">
        <f t="shared" si="220"/>
        <v>69</v>
      </c>
      <c r="J612" s="23">
        <f t="shared" si="221"/>
        <v>32</v>
      </c>
      <c r="K612" s="23">
        <f t="shared" si="222"/>
        <v>21</v>
      </c>
      <c r="L612" s="23">
        <f t="shared" si="223"/>
        <v>21</v>
      </c>
      <c r="M612" s="23">
        <f t="shared" si="224"/>
        <v>19</v>
      </c>
      <c r="N612" s="23">
        <f t="shared" si="225"/>
        <v>30</v>
      </c>
      <c r="O612" s="23">
        <f t="shared" si="226"/>
        <v>15</v>
      </c>
      <c r="P612" s="23">
        <f t="shared" si="227"/>
        <v>11</v>
      </c>
      <c r="Q612" s="112">
        <f t="shared" si="230"/>
        <v>5.5E-2</v>
      </c>
      <c r="R612" s="112">
        <f t="shared" si="231"/>
        <v>3.7499999999999999E-2</v>
      </c>
      <c r="S612" s="112">
        <f t="shared" si="232"/>
        <v>1.8333333333333333E-2</v>
      </c>
      <c r="T612" s="22" t="str">
        <f t="shared" si="238"/>
        <v>火</v>
      </c>
      <c r="U612" s="23">
        <f t="shared" si="228"/>
        <v>9</v>
      </c>
      <c r="V612" s="23">
        <f t="shared" si="239"/>
        <v>9</v>
      </c>
      <c r="W612" s="23">
        <f t="shared" si="239"/>
        <v>9</v>
      </c>
      <c r="X612" s="23">
        <f t="shared" si="239"/>
        <v>9</v>
      </c>
      <c r="Y612" s="23">
        <f t="shared" si="239"/>
        <v>9</v>
      </c>
      <c r="Z612" s="23">
        <f t="shared" si="239"/>
        <v>9</v>
      </c>
      <c r="AA612" s="23">
        <f t="shared" si="239"/>
        <v>9</v>
      </c>
      <c r="AB612" s="113">
        <f t="shared" si="233"/>
        <v>0.14533333333333334</v>
      </c>
      <c r="AC612" s="21">
        <f t="shared" si="234"/>
        <v>281.25616666666667</v>
      </c>
    </row>
    <row r="613" spans="2:29" x14ac:dyDescent="0.15">
      <c r="B613" s="23">
        <v>611</v>
      </c>
      <c r="C613" s="23" t="str">
        <f t="shared" si="229"/>
        <v>武器611</v>
      </c>
      <c r="D613" s="23" t="str">
        <f t="shared" si="240"/>
        <v>s</v>
      </c>
      <c r="E613" s="89" t="s">
        <v>123</v>
      </c>
      <c r="F613" s="90" t="s">
        <v>104</v>
      </c>
      <c r="G613" s="22" t="s">
        <v>1719</v>
      </c>
      <c r="H613" s="23">
        <f t="shared" si="236"/>
        <v>3</v>
      </c>
      <c r="I613" s="23">
        <f t="shared" si="220"/>
        <v>104</v>
      </c>
      <c r="J613" s="23">
        <f t="shared" si="221"/>
        <v>48</v>
      </c>
      <c r="K613" s="23">
        <f t="shared" si="222"/>
        <v>32</v>
      </c>
      <c r="L613" s="23">
        <f t="shared" si="223"/>
        <v>32</v>
      </c>
      <c r="M613" s="23">
        <f t="shared" si="224"/>
        <v>29</v>
      </c>
      <c r="N613" s="23">
        <f t="shared" si="225"/>
        <v>46</v>
      </c>
      <c r="O613" s="23">
        <f t="shared" si="226"/>
        <v>22</v>
      </c>
      <c r="P613" s="23">
        <f t="shared" si="227"/>
        <v>16</v>
      </c>
      <c r="Q613" s="112">
        <f t="shared" si="230"/>
        <v>0.08</v>
      </c>
      <c r="R613" s="112">
        <f t="shared" si="231"/>
        <v>5.5E-2</v>
      </c>
      <c r="S613" s="112">
        <f t="shared" si="232"/>
        <v>2.6666666666666665E-2</v>
      </c>
      <c r="T613" s="22" t="str">
        <f t="shared" si="238"/>
        <v>火</v>
      </c>
      <c r="U613" s="23">
        <f t="shared" si="228"/>
        <v>14</v>
      </c>
      <c r="V613" s="23">
        <f t="shared" ref="V613:AA622" si="241">ROUND(VLOOKUP($F613,professionGrow,MATCH(V$2,professionGrowPName,0),FALSE)*(1+VLOOKUP($G613,professionGrowP,MATCH(V$2,professionGrowPName,0),FALSE))*$H613*10*VLOOKUP($D613,eq_qulity,5,FALSE),0)</f>
        <v>14</v>
      </c>
      <c r="W613" s="23">
        <f t="shared" si="241"/>
        <v>14</v>
      </c>
      <c r="X613" s="23">
        <f t="shared" si="241"/>
        <v>14</v>
      </c>
      <c r="Y613" s="23">
        <f t="shared" si="241"/>
        <v>14</v>
      </c>
      <c r="Z613" s="23">
        <f t="shared" si="241"/>
        <v>14</v>
      </c>
      <c r="AA613" s="23">
        <f t="shared" si="241"/>
        <v>14</v>
      </c>
      <c r="AB613" s="113">
        <f t="shared" si="233"/>
        <v>0.21933333333333332</v>
      </c>
      <c r="AC613" s="21">
        <f t="shared" si="234"/>
        <v>427.38099999999997</v>
      </c>
    </row>
    <row r="614" spans="2:29" x14ac:dyDescent="0.15">
      <c r="B614" s="23">
        <v>612</v>
      </c>
      <c r="C614" s="23" t="str">
        <f t="shared" si="229"/>
        <v>武器612</v>
      </c>
      <c r="D614" s="23" t="str">
        <f t="shared" si="240"/>
        <v>s</v>
      </c>
      <c r="E614" s="89" t="s">
        <v>123</v>
      </c>
      <c r="F614" s="90" t="s">
        <v>104</v>
      </c>
      <c r="G614" s="22" t="s">
        <v>1719</v>
      </c>
      <c r="H614" s="23">
        <f t="shared" si="236"/>
        <v>4</v>
      </c>
      <c r="I614" s="23">
        <f t="shared" si="220"/>
        <v>138</v>
      </c>
      <c r="J614" s="23">
        <f t="shared" si="221"/>
        <v>63</v>
      </c>
      <c r="K614" s="23">
        <f t="shared" si="222"/>
        <v>43</v>
      </c>
      <c r="L614" s="23">
        <f t="shared" si="223"/>
        <v>43</v>
      </c>
      <c r="M614" s="23">
        <f t="shared" si="224"/>
        <v>39</v>
      </c>
      <c r="N614" s="23">
        <f t="shared" si="225"/>
        <v>61</v>
      </c>
      <c r="O614" s="23">
        <f t="shared" si="226"/>
        <v>29</v>
      </c>
      <c r="P614" s="23">
        <f t="shared" si="227"/>
        <v>21</v>
      </c>
      <c r="Q614" s="112">
        <f t="shared" si="230"/>
        <v>0.105</v>
      </c>
      <c r="R614" s="112">
        <f t="shared" si="231"/>
        <v>7.2499999999999995E-2</v>
      </c>
      <c r="S614" s="112">
        <f t="shared" si="232"/>
        <v>3.5000000000000003E-2</v>
      </c>
      <c r="T614" s="22" t="str">
        <f t="shared" si="238"/>
        <v>火</v>
      </c>
      <c r="U614" s="23">
        <f t="shared" si="228"/>
        <v>18</v>
      </c>
      <c r="V614" s="23">
        <f t="shared" si="241"/>
        <v>18</v>
      </c>
      <c r="W614" s="23">
        <f t="shared" si="241"/>
        <v>18</v>
      </c>
      <c r="X614" s="23">
        <f t="shared" si="241"/>
        <v>18</v>
      </c>
      <c r="Y614" s="23">
        <f t="shared" si="241"/>
        <v>18</v>
      </c>
      <c r="Z614" s="23">
        <f t="shared" si="241"/>
        <v>18</v>
      </c>
      <c r="AA614" s="23">
        <f t="shared" si="241"/>
        <v>18</v>
      </c>
      <c r="AB614" s="113">
        <f t="shared" si="233"/>
        <v>0.29133333333333333</v>
      </c>
      <c r="AC614" s="21">
        <f t="shared" si="234"/>
        <v>563.50383333333343</v>
      </c>
    </row>
    <row r="615" spans="2:29" x14ac:dyDescent="0.15">
      <c r="B615" s="23">
        <v>613</v>
      </c>
      <c r="C615" s="23" t="str">
        <f t="shared" si="229"/>
        <v>武器613</v>
      </c>
      <c r="D615" s="23" t="str">
        <f t="shared" si="240"/>
        <v>s</v>
      </c>
      <c r="E615" s="89" t="s">
        <v>123</v>
      </c>
      <c r="F615" s="90" t="s">
        <v>104</v>
      </c>
      <c r="G615" s="22" t="s">
        <v>1719</v>
      </c>
      <c r="H615" s="23">
        <f t="shared" si="236"/>
        <v>5</v>
      </c>
      <c r="I615" s="23">
        <f t="shared" si="220"/>
        <v>173</v>
      </c>
      <c r="J615" s="23">
        <f t="shared" si="221"/>
        <v>79</v>
      </c>
      <c r="K615" s="23">
        <f t="shared" si="222"/>
        <v>53</v>
      </c>
      <c r="L615" s="23">
        <f t="shared" si="223"/>
        <v>53</v>
      </c>
      <c r="M615" s="23">
        <f t="shared" si="224"/>
        <v>48</v>
      </c>
      <c r="N615" s="23">
        <f t="shared" si="225"/>
        <v>76</v>
      </c>
      <c r="O615" s="23">
        <f t="shared" si="226"/>
        <v>36</v>
      </c>
      <c r="P615" s="23">
        <f t="shared" si="227"/>
        <v>27</v>
      </c>
      <c r="Q615" s="112">
        <f t="shared" si="230"/>
        <v>0.13500000000000001</v>
      </c>
      <c r="R615" s="112">
        <f t="shared" si="231"/>
        <v>0.09</v>
      </c>
      <c r="S615" s="112">
        <f t="shared" si="232"/>
        <v>4.4999999999999998E-2</v>
      </c>
      <c r="T615" s="22" t="str">
        <f t="shared" si="238"/>
        <v>火</v>
      </c>
      <c r="U615" s="23">
        <f t="shared" si="228"/>
        <v>23</v>
      </c>
      <c r="V615" s="23">
        <f t="shared" si="241"/>
        <v>23</v>
      </c>
      <c r="W615" s="23">
        <f t="shared" si="241"/>
        <v>23</v>
      </c>
      <c r="X615" s="23">
        <f t="shared" si="241"/>
        <v>23</v>
      </c>
      <c r="Y615" s="23">
        <f t="shared" si="241"/>
        <v>23</v>
      </c>
      <c r="Z615" s="23">
        <f t="shared" si="241"/>
        <v>23</v>
      </c>
      <c r="AA615" s="23">
        <f t="shared" si="241"/>
        <v>23</v>
      </c>
      <c r="AB615" s="113">
        <f t="shared" si="233"/>
        <v>0.36333333333333334</v>
      </c>
      <c r="AC615" s="21">
        <f t="shared" si="234"/>
        <v>706.63333333333333</v>
      </c>
    </row>
    <row r="616" spans="2:29" x14ac:dyDescent="0.15">
      <c r="B616" s="23">
        <v>614</v>
      </c>
      <c r="C616" s="23" t="str">
        <f t="shared" si="229"/>
        <v>武器614</v>
      </c>
      <c r="D616" s="23" t="str">
        <f t="shared" si="240"/>
        <v>s</v>
      </c>
      <c r="E616" s="89" t="s">
        <v>123</v>
      </c>
      <c r="F616" s="90" t="s">
        <v>104</v>
      </c>
      <c r="G616" s="22" t="s">
        <v>1719</v>
      </c>
      <c r="H616" s="23">
        <f t="shared" si="236"/>
        <v>6</v>
      </c>
      <c r="I616" s="23">
        <f t="shared" si="220"/>
        <v>208</v>
      </c>
      <c r="J616" s="23">
        <f t="shared" si="221"/>
        <v>95</v>
      </c>
      <c r="K616" s="23">
        <f t="shared" si="222"/>
        <v>64</v>
      </c>
      <c r="L616" s="23">
        <f t="shared" si="223"/>
        <v>64</v>
      </c>
      <c r="M616" s="23">
        <f t="shared" si="224"/>
        <v>58</v>
      </c>
      <c r="N616" s="23">
        <f t="shared" si="225"/>
        <v>91</v>
      </c>
      <c r="O616" s="23">
        <f t="shared" si="226"/>
        <v>44</v>
      </c>
      <c r="P616" s="23">
        <f t="shared" si="227"/>
        <v>32</v>
      </c>
      <c r="Q616" s="112">
        <f t="shared" si="230"/>
        <v>0.16</v>
      </c>
      <c r="R616" s="112">
        <f t="shared" si="231"/>
        <v>0.11</v>
      </c>
      <c r="S616" s="112">
        <f t="shared" si="232"/>
        <v>5.333333333333333E-2</v>
      </c>
      <c r="T616" s="22" t="str">
        <f t="shared" si="238"/>
        <v>火</v>
      </c>
      <c r="U616" s="23">
        <f t="shared" si="228"/>
        <v>28</v>
      </c>
      <c r="V616" s="23">
        <f t="shared" si="241"/>
        <v>28</v>
      </c>
      <c r="W616" s="23">
        <f t="shared" si="241"/>
        <v>28</v>
      </c>
      <c r="X616" s="23">
        <f t="shared" si="241"/>
        <v>28</v>
      </c>
      <c r="Y616" s="23">
        <f t="shared" si="241"/>
        <v>28</v>
      </c>
      <c r="Z616" s="23">
        <f t="shared" si="241"/>
        <v>28</v>
      </c>
      <c r="AA616" s="23">
        <f t="shared" si="241"/>
        <v>28</v>
      </c>
      <c r="AB616" s="113">
        <f t="shared" si="233"/>
        <v>0.43733333333333335</v>
      </c>
      <c r="AC616" s="21">
        <f t="shared" si="234"/>
        <v>852.76066666666657</v>
      </c>
    </row>
    <row r="617" spans="2:29" x14ac:dyDescent="0.15">
      <c r="B617" s="23">
        <v>615</v>
      </c>
      <c r="C617" s="23" t="str">
        <f t="shared" si="229"/>
        <v>武器615</v>
      </c>
      <c r="D617" s="23" t="str">
        <f t="shared" si="240"/>
        <v>s</v>
      </c>
      <c r="E617" s="89" t="s">
        <v>123</v>
      </c>
      <c r="F617" s="90" t="s">
        <v>104</v>
      </c>
      <c r="G617" s="22" t="s">
        <v>1719</v>
      </c>
      <c r="H617" s="23">
        <f t="shared" si="236"/>
        <v>7</v>
      </c>
      <c r="I617" s="23">
        <f t="shared" si="220"/>
        <v>242</v>
      </c>
      <c r="J617" s="23">
        <f t="shared" si="221"/>
        <v>111</v>
      </c>
      <c r="K617" s="23">
        <f t="shared" si="222"/>
        <v>75</v>
      </c>
      <c r="L617" s="23">
        <f t="shared" si="223"/>
        <v>75</v>
      </c>
      <c r="M617" s="23">
        <f t="shared" si="224"/>
        <v>68</v>
      </c>
      <c r="N617" s="23">
        <f t="shared" si="225"/>
        <v>106</v>
      </c>
      <c r="O617" s="23">
        <f t="shared" si="226"/>
        <v>51</v>
      </c>
      <c r="P617" s="23">
        <f t="shared" si="227"/>
        <v>37</v>
      </c>
      <c r="Q617" s="112">
        <f t="shared" si="230"/>
        <v>0.185</v>
      </c>
      <c r="R617" s="112">
        <f t="shared" si="231"/>
        <v>0.1275</v>
      </c>
      <c r="S617" s="112">
        <f t="shared" si="232"/>
        <v>6.1666666666666668E-2</v>
      </c>
      <c r="T617" s="22" t="str">
        <f t="shared" si="238"/>
        <v>火</v>
      </c>
      <c r="U617" s="23">
        <f t="shared" si="228"/>
        <v>32</v>
      </c>
      <c r="V617" s="23">
        <f t="shared" si="241"/>
        <v>32</v>
      </c>
      <c r="W617" s="23">
        <f t="shared" si="241"/>
        <v>32</v>
      </c>
      <c r="X617" s="23">
        <f t="shared" si="241"/>
        <v>32</v>
      </c>
      <c r="Y617" s="23">
        <f t="shared" si="241"/>
        <v>32</v>
      </c>
      <c r="Z617" s="23">
        <f t="shared" si="241"/>
        <v>32</v>
      </c>
      <c r="AA617" s="23">
        <f t="shared" si="241"/>
        <v>32</v>
      </c>
      <c r="AB617" s="113">
        <f t="shared" si="233"/>
        <v>0.51</v>
      </c>
      <c r="AC617" s="21">
        <f t="shared" si="234"/>
        <v>989.8841666666666</v>
      </c>
    </row>
    <row r="618" spans="2:29" x14ac:dyDescent="0.15">
      <c r="B618" s="23">
        <v>616</v>
      </c>
      <c r="C618" s="23" t="str">
        <f t="shared" si="229"/>
        <v>武器616</v>
      </c>
      <c r="D618" s="23" t="str">
        <f t="shared" si="240"/>
        <v>s</v>
      </c>
      <c r="E618" s="89" t="s">
        <v>123</v>
      </c>
      <c r="F618" s="90" t="s">
        <v>104</v>
      </c>
      <c r="G618" s="22" t="s">
        <v>1719</v>
      </c>
      <c r="H618" s="23">
        <f t="shared" si="236"/>
        <v>8</v>
      </c>
      <c r="I618" s="23">
        <f t="shared" si="220"/>
        <v>277</v>
      </c>
      <c r="J618" s="23">
        <f t="shared" si="221"/>
        <v>127</v>
      </c>
      <c r="K618" s="23">
        <f t="shared" si="222"/>
        <v>85</v>
      </c>
      <c r="L618" s="23">
        <f t="shared" si="223"/>
        <v>85</v>
      </c>
      <c r="M618" s="23">
        <f t="shared" si="224"/>
        <v>77</v>
      </c>
      <c r="N618" s="23">
        <f t="shared" si="225"/>
        <v>122</v>
      </c>
      <c r="O618" s="23">
        <f t="shared" si="226"/>
        <v>58</v>
      </c>
      <c r="P618" s="23">
        <f t="shared" si="227"/>
        <v>43</v>
      </c>
      <c r="Q618" s="112">
        <f t="shared" si="230"/>
        <v>0.215</v>
      </c>
      <c r="R618" s="112">
        <f t="shared" si="231"/>
        <v>0.14499999999999999</v>
      </c>
      <c r="S618" s="112">
        <f t="shared" si="232"/>
        <v>7.166666666666667E-2</v>
      </c>
      <c r="T618" s="22" t="str">
        <f t="shared" si="238"/>
        <v>火</v>
      </c>
      <c r="U618" s="23">
        <f t="shared" si="228"/>
        <v>37</v>
      </c>
      <c r="V618" s="23">
        <f t="shared" si="241"/>
        <v>37</v>
      </c>
      <c r="W618" s="23">
        <f t="shared" si="241"/>
        <v>37</v>
      </c>
      <c r="X618" s="23">
        <f t="shared" si="241"/>
        <v>37</v>
      </c>
      <c r="Y618" s="23">
        <f t="shared" si="241"/>
        <v>37</v>
      </c>
      <c r="Z618" s="23">
        <f t="shared" si="241"/>
        <v>37</v>
      </c>
      <c r="AA618" s="23">
        <f t="shared" si="241"/>
        <v>37</v>
      </c>
      <c r="AB618" s="113">
        <f t="shared" si="233"/>
        <v>0.58266666666666667</v>
      </c>
      <c r="AC618" s="21">
        <f t="shared" si="234"/>
        <v>1134.0143333333335</v>
      </c>
    </row>
    <row r="619" spans="2:29" x14ac:dyDescent="0.15">
      <c r="B619" s="23">
        <v>617</v>
      </c>
      <c r="C619" s="23" t="str">
        <f t="shared" si="229"/>
        <v>武器617</v>
      </c>
      <c r="D619" s="23" t="str">
        <f t="shared" si="240"/>
        <v>a</v>
      </c>
      <c r="E619" s="89" t="s">
        <v>123</v>
      </c>
      <c r="F619" s="90" t="s">
        <v>104</v>
      </c>
      <c r="G619" s="22" t="s">
        <v>1719</v>
      </c>
      <c r="H619" s="23">
        <f t="shared" si="236"/>
        <v>1</v>
      </c>
      <c r="I619" s="23">
        <f t="shared" si="220"/>
        <v>31</v>
      </c>
      <c r="J619" s="23">
        <f t="shared" si="221"/>
        <v>12</v>
      </c>
      <c r="K619" s="23">
        <f t="shared" si="222"/>
        <v>8</v>
      </c>
      <c r="L619" s="23">
        <f t="shared" si="223"/>
        <v>8</v>
      </c>
      <c r="M619" s="23">
        <f t="shared" si="224"/>
        <v>7</v>
      </c>
      <c r="N619" s="23">
        <f t="shared" si="225"/>
        <v>11</v>
      </c>
      <c r="O619" s="23">
        <f t="shared" si="226"/>
        <v>5</v>
      </c>
      <c r="P619" s="23">
        <f t="shared" si="227"/>
        <v>4</v>
      </c>
      <c r="Q619" s="112">
        <f t="shared" si="230"/>
        <v>0.02</v>
      </c>
      <c r="R619" s="112">
        <f t="shared" si="231"/>
        <v>1.2500000000000001E-2</v>
      </c>
      <c r="S619" s="112">
        <f t="shared" si="232"/>
        <v>6.6666666666666662E-3</v>
      </c>
      <c r="T619" s="22" t="str">
        <f t="shared" si="238"/>
        <v>火</v>
      </c>
      <c r="U619" s="23">
        <f t="shared" si="228"/>
        <v>3</v>
      </c>
      <c r="V619" s="23">
        <f t="shared" si="241"/>
        <v>3</v>
      </c>
      <c r="W619" s="23">
        <f t="shared" si="241"/>
        <v>3</v>
      </c>
      <c r="X619" s="23">
        <f t="shared" si="241"/>
        <v>3</v>
      </c>
      <c r="Y619" s="23">
        <f t="shared" si="241"/>
        <v>3</v>
      </c>
      <c r="Z619" s="23">
        <f t="shared" si="241"/>
        <v>3</v>
      </c>
      <c r="AA619" s="23">
        <f t="shared" si="241"/>
        <v>3</v>
      </c>
      <c r="AB619" s="113">
        <f t="shared" si="233"/>
        <v>0.08</v>
      </c>
      <c r="AC619" s="21">
        <f t="shared" si="234"/>
        <v>107.11916666666666</v>
      </c>
    </row>
    <row r="620" spans="2:29" x14ac:dyDescent="0.15">
      <c r="B620" s="23">
        <v>618</v>
      </c>
      <c r="C620" s="23" t="str">
        <f t="shared" si="229"/>
        <v>武器618</v>
      </c>
      <c r="D620" s="23" t="str">
        <f t="shared" si="240"/>
        <v>a</v>
      </c>
      <c r="E620" s="89" t="s">
        <v>123</v>
      </c>
      <c r="F620" s="90" t="s">
        <v>104</v>
      </c>
      <c r="G620" s="22" t="s">
        <v>1719</v>
      </c>
      <c r="H620" s="23">
        <f t="shared" si="236"/>
        <v>2</v>
      </c>
      <c r="I620" s="23">
        <f t="shared" si="220"/>
        <v>61</v>
      </c>
      <c r="J620" s="23">
        <f t="shared" si="221"/>
        <v>24</v>
      </c>
      <c r="K620" s="23">
        <f t="shared" si="222"/>
        <v>16</v>
      </c>
      <c r="L620" s="23">
        <f t="shared" si="223"/>
        <v>16</v>
      </c>
      <c r="M620" s="23">
        <f t="shared" si="224"/>
        <v>15</v>
      </c>
      <c r="N620" s="23">
        <f t="shared" si="225"/>
        <v>23</v>
      </c>
      <c r="O620" s="23">
        <f t="shared" si="226"/>
        <v>11</v>
      </c>
      <c r="P620" s="23">
        <f t="shared" si="227"/>
        <v>8</v>
      </c>
      <c r="Q620" s="112">
        <f t="shared" si="230"/>
        <v>0.04</v>
      </c>
      <c r="R620" s="112">
        <f t="shared" si="231"/>
        <v>2.75E-2</v>
      </c>
      <c r="S620" s="112">
        <f t="shared" si="232"/>
        <v>1.3333333333333332E-2</v>
      </c>
      <c r="T620" s="22" t="str">
        <f t="shared" si="238"/>
        <v>火</v>
      </c>
      <c r="U620" s="23">
        <f t="shared" si="228"/>
        <v>7</v>
      </c>
      <c r="V620" s="23">
        <f t="shared" si="241"/>
        <v>7</v>
      </c>
      <c r="W620" s="23">
        <f t="shared" si="241"/>
        <v>7</v>
      </c>
      <c r="X620" s="23">
        <f t="shared" si="241"/>
        <v>7</v>
      </c>
      <c r="Y620" s="23">
        <f t="shared" si="241"/>
        <v>7</v>
      </c>
      <c r="Z620" s="23">
        <f t="shared" si="241"/>
        <v>7</v>
      </c>
      <c r="AA620" s="23">
        <f t="shared" si="241"/>
        <v>7</v>
      </c>
      <c r="AB620" s="113">
        <f t="shared" si="233"/>
        <v>0.11599999999999999</v>
      </c>
      <c r="AC620" s="21">
        <f t="shared" si="234"/>
        <v>223.19683333333333</v>
      </c>
    </row>
    <row r="621" spans="2:29" x14ac:dyDescent="0.15">
      <c r="B621" s="23">
        <v>619</v>
      </c>
      <c r="C621" s="23" t="str">
        <f t="shared" si="229"/>
        <v>武器619</v>
      </c>
      <c r="D621" s="23" t="str">
        <f t="shared" si="240"/>
        <v>a</v>
      </c>
      <c r="E621" s="89" t="s">
        <v>123</v>
      </c>
      <c r="F621" s="90" t="s">
        <v>104</v>
      </c>
      <c r="G621" s="22" t="s">
        <v>1719</v>
      </c>
      <c r="H621" s="23">
        <f t="shared" si="236"/>
        <v>3</v>
      </c>
      <c r="I621" s="23">
        <f t="shared" si="220"/>
        <v>92</v>
      </c>
      <c r="J621" s="23">
        <f t="shared" si="221"/>
        <v>36</v>
      </c>
      <c r="K621" s="23">
        <f t="shared" si="222"/>
        <v>24</v>
      </c>
      <c r="L621" s="23">
        <f t="shared" si="223"/>
        <v>24</v>
      </c>
      <c r="M621" s="23">
        <f t="shared" si="224"/>
        <v>22</v>
      </c>
      <c r="N621" s="23">
        <f t="shared" si="225"/>
        <v>34</v>
      </c>
      <c r="O621" s="23">
        <f t="shared" si="226"/>
        <v>16</v>
      </c>
      <c r="P621" s="23">
        <f t="shared" si="227"/>
        <v>12</v>
      </c>
      <c r="Q621" s="112">
        <f t="shared" si="230"/>
        <v>0.06</v>
      </c>
      <c r="R621" s="112">
        <f t="shared" si="231"/>
        <v>0.04</v>
      </c>
      <c r="S621" s="112">
        <f t="shared" si="232"/>
        <v>0.02</v>
      </c>
      <c r="T621" s="22" t="str">
        <f t="shared" si="238"/>
        <v>火</v>
      </c>
      <c r="U621" s="23">
        <f t="shared" si="228"/>
        <v>10</v>
      </c>
      <c r="V621" s="23">
        <f t="shared" si="241"/>
        <v>10</v>
      </c>
      <c r="W621" s="23">
        <f t="shared" si="241"/>
        <v>10</v>
      </c>
      <c r="X621" s="23">
        <f t="shared" si="241"/>
        <v>10</v>
      </c>
      <c r="Y621" s="23">
        <f t="shared" si="241"/>
        <v>10</v>
      </c>
      <c r="Z621" s="23">
        <f t="shared" si="241"/>
        <v>10</v>
      </c>
      <c r="AA621" s="23">
        <f t="shared" si="241"/>
        <v>10</v>
      </c>
      <c r="AB621" s="113">
        <f t="shared" si="233"/>
        <v>0.17333333333333331</v>
      </c>
      <c r="AC621" s="21">
        <f t="shared" si="234"/>
        <v>330.29333333333335</v>
      </c>
    </row>
    <row r="622" spans="2:29" x14ac:dyDescent="0.15">
      <c r="B622" s="23">
        <v>620</v>
      </c>
      <c r="C622" s="23" t="str">
        <f t="shared" si="229"/>
        <v>武器620</v>
      </c>
      <c r="D622" s="23" t="str">
        <f t="shared" si="240"/>
        <v>a</v>
      </c>
      <c r="E622" s="89" t="s">
        <v>123</v>
      </c>
      <c r="F622" s="90" t="s">
        <v>104</v>
      </c>
      <c r="G622" s="22" t="s">
        <v>1719</v>
      </c>
      <c r="H622" s="23">
        <f t="shared" si="236"/>
        <v>4</v>
      </c>
      <c r="I622" s="23">
        <f t="shared" si="220"/>
        <v>122</v>
      </c>
      <c r="J622" s="23">
        <f t="shared" si="221"/>
        <v>48</v>
      </c>
      <c r="K622" s="23">
        <f t="shared" si="222"/>
        <v>32</v>
      </c>
      <c r="L622" s="23">
        <f t="shared" si="223"/>
        <v>32</v>
      </c>
      <c r="M622" s="23">
        <f t="shared" si="224"/>
        <v>29</v>
      </c>
      <c r="N622" s="23">
        <f t="shared" si="225"/>
        <v>46</v>
      </c>
      <c r="O622" s="23">
        <f t="shared" si="226"/>
        <v>22</v>
      </c>
      <c r="P622" s="23">
        <f t="shared" si="227"/>
        <v>16</v>
      </c>
      <c r="Q622" s="112">
        <f t="shared" si="230"/>
        <v>0.08</v>
      </c>
      <c r="R622" s="112">
        <f t="shared" si="231"/>
        <v>5.5E-2</v>
      </c>
      <c r="S622" s="112">
        <f t="shared" si="232"/>
        <v>2.6666666666666665E-2</v>
      </c>
      <c r="T622" s="22" t="str">
        <f t="shared" si="238"/>
        <v>火</v>
      </c>
      <c r="U622" s="23">
        <f t="shared" si="228"/>
        <v>14</v>
      </c>
      <c r="V622" s="23">
        <f t="shared" si="241"/>
        <v>14</v>
      </c>
      <c r="W622" s="23">
        <f t="shared" si="241"/>
        <v>14</v>
      </c>
      <c r="X622" s="23">
        <f t="shared" si="241"/>
        <v>14</v>
      </c>
      <c r="Y622" s="23">
        <f t="shared" si="241"/>
        <v>14</v>
      </c>
      <c r="Z622" s="23">
        <f t="shared" si="241"/>
        <v>14</v>
      </c>
      <c r="AA622" s="23">
        <f t="shared" si="241"/>
        <v>14</v>
      </c>
      <c r="AB622" s="113">
        <f t="shared" si="233"/>
        <v>0.23133333333333334</v>
      </c>
      <c r="AC622" s="21">
        <f t="shared" si="234"/>
        <v>445.39299999999997</v>
      </c>
    </row>
    <row r="623" spans="2:29" x14ac:dyDescent="0.15">
      <c r="B623" s="23">
        <v>621</v>
      </c>
      <c r="C623" s="23" t="str">
        <f t="shared" si="229"/>
        <v>武器621</v>
      </c>
      <c r="D623" s="23" t="str">
        <f t="shared" si="240"/>
        <v>a</v>
      </c>
      <c r="E623" s="89" t="s">
        <v>123</v>
      </c>
      <c r="F623" s="90" t="s">
        <v>104</v>
      </c>
      <c r="G623" s="22" t="s">
        <v>1719</v>
      </c>
      <c r="H623" s="23">
        <f t="shared" si="236"/>
        <v>5</v>
      </c>
      <c r="I623" s="23">
        <f t="shared" si="220"/>
        <v>153</v>
      </c>
      <c r="J623" s="23">
        <f t="shared" si="221"/>
        <v>59</v>
      </c>
      <c r="K623" s="23">
        <f t="shared" si="222"/>
        <v>40</v>
      </c>
      <c r="L623" s="23">
        <f t="shared" si="223"/>
        <v>40</v>
      </c>
      <c r="M623" s="23">
        <f t="shared" si="224"/>
        <v>36</v>
      </c>
      <c r="N623" s="23">
        <f t="shared" si="225"/>
        <v>57</v>
      </c>
      <c r="O623" s="23">
        <f t="shared" si="226"/>
        <v>27</v>
      </c>
      <c r="P623" s="23">
        <f t="shared" si="227"/>
        <v>20</v>
      </c>
      <c r="Q623" s="112">
        <f t="shared" si="230"/>
        <v>0.1</v>
      </c>
      <c r="R623" s="112">
        <f t="shared" si="231"/>
        <v>6.7500000000000004E-2</v>
      </c>
      <c r="S623" s="112">
        <f t="shared" si="232"/>
        <v>3.3333333333333333E-2</v>
      </c>
      <c r="T623" s="22" t="str">
        <f t="shared" si="238"/>
        <v>火</v>
      </c>
      <c r="U623" s="23">
        <f t="shared" si="228"/>
        <v>17</v>
      </c>
      <c r="V623" s="23">
        <f t="shared" ref="V623:AA632" si="242">ROUND(VLOOKUP($F623,professionGrow,MATCH(V$2,professionGrowPName,0),FALSE)*(1+VLOOKUP($G623,professionGrowP,MATCH(V$2,professionGrowPName,0),FALSE))*$H623*10*VLOOKUP($D623,eq_qulity,5,FALSE),0)</f>
        <v>17</v>
      </c>
      <c r="W623" s="23">
        <f t="shared" si="242"/>
        <v>17</v>
      </c>
      <c r="X623" s="23">
        <f t="shared" si="242"/>
        <v>17</v>
      </c>
      <c r="Y623" s="23">
        <f t="shared" si="242"/>
        <v>17</v>
      </c>
      <c r="Z623" s="23">
        <f t="shared" si="242"/>
        <v>17</v>
      </c>
      <c r="AA623" s="23">
        <f t="shared" si="242"/>
        <v>17</v>
      </c>
      <c r="AB623" s="113">
        <f t="shared" si="233"/>
        <v>0.28800000000000003</v>
      </c>
      <c r="AC623" s="21">
        <f t="shared" si="234"/>
        <v>551.48883333333333</v>
      </c>
    </row>
    <row r="624" spans="2:29" x14ac:dyDescent="0.15">
      <c r="B624" s="23">
        <v>622</v>
      </c>
      <c r="C624" s="23" t="str">
        <f t="shared" si="229"/>
        <v>武器622</v>
      </c>
      <c r="D624" s="23" t="str">
        <f t="shared" si="240"/>
        <v>a</v>
      </c>
      <c r="E624" s="89" t="s">
        <v>123</v>
      </c>
      <c r="F624" s="90" t="s">
        <v>104</v>
      </c>
      <c r="G624" s="22" t="s">
        <v>1719</v>
      </c>
      <c r="H624" s="23">
        <f t="shared" si="236"/>
        <v>6</v>
      </c>
      <c r="I624" s="23">
        <f t="shared" si="220"/>
        <v>184</v>
      </c>
      <c r="J624" s="23">
        <f t="shared" si="221"/>
        <v>71</v>
      </c>
      <c r="K624" s="23">
        <f t="shared" si="222"/>
        <v>48</v>
      </c>
      <c r="L624" s="23">
        <f t="shared" si="223"/>
        <v>48</v>
      </c>
      <c r="M624" s="23">
        <f t="shared" si="224"/>
        <v>44</v>
      </c>
      <c r="N624" s="23">
        <f t="shared" si="225"/>
        <v>68</v>
      </c>
      <c r="O624" s="23">
        <f t="shared" si="226"/>
        <v>33</v>
      </c>
      <c r="P624" s="23">
        <f t="shared" si="227"/>
        <v>24</v>
      </c>
      <c r="Q624" s="112">
        <f t="shared" si="230"/>
        <v>0.12</v>
      </c>
      <c r="R624" s="112">
        <f t="shared" si="231"/>
        <v>8.2500000000000004E-2</v>
      </c>
      <c r="S624" s="112">
        <f t="shared" si="232"/>
        <v>0.04</v>
      </c>
      <c r="T624" s="22" t="str">
        <f t="shared" si="238"/>
        <v>火</v>
      </c>
      <c r="U624" s="23">
        <f t="shared" si="228"/>
        <v>21</v>
      </c>
      <c r="V624" s="23">
        <f t="shared" si="242"/>
        <v>21</v>
      </c>
      <c r="W624" s="23">
        <f t="shared" si="242"/>
        <v>21</v>
      </c>
      <c r="X624" s="23">
        <f t="shared" si="242"/>
        <v>21</v>
      </c>
      <c r="Y624" s="23">
        <f t="shared" si="242"/>
        <v>21</v>
      </c>
      <c r="Z624" s="23">
        <f t="shared" si="242"/>
        <v>21</v>
      </c>
      <c r="AA624" s="23">
        <f t="shared" si="242"/>
        <v>21</v>
      </c>
      <c r="AB624" s="113">
        <f t="shared" si="233"/>
        <v>0.34666666666666662</v>
      </c>
      <c r="AC624" s="21">
        <f t="shared" si="234"/>
        <v>667.58916666666664</v>
      </c>
    </row>
    <row r="625" spans="2:29" x14ac:dyDescent="0.15">
      <c r="B625" s="23">
        <v>623</v>
      </c>
      <c r="C625" s="23" t="str">
        <f t="shared" si="229"/>
        <v>武器623</v>
      </c>
      <c r="D625" s="23" t="str">
        <f t="shared" si="240"/>
        <v>a</v>
      </c>
      <c r="E625" s="89" t="s">
        <v>123</v>
      </c>
      <c r="F625" s="90" t="s">
        <v>104</v>
      </c>
      <c r="G625" s="22" t="s">
        <v>1719</v>
      </c>
      <c r="H625" s="23">
        <f t="shared" si="236"/>
        <v>7</v>
      </c>
      <c r="I625" s="23">
        <f t="shared" si="220"/>
        <v>214</v>
      </c>
      <c r="J625" s="23">
        <f t="shared" si="221"/>
        <v>83</v>
      </c>
      <c r="K625" s="23">
        <f t="shared" si="222"/>
        <v>56</v>
      </c>
      <c r="L625" s="23">
        <f t="shared" si="223"/>
        <v>56</v>
      </c>
      <c r="M625" s="23">
        <f t="shared" si="224"/>
        <v>51</v>
      </c>
      <c r="N625" s="23">
        <f t="shared" si="225"/>
        <v>80</v>
      </c>
      <c r="O625" s="23">
        <f t="shared" si="226"/>
        <v>38</v>
      </c>
      <c r="P625" s="23">
        <f t="shared" si="227"/>
        <v>28</v>
      </c>
      <c r="Q625" s="112">
        <f t="shared" si="230"/>
        <v>0.14000000000000001</v>
      </c>
      <c r="R625" s="112">
        <f t="shared" si="231"/>
        <v>9.5000000000000001E-2</v>
      </c>
      <c r="S625" s="112">
        <f t="shared" si="232"/>
        <v>4.6666666666666669E-2</v>
      </c>
      <c r="T625" s="22" t="str">
        <f t="shared" si="238"/>
        <v>火</v>
      </c>
      <c r="U625" s="23">
        <f t="shared" si="228"/>
        <v>24</v>
      </c>
      <c r="V625" s="23">
        <f t="shared" si="242"/>
        <v>24</v>
      </c>
      <c r="W625" s="23">
        <f t="shared" si="242"/>
        <v>24</v>
      </c>
      <c r="X625" s="23">
        <f t="shared" si="242"/>
        <v>24</v>
      </c>
      <c r="Y625" s="23">
        <f t="shared" si="242"/>
        <v>24</v>
      </c>
      <c r="Z625" s="23">
        <f t="shared" si="242"/>
        <v>24</v>
      </c>
      <c r="AA625" s="23">
        <f t="shared" si="242"/>
        <v>24</v>
      </c>
      <c r="AB625" s="113">
        <f t="shared" si="233"/>
        <v>0.40399999999999997</v>
      </c>
      <c r="AC625" s="21">
        <f t="shared" si="234"/>
        <v>774.68566666666663</v>
      </c>
    </row>
    <row r="626" spans="2:29" x14ac:dyDescent="0.15">
      <c r="B626" s="23">
        <v>624</v>
      </c>
      <c r="C626" s="23" t="str">
        <f t="shared" si="229"/>
        <v>武器624</v>
      </c>
      <c r="D626" s="23" t="str">
        <f t="shared" si="240"/>
        <v>a</v>
      </c>
      <c r="E626" s="89" t="s">
        <v>123</v>
      </c>
      <c r="F626" s="90" t="s">
        <v>104</v>
      </c>
      <c r="G626" s="22" t="s">
        <v>1719</v>
      </c>
      <c r="H626" s="23">
        <f t="shared" si="236"/>
        <v>8</v>
      </c>
      <c r="I626" s="23">
        <f t="shared" si="220"/>
        <v>245</v>
      </c>
      <c r="J626" s="23">
        <f t="shared" si="221"/>
        <v>95</v>
      </c>
      <c r="K626" s="23">
        <f t="shared" si="222"/>
        <v>64</v>
      </c>
      <c r="L626" s="23">
        <f t="shared" si="223"/>
        <v>64</v>
      </c>
      <c r="M626" s="23">
        <f t="shared" si="224"/>
        <v>58</v>
      </c>
      <c r="N626" s="23">
        <f t="shared" si="225"/>
        <v>91</v>
      </c>
      <c r="O626" s="23">
        <f t="shared" si="226"/>
        <v>44</v>
      </c>
      <c r="P626" s="23">
        <f t="shared" si="227"/>
        <v>32</v>
      </c>
      <c r="Q626" s="112">
        <f t="shared" si="230"/>
        <v>0.16</v>
      </c>
      <c r="R626" s="112">
        <f t="shared" si="231"/>
        <v>0.11</v>
      </c>
      <c r="S626" s="112">
        <f t="shared" si="232"/>
        <v>5.333333333333333E-2</v>
      </c>
      <c r="T626" s="22" t="str">
        <f t="shared" si="238"/>
        <v>火</v>
      </c>
      <c r="U626" s="23">
        <f t="shared" si="228"/>
        <v>28</v>
      </c>
      <c r="V626" s="23">
        <f t="shared" si="242"/>
        <v>28</v>
      </c>
      <c r="W626" s="23">
        <f t="shared" si="242"/>
        <v>28</v>
      </c>
      <c r="X626" s="23">
        <f t="shared" si="242"/>
        <v>28</v>
      </c>
      <c r="Y626" s="23">
        <f t="shared" si="242"/>
        <v>28</v>
      </c>
      <c r="Z626" s="23">
        <f t="shared" si="242"/>
        <v>28</v>
      </c>
      <c r="AA626" s="23">
        <f t="shared" si="242"/>
        <v>28</v>
      </c>
      <c r="AB626" s="113">
        <f t="shared" si="233"/>
        <v>0.46200000000000002</v>
      </c>
      <c r="AC626" s="21">
        <f t="shared" si="234"/>
        <v>889.78533333333326</v>
      </c>
    </row>
    <row r="627" spans="2:29" x14ac:dyDescent="0.15">
      <c r="B627" s="23">
        <v>625</v>
      </c>
      <c r="C627" s="23" t="str">
        <f t="shared" si="229"/>
        <v>武器625</v>
      </c>
      <c r="D627" s="23" t="str">
        <f t="shared" si="240"/>
        <v>b</v>
      </c>
      <c r="E627" s="89" t="s">
        <v>123</v>
      </c>
      <c r="F627" s="90" t="s">
        <v>104</v>
      </c>
      <c r="G627" s="22" t="s">
        <v>1719</v>
      </c>
      <c r="H627" s="23">
        <f t="shared" si="236"/>
        <v>1</v>
      </c>
      <c r="I627" s="23">
        <f t="shared" si="220"/>
        <v>33</v>
      </c>
      <c r="J627" s="23">
        <f t="shared" si="221"/>
        <v>5</v>
      </c>
      <c r="K627" s="23">
        <f t="shared" si="222"/>
        <v>3</v>
      </c>
      <c r="L627" s="23">
        <f t="shared" si="223"/>
        <v>3</v>
      </c>
      <c r="M627" s="23">
        <f t="shared" si="224"/>
        <v>3</v>
      </c>
      <c r="N627" s="23">
        <f t="shared" si="225"/>
        <v>5</v>
      </c>
      <c r="O627" s="23">
        <f t="shared" si="226"/>
        <v>2</v>
      </c>
      <c r="P627" s="23">
        <f t="shared" si="227"/>
        <v>2</v>
      </c>
      <c r="Q627" s="112">
        <f t="shared" si="230"/>
        <v>0.01</v>
      </c>
      <c r="R627" s="112">
        <f t="shared" si="231"/>
        <v>5.0000000000000001E-3</v>
      </c>
      <c r="S627" s="112">
        <f t="shared" si="232"/>
        <v>3.3333333333333331E-3</v>
      </c>
      <c r="T627" s="22" t="str">
        <f t="shared" si="238"/>
        <v>火</v>
      </c>
      <c r="U627" s="23">
        <f t="shared" si="228"/>
        <v>1</v>
      </c>
      <c r="V627" s="23">
        <f t="shared" si="242"/>
        <v>1</v>
      </c>
      <c r="W627" s="23">
        <f t="shared" si="242"/>
        <v>1</v>
      </c>
      <c r="X627" s="23">
        <f t="shared" si="242"/>
        <v>1</v>
      </c>
      <c r="Y627" s="23">
        <f t="shared" si="242"/>
        <v>1</v>
      </c>
      <c r="Z627" s="23">
        <f t="shared" si="242"/>
        <v>1</v>
      </c>
      <c r="AA627" s="23">
        <f t="shared" si="242"/>
        <v>1</v>
      </c>
      <c r="AB627" s="113">
        <f t="shared" si="233"/>
        <v>0.08</v>
      </c>
      <c r="AC627" s="21">
        <f t="shared" si="234"/>
        <v>63.098333333333329</v>
      </c>
    </row>
    <row r="628" spans="2:29" x14ac:dyDescent="0.15">
      <c r="B628" s="23">
        <v>626</v>
      </c>
      <c r="C628" s="23" t="str">
        <f t="shared" si="229"/>
        <v>武器626</v>
      </c>
      <c r="D628" s="23" t="str">
        <f t="shared" si="240"/>
        <v>b</v>
      </c>
      <c r="E628" s="89" t="s">
        <v>123</v>
      </c>
      <c r="F628" s="90" t="s">
        <v>104</v>
      </c>
      <c r="G628" s="22" t="s">
        <v>1719</v>
      </c>
      <c r="H628" s="23">
        <f t="shared" si="236"/>
        <v>2</v>
      </c>
      <c r="I628" s="23">
        <f t="shared" si="220"/>
        <v>67</v>
      </c>
      <c r="J628" s="23">
        <f t="shared" si="221"/>
        <v>10</v>
      </c>
      <c r="K628" s="23">
        <f t="shared" si="222"/>
        <v>7</v>
      </c>
      <c r="L628" s="23">
        <f t="shared" si="223"/>
        <v>7</v>
      </c>
      <c r="M628" s="23">
        <f t="shared" si="224"/>
        <v>6</v>
      </c>
      <c r="N628" s="23">
        <f t="shared" si="225"/>
        <v>10</v>
      </c>
      <c r="O628" s="23">
        <f t="shared" si="226"/>
        <v>5</v>
      </c>
      <c r="P628" s="23">
        <f t="shared" si="227"/>
        <v>3</v>
      </c>
      <c r="Q628" s="112">
        <f t="shared" si="230"/>
        <v>1.4999999999999999E-2</v>
      </c>
      <c r="R628" s="112">
        <f t="shared" si="231"/>
        <v>1.2500000000000001E-2</v>
      </c>
      <c r="S628" s="112">
        <f t="shared" si="232"/>
        <v>5.0000000000000001E-3</v>
      </c>
      <c r="T628" s="22" t="str">
        <f t="shared" si="238"/>
        <v>火</v>
      </c>
      <c r="U628" s="23">
        <f t="shared" si="228"/>
        <v>3</v>
      </c>
      <c r="V628" s="23">
        <f t="shared" si="242"/>
        <v>3</v>
      </c>
      <c r="W628" s="23">
        <f t="shared" si="242"/>
        <v>3</v>
      </c>
      <c r="X628" s="23">
        <f t="shared" si="242"/>
        <v>3</v>
      </c>
      <c r="Y628" s="23">
        <f t="shared" si="242"/>
        <v>3</v>
      </c>
      <c r="Z628" s="23">
        <f t="shared" si="242"/>
        <v>3</v>
      </c>
      <c r="AA628" s="23">
        <f t="shared" si="242"/>
        <v>3</v>
      </c>
      <c r="AB628" s="113">
        <f t="shared" si="233"/>
        <v>0.08</v>
      </c>
      <c r="AC628" s="21">
        <f t="shared" si="234"/>
        <v>136.11250000000001</v>
      </c>
    </row>
    <row r="629" spans="2:29" x14ac:dyDescent="0.15">
      <c r="B629" s="23">
        <v>627</v>
      </c>
      <c r="C629" s="23" t="str">
        <f t="shared" si="229"/>
        <v>武器627</v>
      </c>
      <c r="D629" s="23" t="str">
        <f t="shared" si="240"/>
        <v>b</v>
      </c>
      <c r="E629" s="89" t="s">
        <v>123</v>
      </c>
      <c r="F629" s="90" t="s">
        <v>104</v>
      </c>
      <c r="G629" s="22" t="s">
        <v>1719</v>
      </c>
      <c r="H629" s="23">
        <f t="shared" si="236"/>
        <v>3</v>
      </c>
      <c r="I629" s="23">
        <f t="shared" si="220"/>
        <v>100</v>
      </c>
      <c r="J629" s="23">
        <f t="shared" si="221"/>
        <v>15</v>
      </c>
      <c r="K629" s="23">
        <f t="shared" si="222"/>
        <v>10</v>
      </c>
      <c r="L629" s="23">
        <f t="shared" si="223"/>
        <v>10</v>
      </c>
      <c r="M629" s="23">
        <f t="shared" si="224"/>
        <v>9</v>
      </c>
      <c r="N629" s="23">
        <f t="shared" si="225"/>
        <v>14</v>
      </c>
      <c r="O629" s="23">
        <f t="shared" si="226"/>
        <v>7</v>
      </c>
      <c r="P629" s="23">
        <f t="shared" si="227"/>
        <v>5</v>
      </c>
      <c r="Q629" s="112">
        <f t="shared" si="230"/>
        <v>2.5000000000000001E-2</v>
      </c>
      <c r="R629" s="112">
        <f t="shared" si="231"/>
        <v>1.7500000000000002E-2</v>
      </c>
      <c r="S629" s="112">
        <f t="shared" si="232"/>
        <v>8.3333333333333332E-3</v>
      </c>
      <c r="T629" s="22" t="str">
        <f t="shared" si="238"/>
        <v>火</v>
      </c>
      <c r="U629" s="23">
        <f t="shared" si="228"/>
        <v>4</v>
      </c>
      <c r="V629" s="23">
        <f t="shared" si="242"/>
        <v>4</v>
      </c>
      <c r="W629" s="23">
        <f t="shared" si="242"/>
        <v>4</v>
      </c>
      <c r="X629" s="23">
        <f t="shared" si="242"/>
        <v>4</v>
      </c>
      <c r="Y629" s="23">
        <f t="shared" si="242"/>
        <v>4</v>
      </c>
      <c r="Z629" s="23">
        <f t="shared" si="242"/>
        <v>4</v>
      </c>
      <c r="AA629" s="23">
        <f t="shared" si="242"/>
        <v>4</v>
      </c>
      <c r="AB629" s="113">
        <f t="shared" si="233"/>
        <v>0.11333333333333334</v>
      </c>
      <c r="AC629" s="21">
        <f t="shared" si="234"/>
        <v>198.16416666666669</v>
      </c>
    </row>
    <row r="630" spans="2:29" x14ac:dyDescent="0.15">
      <c r="B630" s="23">
        <v>628</v>
      </c>
      <c r="C630" s="23" t="str">
        <f t="shared" si="229"/>
        <v>武器628</v>
      </c>
      <c r="D630" s="23" t="str">
        <f t="shared" si="240"/>
        <v>b</v>
      </c>
      <c r="E630" s="89" t="s">
        <v>123</v>
      </c>
      <c r="F630" s="90" t="s">
        <v>104</v>
      </c>
      <c r="G630" s="22" t="s">
        <v>1719</v>
      </c>
      <c r="H630" s="23">
        <f t="shared" si="236"/>
        <v>4</v>
      </c>
      <c r="I630" s="23">
        <f t="shared" si="220"/>
        <v>133</v>
      </c>
      <c r="J630" s="23">
        <f t="shared" si="221"/>
        <v>20</v>
      </c>
      <c r="K630" s="23">
        <f t="shared" si="222"/>
        <v>13</v>
      </c>
      <c r="L630" s="23">
        <f t="shared" si="223"/>
        <v>13</v>
      </c>
      <c r="M630" s="23">
        <f t="shared" si="224"/>
        <v>12</v>
      </c>
      <c r="N630" s="23">
        <f t="shared" si="225"/>
        <v>19</v>
      </c>
      <c r="O630" s="23">
        <f t="shared" si="226"/>
        <v>9</v>
      </c>
      <c r="P630" s="23">
        <f t="shared" si="227"/>
        <v>7</v>
      </c>
      <c r="Q630" s="112">
        <f t="shared" si="230"/>
        <v>3.5000000000000003E-2</v>
      </c>
      <c r="R630" s="112">
        <f t="shared" si="231"/>
        <v>2.2499999999999999E-2</v>
      </c>
      <c r="S630" s="112">
        <f t="shared" si="232"/>
        <v>1.1666666666666667E-2</v>
      </c>
      <c r="T630" s="22" t="str">
        <f t="shared" si="238"/>
        <v>火</v>
      </c>
      <c r="U630" s="23">
        <f t="shared" si="228"/>
        <v>6</v>
      </c>
      <c r="V630" s="23">
        <f t="shared" si="242"/>
        <v>6</v>
      </c>
      <c r="W630" s="23">
        <f t="shared" si="242"/>
        <v>6</v>
      </c>
      <c r="X630" s="23">
        <f t="shared" si="242"/>
        <v>6</v>
      </c>
      <c r="Y630" s="23">
        <f t="shared" si="242"/>
        <v>6</v>
      </c>
      <c r="Z630" s="23">
        <f t="shared" si="242"/>
        <v>6</v>
      </c>
      <c r="AA630" s="23">
        <f t="shared" si="242"/>
        <v>6</v>
      </c>
      <c r="AB630" s="113">
        <f t="shared" si="233"/>
        <v>0.15066666666666667</v>
      </c>
      <c r="AC630" s="21">
        <f t="shared" si="234"/>
        <v>268.21983333333333</v>
      </c>
    </row>
    <row r="631" spans="2:29" x14ac:dyDescent="0.15">
      <c r="B631" s="23">
        <v>629</v>
      </c>
      <c r="C631" s="23" t="str">
        <f t="shared" si="229"/>
        <v>武器629</v>
      </c>
      <c r="D631" s="23" t="str">
        <f t="shared" si="240"/>
        <v>b</v>
      </c>
      <c r="E631" s="89" t="s">
        <v>123</v>
      </c>
      <c r="F631" s="90" t="s">
        <v>104</v>
      </c>
      <c r="G631" s="22" t="s">
        <v>1719</v>
      </c>
      <c r="H631" s="23">
        <f t="shared" si="236"/>
        <v>5</v>
      </c>
      <c r="I631" s="23">
        <f t="shared" si="220"/>
        <v>166</v>
      </c>
      <c r="J631" s="23">
        <f t="shared" si="221"/>
        <v>25</v>
      </c>
      <c r="K631" s="23">
        <f t="shared" si="222"/>
        <v>17</v>
      </c>
      <c r="L631" s="23">
        <f t="shared" si="223"/>
        <v>17</v>
      </c>
      <c r="M631" s="23">
        <f t="shared" si="224"/>
        <v>15</v>
      </c>
      <c r="N631" s="23">
        <f t="shared" si="225"/>
        <v>24</v>
      </c>
      <c r="O631" s="23">
        <f t="shared" si="226"/>
        <v>11</v>
      </c>
      <c r="P631" s="23">
        <f t="shared" si="227"/>
        <v>8</v>
      </c>
      <c r="Q631" s="112">
        <f t="shared" si="230"/>
        <v>0.04</v>
      </c>
      <c r="R631" s="112">
        <f t="shared" si="231"/>
        <v>2.75E-2</v>
      </c>
      <c r="S631" s="112">
        <f t="shared" si="232"/>
        <v>1.3333333333333332E-2</v>
      </c>
      <c r="T631" s="22" t="str">
        <f t="shared" si="238"/>
        <v>火</v>
      </c>
      <c r="U631" s="23">
        <f t="shared" si="228"/>
        <v>7</v>
      </c>
      <c r="V631" s="23">
        <f t="shared" si="242"/>
        <v>7</v>
      </c>
      <c r="W631" s="23">
        <f t="shared" si="242"/>
        <v>7</v>
      </c>
      <c r="X631" s="23">
        <f t="shared" si="242"/>
        <v>7</v>
      </c>
      <c r="Y631" s="23">
        <f t="shared" si="242"/>
        <v>7</v>
      </c>
      <c r="Z631" s="23">
        <f t="shared" si="242"/>
        <v>7</v>
      </c>
      <c r="AA631" s="23">
        <f t="shared" si="242"/>
        <v>7</v>
      </c>
      <c r="AB631" s="113">
        <f t="shared" si="233"/>
        <v>0.18866666666666668</v>
      </c>
      <c r="AC631" s="21">
        <f t="shared" si="234"/>
        <v>332.26949999999999</v>
      </c>
    </row>
    <row r="632" spans="2:29" x14ac:dyDescent="0.15">
      <c r="B632" s="23">
        <v>630</v>
      </c>
      <c r="C632" s="23" t="str">
        <f t="shared" si="229"/>
        <v>武器630</v>
      </c>
      <c r="D632" s="23" t="str">
        <f t="shared" si="240"/>
        <v>b</v>
      </c>
      <c r="E632" s="89" t="s">
        <v>123</v>
      </c>
      <c r="F632" s="90" t="s">
        <v>104</v>
      </c>
      <c r="G632" s="22" t="s">
        <v>1719</v>
      </c>
      <c r="H632" s="23">
        <f t="shared" si="236"/>
        <v>6</v>
      </c>
      <c r="I632" s="23">
        <f t="shared" si="220"/>
        <v>200</v>
      </c>
      <c r="J632" s="23">
        <f t="shared" si="221"/>
        <v>30</v>
      </c>
      <c r="K632" s="23">
        <f t="shared" si="222"/>
        <v>20</v>
      </c>
      <c r="L632" s="23">
        <f t="shared" si="223"/>
        <v>20</v>
      </c>
      <c r="M632" s="23">
        <f t="shared" si="224"/>
        <v>18</v>
      </c>
      <c r="N632" s="23">
        <f t="shared" si="225"/>
        <v>29</v>
      </c>
      <c r="O632" s="23">
        <f t="shared" si="226"/>
        <v>14</v>
      </c>
      <c r="P632" s="23">
        <f t="shared" si="227"/>
        <v>10</v>
      </c>
      <c r="Q632" s="112">
        <f t="shared" si="230"/>
        <v>0.05</v>
      </c>
      <c r="R632" s="112">
        <f t="shared" si="231"/>
        <v>3.5000000000000003E-2</v>
      </c>
      <c r="S632" s="112">
        <f t="shared" si="232"/>
        <v>1.6666666666666666E-2</v>
      </c>
      <c r="T632" s="22" t="str">
        <f t="shared" si="238"/>
        <v>火</v>
      </c>
      <c r="U632" s="23">
        <f t="shared" si="228"/>
        <v>9</v>
      </c>
      <c r="V632" s="23">
        <f t="shared" si="242"/>
        <v>9</v>
      </c>
      <c r="W632" s="23">
        <f t="shared" si="242"/>
        <v>9</v>
      </c>
      <c r="X632" s="23">
        <f t="shared" si="242"/>
        <v>9</v>
      </c>
      <c r="Y632" s="23">
        <f t="shared" si="242"/>
        <v>9</v>
      </c>
      <c r="Z632" s="23">
        <f t="shared" si="242"/>
        <v>9</v>
      </c>
      <c r="AA632" s="23">
        <f t="shared" si="242"/>
        <v>9</v>
      </c>
      <c r="AB632" s="113">
        <f t="shared" si="233"/>
        <v>0.22733333333333333</v>
      </c>
      <c r="AC632" s="21">
        <f t="shared" si="234"/>
        <v>404.32900000000001</v>
      </c>
    </row>
    <row r="633" spans="2:29" x14ac:dyDescent="0.15">
      <c r="B633" s="23">
        <v>631</v>
      </c>
      <c r="C633" s="23" t="str">
        <f t="shared" si="229"/>
        <v>武器631</v>
      </c>
      <c r="D633" s="23" t="str">
        <f t="shared" si="240"/>
        <v>b</v>
      </c>
      <c r="E633" s="89" t="s">
        <v>123</v>
      </c>
      <c r="F633" s="90" t="s">
        <v>104</v>
      </c>
      <c r="G633" s="22" t="s">
        <v>1719</v>
      </c>
      <c r="H633" s="23">
        <f t="shared" si="236"/>
        <v>7</v>
      </c>
      <c r="I633" s="23">
        <f t="shared" si="220"/>
        <v>233</v>
      </c>
      <c r="J633" s="23">
        <f t="shared" si="221"/>
        <v>35</v>
      </c>
      <c r="K633" s="23">
        <f t="shared" si="222"/>
        <v>23</v>
      </c>
      <c r="L633" s="23">
        <f t="shared" si="223"/>
        <v>23</v>
      </c>
      <c r="M633" s="23">
        <f t="shared" si="224"/>
        <v>21</v>
      </c>
      <c r="N633" s="23">
        <f t="shared" si="225"/>
        <v>33</v>
      </c>
      <c r="O633" s="23">
        <f t="shared" si="226"/>
        <v>16</v>
      </c>
      <c r="P633" s="23">
        <f t="shared" si="227"/>
        <v>12</v>
      </c>
      <c r="Q633" s="112">
        <f t="shared" si="230"/>
        <v>0.06</v>
      </c>
      <c r="R633" s="112">
        <f t="shared" si="231"/>
        <v>0.04</v>
      </c>
      <c r="S633" s="112">
        <f t="shared" si="232"/>
        <v>0.02</v>
      </c>
      <c r="T633" s="22" t="str">
        <f t="shared" si="238"/>
        <v>火</v>
      </c>
      <c r="U633" s="23">
        <f t="shared" si="228"/>
        <v>10</v>
      </c>
      <c r="V633" s="23">
        <f t="shared" ref="V633:AA642" si="243">ROUND(VLOOKUP($F633,professionGrow,MATCH(V$2,professionGrowPName,0),FALSE)*(1+VLOOKUP($G633,professionGrowP,MATCH(V$2,professionGrowPName,0),FALSE))*$H633*10*VLOOKUP($D633,eq_qulity,5,FALSE),0)</f>
        <v>10</v>
      </c>
      <c r="W633" s="23">
        <f t="shared" si="243"/>
        <v>10</v>
      </c>
      <c r="X633" s="23">
        <f t="shared" si="243"/>
        <v>10</v>
      </c>
      <c r="Y633" s="23">
        <f t="shared" si="243"/>
        <v>10</v>
      </c>
      <c r="Z633" s="23">
        <f t="shared" si="243"/>
        <v>10</v>
      </c>
      <c r="AA633" s="23">
        <f t="shared" si="243"/>
        <v>10</v>
      </c>
      <c r="AB633" s="113">
        <f t="shared" si="233"/>
        <v>0.26400000000000001</v>
      </c>
      <c r="AC633" s="21">
        <f t="shared" si="234"/>
        <v>466.38400000000001</v>
      </c>
    </row>
    <row r="634" spans="2:29" x14ac:dyDescent="0.15">
      <c r="B634" s="23">
        <v>632</v>
      </c>
      <c r="C634" s="23" t="str">
        <f t="shared" si="229"/>
        <v>武器632</v>
      </c>
      <c r="D634" s="23" t="str">
        <f t="shared" si="240"/>
        <v>b</v>
      </c>
      <c r="E634" s="89" t="s">
        <v>123</v>
      </c>
      <c r="F634" s="90" t="s">
        <v>104</v>
      </c>
      <c r="G634" s="22" t="s">
        <v>1719</v>
      </c>
      <c r="H634" s="23">
        <f t="shared" si="236"/>
        <v>8</v>
      </c>
      <c r="I634" s="23">
        <f t="shared" si="220"/>
        <v>266</v>
      </c>
      <c r="J634" s="23">
        <f t="shared" si="221"/>
        <v>40</v>
      </c>
      <c r="K634" s="23">
        <f t="shared" si="222"/>
        <v>27</v>
      </c>
      <c r="L634" s="23">
        <f t="shared" si="223"/>
        <v>27</v>
      </c>
      <c r="M634" s="23">
        <f t="shared" si="224"/>
        <v>24</v>
      </c>
      <c r="N634" s="23">
        <f t="shared" si="225"/>
        <v>38</v>
      </c>
      <c r="O634" s="23">
        <f t="shared" si="226"/>
        <v>18</v>
      </c>
      <c r="P634" s="23">
        <f t="shared" si="227"/>
        <v>13</v>
      </c>
      <c r="Q634" s="112">
        <f t="shared" si="230"/>
        <v>6.5000000000000002E-2</v>
      </c>
      <c r="R634" s="112">
        <f t="shared" si="231"/>
        <v>4.4999999999999998E-2</v>
      </c>
      <c r="S634" s="112">
        <f t="shared" si="232"/>
        <v>2.1666666666666664E-2</v>
      </c>
      <c r="T634" s="22" t="str">
        <f t="shared" si="238"/>
        <v>火</v>
      </c>
      <c r="U634" s="23">
        <f t="shared" si="228"/>
        <v>12</v>
      </c>
      <c r="V634" s="23">
        <f t="shared" si="243"/>
        <v>12</v>
      </c>
      <c r="W634" s="23">
        <f t="shared" si="243"/>
        <v>12</v>
      </c>
      <c r="X634" s="23">
        <f t="shared" si="243"/>
        <v>12</v>
      </c>
      <c r="Y634" s="23">
        <f t="shared" si="243"/>
        <v>12</v>
      </c>
      <c r="Z634" s="23">
        <f t="shared" si="243"/>
        <v>12</v>
      </c>
      <c r="AA634" s="23">
        <f t="shared" si="243"/>
        <v>12</v>
      </c>
      <c r="AB634" s="113">
        <f t="shared" si="233"/>
        <v>0.30199999999999999</v>
      </c>
      <c r="AC634" s="21">
        <f t="shared" si="234"/>
        <v>537.43366666666668</v>
      </c>
    </row>
    <row r="635" spans="2:29" x14ac:dyDescent="0.15">
      <c r="B635" s="23">
        <v>633</v>
      </c>
      <c r="C635" s="23" t="str">
        <f t="shared" si="229"/>
        <v>武器633</v>
      </c>
      <c r="D635" s="23" t="str">
        <f t="shared" si="240"/>
        <v>c</v>
      </c>
      <c r="E635" s="89" t="s">
        <v>123</v>
      </c>
      <c r="F635" s="90" t="s">
        <v>104</v>
      </c>
      <c r="G635" s="22" t="s">
        <v>1719</v>
      </c>
      <c r="H635" s="23">
        <f t="shared" si="236"/>
        <v>1</v>
      </c>
      <c r="I635" s="23">
        <f t="shared" si="220"/>
        <v>38</v>
      </c>
      <c r="J635" s="23">
        <f t="shared" si="221"/>
        <v>0</v>
      </c>
      <c r="K635" s="23">
        <f t="shared" si="222"/>
        <v>0</v>
      </c>
      <c r="L635" s="23">
        <f t="shared" si="223"/>
        <v>0</v>
      </c>
      <c r="M635" s="23">
        <f t="shared" si="224"/>
        <v>0</v>
      </c>
      <c r="N635" s="23">
        <f t="shared" si="225"/>
        <v>0</v>
      </c>
      <c r="O635" s="23">
        <f t="shared" si="226"/>
        <v>0</v>
      </c>
      <c r="P635" s="23">
        <f t="shared" si="227"/>
        <v>0</v>
      </c>
      <c r="Q635" s="112">
        <f t="shared" si="230"/>
        <v>0</v>
      </c>
      <c r="R635" s="112">
        <f t="shared" si="231"/>
        <v>0</v>
      </c>
      <c r="S635" s="112">
        <f t="shared" si="232"/>
        <v>0</v>
      </c>
      <c r="T635" s="22" t="str">
        <f t="shared" si="238"/>
        <v>火</v>
      </c>
      <c r="U635" s="23">
        <f t="shared" si="228"/>
        <v>0</v>
      </c>
      <c r="V635" s="23">
        <f t="shared" si="243"/>
        <v>0</v>
      </c>
      <c r="W635" s="23">
        <f t="shared" si="243"/>
        <v>0</v>
      </c>
      <c r="X635" s="23">
        <f t="shared" si="243"/>
        <v>0</v>
      </c>
      <c r="Y635" s="23">
        <f t="shared" si="243"/>
        <v>0</v>
      </c>
      <c r="Z635" s="23">
        <f t="shared" si="243"/>
        <v>0</v>
      </c>
      <c r="AA635" s="23">
        <f t="shared" si="243"/>
        <v>0</v>
      </c>
      <c r="AB635" s="113">
        <f t="shared" si="233"/>
        <v>0</v>
      </c>
      <c r="AC635" s="21">
        <f t="shared" si="234"/>
        <v>38</v>
      </c>
    </row>
    <row r="636" spans="2:29" x14ac:dyDescent="0.15">
      <c r="B636" s="23">
        <v>634</v>
      </c>
      <c r="C636" s="23" t="str">
        <f t="shared" si="229"/>
        <v>武器634</v>
      </c>
      <c r="D636" s="23" t="str">
        <f t="shared" si="240"/>
        <v>c</v>
      </c>
      <c r="E636" s="89" t="s">
        <v>123</v>
      </c>
      <c r="F636" s="90" t="s">
        <v>104</v>
      </c>
      <c r="G636" s="22" t="s">
        <v>1719</v>
      </c>
      <c r="H636" s="23">
        <f t="shared" si="236"/>
        <v>2</v>
      </c>
      <c r="I636" s="23">
        <f t="shared" si="220"/>
        <v>76</v>
      </c>
      <c r="J636" s="23">
        <f t="shared" si="221"/>
        <v>0</v>
      </c>
      <c r="K636" s="23">
        <f t="shared" si="222"/>
        <v>0</v>
      </c>
      <c r="L636" s="23">
        <f t="shared" si="223"/>
        <v>0</v>
      </c>
      <c r="M636" s="23">
        <f t="shared" si="224"/>
        <v>0</v>
      </c>
      <c r="N636" s="23">
        <f t="shared" si="225"/>
        <v>0</v>
      </c>
      <c r="O636" s="23">
        <f t="shared" si="226"/>
        <v>0</v>
      </c>
      <c r="P636" s="23">
        <f t="shared" si="227"/>
        <v>0</v>
      </c>
      <c r="Q636" s="112">
        <f t="shared" si="230"/>
        <v>0</v>
      </c>
      <c r="R636" s="112">
        <f t="shared" si="231"/>
        <v>0</v>
      </c>
      <c r="S636" s="112">
        <f t="shared" si="232"/>
        <v>0</v>
      </c>
      <c r="T636" s="22" t="str">
        <f t="shared" si="238"/>
        <v>火</v>
      </c>
      <c r="U636" s="23">
        <f t="shared" si="228"/>
        <v>0</v>
      </c>
      <c r="V636" s="23">
        <f t="shared" si="243"/>
        <v>0</v>
      </c>
      <c r="W636" s="23">
        <f t="shared" si="243"/>
        <v>0</v>
      </c>
      <c r="X636" s="23">
        <f t="shared" si="243"/>
        <v>0</v>
      </c>
      <c r="Y636" s="23">
        <f t="shared" si="243"/>
        <v>0</v>
      </c>
      <c r="Z636" s="23">
        <f t="shared" si="243"/>
        <v>0</v>
      </c>
      <c r="AA636" s="23">
        <f t="shared" si="243"/>
        <v>0</v>
      </c>
      <c r="AB636" s="113">
        <f t="shared" si="233"/>
        <v>0</v>
      </c>
      <c r="AC636" s="21">
        <f t="shared" si="234"/>
        <v>76</v>
      </c>
    </row>
    <row r="637" spans="2:29" x14ac:dyDescent="0.15">
      <c r="B637" s="23">
        <v>635</v>
      </c>
      <c r="C637" s="23" t="str">
        <f t="shared" si="229"/>
        <v>武器635</v>
      </c>
      <c r="D637" s="23" t="str">
        <f t="shared" si="240"/>
        <v>c</v>
      </c>
      <c r="E637" s="89" t="s">
        <v>123</v>
      </c>
      <c r="F637" s="90" t="s">
        <v>104</v>
      </c>
      <c r="G637" s="22" t="s">
        <v>1719</v>
      </c>
      <c r="H637" s="23">
        <f t="shared" si="236"/>
        <v>3</v>
      </c>
      <c r="I637" s="23">
        <f t="shared" si="220"/>
        <v>114</v>
      </c>
      <c r="J637" s="23">
        <f t="shared" si="221"/>
        <v>0</v>
      </c>
      <c r="K637" s="23">
        <f t="shared" si="222"/>
        <v>0</v>
      </c>
      <c r="L637" s="23">
        <f t="shared" si="223"/>
        <v>0</v>
      </c>
      <c r="M637" s="23">
        <f t="shared" si="224"/>
        <v>0</v>
      </c>
      <c r="N637" s="23">
        <f t="shared" si="225"/>
        <v>0</v>
      </c>
      <c r="O637" s="23">
        <f t="shared" si="226"/>
        <v>0</v>
      </c>
      <c r="P637" s="23">
        <f t="shared" si="227"/>
        <v>0</v>
      </c>
      <c r="Q637" s="112">
        <f t="shared" si="230"/>
        <v>0</v>
      </c>
      <c r="R637" s="112">
        <f t="shared" si="231"/>
        <v>0</v>
      </c>
      <c r="S637" s="112">
        <f t="shared" si="232"/>
        <v>0</v>
      </c>
      <c r="T637" s="22" t="str">
        <f t="shared" si="238"/>
        <v>火</v>
      </c>
      <c r="U637" s="23">
        <f t="shared" si="228"/>
        <v>0</v>
      </c>
      <c r="V637" s="23">
        <f t="shared" si="243"/>
        <v>0</v>
      </c>
      <c r="W637" s="23">
        <f t="shared" si="243"/>
        <v>0</v>
      </c>
      <c r="X637" s="23">
        <f t="shared" si="243"/>
        <v>0</v>
      </c>
      <c r="Y637" s="23">
        <f t="shared" si="243"/>
        <v>0</v>
      </c>
      <c r="Z637" s="23">
        <f t="shared" si="243"/>
        <v>0</v>
      </c>
      <c r="AA637" s="23">
        <f t="shared" si="243"/>
        <v>0</v>
      </c>
      <c r="AB637" s="113">
        <f t="shared" si="233"/>
        <v>0</v>
      </c>
      <c r="AC637" s="21">
        <f t="shared" si="234"/>
        <v>114</v>
      </c>
    </row>
    <row r="638" spans="2:29" x14ac:dyDescent="0.15">
      <c r="B638" s="23">
        <v>636</v>
      </c>
      <c r="C638" s="23" t="str">
        <f t="shared" si="229"/>
        <v>武器636</v>
      </c>
      <c r="D638" s="23" t="str">
        <f t="shared" si="240"/>
        <v>c</v>
      </c>
      <c r="E638" s="89" t="s">
        <v>123</v>
      </c>
      <c r="F638" s="90" t="s">
        <v>104</v>
      </c>
      <c r="G638" s="22" t="s">
        <v>1719</v>
      </c>
      <c r="H638" s="23">
        <f t="shared" si="236"/>
        <v>4</v>
      </c>
      <c r="I638" s="23">
        <f t="shared" si="220"/>
        <v>152</v>
      </c>
      <c r="J638" s="23">
        <f t="shared" si="221"/>
        <v>0</v>
      </c>
      <c r="K638" s="23">
        <f t="shared" si="222"/>
        <v>0</v>
      </c>
      <c r="L638" s="23">
        <f t="shared" si="223"/>
        <v>0</v>
      </c>
      <c r="M638" s="23">
        <f t="shared" si="224"/>
        <v>0</v>
      </c>
      <c r="N638" s="23">
        <f t="shared" si="225"/>
        <v>0</v>
      </c>
      <c r="O638" s="23">
        <f t="shared" si="226"/>
        <v>0</v>
      </c>
      <c r="P638" s="23">
        <f t="shared" si="227"/>
        <v>0</v>
      </c>
      <c r="Q638" s="112">
        <f t="shared" si="230"/>
        <v>0</v>
      </c>
      <c r="R638" s="112">
        <f t="shared" si="231"/>
        <v>0</v>
      </c>
      <c r="S638" s="112">
        <f t="shared" si="232"/>
        <v>0</v>
      </c>
      <c r="T638" s="22" t="str">
        <f t="shared" si="238"/>
        <v>火</v>
      </c>
      <c r="U638" s="23">
        <f t="shared" si="228"/>
        <v>0</v>
      </c>
      <c r="V638" s="23">
        <f t="shared" si="243"/>
        <v>0</v>
      </c>
      <c r="W638" s="23">
        <f t="shared" si="243"/>
        <v>0</v>
      </c>
      <c r="X638" s="23">
        <f t="shared" si="243"/>
        <v>0</v>
      </c>
      <c r="Y638" s="23">
        <f t="shared" si="243"/>
        <v>0</v>
      </c>
      <c r="Z638" s="23">
        <f t="shared" si="243"/>
        <v>0</v>
      </c>
      <c r="AA638" s="23">
        <f t="shared" si="243"/>
        <v>0</v>
      </c>
      <c r="AB638" s="113">
        <f t="shared" si="233"/>
        <v>0</v>
      </c>
      <c r="AC638" s="21">
        <f t="shared" si="234"/>
        <v>152</v>
      </c>
    </row>
    <row r="639" spans="2:29" x14ac:dyDescent="0.15">
      <c r="B639" s="23">
        <v>637</v>
      </c>
      <c r="C639" s="23" t="str">
        <f t="shared" si="229"/>
        <v>武器637</v>
      </c>
      <c r="D639" s="23" t="str">
        <f t="shared" si="240"/>
        <v>c</v>
      </c>
      <c r="E639" s="89" t="s">
        <v>123</v>
      </c>
      <c r="F639" s="90" t="s">
        <v>104</v>
      </c>
      <c r="G639" s="22" t="s">
        <v>1719</v>
      </c>
      <c r="H639" s="23">
        <f t="shared" si="236"/>
        <v>5</v>
      </c>
      <c r="I639" s="23">
        <f t="shared" si="220"/>
        <v>190</v>
      </c>
      <c r="J639" s="23">
        <f t="shared" si="221"/>
        <v>0</v>
      </c>
      <c r="K639" s="23">
        <f t="shared" si="222"/>
        <v>0</v>
      </c>
      <c r="L639" s="23">
        <f t="shared" si="223"/>
        <v>0</v>
      </c>
      <c r="M639" s="23">
        <f t="shared" si="224"/>
        <v>0</v>
      </c>
      <c r="N639" s="23">
        <f t="shared" si="225"/>
        <v>0</v>
      </c>
      <c r="O639" s="23">
        <f t="shared" si="226"/>
        <v>0</v>
      </c>
      <c r="P639" s="23">
        <f t="shared" si="227"/>
        <v>0</v>
      </c>
      <c r="Q639" s="112">
        <f t="shared" si="230"/>
        <v>0</v>
      </c>
      <c r="R639" s="112">
        <f t="shared" si="231"/>
        <v>0</v>
      </c>
      <c r="S639" s="112">
        <f t="shared" si="232"/>
        <v>0</v>
      </c>
      <c r="T639" s="22" t="str">
        <f t="shared" si="238"/>
        <v>火</v>
      </c>
      <c r="U639" s="23">
        <f t="shared" si="228"/>
        <v>0</v>
      </c>
      <c r="V639" s="23">
        <f t="shared" si="243"/>
        <v>0</v>
      </c>
      <c r="W639" s="23">
        <f t="shared" si="243"/>
        <v>0</v>
      </c>
      <c r="X639" s="23">
        <f t="shared" si="243"/>
        <v>0</v>
      </c>
      <c r="Y639" s="23">
        <f t="shared" si="243"/>
        <v>0</v>
      </c>
      <c r="Z639" s="23">
        <f t="shared" si="243"/>
        <v>0</v>
      </c>
      <c r="AA639" s="23">
        <f t="shared" si="243"/>
        <v>0</v>
      </c>
      <c r="AB639" s="113">
        <f t="shared" si="233"/>
        <v>0</v>
      </c>
      <c r="AC639" s="21">
        <f t="shared" si="234"/>
        <v>190</v>
      </c>
    </row>
    <row r="640" spans="2:29" x14ac:dyDescent="0.15">
      <c r="B640" s="23">
        <v>638</v>
      </c>
      <c r="C640" s="23" t="str">
        <f t="shared" si="229"/>
        <v>武器638</v>
      </c>
      <c r="D640" s="23" t="str">
        <f t="shared" si="240"/>
        <v>c</v>
      </c>
      <c r="E640" s="89" t="s">
        <v>123</v>
      </c>
      <c r="F640" s="90" t="s">
        <v>104</v>
      </c>
      <c r="G640" s="22" t="s">
        <v>1719</v>
      </c>
      <c r="H640" s="23">
        <f t="shared" si="236"/>
        <v>6</v>
      </c>
      <c r="I640" s="23">
        <f t="shared" si="220"/>
        <v>228</v>
      </c>
      <c r="J640" s="23">
        <f t="shared" si="221"/>
        <v>0</v>
      </c>
      <c r="K640" s="23">
        <f t="shared" si="222"/>
        <v>0</v>
      </c>
      <c r="L640" s="23">
        <f t="shared" si="223"/>
        <v>0</v>
      </c>
      <c r="M640" s="23">
        <f t="shared" si="224"/>
        <v>0</v>
      </c>
      <c r="N640" s="23">
        <f t="shared" si="225"/>
        <v>0</v>
      </c>
      <c r="O640" s="23">
        <f t="shared" si="226"/>
        <v>0</v>
      </c>
      <c r="P640" s="23">
        <f t="shared" si="227"/>
        <v>0</v>
      </c>
      <c r="Q640" s="112">
        <f t="shared" si="230"/>
        <v>0</v>
      </c>
      <c r="R640" s="112">
        <f t="shared" si="231"/>
        <v>0</v>
      </c>
      <c r="S640" s="112">
        <f t="shared" si="232"/>
        <v>0</v>
      </c>
      <c r="T640" s="22" t="str">
        <f t="shared" si="238"/>
        <v>火</v>
      </c>
      <c r="U640" s="23">
        <f t="shared" si="228"/>
        <v>0</v>
      </c>
      <c r="V640" s="23">
        <f t="shared" si="243"/>
        <v>0</v>
      </c>
      <c r="W640" s="23">
        <f t="shared" si="243"/>
        <v>0</v>
      </c>
      <c r="X640" s="23">
        <f t="shared" si="243"/>
        <v>0</v>
      </c>
      <c r="Y640" s="23">
        <f t="shared" si="243"/>
        <v>0</v>
      </c>
      <c r="Z640" s="23">
        <f t="shared" si="243"/>
        <v>0</v>
      </c>
      <c r="AA640" s="23">
        <f t="shared" si="243"/>
        <v>0</v>
      </c>
      <c r="AB640" s="113">
        <f t="shared" si="233"/>
        <v>0</v>
      </c>
      <c r="AC640" s="21">
        <f t="shared" si="234"/>
        <v>228</v>
      </c>
    </row>
    <row r="641" spans="2:29" x14ac:dyDescent="0.15">
      <c r="B641" s="23">
        <v>639</v>
      </c>
      <c r="C641" s="23" t="str">
        <f t="shared" si="229"/>
        <v>武器639</v>
      </c>
      <c r="D641" s="23" t="str">
        <f t="shared" si="240"/>
        <v>c</v>
      </c>
      <c r="E641" s="89" t="s">
        <v>123</v>
      </c>
      <c r="F641" s="90" t="s">
        <v>104</v>
      </c>
      <c r="G641" s="22" t="s">
        <v>1719</v>
      </c>
      <c r="H641" s="23">
        <f t="shared" si="236"/>
        <v>7</v>
      </c>
      <c r="I641" s="23">
        <f t="shared" si="220"/>
        <v>265</v>
      </c>
      <c r="J641" s="23">
        <f t="shared" si="221"/>
        <v>0</v>
      </c>
      <c r="K641" s="23">
        <f t="shared" si="222"/>
        <v>0</v>
      </c>
      <c r="L641" s="23">
        <f t="shared" si="223"/>
        <v>0</v>
      </c>
      <c r="M641" s="23">
        <f t="shared" si="224"/>
        <v>0</v>
      </c>
      <c r="N641" s="23">
        <f t="shared" si="225"/>
        <v>0</v>
      </c>
      <c r="O641" s="23">
        <f t="shared" si="226"/>
        <v>0</v>
      </c>
      <c r="P641" s="23">
        <f t="shared" si="227"/>
        <v>0</v>
      </c>
      <c r="Q641" s="112">
        <f t="shared" si="230"/>
        <v>0</v>
      </c>
      <c r="R641" s="112">
        <f t="shared" si="231"/>
        <v>0</v>
      </c>
      <c r="S641" s="112">
        <f t="shared" si="232"/>
        <v>0</v>
      </c>
      <c r="T641" s="22" t="str">
        <f t="shared" si="238"/>
        <v>火</v>
      </c>
      <c r="U641" s="23">
        <f t="shared" si="228"/>
        <v>0</v>
      </c>
      <c r="V641" s="23">
        <f t="shared" si="243"/>
        <v>0</v>
      </c>
      <c r="W641" s="23">
        <f t="shared" si="243"/>
        <v>0</v>
      </c>
      <c r="X641" s="23">
        <f t="shared" si="243"/>
        <v>0</v>
      </c>
      <c r="Y641" s="23">
        <f t="shared" si="243"/>
        <v>0</v>
      </c>
      <c r="Z641" s="23">
        <f t="shared" si="243"/>
        <v>0</v>
      </c>
      <c r="AA641" s="23">
        <f t="shared" si="243"/>
        <v>0</v>
      </c>
      <c r="AB641" s="113">
        <f t="shared" si="233"/>
        <v>0</v>
      </c>
      <c r="AC641" s="21">
        <f t="shared" si="234"/>
        <v>265</v>
      </c>
    </row>
    <row r="642" spans="2:29" x14ac:dyDescent="0.15">
      <c r="B642" s="23">
        <v>640</v>
      </c>
      <c r="C642" s="23" t="str">
        <f t="shared" si="229"/>
        <v>武器640</v>
      </c>
      <c r="D642" s="23" t="str">
        <f t="shared" si="240"/>
        <v>c</v>
      </c>
      <c r="E642" s="89" t="s">
        <v>123</v>
      </c>
      <c r="F642" s="90" t="s">
        <v>104</v>
      </c>
      <c r="G642" s="22" t="s">
        <v>1719</v>
      </c>
      <c r="H642" s="23">
        <f t="shared" si="236"/>
        <v>8</v>
      </c>
      <c r="I642" s="23">
        <f t="shared" si="220"/>
        <v>303</v>
      </c>
      <c r="J642" s="23">
        <f t="shared" si="221"/>
        <v>0</v>
      </c>
      <c r="K642" s="23">
        <f t="shared" si="222"/>
        <v>0</v>
      </c>
      <c r="L642" s="23">
        <f t="shared" si="223"/>
        <v>0</v>
      </c>
      <c r="M642" s="23">
        <f t="shared" si="224"/>
        <v>0</v>
      </c>
      <c r="N642" s="23">
        <f t="shared" si="225"/>
        <v>0</v>
      </c>
      <c r="O642" s="23">
        <f t="shared" si="226"/>
        <v>0</v>
      </c>
      <c r="P642" s="23">
        <f t="shared" si="227"/>
        <v>0</v>
      </c>
      <c r="Q642" s="112">
        <f t="shared" si="230"/>
        <v>0</v>
      </c>
      <c r="R642" s="112">
        <f t="shared" si="231"/>
        <v>0</v>
      </c>
      <c r="S642" s="112">
        <f t="shared" si="232"/>
        <v>0</v>
      </c>
      <c r="T642" s="22" t="str">
        <f t="shared" si="238"/>
        <v>火</v>
      </c>
      <c r="U642" s="23">
        <f t="shared" si="228"/>
        <v>0</v>
      </c>
      <c r="V642" s="23">
        <f t="shared" si="243"/>
        <v>0</v>
      </c>
      <c r="W642" s="23">
        <f t="shared" si="243"/>
        <v>0</v>
      </c>
      <c r="X642" s="23">
        <f t="shared" si="243"/>
        <v>0</v>
      </c>
      <c r="Y642" s="23">
        <f t="shared" si="243"/>
        <v>0</v>
      </c>
      <c r="Z642" s="23">
        <f t="shared" si="243"/>
        <v>0</v>
      </c>
      <c r="AA642" s="23">
        <f t="shared" si="243"/>
        <v>0</v>
      </c>
      <c r="AB642" s="113">
        <f t="shared" si="233"/>
        <v>0</v>
      </c>
      <c r="AC642" s="21">
        <f t="shared" si="234"/>
        <v>303</v>
      </c>
    </row>
    <row r="643" spans="2:29" x14ac:dyDescent="0.15">
      <c r="E643" s="85"/>
      <c r="F643" s="86"/>
      <c r="G643" s="69"/>
    </row>
    <row r="644" spans="2:29" x14ac:dyDescent="0.15">
      <c r="E644" s="85"/>
      <c r="F644" s="86"/>
      <c r="G644" s="69"/>
    </row>
    <row r="645" spans="2:29" x14ac:dyDescent="0.15">
      <c r="E645" s="85"/>
      <c r="F645" s="86"/>
      <c r="G645" s="69"/>
    </row>
    <row r="646" spans="2:29" x14ac:dyDescent="0.15">
      <c r="E646" s="85"/>
      <c r="F646" s="86"/>
      <c r="G646" s="69"/>
    </row>
    <row r="647" spans="2:29" x14ac:dyDescent="0.15">
      <c r="E647" s="85"/>
      <c r="F647" s="86"/>
      <c r="G647" s="69"/>
    </row>
    <row r="648" spans="2:29" x14ac:dyDescent="0.15">
      <c r="E648" s="85"/>
      <c r="F648" s="86"/>
      <c r="G648" s="69"/>
    </row>
    <row r="649" spans="2:29" x14ac:dyDescent="0.15">
      <c r="E649" s="85"/>
      <c r="F649" s="86"/>
      <c r="G649" s="69"/>
    </row>
    <row r="650" spans="2:29" x14ac:dyDescent="0.15">
      <c r="E650" s="85"/>
      <c r="F650" s="86"/>
      <c r="G650" s="69"/>
    </row>
    <row r="651" spans="2:29" x14ac:dyDescent="0.15">
      <c r="E651" s="85"/>
      <c r="F651" s="86"/>
      <c r="G651" s="69"/>
    </row>
    <row r="652" spans="2:29" x14ac:dyDescent="0.15">
      <c r="E652" s="85"/>
      <c r="F652" s="86"/>
      <c r="G652" s="69"/>
    </row>
    <row r="653" spans="2:29" x14ac:dyDescent="0.15">
      <c r="E653" s="85"/>
      <c r="F653" s="86"/>
      <c r="G653" s="69"/>
    </row>
    <row r="654" spans="2:29" x14ac:dyDescent="0.15">
      <c r="E654" s="85"/>
      <c r="F654" s="86"/>
      <c r="G654" s="69"/>
    </row>
    <row r="655" spans="2:29" x14ac:dyDescent="0.15">
      <c r="E655" s="85"/>
      <c r="F655" s="86"/>
      <c r="G655" s="69"/>
    </row>
    <row r="656" spans="2:29" x14ac:dyDescent="0.15">
      <c r="E656" s="85"/>
      <c r="F656" s="86"/>
      <c r="G656" s="69"/>
    </row>
    <row r="657" spans="5:7" x14ac:dyDescent="0.15">
      <c r="E657" s="85"/>
      <c r="F657" s="86"/>
      <c r="G657" s="69"/>
    </row>
    <row r="658" spans="5:7" x14ac:dyDescent="0.15">
      <c r="E658" s="85"/>
      <c r="F658" s="86"/>
      <c r="G658" s="69"/>
    </row>
    <row r="659" spans="5:7" x14ac:dyDescent="0.15">
      <c r="E659" s="85"/>
      <c r="F659" s="86"/>
      <c r="G659" s="69"/>
    </row>
    <row r="660" spans="5:7" x14ac:dyDescent="0.15">
      <c r="E660" s="85"/>
      <c r="F660" s="86"/>
      <c r="G660" s="69"/>
    </row>
    <row r="661" spans="5:7" x14ac:dyDescent="0.15">
      <c r="E661" s="85"/>
      <c r="F661" s="86"/>
      <c r="G661" s="69"/>
    </row>
    <row r="662" spans="5:7" x14ac:dyDescent="0.15">
      <c r="E662" s="85"/>
      <c r="F662" s="86"/>
      <c r="G662" s="69"/>
    </row>
    <row r="663" spans="5:7" x14ac:dyDescent="0.15">
      <c r="E663" s="85"/>
      <c r="F663" s="86"/>
      <c r="G663" s="69"/>
    </row>
    <row r="664" spans="5:7" x14ac:dyDescent="0.15">
      <c r="E664" s="85"/>
      <c r="F664" s="86"/>
      <c r="G664" s="69"/>
    </row>
    <row r="665" spans="5:7" x14ac:dyDescent="0.15">
      <c r="E665" s="85"/>
      <c r="F665" s="86"/>
      <c r="G665" s="69"/>
    </row>
    <row r="666" spans="5:7" x14ac:dyDescent="0.15">
      <c r="E666" s="85"/>
      <c r="F666" s="86"/>
      <c r="G666" s="69"/>
    </row>
    <row r="667" spans="5:7" x14ac:dyDescent="0.15">
      <c r="E667" s="85"/>
      <c r="F667" s="86"/>
      <c r="G667" s="69"/>
    </row>
    <row r="668" spans="5:7" x14ac:dyDescent="0.15">
      <c r="E668" s="85"/>
      <c r="F668" s="86"/>
      <c r="G668" s="69"/>
    </row>
    <row r="669" spans="5:7" x14ac:dyDescent="0.15">
      <c r="E669" s="85"/>
      <c r="F669" s="86"/>
      <c r="G669" s="69"/>
    </row>
    <row r="670" spans="5:7" x14ac:dyDescent="0.15">
      <c r="E670" s="85"/>
      <c r="F670" s="86"/>
      <c r="G670" s="69"/>
    </row>
    <row r="671" spans="5:7" x14ac:dyDescent="0.15">
      <c r="E671" s="85"/>
      <c r="F671" s="86"/>
      <c r="G671" s="69"/>
    </row>
    <row r="672" spans="5:7" x14ac:dyDescent="0.15">
      <c r="E672" s="85"/>
      <c r="F672" s="86"/>
      <c r="G672" s="69"/>
    </row>
    <row r="673" spans="5:7" x14ac:dyDescent="0.15">
      <c r="E673" s="85"/>
      <c r="F673" s="86"/>
      <c r="G673" s="69"/>
    </row>
    <row r="674" spans="5:7" x14ac:dyDescent="0.15">
      <c r="E674" s="85"/>
      <c r="F674" s="86"/>
      <c r="G674" s="69"/>
    </row>
    <row r="675" spans="5:7" x14ac:dyDescent="0.15">
      <c r="E675" s="85"/>
      <c r="F675" s="86"/>
      <c r="G675" s="69"/>
    </row>
    <row r="676" spans="5:7" x14ac:dyDescent="0.15">
      <c r="E676" s="85"/>
      <c r="F676" s="86"/>
      <c r="G676" s="69"/>
    </row>
    <row r="677" spans="5:7" x14ac:dyDescent="0.15">
      <c r="E677" s="85"/>
      <c r="F677" s="86"/>
      <c r="G677" s="69"/>
    </row>
    <row r="678" spans="5:7" x14ac:dyDescent="0.15">
      <c r="E678" s="85"/>
      <c r="F678" s="86"/>
      <c r="G678" s="69"/>
    </row>
    <row r="679" spans="5:7" x14ac:dyDescent="0.15">
      <c r="E679" s="85"/>
      <c r="F679" s="86"/>
      <c r="G679" s="69"/>
    </row>
    <row r="680" spans="5:7" x14ac:dyDescent="0.15">
      <c r="E680" s="85"/>
      <c r="F680" s="86"/>
      <c r="G680" s="69"/>
    </row>
    <row r="681" spans="5:7" x14ac:dyDescent="0.15">
      <c r="E681" s="85"/>
      <c r="F681" s="86"/>
      <c r="G681" s="69"/>
    </row>
    <row r="682" spans="5:7" x14ac:dyDescent="0.15">
      <c r="E682" s="85"/>
      <c r="F682" s="86"/>
      <c r="G682" s="69"/>
    </row>
    <row r="683" spans="5:7" x14ac:dyDescent="0.15">
      <c r="E683" s="85"/>
      <c r="F683" s="86"/>
      <c r="G683" s="69"/>
    </row>
    <row r="684" spans="5:7" x14ac:dyDescent="0.15">
      <c r="E684" s="85"/>
      <c r="F684" s="86"/>
      <c r="G684" s="69"/>
    </row>
    <row r="685" spans="5:7" x14ac:dyDescent="0.15">
      <c r="E685" s="85"/>
      <c r="F685" s="86"/>
      <c r="G685" s="69"/>
    </row>
    <row r="686" spans="5:7" x14ac:dyDescent="0.15">
      <c r="E686" s="85"/>
      <c r="F686" s="86"/>
      <c r="G686" s="69"/>
    </row>
    <row r="687" spans="5:7" x14ac:dyDescent="0.15">
      <c r="E687" s="85"/>
      <c r="F687" s="86"/>
      <c r="G687" s="69"/>
    </row>
    <row r="688" spans="5:7" x14ac:dyDescent="0.15">
      <c r="E688" s="85"/>
      <c r="F688" s="86"/>
      <c r="G688" s="69"/>
    </row>
    <row r="689" spans="5:7" x14ac:dyDescent="0.15">
      <c r="E689" s="85"/>
      <c r="F689" s="86"/>
      <c r="G689" s="69"/>
    </row>
    <row r="690" spans="5:7" x14ac:dyDescent="0.15">
      <c r="E690" s="85"/>
      <c r="F690" s="86"/>
      <c r="G690" s="69"/>
    </row>
    <row r="691" spans="5:7" x14ac:dyDescent="0.15">
      <c r="E691" s="85"/>
      <c r="F691" s="86"/>
      <c r="G691" s="69"/>
    </row>
    <row r="692" spans="5:7" x14ac:dyDescent="0.15">
      <c r="E692" s="85"/>
      <c r="F692" s="86"/>
      <c r="G692" s="69"/>
    </row>
    <row r="693" spans="5:7" x14ac:dyDescent="0.15">
      <c r="E693" s="85"/>
      <c r="F693" s="86"/>
      <c r="G693" s="69"/>
    </row>
    <row r="694" spans="5:7" x14ac:dyDescent="0.15">
      <c r="E694" s="85"/>
      <c r="F694" s="86"/>
      <c r="G694" s="69"/>
    </row>
    <row r="695" spans="5:7" x14ac:dyDescent="0.15">
      <c r="E695" s="85"/>
      <c r="F695" s="86"/>
      <c r="G695" s="69"/>
    </row>
    <row r="696" spans="5:7" x14ac:dyDescent="0.15">
      <c r="E696" s="85"/>
      <c r="F696" s="86"/>
      <c r="G696" s="69"/>
    </row>
    <row r="697" spans="5:7" x14ac:dyDescent="0.15">
      <c r="E697" s="85"/>
      <c r="F697" s="86"/>
      <c r="G697" s="69"/>
    </row>
    <row r="698" spans="5:7" x14ac:dyDescent="0.15">
      <c r="E698" s="85"/>
      <c r="F698" s="86"/>
      <c r="G698" s="69"/>
    </row>
    <row r="699" spans="5:7" x14ac:dyDescent="0.15">
      <c r="E699" s="85"/>
      <c r="F699" s="86"/>
      <c r="G699" s="69"/>
    </row>
    <row r="700" spans="5:7" x14ac:dyDescent="0.15">
      <c r="E700" s="85"/>
      <c r="F700" s="86"/>
      <c r="G700" s="69"/>
    </row>
    <row r="701" spans="5:7" x14ac:dyDescent="0.15">
      <c r="E701" s="85"/>
      <c r="F701" s="86"/>
      <c r="G701" s="69"/>
    </row>
    <row r="702" spans="5:7" x14ac:dyDescent="0.15">
      <c r="E702" s="85"/>
      <c r="F702" s="86"/>
      <c r="G702" s="69"/>
    </row>
    <row r="703" spans="5:7" x14ac:dyDescent="0.15">
      <c r="E703" s="85"/>
      <c r="F703" s="86"/>
      <c r="G703" s="69"/>
    </row>
    <row r="704" spans="5:7" x14ac:dyDescent="0.15">
      <c r="E704" s="85"/>
      <c r="F704" s="86"/>
      <c r="G704" s="69"/>
    </row>
    <row r="705" spans="5:7" x14ac:dyDescent="0.15">
      <c r="E705" s="85"/>
      <c r="F705" s="86"/>
      <c r="G705" s="69"/>
    </row>
    <row r="706" spans="5:7" x14ac:dyDescent="0.15">
      <c r="E706" s="85"/>
      <c r="F706" s="86"/>
      <c r="G706" s="69"/>
    </row>
    <row r="707" spans="5:7" x14ac:dyDescent="0.15">
      <c r="E707" s="85"/>
      <c r="F707" s="86"/>
      <c r="G707" s="69"/>
    </row>
    <row r="708" spans="5:7" x14ac:dyDescent="0.15">
      <c r="E708" s="85"/>
      <c r="F708" s="86"/>
      <c r="G708" s="69"/>
    </row>
    <row r="709" spans="5:7" x14ac:dyDescent="0.15">
      <c r="E709" s="85"/>
      <c r="F709" s="86"/>
      <c r="G709" s="69"/>
    </row>
    <row r="710" spans="5:7" x14ac:dyDescent="0.15">
      <c r="E710" s="85"/>
      <c r="F710" s="86"/>
      <c r="G710" s="69"/>
    </row>
    <row r="711" spans="5:7" x14ac:dyDescent="0.15">
      <c r="E711" s="85"/>
      <c r="F711" s="86"/>
      <c r="G711" s="69"/>
    </row>
    <row r="712" spans="5:7" x14ac:dyDescent="0.15">
      <c r="E712" s="85"/>
      <c r="F712" s="86"/>
      <c r="G712" s="69"/>
    </row>
    <row r="713" spans="5:7" x14ac:dyDescent="0.15">
      <c r="E713" s="85"/>
      <c r="F713" s="86"/>
      <c r="G713" s="69"/>
    </row>
    <row r="714" spans="5:7" x14ac:dyDescent="0.15">
      <c r="E714" s="85"/>
      <c r="F714" s="86"/>
      <c r="G714" s="69"/>
    </row>
    <row r="715" spans="5:7" x14ac:dyDescent="0.15">
      <c r="E715" s="85"/>
      <c r="F715" s="86"/>
      <c r="G715" s="69"/>
    </row>
    <row r="716" spans="5:7" x14ac:dyDescent="0.15">
      <c r="E716" s="85"/>
      <c r="F716" s="86"/>
      <c r="G716" s="69"/>
    </row>
    <row r="717" spans="5:7" x14ac:dyDescent="0.15">
      <c r="E717" s="85"/>
      <c r="F717" s="86"/>
      <c r="G717" s="69"/>
    </row>
    <row r="718" spans="5:7" x14ac:dyDescent="0.15">
      <c r="E718" s="85"/>
      <c r="F718" s="86"/>
      <c r="G718" s="69"/>
    </row>
    <row r="719" spans="5:7" x14ac:dyDescent="0.15">
      <c r="E719" s="85"/>
      <c r="F719" s="86"/>
      <c r="G719" s="69"/>
    </row>
    <row r="720" spans="5:7" x14ac:dyDescent="0.15">
      <c r="E720" s="85"/>
      <c r="F720" s="86"/>
      <c r="G720" s="69"/>
    </row>
    <row r="721" spans="5:7" x14ac:dyDescent="0.15">
      <c r="E721" s="85"/>
      <c r="F721" s="86"/>
      <c r="G721" s="69"/>
    </row>
    <row r="722" spans="5:7" x14ac:dyDescent="0.15">
      <c r="E722" s="85"/>
      <c r="F722" s="86"/>
      <c r="G722" s="69"/>
    </row>
    <row r="723" spans="5:7" x14ac:dyDescent="0.15">
      <c r="E723" s="85"/>
      <c r="F723" s="86"/>
      <c r="G723" s="69"/>
    </row>
    <row r="724" spans="5:7" x14ac:dyDescent="0.15">
      <c r="E724" s="85"/>
      <c r="F724" s="86"/>
      <c r="G724" s="69"/>
    </row>
    <row r="725" spans="5:7" x14ac:dyDescent="0.15">
      <c r="E725" s="85"/>
      <c r="F725" s="86"/>
      <c r="G725" s="69"/>
    </row>
    <row r="726" spans="5:7" x14ac:dyDescent="0.15">
      <c r="E726" s="85"/>
      <c r="F726" s="86"/>
      <c r="G726" s="69"/>
    </row>
    <row r="727" spans="5:7" x14ac:dyDescent="0.15">
      <c r="E727" s="85"/>
      <c r="F727" s="86"/>
      <c r="G727" s="69"/>
    </row>
    <row r="728" spans="5:7" x14ac:dyDescent="0.15">
      <c r="E728" s="85"/>
      <c r="F728" s="86"/>
      <c r="G728" s="69"/>
    </row>
    <row r="729" spans="5:7" x14ac:dyDescent="0.15">
      <c r="E729" s="85"/>
      <c r="F729" s="86"/>
      <c r="G729" s="69"/>
    </row>
    <row r="730" spans="5:7" x14ac:dyDescent="0.15">
      <c r="E730" s="85"/>
      <c r="F730" s="86"/>
      <c r="G730" s="69"/>
    </row>
    <row r="731" spans="5:7" x14ac:dyDescent="0.15">
      <c r="E731" s="85"/>
      <c r="F731" s="86"/>
      <c r="G731" s="69"/>
    </row>
    <row r="732" spans="5:7" x14ac:dyDescent="0.15">
      <c r="E732" s="85"/>
      <c r="F732" s="86"/>
      <c r="G732" s="69"/>
    </row>
    <row r="733" spans="5:7" x14ac:dyDescent="0.15">
      <c r="E733" s="85"/>
      <c r="F733" s="86"/>
      <c r="G733" s="69"/>
    </row>
    <row r="734" spans="5:7" x14ac:dyDescent="0.15">
      <c r="E734" s="85"/>
      <c r="F734" s="86"/>
      <c r="G734" s="69"/>
    </row>
    <row r="735" spans="5:7" x14ac:dyDescent="0.15">
      <c r="E735" s="85"/>
      <c r="F735" s="86"/>
      <c r="G735" s="69"/>
    </row>
    <row r="736" spans="5:7" x14ac:dyDescent="0.15">
      <c r="E736" s="85"/>
      <c r="F736" s="86"/>
      <c r="G736" s="69"/>
    </row>
    <row r="737" spans="5:7" x14ac:dyDescent="0.15">
      <c r="E737" s="85"/>
      <c r="F737" s="86"/>
      <c r="G737" s="69"/>
    </row>
    <row r="738" spans="5:7" x14ac:dyDescent="0.15">
      <c r="E738" s="85"/>
      <c r="F738" s="86"/>
      <c r="G738" s="69"/>
    </row>
    <row r="739" spans="5:7" x14ac:dyDescent="0.15">
      <c r="E739" s="85"/>
      <c r="F739" s="86"/>
      <c r="G739" s="69"/>
    </row>
    <row r="740" spans="5:7" x14ac:dyDescent="0.15">
      <c r="E740" s="85"/>
      <c r="F740" s="86"/>
      <c r="G740" s="69"/>
    </row>
    <row r="741" spans="5:7" x14ac:dyDescent="0.15">
      <c r="E741" s="85"/>
      <c r="F741" s="86"/>
      <c r="G741" s="69"/>
    </row>
    <row r="742" spans="5:7" x14ac:dyDescent="0.15">
      <c r="E742" s="85"/>
      <c r="F742" s="86"/>
      <c r="G742" s="69"/>
    </row>
    <row r="743" spans="5:7" x14ac:dyDescent="0.15">
      <c r="E743" s="85"/>
      <c r="F743" s="86"/>
      <c r="G743" s="69"/>
    </row>
    <row r="744" spans="5:7" x14ac:dyDescent="0.15">
      <c r="E744" s="85"/>
      <c r="F744" s="86"/>
      <c r="G744" s="69"/>
    </row>
    <row r="745" spans="5:7" x14ac:dyDescent="0.15">
      <c r="E745" s="85"/>
      <c r="F745" s="86"/>
      <c r="G745" s="69"/>
    </row>
    <row r="746" spans="5:7" x14ac:dyDescent="0.15">
      <c r="E746" s="85"/>
      <c r="F746" s="86"/>
      <c r="G746" s="69"/>
    </row>
    <row r="747" spans="5:7" x14ac:dyDescent="0.15">
      <c r="E747" s="85"/>
      <c r="F747" s="86"/>
      <c r="G747" s="69"/>
    </row>
    <row r="748" spans="5:7" x14ac:dyDescent="0.15">
      <c r="E748" s="85"/>
      <c r="F748" s="86"/>
      <c r="G748" s="69"/>
    </row>
    <row r="749" spans="5:7" x14ac:dyDescent="0.15">
      <c r="E749" s="85"/>
      <c r="F749" s="86"/>
      <c r="G749" s="69"/>
    </row>
    <row r="750" spans="5:7" x14ac:dyDescent="0.15">
      <c r="E750" s="85"/>
      <c r="F750" s="86"/>
      <c r="G750" s="69"/>
    </row>
    <row r="751" spans="5:7" x14ac:dyDescent="0.15">
      <c r="E751" s="85"/>
      <c r="F751" s="86"/>
      <c r="G751" s="69"/>
    </row>
    <row r="752" spans="5:7" x14ac:dyDescent="0.15">
      <c r="E752" s="85"/>
      <c r="F752" s="86"/>
      <c r="G752" s="69"/>
    </row>
    <row r="753" spans="5:7" x14ac:dyDescent="0.15">
      <c r="E753" s="85"/>
      <c r="F753" s="86"/>
      <c r="G753" s="69"/>
    </row>
    <row r="754" spans="5:7" x14ac:dyDescent="0.15">
      <c r="E754" s="85"/>
      <c r="F754" s="86"/>
      <c r="G754" s="69"/>
    </row>
    <row r="755" spans="5:7" x14ac:dyDescent="0.15">
      <c r="E755" s="85"/>
      <c r="F755" s="86"/>
      <c r="G755" s="69"/>
    </row>
    <row r="756" spans="5:7" x14ac:dyDescent="0.15">
      <c r="E756" s="85"/>
      <c r="F756" s="86"/>
      <c r="G756" s="69"/>
    </row>
    <row r="757" spans="5:7" x14ac:dyDescent="0.15">
      <c r="E757" s="85"/>
      <c r="F757" s="86"/>
      <c r="G757" s="69"/>
    </row>
    <row r="758" spans="5:7" x14ac:dyDescent="0.15">
      <c r="E758" s="85"/>
      <c r="F758" s="86"/>
      <c r="G758" s="69"/>
    </row>
    <row r="759" spans="5:7" x14ac:dyDescent="0.15">
      <c r="E759" s="85"/>
      <c r="F759" s="86"/>
      <c r="G759" s="69"/>
    </row>
    <row r="760" spans="5:7" x14ac:dyDescent="0.15">
      <c r="E760" s="85"/>
      <c r="F760" s="86"/>
      <c r="G760" s="69"/>
    </row>
    <row r="761" spans="5:7" x14ac:dyDescent="0.15">
      <c r="E761" s="85"/>
      <c r="F761" s="86"/>
      <c r="G761" s="69"/>
    </row>
    <row r="762" spans="5:7" x14ac:dyDescent="0.15">
      <c r="E762" s="85"/>
      <c r="F762" s="86"/>
      <c r="G762" s="69"/>
    </row>
    <row r="763" spans="5:7" x14ac:dyDescent="0.15">
      <c r="E763" s="85"/>
      <c r="F763" s="86"/>
      <c r="G763" s="69"/>
    </row>
    <row r="764" spans="5:7" x14ac:dyDescent="0.15">
      <c r="E764" s="85"/>
      <c r="F764" s="86"/>
      <c r="G764" s="69"/>
    </row>
    <row r="765" spans="5:7" x14ac:dyDescent="0.15">
      <c r="E765" s="85"/>
      <c r="F765" s="86"/>
      <c r="G765" s="69"/>
    </row>
    <row r="766" spans="5:7" x14ac:dyDescent="0.15">
      <c r="E766" s="85"/>
      <c r="F766" s="86"/>
      <c r="G766" s="69"/>
    </row>
    <row r="767" spans="5:7" x14ac:dyDescent="0.15">
      <c r="E767" s="85"/>
      <c r="F767" s="86"/>
      <c r="G767" s="69"/>
    </row>
    <row r="768" spans="5:7" x14ac:dyDescent="0.15">
      <c r="E768" s="85"/>
      <c r="F768" s="86"/>
      <c r="G768" s="69"/>
    </row>
    <row r="769" spans="5:7" x14ac:dyDescent="0.15">
      <c r="E769" s="85"/>
      <c r="F769" s="86"/>
      <c r="G769" s="69"/>
    </row>
    <row r="770" spans="5:7" x14ac:dyDescent="0.15">
      <c r="E770" s="85"/>
      <c r="F770" s="86"/>
      <c r="G770" s="69"/>
    </row>
    <row r="771" spans="5:7" x14ac:dyDescent="0.15">
      <c r="E771" s="85"/>
      <c r="F771" s="86"/>
      <c r="G771" s="69"/>
    </row>
    <row r="772" spans="5:7" x14ac:dyDescent="0.15">
      <c r="E772" s="85"/>
      <c r="F772" s="86"/>
      <c r="G772" s="69"/>
    </row>
    <row r="773" spans="5:7" x14ac:dyDescent="0.15">
      <c r="E773" s="85"/>
      <c r="F773" s="86"/>
      <c r="G773" s="69"/>
    </row>
    <row r="774" spans="5:7" x14ac:dyDescent="0.15">
      <c r="E774" s="85"/>
      <c r="F774" s="86"/>
      <c r="G774" s="69"/>
    </row>
    <row r="775" spans="5:7" x14ac:dyDescent="0.15">
      <c r="E775" s="85"/>
      <c r="F775" s="86"/>
      <c r="G775" s="69"/>
    </row>
    <row r="776" spans="5:7" x14ac:dyDescent="0.15">
      <c r="E776" s="85"/>
      <c r="F776" s="86"/>
      <c r="G776" s="69"/>
    </row>
    <row r="777" spans="5:7" x14ac:dyDescent="0.15">
      <c r="E777" s="85"/>
      <c r="F777" s="86"/>
      <c r="G777" s="69"/>
    </row>
    <row r="778" spans="5:7" x14ac:dyDescent="0.15">
      <c r="E778" s="85"/>
      <c r="F778" s="86"/>
      <c r="G778" s="69"/>
    </row>
    <row r="779" spans="5:7" x14ac:dyDescent="0.15">
      <c r="E779" s="85"/>
      <c r="F779" s="86"/>
      <c r="G779" s="69"/>
    </row>
    <row r="780" spans="5:7" x14ac:dyDescent="0.15">
      <c r="E780" s="85"/>
      <c r="F780" s="86"/>
      <c r="G780" s="69"/>
    </row>
    <row r="781" spans="5:7" x14ac:dyDescent="0.15">
      <c r="E781" s="85"/>
      <c r="F781" s="86"/>
      <c r="G781" s="69"/>
    </row>
    <row r="782" spans="5:7" x14ac:dyDescent="0.15">
      <c r="E782" s="85"/>
      <c r="F782" s="86"/>
      <c r="G782" s="69"/>
    </row>
    <row r="783" spans="5:7" x14ac:dyDescent="0.15">
      <c r="E783" s="85"/>
      <c r="F783" s="86"/>
      <c r="G783" s="69"/>
    </row>
    <row r="784" spans="5:7" x14ac:dyDescent="0.15">
      <c r="E784" s="85"/>
      <c r="F784" s="86"/>
      <c r="G784" s="69"/>
    </row>
    <row r="785" spans="5:7" x14ac:dyDescent="0.15">
      <c r="E785" s="85"/>
      <c r="F785" s="86"/>
      <c r="G785" s="69"/>
    </row>
    <row r="786" spans="5:7" x14ac:dyDescent="0.15">
      <c r="E786" s="85"/>
      <c r="F786" s="86"/>
      <c r="G786" s="69"/>
    </row>
    <row r="787" spans="5:7" x14ac:dyDescent="0.15">
      <c r="E787" s="85"/>
      <c r="F787" s="86"/>
      <c r="G787" s="69"/>
    </row>
    <row r="788" spans="5:7" x14ac:dyDescent="0.15">
      <c r="E788" s="85"/>
      <c r="F788" s="86"/>
      <c r="G788" s="69"/>
    </row>
    <row r="789" spans="5:7" x14ac:dyDescent="0.15">
      <c r="E789" s="85"/>
      <c r="F789" s="86"/>
      <c r="G789" s="69"/>
    </row>
    <row r="790" spans="5:7" x14ac:dyDescent="0.15">
      <c r="E790" s="85"/>
      <c r="F790" s="86"/>
      <c r="G790" s="69"/>
    </row>
    <row r="791" spans="5:7" x14ac:dyDescent="0.15">
      <c r="E791" s="85"/>
      <c r="F791" s="86"/>
      <c r="G791" s="69"/>
    </row>
    <row r="792" spans="5:7" x14ac:dyDescent="0.15">
      <c r="E792" s="85"/>
      <c r="F792" s="86"/>
      <c r="G792" s="69"/>
    </row>
    <row r="793" spans="5:7" x14ac:dyDescent="0.15">
      <c r="E793" s="85"/>
      <c r="F793" s="86"/>
      <c r="G793" s="69"/>
    </row>
    <row r="794" spans="5:7" x14ac:dyDescent="0.15">
      <c r="E794" s="85"/>
      <c r="F794" s="86"/>
      <c r="G794" s="69"/>
    </row>
    <row r="795" spans="5:7" x14ac:dyDescent="0.15">
      <c r="E795" s="85"/>
      <c r="F795" s="86"/>
      <c r="G795" s="69"/>
    </row>
    <row r="796" spans="5:7" x14ac:dyDescent="0.15">
      <c r="E796" s="85"/>
      <c r="F796" s="86"/>
      <c r="G796" s="69"/>
    </row>
    <row r="797" spans="5:7" x14ac:dyDescent="0.15">
      <c r="E797" s="85"/>
      <c r="F797" s="86"/>
      <c r="G797" s="69"/>
    </row>
    <row r="798" spans="5:7" x14ac:dyDescent="0.15">
      <c r="E798" s="85"/>
      <c r="F798" s="86"/>
      <c r="G798" s="69"/>
    </row>
    <row r="799" spans="5:7" x14ac:dyDescent="0.15">
      <c r="E799" s="85"/>
      <c r="F799" s="86"/>
      <c r="G799" s="69"/>
    </row>
    <row r="800" spans="5:7" x14ac:dyDescent="0.15">
      <c r="E800" s="85"/>
      <c r="F800" s="86"/>
      <c r="G800" s="69"/>
    </row>
    <row r="801" spans="5:7" x14ac:dyDescent="0.15">
      <c r="E801" s="85"/>
      <c r="F801" s="86"/>
      <c r="G801" s="69"/>
    </row>
    <row r="802" spans="5:7" x14ac:dyDescent="0.15">
      <c r="E802" s="85"/>
      <c r="F802" s="86"/>
      <c r="G802" s="69"/>
    </row>
    <row r="803" spans="5:7" x14ac:dyDescent="0.15">
      <c r="E803" s="85"/>
      <c r="F803" s="86"/>
      <c r="G803" s="69"/>
    </row>
    <row r="804" spans="5:7" x14ac:dyDescent="0.15">
      <c r="E804" s="85"/>
      <c r="F804" s="86"/>
      <c r="G804" s="69"/>
    </row>
    <row r="805" spans="5:7" x14ac:dyDescent="0.15">
      <c r="E805" s="85"/>
      <c r="F805" s="86"/>
      <c r="G805" s="69"/>
    </row>
    <row r="806" spans="5:7" x14ac:dyDescent="0.15">
      <c r="E806" s="85"/>
      <c r="F806" s="86"/>
      <c r="G806" s="69"/>
    </row>
    <row r="807" spans="5:7" x14ac:dyDescent="0.15">
      <c r="E807" s="85"/>
      <c r="F807" s="86"/>
      <c r="G807" s="69"/>
    </row>
    <row r="808" spans="5:7" x14ac:dyDescent="0.15">
      <c r="E808" s="85"/>
      <c r="F808" s="86"/>
      <c r="G808" s="69"/>
    </row>
    <row r="809" spans="5:7" x14ac:dyDescent="0.15">
      <c r="E809" s="85"/>
      <c r="F809" s="86"/>
      <c r="G809" s="69"/>
    </row>
    <row r="810" spans="5:7" x14ac:dyDescent="0.15">
      <c r="E810" s="85"/>
      <c r="F810" s="86"/>
      <c r="G810" s="69"/>
    </row>
    <row r="811" spans="5:7" x14ac:dyDescent="0.15">
      <c r="E811" s="85"/>
      <c r="F811" s="86"/>
      <c r="G811" s="69"/>
    </row>
    <row r="812" spans="5:7" x14ac:dyDescent="0.15">
      <c r="E812" s="85"/>
      <c r="F812" s="86"/>
      <c r="G812" s="69"/>
    </row>
    <row r="813" spans="5:7" x14ac:dyDescent="0.15">
      <c r="E813" s="85"/>
      <c r="F813" s="86"/>
      <c r="G813" s="69"/>
    </row>
    <row r="814" spans="5:7" x14ac:dyDescent="0.15">
      <c r="E814" s="85"/>
      <c r="F814" s="86"/>
      <c r="G814" s="69"/>
    </row>
    <row r="815" spans="5:7" x14ac:dyDescent="0.15">
      <c r="E815" s="85"/>
      <c r="F815" s="86"/>
      <c r="G815" s="69"/>
    </row>
    <row r="816" spans="5:7" x14ac:dyDescent="0.15">
      <c r="E816" s="85"/>
      <c r="F816" s="86"/>
      <c r="G816" s="69"/>
    </row>
    <row r="817" spans="5:7" x14ac:dyDescent="0.15">
      <c r="E817" s="85"/>
      <c r="F817" s="86"/>
      <c r="G817" s="69"/>
    </row>
    <row r="818" spans="5:7" x14ac:dyDescent="0.15">
      <c r="E818" s="85"/>
      <c r="F818" s="86"/>
      <c r="G818" s="69"/>
    </row>
    <row r="819" spans="5:7" x14ac:dyDescent="0.15">
      <c r="E819" s="85"/>
      <c r="F819" s="86"/>
      <c r="G819" s="69"/>
    </row>
    <row r="820" spans="5:7" x14ac:dyDescent="0.15">
      <c r="E820" s="85"/>
      <c r="F820" s="86"/>
      <c r="G820" s="69"/>
    </row>
    <row r="821" spans="5:7" x14ac:dyDescent="0.15">
      <c r="E821" s="85"/>
      <c r="F821" s="86"/>
      <c r="G821" s="69"/>
    </row>
    <row r="822" spans="5:7" x14ac:dyDescent="0.15">
      <c r="E822" s="85"/>
      <c r="F822" s="86"/>
      <c r="G822" s="69"/>
    </row>
    <row r="823" spans="5:7" x14ac:dyDescent="0.15">
      <c r="E823" s="85"/>
      <c r="F823" s="86"/>
      <c r="G823" s="69"/>
    </row>
    <row r="824" spans="5:7" x14ac:dyDescent="0.15">
      <c r="E824" s="85"/>
      <c r="F824" s="86"/>
      <c r="G824" s="69"/>
    </row>
    <row r="825" spans="5:7" x14ac:dyDescent="0.15">
      <c r="E825" s="85"/>
      <c r="F825" s="86"/>
      <c r="G825" s="69"/>
    </row>
    <row r="826" spans="5:7" x14ac:dyDescent="0.15">
      <c r="E826" s="85"/>
      <c r="F826" s="86"/>
      <c r="G826" s="69"/>
    </row>
    <row r="827" spans="5:7" x14ac:dyDescent="0.15">
      <c r="E827" s="85"/>
      <c r="F827" s="86"/>
      <c r="G827" s="69"/>
    </row>
    <row r="828" spans="5:7" x14ac:dyDescent="0.15">
      <c r="E828" s="85"/>
      <c r="F828" s="86"/>
      <c r="G828" s="69"/>
    </row>
    <row r="829" spans="5:7" x14ac:dyDescent="0.15">
      <c r="E829" s="85"/>
      <c r="F829" s="86"/>
      <c r="G829" s="69"/>
    </row>
    <row r="830" spans="5:7" x14ac:dyDescent="0.15">
      <c r="E830" s="85"/>
      <c r="F830" s="86"/>
      <c r="G830" s="69"/>
    </row>
    <row r="831" spans="5:7" x14ac:dyDescent="0.15">
      <c r="E831" s="85"/>
      <c r="F831" s="86"/>
      <c r="G831" s="69"/>
    </row>
    <row r="832" spans="5:7" x14ac:dyDescent="0.15">
      <c r="E832" s="85"/>
      <c r="F832" s="86"/>
      <c r="G832" s="69"/>
    </row>
    <row r="833" spans="5:7" x14ac:dyDescent="0.15">
      <c r="E833" s="85"/>
      <c r="F833" s="86"/>
      <c r="G833" s="69"/>
    </row>
    <row r="834" spans="5:7" x14ac:dyDescent="0.15">
      <c r="E834" s="85"/>
      <c r="F834" s="86"/>
      <c r="G834" s="69"/>
    </row>
    <row r="835" spans="5:7" x14ac:dyDescent="0.15">
      <c r="E835" s="85"/>
      <c r="F835" s="86"/>
      <c r="G835" s="69"/>
    </row>
    <row r="836" spans="5:7" x14ac:dyDescent="0.15">
      <c r="E836" s="85"/>
      <c r="F836" s="86"/>
      <c r="G836" s="69"/>
    </row>
    <row r="837" spans="5:7" x14ac:dyDescent="0.15">
      <c r="E837" s="85"/>
      <c r="F837" s="86"/>
      <c r="G837" s="69"/>
    </row>
    <row r="838" spans="5:7" x14ac:dyDescent="0.15">
      <c r="E838" s="85"/>
      <c r="F838" s="86"/>
      <c r="G838" s="69"/>
    </row>
    <row r="839" spans="5:7" x14ac:dyDescent="0.15">
      <c r="E839" s="85"/>
      <c r="F839" s="86"/>
      <c r="G839" s="69"/>
    </row>
    <row r="840" spans="5:7" x14ac:dyDescent="0.15">
      <c r="E840" s="85"/>
      <c r="F840" s="86"/>
      <c r="G840" s="69"/>
    </row>
    <row r="841" spans="5:7" x14ac:dyDescent="0.15">
      <c r="E841" s="85"/>
      <c r="F841" s="86"/>
      <c r="G841" s="69"/>
    </row>
    <row r="842" spans="5:7" x14ac:dyDescent="0.15">
      <c r="E842" s="85"/>
      <c r="F842" s="86"/>
      <c r="G842" s="69"/>
    </row>
    <row r="843" spans="5:7" x14ac:dyDescent="0.15">
      <c r="E843" s="85"/>
      <c r="F843" s="86"/>
      <c r="G843" s="69"/>
    </row>
    <row r="844" spans="5:7" x14ac:dyDescent="0.15">
      <c r="E844" s="85"/>
      <c r="F844" s="86"/>
      <c r="G844" s="69"/>
    </row>
    <row r="845" spans="5:7" x14ac:dyDescent="0.15">
      <c r="E845" s="85"/>
      <c r="F845" s="86"/>
      <c r="G845" s="69"/>
    </row>
    <row r="846" spans="5:7" x14ac:dyDescent="0.15">
      <c r="E846" s="85"/>
      <c r="F846" s="86"/>
      <c r="G846" s="69"/>
    </row>
    <row r="847" spans="5:7" x14ac:dyDescent="0.15">
      <c r="E847" s="85"/>
      <c r="F847" s="86"/>
      <c r="G847" s="69"/>
    </row>
    <row r="848" spans="5:7" x14ac:dyDescent="0.15">
      <c r="E848" s="85"/>
      <c r="F848" s="86"/>
      <c r="G848" s="69"/>
    </row>
    <row r="849" spans="5:7" x14ac:dyDescent="0.15">
      <c r="E849" s="85"/>
      <c r="F849" s="86"/>
      <c r="G849" s="69"/>
    </row>
    <row r="850" spans="5:7" x14ac:dyDescent="0.15">
      <c r="E850" s="85"/>
      <c r="F850" s="86"/>
      <c r="G850" s="69"/>
    </row>
    <row r="851" spans="5:7" x14ac:dyDescent="0.15">
      <c r="E851" s="85"/>
      <c r="F851" s="86"/>
      <c r="G851" s="69"/>
    </row>
    <row r="852" spans="5:7" x14ac:dyDescent="0.15">
      <c r="E852" s="85"/>
      <c r="F852" s="86"/>
      <c r="G852" s="69"/>
    </row>
    <row r="853" spans="5:7" x14ac:dyDescent="0.15">
      <c r="E853" s="85"/>
      <c r="F853" s="86"/>
      <c r="G853" s="69"/>
    </row>
    <row r="854" spans="5:7" x14ac:dyDescent="0.15">
      <c r="E854" s="85"/>
      <c r="F854" s="86"/>
      <c r="G854" s="69"/>
    </row>
    <row r="855" spans="5:7" x14ac:dyDescent="0.15">
      <c r="E855" s="85"/>
      <c r="F855" s="86"/>
      <c r="G855" s="69"/>
    </row>
    <row r="856" spans="5:7" x14ac:dyDescent="0.15">
      <c r="E856" s="85"/>
      <c r="F856" s="86"/>
      <c r="G856" s="69"/>
    </row>
    <row r="857" spans="5:7" x14ac:dyDescent="0.15">
      <c r="E857" s="85"/>
      <c r="F857" s="86"/>
      <c r="G857" s="69"/>
    </row>
    <row r="858" spans="5:7" x14ac:dyDescent="0.15">
      <c r="E858" s="85"/>
      <c r="F858" s="86"/>
      <c r="G858" s="69"/>
    </row>
    <row r="859" spans="5:7" x14ac:dyDescent="0.15">
      <c r="E859" s="85"/>
      <c r="F859" s="86"/>
      <c r="G859" s="69"/>
    </row>
    <row r="860" spans="5:7" x14ac:dyDescent="0.15">
      <c r="E860" s="85"/>
      <c r="F860" s="86"/>
      <c r="G860" s="69"/>
    </row>
    <row r="861" spans="5:7" x14ac:dyDescent="0.15">
      <c r="E861" s="85"/>
      <c r="F861" s="86"/>
      <c r="G861" s="69"/>
    </row>
    <row r="862" spans="5:7" x14ac:dyDescent="0.15">
      <c r="E862" s="85"/>
      <c r="F862" s="86"/>
      <c r="G862" s="69"/>
    </row>
    <row r="863" spans="5:7" x14ac:dyDescent="0.15">
      <c r="E863" s="85"/>
      <c r="F863" s="86"/>
      <c r="G863" s="69"/>
    </row>
    <row r="864" spans="5:7" x14ac:dyDescent="0.15">
      <c r="E864" s="85"/>
      <c r="F864" s="86"/>
      <c r="G864" s="69"/>
    </row>
    <row r="865" spans="5:7" x14ac:dyDescent="0.15">
      <c r="E865" s="85"/>
      <c r="F865" s="86"/>
      <c r="G865" s="69"/>
    </row>
    <row r="866" spans="5:7" x14ac:dyDescent="0.15">
      <c r="E866" s="85"/>
      <c r="F866" s="86"/>
      <c r="G866" s="69"/>
    </row>
    <row r="867" spans="5:7" x14ac:dyDescent="0.15">
      <c r="E867" s="85"/>
      <c r="F867" s="86"/>
      <c r="G867" s="69"/>
    </row>
    <row r="868" spans="5:7" x14ac:dyDescent="0.15">
      <c r="E868" s="85"/>
      <c r="F868" s="86"/>
      <c r="G868" s="69"/>
    </row>
    <row r="869" spans="5:7" x14ac:dyDescent="0.15">
      <c r="E869" s="85"/>
      <c r="F869" s="86"/>
      <c r="G869" s="69"/>
    </row>
    <row r="870" spans="5:7" x14ac:dyDescent="0.15">
      <c r="E870" s="85"/>
      <c r="F870" s="86"/>
      <c r="G870" s="69"/>
    </row>
    <row r="871" spans="5:7" x14ac:dyDescent="0.15">
      <c r="E871" s="85"/>
      <c r="F871" s="86"/>
      <c r="G871" s="69"/>
    </row>
    <row r="872" spans="5:7" x14ac:dyDescent="0.15">
      <c r="E872" s="85"/>
      <c r="F872" s="86"/>
      <c r="G872" s="69"/>
    </row>
    <row r="873" spans="5:7" x14ac:dyDescent="0.15">
      <c r="E873" s="85"/>
      <c r="F873" s="86"/>
      <c r="G873" s="69"/>
    </row>
    <row r="874" spans="5:7" x14ac:dyDescent="0.15">
      <c r="E874" s="85"/>
      <c r="F874" s="86"/>
      <c r="G874" s="69"/>
    </row>
    <row r="875" spans="5:7" x14ac:dyDescent="0.15">
      <c r="E875" s="85"/>
      <c r="F875" s="86"/>
      <c r="G875" s="69"/>
    </row>
    <row r="876" spans="5:7" x14ac:dyDescent="0.15">
      <c r="E876" s="85"/>
      <c r="F876" s="86"/>
      <c r="G876" s="69"/>
    </row>
    <row r="877" spans="5:7" x14ac:dyDescent="0.15">
      <c r="E877" s="85"/>
      <c r="F877" s="86"/>
      <c r="G877" s="69"/>
    </row>
    <row r="878" spans="5:7" x14ac:dyDescent="0.15">
      <c r="E878" s="85"/>
      <c r="F878" s="86"/>
      <c r="G878" s="69"/>
    </row>
    <row r="879" spans="5:7" x14ac:dyDescent="0.15">
      <c r="E879" s="85"/>
      <c r="F879" s="86"/>
      <c r="G879" s="69"/>
    </row>
    <row r="880" spans="5:7" x14ac:dyDescent="0.15">
      <c r="E880" s="85"/>
      <c r="F880" s="86"/>
      <c r="G880" s="69"/>
    </row>
    <row r="881" spans="5:7" x14ac:dyDescent="0.15">
      <c r="E881" s="85"/>
      <c r="F881" s="86"/>
      <c r="G881" s="69"/>
    </row>
    <row r="882" spans="5:7" x14ac:dyDescent="0.15">
      <c r="E882" s="85"/>
      <c r="F882" s="86"/>
      <c r="G882" s="69"/>
    </row>
    <row r="883" spans="5:7" x14ac:dyDescent="0.15">
      <c r="E883" s="85"/>
      <c r="F883" s="86"/>
      <c r="G883" s="69"/>
    </row>
    <row r="884" spans="5:7" x14ac:dyDescent="0.15">
      <c r="E884" s="85"/>
      <c r="F884" s="86"/>
      <c r="G884" s="69"/>
    </row>
    <row r="885" spans="5:7" x14ac:dyDescent="0.15">
      <c r="E885" s="85"/>
      <c r="F885" s="86"/>
      <c r="G885" s="69"/>
    </row>
    <row r="886" spans="5:7" x14ac:dyDescent="0.15">
      <c r="E886" s="85"/>
      <c r="F886" s="86"/>
      <c r="G886" s="69"/>
    </row>
    <row r="887" spans="5:7" x14ac:dyDescent="0.15">
      <c r="E887" s="85"/>
      <c r="F887" s="86"/>
      <c r="G887" s="69"/>
    </row>
    <row r="888" spans="5:7" x14ac:dyDescent="0.15">
      <c r="E888" s="85"/>
      <c r="F888" s="86"/>
      <c r="G888" s="69"/>
    </row>
    <row r="889" spans="5:7" x14ac:dyDescent="0.15">
      <c r="E889" s="85"/>
      <c r="F889" s="86"/>
      <c r="G889" s="69"/>
    </row>
    <row r="890" spans="5:7" x14ac:dyDescent="0.15">
      <c r="E890" s="85"/>
      <c r="F890" s="86"/>
      <c r="G890" s="69"/>
    </row>
    <row r="891" spans="5:7" x14ac:dyDescent="0.15">
      <c r="E891" s="85"/>
      <c r="F891" s="86"/>
      <c r="G891" s="69"/>
    </row>
    <row r="892" spans="5:7" x14ac:dyDescent="0.15">
      <c r="E892" s="85"/>
      <c r="F892" s="86"/>
      <c r="G892" s="69"/>
    </row>
    <row r="893" spans="5:7" x14ac:dyDescent="0.15">
      <c r="E893" s="85"/>
      <c r="F893" s="86"/>
      <c r="G893" s="69"/>
    </row>
    <row r="894" spans="5:7" x14ac:dyDescent="0.15">
      <c r="E894" s="85"/>
      <c r="F894" s="86"/>
      <c r="G894" s="69"/>
    </row>
    <row r="895" spans="5:7" x14ac:dyDescent="0.15">
      <c r="E895" s="85"/>
      <c r="F895" s="86"/>
      <c r="G895" s="69"/>
    </row>
    <row r="896" spans="5:7" x14ac:dyDescent="0.15">
      <c r="E896" s="85"/>
      <c r="F896" s="86"/>
      <c r="G896" s="69"/>
    </row>
    <row r="897" spans="5:7" x14ac:dyDescent="0.15">
      <c r="E897" s="85"/>
      <c r="F897" s="86"/>
      <c r="G897" s="69"/>
    </row>
    <row r="898" spans="5:7" x14ac:dyDescent="0.15">
      <c r="E898" s="85"/>
      <c r="F898" s="86"/>
      <c r="G898" s="69"/>
    </row>
    <row r="899" spans="5:7" x14ac:dyDescent="0.15">
      <c r="E899" s="85"/>
      <c r="F899" s="86"/>
      <c r="G899" s="69"/>
    </row>
    <row r="900" spans="5:7" x14ac:dyDescent="0.15">
      <c r="E900" s="85"/>
      <c r="F900" s="86"/>
      <c r="G900" s="69"/>
    </row>
    <row r="901" spans="5:7" x14ac:dyDescent="0.15">
      <c r="E901" s="85"/>
      <c r="F901" s="86"/>
      <c r="G901" s="69"/>
    </row>
    <row r="902" spans="5:7" x14ac:dyDescent="0.15">
      <c r="E902" s="85"/>
      <c r="F902" s="86"/>
      <c r="G902" s="69"/>
    </row>
    <row r="903" spans="5:7" x14ac:dyDescent="0.15">
      <c r="E903" s="85"/>
      <c r="F903" s="86"/>
      <c r="G903" s="69"/>
    </row>
    <row r="904" spans="5:7" x14ac:dyDescent="0.15">
      <c r="E904" s="85"/>
      <c r="F904" s="86"/>
      <c r="G904" s="69"/>
    </row>
    <row r="905" spans="5:7" x14ac:dyDescent="0.15">
      <c r="E905" s="85"/>
      <c r="F905" s="86"/>
      <c r="G905" s="69"/>
    </row>
    <row r="906" spans="5:7" x14ac:dyDescent="0.15">
      <c r="E906" s="85"/>
      <c r="F906" s="86"/>
      <c r="G906" s="69"/>
    </row>
    <row r="907" spans="5:7" x14ac:dyDescent="0.15">
      <c r="E907" s="85"/>
      <c r="F907" s="86"/>
      <c r="G907" s="69"/>
    </row>
    <row r="908" spans="5:7" x14ac:dyDescent="0.15">
      <c r="E908" s="85"/>
      <c r="F908" s="86"/>
      <c r="G908" s="69"/>
    </row>
    <row r="909" spans="5:7" x14ac:dyDescent="0.15">
      <c r="E909" s="85"/>
      <c r="F909" s="86"/>
      <c r="G909" s="69"/>
    </row>
    <row r="910" spans="5:7" x14ac:dyDescent="0.15">
      <c r="E910" s="85"/>
      <c r="F910" s="86"/>
      <c r="G910" s="69"/>
    </row>
    <row r="911" spans="5:7" x14ac:dyDescent="0.15">
      <c r="E911" s="85"/>
      <c r="F911" s="86"/>
      <c r="G911" s="69"/>
    </row>
    <row r="912" spans="5:7" x14ac:dyDescent="0.15">
      <c r="E912" s="85"/>
      <c r="F912" s="86"/>
      <c r="G912" s="69"/>
    </row>
    <row r="913" spans="5:7" x14ac:dyDescent="0.15">
      <c r="E913" s="85"/>
      <c r="F913" s="86"/>
      <c r="G913" s="69"/>
    </row>
    <row r="914" spans="5:7" x14ac:dyDescent="0.15">
      <c r="E914" s="85"/>
      <c r="F914" s="86"/>
      <c r="G914" s="69"/>
    </row>
    <row r="915" spans="5:7" x14ac:dyDescent="0.15">
      <c r="E915" s="85"/>
      <c r="F915" s="86"/>
      <c r="G915" s="69"/>
    </row>
    <row r="916" spans="5:7" x14ac:dyDescent="0.15">
      <c r="E916" s="85"/>
      <c r="F916" s="86"/>
      <c r="G916" s="69"/>
    </row>
    <row r="917" spans="5:7" x14ac:dyDescent="0.15">
      <c r="E917" s="85"/>
      <c r="F917" s="86"/>
      <c r="G917" s="69"/>
    </row>
    <row r="918" spans="5:7" x14ac:dyDescent="0.15">
      <c r="E918" s="85"/>
      <c r="F918" s="86"/>
      <c r="G918" s="69"/>
    </row>
    <row r="919" spans="5:7" x14ac:dyDescent="0.15">
      <c r="E919" s="85"/>
      <c r="F919" s="86"/>
      <c r="G919" s="69"/>
    </row>
    <row r="920" spans="5:7" x14ac:dyDescent="0.15">
      <c r="E920" s="85"/>
      <c r="F920" s="86"/>
      <c r="G920" s="69"/>
    </row>
    <row r="921" spans="5:7" x14ac:dyDescent="0.15">
      <c r="E921" s="85"/>
      <c r="F921" s="86"/>
      <c r="G921" s="69"/>
    </row>
    <row r="922" spans="5:7" x14ac:dyDescent="0.15">
      <c r="E922" s="85"/>
      <c r="F922" s="86"/>
      <c r="G922" s="69"/>
    </row>
    <row r="923" spans="5:7" x14ac:dyDescent="0.15">
      <c r="E923" s="85"/>
      <c r="F923" s="86"/>
      <c r="G923" s="69"/>
    </row>
    <row r="924" spans="5:7" x14ac:dyDescent="0.15">
      <c r="E924" s="85"/>
      <c r="F924" s="86"/>
      <c r="G924" s="69"/>
    </row>
    <row r="925" spans="5:7" x14ac:dyDescent="0.15">
      <c r="E925" s="85"/>
      <c r="F925" s="86"/>
      <c r="G925" s="69"/>
    </row>
    <row r="926" spans="5:7" x14ac:dyDescent="0.15">
      <c r="E926" s="85"/>
      <c r="F926" s="86"/>
      <c r="G926" s="69"/>
    </row>
    <row r="927" spans="5:7" x14ac:dyDescent="0.15">
      <c r="E927" s="85"/>
      <c r="F927" s="86"/>
      <c r="G927" s="69"/>
    </row>
    <row r="928" spans="5:7" x14ac:dyDescent="0.15">
      <c r="E928" s="85"/>
      <c r="F928" s="86"/>
      <c r="G928" s="69"/>
    </row>
    <row r="929" spans="5:7" x14ac:dyDescent="0.15">
      <c r="E929" s="85"/>
      <c r="F929" s="86"/>
      <c r="G929" s="69"/>
    </row>
    <row r="930" spans="5:7" x14ac:dyDescent="0.15">
      <c r="E930" s="85"/>
      <c r="F930" s="86"/>
      <c r="G930" s="69"/>
    </row>
    <row r="931" spans="5:7" x14ac:dyDescent="0.15">
      <c r="E931" s="85"/>
      <c r="F931" s="86"/>
      <c r="G931" s="69"/>
    </row>
    <row r="932" spans="5:7" x14ac:dyDescent="0.15">
      <c r="E932" s="85"/>
      <c r="F932" s="86"/>
      <c r="G932" s="69"/>
    </row>
    <row r="933" spans="5:7" x14ac:dyDescent="0.15">
      <c r="E933" s="85"/>
      <c r="F933" s="86"/>
      <c r="G933" s="69"/>
    </row>
    <row r="934" spans="5:7" x14ac:dyDescent="0.15">
      <c r="E934" s="85"/>
      <c r="F934" s="86"/>
      <c r="G934" s="69"/>
    </row>
    <row r="935" spans="5:7" x14ac:dyDescent="0.15">
      <c r="E935" s="85"/>
      <c r="F935" s="86"/>
      <c r="G935" s="69"/>
    </row>
    <row r="936" spans="5:7" x14ac:dyDescent="0.15">
      <c r="E936" s="85"/>
      <c r="F936" s="86"/>
      <c r="G936" s="69"/>
    </row>
    <row r="937" spans="5:7" x14ac:dyDescent="0.15">
      <c r="E937" s="85"/>
      <c r="F937" s="86"/>
      <c r="G937" s="69"/>
    </row>
    <row r="938" spans="5:7" x14ac:dyDescent="0.15">
      <c r="E938" s="85"/>
      <c r="F938" s="86"/>
      <c r="G938" s="69"/>
    </row>
    <row r="939" spans="5:7" x14ac:dyDescent="0.15">
      <c r="E939" s="85"/>
      <c r="F939" s="86"/>
      <c r="G939" s="69"/>
    </row>
    <row r="940" spans="5:7" x14ac:dyDescent="0.15">
      <c r="E940" s="85"/>
      <c r="F940" s="86"/>
      <c r="G940" s="69"/>
    </row>
    <row r="941" spans="5:7" x14ac:dyDescent="0.15">
      <c r="E941" s="85"/>
      <c r="F941" s="86"/>
      <c r="G941" s="69"/>
    </row>
    <row r="942" spans="5:7" x14ac:dyDescent="0.15">
      <c r="E942" s="85"/>
      <c r="F942" s="86"/>
      <c r="G942" s="69"/>
    </row>
    <row r="943" spans="5:7" x14ac:dyDescent="0.15">
      <c r="E943" s="85"/>
      <c r="F943" s="86"/>
      <c r="G943" s="69"/>
    </row>
    <row r="944" spans="5:7" x14ac:dyDescent="0.15">
      <c r="E944" s="85"/>
      <c r="F944" s="86"/>
      <c r="G944" s="69"/>
    </row>
    <row r="945" spans="5:7" x14ac:dyDescent="0.15">
      <c r="E945" s="85"/>
      <c r="F945" s="86"/>
      <c r="G945" s="69"/>
    </row>
    <row r="946" spans="5:7" x14ac:dyDescent="0.15">
      <c r="E946" s="85"/>
      <c r="F946" s="86"/>
      <c r="G946" s="69"/>
    </row>
    <row r="947" spans="5:7" x14ac:dyDescent="0.15">
      <c r="E947" s="85"/>
      <c r="F947" s="86"/>
      <c r="G947" s="69"/>
    </row>
    <row r="948" spans="5:7" x14ac:dyDescent="0.15">
      <c r="E948" s="85"/>
      <c r="F948" s="86"/>
      <c r="G948" s="69"/>
    </row>
    <row r="949" spans="5:7" x14ac:dyDescent="0.15">
      <c r="E949" s="85"/>
      <c r="F949" s="86"/>
      <c r="G949" s="69"/>
    </row>
    <row r="950" spans="5:7" x14ac:dyDescent="0.15">
      <c r="E950" s="85"/>
      <c r="F950" s="86"/>
      <c r="G950" s="69"/>
    </row>
    <row r="951" spans="5:7" x14ac:dyDescent="0.15">
      <c r="E951" s="85"/>
      <c r="F951" s="86"/>
      <c r="G951" s="69"/>
    </row>
    <row r="952" spans="5:7" x14ac:dyDescent="0.15">
      <c r="E952" s="85"/>
      <c r="F952" s="86"/>
      <c r="G952" s="69"/>
    </row>
    <row r="953" spans="5:7" x14ac:dyDescent="0.15">
      <c r="E953" s="85"/>
      <c r="F953" s="86"/>
      <c r="G953" s="69"/>
    </row>
    <row r="954" spans="5:7" x14ac:dyDescent="0.15">
      <c r="E954" s="85"/>
      <c r="F954" s="86"/>
      <c r="G954" s="69"/>
    </row>
    <row r="955" spans="5:7" x14ac:dyDescent="0.15">
      <c r="E955" s="85"/>
      <c r="F955" s="86"/>
      <c r="G955" s="69"/>
    </row>
    <row r="956" spans="5:7" x14ac:dyDescent="0.15">
      <c r="E956" s="85"/>
      <c r="F956" s="86"/>
      <c r="G956" s="69"/>
    </row>
    <row r="957" spans="5:7" x14ac:dyDescent="0.15">
      <c r="E957" s="85"/>
      <c r="F957" s="86"/>
      <c r="G957" s="69"/>
    </row>
    <row r="958" spans="5:7" x14ac:dyDescent="0.15">
      <c r="E958" s="85"/>
      <c r="F958" s="86"/>
      <c r="G958" s="69"/>
    </row>
    <row r="959" spans="5:7" x14ac:dyDescent="0.15">
      <c r="E959" s="85"/>
      <c r="F959" s="86"/>
      <c r="G959" s="69"/>
    </row>
    <row r="960" spans="5:7" x14ac:dyDescent="0.15">
      <c r="E960" s="85"/>
      <c r="F960" s="86"/>
      <c r="G960" s="69"/>
    </row>
    <row r="961" spans="5:7" x14ac:dyDescent="0.15">
      <c r="E961" s="85"/>
      <c r="F961" s="86"/>
      <c r="G961" s="69"/>
    </row>
    <row r="962" spans="5:7" x14ac:dyDescent="0.15">
      <c r="E962" s="85"/>
      <c r="F962" s="86"/>
      <c r="G962" s="69"/>
    </row>
    <row r="963" spans="5:7" x14ac:dyDescent="0.15">
      <c r="E963" s="85"/>
      <c r="F963" s="86"/>
      <c r="G963" s="69"/>
    </row>
    <row r="964" spans="5:7" x14ac:dyDescent="0.15">
      <c r="E964" s="85"/>
      <c r="F964" s="86"/>
      <c r="G964" s="69"/>
    </row>
    <row r="965" spans="5:7" x14ac:dyDescent="0.15">
      <c r="E965" s="85"/>
      <c r="F965" s="86"/>
      <c r="G965" s="69"/>
    </row>
    <row r="966" spans="5:7" x14ac:dyDescent="0.15">
      <c r="E966" s="85"/>
      <c r="F966" s="86"/>
      <c r="G966" s="69"/>
    </row>
    <row r="967" spans="5:7" x14ac:dyDescent="0.15">
      <c r="E967" s="85"/>
      <c r="F967" s="86"/>
      <c r="G967" s="69"/>
    </row>
    <row r="968" spans="5:7" x14ac:dyDescent="0.15">
      <c r="E968" s="85"/>
      <c r="F968" s="86"/>
      <c r="G968" s="69"/>
    </row>
    <row r="969" spans="5:7" x14ac:dyDescent="0.15">
      <c r="E969" s="85"/>
      <c r="F969" s="86"/>
      <c r="G969" s="69"/>
    </row>
    <row r="970" spans="5:7" x14ac:dyDescent="0.15">
      <c r="E970" s="85"/>
      <c r="F970" s="86"/>
      <c r="G970" s="69"/>
    </row>
    <row r="971" spans="5:7" x14ac:dyDescent="0.15">
      <c r="E971" s="85"/>
      <c r="F971" s="86"/>
      <c r="G971" s="69"/>
    </row>
    <row r="972" spans="5:7" x14ac:dyDescent="0.15">
      <c r="E972" s="85"/>
      <c r="F972" s="86"/>
      <c r="G972" s="69"/>
    </row>
    <row r="973" spans="5:7" x14ac:dyDescent="0.15">
      <c r="E973" s="85"/>
      <c r="F973" s="86"/>
      <c r="G973" s="69"/>
    </row>
    <row r="974" spans="5:7" x14ac:dyDescent="0.15">
      <c r="E974" s="85"/>
      <c r="F974" s="86"/>
      <c r="G974" s="69"/>
    </row>
    <row r="975" spans="5:7" x14ac:dyDescent="0.15">
      <c r="E975" s="85"/>
      <c r="F975" s="86"/>
      <c r="G975" s="69"/>
    </row>
    <row r="976" spans="5:7" x14ac:dyDescent="0.15">
      <c r="E976" s="85"/>
      <c r="F976" s="86"/>
      <c r="G976" s="69"/>
    </row>
    <row r="977" spans="5:7" x14ac:dyDescent="0.15">
      <c r="E977" s="85"/>
      <c r="F977" s="86"/>
      <c r="G977" s="69"/>
    </row>
    <row r="978" spans="5:7" x14ac:dyDescent="0.15">
      <c r="E978" s="85"/>
      <c r="F978" s="86"/>
      <c r="G978" s="69"/>
    </row>
    <row r="979" spans="5:7" x14ac:dyDescent="0.15">
      <c r="E979" s="85"/>
      <c r="F979" s="86"/>
      <c r="G979" s="69"/>
    </row>
    <row r="980" spans="5:7" x14ac:dyDescent="0.15">
      <c r="E980" s="85"/>
      <c r="F980" s="86"/>
      <c r="G980" s="69"/>
    </row>
    <row r="981" spans="5:7" x14ac:dyDescent="0.15">
      <c r="E981" s="85"/>
      <c r="F981" s="86"/>
      <c r="G981" s="69"/>
    </row>
    <row r="982" spans="5:7" x14ac:dyDescent="0.15">
      <c r="E982" s="85"/>
      <c r="F982" s="86"/>
      <c r="G982" s="69"/>
    </row>
    <row r="983" spans="5:7" x14ac:dyDescent="0.15">
      <c r="E983" s="85"/>
      <c r="F983" s="86"/>
      <c r="G983" s="69"/>
    </row>
    <row r="984" spans="5:7" x14ac:dyDescent="0.15">
      <c r="E984" s="85"/>
      <c r="F984" s="86"/>
      <c r="G984" s="69"/>
    </row>
    <row r="985" spans="5:7" x14ac:dyDescent="0.15">
      <c r="E985" s="85"/>
      <c r="F985" s="86"/>
      <c r="G985" s="69"/>
    </row>
    <row r="986" spans="5:7" x14ac:dyDescent="0.15">
      <c r="E986" s="85"/>
      <c r="F986" s="86"/>
      <c r="G986" s="69"/>
    </row>
    <row r="987" spans="5:7" x14ac:dyDescent="0.15">
      <c r="E987" s="85"/>
      <c r="F987" s="86"/>
      <c r="G987" s="69"/>
    </row>
    <row r="988" spans="5:7" x14ac:dyDescent="0.15">
      <c r="E988" s="85"/>
      <c r="F988" s="86"/>
      <c r="G988" s="69"/>
    </row>
    <row r="989" spans="5:7" x14ac:dyDescent="0.15">
      <c r="E989" s="85"/>
      <c r="F989" s="86"/>
      <c r="G989" s="69"/>
    </row>
    <row r="990" spans="5:7" x14ac:dyDescent="0.15">
      <c r="E990" s="85"/>
      <c r="F990" s="86"/>
      <c r="G990" s="69"/>
    </row>
    <row r="991" spans="5:7" x14ac:dyDescent="0.15">
      <c r="E991" s="85"/>
      <c r="F991" s="86"/>
      <c r="G991" s="69"/>
    </row>
    <row r="992" spans="5:7" x14ac:dyDescent="0.15">
      <c r="E992" s="85"/>
      <c r="F992" s="86"/>
      <c r="G992" s="69"/>
    </row>
    <row r="993" spans="5:7" x14ac:dyDescent="0.15">
      <c r="E993" s="85"/>
      <c r="F993" s="86"/>
      <c r="G993" s="69"/>
    </row>
    <row r="994" spans="5:7" x14ac:dyDescent="0.15">
      <c r="E994" s="85"/>
      <c r="F994" s="86"/>
      <c r="G994" s="69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Z642"/>
  <sheetViews>
    <sheetView topLeftCell="A533" workbookViewId="0">
      <selection activeCell="J598" sqref="J598"/>
    </sheetView>
  </sheetViews>
  <sheetFormatPr defaultRowHeight="13.5" x14ac:dyDescent="0.15"/>
  <sheetData>
    <row r="2" spans="2:26" x14ac:dyDescent="0.15">
      <c r="B2" s="87" t="s">
        <v>1916</v>
      </c>
      <c r="C2" s="88" t="s">
        <v>1917</v>
      </c>
      <c r="D2" s="88" t="s">
        <v>1918</v>
      </c>
      <c r="E2" s="88" t="s">
        <v>1919</v>
      </c>
      <c r="F2" s="88" t="s">
        <v>1920</v>
      </c>
      <c r="G2" s="88" t="s">
        <v>1921</v>
      </c>
      <c r="H2" s="88" t="s">
        <v>1922</v>
      </c>
      <c r="I2" s="117" t="s">
        <v>1923</v>
      </c>
      <c r="J2" s="117" t="s">
        <v>1924</v>
      </c>
      <c r="K2" s="117" t="s">
        <v>1925</v>
      </c>
      <c r="L2" s="117" t="s">
        <v>1926</v>
      </c>
      <c r="M2" s="117" t="s">
        <v>1927</v>
      </c>
      <c r="N2" s="117" t="s">
        <v>1928</v>
      </c>
      <c r="O2" s="117" t="s">
        <v>1929</v>
      </c>
      <c r="P2" s="117" t="s">
        <v>1930</v>
      </c>
      <c r="Q2" s="117" t="s">
        <v>1931</v>
      </c>
      <c r="R2" s="117" t="s">
        <v>1932</v>
      </c>
      <c r="S2" s="117" t="s">
        <v>1933</v>
      </c>
      <c r="T2" s="117" t="s">
        <v>1934</v>
      </c>
      <c r="U2" s="117" t="s">
        <v>1935</v>
      </c>
      <c r="V2" s="117" t="s">
        <v>1936</v>
      </c>
      <c r="W2" s="117" t="s">
        <v>1937</v>
      </c>
      <c r="X2" s="117" t="s">
        <v>1938</v>
      </c>
      <c r="Y2" s="117" t="s">
        <v>1939</v>
      </c>
      <c r="Z2" s="117" t="s">
        <v>1940</v>
      </c>
    </row>
    <row r="3" spans="2:26" x14ac:dyDescent="0.15">
      <c r="B3" s="23">
        <v>1</v>
      </c>
      <c r="C3" s="23" t="str">
        <f>"挂饰"&amp;B3</f>
        <v>挂饰1</v>
      </c>
      <c r="D3" s="23" t="s">
        <v>1941</v>
      </c>
      <c r="E3" s="89" t="s">
        <v>1942</v>
      </c>
      <c r="F3" s="90" t="s">
        <v>1943</v>
      </c>
      <c r="G3" s="22" t="s">
        <v>1944</v>
      </c>
      <c r="H3" s="23">
        <v>1</v>
      </c>
      <c r="I3" s="23">
        <f t="shared" ref="I3:I66" si="0">ROUND(VLOOKUP($F3,professionGrow,防御力,FALSE)*(1+VLOOKUP($G3,professionGrowP,防御力,FALSE))*$H3*10*VLOOKUP($D3,drop_qulity,4,FALSE)*(1+VLOOKUP($G3,eq_change2,防御力,FALSE)),0)</f>
        <v>13</v>
      </c>
      <c r="J3" s="23">
        <f t="shared" ref="J3:J66" si="1">ROUND(VLOOKUP($F3,professionGrow,血量,FALSE)*(1+VLOOKUP($G3,professionGrowP,血量,FALSE))*$H3*10*VLOOKUP($D3,drop_qulity,5,FALSE)*(1+VLOOKUP($G3,eq_change2,血量,FALSE)),0)</f>
        <v>12</v>
      </c>
      <c r="K3" s="23">
        <f t="shared" ref="K3:K66" si="2">ROUND(VLOOKUP($F3,professionGrow,魔法值,FALSE)*(1+VLOOKUP($G3,professionGrowP,魔法值,FALSE))*$H3*10*VLOOKUP($D3,drop_qulity,5,FALSE)*(1+VLOOKUP($G3,eq_change2,魔法值,FALSE)),0)</f>
        <v>4</v>
      </c>
      <c r="L3" s="23">
        <f t="shared" ref="L3:L66" si="3">ROUND(VLOOKUP($F3,professionGrow,力量,FALSE)*(1+VLOOKUP($G3,professionGrowP,力量,FALSE))*$H3*10*VLOOKUP($D3,drop_qulity,5,FALSE)*(1+VLOOKUP(G3,eq_change2,力量,FALSE)),0)</f>
        <v>10</v>
      </c>
      <c r="M3" s="89" t="s">
        <v>1945</v>
      </c>
      <c r="N3" s="23">
        <f t="shared" ref="N3:N66" si="4">ROUND(VLOOKUP($F3,professionGrow,魔攻,FALSE)*(1+VLOOKUP($G3,professionGrowP,魔攻,FALSE))*$H3*10*VLOOKUP($D3,drop_qulity,5,FALSE)*(1+VLOOKUP(G3,eq_change2,魔攻,FALSE)),0)</f>
        <v>6</v>
      </c>
      <c r="O3" s="23">
        <f t="shared" ref="O3:O66" si="5">ROUND(VLOOKUP($F3,professionGrow,敏捷,FALSE)*(1+VLOOKUP($G3,professionGrowP,敏捷,FALSE))*$H3*10*VLOOKUP($D3,drop_qulity,5,FALSE)*(1+VLOOKUP(G3,eq_change2,敏捷,FALSE)),0)</f>
        <v>4</v>
      </c>
      <c r="P3" s="23">
        <f t="shared" ref="P3:P66" si="6">ROUND(VLOOKUP($F3,professionGrow,幸运,FALSE)*(1+VLOOKUP($G3,professionGrowP,幸运,FALSE))*$H3*10*VLOOKUP($D3,drop_qulity,5,FALSE)*(1+VLOOKUP(G3,eq_change2,幸运,FALSE)),0)</f>
        <v>5</v>
      </c>
      <c r="Q3" s="112">
        <f>(P3/2)%</f>
        <v>2.5000000000000001E-2</v>
      </c>
      <c r="R3" s="112">
        <f>(O3/4)%</f>
        <v>0.01</v>
      </c>
      <c r="S3" s="112">
        <f>(P3/6)%</f>
        <v>8.3333333333333332E-3</v>
      </c>
      <c r="T3" s="89" t="s">
        <v>1946</v>
      </c>
      <c r="U3" s="23">
        <f t="shared" ref="U3:Z12" si="7">ROUND(VLOOKUP($F3,professionGrow,MATCH(U$2,professionGrowPName,0),FALSE)*(1+VLOOKUP($G3,professionGrowP,MATCH(U$2,professionGrowPName,0),FALSE))*$H3*10*VLOOKUP($D3,drop_qulity,5,FALSE),0)</f>
        <v>5</v>
      </c>
      <c r="V3" s="23">
        <f t="shared" si="7"/>
        <v>5</v>
      </c>
      <c r="W3" s="23">
        <f t="shared" si="7"/>
        <v>3</v>
      </c>
      <c r="X3" s="23">
        <f t="shared" si="7"/>
        <v>5</v>
      </c>
      <c r="Y3" s="23">
        <f t="shared" si="7"/>
        <v>5</v>
      </c>
      <c r="Z3" s="23">
        <f t="shared" si="7"/>
        <v>11</v>
      </c>
    </row>
    <row r="4" spans="2:26" x14ac:dyDescent="0.15">
      <c r="B4" s="23">
        <v>2</v>
      </c>
      <c r="C4" s="23" t="str">
        <f t="shared" ref="C4:C67" si="8">"挂饰"&amp;B4</f>
        <v>挂饰2</v>
      </c>
      <c r="D4" s="23" t="s">
        <v>1947</v>
      </c>
      <c r="E4" s="89" t="s">
        <v>1948</v>
      </c>
      <c r="F4" s="90" t="s">
        <v>1949</v>
      </c>
      <c r="G4" s="22" t="s">
        <v>1950</v>
      </c>
      <c r="H4" s="23">
        <v>2</v>
      </c>
      <c r="I4" s="23">
        <f t="shared" si="0"/>
        <v>26</v>
      </c>
      <c r="J4" s="23">
        <f t="shared" si="1"/>
        <v>25</v>
      </c>
      <c r="K4" s="23">
        <f t="shared" si="2"/>
        <v>7</v>
      </c>
      <c r="L4" s="23">
        <f t="shared" si="3"/>
        <v>20</v>
      </c>
      <c r="M4" s="89" t="s">
        <v>1951</v>
      </c>
      <c r="N4" s="23">
        <f t="shared" si="4"/>
        <v>13</v>
      </c>
      <c r="O4" s="23">
        <f t="shared" si="5"/>
        <v>9</v>
      </c>
      <c r="P4" s="23">
        <f t="shared" si="6"/>
        <v>9</v>
      </c>
      <c r="Q4" s="112">
        <f t="shared" ref="Q4:Q67" si="9">(P4/2)%</f>
        <v>4.4999999999999998E-2</v>
      </c>
      <c r="R4" s="112">
        <f t="shared" ref="R4:R67" si="10">(O4/4)%</f>
        <v>2.2499999999999999E-2</v>
      </c>
      <c r="S4" s="112">
        <f t="shared" ref="S4:S67" si="11">(P4/6)%</f>
        <v>1.4999999999999999E-2</v>
      </c>
      <c r="T4" s="89" t="s">
        <v>1952</v>
      </c>
      <c r="U4" s="23">
        <f t="shared" si="7"/>
        <v>9</v>
      </c>
      <c r="V4" s="23">
        <f t="shared" si="7"/>
        <v>10</v>
      </c>
      <c r="W4" s="23">
        <f t="shared" si="7"/>
        <v>6</v>
      </c>
      <c r="X4" s="23">
        <f t="shared" si="7"/>
        <v>10</v>
      </c>
      <c r="Y4" s="23">
        <f t="shared" si="7"/>
        <v>9</v>
      </c>
      <c r="Z4" s="23">
        <f t="shared" si="7"/>
        <v>23</v>
      </c>
    </row>
    <row r="5" spans="2:26" x14ac:dyDescent="0.15">
      <c r="B5" s="23">
        <v>3</v>
      </c>
      <c r="C5" s="23" t="str">
        <f t="shared" si="8"/>
        <v>挂饰3</v>
      </c>
      <c r="D5" s="23" t="s">
        <v>1953</v>
      </c>
      <c r="E5" s="89" t="s">
        <v>1952</v>
      </c>
      <c r="F5" s="90" t="s">
        <v>1954</v>
      </c>
      <c r="G5" s="22" t="s">
        <v>1955</v>
      </c>
      <c r="H5" s="23">
        <v>3</v>
      </c>
      <c r="I5" s="23">
        <f t="shared" si="0"/>
        <v>38</v>
      </c>
      <c r="J5" s="23">
        <f t="shared" si="1"/>
        <v>37</v>
      </c>
      <c r="K5" s="23">
        <f t="shared" si="2"/>
        <v>11</v>
      </c>
      <c r="L5" s="23">
        <f t="shared" si="3"/>
        <v>30</v>
      </c>
      <c r="M5" s="89" t="s">
        <v>1951</v>
      </c>
      <c r="N5" s="23">
        <f t="shared" si="4"/>
        <v>19</v>
      </c>
      <c r="O5" s="23">
        <f t="shared" si="5"/>
        <v>13</v>
      </c>
      <c r="P5" s="23">
        <f t="shared" si="6"/>
        <v>14</v>
      </c>
      <c r="Q5" s="112">
        <f t="shared" si="9"/>
        <v>7.0000000000000007E-2</v>
      </c>
      <c r="R5" s="112">
        <f t="shared" si="10"/>
        <v>3.2500000000000001E-2</v>
      </c>
      <c r="S5" s="112">
        <f t="shared" si="11"/>
        <v>2.3333333333333334E-2</v>
      </c>
      <c r="T5" s="89" t="s">
        <v>1952</v>
      </c>
      <c r="U5" s="23">
        <f t="shared" si="7"/>
        <v>14</v>
      </c>
      <c r="V5" s="23">
        <f t="shared" si="7"/>
        <v>16</v>
      </c>
      <c r="W5" s="23">
        <f t="shared" si="7"/>
        <v>10</v>
      </c>
      <c r="X5" s="23">
        <f t="shared" si="7"/>
        <v>16</v>
      </c>
      <c r="Y5" s="23">
        <f t="shared" si="7"/>
        <v>14</v>
      </c>
      <c r="Z5" s="23">
        <f t="shared" si="7"/>
        <v>34</v>
      </c>
    </row>
    <row r="6" spans="2:26" x14ac:dyDescent="0.15">
      <c r="B6" s="23">
        <v>4</v>
      </c>
      <c r="C6" s="23" t="str">
        <f t="shared" si="8"/>
        <v>挂饰4</v>
      </c>
      <c r="D6" s="23" t="s">
        <v>1953</v>
      </c>
      <c r="E6" s="89" t="s">
        <v>1952</v>
      </c>
      <c r="F6" s="90" t="s">
        <v>1954</v>
      </c>
      <c r="G6" s="22" t="s">
        <v>1955</v>
      </c>
      <c r="H6" s="23">
        <v>4</v>
      </c>
      <c r="I6" s="23">
        <f t="shared" si="0"/>
        <v>51</v>
      </c>
      <c r="J6" s="23">
        <f t="shared" si="1"/>
        <v>50</v>
      </c>
      <c r="K6" s="23">
        <f t="shared" si="2"/>
        <v>15</v>
      </c>
      <c r="L6" s="23">
        <f t="shared" si="3"/>
        <v>40</v>
      </c>
      <c r="M6" s="89" t="s">
        <v>1951</v>
      </c>
      <c r="N6" s="23">
        <f t="shared" si="4"/>
        <v>25</v>
      </c>
      <c r="O6" s="23">
        <f t="shared" si="5"/>
        <v>18</v>
      </c>
      <c r="P6" s="23">
        <f t="shared" si="6"/>
        <v>18</v>
      </c>
      <c r="Q6" s="112">
        <f t="shared" si="9"/>
        <v>0.09</v>
      </c>
      <c r="R6" s="112">
        <f t="shared" si="10"/>
        <v>4.4999999999999998E-2</v>
      </c>
      <c r="S6" s="112">
        <f t="shared" si="11"/>
        <v>0.03</v>
      </c>
      <c r="T6" s="89" t="s">
        <v>1952</v>
      </c>
      <c r="U6" s="23">
        <f t="shared" si="7"/>
        <v>18</v>
      </c>
      <c r="V6" s="23">
        <f t="shared" si="7"/>
        <v>21</v>
      </c>
      <c r="W6" s="23">
        <f t="shared" si="7"/>
        <v>13</v>
      </c>
      <c r="X6" s="23">
        <f t="shared" si="7"/>
        <v>21</v>
      </c>
      <c r="Y6" s="23">
        <f t="shared" si="7"/>
        <v>18</v>
      </c>
      <c r="Z6" s="23">
        <f t="shared" si="7"/>
        <v>45</v>
      </c>
    </row>
    <row r="7" spans="2:26" x14ac:dyDescent="0.15">
      <c r="B7" s="23">
        <v>5</v>
      </c>
      <c r="C7" s="23" t="str">
        <f t="shared" si="8"/>
        <v>挂饰5</v>
      </c>
      <c r="D7" s="23" t="s">
        <v>1953</v>
      </c>
      <c r="E7" s="89" t="s">
        <v>1952</v>
      </c>
      <c r="F7" s="90" t="s">
        <v>1954</v>
      </c>
      <c r="G7" s="22" t="s">
        <v>1955</v>
      </c>
      <c r="H7" s="23">
        <v>5</v>
      </c>
      <c r="I7" s="23">
        <f t="shared" si="0"/>
        <v>64</v>
      </c>
      <c r="J7" s="23">
        <f t="shared" si="1"/>
        <v>62</v>
      </c>
      <c r="K7" s="23">
        <f t="shared" si="2"/>
        <v>18</v>
      </c>
      <c r="L7" s="23">
        <f t="shared" si="3"/>
        <v>50</v>
      </c>
      <c r="M7" s="89" t="s">
        <v>1951</v>
      </c>
      <c r="N7" s="23">
        <f t="shared" si="4"/>
        <v>32</v>
      </c>
      <c r="O7" s="23">
        <f t="shared" si="5"/>
        <v>22</v>
      </c>
      <c r="P7" s="23">
        <f t="shared" si="6"/>
        <v>23</v>
      </c>
      <c r="Q7" s="112">
        <f t="shared" si="9"/>
        <v>0.115</v>
      </c>
      <c r="R7" s="112">
        <f t="shared" si="10"/>
        <v>5.5E-2</v>
      </c>
      <c r="S7" s="112">
        <f t="shared" si="11"/>
        <v>3.8333333333333337E-2</v>
      </c>
      <c r="T7" s="89" t="s">
        <v>1952</v>
      </c>
      <c r="U7" s="23">
        <f t="shared" si="7"/>
        <v>23</v>
      </c>
      <c r="V7" s="23">
        <f t="shared" si="7"/>
        <v>26</v>
      </c>
      <c r="W7" s="23">
        <f t="shared" si="7"/>
        <v>16</v>
      </c>
      <c r="X7" s="23">
        <f t="shared" si="7"/>
        <v>26</v>
      </c>
      <c r="Y7" s="23">
        <f t="shared" si="7"/>
        <v>23</v>
      </c>
      <c r="Z7" s="23">
        <f t="shared" si="7"/>
        <v>57</v>
      </c>
    </row>
    <row r="8" spans="2:26" x14ac:dyDescent="0.15">
      <c r="B8" s="23">
        <v>6</v>
      </c>
      <c r="C8" s="23" t="str">
        <f t="shared" si="8"/>
        <v>挂饰6</v>
      </c>
      <c r="D8" s="23" t="s">
        <v>1953</v>
      </c>
      <c r="E8" s="89" t="s">
        <v>1952</v>
      </c>
      <c r="F8" s="90" t="s">
        <v>1954</v>
      </c>
      <c r="G8" s="22" t="s">
        <v>1955</v>
      </c>
      <c r="H8" s="23">
        <v>6</v>
      </c>
      <c r="I8" s="23">
        <f t="shared" si="0"/>
        <v>77</v>
      </c>
      <c r="J8" s="23">
        <f t="shared" si="1"/>
        <v>75</v>
      </c>
      <c r="K8" s="23">
        <f t="shared" si="2"/>
        <v>22</v>
      </c>
      <c r="L8" s="23">
        <f t="shared" si="3"/>
        <v>60</v>
      </c>
      <c r="M8" s="89" t="s">
        <v>1951</v>
      </c>
      <c r="N8" s="23">
        <f t="shared" si="4"/>
        <v>38</v>
      </c>
      <c r="O8" s="23">
        <f t="shared" si="5"/>
        <v>27</v>
      </c>
      <c r="P8" s="23">
        <f t="shared" si="6"/>
        <v>27</v>
      </c>
      <c r="Q8" s="112">
        <f t="shared" si="9"/>
        <v>0.13500000000000001</v>
      </c>
      <c r="R8" s="112">
        <f t="shared" si="10"/>
        <v>6.7500000000000004E-2</v>
      </c>
      <c r="S8" s="112">
        <f t="shared" si="11"/>
        <v>4.4999999999999998E-2</v>
      </c>
      <c r="T8" s="89" t="s">
        <v>1952</v>
      </c>
      <c r="U8" s="23">
        <f t="shared" si="7"/>
        <v>27</v>
      </c>
      <c r="V8" s="23">
        <f t="shared" si="7"/>
        <v>31</v>
      </c>
      <c r="W8" s="23">
        <f t="shared" si="7"/>
        <v>19</v>
      </c>
      <c r="X8" s="23">
        <f t="shared" si="7"/>
        <v>31</v>
      </c>
      <c r="Y8" s="23">
        <f t="shared" si="7"/>
        <v>27</v>
      </c>
      <c r="Z8" s="23">
        <f t="shared" si="7"/>
        <v>68</v>
      </c>
    </row>
    <row r="9" spans="2:26" x14ac:dyDescent="0.15">
      <c r="B9" s="23">
        <v>7</v>
      </c>
      <c r="C9" s="23" t="str">
        <f t="shared" si="8"/>
        <v>挂饰7</v>
      </c>
      <c r="D9" s="23" t="s">
        <v>1953</v>
      </c>
      <c r="E9" s="89" t="s">
        <v>1952</v>
      </c>
      <c r="F9" s="90" t="s">
        <v>1954</v>
      </c>
      <c r="G9" s="22" t="s">
        <v>1955</v>
      </c>
      <c r="H9" s="23">
        <v>7</v>
      </c>
      <c r="I9" s="23">
        <f t="shared" si="0"/>
        <v>90</v>
      </c>
      <c r="J9" s="23">
        <f t="shared" si="1"/>
        <v>87</v>
      </c>
      <c r="K9" s="23">
        <f t="shared" si="2"/>
        <v>25</v>
      </c>
      <c r="L9" s="23">
        <f t="shared" si="3"/>
        <v>70</v>
      </c>
      <c r="M9" s="89" t="s">
        <v>1951</v>
      </c>
      <c r="N9" s="23">
        <f t="shared" si="4"/>
        <v>44</v>
      </c>
      <c r="O9" s="23">
        <f t="shared" si="5"/>
        <v>31</v>
      </c>
      <c r="P9" s="23">
        <f t="shared" si="6"/>
        <v>32</v>
      </c>
      <c r="Q9" s="112">
        <f t="shared" si="9"/>
        <v>0.16</v>
      </c>
      <c r="R9" s="112">
        <f t="shared" si="10"/>
        <v>7.7499999999999999E-2</v>
      </c>
      <c r="S9" s="112">
        <f t="shared" si="11"/>
        <v>5.333333333333333E-2</v>
      </c>
      <c r="T9" s="89" t="s">
        <v>1952</v>
      </c>
      <c r="U9" s="23">
        <f t="shared" si="7"/>
        <v>32</v>
      </c>
      <c r="V9" s="23">
        <f t="shared" si="7"/>
        <v>36</v>
      </c>
      <c r="W9" s="23">
        <f t="shared" si="7"/>
        <v>22</v>
      </c>
      <c r="X9" s="23">
        <f t="shared" si="7"/>
        <v>36</v>
      </c>
      <c r="Y9" s="23">
        <f t="shared" si="7"/>
        <v>32</v>
      </c>
      <c r="Z9" s="23">
        <f t="shared" si="7"/>
        <v>79</v>
      </c>
    </row>
    <row r="10" spans="2:26" x14ac:dyDescent="0.15">
      <c r="B10" s="23">
        <v>8</v>
      </c>
      <c r="C10" s="23" t="str">
        <f t="shared" si="8"/>
        <v>挂饰8</v>
      </c>
      <c r="D10" s="23" t="s">
        <v>1953</v>
      </c>
      <c r="E10" s="89" t="s">
        <v>1952</v>
      </c>
      <c r="F10" s="90" t="s">
        <v>1954</v>
      </c>
      <c r="G10" s="22" t="s">
        <v>1955</v>
      </c>
      <c r="H10" s="23">
        <v>8</v>
      </c>
      <c r="I10" s="23">
        <f t="shared" si="0"/>
        <v>102</v>
      </c>
      <c r="J10" s="23">
        <f t="shared" si="1"/>
        <v>100</v>
      </c>
      <c r="K10" s="23">
        <f t="shared" si="2"/>
        <v>29</v>
      </c>
      <c r="L10" s="23">
        <f t="shared" si="3"/>
        <v>80</v>
      </c>
      <c r="M10" s="89" t="s">
        <v>1951</v>
      </c>
      <c r="N10" s="23">
        <f t="shared" si="4"/>
        <v>51</v>
      </c>
      <c r="O10" s="23">
        <f t="shared" si="5"/>
        <v>35</v>
      </c>
      <c r="P10" s="23">
        <f t="shared" si="6"/>
        <v>36</v>
      </c>
      <c r="Q10" s="112">
        <f t="shared" si="9"/>
        <v>0.18</v>
      </c>
      <c r="R10" s="112">
        <f t="shared" si="10"/>
        <v>8.7499999999999994E-2</v>
      </c>
      <c r="S10" s="112">
        <f t="shared" si="11"/>
        <v>0.06</v>
      </c>
      <c r="T10" s="89" t="s">
        <v>1952</v>
      </c>
      <c r="U10" s="23">
        <f t="shared" si="7"/>
        <v>36</v>
      </c>
      <c r="V10" s="23">
        <f t="shared" si="7"/>
        <v>42</v>
      </c>
      <c r="W10" s="23">
        <f t="shared" si="7"/>
        <v>25</v>
      </c>
      <c r="X10" s="23">
        <f t="shared" si="7"/>
        <v>42</v>
      </c>
      <c r="Y10" s="23">
        <f t="shared" si="7"/>
        <v>36</v>
      </c>
      <c r="Z10" s="23">
        <f t="shared" si="7"/>
        <v>91</v>
      </c>
    </row>
    <row r="11" spans="2:26" x14ac:dyDescent="0.15">
      <c r="B11" s="23">
        <v>9</v>
      </c>
      <c r="C11" s="23" t="str">
        <f t="shared" si="8"/>
        <v>挂饰9</v>
      </c>
      <c r="D11" s="23" t="s">
        <v>1956</v>
      </c>
      <c r="E11" s="89" t="s">
        <v>1952</v>
      </c>
      <c r="F11" s="90" t="s">
        <v>1954</v>
      </c>
      <c r="G11" s="22" t="s">
        <v>1955</v>
      </c>
      <c r="H11" s="23">
        <f>H3</f>
        <v>1</v>
      </c>
      <c r="I11" s="23">
        <f t="shared" si="0"/>
        <v>7</v>
      </c>
      <c r="J11" s="23">
        <f t="shared" si="1"/>
        <v>14</v>
      </c>
      <c r="K11" s="23">
        <f t="shared" si="2"/>
        <v>4</v>
      </c>
      <c r="L11" s="23">
        <f t="shared" si="3"/>
        <v>11</v>
      </c>
      <c r="M11" s="89" t="s">
        <v>1951</v>
      </c>
      <c r="N11" s="23">
        <f t="shared" si="4"/>
        <v>7</v>
      </c>
      <c r="O11" s="23">
        <f t="shared" si="5"/>
        <v>5</v>
      </c>
      <c r="P11" s="23">
        <f t="shared" si="6"/>
        <v>5</v>
      </c>
      <c r="Q11" s="112">
        <f t="shared" si="9"/>
        <v>2.5000000000000001E-2</v>
      </c>
      <c r="R11" s="112">
        <f t="shared" si="10"/>
        <v>1.2500000000000001E-2</v>
      </c>
      <c r="S11" s="112">
        <f t="shared" si="11"/>
        <v>8.3333333333333332E-3</v>
      </c>
      <c r="T11" s="89" t="s">
        <v>1952</v>
      </c>
      <c r="U11" s="23">
        <f t="shared" si="7"/>
        <v>5</v>
      </c>
      <c r="V11" s="23">
        <f t="shared" si="7"/>
        <v>6</v>
      </c>
      <c r="W11" s="23">
        <f t="shared" si="7"/>
        <v>4</v>
      </c>
      <c r="X11" s="23">
        <f t="shared" si="7"/>
        <v>6</v>
      </c>
      <c r="Y11" s="23">
        <f t="shared" si="7"/>
        <v>5</v>
      </c>
      <c r="Z11" s="23">
        <f t="shared" si="7"/>
        <v>13</v>
      </c>
    </row>
    <row r="12" spans="2:26" x14ac:dyDescent="0.15">
      <c r="B12" s="23">
        <v>10</v>
      </c>
      <c r="C12" s="23" t="str">
        <f t="shared" si="8"/>
        <v>挂饰10</v>
      </c>
      <c r="D12" s="23" t="s">
        <v>1629</v>
      </c>
      <c r="E12" s="89" t="s">
        <v>1957</v>
      </c>
      <c r="F12" s="90" t="s">
        <v>6</v>
      </c>
      <c r="G12" s="22" t="s">
        <v>1684</v>
      </c>
      <c r="H12" s="23">
        <f t="shared" ref="H12:H75" si="12">H4</f>
        <v>2</v>
      </c>
      <c r="I12" s="23">
        <f t="shared" si="0"/>
        <v>14</v>
      </c>
      <c r="J12" s="23">
        <f t="shared" si="1"/>
        <v>29</v>
      </c>
      <c r="K12" s="23">
        <f t="shared" si="2"/>
        <v>8</v>
      </c>
      <c r="L12" s="23">
        <f t="shared" si="3"/>
        <v>23</v>
      </c>
      <c r="M12" s="89" t="s">
        <v>1951</v>
      </c>
      <c r="N12" s="23">
        <f t="shared" si="4"/>
        <v>15</v>
      </c>
      <c r="O12" s="23">
        <f t="shared" si="5"/>
        <v>10</v>
      </c>
      <c r="P12" s="23">
        <f t="shared" si="6"/>
        <v>10</v>
      </c>
      <c r="Q12" s="112">
        <f t="shared" si="9"/>
        <v>0.05</v>
      </c>
      <c r="R12" s="112">
        <f t="shared" si="10"/>
        <v>2.5000000000000001E-2</v>
      </c>
      <c r="S12" s="112">
        <f t="shared" si="11"/>
        <v>1.6666666666666666E-2</v>
      </c>
      <c r="T12" s="89" t="s">
        <v>1952</v>
      </c>
      <c r="U12" s="23">
        <f t="shared" si="7"/>
        <v>10</v>
      </c>
      <c r="V12" s="23">
        <f t="shared" si="7"/>
        <v>12</v>
      </c>
      <c r="W12" s="23">
        <f t="shared" si="7"/>
        <v>7</v>
      </c>
      <c r="X12" s="23">
        <f t="shared" si="7"/>
        <v>12</v>
      </c>
      <c r="Y12" s="23">
        <f t="shared" si="7"/>
        <v>10</v>
      </c>
      <c r="Z12" s="23">
        <f t="shared" si="7"/>
        <v>26</v>
      </c>
    </row>
    <row r="13" spans="2:26" x14ac:dyDescent="0.15">
      <c r="B13" s="23">
        <v>11</v>
      </c>
      <c r="C13" s="23" t="str">
        <f t="shared" si="8"/>
        <v>挂饰11</v>
      </c>
      <c r="D13" s="23" t="s">
        <v>1629</v>
      </c>
      <c r="E13" s="89" t="s">
        <v>1957</v>
      </c>
      <c r="F13" s="90" t="s">
        <v>6</v>
      </c>
      <c r="G13" s="22" t="s">
        <v>1684</v>
      </c>
      <c r="H13" s="23">
        <f t="shared" si="12"/>
        <v>3</v>
      </c>
      <c r="I13" s="23">
        <f t="shared" si="0"/>
        <v>22</v>
      </c>
      <c r="J13" s="23">
        <f t="shared" si="1"/>
        <v>43</v>
      </c>
      <c r="K13" s="23">
        <f t="shared" si="2"/>
        <v>12</v>
      </c>
      <c r="L13" s="23">
        <f t="shared" si="3"/>
        <v>34</v>
      </c>
      <c r="M13" s="89" t="s">
        <v>1958</v>
      </c>
      <c r="N13" s="23">
        <f t="shared" si="4"/>
        <v>22</v>
      </c>
      <c r="O13" s="23">
        <f t="shared" si="5"/>
        <v>15</v>
      </c>
      <c r="P13" s="23">
        <f t="shared" si="6"/>
        <v>16</v>
      </c>
      <c r="Q13" s="112">
        <f t="shared" si="9"/>
        <v>0.08</v>
      </c>
      <c r="R13" s="112">
        <f t="shared" si="10"/>
        <v>3.7499999999999999E-2</v>
      </c>
      <c r="S13" s="112">
        <f t="shared" si="11"/>
        <v>2.6666666666666665E-2</v>
      </c>
      <c r="T13" s="89" t="s">
        <v>1957</v>
      </c>
      <c r="U13" s="23">
        <f t="shared" ref="U13:Z22" si="13">ROUND(VLOOKUP($F13,professionGrow,MATCH(U$2,professionGrowPName,0),FALSE)*(1+VLOOKUP($G13,professionGrowP,MATCH(U$2,professionGrowPName,0),FALSE))*$H13*10*VLOOKUP($D13,drop_qulity,5,FALSE),0)</f>
        <v>16</v>
      </c>
      <c r="V13" s="23">
        <f t="shared" si="13"/>
        <v>18</v>
      </c>
      <c r="W13" s="23">
        <f t="shared" si="13"/>
        <v>11</v>
      </c>
      <c r="X13" s="23">
        <f t="shared" si="13"/>
        <v>18</v>
      </c>
      <c r="Y13" s="23">
        <f t="shared" si="13"/>
        <v>16</v>
      </c>
      <c r="Z13" s="23">
        <f t="shared" si="13"/>
        <v>39</v>
      </c>
    </row>
    <row r="14" spans="2:26" x14ac:dyDescent="0.15">
      <c r="B14" s="23">
        <v>12</v>
      </c>
      <c r="C14" s="23" t="str">
        <f t="shared" si="8"/>
        <v>挂饰12</v>
      </c>
      <c r="D14" s="23" t="s">
        <v>1956</v>
      </c>
      <c r="E14" s="89" t="s">
        <v>1952</v>
      </c>
      <c r="F14" s="90" t="s">
        <v>1954</v>
      </c>
      <c r="G14" s="22" t="s">
        <v>1955</v>
      </c>
      <c r="H14" s="23">
        <f t="shared" si="12"/>
        <v>4</v>
      </c>
      <c r="I14" s="23">
        <f t="shared" si="0"/>
        <v>29</v>
      </c>
      <c r="J14" s="23">
        <f t="shared" si="1"/>
        <v>57</v>
      </c>
      <c r="K14" s="23">
        <f t="shared" si="2"/>
        <v>17</v>
      </c>
      <c r="L14" s="23">
        <f t="shared" si="3"/>
        <v>46</v>
      </c>
      <c r="M14" s="89" t="s">
        <v>1951</v>
      </c>
      <c r="N14" s="23">
        <f t="shared" si="4"/>
        <v>29</v>
      </c>
      <c r="O14" s="23">
        <f t="shared" si="5"/>
        <v>20</v>
      </c>
      <c r="P14" s="23">
        <f t="shared" si="6"/>
        <v>21</v>
      </c>
      <c r="Q14" s="112">
        <f t="shared" si="9"/>
        <v>0.105</v>
      </c>
      <c r="R14" s="112">
        <f t="shared" si="10"/>
        <v>0.05</v>
      </c>
      <c r="S14" s="112">
        <f t="shared" si="11"/>
        <v>3.5000000000000003E-2</v>
      </c>
      <c r="T14" s="89" t="s">
        <v>1952</v>
      </c>
      <c r="U14" s="23">
        <f t="shared" si="13"/>
        <v>21</v>
      </c>
      <c r="V14" s="23">
        <f t="shared" si="13"/>
        <v>24</v>
      </c>
      <c r="W14" s="23">
        <f t="shared" si="13"/>
        <v>15</v>
      </c>
      <c r="X14" s="23">
        <f t="shared" si="13"/>
        <v>24</v>
      </c>
      <c r="Y14" s="23">
        <f t="shared" si="13"/>
        <v>21</v>
      </c>
      <c r="Z14" s="23">
        <f t="shared" si="13"/>
        <v>52</v>
      </c>
    </row>
    <row r="15" spans="2:26" x14ac:dyDescent="0.15">
      <c r="B15" s="23">
        <v>13</v>
      </c>
      <c r="C15" s="23" t="str">
        <f t="shared" si="8"/>
        <v>挂饰13</v>
      </c>
      <c r="D15" s="23" t="s">
        <v>1956</v>
      </c>
      <c r="E15" s="89" t="s">
        <v>1952</v>
      </c>
      <c r="F15" s="90" t="s">
        <v>1954</v>
      </c>
      <c r="G15" s="22" t="s">
        <v>1955</v>
      </c>
      <c r="H15" s="23">
        <f t="shared" si="12"/>
        <v>5</v>
      </c>
      <c r="I15" s="23">
        <f t="shared" si="0"/>
        <v>36</v>
      </c>
      <c r="J15" s="23">
        <f t="shared" si="1"/>
        <v>72</v>
      </c>
      <c r="K15" s="23">
        <f t="shared" si="2"/>
        <v>21</v>
      </c>
      <c r="L15" s="23">
        <f t="shared" si="3"/>
        <v>57</v>
      </c>
      <c r="M15" s="89" t="s">
        <v>1951</v>
      </c>
      <c r="N15" s="23">
        <f t="shared" si="4"/>
        <v>36</v>
      </c>
      <c r="O15" s="23">
        <f t="shared" si="5"/>
        <v>25</v>
      </c>
      <c r="P15" s="23">
        <f t="shared" si="6"/>
        <v>26</v>
      </c>
      <c r="Q15" s="112">
        <f t="shared" si="9"/>
        <v>0.13</v>
      </c>
      <c r="R15" s="112">
        <f t="shared" si="10"/>
        <v>6.25E-2</v>
      </c>
      <c r="S15" s="112">
        <f t="shared" si="11"/>
        <v>4.3333333333333328E-2</v>
      </c>
      <c r="T15" s="89" t="s">
        <v>1952</v>
      </c>
      <c r="U15" s="23">
        <f t="shared" si="13"/>
        <v>26</v>
      </c>
      <c r="V15" s="23">
        <f t="shared" si="13"/>
        <v>30</v>
      </c>
      <c r="W15" s="23">
        <f t="shared" si="13"/>
        <v>18</v>
      </c>
      <c r="X15" s="23">
        <f t="shared" si="13"/>
        <v>30</v>
      </c>
      <c r="Y15" s="23">
        <f t="shared" si="13"/>
        <v>26</v>
      </c>
      <c r="Z15" s="23">
        <f t="shared" si="13"/>
        <v>65</v>
      </c>
    </row>
    <row r="16" spans="2:26" x14ac:dyDescent="0.15">
      <c r="B16" s="23">
        <v>14</v>
      </c>
      <c r="C16" s="23" t="str">
        <f t="shared" si="8"/>
        <v>挂饰14</v>
      </c>
      <c r="D16" s="23" t="s">
        <v>1956</v>
      </c>
      <c r="E16" s="89" t="s">
        <v>1952</v>
      </c>
      <c r="F16" s="90" t="s">
        <v>1954</v>
      </c>
      <c r="G16" s="22" t="s">
        <v>1955</v>
      </c>
      <c r="H16" s="23">
        <f t="shared" si="12"/>
        <v>6</v>
      </c>
      <c r="I16" s="23">
        <f t="shared" si="0"/>
        <v>43</v>
      </c>
      <c r="J16" s="23">
        <f t="shared" si="1"/>
        <v>86</v>
      </c>
      <c r="K16" s="23">
        <f t="shared" si="2"/>
        <v>25</v>
      </c>
      <c r="L16" s="23">
        <f t="shared" si="3"/>
        <v>69</v>
      </c>
      <c r="M16" s="89" t="s">
        <v>1951</v>
      </c>
      <c r="N16" s="23">
        <f t="shared" si="4"/>
        <v>44</v>
      </c>
      <c r="O16" s="23">
        <f t="shared" si="5"/>
        <v>30</v>
      </c>
      <c r="P16" s="23">
        <f t="shared" si="6"/>
        <v>31</v>
      </c>
      <c r="Q16" s="112">
        <f t="shared" si="9"/>
        <v>0.155</v>
      </c>
      <c r="R16" s="112">
        <f t="shared" si="10"/>
        <v>7.4999999999999997E-2</v>
      </c>
      <c r="S16" s="112">
        <f t="shared" si="11"/>
        <v>5.1666666666666666E-2</v>
      </c>
      <c r="T16" s="89" t="s">
        <v>1952</v>
      </c>
      <c r="U16" s="23">
        <f t="shared" si="13"/>
        <v>31</v>
      </c>
      <c r="V16" s="23">
        <f t="shared" si="13"/>
        <v>36</v>
      </c>
      <c r="W16" s="23">
        <f t="shared" si="13"/>
        <v>22</v>
      </c>
      <c r="X16" s="23">
        <f t="shared" si="13"/>
        <v>36</v>
      </c>
      <c r="Y16" s="23">
        <f t="shared" si="13"/>
        <v>31</v>
      </c>
      <c r="Z16" s="23">
        <f t="shared" si="13"/>
        <v>78</v>
      </c>
    </row>
    <row r="17" spans="2:26" x14ac:dyDescent="0.15">
      <c r="B17" s="23">
        <v>15</v>
      </c>
      <c r="C17" s="23" t="str">
        <f t="shared" si="8"/>
        <v>挂饰15</v>
      </c>
      <c r="D17" s="23" t="s">
        <v>1629</v>
      </c>
      <c r="E17" s="89" t="s">
        <v>1957</v>
      </c>
      <c r="F17" s="90" t="s">
        <v>6</v>
      </c>
      <c r="G17" s="22" t="s">
        <v>1684</v>
      </c>
      <c r="H17" s="23">
        <f t="shared" si="12"/>
        <v>7</v>
      </c>
      <c r="I17" s="23">
        <f t="shared" si="0"/>
        <v>50</v>
      </c>
      <c r="J17" s="23">
        <f t="shared" si="1"/>
        <v>100</v>
      </c>
      <c r="K17" s="23">
        <f t="shared" si="2"/>
        <v>29</v>
      </c>
      <c r="L17" s="23">
        <f t="shared" si="3"/>
        <v>80</v>
      </c>
      <c r="M17" s="89" t="s">
        <v>1958</v>
      </c>
      <c r="N17" s="23">
        <f t="shared" si="4"/>
        <v>51</v>
      </c>
      <c r="O17" s="23">
        <f t="shared" si="5"/>
        <v>35</v>
      </c>
      <c r="P17" s="23">
        <f t="shared" si="6"/>
        <v>36</v>
      </c>
      <c r="Q17" s="112">
        <f t="shared" si="9"/>
        <v>0.18</v>
      </c>
      <c r="R17" s="112">
        <f t="shared" si="10"/>
        <v>8.7499999999999994E-2</v>
      </c>
      <c r="S17" s="112">
        <f t="shared" si="11"/>
        <v>0.06</v>
      </c>
      <c r="T17" s="89" t="s">
        <v>1957</v>
      </c>
      <c r="U17" s="23">
        <f t="shared" si="13"/>
        <v>36</v>
      </c>
      <c r="V17" s="23">
        <f t="shared" si="13"/>
        <v>42</v>
      </c>
      <c r="W17" s="23">
        <f t="shared" si="13"/>
        <v>25</v>
      </c>
      <c r="X17" s="23">
        <f t="shared" si="13"/>
        <v>42</v>
      </c>
      <c r="Y17" s="23">
        <f t="shared" si="13"/>
        <v>36</v>
      </c>
      <c r="Z17" s="23">
        <f t="shared" si="13"/>
        <v>91</v>
      </c>
    </row>
    <row r="18" spans="2:26" x14ac:dyDescent="0.15">
      <c r="B18" s="23">
        <v>16</v>
      </c>
      <c r="C18" s="23" t="str">
        <f t="shared" si="8"/>
        <v>挂饰16</v>
      </c>
      <c r="D18" s="23" t="s">
        <v>1956</v>
      </c>
      <c r="E18" s="89" t="s">
        <v>1952</v>
      </c>
      <c r="F18" s="90" t="s">
        <v>1954</v>
      </c>
      <c r="G18" s="22" t="s">
        <v>1955</v>
      </c>
      <c r="H18" s="23">
        <f t="shared" si="12"/>
        <v>8</v>
      </c>
      <c r="I18" s="23">
        <f t="shared" si="0"/>
        <v>58</v>
      </c>
      <c r="J18" s="23">
        <f t="shared" si="1"/>
        <v>114</v>
      </c>
      <c r="K18" s="23">
        <f t="shared" si="2"/>
        <v>33</v>
      </c>
      <c r="L18" s="23">
        <f t="shared" si="3"/>
        <v>92</v>
      </c>
      <c r="M18" s="89" t="s">
        <v>1951</v>
      </c>
      <c r="N18" s="23">
        <f t="shared" si="4"/>
        <v>58</v>
      </c>
      <c r="O18" s="23">
        <f t="shared" si="5"/>
        <v>41</v>
      </c>
      <c r="P18" s="23">
        <f t="shared" si="6"/>
        <v>42</v>
      </c>
      <c r="Q18" s="112">
        <f t="shared" si="9"/>
        <v>0.21</v>
      </c>
      <c r="R18" s="112">
        <f t="shared" si="10"/>
        <v>0.10249999999999999</v>
      </c>
      <c r="S18" s="112">
        <f t="shared" si="11"/>
        <v>7.0000000000000007E-2</v>
      </c>
      <c r="T18" s="89" t="s">
        <v>1952</v>
      </c>
      <c r="U18" s="23">
        <f t="shared" si="13"/>
        <v>42</v>
      </c>
      <c r="V18" s="23">
        <f t="shared" si="13"/>
        <v>48</v>
      </c>
      <c r="W18" s="23">
        <f t="shared" si="13"/>
        <v>29</v>
      </c>
      <c r="X18" s="23">
        <f t="shared" si="13"/>
        <v>48</v>
      </c>
      <c r="Y18" s="23">
        <f t="shared" si="13"/>
        <v>42</v>
      </c>
      <c r="Z18" s="23">
        <f t="shared" si="13"/>
        <v>104</v>
      </c>
    </row>
    <row r="19" spans="2:26" x14ac:dyDescent="0.15">
      <c r="B19" s="23">
        <v>17</v>
      </c>
      <c r="C19" s="23" t="str">
        <f t="shared" si="8"/>
        <v>挂饰17</v>
      </c>
      <c r="D19" s="23" t="s">
        <v>1959</v>
      </c>
      <c r="E19" s="89" t="s">
        <v>1952</v>
      </c>
      <c r="F19" s="90" t="s">
        <v>1954</v>
      </c>
      <c r="G19" s="22" t="s">
        <v>1955</v>
      </c>
      <c r="H19" s="23">
        <f t="shared" si="12"/>
        <v>1</v>
      </c>
      <c r="I19" s="23">
        <f t="shared" si="0"/>
        <v>8</v>
      </c>
      <c r="J19" s="23">
        <f t="shared" si="1"/>
        <v>20</v>
      </c>
      <c r="K19" s="23">
        <f t="shared" si="2"/>
        <v>6</v>
      </c>
      <c r="L19" s="23">
        <f t="shared" si="3"/>
        <v>16</v>
      </c>
      <c r="M19" s="89" t="s">
        <v>1951</v>
      </c>
      <c r="N19" s="23">
        <f t="shared" si="4"/>
        <v>10</v>
      </c>
      <c r="O19" s="23">
        <f t="shared" si="5"/>
        <v>7</v>
      </c>
      <c r="P19" s="23">
        <f t="shared" si="6"/>
        <v>7</v>
      </c>
      <c r="Q19" s="112">
        <f t="shared" si="9"/>
        <v>3.5000000000000003E-2</v>
      </c>
      <c r="R19" s="112">
        <f t="shared" si="10"/>
        <v>1.7500000000000002E-2</v>
      </c>
      <c r="S19" s="112">
        <f t="shared" si="11"/>
        <v>1.1666666666666667E-2</v>
      </c>
      <c r="T19" s="89" t="s">
        <v>1952</v>
      </c>
      <c r="U19" s="23">
        <f t="shared" si="13"/>
        <v>7</v>
      </c>
      <c r="V19" s="23">
        <f t="shared" si="13"/>
        <v>8</v>
      </c>
      <c r="W19" s="23">
        <f t="shared" si="13"/>
        <v>5</v>
      </c>
      <c r="X19" s="23">
        <f t="shared" si="13"/>
        <v>8</v>
      </c>
      <c r="Y19" s="23">
        <f t="shared" si="13"/>
        <v>7</v>
      </c>
      <c r="Z19" s="23">
        <f t="shared" si="13"/>
        <v>18</v>
      </c>
    </row>
    <row r="20" spans="2:26" x14ac:dyDescent="0.15">
      <c r="B20" s="23">
        <v>18</v>
      </c>
      <c r="C20" s="23" t="str">
        <f t="shared" si="8"/>
        <v>挂饰18</v>
      </c>
      <c r="D20" s="23" t="s">
        <v>1959</v>
      </c>
      <c r="E20" s="89" t="s">
        <v>1952</v>
      </c>
      <c r="F20" s="90" t="s">
        <v>1954</v>
      </c>
      <c r="G20" s="22" t="s">
        <v>1955</v>
      </c>
      <c r="H20" s="23">
        <f t="shared" si="12"/>
        <v>2</v>
      </c>
      <c r="I20" s="23">
        <f t="shared" si="0"/>
        <v>15</v>
      </c>
      <c r="J20" s="23">
        <f t="shared" si="1"/>
        <v>40</v>
      </c>
      <c r="K20" s="23">
        <f t="shared" si="2"/>
        <v>12</v>
      </c>
      <c r="L20" s="23">
        <f t="shared" si="3"/>
        <v>32</v>
      </c>
      <c r="M20" s="89" t="s">
        <v>1951</v>
      </c>
      <c r="N20" s="23">
        <f t="shared" si="4"/>
        <v>20</v>
      </c>
      <c r="O20" s="23">
        <f t="shared" si="5"/>
        <v>14</v>
      </c>
      <c r="P20" s="23">
        <f t="shared" si="6"/>
        <v>14</v>
      </c>
      <c r="Q20" s="112">
        <f t="shared" si="9"/>
        <v>7.0000000000000007E-2</v>
      </c>
      <c r="R20" s="112">
        <f t="shared" si="10"/>
        <v>3.5000000000000003E-2</v>
      </c>
      <c r="S20" s="112">
        <f t="shared" si="11"/>
        <v>2.3333333333333334E-2</v>
      </c>
      <c r="T20" s="89" t="s">
        <v>1952</v>
      </c>
      <c r="U20" s="23">
        <f t="shared" si="13"/>
        <v>14</v>
      </c>
      <c r="V20" s="23">
        <f t="shared" si="13"/>
        <v>17</v>
      </c>
      <c r="W20" s="23">
        <f t="shared" si="13"/>
        <v>10</v>
      </c>
      <c r="X20" s="23">
        <f t="shared" si="13"/>
        <v>17</v>
      </c>
      <c r="Y20" s="23">
        <f t="shared" si="13"/>
        <v>14</v>
      </c>
      <c r="Z20" s="23">
        <f t="shared" si="13"/>
        <v>36</v>
      </c>
    </row>
    <row r="21" spans="2:26" x14ac:dyDescent="0.15">
      <c r="B21" s="23">
        <v>19</v>
      </c>
      <c r="C21" s="23" t="str">
        <f t="shared" si="8"/>
        <v>挂饰19</v>
      </c>
      <c r="D21" s="23" t="s">
        <v>1959</v>
      </c>
      <c r="E21" s="89" t="s">
        <v>1952</v>
      </c>
      <c r="F21" s="90" t="s">
        <v>1954</v>
      </c>
      <c r="G21" s="22" t="s">
        <v>1955</v>
      </c>
      <c r="H21" s="23">
        <f t="shared" si="12"/>
        <v>3</v>
      </c>
      <c r="I21" s="23">
        <f t="shared" si="0"/>
        <v>23</v>
      </c>
      <c r="J21" s="23">
        <f t="shared" si="1"/>
        <v>59</v>
      </c>
      <c r="K21" s="23">
        <f t="shared" si="2"/>
        <v>17</v>
      </c>
      <c r="L21" s="23">
        <f t="shared" si="3"/>
        <v>48</v>
      </c>
      <c r="M21" s="89" t="s">
        <v>1951</v>
      </c>
      <c r="N21" s="23">
        <f t="shared" si="4"/>
        <v>30</v>
      </c>
      <c r="O21" s="23">
        <f t="shared" si="5"/>
        <v>21</v>
      </c>
      <c r="P21" s="23">
        <f t="shared" si="6"/>
        <v>22</v>
      </c>
      <c r="Q21" s="112">
        <f t="shared" si="9"/>
        <v>0.11</v>
      </c>
      <c r="R21" s="112">
        <f t="shared" si="10"/>
        <v>5.2499999999999998E-2</v>
      </c>
      <c r="S21" s="112">
        <f t="shared" si="11"/>
        <v>3.6666666666666667E-2</v>
      </c>
      <c r="T21" s="89" t="s">
        <v>1952</v>
      </c>
      <c r="U21" s="23">
        <f t="shared" si="13"/>
        <v>22</v>
      </c>
      <c r="V21" s="23">
        <f t="shared" si="13"/>
        <v>25</v>
      </c>
      <c r="W21" s="23">
        <f t="shared" si="13"/>
        <v>15</v>
      </c>
      <c r="X21" s="23">
        <f t="shared" si="13"/>
        <v>25</v>
      </c>
      <c r="Y21" s="23">
        <f t="shared" si="13"/>
        <v>22</v>
      </c>
      <c r="Z21" s="23">
        <f t="shared" si="13"/>
        <v>54</v>
      </c>
    </row>
    <row r="22" spans="2:26" x14ac:dyDescent="0.15">
      <c r="B22" s="23">
        <v>20</v>
      </c>
      <c r="C22" s="23" t="str">
        <f t="shared" si="8"/>
        <v>挂饰20</v>
      </c>
      <c r="D22" s="23" t="s">
        <v>1960</v>
      </c>
      <c r="E22" s="89" t="s">
        <v>1957</v>
      </c>
      <c r="F22" s="90" t="s">
        <v>6</v>
      </c>
      <c r="G22" s="22" t="s">
        <v>1684</v>
      </c>
      <c r="H22" s="23">
        <f t="shared" si="12"/>
        <v>4</v>
      </c>
      <c r="I22" s="23">
        <f t="shared" si="0"/>
        <v>30</v>
      </c>
      <c r="J22" s="23">
        <f t="shared" si="1"/>
        <v>79</v>
      </c>
      <c r="K22" s="23">
        <f t="shared" si="2"/>
        <v>23</v>
      </c>
      <c r="L22" s="23">
        <f t="shared" si="3"/>
        <v>63</v>
      </c>
      <c r="M22" s="89" t="s">
        <v>1958</v>
      </c>
      <c r="N22" s="23">
        <f t="shared" si="4"/>
        <v>40</v>
      </c>
      <c r="O22" s="23">
        <f t="shared" si="5"/>
        <v>28</v>
      </c>
      <c r="P22" s="23">
        <f t="shared" si="6"/>
        <v>29</v>
      </c>
      <c r="Q22" s="112">
        <f t="shared" si="9"/>
        <v>0.14499999999999999</v>
      </c>
      <c r="R22" s="112">
        <f t="shared" si="10"/>
        <v>7.0000000000000007E-2</v>
      </c>
      <c r="S22" s="112">
        <f t="shared" si="11"/>
        <v>4.8333333333333332E-2</v>
      </c>
      <c r="T22" s="89" t="s">
        <v>1957</v>
      </c>
      <c r="U22" s="23">
        <f t="shared" si="13"/>
        <v>29</v>
      </c>
      <c r="V22" s="23">
        <f t="shared" si="13"/>
        <v>33</v>
      </c>
      <c r="W22" s="23">
        <f t="shared" si="13"/>
        <v>20</v>
      </c>
      <c r="X22" s="23">
        <f t="shared" si="13"/>
        <v>33</v>
      </c>
      <c r="Y22" s="23">
        <f t="shared" si="13"/>
        <v>29</v>
      </c>
      <c r="Z22" s="23">
        <f t="shared" si="13"/>
        <v>72</v>
      </c>
    </row>
    <row r="23" spans="2:26" x14ac:dyDescent="0.15">
      <c r="B23" s="23">
        <v>21</v>
      </c>
      <c r="C23" s="23" t="str">
        <f t="shared" si="8"/>
        <v>挂饰21</v>
      </c>
      <c r="D23" s="23" t="s">
        <v>1961</v>
      </c>
      <c r="E23" s="89" t="s">
        <v>1962</v>
      </c>
      <c r="F23" s="90" t="s">
        <v>1963</v>
      </c>
      <c r="G23" s="22" t="s">
        <v>1964</v>
      </c>
      <c r="H23" s="23">
        <f t="shared" si="12"/>
        <v>5</v>
      </c>
      <c r="I23" s="23">
        <f t="shared" si="0"/>
        <v>38</v>
      </c>
      <c r="J23" s="23">
        <f t="shared" si="1"/>
        <v>99</v>
      </c>
      <c r="K23" s="23">
        <f t="shared" si="2"/>
        <v>29</v>
      </c>
      <c r="L23" s="23">
        <f t="shared" si="3"/>
        <v>79</v>
      </c>
      <c r="M23" s="89" t="s">
        <v>1965</v>
      </c>
      <c r="N23" s="23">
        <f t="shared" si="4"/>
        <v>50</v>
      </c>
      <c r="O23" s="23">
        <f t="shared" si="5"/>
        <v>35</v>
      </c>
      <c r="P23" s="23">
        <f t="shared" si="6"/>
        <v>36</v>
      </c>
      <c r="Q23" s="112">
        <f t="shared" si="9"/>
        <v>0.18</v>
      </c>
      <c r="R23" s="112">
        <f t="shared" si="10"/>
        <v>8.7499999999999994E-2</v>
      </c>
      <c r="S23" s="112">
        <f t="shared" si="11"/>
        <v>0.06</v>
      </c>
      <c r="T23" s="89" t="s">
        <v>1962</v>
      </c>
      <c r="U23" s="23">
        <f t="shared" ref="U23:Z32" si="14">ROUND(VLOOKUP($F23,professionGrow,MATCH(U$2,professionGrowPName,0),FALSE)*(1+VLOOKUP($G23,professionGrowP,MATCH(U$2,professionGrowPName,0),FALSE))*$H23*10*VLOOKUP($D23,drop_qulity,5,FALSE),0)</f>
        <v>36</v>
      </c>
      <c r="V23" s="23">
        <f t="shared" si="14"/>
        <v>41</v>
      </c>
      <c r="W23" s="23">
        <f t="shared" si="14"/>
        <v>25</v>
      </c>
      <c r="X23" s="23">
        <f t="shared" si="14"/>
        <v>41</v>
      </c>
      <c r="Y23" s="23">
        <f t="shared" si="14"/>
        <v>36</v>
      </c>
      <c r="Z23" s="23">
        <f t="shared" si="14"/>
        <v>90</v>
      </c>
    </row>
    <row r="24" spans="2:26" x14ac:dyDescent="0.15">
      <c r="B24" s="23">
        <v>22</v>
      </c>
      <c r="C24" s="23" t="str">
        <f t="shared" si="8"/>
        <v>挂饰22</v>
      </c>
      <c r="D24" s="23" t="s">
        <v>1961</v>
      </c>
      <c r="E24" s="89" t="s">
        <v>1962</v>
      </c>
      <c r="F24" s="90" t="s">
        <v>1963</v>
      </c>
      <c r="G24" s="22" t="s">
        <v>1964</v>
      </c>
      <c r="H24" s="23">
        <f t="shared" si="12"/>
        <v>6</v>
      </c>
      <c r="I24" s="23">
        <f t="shared" si="0"/>
        <v>46</v>
      </c>
      <c r="J24" s="23">
        <f t="shared" si="1"/>
        <v>119</v>
      </c>
      <c r="K24" s="23">
        <f t="shared" si="2"/>
        <v>35</v>
      </c>
      <c r="L24" s="23">
        <f t="shared" si="3"/>
        <v>95</v>
      </c>
      <c r="M24" s="89" t="s">
        <v>1965</v>
      </c>
      <c r="N24" s="23">
        <f t="shared" si="4"/>
        <v>60</v>
      </c>
      <c r="O24" s="23">
        <f t="shared" si="5"/>
        <v>42</v>
      </c>
      <c r="P24" s="23">
        <f t="shared" si="6"/>
        <v>43</v>
      </c>
      <c r="Q24" s="112">
        <f t="shared" si="9"/>
        <v>0.215</v>
      </c>
      <c r="R24" s="112">
        <f t="shared" si="10"/>
        <v>0.105</v>
      </c>
      <c r="S24" s="112">
        <f t="shared" si="11"/>
        <v>7.166666666666667E-2</v>
      </c>
      <c r="T24" s="89" t="s">
        <v>1962</v>
      </c>
      <c r="U24" s="23">
        <f t="shared" si="14"/>
        <v>43</v>
      </c>
      <c r="V24" s="23">
        <f t="shared" si="14"/>
        <v>50</v>
      </c>
      <c r="W24" s="23">
        <f t="shared" si="14"/>
        <v>30</v>
      </c>
      <c r="X24" s="23">
        <f t="shared" si="14"/>
        <v>50</v>
      </c>
      <c r="Y24" s="23">
        <f t="shared" si="14"/>
        <v>43</v>
      </c>
      <c r="Z24" s="23">
        <f t="shared" si="14"/>
        <v>108</v>
      </c>
    </row>
    <row r="25" spans="2:26" x14ac:dyDescent="0.15">
      <c r="B25" s="23">
        <v>23</v>
      </c>
      <c r="C25" s="23" t="str">
        <f t="shared" si="8"/>
        <v>挂饰23</v>
      </c>
      <c r="D25" s="23" t="s">
        <v>1959</v>
      </c>
      <c r="E25" s="89" t="s">
        <v>1952</v>
      </c>
      <c r="F25" s="90" t="s">
        <v>1954</v>
      </c>
      <c r="G25" s="22" t="s">
        <v>1955</v>
      </c>
      <c r="H25" s="23">
        <f t="shared" si="12"/>
        <v>7</v>
      </c>
      <c r="I25" s="23">
        <f t="shared" si="0"/>
        <v>53</v>
      </c>
      <c r="J25" s="23">
        <f t="shared" si="1"/>
        <v>139</v>
      </c>
      <c r="K25" s="23">
        <f t="shared" si="2"/>
        <v>40</v>
      </c>
      <c r="L25" s="23">
        <f t="shared" si="3"/>
        <v>111</v>
      </c>
      <c r="M25" s="89" t="s">
        <v>1951</v>
      </c>
      <c r="N25" s="23">
        <f t="shared" si="4"/>
        <v>71</v>
      </c>
      <c r="O25" s="23">
        <f t="shared" si="5"/>
        <v>49</v>
      </c>
      <c r="P25" s="23">
        <f t="shared" si="6"/>
        <v>50</v>
      </c>
      <c r="Q25" s="112">
        <f t="shared" si="9"/>
        <v>0.25</v>
      </c>
      <c r="R25" s="112">
        <f t="shared" si="10"/>
        <v>0.1225</v>
      </c>
      <c r="S25" s="112">
        <f t="shared" si="11"/>
        <v>8.3333333333333343E-2</v>
      </c>
      <c r="T25" s="89" t="s">
        <v>1952</v>
      </c>
      <c r="U25" s="23">
        <f t="shared" si="14"/>
        <v>50</v>
      </c>
      <c r="V25" s="23">
        <f t="shared" si="14"/>
        <v>58</v>
      </c>
      <c r="W25" s="23">
        <f t="shared" si="14"/>
        <v>35</v>
      </c>
      <c r="X25" s="23">
        <f t="shared" si="14"/>
        <v>58</v>
      </c>
      <c r="Y25" s="23">
        <f t="shared" si="14"/>
        <v>50</v>
      </c>
      <c r="Z25" s="23">
        <f t="shared" si="14"/>
        <v>126</v>
      </c>
    </row>
    <row r="26" spans="2:26" x14ac:dyDescent="0.15">
      <c r="B26" s="23">
        <v>24</v>
      </c>
      <c r="C26" s="23" t="str">
        <f t="shared" si="8"/>
        <v>挂饰24</v>
      </c>
      <c r="D26" s="23" t="s">
        <v>1966</v>
      </c>
      <c r="E26" s="89" t="s">
        <v>1967</v>
      </c>
      <c r="F26" s="90" t="s">
        <v>1968</v>
      </c>
      <c r="G26" s="22" t="s">
        <v>1969</v>
      </c>
      <c r="H26" s="23">
        <f t="shared" si="12"/>
        <v>8</v>
      </c>
      <c r="I26" s="23">
        <f t="shared" si="0"/>
        <v>61</v>
      </c>
      <c r="J26" s="23">
        <f t="shared" si="1"/>
        <v>158</v>
      </c>
      <c r="K26" s="23">
        <f t="shared" si="2"/>
        <v>46</v>
      </c>
      <c r="L26" s="23">
        <f t="shared" si="3"/>
        <v>127</v>
      </c>
      <c r="M26" s="89" t="s">
        <v>1970</v>
      </c>
      <c r="N26" s="23">
        <f t="shared" si="4"/>
        <v>81</v>
      </c>
      <c r="O26" s="23">
        <f t="shared" si="5"/>
        <v>56</v>
      </c>
      <c r="P26" s="23">
        <f t="shared" si="6"/>
        <v>58</v>
      </c>
      <c r="Q26" s="112">
        <f t="shared" si="9"/>
        <v>0.28999999999999998</v>
      </c>
      <c r="R26" s="112">
        <f t="shared" si="10"/>
        <v>0.14000000000000001</v>
      </c>
      <c r="S26" s="112">
        <f t="shared" si="11"/>
        <v>9.6666666666666665E-2</v>
      </c>
      <c r="T26" s="89" t="s">
        <v>1967</v>
      </c>
      <c r="U26" s="23">
        <f t="shared" si="14"/>
        <v>58</v>
      </c>
      <c r="V26" s="23">
        <f t="shared" si="14"/>
        <v>66</v>
      </c>
      <c r="W26" s="23">
        <f t="shared" si="14"/>
        <v>40</v>
      </c>
      <c r="X26" s="23">
        <f t="shared" si="14"/>
        <v>66</v>
      </c>
      <c r="Y26" s="23">
        <f t="shared" si="14"/>
        <v>58</v>
      </c>
      <c r="Z26" s="23">
        <f t="shared" si="14"/>
        <v>144</v>
      </c>
    </row>
    <row r="27" spans="2:26" x14ac:dyDescent="0.15">
      <c r="B27" s="23">
        <v>25</v>
      </c>
      <c r="C27" s="23" t="str">
        <f t="shared" si="8"/>
        <v>挂饰25</v>
      </c>
      <c r="D27" s="23" t="s">
        <v>1971</v>
      </c>
      <c r="E27" s="89" t="s">
        <v>1952</v>
      </c>
      <c r="F27" s="90" t="s">
        <v>1954</v>
      </c>
      <c r="G27" s="22" t="s">
        <v>1955</v>
      </c>
      <c r="H27" s="23">
        <f t="shared" si="12"/>
        <v>1</v>
      </c>
      <c r="I27" s="23">
        <f t="shared" si="0"/>
        <v>15</v>
      </c>
      <c r="J27" s="23">
        <f t="shared" si="1"/>
        <v>0</v>
      </c>
      <c r="K27" s="23">
        <f t="shared" si="2"/>
        <v>0</v>
      </c>
      <c r="L27" s="23">
        <f t="shared" si="3"/>
        <v>0</v>
      </c>
      <c r="M27" s="89" t="s">
        <v>1951</v>
      </c>
      <c r="N27" s="23">
        <f t="shared" si="4"/>
        <v>0</v>
      </c>
      <c r="O27" s="23">
        <f t="shared" si="5"/>
        <v>0</v>
      </c>
      <c r="P27" s="23">
        <f t="shared" si="6"/>
        <v>0</v>
      </c>
      <c r="Q27" s="112">
        <f t="shared" si="9"/>
        <v>0</v>
      </c>
      <c r="R27" s="112">
        <f t="shared" si="10"/>
        <v>0</v>
      </c>
      <c r="S27" s="112">
        <f t="shared" si="11"/>
        <v>0</v>
      </c>
      <c r="T27" s="89" t="s">
        <v>1952</v>
      </c>
      <c r="U27" s="23">
        <f t="shared" si="14"/>
        <v>0</v>
      </c>
      <c r="V27" s="23">
        <f t="shared" si="14"/>
        <v>0</v>
      </c>
      <c r="W27" s="23">
        <f t="shared" si="14"/>
        <v>0</v>
      </c>
      <c r="X27" s="23">
        <f t="shared" si="14"/>
        <v>0</v>
      </c>
      <c r="Y27" s="23">
        <f t="shared" si="14"/>
        <v>0</v>
      </c>
      <c r="Z27" s="23">
        <f t="shared" si="14"/>
        <v>0</v>
      </c>
    </row>
    <row r="28" spans="2:26" x14ac:dyDescent="0.15">
      <c r="B28" s="23">
        <v>26</v>
      </c>
      <c r="C28" s="23" t="str">
        <f t="shared" si="8"/>
        <v>挂饰26</v>
      </c>
      <c r="D28" s="23" t="s">
        <v>1972</v>
      </c>
      <c r="E28" s="89" t="s">
        <v>1967</v>
      </c>
      <c r="F28" s="90" t="s">
        <v>1968</v>
      </c>
      <c r="G28" s="22" t="s">
        <v>1969</v>
      </c>
      <c r="H28" s="23">
        <f t="shared" si="12"/>
        <v>2</v>
      </c>
      <c r="I28" s="23">
        <f t="shared" si="0"/>
        <v>30</v>
      </c>
      <c r="J28" s="23">
        <f t="shared" si="1"/>
        <v>0</v>
      </c>
      <c r="K28" s="23">
        <f t="shared" si="2"/>
        <v>0</v>
      </c>
      <c r="L28" s="23">
        <f t="shared" si="3"/>
        <v>0</v>
      </c>
      <c r="M28" s="89" t="s">
        <v>1970</v>
      </c>
      <c r="N28" s="23">
        <f t="shared" si="4"/>
        <v>0</v>
      </c>
      <c r="O28" s="23">
        <f t="shared" si="5"/>
        <v>0</v>
      </c>
      <c r="P28" s="23">
        <f t="shared" si="6"/>
        <v>0</v>
      </c>
      <c r="Q28" s="112">
        <f t="shared" si="9"/>
        <v>0</v>
      </c>
      <c r="R28" s="112">
        <f t="shared" si="10"/>
        <v>0</v>
      </c>
      <c r="S28" s="112">
        <f t="shared" si="11"/>
        <v>0</v>
      </c>
      <c r="T28" s="89" t="s">
        <v>1967</v>
      </c>
      <c r="U28" s="23">
        <f t="shared" si="14"/>
        <v>0</v>
      </c>
      <c r="V28" s="23">
        <f t="shared" si="14"/>
        <v>0</v>
      </c>
      <c r="W28" s="23">
        <f t="shared" si="14"/>
        <v>0</v>
      </c>
      <c r="X28" s="23">
        <f t="shared" si="14"/>
        <v>0</v>
      </c>
      <c r="Y28" s="23">
        <f t="shared" si="14"/>
        <v>0</v>
      </c>
      <c r="Z28" s="23">
        <f t="shared" si="14"/>
        <v>0</v>
      </c>
    </row>
    <row r="29" spans="2:26" x14ac:dyDescent="0.15">
      <c r="B29" s="23">
        <v>27</v>
      </c>
      <c r="C29" s="23" t="str">
        <f t="shared" si="8"/>
        <v>挂饰27</v>
      </c>
      <c r="D29" s="23" t="s">
        <v>1973</v>
      </c>
      <c r="E29" s="89" t="s">
        <v>1962</v>
      </c>
      <c r="F29" s="90" t="s">
        <v>1963</v>
      </c>
      <c r="G29" s="22" t="s">
        <v>1964</v>
      </c>
      <c r="H29" s="23">
        <f t="shared" si="12"/>
        <v>3</v>
      </c>
      <c r="I29" s="23">
        <f t="shared" si="0"/>
        <v>44</v>
      </c>
      <c r="J29" s="23">
        <f t="shared" si="1"/>
        <v>0</v>
      </c>
      <c r="K29" s="23">
        <f t="shared" si="2"/>
        <v>0</v>
      </c>
      <c r="L29" s="23">
        <f t="shared" si="3"/>
        <v>0</v>
      </c>
      <c r="M29" s="89" t="s">
        <v>1965</v>
      </c>
      <c r="N29" s="23">
        <f t="shared" si="4"/>
        <v>0</v>
      </c>
      <c r="O29" s="23">
        <f t="shared" si="5"/>
        <v>0</v>
      </c>
      <c r="P29" s="23">
        <f t="shared" si="6"/>
        <v>0</v>
      </c>
      <c r="Q29" s="112">
        <f t="shared" si="9"/>
        <v>0</v>
      </c>
      <c r="R29" s="112">
        <f t="shared" si="10"/>
        <v>0</v>
      </c>
      <c r="S29" s="112">
        <f t="shared" si="11"/>
        <v>0</v>
      </c>
      <c r="T29" s="89" t="s">
        <v>1962</v>
      </c>
      <c r="U29" s="23">
        <f t="shared" si="14"/>
        <v>0</v>
      </c>
      <c r="V29" s="23">
        <f t="shared" si="14"/>
        <v>0</v>
      </c>
      <c r="W29" s="23">
        <f t="shared" si="14"/>
        <v>0</v>
      </c>
      <c r="X29" s="23">
        <f t="shared" si="14"/>
        <v>0</v>
      </c>
      <c r="Y29" s="23">
        <f t="shared" si="14"/>
        <v>0</v>
      </c>
      <c r="Z29" s="23">
        <f t="shared" si="14"/>
        <v>0</v>
      </c>
    </row>
    <row r="30" spans="2:26" x14ac:dyDescent="0.15">
      <c r="B30" s="23">
        <v>28</v>
      </c>
      <c r="C30" s="23" t="str">
        <f t="shared" si="8"/>
        <v>挂饰28</v>
      </c>
      <c r="D30" s="23" t="s">
        <v>1971</v>
      </c>
      <c r="E30" s="89" t="s">
        <v>1952</v>
      </c>
      <c r="F30" s="90" t="s">
        <v>1954</v>
      </c>
      <c r="G30" s="22" t="s">
        <v>1955</v>
      </c>
      <c r="H30" s="23">
        <f t="shared" si="12"/>
        <v>4</v>
      </c>
      <c r="I30" s="23">
        <f t="shared" si="0"/>
        <v>59</v>
      </c>
      <c r="J30" s="23">
        <f t="shared" si="1"/>
        <v>0</v>
      </c>
      <c r="K30" s="23">
        <f t="shared" si="2"/>
        <v>0</v>
      </c>
      <c r="L30" s="23">
        <f t="shared" si="3"/>
        <v>0</v>
      </c>
      <c r="M30" s="89" t="s">
        <v>1951</v>
      </c>
      <c r="N30" s="23">
        <f t="shared" si="4"/>
        <v>0</v>
      </c>
      <c r="O30" s="23">
        <f t="shared" si="5"/>
        <v>0</v>
      </c>
      <c r="P30" s="23">
        <f t="shared" si="6"/>
        <v>0</v>
      </c>
      <c r="Q30" s="112">
        <f t="shared" si="9"/>
        <v>0</v>
      </c>
      <c r="R30" s="112">
        <f t="shared" si="10"/>
        <v>0</v>
      </c>
      <c r="S30" s="112">
        <f t="shared" si="11"/>
        <v>0</v>
      </c>
      <c r="T30" s="89" t="s">
        <v>1952</v>
      </c>
      <c r="U30" s="23">
        <f t="shared" si="14"/>
        <v>0</v>
      </c>
      <c r="V30" s="23">
        <f t="shared" si="14"/>
        <v>0</v>
      </c>
      <c r="W30" s="23">
        <f t="shared" si="14"/>
        <v>0</v>
      </c>
      <c r="X30" s="23">
        <f t="shared" si="14"/>
        <v>0</v>
      </c>
      <c r="Y30" s="23">
        <f t="shared" si="14"/>
        <v>0</v>
      </c>
      <c r="Z30" s="23">
        <f t="shared" si="14"/>
        <v>0</v>
      </c>
    </row>
    <row r="31" spans="2:26" x14ac:dyDescent="0.15">
      <c r="B31" s="23">
        <v>29</v>
      </c>
      <c r="C31" s="23" t="str">
        <f t="shared" si="8"/>
        <v>挂饰29</v>
      </c>
      <c r="D31" s="23" t="s">
        <v>1974</v>
      </c>
      <c r="E31" s="89" t="s">
        <v>1975</v>
      </c>
      <c r="F31" s="90" t="s">
        <v>1976</v>
      </c>
      <c r="G31" s="22" t="s">
        <v>1977</v>
      </c>
      <c r="H31" s="23">
        <f t="shared" si="12"/>
        <v>5</v>
      </c>
      <c r="I31" s="23">
        <f t="shared" si="0"/>
        <v>74</v>
      </c>
      <c r="J31" s="23">
        <f t="shared" si="1"/>
        <v>0</v>
      </c>
      <c r="K31" s="23">
        <f t="shared" si="2"/>
        <v>0</v>
      </c>
      <c r="L31" s="23">
        <f t="shared" si="3"/>
        <v>0</v>
      </c>
      <c r="M31" s="89" t="s">
        <v>1978</v>
      </c>
      <c r="N31" s="23">
        <f t="shared" si="4"/>
        <v>0</v>
      </c>
      <c r="O31" s="23">
        <f t="shared" si="5"/>
        <v>0</v>
      </c>
      <c r="P31" s="23">
        <f t="shared" si="6"/>
        <v>0</v>
      </c>
      <c r="Q31" s="112">
        <f t="shared" si="9"/>
        <v>0</v>
      </c>
      <c r="R31" s="112">
        <f t="shared" si="10"/>
        <v>0</v>
      </c>
      <c r="S31" s="112">
        <f t="shared" si="11"/>
        <v>0</v>
      </c>
      <c r="T31" s="89" t="s">
        <v>1975</v>
      </c>
      <c r="U31" s="23">
        <f t="shared" si="14"/>
        <v>0</v>
      </c>
      <c r="V31" s="23">
        <f t="shared" si="14"/>
        <v>0</v>
      </c>
      <c r="W31" s="23">
        <f t="shared" si="14"/>
        <v>0</v>
      </c>
      <c r="X31" s="23">
        <f t="shared" si="14"/>
        <v>0</v>
      </c>
      <c r="Y31" s="23">
        <f t="shared" si="14"/>
        <v>0</v>
      </c>
      <c r="Z31" s="23">
        <f t="shared" si="14"/>
        <v>0</v>
      </c>
    </row>
    <row r="32" spans="2:26" x14ac:dyDescent="0.15">
      <c r="B32" s="23">
        <v>30</v>
      </c>
      <c r="C32" s="23" t="str">
        <f t="shared" si="8"/>
        <v>挂饰30</v>
      </c>
      <c r="D32" s="23" t="s">
        <v>1971</v>
      </c>
      <c r="E32" s="89" t="s">
        <v>1952</v>
      </c>
      <c r="F32" s="90" t="s">
        <v>1954</v>
      </c>
      <c r="G32" s="22" t="s">
        <v>1955</v>
      </c>
      <c r="H32" s="23">
        <f t="shared" si="12"/>
        <v>6</v>
      </c>
      <c r="I32" s="23">
        <f t="shared" si="0"/>
        <v>89</v>
      </c>
      <c r="J32" s="23">
        <f t="shared" si="1"/>
        <v>0</v>
      </c>
      <c r="K32" s="23">
        <f t="shared" si="2"/>
        <v>0</v>
      </c>
      <c r="L32" s="23">
        <f t="shared" si="3"/>
        <v>0</v>
      </c>
      <c r="M32" s="89" t="s">
        <v>1951</v>
      </c>
      <c r="N32" s="23">
        <f t="shared" si="4"/>
        <v>0</v>
      </c>
      <c r="O32" s="23">
        <f t="shared" si="5"/>
        <v>0</v>
      </c>
      <c r="P32" s="23">
        <f t="shared" si="6"/>
        <v>0</v>
      </c>
      <c r="Q32" s="112">
        <f t="shared" si="9"/>
        <v>0</v>
      </c>
      <c r="R32" s="112">
        <f t="shared" si="10"/>
        <v>0</v>
      </c>
      <c r="S32" s="112">
        <f t="shared" si="11"/>
        <v>0</v>
      </c>
      <c r="T32" s="89" t="s">
        <v>1952</v>
      </c>
      <c r="U32" s="23">
        <f t="shared" si="14"/>
        <v>0</v>
      </c>
      <c r="V32" s="23">
        <f t="shared" si="14"/>
        <v>0</v>
      </c>
      <c r="W32" s="23">
        <f t="shared" si="14"/>
        <v>0</v>
      </c>
      <c r="X32" s="23">
        <f t="shared" si="14"/>
        <v>0</v>
      </c>
      <c r="Y32" s="23">
        <f t="shared" si="14"/>
        <v>0</v>
      </c>
      <c r="Z32" s="23">
        <f t="shared" si="14"/>
        <v>0</v>
      </c>
    </row>
    <row r="33" spans="2:26" x14ac:dyDescent="0.15">
      <c r="B33" s="23">
        <v>31</v>
      </c>
      <c r="C33" s="23" t="str">
        <f t="shared" si="8"/>
        <v>挂饰31</v>
      </c>
      <c r="D33" s="23" t="s">
        <v>1972</v>
      </c>
      <c r="E33" s="89" t="s">
        <v>1967</v>
      </c>
      <c r="F33" s="90" t="s">
        <v>1968</v>
      </c>
      <c r="G33" s="22" t="s">
        <v>1969</v>
      </c>
      <c r="H33" s="23">
        <f t="shared" si="12"/>
        <v>7</v>
      </c>
      <c r="I33" s="23">
        <f t="shared" si="0"/>
        <v>104</v>
      </c>
      <c r="J33" s="23">
        <f t="shared" si="1"/>
        <v>0</v>
      </c>
      <c r="K33" s="23">
        <f t="shared" si="2"/>
        <v>0</v>
      </c>
      <c r="L33" s="23">
        <f t="shared" si="3"/>
        <v>0</v>
      </c>
      <c r="M33" s="89" t="s">
        <v>1970</v>
      </c>
      <c r="N33" s="23">
        <f t="shared" si="4"/>
        <v>0</v>
      </c>
      <c r="O33" s="23">
        <f t="shared" si="5"/>
        <v>0</v>
      </c>
      <c r="P33" s="23">
        <f t="shared" si="6"/>
        <v>0</v>
      </c>
      <c r="Q33" s="112">
        <f t="shared" si="9"/>
        <v>0</v>
      </c>
      <c r="R33" s="112">
        <f t="shared" si="10"/>
        <v>0</v>
      </c>
      <c r="S33" s="112">
        <f t="shared" si="11"/>
        <v>0</v>
      </c>
      <c r="T33" s="89" t="s">
        <v>1967</v>
      </c>
      <c r="U33" s="23">
        <f t="shared" ref="U33:Z42" si="15">ROUND(VLOOKUP($F33,professionGrow,MATCH(U$2,professionGrowPName,0),FALSE)*(1+VLOOKUP($G33,professionGrowP,MATCH(U$2,professionGrowPName,0),FALSE))*$H33*10*VLOOKUP($D33,drop_qulity,5,FALSE),0)</f>
        <v>0</v>
      </c>
      <c r="V33" s="23">
        <f t="shared" si="15"/>
        <v>0</v>
      </c>
      <c r="W33" s="23">
        <f t="shared" si="15"/>
        <v>0</v>
      </c>
      <c r="X33" s="23">
        <f t="shared" si="15"/>
        <v>0</v>
      </c>
      <c r="Y33" s="23">
        <f t="shared" si="15"/>
        <v>0</v>
      </c>
      <c r="Z33" s="23">
        <f t="shared" si="15"/>
        <v>0</v>
      </c>
    </row>
    <row r="34" spans="2:26" x14ac:dyDescent="0.15">
      <c r="B34" s="23">
        <v>32</v>
      </c>
      <c r="C34" s="23" t="str">
        <f t="shared" si="8"/>
        <v>挂饰32</v>
      </c>
      <c r="D34" s="23" t="s">
        <v>1971</v>
      </c>
      <c r="E34" s="89" t="s">
        <v>1952</v>
      </c>
      <c r="F34" s="90" t="s">
        <v>1954</v>
      </c>
      <c r="G34" s="22" t="s">
        <v>1955</v>
      </c>
      <c r="H34" s="23">
        <f t="shared" si="12"/>
        <v>8</v>
      </c>
      <c r="I34" s="23">
        <f t="shared" si="0"/>
        <v>118</v>
      </c>
      <c r="J34" s="23">
        <f t="shared" si="1"/>
        <v>0</v>
      </c>
      <c r="K34" s="23">
        <f t="shared" si="2"/>
        <v>0</v>
      </c>
      <c r="L34" s="23">
        <f t="shared" si="3"/>
        <v>0</v>
      </c>
      <c r="M34" s="89" t="s">
        <v>1951</v>
      </c>
      <c r="N34" s="23">
        <f t="shared" si="4"/>
        <v>0</v>
      </c>
      <c r="O34" s="23">
        <f t="shared" si="5"/>
        <v>0</v>
      </c>
      <c r="P34" s="23">
        <f t="shared" si="6"/>
        <v>0</v>
      </c>
      <c r="Q34" s="112">
        <f t="shared" si="9"/>
        <v>0</v>
      </c>
      <c r="R34" s="112">
        <f t="shared" si="10"/>
        <v>0</v>
      </c>
      <c r="S34" s="112">
        <f t="shared" si="11"/>
        <v>0</v>
      </c>
      <c r="T34" s="89" t="s">
        <v>1952</v>
      </c>
      <c r="U34" s="23">
        <f t="shared" si="15"/>
        <v>0</v>
      </c>
      <c r="V34" s="23">
        <f t="shared" si="15"/>
        <v>0</v>
      </c>
      <c r="W34" s="23">
        <f t="shared" si="15"/>
        <v>0</v>
      </c>
      <c r="X34" s="23">
        <f t="shared" si="15"/>
        <v>0</v>
      </c>
      <c r="Y34" s="23">
        <f t="shared" si="15"/>
        <v>0</v>
      </c>
      <c r="Z34" s="23">
        <f t="shared" si="15"/>
        <v>0</v>
      </c>
    </row>
    <row r="35" spans="2:26" x14ac:dyDescent="0.15">
      <c r="B35" s="23">
        <v>33</v>
      </c>
      <c r="C35" s="23" t="str">
        <f t="shared" si="8"/>
        <v>挂饰33</v>
      </c>
      <c r="D35" s="23" t="str">
        <f>D3</f>
        <v>s</v>
      </c>
      <c r="E35" s="89" t="s">
        <v>1962</v>
      </c>
      <c r="F35" s="90" t="s">
        <v>1963</v>
      </c>
      <c r="G35" s="22" t="s">
        <v>1979</v>
      </c>
      <c r="H35" s="23">
        <f t="shared" si="12"/>
        <v>1</v>
      </c>
      <c r="I35" s="23">
        <f t="shared" si="0"/>
        <v>12</v>
      </c>
      <c r="J35" s="23">
        <f t="shared" si="1"/>
        <v>11</v>
      </c>
      <c r="K35" s="23">
        <f t="shared" si="2"/>
        <v>5</v>
      </c>
      <c r="L35" s="23">
        <f t="shared" si="3"/>
        <v>9</v>
      </c>
      <c r="M35" s="89" t="s">
        <v>1965</v>
      </c>
      <c r="N35" s="23">
        <f t="shared" si="4"/>
        <v>7</v>
      </c>
      <c r="O35" s="23">
        <f t="shared" si="5"/>
        <v>8</v>
      </c>
      <c r="P35" s="23">
        <f t="shared" si="6"/>
        <v>5</v>
      </c>
      <c r="Q35" s="112">
        <f t="shared" si="9"/>
        <v>2.5000000000000001E-2</v>
      </c>
      <c r="R35" s="112">
        <f t="shared" si="10"/>
        <v>0.02</v>
      </c>
      <c r="S35" s="112">
        <f t="shared" si="11"/>
        <v>8.3333333333333332E-3</v>
      </c>
      <c r="T35" s="89" t="s">
        <v>1962</v>
      </c>
      <c r="U35" s="23">
        <f t="shared" si="15"/>
        <v>5</v>
      </c>
      <c r="V35" s="23">
        <f t="shared" si="15"/>
        <v>3</v>
      </c>
      <c r="W35" s="23">
        <f t="shared" si="15"/>
        <v>5</v>
      </c>
      <c r="X35" s="23">
        <f t="shared" si="15"/>
        <v>5</v>
      </c>
      <c r="Y35" s="23">
        <f t="shared" si="15"/>
        <v>5</v>
      </c>
      <c r="Z35" s="23">
        <f t="shared" si="15"/>
        <v>13</v>
      </c>
    </row>
    <row r="36" spans="2:26" x14ac:dyDescent="0.15">
      <c r="B36" s="23">
        <v>34</v>
      </c>
      <c r="C36" s="23" t="str">
        <f t="shared" si="8"/>
        <v>挂饰34</v>
      </c>
      <c r="D36" s="23" t="str">
        <f t="shared" ref="D36:D99" si="16">D4</f>
        <v>s</v>
      </c>
      <c r="E36" s="89" t="s">
        <v>1975</v>
      </c>
      <c r="F36" s="90" t="s">
        <v>1976</v>
      </c>
      <c r="G36" s="22" t="s">
        <v>1980</v>
      </c>
      <c r="H36" s="23">
        <f t="shared" si="12"/>
        <v>2</v>
      </c>
      <c r="I36" s="23">
        <f t="shared" si="0"/>
        <v>23</v>
      </c>
      <c r="J36" s="23">
        <f t="shared" si="1"/>
        <v>23</v>
      </c>
      <c r="K36" s="23">
        <f t="shared" si="2"/>
        <v>9</v>
      </c>
      <c r="L36" s="23">
        <f t="shared" si="3"/>
        <v>18</v>
      </c>
      <c r="M36" s="89" t="s">
        <v>1978</v>
      </c>
      <c r="N36" s="23">
        <f t="shared" si="4"/>
        <v>15</v>
      </c>
      <c r="O36" s="23">
        <f t="shared" si="5"/>
        <v>16</v>
      </c>
      <c r="P36" s="23">
        <f t="shared" si="6"/>
        <v>9</v>
      </c>
      <c r="Q36" s="112">
        <f t="shared" si="9"/>
        <v>4.4999999999999998E-2</v>
      </c>
      <c r="R36" s="112">
        <f t="shared" si="10"/>
        <v>0.04</v>
      </c>
      <c r="S36" s="112">
        <f t="shared" si="11"/>
        <v>1.4999999999999999E-2</v>
      </c>
      <c r="T36" s="89" t="s">
        <v>1975</v>
      </c>
      <c r="U36" s="23">
        <f t="shared" si="15"/>
        <v>10</v>
      </c>
      <c r="V36" s="23">
        <f t="shared" si="15"/>
        <v>6</v>
      </c>
      <c r="W36" s="23">
        <f t="shared" si="15"/>
        <v>9</v>
      </c>
      <c r="X36" s="23">
        <f t="shared" si="15"/>
        <v>9</v>
      </c>
      <c r="Y36" s="23">
        <f t="shared" si="15"/>
        <v>9</v>
      </c>
      <c r="Z36" s="23">
        <f t="shared" si="15"/>
        <v>26</v>
      </c>
    </row>
    <row r="37" spans="2:26" x14ac:dyDescent="0.15">
      <c r="B37" s="23">
        <v>35</v>
      </c>
      <c r="C37" s="23" t="str">
        <f t="shared" si="8"/>
        <v>挂饰35</v>
      </c>
      <c r="D37" s="23" t="str">
        <f t="shared" si="16"/>
        <v>s</v>
      </c>
      <c r="E37" s="89" t="s">
        <v>1952</v>
      </c>
      <c r="F37" s="90" t="s">
        <v>1954</v>
      </c>
      <c r="G37" s="22" t="s">
        <v>1981</v>
      </c>
      <c r="H37" s="23">
        <f t="shared" si="12"/>
        <v>3</v>
      </c>
      <c r="I37" s="23">
        <f t="shared" si="0"/>
        <v>35</v>
      </c>
      <c r="J37" s="23">
        <f t="shared" si="1"/>
        <v>34</v>
      </c>
      <c r="K37" s="23">
        <f t="shared" si="2"/>
        <v>14</v>
      </c>
      <c r="L37" s="23">
        <f t="shared" si="3"/>
        <v>27</v>
      </c>
      <c r="M37" s="89" t="s">
        <v>1951</v>
      </c>
      <c r="N37" s="23">
        <f t="shared" si="4"/>
        <v>22</v>
      </c>
      <c r="O37" s="23">
        <f t="shared" si="5"/>
        <v>23</v>
      </c>
      <c r="P37" s="23">
        <f t="shared" si="6"/>
        <v>14</v>
      </c>
      <c r="Q37" s="112">
        <f t="shared" si="9"/>
        <v>7.0000000000000007E-2</v>
      </c>
      <c r="R37" s="112">
        <f t="shared" si="10"/>
        <v>5.7500000000000002E-2</v>
      </c>
      <c r="S37" s="112">
        <f t="shared" si="11"/>
        <v>2.3333333333333334E-2</v>
      </c>
      <c r="T37" s="89" t="s">
        <v>1952</v>
      </c>
      <c r="U37" s="23">
        <f t="shared" si="15"/>
        <v>16</v>
      </c>
      <c r="V37" s="23">
        <f t="shared" si="15"/>
        <v>10</v>
      </c>
      <c r="W37" s="23">
        <f t="shared" si="15"/>
        <v>14</v>
      </c>
      <c r="X37" s="23">
        <f t="shared" si="15"/>
        <v>14</v>
      </c>
      <c r="Y37" s="23">
        <f t="shared" si="15"/>
        <v>14</v>
      </c>
      <c r="Z37" s="23">
        <f t="shared" si="15"/>
        <v>39</v>
      </c>
    </row>
    <row r="38" spans="2:26" x14ac:dyDescent="0.15">
      <c r="B38" s="23">
        <v>36</v>
      </c>
      <c r="C38" s="23" t="str">
        <f t="shared" si="8"/>
        <v>挂饰36</v>
      </c>
      <c r="D38" s="23" t="str">
        <f t="shared" si="16"/>
        <v>s</v>
      </c>
      <c r="E38" s="89" t="s">
        <v>1967</v>
      </c>
      <c r="F38" s="90" t="s">
        <v>1968</v>
      </c>
      <c r="G38" s="22" t="s">
        <v>1982</v>
      </c>
      <c r="H38" s="23">
        <f t="shared" si="12"/>
        <v>4</v>
      </c>
      <c r="I38" s="23">
        <f t="shared" si="0"/>
        <v>46</v>
      </c>
      <c r="J38" s="23">
        <f t="shared" si="1"/>
        <v>45</v>
      </c>
      <c r="K38" s="23">
        <f t="shared" si="2"/>
        <v>18</v>
      </c>
      <c r="L38" s="23">
        <f t="shared" si="3"/>
        <v>36</v>
      </c>
      <c r="M38" s="89" t="s">
        <v>1970</v>
      </c>
      <c r="N38" s="23">
        <f t="shared" si="4"/>
        <v>29</v>
      </c>
      <c r="O38" s="23">
        <f t="shared" si="5"/>
        <v>31</v>
      </c>
      <c r="P38" s="23">
        <f t="shared" si="6"/>
        <v>18</v>
      </c>
      <c r="Q38" s="112">
        <f t="shared" si="9"/>
        <v>0.09</v>
      </c>
      <c r="R38" s="112">
        <f t="shared" si="10"/>
        <v>7.7499999999999999E-2</v>
      </c>
      <c r="S38" s="112">
        <f t="shared" si="11"/>
        <v>0.03</v>
      </c>
      <c r="T38" s="89" t="s">
        <v>1967</v>
      </c>
      <c r="U38" s="23">
        <f t="shared" si="15"/>
        <v>21</v>
      </c>
      <c r="V38" s="23">
        <f t="shared" si="15"/>
        <v>13</v>
      </c>
      <c r="W38" s="23">
        <f t="shared" si="15"/>
        <v>18</v>
      </c>
      <c r="X38" s="23">
        <f t="shared" si="15"/>
        <v>18</v>
      </c>
      <c r="Y38" s="23">
        <f t="shared" si="15"/>
        <v>18</v>
      </c>
      <c r="Z38" s="23">
        <f t="shared" si="15"/>
        <v>52</v>
      </c>
    </row>
    <row r="39" spans="2:26" x14ac:dyDescent="0.15">
      <c r="B39" s="23">
        <v>37</v>
      </c>
      <c r="C39" s="23" t="str">
        <f t="shared" si="8"/>
        <v>挂饰37</v>
      </c>
      <c r="D39" s="23" t="str">
        <f t="shared" si="16"/>
        <v>s</v>
      </c>
      <c r="E39" s="89" t="s">
        <v>1952</v>
      </c>
      <c r="F39" s="90" t="s">
        <v>1954</v>
      </c>
      <c r="G39" s="22" t="s">
        <v>1981</v>
      </c>
      <c r="H39" s="23">
        <f t="shared" si="12"/>
        <v>5</v>
      </c>
      <c r="I39" s="23">
        <f t="shared" si="0"/>
        <v>58</v>
      </c>
      <c r="J39" s="23">
        <f t="shared" si="1"/>
        <v>57</v>
      </c>
      <c r="K39" s="23">
        <f t="shared" si="2"/>
        <v>23</v>
      </c>
      <c r="L39" s="23">
        <f t="shared" si="3"/>
        <v>45</v>
      </c>
      <c r="M39" s="89" t="s">
        <v>1951</v>
      </c>
      <c r="N39" s="23">
        <f t="shared" si="4"/>
        <v>36</v>
      </c>
      <c r="O39" s="23">
        <f t="shared" si="5"/>
        <v>39</v>
      </c>
      <c r="P39" s="23">
        <f t="shared" si="6"/>
        <v>23</v>
      </c>
      <c r="Q39" s="112">
        <f t="shared" si="9"/>
        <v>0.115</v>
      </c>
      <c r="R39" s="112">
        <f t="shared" si="10"/>
        <v>9.7500000000000003E-2</v>
      </c>
      <c r="S39" s="112">
        <f t="shared" si="11"/>
        <v>3.8333333333333337E-2</v>
      </c>
      <c r="T39" s="89" t="s">
        <v>1952</v>
      </c>
      <c r="U39" s="23">
        <f t="shared" si="15"/>
        <v>26</v>
      </c>
      <c r="V39" s="23">
        <f t="shared" si="15"/>
        <v>16</v>
      </c>
      <c r="W39" s="23">
        <f t="shared" si="15"/>
        <v>23</v>
      </c>
      <c r="X39" s="23">
        <f t="shared" si="15"/>
        <v>23</v>
      </c>
      <c r="Y39" s="23">
        <f t="shared" si="15"/>
        <v>23</v>
      </c>
      <c r="Z39" s="23">
        <f t="shared" si="15"/>
        <v>65</v>
      </c>
    </row>
    <row r="40" spans="2:26" x14ac:dyDescent="0.15">
      <c r="B40" s="23">
        <v>38</v>
      </c>
      <c r="C40" s="23" t="str">
        <f t="shared" si="8"/>
        <v>挂饰38</v>
      </c>
      <c r="D40" s="23" t="str">
        <f t="shared" si="16"/>
        <v>s</v>
      </c>
      <c r="E40" s="89" t="s">
        <v>1967</v>
      </c>
      <c r="F40" s="90" t="s">
        <v>1968</v>
      </c>
      <c r="G40" s="22" t="s">
        <v>1982</v>
      </c>
      <c r="H40" s="23">
        <f t="shared" si="12"/>
        <v>6</v>
      </c>
      <c r="I40" s="23">
        <f t="shared" si="0"/>
        <v>69</v>
      </c>
      <c r="J40" s="23">
        <f t="shared" si="1"/>
        <v>68</v>
      </c>
      <c r="K40" s="23">
        <f t="shared" si="2"/>
        <v>27</v>
      </c>
      <c r="L40" s="23">
        <f t="shared" si="3"/>
        <v>54</v>
      </c>
      <c r="M40" s="89" t="s">
        <v>1970</v>
      </c>
      <c r="N40" s="23">
        <f t="shared" si="4"/>
        <v>44</v>
      </c>
      <c r="O40" s="23">
        <f t="shared" si="5"/>
        <v>47</v>
      </c>
      <c r="P40" s="23">
        <f t="shared" si="6"/>
        <v>27</v>
      </c>
      <c r="Q40" s="112">
        <f t="shared" si="9"/>
        <v>0.13500000000000001</v>
      </c>
      <c r="R40" s="112">
        <f t="shared" si="10"/>
        <v>0.11749999999999999</v>
      </c>
      <c r="S40" s="112">
        <f t="shared" si="11"/>
        <v>4.4999999999999998E-2</v>
      </c>
      <c r="T40" s="89" t="s">
        <v>1967</v>
      </c>
      <c r="U40" s="23">
        <f t="shared" si="15"/>
        <v>31</v>
      </c>
      <c r="V40" s="23">
        <f t="shared" si="15"/>
        <v>19</v>
      </c>
      <c r="W40" s="23">
        <f t="shared" si="15"/>
        <v>27</v>
      </c>
      <c r="X40" s="23">
        <f t="shared" si="15"/>
        <v>27</v>
      </c>
      <c r="Y40" s="23">
        <f t="shared" si="15"/>
        <v>27</v>
      </c>
      <c r="Z40" s="23">
        <f t="shared" si="15"/>
        <v>78</v>
      </c>
    </row>
    <row r="41" spans="2:26" x14ac:dyDescent="0.15">
      <c r="B41" s="23">
        <v>39</v>
      </c>
      <c r="C41" s="23" t="str">
        <f t="shared" si="8"/>
        <v>挂饰39</v>
      </c>
      <c r="D41" s="23" t="str">
        <f t="shared" si="16"/>
        <v>s</v>
      </c>
      <c r="E41" s="89" t="s">
        <v>1962</v>
      </c>
      <c r="F41" s="90" t="s">
        <v>1963</v>
      </c>
      <c r="G41" s="22" t="s">
        <v>1979</v>
      </c>
      <c r="H41" s="23">
        <f t="shared" si="12"/>
        <v>7</v>
      </c>
      <c r="I41" s="23">
        <f t="shared" si="0"/>
        <v>81</v>
      </c>
      <c r="J41" s="23">
        <f t="shared" si="1"/>
        <v>79</v>
      </c>
      <c r="K41" s="23">
        <f t="shared" si="2"/>
        <v>32</v>
      </c>
      <c r="L41" s="23">
        <f t="shared" si="3"/>
        <v>63</v>
      </c>
      <c r="M41" s="89" t="s">
        <v>1965</v>
      </c>
      <c r="N41" s="23">
        <f t="shared" si="4"/>
        <v>51</v>
      </c>
      <c r="O41" s="23">
        <f t="shared" si="5"/>
        <v>55</v>
      </c>
      <c r="P41" s="23">
        <f t="shared" si="6"/>
        <v>32</v>
      </c>
      <c r="Q41" s="112">
        <f t="shared" si="9"/>
        <v>0.16</v>
      </c>
      <c r="R41" s="112">
        <f t="shared" si="10"/>
        <v>0.13750000000000001</v>
      </c>
      <c r="S41" s="112">
        <f t="shared" si="11"/>
        <v>5.333333333333333E-2</v>
      </c>
      <c r="T41" s="89" t="s">
        <v>1962</v>
      </c>
      <c r="U41" s="23">
        <f t="shared" si="15"/>
        <v>36</v>
      </c>
      <c r="V41" s="23">
        <f t="shared" si="15"/>
        <v>22</v>
      </c>
      <c r="W41" s="23">
        <f t="shared" si="15"/>
        <v>32</v>
      </c>
      <c r="X41" s="23">
        <f t="shared" si="15"/>
        <v>32</v>
      </c>
      <c r="Y41" s="23">
        <f t="shared" si="15"/>
        <v>32</v>
      </c>
      <c r="Z41" s="23">
        <f t="shared" si="15"/>
        <v>91</v>
      </c>
    </row>
    <row r="42" spans="2:26" x14ac:dyDescent="0.15">
      <c r="B42" s="23">
        <v>40</v>
      </c>
      <c r="C42" s="23" t="str">
        <f t="shared" si="8"/>
        <v>挂饰40</v>
      </c>
      <c r="D42" s="23" t="str">
        <f t="shared" si="16"/>
        <v>s</v>
      </c>
      <c r="E42" s="89" t="s">
        <v>1952</v>
      </c>
      <c r="F42" s="90" t="s">
        <v>1954</v>
      </c>
      <c r="G42" s="22" t="s">
        <v>1981</v>
      </c>
      <c r="H42" s="23">
        <f t="shared" si="12"/>
        <v>8</v>
      </c>
      <c r="I42" s="23">
        <f t="shared" si="0"/>
        <v>92</v>
      </c>
      <c r="J42" s="23">
        <f t="shared" si="1"/>
        <v>91</v>
      </c>
      <c r="K42" s="23">
        <f t="shared" si="2"/>
        <v>36</v>
      </c>
      <c r="L42" s="23">
        <f t="shared" si="3"/>
        <v>73</v>
      </c>
      <c r="M42" s="89" t="s">
        <v>1951</v>
      </c>
      <c r="N42" s="23">
        <f t="shared" si="4"/>
        <v>58</v>
      </c>
      <c r="O42" s="23">
        <f t="shared" si="5"/>
        <v>63</v>
      </c>
      <c r="P42" s="23">
        <f t="shared" si="6"/>
        <v>36</v>
      </c>
      <c r="Q42" s="112">
        <f t="shared" si="9"/>
        <v>0.18</v>
      </c>
      <c r="R42" s="112">
        <f t="shared" si="10"/>
        <v>0.1575</v>
      </c>
      <c r="S42" s="112">
        <f t="shared" si="11"/>
        <v>0.06</v>
      </c>
      <c r="T42" s="89" t="s">
        <v>1952</v>
      </c>
      <c r="U42" s="23">
        <f t="shared" si="15"/>
        <v>42</v>
      </c>
      <c r="V42" s="23">
        <f t="shared" si="15"/>
        <v>25</v>
      </c>
      <c r="W42" s="23">
        <f t="shared" si="15"/>
        <v>36</v>
      </c>
      <c r="X42" s="23">
        <f t="shared" si="15"/>
        <v>36</v>
      </c>
      <c r="Y42" s="23">
        <f t="shared" si="15"/>
        <v>36</v>
      </c>
      <c r="Z42" s="23">
        <f t="shared" si="15"/>
        <v>104</v>
      </c>
    </row>
    <row r="43" spans="2:26" x14ac:dyDescent="0.15">
      <c r="B43" s="23">
        <v>41</v>
      </c>
      <c r="C43" s="23" t="str">
        <f t="shared" si="8"/>
        <v>挂饰41</v>
      </c>
      <c r="D43" s="23" t="str">
        <f t="shared" si="16"/>
        <v>a</v>
      </c>
      <c r="E43" s="89" t="s">
        <v>1975</v>
      </c>
      <c r="F43" s="90" t="s">
        <v>1976</v>
      </c>
      <c r="G43" s="22" t="s">
        <v>1980</v>
      </c>
      <c r="H43" s="23">
        <f t="shared" si="12"/>
        <v>1</v>
      </c>
      <c r="I43" s="23">
        <f t="shared" si="0"/>
        <v>6</v>
      </c>
      <c r="J43" s="23">
        <f t="shared" si="1"/>
        <v>13</v>
      </c>
      <c r="K43" s="23">
        <f t="shared" si="2"/>
        <v>5</v>
      </c>
      <c r="L43" s="23">
        <f t="shared" si="3"/>
        <v>10</v>
      </c>
      <c r="M43" s="89" t="s">
        <v>1978</v>
      </c>
      <c r="N43" s="23">
        <f t="shared" si="4"/>
        <v>8</v>
      </c>
      <c r="O43" s="23">
        <f t="shared" si="5"/>
        <v>9</v>
      </c>
      <c r="P43" s="23">
        <f t="shared" si="6"/>
        <v>5</v>
      </c>
      <c r="Q43" s="112">
        <f t="shared" si="9"/>
        <v>2.5000000000000001E-2</v>
      </c>
      <c r="R43" s="112">
        <f t="shared" si="10"/>
        <v>2.2499999999999999E-2</v>
      </c>
      <c r="S43" s="112">
        <f t="shared" si="11"/>
        <v>8.3333333333333332E-3</v>
      </c>
      <c r="T43" s="89" t="s">
        <v>1975</v>
      </c>
      <c r="U43" s="23">
        <f t="shared" ref="U43:Z52" si="17">ROUND(VLOOKUP($F43,professionGrow,MATCH(U$2,professionGrowPName,0),FALSE)*(1+VLOOKUP($G43,professionGrowP,MATCH(U$2,professionGrowPName,0),FALSE))*$H43*10*VLOOKUP($D43,drop_qulity,5,FALSE),0)</f>
        <v>6</v>
      </c>
      <c r="V43" s="23">
        <f t="shared" si="17"/>
        <v>4</v>
      </c>
      <c r="W43" s="23">
        <f t="shared" si="17"/>
        <v>5</v>
      </c>
      <c r="X43" s="23">
        <f t="shared" si="17"/>
        <v>5</v>
      </c>
      <c r="Y43" s="23">
        <f t="shared" si="17"/>
        <v>5</v>
      </c>
      <c r="Z43" s="23">
        <f t="shared" si="17"/>
        <v>15</v>
      </c>
    </row>
    <row r="44" spans="2:26" x14ac:dyDescent="0.15">
      <c r="B44" s="23">
        <v>42</v>
      </c>
      <c r="C44" s="23" t="str">
        <f t="shared" si="8"/>
        <v>挂饰42</v>
      </c>
      <c r="D44" s="23" t="str">
        <f t="shared" si="16"/>
        <v>a</v>
      </c>
      <c r="E44" s="89" t="s">
        <v>1983</v>
      </c>
      <c r="F44" s="90" t="s">
        <v>1984</v>
      </c>
      <c r="G44" s="22" t="s">
        <v>1985</v>
      </c>
      <c r="H44" s="23">
        <f t="shared" si="12"/>
        <v>2</v>
      </c>
      <c r="I44" s="23">
        <f t="shared" si="0"/>
        <v>13</v>
      </c>
      <c r="J44" s="23">
        <f t="shared" si="1"/>
        <v>26</v>
      </c>
      <c r="K44" s="23">
        <f t="shared" si="2"/>
        <v>10</v>
      </c>
      <c r="L44" s="23">
        <f t="shared" si="3"/>
        <v>21</v>
      </c>
      <c r="M44" s="89" t="s">
        <v>1986</v>
      </c>
      <c r="N44" s="23">
        <f t="shared" si="4"/>
        <v>17</v>
      </c>
      <c r="O44" s="23">
        <f t="shared" si="5"/>
        <v>18</v>
      </c>
      <c r="P44" s="23">
        <f t="shared" si="6"/>
        <v>10</v>
      </c>
      <c r="Q44" s="112">
        <f t="shared" si="9"/>
        <v>0.05</v>
      </c>
      <c r="R44" s="112">
        <f t="shared" si="10"/>
        <v>4.4999999999999998E-2</v>
      </c>
      <c r="S44" s="112">
        <f t="shared" si="11"/>
        <v>1.6666666666666666E-2</v>
      </c>
      <c r="T44" s="89" t="s">
        <v>1983</v>
      </c>
      <c r="U44" s="23">
        <f t="shared" si="17"/>
        <v>12</v>
      </c>
      <c r="V44" s="23">
        <f t="shared" si="17"/>
        <v>7</v>
      </c>
      <c r="W44" s="23">
        <f t="shared" si="17"/>
        <v>10</v>
      </c>
      <c r="X44" s="23">
        <f t="shared" si="17"/>
        <v>10</v>
      </c>
      <c r="Y44" s="23">
        <f t="shared" si="17"/>
        <v>10</v>
      </c>
      <c r="Z44" s="23">
        <f t="shared" si="17"/>
        <v>30</v>
      </c>
    </row>
    <row r="45" spans="2:26" x14ac:dyDescent="0.15">
      <c r="B45" s="23">
        <v>43</v>
      </c>
      <c r="C45" s="23" t="str">
        <f t="shared" si="8"/>
        <v>挂饰43</v>
      </c>
      <c r="D45" s="23" t="str">
        <f t="shared" si="16"/>
        <v>a</v>
      </c>
      <c r="E45" s="89" t="s">
        <v>1983</v>
      </c>
      <c r="F45" s="90" t="s">
        <v>1984</v>
      </c>
      <c r="G45" s="22" t="s">
        <v>1985</v>
      </c>
      <c r="H45" s="23">
        <f t="shared" si="12"/>
        <v>3</v>
      </c>
      <c r="I45" s="23">
        <f t="shared" si="0"/>
        <v>19</v>
      </c>
      <c r="J45" s="23">
        <f t="shared" si="1"/>
        <v>39</v>
      </c>
      <c r="K45" s="23">
        <f t="shared" si="2"/>
        <v>16</v>
      </c>
      <c r="L45" s="23">
        <f t="shared" si="3"/>
        <v>31</v>
      </c>
      <c r="M45" s="89" t="s">
        <v>1986</v>
      </c>
      <c r="N45" s="23">
        <f t="shared" si="4"/>
        <v>25</v>
      </c>
      <c r="O45" s="23">
        <f t="shared" si="5"/>
        <v>27</v>
      </c>
      <c r="P45" s="23">
        <f t="shared" si="6"/>
        <v>16</v>
      </c>
      <c r="Q45" s="112">
        <f t="shared" si="9"/>
        <v>0.08</v>
      </c>
      <c r="R45" s="112">
        <f t="shared" si="10"/>
        <v>6.7500000000000004E-2</v>
      </c>
      <c r="S45" s="112">
        <f t="shared" si="11"/>
        <v>2.6666666666666665E-2</v>
      </c>
      <c r="T45" s="89" t="s">
        <v>1983</v>
      </c>
      <c r="U45" s="23">
        <f t="shared" si="17"/>
        <v>18</v>
      </c>
      <c r="V45" s="23">
        <f t="shared" si="17"/>
        <v>11</v>
      </c>
      <c r="W45" s="23">
        <f t="shared" si="17"/>
        <v>16</v>
      </c>
      <c r="X45" s="23">
        <f t="shared" si="17"/>
        <v>16</v>
      </c>
      <c r="Y45" s="23">
        <f t="shared" si="17"/>
        <v>16</v>
      </c>
      <c r="Z45" s="23">
        <f t="shared" si="17"/>
        <v>45</v>
      </c>
    </row>
    <row r="46" spans="2:26" x14ac:dyDescent="0.15">
      <c r="B46" s="23">
        <v>44</v>
      </c>
      <c r="C46" s="23" t="str">
        <f t="shared" si="8"/>
        <v>挂饰44</v>
      </c>
      <c r="D46" s="23" t="str">
        <f t="shared" si="16"/>
        <v>a</v>
      </c>
      <c r="E46" s="89" t="s">
        <v>1983</v>
      </c>
      <c r="F46" s="90" t="s">
        <v>1984</v>
      </c>
      <c r="G46" s="22" t="s">
        <v>1985</v>
      </c>
      <c r="H46" s="23">
        <f t="shared" si="12"/>
        <v>4</v>
      </c>
      <c r="I46" s="23">
        <f t="shared" si="0"/>
        <v>26</v>
      </c>
      <c r="J46" s="23">
        <f t="shared" si="1"/>
        <v>52</v>
      </c>
      <c r="K46" s="23">
        <f t="shared" si="2"/>
        <v>21</v>
      </c>
      <c r="L46" s="23">
        <f t="shared" si="3"/>
        <v>42</v>
      </c>
      <c r="M46" s="89" t="s">
        <v>1986</v>
      </c>
      <c r="N46" s="23">
        <f t="shared" si="4"/>
        <v>33</v>
      </c>
      <c r="O46" s="23">
        <f t="shared" si="5"/>
        <v>36</v>
      </c>
      <c r="P46" s="23">
        <f t="shared" si="6"/>
        <v>21</v>
      </c>
      <c r="Q46" s="112">
        <f t="shared" si="9"/>
        <v>0.105</v>
      </c>
      <c r="R46" s="112">
        <f t="shared" si="10"/>
        <v>0.09</v>
      </c>
      <c r="S46" s="112">
        <f t="shared" si="11"/>
        <v>3.5000000000000003E-2</v>
      </c>
      <c r="T46" s="89" t="s">
        <v>1983</v>
      </c>
      <c r="U46" s="23">
        <f t="shared" si="17"/>
        <v>24</v>
      </c>
      <c r="V46" s="23">
        <f t="shared" si="17"/>
        <v>15</v>
      </c>
      <c r="W46" s="23">
        <f t="shared" si="17"/>
        <v>21</v>
      </c>
      <c r="X46" s="23">
        <f t="shared" si="17"/>
        <v>21</v>
      </c>
      <c r="Y46" s="23">
        <f t="shared" si="17"/>
        <v>21</v>
      </c>
      <c r="Z46" s="23">
        <f t="shared" si="17"/>
        <v>60</v>
      </c>
    </row>
    <row r="47" spans="2:26" x14ac:dyDescent="0.15">
      <c r="B47" s="23">
        <v>45</v>
      </c>
      <c r="C47" s="23" t="str">
        <f t="shared" si="8"/>
        <v>挂饰45</v>
      </c>
      <c r="D47" s="23" t="str">
        <f t="shared" si="16"/>
        <v>a</v>
      </c>
      <c r="E47" s="89" t="s">
        <v>1952</v>
      </c>
      <c r="F47" s="90" t="s">
        <v>1954</v>
      </c>
      <c r="G47" s="22" t="s">
        <v>1981</v>
      </c>
      <c r="H47" s="23">
        <f t="shared" si="12"/>
        <v>5</v>
      </c>
      <c r="I47" s="23">
        <f t="shared" si="0"/>
        <v>32</v>
      </c>
      <c r="J47" s="23">
        <f t="shared" si="1"/>
        <v>65</v>
      </c>
      <c r="K47" s="23">
        <f t="shared" si="2"/>
        <v>26</v>
      </c>
      <c r="L47" s="23">
        <f t="shared" si="3"/>
        <v>52</v>
      </c>
      <c r="M47" s="89" t="s">
        <v>1951</v>
      </c>
      <c r="N47" s="23">
        <f t="shared" si="4"/>
        <v>42</v>
      </c>
      <c r="O47" s="23">
        <f t="shared" si="5"/>
        <v>45</v>
      </c>
      <c r="P47" s="23">
        <f t="shared" si="6"/>
        <v>26</v>
      </c>
      <c r="Q47" s="112">
        <f t="shared" si="9"/>
        <v>0.13</v>
      </c>
      <c r="R47" s="112">
        <f t="shared" si="10"/>
        <v>0.1125</v>
      </c>
      <c r="S47" s="112">
        <f t="shared" si="11"/>
        <v>4.3333333333333328E-2</v>
      </c>
      <c r="T47" s="89" t="s">
        <v>1952</v>
      </c>
      <c r="U47" s="23">
        <f t="shared" si="17"/>
        <v>30</v>
      </c>
      <c r="V47" s="23">
        <f t="shared" si="17"/>
        <v>18</v>
      </c>
      <c r="W47" s="23">
        <f t="shared" si="17"/>
        <v>26</v>
      </c>
      <c r="X47" s="23">
        <f t="shared" si="17"/>
        <v>26</v>
      </c>
      <c r="Y47" s="23">
        <f t="shared" si="17"/>
        <v>26</v>
      </c>
      <c r="Z47" s="23">
        <f t="shared" si="17"/>
        <v>75</v>
      </c>
    </row>
    <row r="48" spans="2:26" x14ac:dyDescent="0.15">
      <c r="B48" s="23">
        <v>46</v>
      </c>
      <c r="C48" s="23" t="str">
        <f t="shared" si="8"/>
        <v>挂饰46</v>
      </c>
      <c r="D48" s="23" t="str">
        <f t="shared" si="16"/>
        <v>a</v>
      </c>
      <c r="E48" s="89" t="s">
        <v>1952</v>
      </c>
      <c r="F48" s="90" t="s">
        <v>1954</v>
      </c>
      <c r="G48" s="22" t="s">
        <v>1981</v>
      </c>
      <c r="H48" s="23">
        <f t="shared" si="12"/>
        <v>6</v>
      </c>
      <c r="I48" s="23">
        <f t="shared" si="0"/>
        <v>39</v>
      </c>
      <c r="J48" s="23">
        <f t="shared" si="1"/>
        <v>78</v>
      </c>
      <c r="K48" s="23">
        <f t="shared" si="2"/>
        <v>31</v>
      </c>
      <c r="L48" s="23">
        <f t="shared" si="3"/>
        <v>62</v>
      </c>
      <c r="M48" s="89" t="s">
        <v>1951</v>
      </c>
      <c r="N48" s="23">
        <f t="shared" si="4"/>
        <v>50</v>
      </c>
      <c r="O48" s="23">
        <f t="shared" si="5"/>
        <v>54</v>
      </c>
      <c r="P48" s="23">
        <f t="shared" si="6"/>
        <v>31</v>
      </c>
      <c r="Q48" s="112">
        <f t="shared" si="9"/>
        <v>0.155</v>
      </c>
      <c r="R48" s="112">
        <f t="shared" si="10"/>
        <v>0.13500000000000001</v>
      </c>
      <c r="S48" s="112">
        <f t="shared" si="11"/>
        <v>5.1666666666666666E-2</v>
      </c>
      <c r="T48" s="89" t="s">
        <v>1952</v>
      </c>
      <c r="U48" s="23">
        <f t="shared" si="17"/>
        <v>36</v>
      </c>
      <c r="V48" s="23">
        <f t="shared" si="17"/>
        <v>22</v>
      </c>
      <c r="W48" s="23">
        <f t="shared" si="17"/>
        <v>31</v>
      </c>
      <c r="X48" s="23">
        <f t="shared" si="17"/>
        <v>31</v>
      </c>
      <c r="Y48" s="23">
        <f t="shared" si="17"/>
        <v>31</v>
      </c>
      <c r="Z48" s="23">
        <f t="shared" si="17"/>
        <v>90</v>
      </c>
    </row>
    <row r="49" spans="2:26" x14ac:dyDescent="0.15">
      <c r="B49" s="23">
        <v>47</v>
      </c>
      <c r="C49" s="23" t="str">
        <f t="shared" si="8"/>
        <v>挂饰47</v>
      </c>
      <c r="D49" s="23" t="str">
        <f t="shared" si="16"/>
        <v>a</v>
      </c>
      <c r="E49" s="89" t="s">
        <v>1952</v>
      </c>
      <c r="F49" s="90" t="s">
        <v>1954</v>
      </c>
      <c r="G49" s="22" t="s">
        <v>1981</v>
      </c>
      <c r="H49" s="23">
        <f t="shared" si="12"/>
        <v>7</v>
      </c>
      <c r="I49" s="23">
        <f t="shared" si="0"/>
        <v>45</v>
      </c>
      <c r="J49" s="23">
        <f t="shared" si="1"/>
        <v>91</v>
      </c>
      <c r="K49" s="23">
        <f t="shared" si="2"/>
        <v>36</v>
      </c>
      <c r="L49" s="23">
        <f t="shared" si="3"/>
        <v>73</v>
      </c>
      <c r="M49" s="89" t="s">
        <v>1951</v>
      </c>
      <c r="N49" s="23">
        <f t="shared" si="4"/>
        <v>58</v>
      </c>
      <c r="O49" s="23">
        <f t="shared" si="5"/>
        <v>63</v>
      </c>
      <c r="P49" s="23">
        <f t="shared" si="6"/>
        <v>36</v>
      </c>
      <c r="Q49" s="112">
        <f t="shared" si="9"/>
        <v>0.18</v>
      </c>
      <c r="R49" s="112">
        <f t="shared" si="10"/>
        <v>0.1575</v>
      </c>
      <c r="S49" s="112">
        <f t="shared" si="11"/>
        <v>0.06</v>
      </c>
      <c r="T49" s="89" t="s">
        <v>1952</v>
      </c>
      <c r="U49" s="23">
        <f t="shared" si="17"/>
        <v>42</v>
      </c>
      <c r="V49" s="23">
        <f t="shared" si="17"/>
        <v>25</v>
      </c>
      <c r="W49" s="23">
        <f t="shared" si="17"/>
        <v>36</v>
      </c>
      <c r="X49" s="23">
        <f t="shared" si="17"/>
        <v>36</v>
      </c>
      <c r="Y49" s="23">
        <f t="shared" si="17"/>
        <v>36</v>
      </c>
      <c r="Z49" s="23">
        <f t="shared" si="17"/>
        <v>105</v>
      </c>
    </row>
    <row r="50" spans="2:26" x14ac:dyDescent="0.15">
      <c r="B50" s="23">
        <v>48</v>
      </c>
      <c r="C50" s="23" t="str">
        <f t="shared" si="8"/>
        <v>挂饰48</v>
      </c>
      <c r="D50" s="23" t="str">
        <f t="shared" si="16"/>
        <v>a</v>
      </c>
      <c r="E50" s="89" t="s">
        <v>1957</v>
      </c>
      <c r="F50" s="90" t="s">
        <v>6</v>
      </c>
      <c r="G50" s="22" t="s">
        <v>3</v>
      </c>
      <c r="H50" s="23">
        <f t="shared" si="12"/>
        <v>8</v>
      </c>
      <c r="I50" s="23">
        <f t="shared" si="0"/>
        <v>52</v>
      </c>
      <c r="J50" s="23">
        <f t="shared" si="1"/>
        <v>104</v>
      </c>
      <c r="K50" s="23">
        <f t="shared" si="2"/>
        <v>42</v>
      </c>
      <c r="L50" s="23">
        <f t="shared" si="3"/>
        <v>83</v>
      </c>
      <c r="M50" s="89" t="s">
        <v>1958</v>
      </c>
      <c r="N50" s="23">
        <f t="shared" si="4"/>
        <v>67</v>
      </c>
      <c r="O50" s="23">
        <f t="shared" si="5"/>
        <v>72</v>
      </c>
      <c r="P50" s="23">
        <f t="shared" si="6"/>
        <v>42</v>
      </c>
      <c r="Q50" s="112">
        <f t="shared" si="9"/>
        <v>0.21</v>
      </c>
      <c r="R50" s="112">
        <f t="shared" si="10"/>
        <v>0.18</v>
      </c>
      <c r="S50" s="112">
        <f t="shared" si="11"/>
        <v>7.0000000000000007E-2</v>
      </c>
      <c r="T50" s="89" t="s">
        <v>1957</v>
      </c>
      <c r="U50" s="23">
        <f t="shared" si="17"/>
        <v>48</v>
      </c>
      <c r="V50" s="23">
        <f t="shared" si="17"/>
        <v>29</v>
      </c>
      <c r="W50" s="23">
        <f t="shared" si="17"/>
        <v>42</v>
      </c>
      <c r="X50" s="23">
        <f t="shared" si="17"/>
        <v>42</v>
      </c>
      <c r="Y50" s="23">
        <f t="shared" si="17"/>
        <v>42</v>
      </c>
      <c r="Z50" s="23">
        <f t="shared" si="17"/>
        <v>120</v>
      </c>
    </row>
    <row r="51" spans="2:26" x14ac:dyDescent="0.15">
      <c r="B51" s="23">
        <v>49</v>
      </c>
      <c r="C51" s="23" t="str">
        <f t="shared" si="8"/>
        <v>挂饰49</v>
      </c>
      <c r="D51" s="23" t="str">
        <f t="shared" si="16"/>
        <v>b</v>
      </c>
      <c r="E51" s="89" t="s">
        <v>1952</v>
      </c>
      <c r="F51" s="90" t="s">
        <v>1954</v>
      </c>
      <c r="G51" s="22" t="s">
        <v>1981</v>
      </c>
      <c r="H51" s="23">
        <f t="shared" si="12"/>
        <v>1</v>
      </c>
      <c r="I51" s="23">
        <f t="shared" si="0"/>
        <v>7</v>
      </c>
      <c r="J51" s="23">
        <f t="shared" si="1"/>
        <v>18</v>
      </c>
      <c r="K51" s="23">
        <f t="shared" si="2"/>
        <v>7</v>
      </c>
      <c r="L51" s="23">
        <f t="shared" si="3"/>
        <v>14</v>
      </c>
      <c r="M51" s="89" t="s">
        <v>1951</v>
      </c>
      <c r="N51" s="23">
        <f t="shared" si="4"/>
        <v>12</v>
      </c>
      <c r="O51" s="23">
        <f t="shared" si="5"/>
        <v>12</v>
      </c>
      <c r="P51" s="23">
        <f t="shared" si="6"/>
        <v>7</v>
      </c>
      <c r="Q51" s="112">
        <f t="shared" si="9"/>
        <v>3.5000000000000003E-2</v>
      </c>
      <c r="R51" s="112">
        <f t="shared" si="10"/>
        <v>0.03</v>
      </c>
      <c r="S51" s="112">
        <f t="shared" si="11"/>
        <v>1.1666666666666667E-2</v>
      </c>
      <c r="T51" s="89" t="s">
        <v>1952</v>
      </c>
      <c r="U51" s="23">
        <f t="shared" si="17"/>
        <v>8</v>
      </c>
      <c r="V51" s="23">
        <f t="shared" si="17"/>
        <v>5</v>
      </c>
      <c r="W51" s="23">
        <f t="shared" si="17"/>
        <v>7</v>
      </c>
      <c r="X51" s="23">
        <f t="shared" si="17"/>
        <v>7</v>
      </c>
      <c r="Y51" s="23">
        <f t="shared" si="17"/>
        <v>7</v>
      </c>
      <c r="Z51" s="23">
        <f t="shared" si="17"/>
        <v>21</v>
      </c>
    </row>
    <row r="52" spans="2:26" x14ac:dyDescent="0.15">
      <c r="B52" s="23">
        <v>50</v>
      </c>
      <c r="C52" s="23" t="str">
        <f t="shared" si="8"/>
        <v>挂饰50</v>
      </c>
      <c r="D52" s="23" t="str">
        <f t="shared" si="16"/>
        <v>b</v>
      </c>
      <c r="E52" s="89" t="s">
        <v>1952</v>
      </c>
      <c r="F52" s="90" t="s">
        <v>1954</v>
      </c>
      <c r="G52" s="22" t="s">
        <v>1981</v>
      </c>
      <c r="H52" s="23">
        <f t="shared" si="12"/>
        <v>2</v>
      </c>
      <c r="I52" s="23">
        <f t="shared" si="0"/>
        <v>14</v>
      </c>
      <c r="J52" s="23">
        <f t="shared" si="1"/>
        <v>36</v>
      </c>
      <c r="K52" s="23">
        <f t="shared" si="2"/>
        <v>14</v>
      </c>
      <c r="L52" s="23">
        <f t="shared" si="3"/>
        <v>29</v>
      </c>
      <c r="M52" s="89" t="s">
        <v>1951</v>
      </c>
      <c r="N52" s="23">
        <f t="shared" si="4"/>
        <v>23</v>
      </c>
      <c r="O52" s="23">
        <f t="shared" si="5"/>
        <v>25</v>
      </c>
      <c r="P52" s="23">
        <f t="shared" si="6"/>
        <v>14</v>
      </c>
      <c r="Q52" s="112">
        <f t="shared" si="9"/>
        <v>7.0000000000000007E-2</v>
      </c>
      <c r="R52" s="112">
        <f t="shared" si="10"/>
        <v>6.25E-2</v>
      </c>
      <c r="S52" s="112">
        <f t="shared" si="11"/>
        <v>2.3333333333333334E-2</v>
      </c>
      <c r="T52" s="89" t="s">
        <v>1952</v>
      </c>
      <c r="U52" s="23">
        <f t="shared" si="17"/>
        <v>17</v>
      </c>
      <c r="V52" s="23">
        <f t="shared" si="17"/>
        <v>10</v>
      </c>
      <c r="W52" s="23">
        <f t="shared" si="17"/>
        <v>14</v>
      </c>
      <c r="X52" s="23">
        <f t="shared" si="17"/>
        <v>14</v>
      </c>
      <c r="Y52" s="23">
        <f t="shared" si="17"/>
        <v>14</v>
      </c>
      <c r="Z52" s="23">
        <f t="shared" si="17"/>
        <v>41</v>
      </c>
    </row>
    <row r="53" spans="2:26" x14ac:dyDescent="0.15">
      <c r="B53" s="23">
        <v>51</v>
      </c>
      <c r="C53" s="23" t="str">
        <f t="shared" si="8"/>
        <v>挂饰51</v>
      </c>
      <c r="D53" s="23" t="str">
        <f t="shared" si="16"/>
        <v>b</v>
      </c>
      <c r="E53" s="89" t="s">
        <v>1952</v>
      </c>
      <c r="F53" s="90" t="s">
        <v>1954</v>
      </c>
      <c r="G53" s="22" t="s">
        <v>1981</v>
      </c>
      <c r="H53" s="23">
        <f t="shared" si="12"/>
        <v>3</v>
      </c>
      <c r="I53" s="23">
        <f t="shared" si="0"/>
        <v>21</v>
      </c>
      <c r="J53" s="23">
        <f t="shared" si="1"/>
        <v>54</v>
      </c>
      <c r="K53" s="23">
        <f t="shared" si="2"/>
        <v>22</v>
      </c>
      <c r="L53" s="23">
        <f t="shared" si="3"/>
        <v>43</v>
      </c>
      <c r="M53" s="89" t="s">
        <v>1951</v>
      </c>
      <c r="N53" s="23">
        <f t="shared" si="4"/>
        <v>35</v>
      </c>
      <c r="O53" s="23">
        <f t="shared" si="5"/>
        <v>37</v>
      </c>
      <c r="P53" s="23">
        <f t="shared" si="6"/>
        <v>22</v>
      </c>
      <c r="Q53" s="112">
        <f t="shared" si="9"/>
        <v>0.11</v>
      </c>
      <c r="R53" s="112">
        <f t="shared" si="10"/>
        <v>9.2499999999999999E-2</v>
      </c>
      <c r="S53" s="112">
        <f t="shared" si="11"/>
        <v>3.6666666666666667E-2</v>
      </c>
      <c r="T53" s="89" t="s">
        <v>1952</v>
      </c>
      <c r="U53" s="23">
        <f t="shared" ref="U53:Z62" si="18">ROUND(VLOOKUP($F53,professionGrow,MATCH(U$2,professionGrowPName,0),FALSE)*(1+VLOOKUP($G53,professionGrowP,MATCH(U$2,professionGrowPName,0),FALSE))*$H53*10*VLOOKUP($D53,drop_qulity,5,FALSE),0)</f>
        <v>25</v>
      </c>
      <c r="V53" s="23">
        <f t="shared" si="18"/>
        <v>15</v>
      </c>
      <c r="W53" s="23">
        <f t="shared" si="18"/>
        <v>22</v>
      </c>
      <c r="X53" s="23">
        <f t="shared" si="18"/>
        <v>22</v>
      </c>
      <c r="Y53" s="23">
        <f t="shared" si="18"/>
        <v>22</v>
      </c>
      <c r="Z53" s="23">
        <f t="shared" si="18"/>
        <v>62</v>
      </c>
    </row>
    <row r="54" spans="2:26" x14ac:dyDescent="0.15">
      <c r="B54" s="23">
        <v>52</v>
      </c>
      <c r="C54" s="23" t="str">
        <f t="shared" si="8"/>
        <v>挂饰52</v>
      </c>
      <c r="D54" s="23" t="str">
        <f t="shared" si="16"/>
        <v>b</v>
      </c>
      <c r="E54" s="89" t="s">
        <v>1957</v>
      </c>
      <c r="F54" s="90" t="s">
        <v>6</v>
      </c>
      <c r="G54" s="22" t="s">
        <v>3</v>
      </c>
      <c r="H54" s="23">
        <f t="shared" si="12"/>
        <v>4</v>
      </c>
      <c r="I54" s="23">
        <f t="shared" si="0"/>
        <v>27</v>
      </c>
      <c r="J54" s="23">
        <f t="shared" si="1"/>
        <v>72</v>
      </c>
      <c r="K54" s="23">
        <f t="shared" si="2"/>
        <v>29</v>
      </c>
      <c r="L54" s="23">
        <f t="shared" si="3"/>
        <v>58</v>
      </c>
      <c r="M54" s="89" t="s">
        <v>1958</v>
      </c>
      <c r="N54" s="23">
        <f t="shared" si="4"/>
        <v>46</v>
      </c>
      <c r="O54" s="23">
        <f t="shared" si="5"/>
        <v>50</v>
      </c>
      <c r="P54" s="23">
        <f t="shared" si="6"/>
        <v>29</v>
      </c>
      <c r="Q54" s="112">
        <f t="shared" si="9"/>
        <v>0.14499999999999999</v>
      </c>
      <c r="R54" s="112">
        <f t="shared" si="10"/>
        <v>0.125</v>
      </c>
      <c r="S54" s="112">
        <f t="shared" si="11"/>
        <v>4.8333333333333332E-2</v>
      </c>
      <c r="T54" s="89" t="s">
        <v>1957</v>
      </c>
      <c r="U54" s="23">
        <f t="shared" si="18"/>
        <v>33</v>
      </c>
      <c r="V54" s="23">
        <f t="shared" si="18"/>
        <v>20</v>
      </c>
      <c r="W54" s="23">
        <f t="shared" si="18"/>
        <v>29</v>
      </c>
      <c r="X54" s="23">
        <f t="shared" si="18"/>
        <v>29</v>
      </c>
      <c r="Y54" s="23">
        <f t="shared" si="18"/>
        <v>29</v>
      </c>
      <c r="Z54" s="23">
        <f t="shared" si="18"/>
        <v>83</v>
      </c>
    </row>
    <row r="55" spans="2:26" x14ac:dyDescent="0.15">
      <c r="B55" s="23">
        <v>53</v>
      </c>
      <c r="C55" s="23" t="str">
        <f t="shared" si="8"/>
        <v>挂饰53</v>
      </c>
      <c r="D55" s="23" t="str">
        <f t="shared" si="16"/>
        <v>b</v>
      </c>
      <c r="E55" s="89" t="s">
        <v>1952</v>
      </c>
      <c r="F55" s="90" t="s">
        <v>1954</v>
      </c>
      <c r="G55" s="22" t="s">
        <v>1981</v>
      </c>
      <c r="H55" s="23">
        <f t="shared" si="12"/>
        <v>5</v>
      </c>
      <c r="I55" s="23">
        <f t="shared" si="0"/>
        <v>34</v>
      </c>
      <c r="J55" s="23">
        <f t="shared" si="1"/>
        <v>90</v>
      </c>
      <c r="K55" s="23">
        <f t="shared" si="2"/>
        <v>36</v>
      </c>
      <c r="L55" s="23">
        <f t="shared" si="3"/>
        <v>72</v>
      </c>
      <c r="M55" s="89" t="s">
        <v>1951</v>
      </c>
      <c r="N55" s="23">
        <f t="shared" si="4"/>
        <v>58</v>
      </c>
      <c r="O55" s="23">
        <f t="shared" si="5"/>
        <v>62</v>
      </c>
      <c r="P55" s="23">
        <f t="shared" si="6"/>
        <v>36</v>
      </c>
      <c r="Q55" s="112">
        <f t="shared" si="9"/>
        <v>0.18</v>
      </c>
      <c r="R55" s="112">
        <f t="shared" si="10"/>
        <v>0.155</v>
      </c>
      <c r="S55" s="112">
        <f t="shared" si="11"/>
        <v>0.06</v>
      </c>
      <c r="T55" s="89" t="s">
        <v>1952</v>
      </c>
      <c r="U55" s="23">
        <f t="shared" si="18"/>
        <v>41</v>
      </c>
      <c r="V55" s="23">
        <f t="shared" si="18"/>
        <v>25</v>
      </c>
      <c r="W55" s="23">
        <f t="shared" si="18"/>
        <v>36</v>
      </c>
      <c r="X55" s="23">
        <f t="shared" si="18"/>
        <v>36</v>
      </c>
      <c r="Y55" s="23">
        <f t="shared" si="18"/>
        <v>36</v>
      </c>
      <c r="Z55" s="23">
        <f t="shared" si="18"/>
        <v>104</v>
      </c>
    </row>
    <row r="56" spans="2:26" x14ac:dyDescent="0.15">
      <c r="B56" s="23">
        <v>54</v>
      </c>
      <c r="C56" s="23" t="str">
        <f t="shared" si="8"/>
        <v>挂饰54</v>
      </c>
      <c r="D56" s="23" t="str">
        <f t="shared" si="16"/>
        <v>b</v>
      </c>
      <c r="E56" s="89" t="s">
        <v>1952</v>
      </c>
      <c r="F56" s="90" t="s">
        <v>1954</v>
      </c>
      <c r="G56" s="22" t="s">
        <v>1981</v>
      </c>
      <c r="H56" s="23">
        <f t="shared" si="12"/>
        <v>6</v>
      </c>
      <c r="I56" s="23">
        <f t="shared" si="0"/>
        <v>41</v>
      </c>
      <c r="J56" s="23">
        <f t="shared" si="1"/>
        <v>108</v>
      </c>
      <c r="K56" s="23">
        <f t="shared" si="2"/>
        <v>43</v>
      </c>
      <c r="L56" s="23">
        <f t="shared" si="3"/>
        <v>86</v>
      </c>
      <c r="M56" s="89" t="s">
        <v>1951</v>
      </c>
      <c r="N56" s="23">
        <f t="shared" si="4"/>
        <v>69</v>
      </c>
      <c r="O56" s="23">
        <f t="shared" si="5"/>
        <v>75</v>
      </c>
      <c r="P56" s="23">
        <f t="shared" si="6"/>
        <v>43</v>
      </c>
      <c r="Q56" s="112">
        <f t="shared" si="9"/>
        <v>0.215</v>
      </c>
      <c r="R56" s="112">
        <f t="shared" si="10"/>
        <v>0.1875</v>
      </c>
      <c r="S56" s="112">
        <f t="shared" si="11"/>
        <v>7.166666666666667E-2</v>
      </c>
      <c r="T56" s="89" t="s">
        <v>1952</v>
      </c>
      <c r="U56" s="23">
        <f t="shared" si="18"/>
        <v>50</v>
      </c>
      <c r="V56" s="23">
        <f t="shared" si="18"/>
        <v>30</v>
      </c>
      <c r="W56" s="23">
        <f t="shared" si="18"/>
        <v>43</v>
      </c>
      <c r="X56" s="23">
        <f t="shared" si="18"/>
        <v>43</v>
      </c>
      <c r="Y56" s="23">
        <f t="shared" si="18"/>
        <v>43</v>
      </c>
      <c r="Z56" s="23">
        <f t="shared" si="18"/>
        <v>124</v>
      </c>
    </row>
    <row r="57" spans="2:26" x14ac:dyDescent="0.15">
      <c r="B57" s="23">
        <v>55</v>
      </c>
      <c r="C57" s="23" t="str">
        <f t="shared" si="8"/>
        <v>挂饰55</v>
      </c>
      <c r="D57" s="23" t="str">
        <f t="shared" si="16"/>
        <v>b</v>
      </c>
      <c r="E57" s="89" t="s">
        <v>1952</v>
      </c>
      <c r="F57" s="90" t="s">
        <v>1954</v>
      </c>
      <c r="G57" s="22" t="s">
        <v>1981</v>
      </c>
      <c r="H57" s="23">
        <f t="shared" si="12"/>
        <v>7</v>
      </c>
      <c r="I57" s="23">
        <f t="shared" si="0"/>
        <v>48</v>
      </c>
      <c r="J57" s="23">
        <f t="shared" si="1"/>
        <v>126</v>
      </c>
      <c r="K57" s="23">
        <f t="shared" si="2"/>
        <v>50</v>
      </c>
      <c r="L57" s="23">
        <f t="shared" si="3"/>
        <v>101</v>
      </c>
      <c r="M57" s="89" t="s">
        <v>1951</v>
      </c>
      <c r="N57" s="23">
        <f t="shared" si="4"/>
        <v>81</v>
      </c>
      <c r="O57" s="23">
        <f t="shared" si="5"/>
        <v>87</v>
      </c>
      <c r="P57" s="23">
        <f t="shared" si="6"/>
        <v>50</v>
      </c>
      <c r="Q57" s="112">
        <f t="shared" si="9"/>
        <v>0.25</v>
      </c>
      <c r="R57" s="112">
        <f t="shared" si="10"/>
        <v>0.2175</v>
      </c>
      <c r="S57" s="112">
        <f t="shared" si="11"/>
        <v>8.3333333333333343E-2</v>
      </c>
      <c r="T57" s="89" t="s">
        <v>1952</v>
      </c>
      <c r="U57" s="23">
        <f t="shared" si="18"/>
        <v>58</v>
      </c>
      <c r="V57" s="23">
        <f t="shared" si="18"/>
        <v>35</v>
      </c>
      <c r="W57" s="23">
        <f t="shared" si="18"/>
        <v>50</v>
      </c>
      <c r="X57" s="23">
        <f t="shared" si="18"/>
        <v>50</v>
      </c>
      <c r="Y57" s="23">
        <f t="shared" si="18"/>
        <v>50</v>
      </c>
      <c r="Z57" s="23">
        <f t="shared" si="18"/>
        <v>145</v>
      </c>
    </row>
    <row r="58" spans="2:26" x14ac:dyDescent="0.15">
      <c r="B58" s="23">
        <v>56</v>
      </c>
      <c r="C58" s="23" t="str">
        <f t="shared" si="8"/>
        <v>挂饰56</v>
      </c>
      <c r="D58" s="23" t="str">
        <f t="shared" si="16"/>
        <v>b</v>
      </c>
      <c r="E58" s="89" t="s">
        <v>1957</v>
      </c>
      <c r="F58" s="90" t="s">
        <v>6</v>
      </c>
      <c r="G58" s="22" t="s">
        <v>3</v>
      </c>
      <c r="H58" s="23">
        <f t="shared" si="12"/>
        <v>8</v>
      </c>
      <c r="I58" s="23">
        <f t="shared" si="0"/>
        <v>55</v>
      </c>
      <c r="J58" s="23">
        <f t="shared" si="1"/>
        <v>144</v>
      </c>
      <c r="K58" s="23">
        <f t="shared" si="2"/>
        <v>58</v>
      </c>
      <c r="L58" s="23">
        <f t="shared" si="3"/>
        <v>115</v>
      </c>
      <c r="M58" s="89" t="s">
        <v>1958</v>
      </c>
      <c r="N58" s="23">
        <f t="shared" si="4"/>
        <v>92</v>
      </c>
      <c r="O58" s="23">
        <f t="shared" si="5"/>
        <v>99</v>
      </c>
      <c r="P58" s="23">
        <f t="shared" si="6"/>
        <v>58</v>
      </c>
      <c r="Q58" s="112">
        <f t="shared" si="9"/>
        <v>0.28999999999999998</v>
      </c>
      <c r="R58" s="112">
        <f t="shared" si="10"/>
        <v>0.2475</v>
      </c>
      <c r="S58" s="112">
        <f t="shared" si="11"/>
        <v>9.6666666666666665E-2</v>
      </c>
      <c r="T58" s="89" t="s">
        <v>1957</v>
      </c>
      <c r="U58" s="23">
        <f t="shared" si="18"/>
        <v>66</v>
      </c>
      <c r="V58" s="23">
        <f t="shared" si="18"/>
        <v>40</v>
      </c>
      <c r="W58" s="23">
        <f t="shared" si="18"/>
        <v>58</v>
      </c>
      <c r="X58" s="23">
        <f t="shared" si="18"/>
        <v>58</v>
      </c>
      <c r="Y58" s="23">
        <f t="shared" si="18"/>
        <v>58</v>
      </c>
      <c r="Z58" s="23">
        <f t="shared" si="18"/>
        <v>166</v>
      </c>
    </row>
    <row r="59" spans="2:26" x14ac:dyDescent="0.15">
      <c r="B59" s="23">
        <v>57</v>
      </c>
      <c r="C59" s="23" t="str">
        <f t="shared" si="8"/>
        <v>挂饰57</v>
      </c>
      <c r="D59" s="23" t="str">
        <f t="shared" si="16"/>
        <v>c</v>
      </c>
      <c r="E59" s="89" t="s">
        <v>1952</v>
      </c>
      <c r="F59" s="90" t="s">
        <v>1954</v>
      </c>
      <c r="G59" s="22" t="s">
        <v>1981</v>
      </c>
      <c r="H59" s="23">
        <f t="shared" si="12"/>
        <v>1</v>
      </c>
      <c r="I59" s="23">
        <f t="shared" si="0"/>
        <v>13</v>
      </c>
      <c r="J59" s="23">
        <f t="shared" si="1"/>
        <v>0</v>
      </c>
      <c r="K59" s="23">
        <f t="shared" si="2"/>
        <v>0</v>
      </c>
      <c r="L59" s="23">
        <f t="shared" si="3"/>
        <v>0</v>
      </c>
      <c r="M59" s="89" t="s">
        <v>1951</v>
      </c>
      <c r="N59" s="23">
        <f t="shared" si="4"/>
        <v>0</v>
      </c>
      <c r="O59" s="23">
        <f t="shared" si="5"/>
        <v>0</v>
      </c>
      <c r="P59" s="23">
        <f t="shared" si="6"/>
        <v>0</v>
      </c>
      <c r="Q59" s="112">
        <f t="shared" si="9"/>
        <v>0</v>
      </c>
      <c r="R59" s="112">
        <f t="shared" si="10"/>
        <v>0</v>
      </c>
      <c r="S59" s="112">
        <f t="shared" si="11"/>
        <v>0</v>
      </c>
      <c r="T59" s="89" t="s">
        <v>1952</v>
      </c>
      <c r="U59" s="23">
        <f t="shared" si="18"/>
        <v>0</v>
      </c>
      <c r="V59" s="23">
        <f t="shared" si="18"/>
        <v>0</v>
      </c>
      <c r="W59" s="23">
        <f t="shared" si="18"/>
        <v>0</v>
      </c>
      <c r="X59" s="23">
        <f t="shared" si="18"/>
        <v>0</v>
      </c>
      <c r="Y59" s="23">
        <f t="shared" si="18"/>
        <v>0</v>
      </c>
      <c r="Z59" s="23">
        <f t="shared" si="18"/>
        <v>0</v>
      </c>
    </row>
    <row r="60" spans="2:26" x14ac:dyDescent="0.15">
      <c r="B60" s="23">
        <v>58</v>
      </c>
      <c r="C60" s="23" t="str">
        <f t="shared" si="8"/>
        <v>挂饰58</v>
      </c>
      <c r="D60" s="23" t="str">
        <f t="shared" si="16"/>
        <v>c</v>
      </c>
      <c r="E60" s="89" t="s">
        <v>1952</v>
      </c>
      <c r="F60" s="90" t="s">
        <v>1954</v>
      </c>
      <c r="G60" s="22" t="s">
        <v>1981</v>
      </c>
      <c r="H60" s="23">
        <f t="shared" si="12"/>
        <v>2</v>
      </c>
      <c r="I60" s="23">
        <f t="shared" si="0"/>
        <v>27</v>
      </c>
      <c r="J60" s="23">
        <f t="shared" si="1"/>
        <v>0</v>
      </c>
      <c r="K60" s="23">
        <f t="shared" si="2"/>
        <v>0</v>
      </c>
      <c r="L60" s="23">
        <f t="shared" si="3"/>
        <v>0</v>
      </c>
      <c r="M60" s="89" t="s">
        <v>1951</v>
      </c>
      <c r="N60" s="23">
        <f t="shared" si="4"/>
        <v>0</v>
      </c>
      <c r="O60" s="23">
        <f t="shared" si="5"/>
        <v>0</v>
      </c>
      <c r="P60" s="23">
        <f t="shared" si="6"/>
        <v>0</v>
      </c>
      <c r="Q60" s="112">
        <f t="shared" si="9"/>
        <v>0</v>
      </c>
      <c r="R60" s="112">
        <f t="shared" si="10"/>
        <v>0</v>
      </c>
      <c r="S60" s="112">
        <f t="shared" si="11"/>
        <v>0</v>
      </c>
      <c r="T60" s="89" t="s">
        <v>1952</v>
      </c>
      <c r="U60" s="23">
        <f t="shared" si="18"/>
        <v>0</v>
      </c>
      <c r="V60" s="23">
        <f t="shared" si="18"/>
        <v>0</v>
      </c>
      <c r="W60" s="23">
        <f t="shared" si="18"/>
        <v>0</v>
      </c>
      <c r="X60" s="23">
        <f t="shared" si="18"/>
        <v>0</v>
      </c>
      <c r="Y60" s="23">
        <f t="shared" si="18"/>
        <v>0</v>
      </c>
      <c r="Z60" s="23">
        <f t="shared" si="18"/>
        <v>0</v>
      </c>
    </row>
    <row r="61" spans="2:26" x14ac:dyDescent="0.15">
      <c r="B61" s="23">
        <v>59</v>
      </c>
      <c r="C61" s="23" t="str">
        <f t="shared" si="8"/>
        <v>挂饰59</v>
      </c>
      <c r="D61" s="23" t="str">
        <f t="shared" si="16"/>
        <v>c</v>
      </c>
      <c r="E61" s="89" t="s">
        <v>1957</v>
      </c>
      <c r="F61" s="90" t="s">
        <v>6</v>
      </c>
      <c r="G61" s="22" t="s">
        <v>3</v>
      </c>
      <c r="H61" s="23">
        <f t="shared" si="12"/>
        <v>3</v>
      </c>
      <c r="I61" s="23">
        <f t="shared" si="0"/>
        <v>40</v>
      </c>
      <c r="J61" s="23">
        <f t="shared" si="1"/>
        <v>0</v>
      </c>
      <c r="K61" s="23">
        <f t="shared" si="2"/>
        <v>0</v>
      </c>
      <c r="L61" s="23">
        <f t="shared" si="3"/>
        <v>0</v>
      </c>
      <c r="M61" s="89" t="s">
        <v>1958</v>
      </c>
      <c r="N61" s="23">
        <f t="shared" si="4"/>
        <v>0</v>
      </c>
      <c r="O61" s="23">
        <f t="shared" si="5"/>
        <v>0</v>
      </c>
      <c r="P61" s="23">
        <f t="shared" si="6"/>
        <v>0</v>
      </c>
      <c r="Q61" s="112">
        <f t="shared" si="9"/>
        <v>0</v>
      </c>
      <c r="R61" s="112">
        <f t="shared" si="10"/>
        <v>0</v>
      </c>
      <c r="S61" s="112">
        <f t="shared" si="11"/>
        <v>0</v>
      </c>
      <c r="T61" s="89" t="s">
        <v>1957</v>
      </c>
      <c r="U61" s="23">
        <f t="shared" si="18"/>
        <v>0</v>
      </c>
      <c r="V61" s="23">
        <f t="shared" si="18"/>
        <v>0</v>
      </c>
      <c r="W61" s="23">
        <f t="shared" si="18"/>
        <v>0</v>
      </c>
      <c r="X61" s="23">
        <f t="shared" si="18"/>
        <v>0</v>
      </c>
      <c r="Y61" s="23">
        <f t="shared" si="18"/>
        <v>0</v>
      </c>
      <c r="Z61" s="23">
        <f t="shared" si="18"/>
        <v>0</v>
      </c>
    </row>
    <row r="62" spans="2:26" x14ac:dyDescent="0.15">
      <c r="B62" s="23">
        <v>60</v>
      </c>
      <c r="C62" s="23" t="str">
        <f t="shared" si="8"/>
        <v>挂饰60</v>
      </c>
      <c r="D62" s="23" t="str">
        <f t="shared" si="16"/>
        <v>c</v>
      </c>
      <c r="E62" s="89" t="s">
        <v>1952</v>
      </c>
      <c r="F62" s="90" t="s">
        <v>1954</v>
      </c>
      <c r="G62" s="22" t="s">
        <v>1981</v>
      </c>
      <c r="H62" s="23">
        <f t="shared" si="12"/>
        <v>4</v>
      </c>
      <c r="I62" s="23">
        <f t="shared" si="0"/>
        <v>53</v>
      </c>
      <c r="J62" s="23">
        <f t="shared" si="1"/>
        <v>0</v>
      </c>
      <c r="K62" s="23">
        <f t="shared" si="2"/>
        <v>0</v>
      </c>
      <c r="L62" s="23">
        <f t="shared" si="3"/>
        <v>0</v>
      </c>
      <c r="M62" s="89" t="s">
        <v>1951</v>
      </c>
      <c r="N62" s="23">
        <f t="shared" si="4"/>
        <v>0</v>
      </c>
      <c r="O62" s="23">
        <f t="shared" si="5"/>
        <v>0</v>
      </c>
      <c r="P62" s="23">
        <f t="shared" si="6"/>
        <v>0</v>
      </c>
      <c r="Q62" s="112">
        <f t="shared" si="9"/>
        <v>0</v>
      </c>
      <c r="R62" s="112">
        <f t="shared" si="10"/>
        <v>0</v>
      </c>
      <c r="S62" s="112">
        <f t="shared" si="11"/>
        <v>0</v>
      </c>
      <c r="T62" s="89" t="s">
        <v>1952</v>
      </c>
      <c r="U62" s="23">
        <f t="shared" si="18"/>
        <v>0</v>
      </c>
      <c r="V62" s="23">
        <f t="shared" si="18"/>
        <v>0</v>
      </c>
      <c r="W62" s="23">
        <f t="shared" si="18"/>
        <v>0</v>
      </c>
      <c r="X62" s="23">
        <f t="shared" si="18"/>
        <v>0</v>
      </c>
      <c r="Y62" s="23">
        <f t="shared" si="18"/>
        <v>0</v>
      </c>
      <c r="Z62" s="23">
        <f t="shared" si="18"/>
        <v>0</v>
      </c>
    </row>
    <row r="63" spans="2:26" x14ac:dyDescent="0.15">
      <c r="B63" s="23">
        <v>61</v>
      </c>
      <c r="C63" s="23" t="str">
        <f t="shared" si="8"/>
        <v>挂饰61</v>
      </c>
      <c r="D63" s="23" t="str">
        <f t="shared" si="16"/>
        <v>c</v>
      </c>
      <c r="E63" s="89" t="s">
        <v>1952</v>
      </c>
      <c r="F63" s="90" t="s">
        <v>1954</v>
      </c>
      <c r="G63" s="22" t="s">
        <v>1981</v>
      </c>
      <c r="H63" s="23">
        <f t="shared" si="12"/>
        <v>5</v>
      </c>
      <c r="I63" s="23">
        <f t="shared" si="0"/>
        <v>67</v>
      </c>
      <c r="J63" s="23">
        <f t="shared" si="1"/>
        <v>0</v>
      </c>
      <c r="K63" s="23">
        <f t="shared" si="2"/>
        <v>0</v>
      </c>
      <c r="L63" s="23">
        <f t="shared" si="3"/>
        <v>0</v>
      </c>
      <c r="M63" s="89" t="s">
        <v>1951</v>
      </c>
      <c r="N63" s="23">
        <f t="shared" si="4"/>
        <v>0</v>
      </c>
      <c r="O63" s="23">
        <f t="shared" si="5"/>
        <v>0</v>
      </c>
      <c r="P63" s="23">
        <f t="shared" si="6"/>
        <v>0</v>
      </c>
      <c r="Q63" s="112">
        <f t="shared" si="9"/>
        <v>0</v>
      </c>
      <c r="R63" s="112">
        <f t="shared" si="10"/>
        <v>0</v>
      </c>
      <c r="S63" s="112">
        <f t="shared" si="11"/>
        <v>0</v>
      </c>
      <c r="T63" s="89" t="s">
        <v>1952</v>
      </c>
      <c r="U63" s="23">
        <f t="shared" ref="U63:Z72" si="19">ROUND(VLOOKUP($F63,professionGrow,MATCH(U$2,professionGrowPName,0),FALSE)*(1+VLOOKUP($G63,professionGrowP,MATCH(U$2,professionGrowPName,0),FALSE))*$H63*10*VLOOKUP($D63,drop_qulity,5,FALSE),0)</f>
        <v>0</v>
      </c>
      <c r="V63" s="23">
        <f t="shared" si="19"/>
        <v>0</v>
      </c>
      <c r="W63" s="23">
        <f t="shared" si="19"/>
        <v>0</v>
      </c>
      <c r="X63" s="23">
        <f t="shared" si="19"/>
        <v>0</v>
      </c>
      <c r="Y63" s="23">
        <f t="shared" si="19"/>
        <v>0</v>
      </c>
      <c r="Z63" s="23">
        <f t="shared" si="19"/>
        <v>0</v>
      </c>
    </row>
    <row r="64" spans="2:26" x14ac:dyDescent="0.15">
      <c r="B64" s="23">
        <v>62</v>
      </c>
      <c r="C64" s="23" t="str">
        <f t="shared" si="8"/>
        <v>挂饰62</v>
      </c>
      <c r="D64" s="23" t="str">
        <f t="shared" si="16"/>
        <v>c</v>
      </c>
      <c r="E64" s="89" t="s">
        <v>1952</v>
      </c>
      <c r="F64" s="90" t="s">
        <v>1954</v>
      </c>
      <c r="G64" s="22" t="s">
        <v>1981</v>
      </c>
      <c r="H64" s="23">
        <f t="shared" si="12"/>
        <v>6</v>
      </c>
      <c r="I64" s="23">
        <f t="shared" si="0"/>
        <v>80</v>
      </c>
      <c r="J64" s="23">
        <f t="shared" si="1"/>
        <v>0</v>
      </c>
      <c r="K64" s="23">
        <f t="shared" si="2"/>
        <v>0</v>
      </c>
      <c r="L64" s="23">
        <f t="shared" si="3"/>
        <v>0</v>
      </c>
      <c r="M64" s="89" t="s">
        <v>1951</v>
      </c>
      <c r="N64" s="23">
        <f t="shared" si="4"/>
        <v>0</v>
      </c>
      <c r="O64" s="23">
        <f t="shared" si="5"/>
        <v>0</v>
      </c>
      <c r="P64" s="23">
        <f t="shared" si="6"/>
        <v>0</v>
      </c>
      <c r="Q64" s="112">
        <f t="shared" si="9"/>
        <v>0</v>
      </c>
      <c r="R64" s="112">
        <f t="shared" si="10"/>
        <v>0</v>
      </c>
      <c r="S64" s="112">
        <f t="shared" si="11"/>
        <v>0</v>
      </c>
      <c r="T64" s="89" t="s">
        <v>1952</v>
      </c>
      <c r="U64" s="23">
        <f t="shared" si="19"/>
        <v>0</v>
      </c>
      <c r="V64" s="23">
        <f t="shared" si="19"/>
        <v>0</v>
      </c>
      <c r="W64" s="23">
        <f t="shared" si="19"/>
        <v>0</v>
      </c>
      <c r="X64" s="23">
        <f t="shared" si="19"/>
        <v>0</v>
      </c>
      <c r="Y64" s="23">
        <f t="shared" si="19"/>
        <v>0</v>
      </c>
      <c r="Z64" s="23">
        <f t="shared" si="19"/>
        <v>0</v>
      </c>
    </row>
    <row r="65" spans="2:26" x14ac:dyDescent="0.15">
      <c r="B65" s="23">
        <v>63</v>
      </c>
      <c r="C65" s="23" t="str">
        <f t="shared" si="8"/>
        <v>挂饰63</v>
      </c>
      <c r="D65" s="23" t="str">
        <f t="shared" si="16"/>
        <v>c</v>
      </c>
      <c r="E65" s="89" t="s">
        <v>1957</v>
      </c>
      <c r="F65" s="90" t="s">
        <v>6</v>
      </c>
      <c r="G65" s="22" t="s">
        <v>3</v>
      </c>
      <c r="H65" s="23">
        <f t="shared" si="12"/>
        <v>7</v>
      </c>
      <c r="I65" s="23">
        <f t="shared" si="0"/>
        <v>93</v>
      </c>
      <c r="J65" s="23">
        <f t="shared" si="1"/>
        <v>0</v>
      </c>
      <c r="K65" s="23">
        <f t="shared" si="2"/>
        <v>0</v>
      </c>
      <c r="L65" s="23">
        <f t="shared" si="3"/>
        <v>0</v>
      </c>
      <c r="M65" s="89" t="s">
        <v>1958</v>
      </c>
      <c r="N65" s="23">
        <f t="shared" si="4"/>
        <v>0</v>
      </c>
      <c r="O65" s="23">
        <f t="shared" si="5"/>
        <v>0</v>
      </c>
      <c r="P65" s="23">
        <f t="shared" si="6"/>
        <v>0</v>
      </c>
      <c r="Q65" s="112">
        <f t="shared" si="9"/>
        <v>0</v>
      </c>
      <c r="R65" s="112">
        <f t="shared" si="10"/>
        <v>0</v>
      </c>
      <c r="S65" s="112">
        <f t="shared" si="11"/>
        <v>0</v>
      </c>
      <c r="T65" s="89" t="s">
        <v>1957</v>
      </c>
      <c r="U65" s="23">
        <f t="shared" si="19"/>
        <v>0</v>
      </c>
      <c r="V65" s="23">
        <f t="shared" si="19"/>
        <v>0</v>
      </c>
      <c r="W65" s="23">
        <f t="shared" si="19"/>
        <v>0</v>
      </c>
      <c r="X65" s="23">
        <f t="shared" si="19"/>
        <v>0</v>
      </c>
      <c r="Y65" s="23">
        <f t="shared" si="19"/>
        <v>0</v>
      </c>
      <c r="Z65" s="23">
        <f t="shared" si="19"/>
        <v>0</v>
      </c>
    </row>
    <row r="66" spans="2:26" x14ac:dyDescent="0.15">
      <c r="B66" s="23">
        <v>64</v>
      </c>
      <c r="C66" s="23" t="str">
        <f t="shared" si="8"/>
        <v>挂饰64</v>
      </c>
      <c r="D66" s="23" t="str">
        <f t="shared" si="16"/>
        <v>c</v>
      </c>
      <c r="E66" s="89" t="s">
        <v>1952</v>
      </c>
      <c r="F66" s="90" t="s">
        <v>1954</v>
      </c>
      <c r="G66" s="22" t="s">
        <v>1981</v>
      </c>
      <c r="H66" s="23">
        <f t="shared" si="12"/>
        <v>8</v>
      </c>
      <c r="I66" s="23">
        <f t="shared" si="0"/>
        <v>107</v>
      </c>
      <c r="J66" s="23">
        <f t="shared" si="1"/>
        <v>0</v>
      </c>
      <c r="K66" s="23">
        <f t="shared" si="2"/>
        <v>0</v>
      </c>
      <c r="L66" s="23">
        <f t="shared" si="3"/>
        <v>0</v>
      </c>
      <c r="M66" s="89" t="s">
        <v>1951</v>
      </c>
      <c r="N66" s="23">
        <f t="shared" si="4"/>
        <v>0</v>
      </c>
      <c r="O66" s="23">
        <f t="shared" si="5"/>
        <v>0</v>
      </c>
      <c r="P66" s="23">
        <f t="shared" si="6"/>
        <v>0</v>
      </c>
      <c r="Q66" s="112">
        <f t="shared" si="9"/>
        <v>0</v>
      </c>
      <c r="R66" s="112">
        <f t="shared" si="10"/>
        <v>0</v>
      </c>
      <c r="S66" s="112">
        <f t="shared" si="11"/>
        <v>0</v>
      </c>
      <c r="T66" s="89" t="s">
        <v>1952</v>
      </c>
      <c r="U66" s="23">
        <f t="shared" si="19"/>
        <v>0</v>
      </c>
      <c r="V66" s="23">
        <f t="shared" si="19"/>
        <v>0</v>
      </c>
      <c r="W66" s="23">
        <f t="shared" si="19"/>
        <v>0</v>
      </c>
      <c r="X66" s="23">
        <f t="shared" si="19"/>
        <v>0</v>
      </c>
      <c r="Y66" s="23">
        <f t="shared" si="19"/>
        <v>0</v>
      </c>
      <c r="Z66" s="23">
        <f t="shared" si="19"/>
        <v>0</v>
      </c>
    </row>
    <row r="67" spans="2:26" x14ac:dyDescent="0.15">
      <c r="B67" s="23">
        <v>65</v>
      </c>
      <c r="C67" s="23" t="str">
        <f t="shared" si="8"/>
        <v>挂饰65</v>
      </c>
      <c r="D67" s="23" t="str">
        <f t="shared" si="16"/>
        <v>s</v>
      </c>
      <c r="E67" s="89" t="s">
        <v>1952</v>
      </c>
      <c r="F67" s="90" t="s">
        <v>1954</v>
      </c>
      <c r="G67" s="22" t="s">
        <v>1987</v>
      </c>
      <c r="H67" s="23">
        <f t="shared" si="12"/>
        <v>1</v>
      </c>
      <c r="I67" s="23">
        <f t="shared" ref="I67:I130" si="20">ROUND(VLOOKUP($F67,professionGrow,防御力,FALSE)*(1+VLOOKUP($G67,professionGrowP,防御力,FALSE))*$H67*10*VLOOKUP($D67,drop_qulity,4,FALSE)*(1+VLOOKUP($G67,eq_change2,防御力,FALSE)),0)</f>
        <v>8</v>
      </c>
      <c r="J67" s="23">
        <f t="shared" ref="J67:J130" si="21">ROUND(VLOOKUP($F67,professionGrow,血量,FALSE)*(1+VLOOKUP($G67,professionGrowP,血量,FALSE))*$H67*10*VLOOKUP($D67,drop_qulity,5,FALSE)*(1+VLOOKUP($G67,eq_change2,血量,FALSE)),0)</f>
        <v>7</v>
      </c>
      <c r="K67" s="23">
        <f t="shared" ref="K67:K130" si="22">ROUND(VLOOKUP($F67,professionGrow,魔法值,FALSE)*(1+VLOOKUP($G67,professionGrowP,魔法值,FALSE))*$H67*10*VLOOKUP($D67,drop_qulity,5,FALSE)*(1+VLOOKUP($G67,eq_change2,魔法值,FALSE)),0)</f>
        <v>10</v>
      </c>
      <c r="L67" s="23">
        <f t="shared" ref="L67:L130" si="23">ROUND(VLOOKUP($F67,professionGrow,力量,FALSE)*(1+VLOOKUP($G67,professionGrowP,力量,FALSE))*$H67*10*VLOOKUP($D67,drop_qulity,5,FALSE)*(1+VLOOKUP(G67,eq_change2,力量,FALSE)),0)</f>
        <v>5</v>
      </c>
      <c r="M67" s="89" t="s">
        <v>1951</v>
      </c>
      <c r="N67" s="23">
        <f t="shared" ref="N67:N130" si="24">ROUND(VLOOKUP($F67,professionGrow,魔攻,FALSE)*(1+VLOOKUP($G67,professionGrowP,魔攻,FALSE))*$H67*10*VLOOKUP($D67,drop_qulity,5,FALSE)*(1+VLOOKUP(G67,eq_change2,魔攻,FALSE)),0)</f>
        <v>11</v>
      </c>
      <c r="O67" s="23">
        <f t="shared" ref="O67:O130" si="25">ROUND(VLOOKUP($F67,professionGrow,敏捷,FALSE)*(1+VLOOKUP($G67,professionGrowP,敏捷,FALSE))*$H67*10*VLOOKUP($D67,drop_qulity,5,FALSE)*(1+VLOOKUP(G67,eq_change2,敏捷,FALSE)),0)</f>
        <v>6</v>
      </c>
      <c r="P67" s="23">
        <f t="shared" ref="P67:P130" si="26">ROUND(VLOOKUP($F67,professionGrow,幸运,FALSE)*(1+VLOOKUP($G67,professionGrowP,幸运,FALSE))*$H67*10*VLOOKUP($D67,drop_qulity,5,FALSE)*(1+VLOOKUP(G67,eq_change2,幸运,FALSE)),0)</f>
        <v>5</v>
      </c>
      <c r="Q67" s="112">
        <f t="shared" si="9"/>
        <v>2.5000000000000001E-2</v>
      </c>
      <c r="R67" s="112">
        <f t="shared" si="10"/>
        <v>1.4999999999999999E-2</v>
      </c>
      <c r="S67" s="112">
        <f t="shared" si="11"/>
        <v>8.3333333333333332E-3</v>
      </c>
      <c r="T67" s="89" t="s">
        <v>1988</v>
      </c>
      <c r="U67" s="23">
        <f t="shared" si="19"/>
        <v>5</v>
      </c>
      <c r="V67" s="23">
        <f t="shared" si="19"/>
        <v>6</v>
      </c>
      <c r="W67" s="23">
        <f t="shared" si="19"/>
        <v>5</v>
      </c>
      <c r="X67" s="23">
        <f t="shared" si="19"/>
        <v>3</v>
      </c>
      <c r="Y67" s="23">
        <f t="shared" si="19"/>
        <v>5</v>
      </c>
      <c r="Z67" s="23">
        <f t="shared" si="19"/>
        <v>13</v>
      </c>
    </row>
    <row r="68" spans="2:26" x14ac:dyDescent="0.15">
      <c r="B68" s="23">
        <v>66</v>
      </c>
      <c r="C68" s="23" t="str">
        <f t="shared" ref="C68:C131" si="27">"挂饰"&amp;B68</f>
        <v>挂饰66</v>
      </c>
      <c r="D68" s="23" t="str">
        <f t="shared" si="16"/>
        <v>s</v>
      </c>
      <c r="E68" s="89" t="s">
        <v>1952</v>
      </c>
      <c r="F68" s="90" t="s">
        <v>1954</v>
      </c>
      <c r="G68" s="22" t="s">
        <v>1987</v>
      </c>
      <c r="H68" s="23">
        <f t="shared" si="12"/>
        <v>2</v>
      </c>
      <c r="I68" s="23">
        <f t="shared" si="20"/>
        <v>15</v>
      </c>
      <c r="J68" s="23">
        <f t="shared" si="21"/>
        <v>14</v>
      </c>
      <c r="K68" s="23">
        <f t="shared" si="22"/>
        <v>20</v>
      </c>
      <c r="L68" s="23">
        <f t="shared" si="23"/>
        <v>11</v>
      </c>
      <c r="M68" s="89" t="s">
        <v>1951</v>
      </c>
      <c r="N68" s="23">
        <f t="shared" si="24"/>
        <v>22</v>
      </c>
      <c r="O68" s="23">
        <f t="shared" si="25"/>
        <v>13</v>
      </c>
      <c r="P68" s="23">
        <f t="shared" si="26"/>
        <v>10</v>
      </c>
      <c r="Q68" s="112">
        <f t="shared" ref="Q68:Q131" si="28">(P68/2)%</f>
        <v>0.05</v>
      </c>
      <c r="R68" s="112">
        <f t="shared" ref="R68:R131" si="29">(O68/4)%</f>
        <v>3.2500000000000001E-2</v>
      </c>
      <c r="S68" s="112">
        <f t="shared" ref="S68:S131" si="30">(P68/6)%</f>
        <v>1.6666666666666666E-2</v>
      </c>
      <c r="T68" s="89" t="s">
        <v>1989</v>
      </c>
      <c r="U68" s="23">
        <f t="shared" si="19"/>
        <v>10</v>
      </c>
      <c r="V68" s="23">
        <f t="shared" si="19"/>
        <v>12</v>
      </c>
      <c r="W68" s="23">
        <f t="shared" si="19"/>
        <v>9</v>
      </c>
      <c r="X68" s="23">
        <f t="shared" si="19"/>
        <v>6</v>
      </c>
      <c r="Y68" s="23">
        <f t="shared" si="19"/>
        <v>9</v>
      </c>
      <c r="Z68" s="23">
        <f t="shared" si="19"/>
        <v>26</v>
      </c>
    </row>
    <row r="69" spans="2:26" x14ac:dyDescent="0.15">
      <c r="B69" s="23">
        <v>67</v>
      </c>
      <c r="C69" s="23" t="str">
        <f t="shared" si="27"/>
        <v>挂饰67</v>
      </c>
      <c r="D69" s="23" t="str">
        <f t="shared" si="16"/>
        <v>s</v>
      </c>
      <c r="E69" s="89" t="s">
        <v>1989</v>
      </c>
      <c r="F69" s="90" t="s">
        <v>1990</v>
      </c>
      <c r="G69" s="22" t="s">
        <v>1991</v>
      </c>
      <c r="H69" s="23">
        <f t="shared" si="12"/>
        <v>3</v>
      </c>
      <c r="I69" s="23">
        <f t="shared" si="20"/>
        <v>23</v>
      </c>
      <c r="J69" s="23">
        <f t="shared" si="21"/>
        <v>20</v>
      </c>
      <c r="K69" s="23">
        <f t="shared" si="22"/>
        <v>30</v>
      </c>
      <c r="L69" s="23">
        <f t="shared" si="23"/>
        <v>16</v>
      </c>
      <c r="M69" s="89" t="s">
        <v>1992</v>
      </c>
      <c r="N69" s="23">
        <f t="shared" si="24"/>
        <v>33</v>
      </c>
      <c r="O69" s="23">
        <f t="shared" si="25"/>
        <v>19</v>
      </c>
      <c r="P69" s="23">
        <f t="shared" si="26"/>
        <v>15</v>
      </c>
      <c r="Q69" s="112">
        <f t="shared" si="28"/>
        <v>7.4999999999999997E-2</v>
      </c>
      <c r="R69" s="112">
        <f t="shared" si="29"/>
        <v>4.7500000000000001E-2</v>
      </c>
      <c r="S69" s="112">
        <f t="shared" si="30"/>
        <v>2.5000000000000001E-2</v>
      </c>
      <c r="T69" s="89" t="s">
        <v>1989</v>
      </c>
      <c r="U69" s="23">
        <f t="shared" si="19"/>
        <v>16</v>
      </c>
      <c r="V69" s="23">
        <f t="shared" si="19"/>
        <v>18</v>
      </c>
      <c r="W69" s="23">
        <f t="shared" si="19"/>
        <v>14</v>
      </c>
      <c r="X69" s="23">
        <f t="shared" si="19"/>
        <v>10</v>
      </c>
      <c r="Y69" s="23">
        <f t="shared" si="19"/>
        <v>14</v>
      </c>
      <c r="Z69" s="23">
        <f t="shared" si="19"/>
        <v>39</v>
      </c>
    </row>
    <row r="70" spans="2:26" x14ac:dyDescent="0.15">
      <c r="B70" s="23">
        <v>68</v>
      </c>
      <c r="C70" s="23" t="str">
        <f t="shared" si="27"/>
        <v>挂饰68</v>
      </c>
      <c r="D70" s="23" t="str">
        <f t="shared" si="16"/>
        <v>s</v>
      </c>
      <c r="E70" s="89" t="s">
        <v>1989</v>
      </c>
      <c r="F70" s="90" t="s">
        <v>1990</v>
      </c>
      <c r="G70" s="22" t="s">
        <v>1991</v>
      </c>
      <c r="H70" s="23">
        <f t="shared" si="12"/>
        <v>4</v>
      </c>
      <c r="I70" s="23">
        <f t="shared" si="20"/>
        <v>31</v>
      </c>
      <c r="J70" s="23">
        <f t="shared" si="21"/>
        <v>27</v>
      </c>
      <c r="K70" s="23">
        <f t="shared" si="22"/>
        <v>40</v>
      </c>
      <c r="L70" s="23">
        <f t="shared" si="23"/>
        <v>22</v>
      </c>
      <c r="M70" s="89" t="s">
        <v>1992</v>
      </c>
      <c r="N70" s="23">
        <f t="shared" si="24"/>
        <v>44</v>
      </c>
      <c r="O70" s="23">
        <f t="shared" si="25"/>
        <v>26</v>
      </c>
      <c r="P70" s="23">
        <f t="shared" si="26"/>
        <v>20</v>
      </c>
      <c r="Q70" s="112">
        <f t="shared" si="28"/>
        <v>0.1</v>
      </c>
      <c r="R70" s="112">
        <f t="shared" si="29"/>
        <v>6.5000000000000002E-2</v>
      </c>
      <c r="S70" s="112">
        <f t="shared" si="30"/>
        <v>3.3333333333333333E-2</v>
      </c>
      <c r="T70" s="89" t="s">
        <v>1989</v>
      </c>
      <c r="U70" s="23">
        <f t="shared" si="19"/>
        <v>21</v>
      </c>
      <c r="V70" s="23">
        <f t="shared" si="19"/>
        <v>24</v>
      </c>
      <c r="W70" s="23">
        <f t="shared" si="19"/>
        <v>18</v>
      </c>
      <c r="X70" s="23">
        <f t="shared" si="19"/>
        <v>13</v>
      </c>
      <c r="Y70" s="23">
        <f t="shared" si="19"/>
        <v>18</v>
      </c>
      <c r="Z70" s="23">
        <f t="shared" si="19"/>
        <v>52</v>
      </c>
    </row>
    <row r="71" spans="2:26" x14ac:dyDescent="0.15">
      <c r="B71" s="23">
        <v>69</v>
      </c>
      <c r="C71" s="23" t="str">
        <f t="shared" si="27"/>
        <v>挂饰69</v>
      </c>
      <c r="D71" s="23" t="str">
        <f t="shared" si="16"/>
        <v>s</v>
      </c>
      <c r="E71" s="89" t="s">
        <v>1989</v>
      </c>
      <c r="F71" s="90" t="s">
        <v>1990</v>
      </c>
      <c r="G71" s="22" t="s">
        <v>1991</v>
      </c>
      <c r="H71" s="23">
        <f t="shared" si="12"/>
        <v>5</v>
      </c>
      <c r="I71" s="23">
        <f t="shared" si="20"/>
        <v>38</v>
      </c>
      <c r="J71" s="23">
        <f t="shared" si="21"/>
        <v>34</v>
      </c>
      <c r="K71" s="23">
        <f t="shared" si="22"/>
        <v>50</v>
      </c>
      <c r="L71" s="23">
        <f t="shared" si="23"/>
        <v>27</v>
      </c>
      <c r="M71" s="89" t="s">
        <v>1992</v>
      </c>
      <c r="N71" s="23">
        <f t="shared" si="24"/>
        <v>54</v>
      </c>
      <c r="O71" s="23">
        <f t="shared" si="25"/>
        <v>32</v>
      </c>
      <c r="P71" s="23">
        <f t="shared" si="26"/>
        <v>25</v>
      </c>
      <c r="Q71" s="112">
        <f t="shared" si="28"/>
        <v>0.125</v>
      </c>
      <c r="R71" s="112">
        <f t="shared" si="29"/>
        <v>0.08</v>
      </c>
      <c r="S71" s="112">
        <f t="shared" si="30"/>
        <v>4.1666666666666671E-2</v>
      </c>
      <c r="T71" s="89" t="s">
        <v>1989</v>
      </c>
      <c r="U71" s="23">
        <f t="shared" si="19"/>
        <v>26</v>
      </c>
      <c r="V71" s="23">
        <f t="shared" si="19"/>
        <v>29</v>
      </c>
      <c r="W71" s="23">
        <f t="shared" si="19"/>
        <v>23</v>
      </c>
      <c r="X71" s="23">
        <f t="shared" si="19"/>
        <v>16</v>
      </c>
      <c r="Y71" s="23">
        <f t="shared" si="19"/>
        <v>23</v>
      </c>
      <c r="Z71" s="23">
        <f t="shared" si="19"/>
        <v>65</v>
      </c>
    </row>
    <row r="72" spans="2:26" x14ac:dyDescent="0.15">
      <c r="B72" s="23">
        <v>70</v>
      </c>
      <c r="C72" s="23" t="str">
        <f t="shared" si="27"/>
        <v>挂饰70</v>
      </c>
      <c r="D72" s="23" t="str">
        <f t="shared" si="16"/>
        <v>s</v>
      </c>
      <c r="E72" s="89" t="s">
        <v>1989</v>
      </c>
      <c r="F72" s="90" t="s">
        <v>1990</v>
      </c>
      <c r="G72" s="22" t="s">
        <v>1991</v>
      </c>
      <c r="H72" s="23">
        <f t="shared" si="12"/>
        <v>6</v>
      </c>
      <c r="I72" s="23">
        <f t="shared" si="20"/>
        <v>46</v>
      </c>
      <c r="J72" s="23">
        <f t="shared" si="21"/>
        <v>41</v>
      </c>
      <c r="K72" s="23">
        <f t="shared" si="22"/>
        <v>60</v>
      </c>
      <c r="L72" s="23">
        <f t="shared" si="23"/>
        <v>33</v>
      </c>
      <c r="M72" s="89" t="s">
        <v>1992</v>
      </c>
      <c r="N72" s="23">
        <f t="shared" si="24"/>
        <v>65</v>
      </c>
      <c r="O72" s="23">
        <f t="shared" si="25"/>
        <v>39</v>
      </c>
      <c r="P72" s="23">
        <f t="shared" si="26"/>
        <v>30</v>
      </c>
      <c r="Q72" s="112">
        <f t="shared" si="28"/>
        <v>0.15</v>
      </c>
      <c r="R72" s="112">
        <f t="shared" si="29"/>
        <v>9.7500000000000003E-2</v>
      </c>
      <c r="S72" s="112">
        <f t="shared" si="30"/>
        <v>0.05</v>
      </c>
      <c r="T72" s="89" t="s">
        <v>1989</v>
      </c>
      <c r="U72" s="23">
        <f t="shared" si="19"/>
        <v>31</v>
      </c>
      <c r="V72" s="23">
        <f t="shared" si="19"/>
        <v>35</v>
      </c>
      <c r="W72" s="23">
        <f t="shared" si="19"/>
        <v>27</v>
      </c>
      <c r="X72" s="23">
        <f t="shared" si="19"/>
        <v>19</v>
      </c>
      <c r="Y72" s="23">
        <f t="shared" si="19"/>
        <v>27</v>
      </c>
      <c r="Z72" s="23">
        <f t="shared" si="19"/>
        <v>78</v>
      </c>
    </row>
    <row r="73" spans="2:26" x14ac:dyDescent="0.15">
      <c r="B73" s="23">
        <v>71</v>
      </c>
      <c r="C73" s="23" t="str">
        <f t="shared" si="27"/>
        <v>挂饰71</v>
      </c>
      <c r="D73" s="23" t="str">
        <f t="shared" si="16"/>
        <v>s</v>
      </c>
      <c r="E73" s="89" t="s">
        <v>1989</v>
      </c>
      <c r="F73" s="90" t="s">
        <v>1990</v>
      </c>
      <c r="G73" s="22" t="s">
        <v>1991</v>
      </c>
      <c r="H73" s="23">
        <f t="shared" si="12"/>
        <v>7</v>
      </c>
      <c r="I73" s="23">
        <f t="shared" si="20"/>
        <v>54</v>
      </c>
      <c r="J73" s="23">
        <f t="shared" si="21"/>
        <v>48</v>
      </c>
      <c r="K73" s="23">
        <f t="shared" si="22"/>
        <v>70</v>
      </c>
      <c r="L73" s="23">
        <f t="shared" si="23"/>
        <v>38</v>
      </c>
      <c r="M73" s="89" t="s">
        <v>1992</v>
      </c>
      <c r="N73" s="23">
        <f t="shared" si="24"/>
        <v>76</v>
      </c>
      <c r="O73" s="23">
        <f t="shared" si="25"/>
        <v>45</v>
      </c>
      <c r="P73" s="23">
        <f t="shared" si="26"/>
        <v>35</v>
      </c>
      <c r="Q73" s="112">
        <f t="shared" si="28"/>
        <v>0.17499999999999999</v>
      </c>
      <c r="R73" s="112">
        <f t="shared" si="29"/>
        <v>0.1125</v>
      </c>
      <c r="S73" s="112">
        <f t="shared" si="30"/>
        <v>5.8333333333333327E-2</v>
      </c>
      <c r="T73" s="89" t="s">
        <v>1989</v>
      </c>
      <c r="U73" s="23">
        <f t="shared" ref="U73:Z82" si="31">ROUND(VLOOKUP($F73,professionGrow,MATCH(U$2,professionGrowPName,0),FALSE)*(1+VLOOKUP($G73,professionGrowP,MATCH(U$2,professionGrowPName,0),FALSE))*$H73*10*VLOOKUP($D73,drop_qulity,5,FALSE),0)</f>
        <v>36</v>
      </c>
      <c r="V73" s="23">
        <f t="shared" si="31"/>
        <v>41</v>
      </c>
      <c r="W73" s="23">
        <f t="shared" si="31"/>
        <v>32</v>
      </c>
      <c r="X73" s="23">
        <f t="shared" si="31"/>
        <v>22</v>
      </c>
      <c r="Y73" s="23">
        <f t="shared" si="31"/>
        <v>32</v>
      </c>
      <c r="Z73" s="23">
        <f t="shared" si="31"/>
        <v>91</v>
      </c>
    </row>
    <row r="74" spans="2:26" x14ac:dyDescent="0.15">
      <c r="B74" s="23">
        <v>72</v>
      </c>
      <c r="C74" s="23" t="str">
        <f t="shared" si="27"/>
        <v>挂饰72</v>
      </c>
      <c r="D74" s="23" t="str">
        <f t="shared" si="16"/>
        <v>s</v>
      </c>
      <c r="E74" s="89" t="s">
        <v>1989</v>
      </c>
      <c r="F74" s="90" t="s">
        <v>1990</v>
      </c>
      <c r="G74" s="22" t="s">
        <v>1991</v>
      </c>
      <c r="H74" s="23">
        <f t="shared" si="12"/>
        <v>8</v>
      </c>
      <c r="I74" s="23">
        <f t="shared" si="20"/>
        <v>61</v>
      </c>
      <c r="J74" s="23">
        <f t="shared" si="21"/>
        <v>54</v>
      </c>
      <c r="K74" s="23">
        <f t="shared" si="22"/>
        <v>80</v>
      </c>
      <c r="L74" s="23">
        <f t="shared" si="23"/>
        <v>44</v>
      </c>
      <c r="M74" s="89" t="s">
        <v>1992</v>
      </c>
      <c r="N74" s="23">
        <f t="shared" si="24"/>
        <v>87</v>
      </c>
      <c r="O74" s="23">
        <f t="shared" si="25"/>
        <v>52</v>
      </c>
      <c r="P74" s="23">
        <f t="shared" si="26"/>
        <v>40</v>
      </c>
      <c r="Q74" s="112">
        <f t="shared" si="28"/>
        <v>0.2</v>
      </c>
      <c r="R74" s="112">
        <f t="shared" si="29"/>
        <v>0.13</v>
      </c>
      <c r="S74" s="112">
        <f t="shared" si="30"/>
        <v>6.6666666666666666E-2</v>
      </c>
      <c r="T74" s="89" t="s">
        <v>1989</v>
      </c>
      <c r="U74" s="23">
        <f t="shared" si="31"/>
        <v>42</v>
      </c>
      <c r="V74" s="23">
        <f t="shared" si="31"/>
        <v>47</v>
      </c>
      <c r="W74" s="23">
        <f t="shared" si="31"/>
        <v>36</v>
      </c>
      <c r="X74" s="23">
        <f t="shared" si="31"/>
        <v>25</v>
      </c>
      <c r="Y74" s="23">
        <f t="shared" si="31"/>
        <v>36</v>
      </c>
      <c r="Z74" s="23">
        <f t="shared" si="31"/>
        <v>104</v>
      </c>
    </row>
    <row r="75" spans="2:26" x14ac:dyDescent="0.15">
      <c r="B75" s="23">
        <v>73</v>
      </c>
      <c r="C75" s="23" t="str">
        <f t="shared" si="27"/>
        <v>挂饰73</v>
      </c>
      <c r="D75" s="23" t="str">
        <f t="shared" si="16"/>
        <v>a</v>
      </c>
      <c r="E75" s="89" t="s">
        <v>1989</v>
      </c>
      <c r="F75" s="90" t="s">
        <v>1990</v>
      </c>
      <c r="G75" s="22" t="s">
        <v>1991</v>
      </c>
      <c r="H75" s="23">
        <f t="shared" si="12"/>
        <v>1</v>
      </c>
      <c r="I75" s="23">
        <f t="shared" si="20"/>
        <v>4</v>
      </c>
      <c r="J75" s="23">
        <f t="shared" si="21"/>
        <v>8</v>
      </c>
      <c r="K75" s="23">
        <f t="shared" si="22"/>
        <v>11</v>
      </c>
      <c r="L75" s="23">
        <f t="shared" si="23"/>
        <v>6</v>
      </c>
      <c r="M75" s="89" t="s">
        <v>1992</v>
      </c>
      <c r="N75" s="23">
        <f t="shared" si="24"/>
        <v>12</v>
      </c>
      <c r="O75" s="23">
        <f t="shared" si="25"/>
        <v>7</v>
      </c>
      <c r="P75" s="23">
        <f t="shared" si="26"/>
        <v>6</v>
      </c>
      <c r="Q75" s="112">
        <f t="shared" si="28"/>
        <v>0.03</v>
      </c>
      <c r="R75" s="112">
        <f t="shared" si="29"/>
        <v>1.7500000000000002E-2</v>
      </c>
      <c r="S75" s="112">
        <f t="shared" si="30"/>
        <v>0.01</v>
      </c>
      <c r="T75" s="89" t="s">
        <v>1989</v>
      </c>
      <c r="U75" s="23">
        <f t="shared" si="31"/>
        <v>6</v>
      </c>
      <c r="V75" s="23">
        <f t="shared" si="31"/>
        <v>7</v>
      </c>
      <c r="W75" s="23">
        <f t="shared" si="31"/>
        <v>5</v>
      </c>
      <c r="X75" s="23">
        <f t="shared" si="31"/>
        <v>4</v>
      </c>
      <c r="Y75" s="23">
        <f t="shared" si="31"/>
        <v>5</v>
      </c>
      <c r="Z75" s="23">
        <f t="shared" si="31"/>
        <v>15</v>
      </c>
    </row>
    <row r="76" spans="2:26" x14ac:dyDescent="0.15">
      <c r="B76" s="23">
        <v>74</v>
      </c>
      <c r="C76" s="23" t="str">
        <f t="shared" si="27"/>
        <v>挂饰74</v>
      </c>
      <c r="D76" s="23" t="str">
        <f t="shared" si="16"/>
        <v>a</v>
      </c>
      <c r="E76" s="89" t="s">
        <v>1989</v>
      </c>
      <c r="F76" s="90" t="s">
        <v>1990</v>
      </c>
      <c r="G76" s="22" t="s">
        <v>1991</v>
      </c>
      <c r="H76" s="23">
        <f t="shared" ref="H76:H139" si="32">H68</f>
        <v>2</v>
      </c>
      <c r="I76" s="23">
        <f t="shared" si="20"/>
        <v>9</v>
      </c>
      <c r="J76" s="23">
        <f t="shared" si="21"/>
        <v>16</v>
      </c>
      <c r="K76" s="23">
        <f t="shared" si="22"/>
        <v>23</v>
      </c>
      <c r="L76" s="23">
        <f t="shared" si="23"/>
        <v>12</v>
      </c>
      <c r="M76" s="89" t="s">
        <v>1992</v>
      </c>
      <c r="N76" s="23">
        <f t="shared" si="24"/>
        <v>25</v>
      </c>
      <c r="O76" s="23">
        <f t="shared" si="25"/>
        <v>15</v>
      </c>
      <c r="P76" s="23">
        <f t="shared" si="26"/>
        <v>11</v>
      </c>
      <c r="Q76" s="112">
        <f t="shared" si="28"/>
        <v>5.5E-2</v>
      </c>
      <c r="R76" s="112">
        <f t="shared" si="29"/>
        <v>3.7499999999999999E-2</v>
      </c>
      <c r="S76" s="112">
        <f t="shared" si="30"/>
        <v>1.8333333333333333E-2</v>
      </c>
      <c r="T76" s="89" t="s">
        <v>1989</v>
      </c>
      <c r="U76" s="23">
        <f t="shared" si="31"/>
        <v>12</v>
      </c>
      <c r="V76" s="23">
        <f t="shared" si="31"/>
        <v>14</v>
      </c>
      <c r="W76" s="23">
        <f t="shared" si="31"/>
        <v>10</v>
      </c>
      <c r="X76" s="23">
        <f t="shared" si="31"/>
        <v>7</v>
      </c>
      <c r="Y76" s="23">
        <f t="shared" si="31"/>
        <v>10</v>
      </c>
      <c r="Z76" s="23">
        <f t="shared" si="31"/>
        <v>30</v>
      </c>
    </row>
    <row r="77" spans="2:26" x14ac:dyDescent="0.15">
      <c r="B77" s="23">
        <v>75</v>
      </c>
      <c r="C77" s="23" t="str">
        <f t="shared" si="27"/>
        <v>挂饰75</v>
      </c>
      <c r="D77" s="23" t="str">
        <f t="shared" si="16"/>
        <v>a</v>
      </c>
      <c r="E77" s="89" t="s">
        <v>1989</v>
      </c>
      <c r="F77" s="90" t="s">
        <v>1990</v>
      </c>
      <c r="G77" s="22" t="s">
        <v>1991</v>
      </c>
      <c r="H77" s="23">
        <f t="shared" si="32"/>
        <v>3</v>
      </c>
      <c r="I77" s="23">
        <f t="shared" si="20"/>
        <v>13</v>
      </c>
      <c r="J77" s="23">
        <f t="shared" si="21"/>
        <v>23</v>
      </c>
      <c r="K77" s="23">
        <f t="shared" si="22"/>
        <v>34</v>
      </c>
      <c r="L77" s="23">
        <f t="shared" si="23"/>
        <v>19</v>
      </c>
      <c r="M77" s="89" t="s">
        <v>1992</v>
      </c>
      <c r="N77" s="23">
        <f t="shared" si="24"/>
        <v>37</v>
      </c>
      <c r="O77" s="23">
        <f t="shared" si="25"/>
        <v>22</v>
      </c>
      <c r="P77" s="23">
        <f t="shared" si="26"/>
        <v>17</v>
      </c>
      <c r="Q77" s="112">
        <f t="shared" si="28"/>
        <v>8.5000000000000006E-2</v>
      </c>
      <c r="R77" s="112">
        <f t="shared" si="29"/>
        <v>5.5E-2</v>
      </c>
      <c r="S77" s="112">
        <f t="shared" si="30"/>
        <v>2.8333333333333335E-2</v>
      </c>
      <c r="T77" s="89" t="s">
        <v>1989</v>
      </c>
      <c r="U77" s="23">
        <f t="shared" si="31"/>
        <v>18</v>
      </c>
      <c r="V77" s="23">
        <f t="shared" si="31"/>
        <v>20</v>
      </c>
      <c r="W77" s="23">
        <f t="shared" si="31"/>
        <v>16</v>
      </c>
      <c r="X77" s="23">
        <f t="shared" si="31"/>
        <v>11</v>
      </c>
      <c r="Y77" s="23">
        <f t="shared" si="31"/>
        <v>16</v>
      </c>
      <c r="Z77" s="23">
        <f t="shared" si="31"/>
        <v>45</v>
      </c>
    </row>
    <row r="78" spans="2:26" x14ac:dyDescent="0.15">
      <c r="B78" s="23">
        <v>76</v>
      </c>
      <c r="C78" s="23" t="str">
        <f t="shared" si="27"/>
        <v>挂饰76</v>
      </c>
      <c r="D78" s="23" t="str">
        <f t="shared" si="16"/>
        <v>a</v>
      </c>
      <c r="E78" s="89" t="s">
        <v>1989</v>
      </c>
      <c r="F78" s="90" t="s">
        <v>1990</v>
      </c>
      <c r="G78" s="22" t="s">
        <v>1991</v>
      </c>
      <c r="H78" s="23">
        <f t="shared" si="32"/>
        <v>4</v>
      </c>
      <c r="I78" s="23">
        <f t="shared" si="20"/>
        <v>17</v>
      </c>
      <c r="J78" s="23">
        <f t="shared" si="21"/>
        <v>31</v>
      </c>
      <c r="K78" s="23">
        <f t="shared" si="22"/>
        <v>46</v>
      </c>
      <c r="L78" s="23">
        <f t="shared" si="23"/>
        <v>25</v>
      </c>
      <c r="M78" s="89" t="s">
        <v>1992</v>
      </c>
      <c r="N78" s="23">
        <f t="shared" si="24"/>
        <v>50</v>
      </c>
      <c r="O78" s="23">
        <f t="shared" si="25"/>
        <v>30</v>
      </c>
      <c r="P78" s="23">
        <f t="shared" si="26"/>
        <v>23</v>
      </c>
      <c r="Q78" s="112">
        <f t="shared" si="28"/>
        <v>0.115</v>
      </c>
      <c r="R78" s="112">
        <f t="shared" si="29"/>
        <v>7.4999999999999997E-2</v>
      </c>
      <c r="S78" s="112">
        <f t="shared" si="30"/>
        <v>3.8333333333333337E-2</v>
      </c>
      <c r="T78" s="89" t="s">
        <v>1989</v>
      </c>
      <c r="U78" s="23">
        <f t="shared" si="31"/>
        <v>24</v>
      </c>
      <c r="V78" s="23">
        <f t="shared" si="31"/>
        <v>27</v>
      </c>
      <c r="W78" s="23">
        <f t="shared" si="31"/>
        <v>21</v>
      </c>
      <c r="X78" s="23">
        <f t="shared" si="31"/>
        <v>15</v>
      </c>
      <c r="Y78" s="23">
        <f t="shared" si="31"/>
        <v>21</v>
      </c>
      <c r="Z78" s="23">
        <f t="shared" si="31"/>
        <v>60</v>
      </c>
    </row>
    <row r="79" spans="2:26" x14ac:dyDescent="0.15">
      <c r="B79" s="23">
        <v>77</v>
      </c>
      <c r="C79" s="23" t="str">
        <f t="shared" si="27"/>
        <v>挂饰77</v>
      </c>
      <c r="D79" s="23" t="str">
        <f t="shared" si="16"/>
        <v>a</v>
      </c>
      <c r="E79" s="89" t="s">
        <v>1989</v>
      </c>
      <c r="F79" s="90" t="s">
        <v>1990</v>
      </c>
      <c r="G79" s="22" t="s">
        <v>1991</v>
      </c>
      <c r="H79" s="23">
        <f t="shared" si="32"/>
        <v>5</v>
      </c>
      <c r="I79" s="23">
        <f t="shared" si="20"/>
        <v>22</v>
      </c>
      <c r="J79" s="23">
        <f t="shared" si="21"/>
        <v>39</v>
      </c>
      <c r="K79" s="23">
        <f t="shared" si="22"/>
        <v>57</v>
      </c>
      <c r="L79" s="23">
        <f t="shared" si="23"/>
        <v>31</v>
      </c>
      <c r="M79" s="89" t="s">
        <v>1992</v>
      </c>
      <c r="N79" s="23">
        <f t="shared" si="24"/>
        <v>62</v>
      </c>
      <c r="O79" s="23">
        <f t="shared" si="25"/>
        <v>37</v>
      </c>
      <c r="P79" s="23">
        <f t="shared" si="26"/>
        <v>29</v>
      </c>
      <c r="Q79" s="112">
        <f t="shared" si="28"/>
        <v>0.14499999999999999</v>
      </c>
      <c r="R79" s="112">
        <f t="shared" si="29"/>
        <v>9.2499999999999999E-2</v>
      </c>
      <c r="S79" s="112">
        <f t="shared" si="30"/>
        <v>4.8333333333333332E-2</v>
      </c>
      <c r="T79" s="89" t="s">
        <v>1989</v>
      </c>
      <c r="U79" s="23">
        <f t="shared" si="31"/>
        <v>30</v>
      </c>
      <c r="V79" s="23">
        <f t="shared" si="31"/>
        <v>34</v>
      </c>
      <c r="W79" s="23">
        <f t="shared" si="31"/>
        <v>26</v>
      </c>
      <c r="X79" s="23">
        <f t="shared" si="31"/>
        <v>18</v>
      </c>
      <c r="Y79" s="23">
        <f t="shared" si="31"/>
        <v>26</v>
      </c>
      <c r="Z79" s="23">
        <f t="shared" si="31"/>
        <v>75</v>
      </c>
    </row>
    <row r="80" spans="2:26" x14ac:dyDescent="0.15">
      <c r="B80" s="23">
        <v>78</v>
      </c>
      <c r="C80" s="23" t="str">
        <f t="shared" si="27"/>
        <v>挂饰78</v>
      </c>
      <c r="D80" s="23" t="str">
        <f t="shared" si="16"/>
        <v>a</v>
      </c>
      <c r="E80" s="89" t="s">
        <v>1989</v>
      </c>
      <c r="F80" s="90" t="s">
        <v>1990</v>
      </c>
      <c r="G80" s="22" t="s">
        <v>1991</v>
      </c>
      <c r="H80" s="23">
        <f t="shared" si="32"/>
        <v>6</v>
      </c>
      <c r="I80" s="23">
        <f t="shared" si="20"/>
        <v>26</v>
      </c>
      <c r="J80" s="23">
        <f t="shared" si="21"/>
        <v>47</v>
      </c>
      <c r="K80" s="23">
        <f t="shared" si="22"/>
        <v>69</v>
      </c>
      <c r="L80" s="23">
        <f t="shared" si="23"/>
        <v>37</v>
      </c>
      <c r="M80" s="89" t="s">
        <v>1992</v>
      </c>
      <c r="N80" s="23">
        <f t="shared" si="24"/>
        <v>75</v>
      </c>
      <c r="O80" s="23">
        <f t="shared" si="25"/>
        <v>44</v>
      </c>
      <c r="P80" s="23">
        <f t="shared" si="26"/>
        <v>34</v>
      </c>
      <c r="Q80" s="112">
        <f t="shared" si="28"/>
        <v>0.17</v>
      </c>
      <c r="R80" s="112">
        <f t="shared" si="29"/>
        <v>0.11</v>
      </c>
      <c r="S80" s="112">
        <f t="shared" si="30"/>
        <v>5.6666666666666671E-2</v>
      </c>
      <c r="T80" s="89" t="s">
        <v>1989</v>
      </c>
      <c r="U80" s="23">
        <f t="shared" si="31"/>
        <v>36</v>
      </c>
      <c r="V80" s="23">
        <f t="shared" si="31"/>
        <v>41</v>
      </c>
      <c r="W80" s="23">
        <f t="shared" si="31"/>
        <v>31</v>
      </c>
      <c r="X80" s="23">
        <f t="shared" si="31"/>
        <v>22</v>
      </c>
      <c r="Y80" s="23">
        <f t="shared" si="31"/>
        <v>31</v>
      </c>
      <c r="Z80" s="23">
        <f t="shared" si="31"/>
        <v>90</v>
      </c>
    </row>
    <row r="81" spans="2:26" x14ac:dyDescent="0.15">
      <c r="B81" s="23">
        <v>79</v>
      </c>
      <c r="C81" s="23" t="str">
        <f t="shared" si="27"/>
        <v>挂饰79</v>
      </c>
      <c r="D81" s="23" t="str">
        <f t="shared" si="16"/>
        <v>a</v>
      </c>
      <c r="E81" s="89" t="s">
        <v>1989</v>
      </c>
      <c r="F81" s="90" t="s">
        <v>1990</v>
      </c>
      <c r="G81" s="22" t="s">
        <v>1991</v>
      </c>
      <c r="H81" s="23">
        <f t="shared" si="32"/>
        <v>7</v>
      </c>
      <c r="I81" s="23">
        <f t="shared" si="20"/>
        <v>30</v>
      </c>
      <c r="J81" s="23">
        <f t="shared" si="21"/>
        <v>55</v>
      </c>
      <c r="K81" s="23">
        <f t="shared" si="22"/>
        <v>80</v>
      </c>
      <c r="L81" s="23">
        <f t="shared" si="23"/>
        <v>44</v>
      </c>
      <c r="M81" s="89" t="s">
        <v>1992</v>
      </c>
      <c r="N81" s="23">
        <f t="shared" si="24"/>
        <v>87</v>
      </c>
      <c r="O81" s="23">
        <f t="shared" si="25"/>
        <v>52</v>
      </c>
      <c r="P81" s="23">
        <f t="shared" si="26"/>
        <v>40</v>
      </c>
      <c r="Q81" s="112">
        <f t="shared" si="28"/>
        <v>0.2</v>
      </c>
      <c r="R81" s="112">
        <f t="shared" si="29"/>
        <v>0.13</v>
      </c>
      <c r="S81" s="112">
        <f t="shared" si="30"/>
        <v>6.6666666666666666E-2</v>
      </c>
      <c r="T81" s="89" t="s">
        <v>1989</v>
      </c>
      <c r="U81" s="23">
        <f t="shared" si="31"/>
        <v>42</v>
      </c>
      <c r="V81" s="23">
        <f t="shared" si="31"/>
        <v>47</v>
      </c>
      <c r="W81" s="23">
        <f t="shared" si="31"/>
        <v>36</v>
      </c>
      <c r="X81" s="23">
        <f t="shared" si="31"/>
        <v>25</v>
      </c>
      <c r="Y81" s="23">
        <f t="shared" si="31"/>
        <v>36</v>
      </c>
      <c r="Z81" s="23">
        <f t="shared" si="31"/>
        <v>105</v>
      </c>
    </row>
    <row r="82" spans="2:26" x14ac:dyDescent="0.15">
      <c r="B82" s="23">
        <v>80</v>
      </c>
      <c r="C82" s="23" t="str">
        <f t="shared" si="27"/>
        <v>挂饰80</v>
      </c>
      <c r="D82" s="23" t="str">
        <f t="shared" si="16"/>
        <v>a</v>
      </c>
      <c r="E82" s="89" t="s">
        <v>1989</v>
      </c>
      <c r="F82" s="90" t="s">
        <v>1990</v>
      </c>
      <c r="G82" s="22" t="s">
        <v>1991</v>
      </c>
      <c r="H82" s="23">
        <f t="shared" si="32"/>
        <v>8</v>
      </c>
      <c r="I82" s="23">
        <f t="shared" si="20"/>
        <v>35</v>
      </c>
      <c r="J82" s="23">
        <f t="shared" si="21"/>
        <v>62</v>
      </c>
      <c r="K82" s="23">
        <f t="shared" si="22"/>
        <v>92</v>
      </c>
      <c r="L82" s="23">
        <f t="shared" si="23"/>
        <v>50</v>
      </c>
      <c r="M82" s="89" t="s">
        <v>1992</v>
      </c>
      <c r="N82" s="23">
        <f t="shared" si="24"/>
        <v>100</v>
      </c>
      <c r="O82" s="23">
        <f t="shared" si="25"/>
        <v>59</v>
      </c>
      <c r="P82" s="23">
        <f t="shared" si="26"/>
        <v>46</v>
      </c>
      <c r="Q82" s="112">
        <f t="shared" si="28"/>
        <v>0.23</v>
      </c>
      <c r="R82" s="112">
        <f t="shared" si="29"/>
        <v>0.14749999999999999</v>
      </c>
      <c r="S82" s="112">
        <f t="shared" si="30"/>
        <v>7.6666666666666675E-2</v>
      </c>
      <c r="T82" s="89" t="s">
        <v>1989</v>
      </c>
      <c r="U82" s="23">
        <f t="shared" si="31"/>
        <v>48</v>
      </c>
      <c r="V82" s="23">
        <f t="shared" si="31"/>
        <v>54</v>
      </c>
      <c r="W82" s="23">
        <f t="shared" si="31"/>
        <v>42</v>
      </c>
      <c r="X82" s="23">
        <f t="shared" si="31"/>
        <v>29</v>
      </c>
      <c r="Y82" s="23">
        <f t="shared" si="31"/>
        <v>42</v>
      </c>
      <c r="Z82" s="23">
        <f t="shared" si="31"/>
        <v>120</v>
      </c>
    </row>
    <row r="83" spans="2:26" x14ac:dyDescent="0.15">
      <c r="B83" s="23">
        <v>81</v>
      </c>
      <c r="C83" s="23" t="str">
        <f t="shared" si="27"/>
        <v>挂饰81</v>
      </c>
      <c r="D83" s="23" t="str">
        <f t="shared" si="16"/>
        <v>b</v>
      </c>
      <c r="E83" s="89" t="s">
        <v>1989</v>
      </c>
      <c r="F83" s="90" t="s">
        <v>1990</v>
      </c>
      <c r="G83" s="22" t="s">
        <v>1991</v>
      </c>
      <c r="H83" s="23">
        <f t="shared" si="32"/>
        <v>1</v>
      </c>
      <c r="I83" s="23">
        <f t="shared" si="20"/>
        <v>5</v>
      </c>
      <c r="J83" s="23">
        <f t="shared" si="21"/>
        <v>11</v>
      </c>
      <c r="K83" s="23">
        <f t="shared" si="22"/>
        <v>16</v>
      </c>
      <c r="L83" s="23">
        <f t="shared" si="23"/>
        <v>9</v>
      </c>
      <c r="M83" s="89" t="s">
        <v>1992</v>
      </c>
      <c r="N83" s="23">
        <f t="shared" si="24"/>
        <v>17</v>
      </c>
      <c r="O83" s="23">
        <f t="shared" si="25"/>
        <v>10</v>
      </c>
      <c r="P83" s="23">
        <f t="shared" si="26"/>
        <v>8</v>
      </c>
      <c r="Q83" s="112">
        <f t="shared" si="28"/>
        <v>0.04</v>
      </c>
      <c r="R83" s="112">
        <f t="shared" si="29"/>
        <v>2.5000000000000001E-2</v>
      </c>
      <c r="S83" s="112">
        <f t="shared" si="30"/>
        <v>1.3333333333333332E-2</v>
      </c>
      <c r="T83" s="89" t="s">
        <v>1989</v>
      </c>
      <c r="U83" s="23">
        <f t="shared" ref="U83:Z92" si="33">ROUND(VLOOKUP($F83,professionGrow,MATCH(U$2,professionGrowPName,0),FALSE)*(1+VLOOKUP($G83,professionGrowP,MATCH(U$2,professionGrowPName,0),FALSE))*$H83*10*VLOOKUP($D83,drop_qulity,5,FALSE),0)</f>
        <v>8</v>
      </c>
      <c r="V83" s="23">
        <f t="shared" si="33"/>
        <v>9</v>
      </c>
      <c r="W83" s="23">
        <f t="shared" si="33"/>
        <v>7</v>
      </c>
      <c r="X83" s="23">
        <f t="shared" si="33"/>
        <v>5</v>
      </c>
      <c r="Y83" s="23">
        <f t="shared" si="33"/>
        <v>7</v>
      </c>
      <c r="Z83" s="23">
        <f t="shared" si="33"/>
        <v>21</v>
      </c>
    </row>
    <row r="84" spans="2:26" x14ac:dyDescent="0.15">
      <c r="B84" s="23">
        <v>82</v>
      </c>
      <c r="C84" s="23" t="str">
        <f t="shared" si="27"/>
        <v>挂饰82</v>
      </c>
      <c r="D84" s="23" t="str">
        <f t="shared" si="16"/>
        <v>b</v>
      </c>
      <c r="E84" s="89" t="s">
        <v>1989</v>
      </c>
      <c r="F84" s="90" t="s">
        <v>1990</v>
      </c>
      <c r="G84" s="22" t="s">
        <v>1991</v>
      </c>
      <c r="H84" s="23">
        <f t="shared" si="32"/>
        <v>2</v>
      </c>
      <c r="I84" s="23">
        <f t="shared" si="20"/>
        <v>9</v>
      </c>
      <c r="J84" s="23">
        <f t="shared" si="21"/>
        <v>22</v>
      </c>
      <c r="K84" s="23">
        <f t="shared" si="22"/>
        <v>32</v>
      </c>
      <c r="L84" s="23">
        <f t="shared" si="23"/>
        <v>17</v>
      </c>
      <c r="M84" s="89" t="s">
        <v>1992</v>
      </c>
      <c r="N84" s="23">
        <f t="shared" si="24"/>
        <v>35</v>
      </c>
      <c r="O84" s="23">
        <f t="shared" si="25"/>
        <v>21</v>
      </c>
      <c r="P84" s="23">
        <f t="shared" si="26"/>
        <v>16</v>
      </c>
      <c r="Q84" s="112">
        <f t="shared" si="28"/>
        <v>0.08</v>
      </c>
      <c r="R84" s="112">
        <f t="shared" si="29"/>
        <v>5.2499999999999998E-2</v>
      </c>
      <c r="S84" s="112">
        <f t="shared" si="30"/>
        <v>2.6666666666666665E-2</v>
      </c>
      <c r="T84" s="89" t="s">
        <v>1989</v>
      </c>
      <c r="U84" s="23">
        <f t="shared" si="33"/>
        <v>17</v>
      </c>
      <c r="V84" s="23">
        <f t="shared" si="33"/>
        <v>19</v>
      </c>
      <c r="W84" s="23">
        <f t="shared" si="33"/>
        <v>14</v>
      </c>
      <c r="X84" s="23">
        <f t="shared" si="33"/>
        <v>10</v>
      </c>
      <c r="Y84" s="23">
        <f t="shared" si="33"/>
        <v>14</v>
      </c>
      <c r="Z84" s="23">
        <f t="shared" si="33"/>
        <v>41</v>
      </c>
    </row>
    <row r="85" spans="2:26" x14ac:dyDescent="0.15">
      <c r="B85" s="23">
        <v>83</v>
      </c>
      <c r="C85" s="23" t="str">
        <f t="shared" si="27"/>
        <v>挂饰83</v>
      </c>
      <c r="D85" s="23" t="str">
        <f t="shared" si="16"/>
        <v>b</v>
      </c>
      <c r="E85" s="89" t="s">
        <v>1989</v>
      </c>
      <c r="F85" s="90" t="s">
        <v>1990</v>
      </c>
      <c r="G85" s="22" t="s">
        <v>1991</v>
      </c>
      <c r="H85" s="23">
        <f t="shared" si="32"/>
        <v>3</v>
      </c>
      <c r="I85" s="23">
        <f t="shared" si="20"/>
        <v>14</v>
      </c>
      <c r="J85" s="23">
        <f t="shared" si="21"/>
        <v>32</v>
      </c>
      <c r="K85" s="23">
        <f t="shared" si="22"/>
        <v>48</v>
      </c>
      <c r="L85" s="23">
        <f t="shared" si="23"/>
        <v>26</v>
      </c>
      <c r="M85" s="89" t="s">
        <v>1992</v>
      </c>
      <c r="N85" s="23">
        <f t="shared" si="24"/>
        <v>52</v>
      </c>
      <c r="O85" s="23">
        <f t="shared" si="25"/>
        <v>31</v>
      </c>
      <c r="P85" s="23">
        <f t="shared" si="26"/>
        <v>24</v>
      </c>
      <c r="Q85" s="112">
        <f t="shared" si="28"/>
        <v>0.12</v>
      </c>
      <c r="R85" s="112">
        <f t="shared" si="29"/>
        <v>7.7499999999999999E-2</v>
      </c>
      <c r="S85" s="112">
        <f t="shared" si="30"/>
        <v>0.04</v>
      </c>
      <c r="T85" s="89" t="s">
        <v>1989</v>
      </c>
      <c r="U85" s="23">
        <f t="shared" si="33"/>
        <v>25</v>
      </c>
      <c r="V85" s="23">
        <f t="shared" si="33"/>
        <v>28</v>
      </c>
      <c r="W85" s="23">
        <f t="shared" si="33"/>
        <v>22</v>
      </c>
      <c r="X85" s="23">
        <f t="shared" si="33"/>
        <v>15</v>
      </c>
      <c r="Y85" s="23">
        <f t="shared" si="33"/>
        <v>22</v>
      </c>
      <c r="Z85" s="23">
        <f t="shared" si="33"/>
        <v>62</v>
      </c>
    </row>
    <row r="86" spans="2:26" x14ac:dyDescent="0.15">
      <c r="B86" s="23">
        <v>84</v>
      </c>
      <c r="C86" s="23" t="str">
        <f t="shared" si="27"/>
        <v>挂饰84</v>
      </c>
      <c r="D86" s="23" t="str">
        <f t="shared" si="16"/>
        <v>b</v>
      </c>
      <c r="E86" s="89" t="s">
        <v>1989</v>
      </c>
      <c r="F86" s="90" t="s">
        <v>1990</v>
      </c>
      <c r="G86" s="22" t="s">
        <v>1991</v>
      </c>
      <c r="H86" s="23">
        <f t="shared" si="32"/>
        <v>4</v>
      </c>
      <c r="I86" s="23">
        <f t="shared" si="20"/>
        <v>18</v>
      </c>
      <c r="J86" s="23">
        <f t="shared" si="21"/>
        <v>43</v>
      </c>
      <c r="K86" s="23">
        <f t="shared" si="22"/>
        <v>63</v>
      </c>
      <c r="L86" s="23">
        <f t="shared" si="23"/>
        <v>35</v>
      </c>
      <c r="M86" s="89" t="s">
        <v>1992</v>
      </c>
      <c r="N86" s="23">
        <f t="shared" si="24"/>
        <v>69</v>
      </c>
      <c r="O86" s="23">
        <f t="shared" si="25"/>
        <v>41</v>
      </c>
      <c r="P86" s="23">
        <f t="shared" si="26"/>
        <v>32</v>
      </c>
      <c r="Q86" s="112">
        <f t="shared" si="28"/>
        <v>0.16</v>
      </c>
      <c r="R86" s="112">
        <f t="shared" si="29"/>
        <v>0.10249999999999999</v>
      </c>
      <c r="S86" s="112">
        <f t="shared" si="30"/>
        <v>5.333333333333333E-2</v>
      </c>
      <c r="T86" s="89" t="s">
        <v>1989</v>
      </c>
      <c r="U86" s="23">
        <f t="shared" si="33"/>
        <v>33</v>
      </c>
      <c r="V86" s="23">
        <f t="shared" si="33"/>
        <v>37</v>
      </c>
      <c r="W86" s="23">
        <f t="shared" si="33"/>
        <v>29</v>
      </c>
      <c r="X86" s="23">
        <f t="shared" si="33"/>
        <v>20</v>
      </c>
      <c r="Y86" s="23">
        <f t="shared" si="33"/>
        <v>29</v>
      </c>
      <c r="Z86" s="23">
        <f t="shared" si="33"/>
        <v>83</v>
      </c>
    </row>
    <row r="87" spans="2:26" x14ac:dyDescent="0.15">
      <c r="B87" s="23">
        <v>85</v>
      </c>
      <c r="C87" s="23" t="str">
        <f t="shared" si="27"/>
        <v>挂饰85</v>
      </c>
      <c r="D87" s="23" t="str">
        <f t="shared" si="16"/>
        <v>b</v>
      </c>
      <c r="E87" s="89" t="s">
        <v>1989</v>
      </c>
      <c r="F87" s="90" t="s">
        <v>1990</v>
      </c>
      <c r="G87" s="22" t="s">
        <v>1991</v>
      </c>
      <c r="H87" s="23">
        <f t="shared" si="32"/>
        <v>5</v>
      </c>
      <c r="I87" s="23">
        <f t="shared" si="20"/>
        <v>23</v>
      </c>
      <c r="J87" s="23">
        <f t="shared" si="21"/>
        <v>54</v>
      </c>
      <c r="K87" s="23">
        <f t="shared" si="22"/>
        <v>79</v>
      </c>
      <c r="L87" s="23">
        <f t="shared" si="23"/>
        <v>43</v>
      </c>
      <c r="M87" s="89" t="s">
        <v>1992</v>
      </c>
      <c r="N87" s="23">
        <f t="shared" si="24"/>
        <v>86</v>
      </c>
      <c r="O87" s="23">
        <f t="shared" si="25"/>
        <v>51</v>
      </c>
      <c r="P87" s="23">
        <f t="shared" si="26"/>
        <v>40</v>
      </c>
      <c r="Q87" s="112">
        <f t="shared" si="28"/>
        <v>0.2</v>
      </c>
      <c r="R87" s="112">
        <f t="shared" si="29"/>
        <v>0.1275</v>
      </c>
      <c r="S87" s="112">
        <f t="shared" si="30"/>
        <v>6.6666666666666666E-2</v>
      </c>
      <c r="T87" s="89" t="s">
        <v>1989</v>
      </c>
      <c r="U87" s="23">
        <f t="shared" si="33"/>
        <v>41</v>
      </c>
      <c r="V87" s="23">
        <f t="shared" si="33"/>
        <v>47</v>
      </c>
      <c r="W87" s="23">
        <f t="shared" si="33"/>
        <v>36</v>
      </c>
      <c r="X87" s="23">
        <f t="shared" si="33"/>
        <v>25</v>
      </c>
      <c r="Y87" s="23">
        <f t="shared" si="33"/>
        <v>36</v>
      </c>
      <c r="Z87" s="23">
        <f t="shared" si="33"/>
        <v>104</v>
      </c>
    </row>
    <row r="88" spans="2:26" x14ac:dyDescent="0.15">
      <c r="B88" s="23">
        <v>86</v>
      </c>
      <c r="C88" s="23" t="str">
        <f t="shared" si="27"/>
        <v>挂饰86</v>
      </c>
      <c r="D88" s="23" t="str">
        <f t="shared" si="16"/>
        <v>b</v>
      </c>
      <c r="E88" s="89" t="s">
        <v>1989</v>
      </c>
      <c r="F88" s="90" t="s">
        <v>1990</v>
      </c>
      <c r="G88" s="22" t="s">
        <v>1991</v>
      </c>
      <c r="H88" s="23">
        <f t="shared" si="32"/>
        <v>6</v>
      </c>
      <c r="I88" s="23">
        <f t="shared" si="20"/>
        <v>27</v>
      </c>
      <c r="J88" s="23">
        <f t="shared" si="21"/>
        <v>65</v>
      </c>
      <c r="K88" s="23">
        <f t="shared" si="22"/>
        <v>95</v>
      </c>
      <c r="L88" s="23">
        <f t="shared" si="23"/>
        <v>52</v>
      </c>
      <c r="M88" s="89" t="s">
        <v>1992</v>
      </c>
      <c r="N88" s="23">
        <f t="shared" si="24"/>
        <v>104</v>
      </c>
      <c r="O88" s="23">
        <f t="shared" si="25"/>
        <v>62</v>
      </c>
      <c r="P88" s="23">
        <f t="shared" si="26"/>
        <v>48</v>
      </c>
      <c r="Q88" s="112">
        <f t="shared" si="28"/>
        <v>0.24</v>
      </c>
      <c r="R88" s="112">
        <f t="shared" si="29"/>
        <v>0.155</v>
      </c>
      <c r="S88" s="112">
        <f t="shared" si="30"/>
        <v>0.08</v>
      </c>
      <c r="T88" s="89" t="s">
        <v>1989</v>
      </c>
      <c r="U88" s="23">
        <f t="shared" si="33"/>
        <v>50</v>
      </c>
      <c r="V88" s="23">
        <f t="shared" si="33"/>
        <v>56</v>
      </c>
      <c r="W88" s="23">
        <f t="shared" si="33"/>
        <v>43</v>
      </c>
      <c r="X88" s="23">
        <f t="shared" si="33"/>
        <v>30</v>
      </c>
      <c r="Y88" s="23">
        <f t="shared" si="33"/>
        <v>43</v>
      </c>
      <c r="Z88" s="23">
        <f t="shared" si="33"/>
        <v>124</v>
      </c>
    </row>
    <row r="89" spans="2:26" x14ac:dyDescent="0.15">
      <c r="B89" s="23">
        <v>87</v>
      </c>
      <c r="C89" s="23" t="str">
        <f t="shared" si="27"/>
        <v>挂饰87</v>
      </c>
      <c r="D89" s="23" t="str">
        <f t="shared" si="16"/>
        <v>b</v>
      </c>
      <c r="E89" s="89" t="s">
        <v>1989</v>
      </c>
      <c r="F89" s="90" t="s">
        <v>1990</v>
      </c>
      <c r="G89" s="22" t="s">
        <v>1991</v>
      </c>
      <c r="H89" s="23">
        <f t="shared" si="32"/>
        <v>7</v>
      </c>
      <c r="I89" s="23">
        <f t="shared" si="20"/>
        <v>32</v>
      </c>
      <c r="J89" s="23">
        <f t="shared" si="21"/>
        <v>76</v>
      </c>
      <c r="K89" s="23">
        <f t="shared" si="22"/>
        <v>111</v>
      </c>
      <c r="L89" s="23">
        <f t="shared" si="23"/>
        <v>60</v>
      </c>
      <c r="M89" s="89" t="s">
        <v>1992</v>
      </c>
      <c r="N89" s="23">
        <f t="shared" si="24"/>
        <v>121</v>
      </c>
      <c r="O89" s="23">
        <f t="shared" si="25"/>
        <v>72</v>
      </c>
      <c r="P89" s="23">
        <f t="shared" si="26"/>
        <v>55</v>
      </c>
      <c r="Q89" s="112">
        <f t="shared" si="28"/>
        <v>0.27500000000000002</v>
      </c>
      <c r="R89" s="112">
        <f t="shared" si="29"/>
        <v>0.18</v>
      </c>
      <c r="S89" s="112">
        <f t="shared" si="30"/>
        <v>9.166666666666666E-2</v>
      </c>
      <c r="T89" s="89" t="s">
        <v>1989</v>
      </c>
      <c r="U89" s="23">
        <f t="shared" si="33"/>
        <v>58</v>
      </c>
      <c r="V89" s="23">
        <f t="shared" si="33"/>
        <v>66</v>
      </c>
      <c r="W89" s="23">
        <f t="shared" si="33"/>
        <v>50</v>
      </c>
      <c r="X89" s="23">
        <f t="shared" si="33"/>
        <v>35</v>
      </c>
      <c r="Y89" s="23">
        <f t="shared" si="33"/>
        <v>50</v>
      </c>
      <c r="Z89" s="23">
        <f t="shared" si="33"/>
        <v>145</v>
      </c>
    </row>
    <row r="90" spans="2:26" x14ac:dyDescent="0.15">
      <c r="B90" s="23">
        <v>88</v>
      </c>
      <c r="C90" s="23" t="str">
        <f t="shared" si="27"/>
        <v>挂饰88</v>
      </c>
      <c r="D90" s="23" t="str">
        <f t="shared" si="16"/>
        <v>b</v>
      </c>
      <c r="E90" s="89" t="s">
        <v>1989</v>
      </c>
      <c r="F90" s="90" t="s">
        <v>1990</v>
      </c>
      <c r="G90" s="22" t="s">
        <v>1991</v>
      </c>
      <c r="H90" s="23">
        <f t="shared" si="32"/>
        <v>8</v>
      </c>
      <c r="I90" s="23">
        <f t="shared" si="20"/>
        <v>36</v>
      </c>
      <c r="J90" s="23">
        <f t="shared" si="21"/>
        <v>86</v>
      </c>
      <c r="K90" s="23">
        <f t="shared" si="22"/>
        <v>127</v>
      </c>
      <c r="L90" s="23">
        <f t="shared" si="23"/>
        <v>69</v>
      </c>
      <c r="M90" s="89" t="s">
        <v>1992</v>
      </c>
      <c r="N90" s="23">
        <f t="shared" si="24"/>
        <v>138</v>
      </c>
      <c r="O90" s="23">
        <f t="shared" si="25"/>
        <v>82</v>
      </c>
      <c r="P90" s="23">
        <f t="shared" si="26"/>
        <v>63</v>
      </c>
      <c r="Q90" s="112">
        <f t="shared" si="28"/>
        <v>0.315</v>
      </c>
      <c r="R90" s="112">
        <f t="shared" si="29"/>
        <v>0.20499999999999999</v>
      </c>
      <c r="S90" s="112">
        <f t="shared" si="30"/>
        <v>0.105</v>
      </c>
      <c r="T90" s="89" t="s">
        <v>1989</v>
      </c>
      <c r="U90" s="23">
        <f t="shared" si="33"/>
        <v>66</v>
      </c>
      <c r="V90" s="23">
        <f t="shared" si="33"/>
        <v>75</v>
      </c>
      <c r="W90" s="23">
        <f t="shared" si="33"/>
        <v>58</v>
      </c>
      <c r="X90" s="23">
        <f t="shared" si="33"/>
        <v>40</v>
      </c>
      <c r="Y90" s="23">
        <f t="shared" si="33"/>
        <v>58</v>
      </c>
      <c r="Z90" s="23">
        <f t="shared" si="33"/>
        <v>166</v>
      </c>
    </row>
    <row r="91" spans="2:26" x14ac:dyDescent="0.15">
      <c r="B91" s="23">
        <v>89</v>
      </c>
      <c r="C91" s="23" t="str">
        <f t="shared" si="27"/>
        <v>挂饰89</v>
      </c>
      <c r="D91" s="23" t="str">
        <f t="shared" si="16"/>
        <v>c</v>
      </c>
      <c r="E91" s="89" t="s">
        <v>1989</v>
      </c>
      <c r="F91" s="90" t="s">
        <v>1990</v>
      </c>
      <c r="G91" s="22" t="s">
        <v>1991</v>
      </c>
      <c r="H91" s="23">
        <f t="shared" si="32"/>
        <v>1</v>
      </c>
      <c r="I91" s="23">
        <f t="shared" si="20"/>
        <v>9</v>
      </c>
      <c r="J91" s="23">
        <f t="shared" si="21"/>
        <v>0</v>
      </c>
      <c r="K91" s="23">
        <f t="shared" si="22"/>
        <v>0</v>
      </c>
      <c r="L91" s="23">
        <f t="shared" si="23"/>
        <v>0</v>
      </c>
      <c r="M91" s="89" t="s">
        <v>1992</v>
      </c>
      <c r="N91" s="23">
        <f t="shared" si="24"/>
        <v>0</v>
      </c>
      <c r="O91" s="23">
        <f t="shared" si="25"/>
        <v>0</v>
      </c>
      <c r="P91" s="23">
        <f t="shared" si="26"/>
        <v>0</v>
      </c>
      <c r="Q91" s="112">
        <f t="shared" si="28"/>
        <v>0</v>
      </c>
      <c r="R91" s="112">
        <f t="shared" si="29"/>
        <v>0</v>
      </c>
      <c r="S91" s="112">
        <f t="shared" si="30"/>
        <v>0</v>
      </c>
      <c r="T91" s="89" t="s">
        <v>1989</v>
      </c>
      <c r="U91" s="23">
        <f t="shared" si="33"/>
        <v>0</v>
      </c>
      <c r="V91" s="23">
        <f t="shared" si="33"/>
        <v>0</v>
      </c>
      <c r="W91" s="23">
        <f t="shared" si="33"/>
        <v>0</v>
      </c>
      <c r="X91" s="23">
        <f t="shared" si="33"/>
        <v>0</v>
      </c>
      <c r="Y91" s="23">
        <f t="shared" si="33"/>
        <v>0</v>
      </c>
      <c r="Z91" s="23">
        <f t="shared" si="33"/>
        <v>0</v>
      </c>
    </row>
    <row r="92" spans="2:26" x14ac:dyDescent="0.15">
      <c r="B92" s="23">
        <v>90</v>
      </c>
      <c r="C92" s="23" t="str">
        <f t="shared" si="27"/>
        <v>挂饰90</v>
      </c>
      <c r="D92" s="23" t="str">
        <f t="shared" si="16"/>
        <v>c</v>
      </c>
      <c r="E92" s="89" t="s">
        <v>1989</v>
      </c>
      <c r="F92" s="90" t="s">
        <v>1990</v>
      </c>
      <c r="G92" s="22" t="s">
        <v>1991</v>
      </c>
      <c r="H92" s="23">
        <f t="shared" si="32"/>
        <v>2</v>
      </c>
      <c r="I92" s="23">
        <f t="shared" si="20"/>
        <v>18</v>
      </c>
      <c r="J92" s="23">
        <f t="shared" si="21"/>
        <v>0</v>
      </c>
      <c r="K92" s="23">
        <f t="shared" si="22"/>
        <v>0</v>
      </c>
      <c r="L92" s="23">
        <f t="shared" si="23"/>
        <v>0</v>
      </c>
      <c r="M92" s="89" t="s">
        <v>1992</v>
      </c>
      <c r="N92" s="23">
        <f t="shared" si="24"/>
        <v>0</v>
      </c>
      <c r="O92" s="23">
        <f t="shared" si="25"/>
        <v>0</v>
      </c>
      <c r="P92" s="23">
        <f t="shared" si="26"/>
        <v>0</v>
      </c>
      <c r="Q92" s="112">
        <f t="shared" si="28"/>
        <v>0</v>
      </c>
      <c r="R92" s="112">
        <f t="shared" si="29"/>
        <v>0</v>
      </c>
      <c r="S92" s="112">
        <f t="shared" si="30"/>
        <v>0</v>
      </c>
      <c r="T92" s="89" t="s">
        <v>1989</v>
      </c>
      <c r="U92" s="23">
        <f t="shared" si="33"/>
        <v>0</v>
      </c>
      <c r="V92" s="23">
        <f t="shared" si="33"/>
        <v>0</v>
      </c>
      <c r="W92" s="23">
        <f t="shared" si="33"/>
        <v>0</v>
      </c>
      <c r="X92" s="23">
        <f t="shared" si="33"/>
        <v>0</v>
      </c>
      <c r="Y92" s="23">
        <f t="shared" si="33"/>
        <v>0</v>
      </c>
      <c r="Z92" s="23">
        <f t="shared" si="33"/>
        <v>0</v>
      </c>
    </row>
    <row r="93" spans="2:26" x14ac:dyDescent="0.15">
      <c r="B93" s="23">
        <v>91</v>
      </c>
      <c r="C93" s="23" t="str">
        <f t="shared" si="27"/>
        <v>挂饰91</v>
      </c>
      <c r="D93" s="23" t="str">
        <f t="shared" si="16"/>
        <v>c</v>
      </c>
      <c r="E93" s="89" t="s">
        <v>1989</v>
      </c>
      <c r="F93" s="90" t="s">
        <v>1990</v>
      </c>
      <c r="G93" s="22" t="s">
        <v>1991</v>
      </c>
      <c r="H93" s="23">
        <f t="shared" si="32"/>
        <v>3</v>
      </c>
      <c r="I93" s="23">
        <f t="shared" si="20"/>
        <v>27</v>
      </c>
      <c r="J93" s="23">
        <f t="shared" si="21"/>
        <v>0</v>
      </c>
      <c r="K93" s="23">
        <f t="shared" si="22"/>
        <v>0</v>
      </c>
      <c r="L93" s="23">
        <f t="shared" si="23"/>
        <v>0</v>
      </c>
      <c r="M93" s="89" t="s">
        <v>1992</v>
      </c>
      <c r="N93" s="23">
        <f t="shared" si="24"/>
        <v>0</v>
      </c>
      <c r="O93" s="23">
        <f t="shared" si="25"/>
        <v>0</v>
      </c>
      <c r="P93" s="23">
        <f t="shared" si="26"/>
        <v>0</v>
      </c>
      <c r="Q93" s="112">
        <f t="shared" si="28"/>
        <v>0</v>
      </c>
      <c r="R93" s="112">
        <f t="shared" si="29"/>
        <v>0</v>
      </c>
      <c r="S93" s="112">
        <f t="shared" si="30"/>
        <v>0</v>
      </c>
      <c r="T93" s="89" t="s">
        <v>1989</v>
      </c>
      <c r="U93" s="23">
        <f t="shared" ref="U93:Z102" si="34">ROUND(VLOOKUP($F93,professionGrow,MATCH(U$2,professionGrowPName,0),FALSE)*(1+VLOOKUP($G93,professionGrowP,MATCH(U$2,professionGrowPName,0),FALSE))*$H93*10*VLOOKUP($D93,drop_qulity,5,FALSE),0)</f>
        <v>0</v>
      </c>
      <c r="V93" s="23">
        <f t="shared" si="34"/>
        <v>0</v>
      </c>
      <c r="W93" s="23">
        <f t="shared" si="34"/>
        <v>0</v>
      </c>
      <c r="X93" s="23">
        <f t="shared" si="34"/>
        <v>0</v>
      </c>
      <c r="Y93" s="23">
        <f t="shared" si="34"/>
        <v>0</v>
      </c>
      <c r="Z93" s="23">
        <f t="shared" si="34"/>
        <v>0</v>
      </c>
    </row>
    <row r="94" spans="2:26" x14ac:dyDescent="0.15">
      <c r="B94" s="23">
        <v>92</v>
      </c>
      <c r="C94" s="23" t="str">
        <f t="shared" si="27"/>
        <v>挂饰92</v>
      </c>
      <c r="D94" s="23" t="str">
        <f t="shared" si="16"/>
        <v>c</v>
      </c>
      <c r="E94" s="89" t="s">
        <v>1989</v>
      </c>
      <c r="F94" s="90" t="s">
        <v>1990</v>
      </c>
      <c r="G94" s="22" t="s">
        <v>1991</v>
      </c>
      <c r="H94" s="23">
        <f t="shared" si="32"/>
        <v>4</v>
      </c>
      <c r="I94" s="23">
        <f t="shared" si="20"/>
        <v>36</v>
      </c>
      <c r="J94" s="23">
        <f t="shared" si="21"/>
        <v>0</v>
      </c>
      <c r="K94" s="23">
        <f t="shared" si="22"/>
        <v>0</v>
      </c>
      <c r="L94" s="23">
        <f t="shared" si="23"/>
        <v>0</v>
      </c>
      <c r="M94" s="89" t="s">
        <v>1992</v>
      </c>
      <c r="N94" s="23">
        <f t="shared" si="24"/>
        <v>0</v>
      </c>
      <c r="O94" s="23">
        <f t="shared" si="25"/>
        <v>0</v>
      </c>
      <c r="P94" s="23">
        <f t="shared" si="26"/>
        <v>0</v>
      </c>
      <c r="Q94" s="112">
        <f t="shared" si="28"/>
        <v>0</v>
      </c>
      <c r="R94" s="112">
        <f t="shared" si="29"/>
        <v>0</v>
      </c>
      <c r="S94" s="112">
        <f t="shared" si="30"/>
        <v>0</v>
      </c>
      <c r="T94" s="89" t="s">
        <v>1989</v>
      </c>
      <c r="U94" s="23">
        <f t="shared" si="34"/>
        <v>0</v>
      </c>
      <c r="V94" s="23">
        <f t="shared" si="34"/>
        <v>0</v>
      </c>
      <c r="W94" s="23">
        <f t="shared" si="34"/>
        <v>0</v>
      </c>
      <c r="X94" s="23">
        <f t="shared" si="34"/>
        <v>0</v>
      </c>
      <c r="Y94" s="23">
        <f t="shared" si="34"/>
        <v>0</v>
      </c>
      <c r="Z94" s="23">
        <f t="shared" si="34"/>
        <v>0</v>
      </c>
    </row>
    <row r="95" spans="2:26" x14ac:dyDescent="0.15">
      <c r="B95" s="23">
        <v>93</v>
      </c>
      <c r="C95" s="23" t="str">
        <f t="shared" si="27"/>
        <v>挂饰93</v>
      </c>
      <c r="D95" s="23" t="str">
        <f t="shared" si="16"/>
        <v>c</v>
      </c>
      <c r="E95" s="89" t="s">
        <v>1989</v>
      </c>
      <c r="F95" s="90" t="s">
        <v>1990</v>
      </c>
      <c r="G95" s="22" t="s">
        <v>1991</v>
      </c>
      <c r="H95" s="23">
        <f t="shared" si="32"/>
        <v>5</v>
      </c>
      <c r="I95" s="23">
        <f t="shared" si="20"/>
        <v>44</v>
      </c>
      <c r="J95" s="23">
        <f t="shared" si="21"/>
        <v>0</v>
      </c>
      <c r="K95" s="23">
        <f t="shared" si="22"/>
        <v>0</v>
      </c>
      <c r="L95" s="23">
        <f t="shared" si="23"/>
        <v>0</v>
      </c>
      <c r="M95" s="89" t="s">
        <v>1992</v>
      </c>
      <c r="N95" s="23">
        <f t="shared" si="24"/>
        <v>0</v>
      </c>
      <c r="O95" s="23">
        <f t="shared" si="25"/>
        <v>0</v>
      </c>
      <c r="P95" s="23">
        <f t="shared" si="26"/>
        <v>0</v>
      </c>
      <c r="Q95" s="112">
        <f t="shared" si="28"/>
        <v>0</v>
      </c>
      <c r="R95" s="112">
        <f t="shared" si="29"/>
        <v>0</v>
      </c>
      <c r="S95" s="112">
        <f t="shared" si="30"/>
        <v>0</v>
      </c>
      <c r="T95" s="89" t="s">
        <v>1989</v>
      </c>
      <c r="U95" s="23">
        <f t="shared" si="34"/>
        <v>0</v>
      </c>
      <c r="V95" s="23">
        <f t="shared" si="34"/>
        <v>0</v>
      </c>
      <c r="W95" s="23">
        <f t="shared" si="34"/>
        <v>0</v>
      </c>
      <c r="X95" s="23">
        <f t="shared" si="34"/>
        <v>0</v>
      </c>
      <c r="Y95" s="23">
        <f t="shared" si="34"/>
        <v>0</v>
      </c>
      <c r="Z95" s="23">
        <f t="shared" si="34"/>
        <v>0</v>
      </c>
    </row>
    <row r="96" spans="2:26" x14ac:dyDescent="0.15">
      <c r="B96" s="23">
        <v>94</v>
      </c>
      <c r="C96" s="23" t="str">
        <f t="shared" si="27"/>
        <v>挂饰94</v>
      </c>
      <c r="D96" s="23" t="str">
        <f t="shared" si="16"/>
        <v>c</v>
      </c>
      <c r="E96" s="89" t="s">
        <v>1989</v>
      </c>
      <c r="F96" s="90" t="s">
        <v>1990</v>
      </c>
      <c r="G96" s="22" t="s">
        <v>1991</v>
      </c>
      <c r="H96" s="23">
        <f t="shared" si="32"/>
        <v>6</v>
      </c>
      <c r="I96" s="23">
        <f t="shared" si="20"/>
        <v>53</v>
      </c>
      <c r="J96" s="23">
        <f t="shared" si="21"/>
        <v>0</v>
      </c>
      <c r="K96" s="23">
        <f t="shared" si="22"/>
        <v>0</v>
      </c>
      <c r="L96" s="23">
        <f t="shared" si="23"/>
        <v>0</v>
      </c>
      <c r="M96" s="89" t="s">
        <v>1992</v>
      </c>
      <c r="N96" s="23">
        <f t="shared" si="24"/>
        <v>0</v>
      </c>
      <c r="O96" s="23">
        <f t="shared" si="25"/>
        <v>0</v>
      </c>
      <c r="P96" s="23">
        <f t="shared" si="26"/>
        <v>0</v>
      </c>
      <c r="Q96" s="112">
        <f t="shared" si="28"/>
        <v>0</v>
      </c>
      <c r="R96" s="112">
        <f t="shared" si="29"/>
        <v>0</v>
      </c>
      <c r="S96" s="112">
        <f t="shared" si="30"/>
        <v>0</v>
      </c>
      <c r="T96" s="89" t="s">
        <v>1989</v>
      </c>
      <c r="U96" s="23">
        <f t="shared" si="34"/>
        <v>0</v>
      </c>
      <c r="V96" s="23">
        <f t="shared" si="34"/>
        <v>0</v>
      </c>
      <c r="W96" s="23">
        <f t="shared" si="34"/>
        <v>0</v>
      </c>
      <c r="X96" s="23">
        <f t="shared" si="34"/>
        <v>0</v>
      </c>
      <c r="Y96" s="23">
        <f t="shared" si="34"/>
        <v>0</v>
      </c>
      <c r="Z96" s="23">
        <f t="shared" si="34"/>
        <v>0</v>
      </c>
    </row>
    <row r="97" spans="2:26" x14ac:dyDescent="0.15">
      <c r="B97" s="23">
        <v>95</v>
      </c>
      <c r="C97" s="23" t="str">
        <f t="shared" si="27"/>
        <v>挂饰95</v>
      </c>
      <c r="D97" s="23" t="str">
        <f t="shared" si="16"/>
        <v>c</v>
      </c>
      <c r="E97" s="89" t="s">
        <v>1989</v>
      </c>
      <c r="F97" s="90" t="s">
        <v>1990</v>
      </c>
      <c r="G97" s="22" t="s">
        <v>1991</v>
      </c>
      <c r="H97" s="23">
        <f t="shared" si="32"/>
        <v>7</v>
      </c>
      <c r="I97" s="23">
        <f t="shared" si="20"/>
        <v>62</v>
      </c>
      <c r="J97" s="23">
        <f t="shared" si="21"/>
        <v>0</v>
      </c>
      <c r="K97" s="23">
        <f t="shared" si="22"/>
        <v>0</v>
      </c>
      <c r="L97" s="23">
        <f t="shared" si="23"/>
        <v>0</v>
      </c>
      <c r="M97" s="89" t="s">
        <v>1992</v>
      </c>
      <c r="N97" s="23">
        <f t="shared" si="24"/>
        <v>0</v>
      </c>
      <c r="O97" s="23">
        <f t="shared" si="25"/>
        <v>0</v>
      </c>
      <c r="P97" s="23">
        <f t="shared" si="26"/>
        <v>0</v>
      </c>
      <c r="Q97" s="112">
        <f t="shared" si="28"/>
        <v>0</v>
      </c>
      <c r="R97" s="112">
        <f t="shared" si="29"/>
        <v>0</v>
      </c>
      <c r="S97" s="112">
        <f t="shared" si="30"/>
        <v>0</v>
      </c>
      <c r="T97" s="89" t="s">
        <v>1989</v>
      </c>
      <c r="U97" s="23">
        <f t="shared" si="34"/>
        <v>0</v>
      </c>
      <c r="V97" s="23">
        <f t="shared" si="34"/>
        <v>0</v>
      </c>
      <c r="W97" s="23">
        <f t="shared" si="34"/>
        <v>0</v>
      </c>
      <c r="X97" s="23">
        <f t="shared" si="34"/>
        <v>0</v>
      </c>
      <c r="Y97" s="23">
        <f t="shared" si="34"/>
        <v>0</v>
      </c>
      <c r="Z97" s="23">
        <f t="shared" si="34"/>
        <v>0</v>
      </c>
    </row>
    <row r="98" spans="2:26" x14ac:dyDescent="0.15">
      <c r="B98" s="23">
        <v>96</v>
      </c>
      <c r="C98" s="23" t="str">
        <f t="shared" si="27"/>
        <v>挂饰96</v>
      </c>
      <c r="D98" s="23" t="str">
        <f t="shared" si="16"/>
        <v>c</v>
      </c>
      <c r="E98" s="89" t="s">
        <v>1989</v>
      </c>
      <c r="F98" s="90" t="s">
        <v>1990</v>
      </c>
      <c r="G98" s="22" t="s">
        <v>1991</v>
      </c>
      <c r="H98" s="23">
        <f t="shared" si="32"/>
        <v>8</v>
      </c>
      <c r="I98" s="23">
        <f t="shared" si="20"/>
        <v>71</v>
      </c>
      <c r="J98" s="23">
        <f t="shared" si="21"/>
        <v>0</v>
      </c>
      <c r="K98" s="23">
        <f t="shared" si="22"/>
        <v>0</v>
      </c>
      <c r="L98" s="23">
        <f t="shared" si="23"/>
        <v>0</v>
      </c>
      <c r="M98" s="89" t="s">
        <v>1992</v>
      </c>
      <c r="N98" s="23">
        <f t="shared" si="24"/>
        <v>0</v>
      </c>
      <c r="O98" s="23">
        <f t="shared" si="25"/>
        <v>0</v>
      </c>
      <c r="P98" s="23">
        <f t="shared" si="26"/>
        <v>0</v>
      </c>
      <c r="Q98" s="112">
        <f t="shared" si="28"/>
        <v>0</v>
      </c>
      <c r="R98" s="112">
        <f t="shared" si="29"/>
        <v>0</v>
      </c>
      <c r="S98" s="112">
        <f t="shared" si="30"/>
        <v>0</v>
      </c>
      <c r="T98" s="89" t="s">
        <v>1989</v>
      </c>
      <c r="U98" s="23">
        <f t="shared" si="34"/>
        <v>0</v>
      </c>
      <c r="V98" s="23">
        <f t="shared" si="34"/>
        <v>0</v>
      </c>
      <c r="W98" s="23">
        <f t="shared" si="34"/>
        <v>0</v>
      </c>
      <c r="X98" s="23">
        <f t="shared" si="34"/>
        <v>0</v>
      </c>
      <c r="Y98" s="23">
        <f t="shared" si="34"/>
        <v>0</v>
      </c>
      <c r="Z98" s="23">
        <f t="shared" si="34"/>
        <v>0</v>
      </c>
    </row>
    <row r="99" spans="2:26" x14ac:dyDescent="0.15">
      <c r="B99" s="23">
        <v>97</v>
      </c>
      <c r="C99" s="23" t="str">
        <f t="shared" si="27"/>
        <v>挂饰97</v>
      </c>
      <c r="D99" s="23" t="str">
        <f t="shared" si="16"/>
        <v>s</v>
      </c>
      <c r="E99" s="89" t="s">
        <v>1989</v>
      </c>
      <c r="F99" s="90" t="s">
        <v>1990</v>
      </c>
      <c r="G99" s="22" t="s">
        <v>1993</v>
      </c>
      <c r="H99" s="23">
        <f t="shared" si="32"/>
        <v>1</v>
      </c>
      <c r="I99" s="23">
        <f t="shared" si="20"/>
        <v>9</v>
      </c>
      <c r="J99" s="23">
        <f t="shared" si="21"/>
        <v>9</v>
      </c>
      <c r="K99" s="23">
        <f t="shared" si="22"/>
        <v>9</v>
      </c>
      <c r="L99" s="23">
        <f t="shared" si="23"/>
        <v>7</v>
      </c>
      <c r="M99" s="89" t="s">
        <v>1992</v>
      </c>
      <c r="N99" s="23">
        <f t="shared" si="24"/>
        <v>10</v>
      </c>
      <c r="O99" s="23">
        <f t="shared" si="25"/>
        <v>6</v>
      </c>
      <c r="P99" s="23">
        <f t="shared" si="26"/>
        <v>5</v>
      </c>
      <c r="Q99" s="112">
        <f t="shared" si="28"/>
        <v>2.5000000000000001E-2</v>
      </c>
      <c r="R99" s="112">
        <f t="shared" si="29"/>
        <v>1.4999999999999999E-2</v>
      </c>
      <c r="S99" s="112">
        <f t="shared" si="30"/>
        <v>8.3333333333333332E-3</v>
      </c>
      <c r="T99" s="89" t="s">
        <v>1989</v>
      </c>
      <c r="U99" s="23">
        <f t="shared" si="34"/>
        <v>3</v>
      </c>
      <c r="V99" s="23">
        <f t="shared" si="34"/>
        <v>5</v>
      </c>
      <c r="W99" s="23">
        <f t="shared" si="34"/>
        <v>5</v>
      </c>
      <c r="X99" s="23">
        <f t="shared" si="34"/>
        <v>5</v>
      </c>
      <c r="Y99" s="23">
        <f t="shared" si="34"/>
        <v>5</v>
      </c>
      <c r="Z99" s="23">
        <f t="shared" si="34"/>
        <v>13</v>
      </c>
    </row>
    <row r="100" spans="2:26" x14ac:dyDescent="0.15">
      <c r="B100" s="23">
        <v>98</v>
      </c>
      <c r="C100" s="23" t="str">
        <f t="shared" si="27"/>
        <v>挂饰98</v>
      </c>
      <c r="D100" s="23" t="str">
        <f t="shared" ref="D100:D163" si="35">D68</f>
        <v>s</v>
      </c>
      <c r="E100" s="89" t="s">
        <v>1989</v>
      </c>
      <c r="F100" s="90" t="s">
        <v>1990</v>
      </c>
      <c r="G100" s="22" t="s">
        <v>1993</v>
      </c>
      <c r="H100" s="23">
        <f t="shared" si="32"/>
        <v>2</v>
      </c>
      <c r="I100" s="23">
        <f t="shared" si="20"/>
        <v>18</v>
      </c>
      <c r="J100" s="23">
        <f t="shared" si="21"/>
        <v>18</v>
      </c>
      <c r="K100" s="23">
        <f t="shared" si="22"/>
        <v>18</v>
      </c>
      <c r="L100" s="23">
        <f t="shared" si="23"/>
        <v>15</v>
      </c>
      <c r="M100" s="89" t="s">
        <v>1992</v>
      </c>
      <c r="N100" s="23">
        <f t="shared" si="24"/>
        <v>20</v>
      </c>
      <c r="O100" s="23">
        <f t="shared" si="25"/>
        <v>12</v>
      </c>
      <c r="P100" s="23">
        <f t="shared" si="26"/>
        <v>9</v>
      </c>
      <c r="Q100" s="112">
        <f t="shared" si="28"/>
        <v>4.4999999999999998E-2</v>
      </c>
      <c r="R100" s="112">
        <f t="shared" si="29"/>
        <v>0.03</v>
      </c>
      <c r="S100" s="112">
        <f t="shared" si="30"/>
        <v>1.4999999999999999E-2</v>
      </c>
      <c r="T100" s="89" t="s">
        <v>1989</v>
      </c>
      <c r="U100" s="23">
        <f t="shared" si="34"/>
        <v>6</v>
      </c>
      <c r="V100" s="23">
        <f t="shared" si="34"/>
        <v>9</v>
      </c>
      <c r="W100" s="23">
        <f t="shared" si="34"/>
        <v>9</v>
      </c>
      <c r="X100" s="23">
        <f t="shared" si="34"/>
        <v>9</v>
      </c>
      <c r="Y100" s="23">
        <f t="shared" si="34"/>
        <v>10</v>
      </c>
      <c r="Z100" s="23">
        <f t="shared" si="34"/>
        <v>26</v>
      </c>
    </row>
    <row r="101" spans="2:26" x14ac:dyDescent="0.15">
      <c r="B101" s="23">
        <v>99</v>
      </c>
      <c r="C101" s="23" t="str">
        <f t="shared" si="27"/>
        <v>挂饰99</v>
      </c>
      <c r="D101" s="23" t="str">
        <f t="shared" si="35"/>
        <v>s</v>
      </c>
      <c r="E101" s="89" t="s">
        <v>1989</v>
      </c>
      <c r="F101" s="90" t="s">
        <v>1990</v>
      </c>
      <c r="G101" s="22" t="s">
        <v>1993</v>
      </c>
      <c r="H101" s="23">
        <f t="shared" si="32"/>
        <v>3</v>
      </c>
      <c r="I101" s="23">
        <f t="shared" si="20"/>
        <v>27</v>
      </c>
      <c r="J101" s="23">
        <f t="shared" si="21"/>
        <v>27</v>
      </c>
      <c r="K101" s="23">
        <f t="shared" si="22"/>
        <v>27</v>
      </c>
      <c r="L101" s="23">
        <f t="shared" si="23"/>
        <v>22</v>
      </c>
      <c r="M101" s="89" t="s">
        <v>1992</v>
      </c>
      <c r="N101" s="23">
        <f t="shared" si="24"/>
        <v>30</v>
      </c>
      <c r="O101" s="23">
        <f t="shared" si="25"/>
        <v>18</v>
      </c>
      <c r="P101" s="23">
        <f t="shared" si="26"/>
        <v>14</v>
      </c>
      <c r="Q101" s="112">
        <f t="shared" si="28"/>
        <v>7.0000000000000007E-2</v>
      </c>
      <c r="R101" s="112">
        <f t="shared" si="29"/>
        <v>4.4999999999999998E-2</v>
      </c>
      <c r="S101" s="112">
        <f t="shared" si="30"/>
        <v>2.3333333333333334E-2</v>
      </c>
      <c r="T101" s="89" t="s">
        <v>1989</v>
      </c>
      <c r="U101" s="23">
        <f t="shared" si="34"/>
        <v>10</v>
      </c>
      <c r="V101" s="23">
        <f t="shared" si="34"/>
        <v>14</v>
      </c>
      <c r="W101" s="23">
        <f t="shared" si="34"/>
        <v>14</v>
      </c>
      <c r="X101" s="23">
        <f t="shared" si="34"/>
        <v>14</v>
      </c>
      <c r="Y101" s="23">
        <f t="shared" si="34"/>
        <v>16</v>
      </c>
      <c r="Z101" s="23">
        <f t="shared" si="34"/>
        <v>39</v>
      </c>
    </row>
    <row r="102" spans="2:26" x14ac:dyDescent="0.15">
      <c r="B102" s="23">
        <v>100</v>
      </c>
      <c r="C102" s="23" t="str">
        <f t="shared" si="27"/>
        <v>挂饰100</v>
      </c>
      <c r="D102" s="23" t="str">
        <f t="shared" si="35"/>
        <v>s</v>
      </c>
      <c r="E102" s="89" t="s">
        <v>1989</v>
      </c>
      <c r="F102" s="90" t="s">
        <v>1990</v>
      </c>
      <c r="G102" s="22" t="s">
        <v>1993</v>
      </c>
      <c r="H102" s="23">
        <f t="shared" si="32"/>
        <v>4</v>
      </c>
      <c r="I102" s="23">
        <f t="shared" si="20"/>
        <v>36</v>
      </c>
      <c r="J102" s="23">
        <f t="shared" si="21"/>
        <v>36</v>
      </c>
      <c r="K102" s="23">
        <f t="shared" si="22"/>
        <v>36</v>
      </c>
      <c r="L102" s="23">
        <f t="shared" si="23"/>
        <v>29</v>
      </c>
      <c r="M102" s="89" t="s">
        <v>1992</v>
      </c>
      <c r="N102" s="23">
        <f t="shared" si="24"/>
        <v>40</v>
      </c>
      <c r="O102" s="23">
        <f t="shared" si="25"/>
        <v>24</v>
      </c>
      <c r="P102" s="23">
        <f t="shared" si="26"/>
        <v>18</v>
      </c>
      <c r="Q102" s="112">
        <f t="shared" si="28"/>
        <v>0.09</v>
      </c>
      <c r="R102" s="112">
        <f t="shared" si="29"/>
        <v>0.06</v>
      </c>
      <c r="S102" s="112">
        <f t="shared" si="30"/>
        <v>0.03</v>
      </c>
      <c r="T102" s="89" t="s">
        <v>1989</v>
      </c>
      <c r="U102" s="23">
        <f t="shared" si="34"/>
        <v>13</v>
      </c>
      <c r="V102" s="23">
        <f t="shared" si="34"/>
        <v>18</v>
      </c>
      <c r="W102" s="23">
        <f t="shared" si="34"/>
        <v>18</v>
      </c>
      <c r="X102" s="23">
        <f t="shared" si="34"/>
        <v>18</v>
      </c>
      <c r="Y102" s="23">
        <f t="shared" si="34"/>
        <v>21</v>
      </c>
      <c r="Z102" s="23">
        <f t="shared" si="34"/>
        <v>52</v>
      </c>
    </row>
    <row r="103" spans="2:26" x14ac:dyDescent="0.15">
      <c r="B103" s="23">
        <v>101</v>
      </c>
      <c r="C103" s="23" t="str">
        <f t="shared" si="27"/>
        <v>挂饰101</v>
      </c>
      <c r="D103" s="23" t="str">
        <f t="shared" si="35"/>
        <v>s</v>
      </c>
      <c r="E103" s="89" t="s">
        <v>1989</v>
      </c>
      <c r="F103" s="90" t="s">
        <v>1990</v>
      </c>
      <c r="G103" s="22" t="s">
        <v>1993</v>
      </c>
      <c r="H103" s="23">
        <f t="shared" si="32"/>
        <v>5</v>
      </c>
      <c r="I103" s="23">
        <f t="shared" si="20"/>
        <v>45</v>
      </c>
      <c r="J103" s="23">
        <f t="shared" si="21"/>
        <v>45</v>
      </c>
      <c r="K103" s="23">
        <f t="shared" si="22"/>
        <v>45</v>
      </c>
      <c r="L103" s="23">
        <f t="shared" si="23"/>
        <v>36</v>
      </c>
      <c r="M103" s="89" t="s">
        <v>1992</v>
      </c>
      <c r="N103" s="23">
        <f t="shared" si="24"/>
        <v>50</v>
      </c>
      <c r="O103" s="23">
        <f t="shared" si="25"/>
        <v>31</v>
      </c>
      <c r="P103" s="23">
        <f t="shared" si="26"/>
        <v>23</v>
      </c>
      <c r="Q103" s="112">
        <f t="shared" si="28"/>
        <v>0.115</v>
      </c>
      <c r="R103" s="112">
        <f t="shared" si="29"/>
        <v>7.7499999999999999E-2</v>
      </c>
      <c r="S103" s="112">
        <f t="shared" si="30"/>
        <v>3.8333333333333337E-2</v>
      </c>
      <c r="T103" s="89" t="s">
        <v>1989</v>
      </c>
      <c r="U103" s="23">
        <f t="shared" ref="U103:Z112" si="36">ROUND(VLOOKUP($F103,professionGrow,MATCH(U$2,professionGrowPName,0),FALSE)*(1+VLOOKUP($G103,professionGrowP,MATCH(U$2,professionGrowPName,0),FALSE))*$H103*10*VLOOKUP($D103,drop_qulity,5,FALSE),0)</f>
        <v>16</v>
      </c>
      <c r="V103" s="23">
        <f t="shared" si="36"/>
        <v>23</v>
      </c>
      <c r="W103" s="23">
        <f t="shared" si="36"/>
        <v>23</v>
      </c>
      <c r="X103" s="23">
        <f t="shared" si="36"/>
        <v>23</v>
      </c>
      <c r="Y103" s="23">
        <f t="shared" si="36"/>
        <v>26</v>
      </c>
      <c r="Z103" s="23">
        <f t="shared" si="36"/>
        <v>65</v>
      </c>
    </row>
    <row r="104" spans="2:26" x14ac:dyDescent="0.15">
      <c r="B104" s="23">
        <v>102</v>
      </c>
      <c r="C104" s="23" t="str">
        <f t="shared" si="27"/>
        <v>挂饰102</v>
      </c>
      <c r="D104" s="23" t="str">
        <f t="shared" si="35"/>
        <v>s</v>
      </c>
      <c r="E104" s="89" t="s">
        <v>1989</v>
      </c>
      <c r="F104" s="90" t="s">
        <v>1990</v>
      </c>
      <c r="G104" s="22" t="s">
        <v>1993</v>
      </c>
      <c r="H104" s="23">
        <f t="shared" si="32"/>
        <v>6</v>
      </c>
      <c r="I104" s="23">
        <f t="shared" si="20"/>
        <v>54</v>
      </c>
      <c r="J104" s="23">
        <f t="shared" si="21"/>
        <v>54</v>
      </c>
      <c r="K104" s="23">
        <f t="shared" si="22"/>
        <v>54</v>
      </c>
      <c r="L104" s="23">
        <f t="shared" si="23"/>
        <v>44</v>
      </c>
      <c r="M104" s="89" t="s">
        <v>1992</v>
      </c>
      <c r="N104" s="23">
        <f t="shared" si="24"/>
        <v>60</v>
      </c>
      <c r="O104" s="23">
        <f t="shared" si="25"/>
        <v>37</v>
      </c>
      <c r="P104" s="23">
        <f t="shared" si="26"/>
        <v>27</v>
      </c>
      <c r="Q104" s="112">
        <f t="shared" si="28"/>
        <v>0.13500000000000001</v>
      </c>
      <c r="R104" s="112">
        <f t="shared" si="29"/>
        <v>9.2499999999999999E-2</v>
      </c>
      <c r="S104" s="112">
        <f t="shared" si="30"/>
        <v>4.4999999999999998E-2</v>
      </c>
      <c r="T104" s="89" t="s">
        <v>1989</v>
      </c>
      <c r="U104" s="23">
        <f t="shared" si="36"/>
        <v>19</v>
      </c>
      <c r="V104" s="23">
        <f t="shared" si="36"/>
        <v>27</v>
      </c>
      <c r="W104" s="23">
        <f t="shared" si="36"/>
        <v>27</v>
      </c>
      <c r="X104" s="23">
        <f t="shared" si="36"/>
        <v>27</v>
      </c>
      <c r="Y104" s="23">
        <f t="shared" si="36"/>
        <v>31</v>
      </c>
      <c r="Z104" s="23">
        <f t="shared" si="36"/>
        <v>78</v>
      </c>
    </row>
    <row r="105" spans="2:26" x14ac:dyDescent="0.15">
      <c r="B105" s="23">
        <v>103</v>
      </c>
      <c r="C105" s="23" t="str">
        <f t="shared" si="27"/>
        <v>挂饰103</v>
      </c>
      <c r="D105" s="23" t="str">
        <f t="shared" si="35"/>
        <v>s</v>
      </c>
      <c r="E105" s="89" t="s">
        <v>1989</v>
      </c>
      <c r="F105" s="90" t="s">
        <v>1990</v>
      </c>
      <c r="G105" s="22" t="s">
        <v>1993</v>
      </c>
      <c r="H105" s="23">
        <f t="shared" si="32"/>
        <v>7</v>
      </c>
      <c r="I105" s="23">
        <f t="shared" si="20"/>
        <v>63</v>
      </c>
      <c r="J105" s="23">
        <f t="shared" si="21"/>
        <v>63</v>
      </c>
      <c r="K105" s="23">
        <f t="shared" si="22"/>
        <v>63</v>
      </c>
      <c r="L105" s="23">
        <f t="shared" si="23"/>
        <v>51</v>
      </c>
      <c r="M105" s="89" t="s">
        <v>1992</v>
      </c>
      <c r="N105" s="23">
        <f t="shared" si="24"/>
        <v>70</v>
      </c>
      <c r="O105" s="23">
        <f t="shared" si="25"/>
        <v>43</v>
      </c>
      <c r="P105" s="23">
        <f t="shared" si="26"/>
        <v>32</v>
      </c>
      <c r="Q105" s="112">
        <f t="shared" si="28"/>
        <v>0.16</v>
      </c>
      <c r="R105" s="112">
        <f t="shared" si="29"/>
        <v>0.1075</v>
      </c>
      <c r="S105" s="112">
        <f t="shared" si="30"/>
        <v>5.333333333333333E-2</v>
      </c>
      <c r="T105" s="89" t="s">
        <v>1989</v>
      </c>
      <c r="U105" s="23">
        <f t="shared" si="36"/>
        <v>22</v>
      </c>
      <c r="V105" s="23">
        <f t="shared" si="36"/>
        <v>32</v>
      </c>
      <c r="W105" s="23">
        <f t="shared" si="36"/>
        <v>32</v>
      </c>
      <c r="X105" s="23">
        <f t="shared" si="36"/>
        <v>32</v>
      </c>
      <c r="Y105" s="23">
        <f t="shared" si="36"/>
        <v>36</v>
      </c>
      <c r="Z105" s="23">
        <f t="shared" si="36"/>
        <v>91</v>
      </c>
    </row>
    <row r="106" spans="2:26" x14ac:dyDescent="0.15">
      <c r="B106" s="23">
        <v>104</v>
      </c>
      <c r="C106" s="23" t="str">
        <f t="shared" si="27"/>
        <v>挂饰104</v>
      </c>
      <c r="D106" s="23" t="str">
        <f t="shared" si="35"/>
        <v>s</v>
      </c>
      <c r="E106" s="89" t="s">
        <v>1989</v>
      </c>
      <c r="F106" s="90" t="s">
        <v>1990</v>
      </c>
      <c r="G106" s="22" t="s">
        <v>1993</v>
      </c>
      <c r="H106" s="23">
        <f t="shared" si="32"/>
        <v>8</v>
      </c>
      <c r="I106" s="23">
        <f t="shared" si="20"/>
        <v>72</v>
      </c>
      <c r="J106" s="23">
        <f t="shared" si="21"/>
        <v>73</v>
      </c>
      <c r="K106" s="23">
        <f t="shared" si="22"/>
        <v>73</v>
      </c>
      <c r="L106" s="23">
        <f t="shared" si="23"/>
        <v>58</v>
      </c>
      <c r="M106" s="89" t="s">
        <v>1992</v>
      </c>
      <c r="N106" s="23">
        <f t="shared" si="24"/>
        <v>80</v>
      </c>
      <c r="O106" s="23">
        <f t="shared" si="25"/>
        <v>49</v>
      </c>
      <c r="P106" s="23">
        <f t="shared" si="26"/>
        <v>36</v>
      </c>
      <c r="Q106" s="112">
        <f t="shared" si="28"/>
        <v>0.18</v>
      </c>
      <c r="R106" s="112">
        <f t="shared" si="29"/>
        <v>0.1225</v>
      </c>
      <c r="S106" s="112">
        <f t="shared" si="30"/>
        <v>0.06</v>
      </c>
      <c r="T106" s="89" t="s">
        <v>1989</v>
      </c>
      <c r="U106" s="23">
        <f t="shared" si="36"/>
        <v>25</v>
      </c>
      <c r="V106" s="23">
        <f t="shared" si="36"/>
        <v>36</v>
      </c>
      <c r="W106" s="23">
        <f t="shared" si="36"/>
        <v>36</v>
      </c>
      <c r="X106" s="23">
        <f t="shared" si="36"/>
        <v>36</v>
      </c>
      <c r="Y106" s="23">
        <f t="shared" si="36"/>
        <v>42</v>
      </c>
      <c r="Z106" s="23">
        <f t="shared" si="36"/>
        <v>104</v>
      </c>
    </row>
    <row r="107" spans="2:26" x14ac:dyDescent="0.15">
      <c r="B107" s="23">
        <v>105</v>
      </c>
      <c r="C107" s="23" t="str">
        <f t="shared" si="27"/>
        <v>挂饰105</v>
      </c>
      <c r="D107" s="23" t="str">
        <f t="shared" si="35"/>
        <v>a</v>
      </c>
      <c r="E107" s="89" t="s">
        <v>1989</v>
      </c>
      <c r="F107" s="90" t="s">
        <v>1990</v>
      </c>
      <c r="G107" s="22" t="s">
        <v>1993</v>
      </c>
      <c r="H107" s="23">
        <f t="shared" si="32"/>
        <v>1</v>
      </c>
      <c r="I107" s="23">
        <f t="shared" si="20"/>
        <v>5</v>
      </c>
      <c r="J107" s="23">
        <f t="shared" si="21"/>
        <v>10</v>
      </c>
      <c r="K107" s="23">
        <f t="shared" si="22"/>
        <v>10</v>
      </c>
      <c r="L107" s="23">
        <f t="shared" si="23"/>
        <v>8</v>
      </c>
      <c r="M107" s="89" t="s">
        <v>1992</v>
      </c>
      <c r="N107" s="23">
        <f t="shared" si="24"/>
        <v>11</v>
      </c>
      <c r="O107" s="23">
        <f t="shared" si="25"/>
        <v>7</v>
      </c>
      <c r="P107" s="23">
        <f t="shared" si="26"/>
        <v>5</v>
      </c>
      <c r="Q107" s="112">
        <f t="shared" si="28"/>
        <v>2.5000000000000001E-2</v>
      </c>
      <c r="R107" s="112">
        <f t="shared" si="29"/>
        <v>1.7500000000000002E-2</v>
      </c>
      <c r="S107" s="112">
        <f t="shared" si="30"/>
        <v>8.3333333333333332E-3</v>
      </c>
      <c r="T107" s="89" t="s">
        <v>1989</v>
      </c>
      <c r="U107" s="23">
        <f t="shared" si="36"/>
        <v>4</v>
      </c>
      <c r="V107" s="23">
        <f t="shared" si="36"/>
        <v>5</v>
      </c>
      <c r="W107" s="23">
        <f t="shared" si="36"/>
        <v>5</v>
      </c>
      <c r="X107" s="23">
        <f t="shared" si="36"/>
        <v>5</v>
      </c>
      <c r="Y107" s="23">
        <f t="shared" si="36"/>
        <v>6</v>
      </c>
      <c r="Z107" s="23">
        <f t="shared" si="36"/>
        <v>15</v>
      </c>
    </row>
    <row r="108" spans="2:26" x14ac:dyDescent="0.15">
      <c r="B108" s="23">
        <v>106</v>
      </c>
      <c r="C108" s="23" t="str">
        <f t="shared" si="27"/>
        <v>挂饰106</v>
      </c>
      <c r="D108" s="23" t="str">
        <f t="shared" si="35"/>
        <v>a</v>
      </c>
      <c r="E108" s="89" t="s">
        <v>1989</v>
      </c>
      <c r="F108" s="90" t="s">
        <v>1990</v>
      </c>
      <c r="G108" s="22" t="s">
        <v>1993</v>
      </c>
      <c r="H108" s="23">
        <f t="shared" si="32"/>
        <v>2</v>
      </c>
      <c r="I108" s="23">
        <f t="shared" si="20"/>
        <v>10</v>
      </c>
      <c r="J108" s="23">
        <f t="shared" si="21"/>
        <v>21</v>
      </c>
      <c r="K108" s="23">
        <f t="shared" si="22"/>
        <v>21</v>
      </c>
      <c r="L108" s="23">
        <f t="shared" si="23"/>
        <v>17</v>
      </c>
      <c r="M108" s="89" t="s">
        <v>1992</v>
      </c>
      <c r="N108" s="23">
        <f t="shared" si="24"/>
        <v>23</v>
      </c>
      <c r="O108" s="23">
        <f t="shared" si="25"/>
        <v>14</v>
      </c>
      <c r="P108" s="23">
        <f t="shared" si="26"/>
        <v>10</v>
      </c>
      <c r="Q108" s="112">
        <f t="shared" si="28"/>
        <v>0.05</v>
      </c>
      <c r="R108" s="112">
        <f t="shared" si="29"/>
        <v>3.5000000000000003E-2</v>
      </c>
      <c r="S108" s="112">
        <f t="shared" si="30"/>
        <v>1.6666666666666666E-2</v>
      </c>
      <c r="T108" s="89" t="s">
        <v>1989</v>
      </c>
      <c r="U108" s="23">
        <f t="shared" si="36"/>
        <v>7</v>
      </c>
      <c r="V108" s="23">
        <f t="shared" si="36"/>
        <v>10</v>
      </c>
      <c r="W108" s="23">
        <f t="shared" si="36"/>
        <v>10</v>
      </c>
      <c r="X108" s="23">
        <f t="shared" si="36"/>
        <v>10</v>
      </c>
      <c r="Y108" s="23">
        <f t="shared" si="36"/>
        <v>12</v>
      </c>
      <c r="Z108" s="23">
        <f t="shared" si="36"/>
        <v>30</v>
      </c>
    </row>
    <row r="109" spans="2:26" x14ac:dyDescent="0.15">
      <c r="B109" s="23">
        <v>107</v>
      </c>
      <c r="C109" s="23" t="str">
        <f t="shared" si="27"/>
        <v>挂饰107</v>
      </c>
      <c r="D109" s="23" t="str">
        <f t="shared" si="35"/>
        <v>a</v>
      </c>
      <c r="E109" s="89" t="s">
        <v>1989</v>
      </c>
      <c r="F109" s="90" t="s">
        <v>1990</v>
      </c>
      <c r="G109" s="22" t="s">
        <v>1993</v>
      </c>
      <c r="H109" s="23">
        <f t="shared" si="32"/>
        <v>3</v>
      </c>
      <c r="I109" s="23">
        <f t="shared" si="20"/>
        <v>15</v>
      </c>
      <c r="J109" s="23">
        <f t="shared" si="21"/>
        <v>31</v>
      </c>
      <c r="K109" s="23">
        <f t="shared" si="22"/>
        <v>31</v>
      </c>
      <c r="L109" s="23">
        <f t="shared" si="23"/>
        <v>25</v>
      </c>
      <c r="M109" s="89" t="s">
        <v>1992</v>
      </c>
      <c r="N109" s="23">
        <f t="shared" si="24"/>
        <v>34</v>
      </c>
      <c r="O109" s="23">
        <f t="shared" si="25"/>
        <v>21</v>
      </c>
      <c r="P109" s="23">
        <f t="shared" si="26"/>
        <v>16</v>
      </c>
      <c r="Q109" s="112">
        <f t="shared" si="28"/>
        <v>0.08</v>
      </c>
      <c r="R109" s="112">
        <f t="shared" si="29"/>
        <v>5.2499999999999998E-2</v>
      </c>
      <c r="S109" s="112">
        <f t="shared" si="30"/>
        <v>2.6666666666666665E-2</v>
      </c>
      <c r="T109" s="89" t="s">
        <v>1989</v>
      </c>
      <c r="U109" s="23">
        <f t="shared" si="36"/>
        <v>11</v>
      </c>
      <c r="V109" s="23">
        <f t="shared" si="36"/>
        <v>16</v>
      </c>
      <c r="W109" s="23">
        <f t="shared" si="36"/>
        <v>16</v>
      </c>
      <c r="X109" s="23">
        <f t="shared" si="36"/>
        <v>16</v>
      </c>
      <c r="Y109" s="23">
        <f t="shared" si="36"/>
        <v>18</v>
      </c>
      <c r="Z109" s="23">
        <f t="shared" si="36"/>
        <v>45</v>
      </c>
    </row>
    <row r="110" spans="2:26" x14ac:dyDescent="0.15">
      <c r="B110" s="23">
        <v>108</v>
      </c>
      <c r="C110" s="23" t="str">
        <f t="shared" si="27"/>
        <v>挂饰108</v>
      </c>
      <c r="D110" s="23" t="str">
        <f t="shared" si="35"/>
        <v>a</v>
      </c>
      <c r="E110" s="89" t="s">
        <v>1989</v>
      </c>
      <c r="F110" s="90" t="s">
        <v>1990</v>
      </c>
      <c r="G110" s="22" t="s">
        <v>1993</v>
      </c>
      <c r="H110" s="23">
        <f t="shared" si="32"/>
        <v>4</v>
      </c>
      <c r="I110" s="23">
        <f t="shared" si="20"/>
        <v>20</v>
      </c>
      <c r="J110" s="23">
        <f t="shared" si="21"/>
        <v>42</v>
      </c>
      <c r="K110" s="23">
        <f t="shared" si="22"/>
        <v>42</v>
      </c>
      <c r="L110" s="23">
        <f t="shared" si="23"/>
        <v>33</v>
      </c>
      <c r="M110" s="89" t="s">
        <v>1992</v>
      </c>
      <c r="N110" s="23">
        <f t="shared" si="24"/>
        <v>46</v>
      </c>
      <c r="O110" s="23">
        <f t="shared" si="25"/>
        <v>28</v>
      </c>
      <c r="P110" s="23">
        <f t="shared" si="26"/>
        <v>21</v>
      </c>
      <c r="Q110" s="112">
        <f t="shared" si="28"/>
        <v>0.105</v>
      </c>
      <c r="R110" s="112">
        <f t="shared" si="29"/>
        <v>7.0000000000000007E-2</v>
      </c>
      <c r="S110" s="112">
        <f t="shared" si="30"/>
        <v>3.5000000000000003E-2</v>
      </c>
      <c r="T110" s="89" t="s">
        <v>1989</v>
      </c>
      <c r="U110" s="23">
        <f t="shared" si="36"/>
        <v>15</v>
      </c>
      <c r="V110" s="23">
        <f t="shared" si="36"/>
        <v>21</v>
      </c>
      <c r="W110" s="23">
        <f t="shared" si="36"/>
        <v>21</v>
      </c>
      <c r="X110" s="23">
        <f t="shared" si="36"/>
        <v>21</v>
      </c>
      <c r="Y110" s="23">
        <f t="shared" si="36"/>
        <v>24</v>
      </c>
      <c r="Z110" s="23">
        <f t="shared" si="36"/>
        <v>60</v>
      </c>
    </row>
    <row r="111" spans="2:26" x14ac:dyDescent="0.15">
      <c r="B111" s="23">
        <v>109</v>
      </c>
      <c r="C111" s="23" t="str">
        <f t="shared" si="27"/>
        <v>挂饰109</v>
      </c>
      <c r="D111" s="23" t="str">
        <f t="shared" si="35"/>
        <v>a</v>
      </c>
      <c r="E111" s="89" t="s">
        <v>1989</v>
      </c>
      <c r="F111" s="90" t="s">
        <v>1990</v>
      </c>
      <c r="G111" s="22" t="s">
        <v>1993</v>
      </c>
      <c r="H111" s="23">
        <f t="shared" si="32"/>
        <v>5</v>
      </c>
      <c r="I111" s="23">
        <f t="shared" si="20"/>
        <v>25</v>
      </c>
      <c r="J111" s="23">
        <f t="shared" si="21"/>
        <v>52</v>
      </c>
      <c r="K111" s="23">
        <f t="shared" si="22"/>
        <v>52</v>
      </c>
      <c r="L111" s="23">
        <f t="shared" si="23"/>
        <v>42</v>
      </c>
      <c r="M111" s="89" t="s">
        <v>1992</v>
      </c>
      <c r="N111" s="23">
        <f t="shared" si="24"/>
        <v>57</v>
      </c>
      <c r="O111" s="23">
        <f t="shared" si="25"/>
        <v>35</v>
      </c>
      <c r="P111" s="23">
        <f t="shared" si="26"/>
        <v>26</v>
      </c>
      <c r="Q111" s="112">
        <f t="shared" si="28"/>
        <v>0.13</v>
      </c>
      <c r="R111" s="112">
        <f t="shared" si="29"/>
        <v>8.7499999999999994E-2</v>
      </c>
      <c r="S111" s="112">
        <f t="shared" si="30"/>
        <v>4.3333333333333328E-2</v>
      </c>
      <c r="T111" s="89" t="s">
        <v>1989</v>
      </c>
      <c r="U111" s="23">
        <f t="shared" si="36"/>
        <v>18</v>
      </c>
      <c r="V111" s="23">
        <f t="shared" si="36"/>
        <v>26</v>
      </c>
      <c r="W111" s="23">
        <f t="shared" si="36"/>
        <v>26</v>
      </c>
      <c r="X111" s="23">
        <f t="shared" si="36"/>
        <v>26</v>
      </c>
      <c r="Y111" s="23">
        <f t="shared" si="36"/>
        <v>30</v>
      </c>
      <c r="Z111" s="23">
        <f t="shared" si="36"/>
        <v>75</v>
      </c>
    </row>
    <row r="112" spans="2:26" x14ac:dyDescent="0.15">
      <c r="B112" s="23">
        <v>110</v>
      </c>
      <c r="C112" s="23" t="str">
        <f t="shared" si="27"/>
        <v>挂饰110</v>
      </c>
      <c r="D112" s="23" t="str">
        <f t="shared" si="35"/>
        <v>a</v>
      </c>
      <c r="E112" s="89" t="s">
        <v>1989</v>
      </c>
      <c r="F112" s="90" t="s">
        <v>1990</v>
      </c>
      <c r="G112" s="22" t="s">
        <v>1993</v>
      </c>
      <c r="H112" s="23">
        <f t="shared" si="32"/>
        <v>6</v>
      </c>
      <c r="I112" s="23">
        <f t="shared" si="20"/>
        <v>30</v>
      </c>
      <c r="J112" s="23">
        <f t="shared" si="21"/>
        <v>62</v>
      </c>
      <c r="K112" s="23">
        <f t="shared" si="22"/>
        <v>62</v>
      </c>
      <c r="L112" s="23">
        <f t="shared" si="23"/>
        <v>50</v>
      </c>
      <c r="M112" s="89" t="s">
        <v>1992</v>
      </c>
      <c r="N112" s="23">
        <f t="shared" si="24"/>
        <v>69</v>
      </c>
      <c r="O112" s="23">
        <f t="shared" si="25"/>
        <v>42</v>
      </c>
      <c r="P112" s="23">
        <f t="shared" si="26"/>
        <v>31</v>
      </c>
      <c r="Q112" s="112">
        <f t="shared" si="28"/>
        <v>0.155</v>
      </c>
      <c r="R112" s="112">
        <f t="shared" si="29"/>
        <v>0.105</v>
      </c>
      <c r="S112" s="112">
        <f t="shared" si="30"/>
        <v>5.1666666666666666E-2</v>
      </c>
      <c r="T112" s="89" t="s">
        <v>1989</v>
      </c>
      <c r="U112" s="23">
        <f t="shared" si="36"/>
        <v>22</v>
      </c>
      <c r="V112" s="23">
        <f t="shared" si="36"/>
        <v>31</v>
      </c>
      <c r="W112" s="23">
        <f t="shared" si="36"/>
        <v>31</v>
      </c>
      <c r="X112" s="23">
        <f t="shared" si="36"/>
        <v>31</v>
      </c>
      <c r="Y112" s="23">
        <f t="shared" si="36"/>
        <v>36</v>
      </c>
      <c r="Z112" s="23">
        <f t="shared" si="36"/>
        <v>90</v>
      </c>
    </row>
    <row r="113" spans="2:26" x14ac:dyDescent="0.15">
      <c r="B113" s="23">
        <v>111</v>
      </c>
      <c r="C113" s="23" t="str">
        <f t="shared" si="27"/>
        <v>挂饰111</v>
      </c>
      <c r="D113" s="23" t="str">
        <f t="shared" si="35"/>
        <v>a</v>
      </c>
      <c r="E113" s="89" t="s">
        <v>1989</v>
      </c>
      <c r="F113" s="90" t="s">
        <v>1990</v>
      </c>
      <c r="G113" s="22" t="s">
        <v>1993</v>
      </c>
      <c r="H113" s="23">
        <f t="shared" si="32"/>
        <v>7</v>
      </c>
      <c r="I113" s="23">
        <f t="shared" si="20"/>
        <v>35</v>
      </c>
      <c r="J113" s="23">
        <f t="shared" si="21"/>
        <v>73</v>
      </c>
      <c r="K113" s="23">
        <f t="shared" si="22"/>
        <v>73</v>
      </c>
      <c r="L113" s="23">
        <f t="shared" si="23"/>
        <v>58</v>
      </c>
      <c r="M113" s="89" t="s">
        <v>1992</v>
      </c>
      <c r="N113" s="23">
        <f t="shared" si="24"/>
        <v>80</v>
      </c>
      <c r="O113" s="23">
        <f t="shared" si="25"/>
        <v>49</v>
      </c>
      <c r="P113" s="23">
        <f t="shared" si="26"/>
        <v>36</v>
      </c>
      <c r="Q113" s="112">
        <f t="shared" si="28"/>
        <v>0.18</v>
      </c>
      <c r="R113" s="112">
        <f t="shared" si="29"/>
        <v>0.1225</v>
      </c>
      <c r="S113" s="112">
        <f t="shared" si="30"/>
        <v>0.06</v>
      </c>
      <c r="T113" s="89" t="s">
        <v>1989</v>
      </c>
      <c r="U113" s="23">
        <f t="shared" ref="U113:Z122" si="37">ROUND(VLOOKUP($F113,professionGrow,MATCH(U$2,professionGrowPName,0),FALSE)*(1+VLOOKUP($G113,professionGrowP,MATCH(U$2,professionGrowPName,0),FALSE))*$H113*10*VLOOKUP($D113,drop_qulity,5,FALSE),0)</f>
        <v>25</v>
      </c>
      <c r="V113" s="23">
        <f t="shared" si="37"/>
        <v>36</v>
      </c>
      <c r="W113" s="23">
        <f t="shared" si="37"/>
        <v>36</v>
      </c>
      <c r="X113" s="23">
        <f t="shared" si="37"/>
        <v>36</v>
      </c>
      <c r="Y113" s="23">
        <f t="shared" si="37"/>
        <v>42</v>
      </c>
      <c r="Z113" s="23">
        <f t="shared" si="37"/>
        <v>105</v>
      </c>
    </row>
    <row r="114" spans="2:26" x14ac:dyDescent="0.15">
      <c r="B114" s="23">
        <v>112</v>
      </c>
      <c r="C114" s="23" t="str">
        <f t="shared" si="27"/>
        <v>挂饰112</v>
      </c>
      <c r="D114" s="23" t="str">
        <f t="shared" si="35"/>
        <v>a</v>
      </c>
      <c r="E114" s="89" t="s">
        <v>1989</v>
      </c>
      <c r="F114" s="90" t="s">
        <v>1990</v>
      </c>
      <c r="G114" s="22" t="s">
        <v>1993</v>
      </c>
      <c r="H114" s="23">
        <f t="shared" si="32"/>
        <v>8</v>
      </c>
      <c r="I114" s="23">
        <f t="shared" si="20"/>
        <v>40</v>
      </c>
      <c r="J114" s="23">
        <f t="shared" si="21"/>
        <v>83</v>
      </c>
      <c r="K114" s="23">
        <f t="shared" si="22"/>
        <v>83</v>
      </c>
      <c r="L114" s="23">
        <f t="shared" si="23"/>
        <v>67</v>
      </c>
      <c r="M114" s="89" t="s">
        <v>1992</v>
      </c>
      <c r="N114" s="23">
        <f t="shared" si="24"/>
        <v>92</v>
      </c>
      <c r="O114" s="23">
        <f t="shared" si="25"/>
        <v>56</v>
      </c>
      <c r="P114" s="23">
        <f t="shared" si="26"/>
        <v>42</v>
      </c>
      <c r="Q114" s="112">
        <f t="shared" si="28"/>
        <v>0.21</v>
      </c>
      <c r="R114" s="112">
        <f t="shared" si="29"/>
        <v>0.14000000000000001</v>
      </c>
      <c r="S114" s="112">
        <f t="shared" si="30"/>
        <v>7.0000000000000007E-2</v>
      </c>
      <c r="T114" s="89" t="s">
        <v>1989</v>
      </c>
      <c r="U114" s="23">
        <f t="shared" si="37"/>
        <v>29</v>
      </c>
      <c r="V114" s="23">
        <f t="shared" si="37"/>
        <v>42</v>
      </c>
      <c r="W114" s="23">
        <f t="shared" si="37"/>
        <v>42</v>
      </c>
      <c r="X114" s="23">
        <f t="shared" si="37"/>
        <v>42</v>
      </c>
      <c r="Y114" s="23">
        <f t="shared" si="37"/>
        <v>48</v>
      </c>
      <c r="Z114" s="23">
        <f t="shared" si="37"/>
        <v>120</v>
      </c>
    </row>
    <row r="115" spans="2:26" x14ac:dyDescent="0.15">
      <c r="B115" s="23">
        <v>113</v>
      </c>
      <c r="C115" s="23" t="str">
        <f t="shared" si="27"/>
        <v>挂饰113</v>
      </c>
      <c r="D115" s="23" t="str">
        <f t="shared" si="35"/>
        <v>b</v>
      </c>
      <c r="E115" s="89" t="s">
        <v>1989</v>
      </c>
      <c r="F115" s="90" t="s">
        <v>1990</v>
      </c>
      <c r="G115" s="22" t="s">
        <v>1993</v>
      </c>
      <c r="H115" s="23">
        <f t="shared" si="32"/>
        <v>1</v>
      </c>
      <c r="I115" s="23">
        <f t="shared" si="20"/>
        <v>5</v>
      </c>
      <c r="J115" s="23">
        <f t="shared" si="21"/>
        <v>14</v>
      </c>
      <c r="K115" s="23">
        <f t="shared" si="22"/>
        <v>14</v>
      </c>
      <c r="L115" s="23">
        <f t="shared" si="23"/>
        <v>12</v>
      </c>
      <c r="M115" s="89" t="s">
        <v>1992</v>
      </c>
      <c r="N115" s="23">
        <f t="shared" si="24"/>
        <v>16</v>
      </c>
      <c r="O115" s="23">
        <f t="shared" si="25"/>
        <v>10</v>
      </c>
      <c r="P115" s="23">
        <f t="shared" si="26"/>
        <v>7</v>
      </c>
      <c r="Q115" s="112">
        <f t="shared" si="28"/>
        <v>3.5000000000000003E-2</v>
      </c>
      <c r="R115" s="112">
        <f t="shared" si="29"/>
        <v>2.5000000000000001E-2</v>
      </c>
      <c r="S115" s="112">
        <f t="shared" si="30"/>
        <v>1.1666666666666667E-2</v>
      </c>
      <c r="T115" s="89" t="s">
        <v>1989</v>
      </c>
      <c r="U115" s="23">
        <f t="shared" si="37"/>
        <v>5</v>
      </c>
      <c r="V115" s="23">
        <f t="shared" si="37"/>
        <v>7</v>
      </c>
      <c r="W115" s="23">
        <f t="shared" si="37"/>
        <v>7</v>
      </c>
      <c r="X115" s="23">
        <f t="shared" si="37"/>
        <v>7</v>
      </c>
      <c r="Y115" s="23">
        <f t="shared" si="37"/>
        <v>8</v>
      </c>
      <c r="Z115" s="23">
        <f t="shared" si="37"/>
        <v>21</v>
      </c>
    </row>
    <row r="116" spans="2:26" x14ac:dyDescent="0.15">
      <c r="B116" s="23">
        <v>114</v>
      </c>
      <c r="C116" s="23" t="str">
        <f t="shared" si="27"/>
        <v>挂饰114</v>
      </c>
      <c r="D116" s="23" t="str">
        <f t="shared" si="35"/>
        <v>b</v>
      </c>
      <c r="E116" s="89" t="s">
        <v>1989</v>
      </c>
      <c r="F116" s="90" t="s">
        <v>1990</v>
      </c>
      <c r="G116" s="22" t="s">
        <v>1993</v>
      </c>
      <c r="H116" s="23">
        <f t="shared" si="32"/>
        <v>2</v>
      </c>
      <c r="I116" s="23">
        <f t="shared" si="20"/>
        <v>11</v>
      </c>
      <c r="J116" s="23">
        <f t="shared" si="21"/>
        <v>29</v>
      </c>
      <c r="K116" s="23">
        <f t="shared" si="22"/>
        <v>29</v>
      </c>
      <c r="L116" s="23">
        <f t="shared" si="23"/>
        <v>23</v>
      </c>
      <c r="M116" s="89" t="s">
        <v>1992</v>
      </c>
      <c r="N116" s="23">
        <f t="shared" si="24"/>
        <v>32</v>
      </c>
      <c r="O116" s="23">
        <f t="shared" si="25"/>
        <v>19</v>
      </c>
      <c r="P116" s="23">
        <f t="shared" si="26"/>
        <v>14</v>
      </c>
      <c r="Q116" s="112">
        <f t="shared" si="28"/>
        <v>7.0000000000000007E-2</v>
      </c>
      <c r="R116" s="112">
        <f t="shared" si="29"/>
        <v>4.7500000000000001E-2</v>
      </c>
      <c r="S116" s="112">
        <f t="shared" si="30"/>
        <v>2.3333333333333334E-2</v>
      </c>
      <c r="T116" s="89" t="s">
        <v>1989</v>
      </c>
      <c r="U116" s="23">
        <f t="shared" si="37"/>
        <v>10</v>
      </c>
      <c r="V116" s="23">
        <f t="shared" si="37"/>
        <v>14</v>
      </c>
      <c r="W116" s="23">
        <f t="shared" si="37"/>
        <v>14</v>
      </c>
      <c r="X116" s="23">
        <f t="shared" si="37"/>
        <v>14</v>
      </c>
      <c r="Y116" s="23">
        <f t="shared" si="37"/>
        <v>17</v>
      </c>
      <c r="Z116" s="23">
        <f t="shared" si="37"/>
        <v>41</v>
      </c>
    </row>
    <row r="117" spans="2:26" x14ac:dyDescent="0.15">
      <c r="B117" s="23">
        <v>115</v>
      </c>
      <c r="C117" s="23" t="str">
        <f t="shared" si="27"/>
        <v>挂饰115</v>
      </c>
      <c r="D117" s="23" t="str">
        <f t="shared" si="35"/>
        <v>b</v>
      </c>
      <c r="E117" s="89" t="s">
        <v>1989</v>
      </c>
      <c r="F117" s="90" t="s">
        <v>1990</v>
      </c>
      <c r="G117" s="22" t="s">
        <v>1993</v>
      </c>
      <c r="H117" s="23">
        <f t="shared" si="32"/>
        <v>3</v>
      </c>
      <c r="I117" s="23">
        <f t="shared" si="20"/>
        <v>16</v>
      </c>
      <c r="J117" s="23">
        <f t="shared" si="21"/>
        <v>43</v>
      </c>
      <c r="K117" s="23">
        <f t="shared" si="22"/>
        <v>43</v>
      </c>
      <c r="L117" s="23">
        <f t="shared" si="23"/>
        <v>35</v>
      </c>
      <c r="M117" s="89" t="s">
        <v>1992</v>
      </c>
      <c r="N117" s="23">
        <f t="shared" si="24"/>
        <v>48</v>
      </c>
      <c r="O117" s="23">
        <f t="shared" si="25"/>
        <v>29</v>
      </c>
      <c r="P117" s="23">
        <f t="shared" si="26"/>
        <v>22</v>
      </c>
      <c r="Q117" s="112">
        <f t="shared" si="28"/>
        <v>0.11</v>
      </c>
      <c r="R117" s="112">
        <f t="shared" si="29"/>
        <v>7.2499999999999995E-2</v>
      </c>
      <c r="S117" s="112">
        <f t="shared" si="30"/>
        <v>3.6666666666666667E-2</v>
      </c>
      <c r="T117" s="89" t="s">
        <v>1989</v>
      </c>
      <c r="U117" s="23">
        <f t="shared" si="37"/>
        <v>15</v>
      </c>
      <c r="V117" s="23">
        <f t="shared" si="37"/>
        <v>22</v>
      </c>
      <c r="W117" s="23">
        <f t="shared" si="37"/>
        <v>22</v>
      </c>
      <c r="X117" s="23">
        <f t="shared" si="37"/>
        <v>22</v>
      </c>
      <c r="Y117" s="23">
        <f t="shared" si="37"/>
        <v>25</v>
      </c>
      <c r="Z117" s="23">
        <f t="shared" si="37"/>
        <v>62</v>
      </c>
    </row>
    <row r="118" spans="2:26" x14ac:dyDescent="0.15">
      <c r="B118" s="23">
        <v>116</v>
      </c>
      <c r="C118" s="23" t="str">
        <f t="shared" si="27"/>
        <v>挂饰116</v>
      </c>
      <c r="D118" s="23" t="str">
        <f t="shared" si="35"/>
        <v>b</v>
      </c>
      <c r="E118" s="89" t="s">
        <v>1989</v>
      </c>
      <c r="F118" s="90" t="s">
        <v>1990</v>
      </c>
      <c r="G118" s="22" t="s">
        <v>1993</v>
      </c>
      <c r="H118" s="23">
        <f t="shared" si="32"/>
        <v>4</v>
      </c>
      <c r="I118" s="23">
        <f t="shared" si="20"/>
        <v>21</v>
      </c>
      <c r="J118" s="23">
        <f t="shared" si="21"/>
        <v>58</v>
      </c>
      <c r="K118" s="23">
        <f t="shared" si="22"/>
        <v>58</v>
      </c>
      <c r="L118" s="23">
        <f t="shared" si="23"/>
        <v>46</v>
      </c>
      <c r="M118" s="89" t="s">
        <v>1992</v>
      </c>
      <c r="N118" s="23">
        <f t="shared" si="24"/>
        <v>63</v>
      </c>
      <c r="O118" s="23">
        <f t="shared" si="25"/>
        <v>39</v>
      </c>
      <c r="P118" s="23">
        <f t="shared" si="26"/>
        <v>29</v>
      </c>
      <c r="Q118" s="112">
        <f t="shared" si="28"/>
        <v>0.14499999999999999</v>
      </c>
      <c r="R118" s="112">
        <f t="shared" si="29"/>
        <v>9.7500000000000003E-2</v>
      </c>
      <c r="S118" s="112">
        <f t="shared" si="30"/>
        <v>4.8333333333333332E-2</v>
      </c>
      <c r="T118" s="89" t="s">
        <v>1989</v>
      </c>
      <c r="U118" s="23">
        <f t="shared" si="37"/>
        <v>20</v>
      </c>
      <c r="V118" s="23">
        <f t="shared" si="37"/>
        <v>29</v>
      </c>
      <c r="W118" s="23">
        <f t="shared" si="37"/>
        <v>29</v>
      </c>
      <c r="X118" s="23">
        <f t="shared" si="37"/>
        <v>29</v>
      </c>
      <c r="Y118" s="23">
        <f t="shared" si="37"/>
        <v>33</v>
      </c>
      <c r="Z118" s="23">
        <f t="shared" si="37"/>
        <v>83</v>
      </c>
    </row>
    <row r="119" spans="2:26" x14ac:dyDescent="0.15">
      <c r="B119" s="23">
        <v>117</v>
      </c>
      <c r="C119" s="23" t="str">
        <f t="shared" si="27"/>
        <v>挂饰117</v>
      </c>
      <c r="D119" s="23" t="str">
        <f t="shared" si="35"/>
        <v>b</v>
      </c>
      <c r="E119" s="89" t="s">
        <v>1989</v>
      </c>
      <c r="F119" s="90" t="s">
        <v>1990</v>
      </c>
      <c r="G119" s="22" t="s">
        <v>1993</v>
      </c>
      <c r="H119" s="23">
        <f t="shared" si="32"/>
        <v>5</v>
      </c>
      <c r="I119" s="23">
        <f t="shared" si="20"/>
        <v>27</v>
      </c>
      <c r="J119" s="23">
        <f t="shared" si="21"/>
        <v>72</v>
      </c>
      <c r="K119" s="23">
        <f t="shared" si="22"/>
        <v>72</v>
      </c>
      <c r="L119" s="23">
        <f t="shared" si="23"/>
        <v>58</v>
      </c>
      <c r="M119" s="89" t="s">
        <v>1992</v>
      </c>
      <c r="N119" s="23">
        <f t="shared" si="24"/>
        <v>79</v>
      </c>
      <c r="O119" s="23">
        <f t="shared" si="25"/>
        <v>49</v>
      </c>
      <c r="P119" s="23">
        <f t="shared" si="26"/>
        <v>36</v>
      </c>
      <c r="Q119" s="112">
        <f t="shared" si="28"/>
        <v>0.18</v>
      </c>
      <c r="R119" s="112">
        <f t="shared" si="29"/>
        <v>0.1225</v>
      </c>
      <c r="S119" s="112">
        <f t="shared" si="30"/>
        <v>0.06</v>
      </c>
      <c r="T119" s="89" t="s">
        <v>1989</v>
      </c>
      <c r="U119" s="23">
        <f t="shared" si="37"/>
        <v>25</v>
      </c>
      <c r="V119" s="23">
        <f t="shared" si="37"/>
        <v>36</v>
      </c>
      <c r="W119" s="23">
        <f t="shared" si="37"/>
        <v>36</v>
      </c>
      <c r="X119" s="23">
        <f t="shared" si="37"/>
        <v>36</v>
      </c>
      <c r="Y119" s="23">
        <f t="shared" si="37"/>
        <v>41</v>
      </c>
      <c r="Z119" s="23">
        <f t="shared" si="37"/>
        <v>104</v>
      </c>
    </row>
    <row r="120" spans="2:26" x14ac:dyDescent="0.15">
      <c r="B120" s="23">
        <v>118</v>
      </c>
      <c r="C120" s="23" t="str">
        <f t="shared" si="27"/>
        <v>挂饰118</v>
      </c>
      <c r="D120" s="23" t="str">
        <f t="shared" si="35"/>
        <v>b</v>
      </c>
      <c r="E120" s="89" t="s">
        <v>1989</v>
      </c>
      <c r="F120" s="90" t="s">
        <v>1990</v>
      </c>
      <c r="G120" s="22" t="s">
        <v>1993</v>
      </c>
      <c r="H120" s="23">
        <f t="shared" si="32"/>
        <v>6</v>
      </c>
      <c r="I120" s="23">
        <f t="shared" si="20"/>
        <v>32</v>
      </c>
      <c r="J120" s="23">
        <f t="shared" si="21"/>
        <v>86</v>
      </c>
      <c r="K120" s="23">
        <f t="shared" si="22"/>
        <v>86</v>
      </c>
      <c r="L120" s="23">
        <f t="shared" si="23"/>
        <v>69</v>
      </c>
      <c r="M120" s="89" t="s">
        <v>1992</v>
      </c>
      <c r="N120" s="23">
        <f t="shared" si="24"/>
        <v>95</v>
      </c>
      <c r="O120" s="23">
        <f t="shared" si="25"/>
        <v>58</v>
      </c>
      <c r="P120" s="23">
        <f t="shared" si="26"/>
        <v>43</v>
      </c>
      <c r="Q120" s="112">
        <f t="shared" si="28"/>
        <v>0.215</v>
      </c>
      <c r="R120" s="112">
        <f t="shared" si="29"/>
        <v>0.14499999999999999</v>
      </c>
      <c r="S120" s="112">
        <f t="shared" si="30"/>
        <v>7.166666666666667E-2</v>
      </c>
      <c r="T120" s="89" t="s">
        <v>1989</v>
      </c>
      <c r="U120" s="23">
        <f t="shared" si="37"/>
        <v>30</v>
      </c>
      <c r="V120" s="23">
        <f t="shared" si="37"/>
        <v>43</v>
      </c>
      <c r="W120" s="23">
        <f t="shared" si="37"/>
        <v>43</v>
      </c>
      <c r="X120" s="23">
        <f t="shared" si="37"/>
        <v>43</v>
      </c>
      <c r="Y120" s="23">
        <f t="shared" si="37"/>
        <v>50</v>
      </c>
      <c r="Z120" s="23">
        <f t="shared" si="37"/>
        <v>124</v>
      </c>
    </row>
    <row r="121" spans="2:26" x14ac:dyDescent="0.15">
      <c r="B121" s="23">
        <v>119</v>
      </c>
      <c r="C121" s="23" t="str">
        <f t="shared" si="27"/>
        <v>挂饰119</v>
      </c>
      <c r="D121" s="23" t="str">
        <f t="shared" si="35"/>
        <v>b</v>
      </c>
      <c r="E121" s="89" t="s">
        <v>1989</v>
      </c>
      <c r="F121" s="90" t="s">
        <v>1990</v>
      </c>
      <c r="G121" s="22" t="s">
        <v>1993</v>
      </c>
      <c r="H121" s="23">
        <f t="shared" si="32"/>
        <v>7</v>
      </c>
      <c r="I121" s="23">
        <f t="shared" si="20"/>
        <v>37</v>
      </c>
      <c r="J121" s="23">
        <f t="shared" si="21"/>
        <v>101</v>
      </c>
      <c r="K121" s="23">
        <f t="shared" si="22"/>
        <v>101</v>
      </c>
      <c r="L121" s="23">
        <f t="shared" si="23"/>
        <v>81</v>
      </c>
      <c r="M121" s="89" t="s">
        <v>1992</v>
      </c>
      <c r="N121" s="23">
        <f t="shared" si="24"/>
        <v>111</v>
      </c>
      <c r="O121" s="23">
        <f t="shared" si="25"/>
        <v>68</v>
      </c>
      <c r="P121" s="23">
        <f t="shared" si="26"/>
        <v>50</v>
      </c>
      <c r="Q121" s="112">
        <f t="shared" si="28"/>
        <v>0.25</v>
      </c>
      <c r="R121" s="112">
        <f t="shared" si="29"/>
        <v>0.17</v>
      </c>
      <c r="S121" s="112">
        <f t="shared" si="30"/>
        <v>8.3333333333333343E-2</v>
      </c>
      <c r="T121" s="89" t="s">
        <v>1989</v>
      </c>
      <c r="U121" s="23">
        <f t="shared" si="37"/>
        <v>35</v>
      </c>
      <c r="V121" s="23">
        <f t="shared" si="37"/>
        <v>50</v>
      </c>
      <c r="W121" s="23">
        <f t="shared" si="37"/>
        <v>50</v>
      </c>
      <c r="X121" s="23">
        <f t="shared" si="37"/>
        <v>50</v>
      </c>
      <c r="Y121" s="23">
        <f t="shared" si="37"/>
        <v>58</v>
      </c>
      <c r="Z121" s="23">
        <f t="shared" si="37"/>
        <v>145</v>
      </c>
    </row>
    <row r="122" spans="2:26" x14ac:dyDescent="0.15">
      <c r="B122" s="23">
        <v>120</v>
      </c>
      <c r="C122" s="23" t="str">
        <f t="shared" si="27"/>
        <v>挂饰120</v>
      </c>
      <c r="D122" s="23" t="str">
        <f t="shared" si="35"/>
        <v>b</v>
      </c>
      <c r="E122" s="89" t="s">
        <v>1989</v>
      </c>
      <c r="F122" s="90" t="s">
        <v>1990</v>
      </c>
      <c r="G122" s="22" t="s">
        <v>1993</v>
      </c>
      <c r="H122" s="23">
        <f t="shared" si="32"/>
        <v>8</v>
      </c>
      <c r="I122" s="23">
        <f t="shared" si="20"/>
        <v>43</v>
      </c>
      <c r="J122" s="23">
        <f t="shared" si="21"/>
        <v>115</v>
      </c>
      <c r="K122" s="23">
        <f t="shared" si="22"/>
        <v>115</v>
      </c>
      <c r="L122" s="23">
        <f t="shared" si="23"/>
        <v>92</v>
      </c>
      <c r="M122" s="89" t="s">
        <v>1992</v>
      </c>
      <c r="N122" s="23">
        <f t="shared" si="24"/>
        <v>127</v>
      </c>
      <c r="O122" s="23">
        <f t="shared" si="25"/>
        <v>78</v>
      </c>
      <c r="P122" s="23">
        <f t="shared" si="26"/>
        <v>58</v>
      </c>
      <c r="Q122" s="112">
        <f t="shared" si="28"/>
        <v>0.28999999999999998</v>
      </c>
      <c r="R122" s="112">
        <f t="shared" si="29"/>
        <v>0.19500000000000001</v>
      </c>
      <c r="S122" s="112">
        <f t="shared" si="30"/>
        <v>9.6666666666666665E-2</v>
      </c>
      <c r="T122" s="89" t="s">
        <v>1989</v>
      </c>
      <c r="U122" s="23">
        <f t="shared" si="37"/>
        <v>40</v>
      </c>
      <c r="V122" s="23">
        <f t="shared" si="37"/>
        <v>58</v>
      </c>
      <c r="W122" s="23">
        <f t="shared" si="37"/>
        <v>58</v>
      </c>
      <c r="X122" s="23">
        <f t="shared" si="37"/>
        <v>58</v>
      </c>
      <c r="Y122" s="23">
        <f t="shared" si="37"/>
        <v>66</v>
      </c>
      <c r="Z122" s="23">
        <f t="shared" si="37"/>
        <v>166</v>
      </c>
    </row>
    <row r="123" spans="2:26" x14ac:dyDescent="0.15">
      <c r="B123" s="23">
        <v>121</v>
      </c>
      <c r="C123" s="23" t="str">
        <f t="shared" si="27"/>
        <v>挂饰121</v>
      </c>
      <c r="D123" s="23" t="str">
        <f t="shared" si="35"/>
        <v>c</v>
      </c>
      <c r="E123" s="89" t="s">
        <v>1989</v>
      </c>
      <c r="F123" s="90" t="s">
        <v>1990</v>
      </c>
      <c r="G123" s="22" t="s">
        <v>1993</v>
      </c>
      <c r="H123" s="23">
        <f t="shared" si="32"/>
        <v>1</v>
      </c>
      <c r="I123" s="23">
        <f t="shared" si="20"/>
        <v>10</v>
      </c>
      <c r="J123" s="23">
        <f t="shared" si="21"/>
        <v>0</v>
      </c>
      <c r="K123" s="23">
        <f t="shared" si="22"/>
        <v>0</v>
      </c>
      <c r="L123" s="23">
        <f t="shared" si="23"/>
        <v>0</v>
      </c>
      <c r="M123" s="89" t="s">
        <v>1992</v>
      </c>
      <c r="N123" s="23">
        <f t="shared" si="24"/>
        <v>0</v>
      </c>
      <c r="O123" s="23">
        <f t="shared" si="25"/>
        <v>0</v>
      </c>
      <c r="P123" s="23">
        <f t="shared" si="26"/>
        <v>0</v>
      </c>
      <c r="Q123" s="112">
        <f t="shared" si="28"/>
        <v>0</v>
      </c>
      <c r="R123" s="112">
        <f t="shared" si="29"/>
        <v>0</v>
      </c>
      <c r="S123" s="112">
        <f t="shared" si="30"/>
        <v>0</v>
      </c>
      <c r="T123" s="89" t="s">
        <v>1989</v>
      </c>
      <c r="U123" s="23">
        <f t="shared" ref="U123:Z132" si="38">ROUND(VLOOKUP($F123,professionGrow,MATCH(U$2,professionGrowPName,0),FALSE)*(1+VLOOKUP($G123,professionGrowP,MATCH(U$2,professionGrowPName,0),FALSE))*$H123*10*VLOOKUP($D123,drop_qulity,5,FALSE),0)</f>
        <v>0</v>
      </c>
      <c r="V123" s="23">
        <f t="shared" si="38"/>
        <v>0</v>
      </c>
      <c r="W123" s="23">
        <f t="shared" si="38"/>
        <v>0</v>
      </c>
      <c r="X123" s="23">
        <f t="shared" si="38"/>
        <v>0</v>
      </c>
      <c r="Y123" s="23">
        <f t="shared" si="38"/>
        <v>0</v>
      </c>
      <c r="Z123" s="23">
        <f t="shared" si="38"/>
        <v>0</v>
      </c>
    </row>
    <row r="124" spans="2:26" x14ac:dyDescent="0.15">
      <c r="B124" s="23">
        <v>122</v>
      </c>
      <c r="C124" s="23" t="str">
        <f t="shared" si="27"/>
        <v>挂饰122</v>
      </c>
      <c r="D124" s="23" t="str">
        <f t="shared" si="35"/>
        <v>c</v>
      </c>
      <c r="E124" s="89" t="s">
        <v>1952</v>
      </c>
      <c r="F124" s="90" t="s">
        <v>1954</v>
      </c>
      <c r="G124" s="22" t="s">
        <v>1994</v>
      </c>
      <c r="H124" s="23">
        <f t="shared" si="32"/>
        <v>2</v>
      </c>
      <c r="I124" s="23">
        <f t="shared" si="20"/>
        <v>21</v>
      </c>
      <c r="J124" s="23">
        <f t="shared" si="21"/>
        <v>0</v>
      </c>
      <c r="K124" s="23">
        <f t="shared" si="22"/>
        <v>0</v>
      </c>
      <c r="L124" s="23">
        <f t="shared" si="23"/>
        <v>0</v>
      </c>
      <c r="M124" s="89" t="s">
        <v>1951</v>
      </c>
      <c r="N124" s="23">
        <f t="shared" si="24"/>
        <v>0</v>
      </c>
      <c r="O124" s="23">
        <f t="shared" si="25"/>
        <v>0</v>
      </c>
      <c r="P124" s="23">
        <f t="shared" si="26"/>
        <v>0</v>
      </c>
      <c r="Q124" s="112">
        <f t="shared" si="28"/>
        <v>0</v>
      </c>
      <c r="R124" s="112">
        <f t="shared" si="29"/>
        <v>0</v>
      </c>
      <c r="S124" s="112">
        <f t="shared" si="30"/>
        <v>0</v>
      </c>
      <c r="T124" s="89" t="s">
        <v>1952</v>
      </c>
      <c r="U124" s="23">
        <f t="shared" si="38"/>
        <v>0</v>
      </c>
      <c r="V124" s="23">
        <f t="shared" si="38"/>
        <v>0</v>
      </c>
      <c r="W124" s="23">
        <f t="shared" si="38"/>
        <v>0</v>
      </c>
      <c r="X124" s="23">
        <f t="shared" si="38"/>
        <v>0</v>
      </c>
      <c r="Y124" s="23">
        <f t="shared" si="38"/>
        <v>0</v>
      </c>
      <c r="Z124" s="23">
        <f t="shared" si="38"/>
        <v>0</v>
      </c>
    </row>
    <row r="125" spans="2:26" x14ac:dyDescent="0.15">
      <c r="B125" s="23">
        <v>123</v>
      </c>
      <c r="C125" s="23" t="str">
        <f t="shared" si="27"/>
        <v>挂饰123</v>
      </c>
      <c r="D125" s="23" t="str">
        <f t="shared" si="35"/>
        <v>c</v>
      </c>
      <c r="E125" s="89" t="s">
        <v>1989</v>
      </c>
      <c r="F125" s="90" t="s">
        <v>1990</v>
      </c>
      <c r="G125" s="22" t="s">
        <v>1993</v>
      </c>
      <c r="H125" s="23">
        <f t="shared" si="32"/>
        <v>3</v>
      </c>
      <c r="I125" s="23">
        <f t="shared" si="20"/>
        <v>31</v>
      </c>
      <c r="J125" s="23">
        <f t="shared" si="21"/>
        <v>0</v>
      </c>
      <c r="K125" s="23">
        <f t="shared" si="22"/>
        <v>0</v>
      </c>
      <c r="L125" s="23">
        <f t="shared" si="23"/>
        <v>0</v>
      </c>
      <c r="M125" s="89" t="s">
        <v>1992</v>
      </c>
      <c r="N125" s="23">
        <f t="shared" si="24"/>
        <v>0</v>
      </c>
      <c r="O125" s="23">
        <f t="shared" si="25"/>
        <v>0</v>
      </c>
      <c r="P125" s="23">
        <f t="shared" si="26"/>
        <v>0</v>
      </c>
      <c r="Q125" s="112">
        <f t="shared" si="28"/>
        <v>0</v>
      </c>
      <c r="R125" s="112">
        <f t="shared" si="29"/>
        <v>0</v>
      </c>
      <c r="S125" s="112">
        <f t="shared" si="30"/>
        <v>0</v>
      </c>
      <c r="T125" s="89" t="s">
        <v>1989</v>
      </c>
      <c r="U125" s="23">
        <f t="shared" si="38"/>
        <v>0</v>
      </c>
      <c r="V125" s="23">
        <f t="shared" si="38"/>
        <v>0</v>
      </c>
      <c r="W125" s="23">
        <f t="shared" si="38"/>
        <v>0</v>
      </c>
      <c r="X125" s="23">
        <f t="shared" si="38"/>
        <v>0</v>
      </c>
      <c r="Y125" s="23">
        <f t="shared" si="38"/>
        <v>0</v>
      </c>
      <c r="Z125" s="23">
        <f t="shared" si="38"/>
        <v>0</v>
      </c>
    </row>
    <row r="126" spans="2:26" x14ac:dyDescent="0.15">
      <c r="B126" s="23">
        <v>124</v>
      </c>
      <c r="C126" s="23" t="str">
        <f t="shared" si="27"/>
        <v>挂饰124</v>
      </c>
      <c r="D126" s="23" t="str">
        <f t="shared" si="35"/>
        <v>c</v>
      </c>
      <c r="E126" s="89" t="s">
        <v>1989</v>
      </c>
      <c r="F126" s="90" t="s">
        <v>1990</v>
      </c>
      <c r="G126" s="22" t="s">
        <v>1993</v>
      </c>
      <c r="H126" s="23">
        <f t="shared" si="32"/>
        <v>4</v>
      </c>
      <c r="I126" s="23">
        <f t="shared" si="20"/>
        <v>41</v>
      </c>
      <c r="J126" s="23">
        <f t="shared" si="21"/>
        <v>0</v>
      </c>
      <c r="K126" s="23">
        <f t="shared" si="22"/>
        <v>0</v>
      </c>
      <c r="L126" s="23">
        <f t="shared" si="23"/>
        <v>0</v>
      </c>
      <c r="M126" s="89" t="s">
        <v>1992</v>
      </c>
      <c r="N126" s="23">
        <f t="shared" si="24"/>
        <v>0</v>
      </c>
      <c r="O126" s="23">
        <f t="shared" si="25"/>
        <v>0</v>
      </c>
      <c r="P126" s="23">
        <f t="shared" si="26"/>
        <v>0</v>
      </c>
      <c r="Q126" s="112">
        <f t="shared" si="28"/>
        <v>0</v>
      </c>
      <c r="R126" s="112">
        <f t="shared" si="29"/>
        <v>0</v>
      </c>
      <c r="S126" s="112">
        <f t="shared" si="30"/>
        <v>0</v>
      </c>
      <c r="T126" s="89" t="s">
        <v>1989</v>
      </c>
      <c r="U126" s="23">
        <f t="shared" si="38"/>
        <v>0</v>
      </c>
      <c r="V126" s="23">
        <f t="shared" si="38"/>
        <v>0</v>
      </c>
      <c r="W126" s="23">
        <f t="shared" si="38"/>
        <v>0</v>
      </c>
      <c r="X126" s="23">
        <f t="shared" si="38"/>
        <v>0</v>
      </c>
      <c r="Y126" s="23">
        <f t="shared" si="38"/>
        <v>0</v>
      </c>
      <c r="Z126" s="23">
        <f t="shared" si="38"/>
        <v>0</v>
      </c>
    </row>
    <row r="127" spans="2:26" x14ac:dyDescent="0.15">
      <c r="B127" s="23">
        <v>125</v>
      </c>
      <c r="C127" s="23" t="str">
        <f t="shared" si="27"/>
        <v>挂饰125</v>
      </c>
      <c r="D127" s="23" t="str">
        <f t="shared" si="35"/>
        <v>c</v>
      </c>
      <c r="E127" s="89" t="s">
        <v>1989</v>
      </c>
      <c r="F127" s="90" t="s">
        <v>1990</v>
      </c>
      <c r="G127" s="22" t="s">
        <v>1993</v>
      </c>
      <c r="H127" s="23">
        <f t="shared" si="32"/>
        <v>5</v>
      </c>
      <c r="I127" s="23">
        <f t="shared" si="20"/>
        <v>52</v>
      </c>
      <c r="J127" s="23">
        <f t="shared" si="21"/>
        <v>0</v>
      </c>
      <c r="K127" s="23">
        <f t="shared" si="22"/>
        <v>0</v>
      </c>
      <c r="L127" s="23">
        <f t="shared" si="23"/>
        <v>0</v>
      </c>
      <c r="M127" s="89" t="s">
        <v>1992</v>
      </c>
      <c r="N127" s="23">
        <f t="shared" si="24"/>
        <v>0</v>
      </c>
      <c r="O127" s="23">
        <f t="shared" si="25"/>
        <v>0</v>
      </c>
      <c r="P127" s="23">
        <f t="shared" si="26"/>
        <v>0</v>
      </c>
      <c r="Q127" s="112">
        <f t="shared" si="28"/>
        <v>0</v>
      </c>
      <c r="R127" s="112">
        <f t="shared" si="29"/>
        <v>0</v>
      </c>
      <c r="S127" s="112">
        <f t="shared" si="30"/>
        <v>0</v>
      </c>
      <c r="T127" s="89" t="s">
        <v>1989</v>
      </c>
      <c r="U127" s="23">
        <f t="shared" si="38"/>
        <v>0</v>
      </c>
      <c r="V127" s="23">
        <f t="shared" si="38"/>
        <v>0</v>
      </c>
      <c r="W127" s="23">
        <f t="shared" si="38"/>
        <v>0</v>
      </c>
      <c r="X127" s="23">
        <f t="shared" si="38"/>
        <v>0</v>
      </c>
      <c r="Y127" s="23">
        <f t="shared" si="38"/>
        <v>0</v>
      </c>
      <c r="Z127" s="23">
        <f t="shared" si="38"/>
        <v>0</v>
      </c>
    </row>
    <row r="128" spans="2:26" x14ac:dyDescent="0.15">
      <c r="B128" s="23">
        <v>126</v>
      </c>
      <c r="C128" s="23" t="str">
        <f t="shared" si="27"/>
        <v>挂饰126</v>
      </c>
      <c r="D128" s="23" t="str">
        <f t="shared" si="35"/>
        <v>c</v>
      </c>
      <c r="E128" s="89" t="s">
        <v>1989</v>
      </c>
      <c r="F128" s="90" t="s">
        <v>1990</v>
      </c>
      <c r="G128" s="22" t="s">
        <v>1993</v>
      </c>
      <c r="H128" s="23">
        <f t="shared" si="32"/>
        <v>6</v>
      </c>
      <c r="I128" s="23">
        <f t="shared" si="20"/>
        <v>62</v>
      </c>
      <c r="J128" s="23">
        <f t="shared" si="21"/>
        <v>0</v>
      </c>
      <c r="K128" s="23">
        <f t="shared" si="22"/>
        <v>0</v>
      </c>
      <c r="L128" s="23">
        <f t="shared" si="23"/>
        <v>0</v>
      </c>
      <c r="M128" s="89" t="s">
        <v>1992</v>
      </c>
      <c r="N128" s="23">
        <f t="shared" si="24"/>
        <v>0</v>
      </c>
      <c r="O128" s="23">
        <f t="shared" si="25"/>
        <v>0</v>
      </c>
      <c r="P128" s="23">
        <f t="shared" si="26"/>
        <v>0</v>
      </c>
      <c r="Q128" s="112">
        <f t="shared" si="28"/>
        <v>0</v>
      </c>
      <c r="R128" s="112">
        <f t="shared" si="29"/>
        <v>0</v>
      </c>
      <c r="S128" s="112">
        <f t="shared" si="30"/>
        <v>0</v>
      </c>
      <c r="T128" s="89" t="s">
        <v>1989</v>
      </c>
      <c r="U128" s="23">
        <f t="shared" si="38"/>
        <v>0</v>
      </c>
      <c r="V128" s="23">
        <f t="shared" si="38"/>
        <v>0</v>
      </c>
      <c r="W128" s="23">
        <f t="shared" si="38"/>
        <v>0</v>
      </c>
      <c r="X128" s="23">
        <f t="shared" si="38"/>
        <v>0</v>
      </c>
      <c r="Y128" s="23">
        <f t="shared" si="38"/>
        <v>0</v>
      </c>
      <c r="Z128" s="23">
        <f t="shared" si="38"/>
        <v>0</v>
      </c>
    </row>
    <row r="129" spans="2:26" x14ac:dyDescent="0.15">
      <c r="B129" s="23">
        <v>127</v>
      </c>
      <c r="C129" s="23" t="str">
        <f t="shared" si="27"/>
        <v>挂饰127</v>
      </c>
      <c r="D129" s="23" t="str">
        <f t="shared" si="35"/>
        <v>c</v>
      </c>
      <c r="E129" s="89" t="s">
        <v>1989</v>
      </c>
      <c r="F129" s="90" t="s">
        <v>1990</v>
      </c>
      <c r="G129" s="22" t="s">
        <v>1993</v>
      </c>
      <c r="H129" s="23">
        <f t="shared" si="32"/>
        <v>7</v>
      </c>
      <c r="I129" s="23">
        <f t="shared" si="20"/>
        <v>73</v>
      </c>
      <c r="J129" s="23">
        <f t="shared" si="21"/>
        <v>0</v>
      </c>
      <c r="K129" s="23">
        <f t="shared" si="22"/>
        <v>0</v>
      </c>
      <c r="L129" s="23">
        <f t="shared" si="23"/>
        <v>0</v>
      </c>
      <c r="M129" s="89" t="s">
        <v>1992</v>
      </c>
      <c r="N129" s="23">
        <f t="shared" si="24"/>
        <v>0</v>
      </c>
      <c r="O129" s="23">
        <f t="shared" si="25"/>
        <v>0</v>
      </c>
      <c r="P129" s="23">
        <f t="shared" si="26"/>
        <v>0</v>
      </c>
      <c r="Q129" s="112">
        <f t="shared" si="28"/>
        <v>0</v>
      </c>
      <c r="R129" s="112">
        <f t="shared" si="29"/>
        <v>0</v>
      </c>
      <c r="S129" s="112">
        <f t="shared" si="30"/>
        <v>0</v>
      </c>
      <c r="T129" s="89" t="s">
        <v>1989</v>
      </c>
      <c r="U129" s="23">
        <f t="shared" si="38"/>
        <v>0</v>
      </c>
      <c r="V129" s="23">
        <f t="shared" si="38"/>
        <v>0</v>
      </c>
      <c r="W129" s="23">
        <f t="shared" si="38"/>
        <v>0</v>
      </c>
      <c r="X129" s="23">
        <f t="shared" si="38"/>
        <v>0</v>
      </c>
      <c r="Y129" s="23">
        <f t="shared" si="38"/>
        <v>0</v>
      </c>
      <c r="Z129" s="23">
        <f t="shared" si="38"/>
        <v>0</v>
      </c>
    </row>
    <row r="130" spans="2:26" x14ac:dyDescent="0.15">
      <c r="B130" s="23">
        <v>128</v>
      </c>
      <c r="C130" s="23" t="str">
        <f t="shared" si="27"/>
        <v>挂饰128</v>
      </c>
      <c r="D130" s="23" t="str">
        <f t="shared" si="35"/>
        <v>c</v>
      </c>
      <c r="E130" s="89" t="s">
        <v>1989</v>
      </c>
      <c r="F130" s="90" t="s">
        <v>1990</v>
      </c>
      <c r="G130" s="22" t="s">
        <v>1993</v>
      </c>
      <c r="H130" s="23">
        <f t="shared" si="32"/>
        <v>8</v>
      </c>
      <c r="I130" s="23">
        <f t="shared" si="20"/>
        <v>83</v>
      </c>
      <c r="J130" s="23">
        <f t="shared" si="21"/>
        <v>0</v>
      </c>
      <c r="K130" s="23">
        <f t="shared" si="22"/>
        <v>0</v>
      </c>
      <c r="L130" s="23">
        <f t="shared" si="23"/>
        <v>0</v>
      </c>
      <c r="M130" s="89" t="s">
        <v>1992</v>
      </c>
      <c r="N130" s="23">
        <f t="shared" si="24"/>
        <v>0</v>
      </c>
      <c r="O130" s="23">
        <f t="shared" si="25"/>
        <v>0</v>
      </c>
      <c r="P130" s="23">
        <f t="shared" si="26"/>
        <v>0</v>
      </c>
      <c r="Q130" s="112">
        <f t="shared" si="28"/>
        <v>0</v>
      </c>
      <c r="R130" s="112">
        <f t="shared" si="29"/>
        <v>0</v>
      </c>
      <c r="S130" s="112">
        <f t="shared" si="30"/>
        <v>0</v>
      </c>
      <c r="T130" s="89" t="s">
        <v>1989</v>
      </c>
      <c r="U130" s="23">
        <f t="shared" si="38"/>
        <v>0</v>
      </c>
      <c r="V130" s="23">
        <f t="shared" si="38"/>
        <v>0</v>
      </c>
      <c r="W130" s="23">
        <f t="shared" si="38"/>
        <v>0</v>
      </c>
      <c r="X130" s="23">
        <f t="shared" si="38"/>
        <v>0</v>
      </c>
      <c r="Y130" s="23">
        <f t="shared" si="38"/>
        <v>0</v>
      </c>
      <c r="Z130" s="23">
        <f t="shared" si="38"/>
        <v>0</v>
      </c>
    </row>
    <row r="131" spans="2:26" x14ac:dyDescent="0.15">
      <c r="B131" s="23">
        <v>129</v>
      </c>
      <c r="C131" s="23" t="str">
        <f t="shared" si="27"/>
        <v>挂饰129</v>
      </c>
      <c r="D131" s="23" t="str">
        <f t="shared" si="35"/>
        <v>s</v>
      </c>
      <c r="E131" s="89" t="s">
        <v>1989</v>
      </c>
      <c r="F131" s="90" t="s">
        <v>1990</v>
      </c>
      <c r="G131" s="22" t="s">
        <v>1995</v>
      </c>
      <c r="H131" s="23">
        <f t="shared" si="32"/>
        <v>1</v>
      </c>
      <c r="I131" s="23">
        <f t="shared" ref="I131:I194" si="39">ROUND(VLOOKUP($F131,professionGrow,防御力,FALSE)*(1+VLOOKUP($G131,professionGrowP,防御力,FALSE))*$H131*10*VLOOKUP($D131,drop_qulity,4,FALSE)*(1+VLOOKUP($G131,eq_change2,防御力,FALSE)),0)</f>
        <v>8</v>
      </c>
      <c r="J131" s="23">
        <f t="shared" ref="J131:J194" si="40">ROUND(VLOOKUP($F131,professionGrow,血量,FALSE)*(1+VLOOKUP($G131,professionGrowP,血量,FALSE))*$H131*10*VLOOKUP($D131,drop_qulity,5,FALSE)*(1+VLOOKUP($G131,eq_change2,血量,FALSE)),0)</f>
        <v>8</v>
      </c>
      <c r="K131" s="23">
        <f t="shared" ref="K131:K194" si="41">ROUND(VLOOKUP($F131,professionGrow,魔法值,FALSE)*(1+VLOOKUP($G131,professionGrowP,魔法值,FALSE))*$H131*10*VLOOKUP($D131,drop_qulity,5,FALSE)*(1+VLOOKUP($G131,eq_change2,魔法值,FALSE)),0)</f>
        <v>7</v>
      </c>
      <c r="L131" s="23">
        <f t="shared" ref="L131:L194" si="42">ROUND(VLOOKUP($F131,professionGrow,力量,FALSE)*(1+VLOOKUP($G131,professionGrowP,力量,FALSE))*$H131*10*VLOOKUP($D131,drop_qulity,5,FALSE)*(1+VLOOKUP(G131,eq_change2,力量,FALSE)),0)</f>
        <v>6</v>
      </c>
      <c r="M131" s="89" t="s">
        <v>1992</v>
      </c>
      <c r="N131" s="23">
        <f t="shared" ref="N131:N194" si="43">ROUND(VLOOKUP($F131,professionGrow,魔攻,FALSE)*(1+VLOOKUP($G131,professionGrowP,魔攻,FALSE))*$H131*10*VLOOKUP($D131,drop_qulity,5,FALSE)*(1+VLOOKUP(G131,eq_change2,魔攻,FALSE)),0)</f>
        <v>9</v>
      </c>
      <c r="O131" s="23">
        <f t="shared" ref="O131:O194" si="44">ROUND(VLOOKUP($F131,professionGrow,敏捷,FALSE)*(1+VLOOKUP($G131,professionGrowP,敏捷,FALSE))*$H131*10*VLOOKUP($D131,drop_qulity,5,FALSE)*(1+VLOOKUP(G131,eq_change2,敏捷,FALSE)),0)</f>
        <v>9</v>
      </c>
      <c r="P131" s="23">
        <f t="shared" ref="P131:P194" si="45">ROUND(VLOOKUP($F131,professionGrow,幸运,FALSE)*(1+VLOOKUP($G131,professionGrowP,幸运,FALSE))*$H131*10*VLOOKUP($D131,drop_qulity,5,FALSE)*(1+VLOOKUP(G131,eq_change2,幸运,FALSE)),0)</f>
        <v>5</v>
      </c>
      <c r="Q131" s="112">
        <f t="shared" si="28"/>
        <v>2.5000000000000001E-2</v>
      </c>
      <c r="R131" s="112">
        <f t="shared" si="29"/>
        <v>2.2499999999999999E-2</v>
      </c>
      <c r="S131" s="112">
        <f t="shared" si="30"/>
        <v>8.3333333333333332E-3</v>
      </c>
      <c r="T131" s="89" t="s">
        <v>1989</v>
      </c>
      <c r="U131" s="23">
        <f t="shared" si="38"/>
        <v>5</v>
      </c>
      <c r="V131" s="23">
        <f t="shared" si="38"/>
        <v>3</v>
      </c>
      <c r="W131" s="23">
        <f t="shared" si="38"/>
        <v>5</v>
      </c>
      <c r="X131" s="23">
        <f t="shared" si="38"/>
        <v>5</v>
      </c>
      <c r="Y131" s="23">
        <f t="shared" si="38"/>
        <v>5</v>
      </c>
      <c r="Z131" s="23">
        <f t="shared" si="38"/>
        <v>13</v>
      </c>
    </row>
    <row r="132" spans="2:26" x14ac:dyDescent="0.15">
      <c r="B132" s="23">
        <v>130</v>
      </c>
      <c r="C132" s="23" t="str">
        <f t="shared" ref="C132:C195" si="46">"挂饰"&amp;B132</f>
        <v>挂饰130</v>
      </c>
      <c r="D132" s="23" t="str">
        <f t="shared" si="35"/>
        <v>s</v>
      </c>
      <c r="E132" s="89" t="s">
        <v>1989</v>
      </c>
      <c r="F132" s="90" t="s">
        <v>1990</v>
      </c>
      <c r="G132" s="22" t="s">
        <v>1995</v>
      </c>
      <c r="H132" s="23">
        <f t="shared" si="32"/>
        <v>2</v>
      </c>
      <c r="I132" s="23">
        <f t="shared" si="39"/>
        <v>15</v>
      </c>
      <c r="J132" s="23">
        <f t="shared" si="40"/>
        <v>16</v>
      </c>
      <c r="K132" s="23">
        <f t="shared" si="41"/>
        <v>15</v>
      </c>
      <c r="L132" s="23">
        <f t="shared" si="42"/>
        <v>13</v>
      </c>
      <c r="M132" s="89" t="s">
        <v>1992</v>
      </c>
      <c r="N132" s="23">
        <f t="shared" si="43"/>
        <v>18</v>
      </c>
      <c r="O132" s="23">
        <f t="shared" si="44"/>
        <v>18</v>
      </c>
      <c r="P132" s="23">
        <f t="shared" si="45"/>
        <v>10</v>
      </c>
      <c r="Q132" s="112">
        <f t="shared" ref="Q132:Q195" si="47">(P132/2)%</f>
        <v>0.05</v>
      </c>
      <c r="R132" s="112">
        <f t="shared" ref="R132:R195" si="48">(O132/4)%</f>
        <v>4.4999999999999998E-2</v>
      </c>
      <c r="S132" s="112">
        <f t="shared" ref="S132:S195" si="49">(P132/6)%</f>
        <v>1.6666666666666666E-2</v>
      </c>
      <c r="T132" s="89" t="s">
        <v>1989</v>
      </c>
      <c r="U132" s="23">
        <f t="shared" si="38"/>
        <v>10</v>
      </c>
      <c r="V132" s="23">
        <f t="shared" si="38"/>
        <v>6</v>
      </c>
      <c r="W132" s="23">
        <f t="shared" si="38"/>
        <v>9</v>
      </c>
      <c r="X132" s="23">
        <f t="shared" si="38"/>
        <v>9</v>
      </c>
      <c r="Y132" s="23">
        <f t="shared" si="38"/>
        <v>9</v>
      </c>
      <c r="Z132" s="23">
        <f t="shared" si="38"/>
        <v>26</v>
      </c>
    </row>
    <row r="133" spans="2:26" x14ac:dyDescent="0.15">
      <c r="B133" s="23">
        <v>131</v>
      </c>
      <c r="C133" s="23" t="str">
        <f t="shared" si="46"/>
        <v>挂饰131</v>
      </c>
      <c r="D133" s="23" t="str">
        <f t="shared" si="35"/>
        <v>s</v>
      </c>
      <c r="E133" s="89" t="s">
        <v>1989</v>
      </c>
      <c r="F133" s="90" t="s">
        <v>1990</v>
      </c>
      <c r="G133" s="22" t="s">
        <v>1995</v>
      </c>
      <c r="H133" s="23">
        <f t="shared" si="32"/>
        <v>3</v>
      </c>
      <c r="I133" s="23">
        <f t="shared" si="39"/>
        <v>23</v>
      </c>
      <c r="J133" s="23">
        <f t="shared" si="40"/>
        <v>24</v>
      </c>
      <c r="K133" s="23">
        <f t="shared" si="41"/>
        <v>22</v>
      </c>
      <c r="L133" s="23">
        <f t="shared" si="42"/>
        <v>19</v>
      </c>
      <c r="M133" s="89" t="s">
        <v>1992</v>
      </c>
      <c r="N133" s="23">
        <f t="shared" si="43"/>
        <v>27</v>
      </c>
      <c r="O133" s="23">
        <f t="shared" si="44"/>
        <v>27</v>
      </c>
      <c r="P133" s="23">
        <f t="shared" si="45"/>
        <v>15</v>
      </c>
      <c r="Q133" s="112">
        <f t="shared" si="47"/>
        <v>7.4999999999999997E-2</v>
      </c>
      <c r="R133" s="112">
        <f t="shared" si="48"/>
        <v>6.7500000000000004E-2</v>
      </c>
      <c r="S133" s="112">
        <f t="shared" si="49"/>
        <v>2.5000000000000001E-2</v>
      </c>
      <c r="T133" s="89" t="s">
        <v>1989</v>
      </c>
      <c r="U133" s="23">
        <f t="shared" ref="U133:Z142" si="50">ROUND(VLOOKUP($F133,professionGrow,MATCH(U$2,professionGrowPName,0),FALSE)*(1+VLOOKUP($G133,professionGrowP,MATCH(U$2,professionGrowPName,0),FALSE))*$H133*10*VLOOKUP($D133,drop_qulity,5,FALSE),0)</f>
        <v>16</v>
      </c>
      <c r="V133" s="23">
        <f t="shared" si="50"/>
        <v>10</v>
      </c>
      <c r="W133" s="23">
        <f t="shared" si="50"/>
        <v>14</v>
      </c>
      <c r="X133" s="23">
        <f t="shared" si="50"/>
        <v>14</v>
      </c>
      <c r="Y133" s="23">
        <f t="shared" si="50"/>
        <v>14</v>
      </c>
      <c r="Z133" s="23">
        <f t="shared" si="50"/>
        <v>39</v>
      </c>
    </row>
    <row r="134" spans="2:26" x14ac:dyDescent="0.15">
      <c r="B134" s="23">
        <v>132</v>
      </c>
      <c r="C134" s="23" t="str">
        <f t="shared" si="46"/>
        <v>挂饰132</v>
      </c>
      <c r="D134" s="23" t="str">
        <f t="shared" si="35"/>
        <v>s</v>
      </c>
      <c r="E134" s="89" t="s">
        <v>1989</v>
      </c>
      <c r="F134" s="90" t="s">
        <v>1990</v>
      </c>
      <c r="G134" s="22" t="s">
        <v>1995</v>
      </c>
      <c r="H134" s="23">
        <f t="shared" si="32"/>
        <v>4</v>
      </c>
      <c r="I134" s="23">
        <f t="shared" si="39"/>
        <v>31</v>
      </c>
      <c r="J134" s="23">
        <f t="shared" si="40"/>
        <v>32</v>
      </c>
      <c r="K134" s="23">
        <f t="shared" si="41"/>
        <v>29</v>
      </c>
      <c r="L134" s="23">
        <f t="shared" si="42"/>
        <v>25</v>
      </c>
      <c r="M134" s="89" t="s">
        <v>1992</v>
      </c>
      <c r="N134" s="23">
        <f t="shared" si="43"/>
        <v>36</v>
      </c>
      <c r="O134" s="23">
        <f t="shared" si="44"/>
        <v>35</v>
      </c>
      <c r="P134" s="23">
        <f t="shared" si="45"/>
        <v>20</v>
      </c>
      <c r="Q134" s="112">
        <f t="shared" si="47"/>
        <v>0.1</v>
      </c>
      <c r="R134" s="112">
        <f t="shared" si="48"/>
        <v>8.7499999999999994E-2</v>
      </c>
      <c r="S134" s="112">
        <f t="shared" si="49"/>
        <v>3.3333333333333333E-2</v>
      </c>
      <c r="T134" s="89" t="s">
        <v>1989</v>
      </c>
      <c r="U134" s="23">
        <f t="shared" si="50"/>
        <v>21</v>
      </c>
      <c r="V134" s="23">
        <f t="shared" si="50"/>
        <v>13</v>
      </c>
      <c r="W134" s="23">
        <f t="shared" si="50"/>
        <v>18</v>
      </c>
      <c r="X134" s="23">
        <f t="shared" si="50"/>
        <v>18</v>
      </c>
      <c r="Y134" s="23">
        <f t="shared" si="50"/>
        <v>18</v>
      </c>
      <c r="Z134" s="23">
        <f t="shared" si="50"/>
        <v>52</v>
      </c>
    </row>
    <row r="135" spans="2:26" x14ac:dyDescent="0.15">
      <c r="B135" s="23">
        <v>133</v>
      </c>
      <c r="C135" s="23" t="str">
        <f t="shared" si="46"/>
        <v>挂饰133</v>
      </c>
      <c r="D135" s="23" t="str">
        <f t="shared" si="35"/>
        <v>s</v>
      </c>
      <c r="E135" s="89" t="s">
        <v>1989</v>
      </c>
      <c r="F135" s="90" t="s">
        <v>1990</v>
      </c>
      <c r="G135" s="22" t="s">
        <v>1995</v>
      </c>
      <c r="H135" s="23">
        <f t="shared" si="32"/>
        <v>5</v>
      </c>
      <c r="I135" s="23">
        <f t="shared" si="39"/>
        <v>38</v>
      </c>
      <c r="J135" s="23">
        <f t="shared" si="40"/>
        <v>40</v>
      </c>
      <c r="K135" s="23">
        <f t="shared" si="41"/>
        <v>36</v>
      </c>
      <c r="L135" s="23">
        <f t="shared" si="42"/>
        <v>32</v>
      </c>
      <c r="M135" s="89" t="s">
        <v>1992</v>
      </c>
      <c r="N135" s="23">
        <f t="shared" si="43"/>
        <v>45</v>
      </c>
      <c r="O135" s="23">
        <f t="shared" si="44"/>
        <v>44</v>
      </c>
      <c r="P135" s="23">
        <f t="shared" si="45"/>
        <v>25</v>
      </c>
      <c r="Q135" s="112">
        <f t="shared" si="47"/>
        <v>0.125</v>
      </c>
      <c r="R135" s="112">
        <f t="shared" si="48"/>
        <v>0.11</v>
      </c>
      <c r="S135" s="112">
        <f t="shared" si="49"/>
        <v>4.1666666666666671E-2</v>
      </c>
      <c r="T135" s="89" t="s">
        <v>1989</v>
      </c>
      <c r="U135" s="23">
        <f t="shared" si="50"/>
        <v>26</v>
      </c>
      <c r="V135" s="23">
        <f t="shared" si="50"/>
        <v>16</v>
      </c>
      <c r="W135" s="23">
        <f t="shared" si="50"/>
        <v>23</v>
      </c>
      <c r="X135" s="23">
        <f t="shared" si="50"/>
        <v>23</v>
      </c>
      <c r="Y135" s="23">
        <f t="shared" si="50"/>
        <v>23</v>
      </c>
      <c r="Z135" s="23">
        <f t="shared" si="50"/>
        <v>65</v>
      </c>
    </row>
    <row r="136" spans="2:26" x14ac:dyDescent="0.15">
      <c r="B136" s="23">
        <v>134</v>
      </c>
      <c r="C136" s="23" t="str">
        <f t="shared" si="46"/>
        <v>挂饰134</v>
      </c>
      <c r="D136" s="23" t="str">
        <f t="shared" si="35"/>
        <v>s</v>
      </c>
      <c r="E136" s="89" t="s">
        <v>1989</v>
      </c>
      <c r="F136" s="90" t="s">
        <v>1990</v>
      </c>
      <c r="G136" s="22" t="s">
        <v>1995</v>
      </c>
      <c r="H136" s="23">
        <f t="shared" si="32"/>
        <v>6</v>
      </c>
      <c r="I136" s="23">
        <f t="shared" si="39"/>
        <v>46</v>
      </c>
      <c r="J136" s="23">
        <f t="shared" si="40"/>
        <v>48</v>
      </c>
      <c r="K136" s="23">
        <f t="shared" si="41"/>
        <v>44</v>
      </c>
      <c r="L136" s="23">
        <f t="shared" si="42"/>
        <v>38</v>
      </c>
      <c r="M136" s="89" t="s">
        <v>1992</v>
      </c>
      <c r="N136" s="23">
        <f t="shared" si="43"/>
        <v>54</v>
      </c>
      <c r="O136" s="23">
        <f t="shared" si="44"/>
        <v>53</v>
      </c>
      <c r="P136" s="23">
        <f t="shared" si="45"/>
        <v>30</v>
      </c>
      <c r="Q136" s="112">
        <f t="shared" si="47"/>
        <v>0.15</v>
      </c>
      <c r="R136" s="112">
        <f t="shared" si="48"/>
        <v>0.13250000000000001</v>
      </c>
      <c r="S136" s="112">
        <f t="shared" si="49"/>
        <v>0.05</v>
      </c>
      <c r="T136" s="89" t="s">
        <v>1989</v>
      </c>
      <c r="U136" s="23">
        <f t="shared" si="50"/>
        <v>31</v>
      </c>
      <c r="V136" s="23">
        <f t="shared" si="50"/>
        <v>19</v>
      </c>
      <c r="W136" s="23">
        <f t="shared" si="50"/>
        <v>27</v>
      </c>
      <c r="X136" s="23">
        <f t="shared" si="50"/>
        <v>27</v>
      </c>
      <c r="Y136" s="23">
        <f t="shared" si="50"/>
        <v>27</v>
      </c>
      <c r="Z136" s="23">
        <f t="shared" si="50"/>
        <v>78</v>
      </c>
    </row>
    <row r="137" spans="2:26" x14ac:dyDescent="0.15">
      <c r="B137" s="23">
        <v>135</v>
      </c>
      <c r="C137" s="23" t="str">
        <f t="shared" si="46"/>
        <v>挂饰135</v>
      </c>
      <c r="D137" s="23" t="str">
        <f t="shared" si="35"/>
        <v>s</v>
      </c>
      <c r="E137" s="89" t="s">
        <v>1989</v>
      </c>
      <c r="F137" s="90" t="s">
        <v>1990</v>
      </c>
      <c r="G137" s="22" t="s">
        <v>1995</v>
      </c>
      <c r="H137" s="23">
        <f t="shared" si="32"/>
        <v>7</v>
      </c>
      <c r="I137" s="23">
        <f t="shared" si="39"/>
        <v>54</v>
      </c>
      <c r="J137" s="23">
        <f t="shared" si="40"/>
        <v>56</v>
      </c>
      <c r="K137" s="23">
        <f t="shared" si="41"/>
        <v>51</v>
      </c>
      <c r="L137" s="23">
        <f t="shared" si="42"/>
        <v>44</v>
      </c>
      <c r="M137" s="89" t="s">
        <v>1992</v>
      </c>
      <c r="N137" s="23">
        <f t="shared" si="43"/>
        <v>63</v>
      </c>
      <c r="O137" s="23">
        <f t="shared" si="44"/>
        <v>62</v>
      </c>
      <c r="P137" s="23">
        <f t="shared" si="45"/>
        <v>35</v>
      </c>
      <c r="Q137" s="112">
        <f t="shared" si="47"/>
        <v>0.17499999999999999</v>
      </c>
      <c r="R137" s="112">
        <f t="shared" si="48"/>
        <v>0.155</v>
      </c>
      <c r="S137" s="112">
        <f t="shared" si="49"/>
        <v>5.8333333333333327E-2</v>
      </c>
      <c r="T137" s="89" t="s">
        <v>1989</v>
      </c>
      <c r="U137" s="23">
        <f t="shared" si="50"/>
        <v>36</v>
      </c>
      <c r="V137" s="23">
        <f t="shared" si="50"/>
        <v>22</v>
      </c>
      <c r="W137" s="23">
        <f t="shared" si="50"/>
        <v>32</v>
      </c>
      <c r="X137" s="23">
        <f t="shared" si="50"/>
        <v>32</v>
      </c>
      <c r="Y137" s="23">
        <f t="shared" si="50"/>
        <v>32</v>
      </c>
      <c r="Z137" s="23">
        <f t="shared" si="50"/>
        <v>91</v>
      </c>
    </row>
    <row r="138" spans="2:26" x14ac:dyDescent="0.15">
      <c r="B138" s="23">
        <v>136</v>
      </c>
      <c r="C138" s="23" t="str">
        <f t="shared" si="46"/>
        <v>挂饰136</v>
      </c>
      <c r="D138" s="23" t="str">
        <f t="shared" si="35"/>
        <v>s</v>
      </c>
      <c r="E138" s="89" t="s">
        <v>1989</v>
      </c>
      <c r="F138" s="90" t="s">
        <v>1990</v>
      </c>
      <c r="G138" s="22" t="s">
        <v>1995</v>
      </c>
      <c r="H138" s="23">
        <f t="shared" si="32"/>
        <v>8</v>
      </c>
      <c r="I138" s="23">
        <f t="shared" si="39"/>
        <v>61</v>
      </c>
      <c r="J138" s="23">
        <f t="shared" si="40"/>
        <v>63</v>
      </c>
      <c r="K138" s="23">
        <f t="shared" si="41"/>
        <v>58</v>
      </c>
      <c r="L138" s="23">
        <f t="shared" si="42"/>
        <v>51</v>
      </c>
      <c r="M138" s="89" t="s">
        <v>1992</v>
      </c>
      <c r="N138" s="23">
        <f t="shared" si="43"/>
        <v>73</v>
      </c>
      <c r="O138" s="23">
        <f t="shared" si="44"/>
        <v>71</v>
      </c>
      <c r="P138" s="23">
        <f t="shared" si="45"/>
        <v>40</v>
      </c>
      <c r="Q138" s="112">
        <f t="shared" si="47"/>
        <v>0.2</v>
      </c>
      <c r="R138" s="112">
        <f t="shared" si="48"/>
        <v>0.17749999999999999</v>
      </c>
      <c r="S138" s="112">
        <f t="shared" si="49"/>
        <v>6.6666666666666666E-2</v>
      </c>
      <c r="T138" s="89" t="s">
        <v>1989</v>
      </c>
      <c r="U138" s="23">
        <f t="shared" si="50"/>
        <v>42</v>
      </c>
      <c r="V138" s="23">
        <f t="shared" si="50"/>
        <v>25</v>
      </c>
      <c r="W138" s="23">
        <f t="shared" si="50"/>
        <v>36</v>
      </c>
      <c r="X138" s="23">
        <f t="shared" si="50"/>
        <v>36</v>
      </c>
      <c r="Y138" s="23">
        <f t="shared" si="50"/>
        <v>36</v>
      </c>
      <c r="Z138" s="23">
        <f t="shared" si="50"/>
        <v>104</v>
      </c>
    </row>
    <row r="139" spans="2:26" x14ac:dyDescent="0.15">
      <c r="B139" s="23">
        <v>137</v>
      </c>
      <c r="C139" s="23" t="str">
        <f t="shared" si="46"/>
        <v>挂饰137</v>
      </c>
      <c r="D139" s="23" t="str">
        <f t="shared" si="35"/>
        <v>a</v>
      </c>
      <c r="E139" s="89" t="s">
        <v>1989</v>
      </c>
      <c r="F139" s="90" t="s">
        <v>1990</v>
      </c>
      <c r="G139" s="22" t="s">
        <v>1995</v>
      </c>
      <c r="H139" s="23">
        <f t="shared" si="32"/>
        <v>1</v>
      </c>
      <c r="I139" s="23">
        <f t="shared" si="39"/>
        <v>4</v>
      </c>
      <c r="J139" s="23">
        <f t="shared" si="40"/>
        <v>9</v>
      </c>
      <c r="K139" s="23">
        <f t="shared" si="41"/>
        <v>8</v>
      </c>
      <c r="L139" s="23">
        <f t="shared" si="42"/>
        <v>7</v>
      </c>
      <c r="M139" s="89" t="s">
        <v>1992</v>
      </c>
      <c r="N139" s="23">
        <f t="shared" si="43"/>
        <v>10</v>
      </c>
      <c r="O139" s="23">
        <f t="shared" si="44"/>
        <v>10</v>
      </c>
      <c r="P139" s="23">
        <f t="shared" si="45"/>
        <v>6</v>
      </c>
      <c r="Q139" s="112">
        <f t="shared" si="47"/>
        <v>0.03</v>
      </c>
      <c r="R139" s="112">
        <f t="shared" si="48"/>
        <v>2.5000000000000001E-2</v>
      </c>
      <c r="S139" s="112">
        <f t="shared" si="49"/>
        <v>0.01</v>
      </c>
      <c r="T139" s="89" t="s">
        <v>1989</v>
      </c>
      <c r="U139" s="23">
        <f t="shared" si="50"/>
        <v>6</v>
      </c>
      <c r="V139" s="23">
        <f t="shared" si="50"/>
        <v>4</v>
      </c>
      <c r="W139" s="23">
        <f t="shared" si="50"/>
        <v>5</v>
      </c>
      <c r="X139" s="23">
        <f t="shared" si="50"/>
        <v>5</v>
      </c>
      <c r="Y139" s="23">
        <f t="shared" si="50"/>
        <v>5</v>
      </c>
      <c r="Z139" s="23">
        <f t="shared" si="50"/>
        <v>15</v>
      </c>
    </row>
    <row r="140" spans="2:26" x14ac:dyDescent="0.15">
      <c r="B140" s="23">
        <v>138</v>
      </c>
      <c r="C140" s="23" t="str">
        <f t="shared" si="46"/>
        <v>挂饰138</v>
      </c>
      <c r="D140" s="23" t="str">
        <f t="shared" si="35"/>
        <v>a</v>
      </c>
      <c r="E140" s="89" t="s">
        <v>1989</v>
      </c>
      <c r="F140" s="90" t="s">
        <v>1990</v>
      </c>
      <c r="G140" s="22" t="s">
        <v>1995</v>
      </c>
      <c r="H140" s="23">
        <f t="shared" ref="H140:H203" si="51">H132</f>
        <v>2</v>
      </c>
      <c r="I140" s="23">
        <f t="shared" si="39"/>
        <v>9</v>
      </c>
      <c r="J140" s="23">
        <f t="shared" si="40"/>
        <v>18</v>
      </c>
      <c r="K140" s="23">
        <f t="shared" si="41"/>
        <v>17</v>
      </c>
      <c r="L140" s="23">
        <f t="shared" si="42"/>
        <v>15</v>
      </c>
      <c r="M140" s="89" t="s">
        <v>1992</v>
      </c>
      <c r="N140" s="23">
        <f t="shared" si="43"/>
        <v>21</v>
      </c>
      <c r="O140" s="23">
        <f t="shared" si="44"/>
        <v>20</v>
      </c>
      <c r="P140" s="23">
        <f t="shared" si="45"/>
        <v>11</v>
      </c>
      <c r="Q140" s="112">
        <f t="shared" si="47"/>
        <v>5.5E-2</v>
      </c>
      <c r="R140" s="112">
        <f t="shared" si="48"/>
        <v>0.05</v>
      </c>
      <c r="S140" s="112">
        <f t="shared" si="49"/>
        <v>1.8333333333333333E-2</v>
      </c>
      <c r="T140" s="89" t="s">
        <v>1989</v>
      </c>
      <c r="U140" s="23">
        <f t="shared" si="50"/>
        <v>12</v>
      </c>
      <c r="V140" s="23">
        <f t="shared" si="50"/>
        <v>7</v>
      </c>
      <c r="W140" s="23">
        <f t="shared" si="50"/>
        <v>10</v>
      </c>
      <c r="X140" s="23">
        <f t="shared" si="50"/>
        <v>10</v>
      </c>
      <c r="Y140" s="23">
        <f t="shared" si="50"/>
        <v>10</v>
      </c>
      <c r="Z140" s="23">
        <f t="shared" si="50"/>
        <v>30</v>
      </c>
    </row>
    <row r="141" spans="2:26" x14ac:dyDescent="0.15">
      <c r="B141" s="23">
        <v>139</v>
      </c>
      <c r="C141" s="23" t="str">
        <f t="shared" si="46"/>
        <v>挂饰139</v>
      </c>
      <c r="D141" s="23" t="str">
        <f t="shared" si="35"/>
        <v>a</v>
      </c>
      <c r="E141" s="89" t="s">
        <v>1989</v>
      </c>
      <c r="F141" s="90" t="s">
        <v>1990</v>
      </c>
      <c r="G141" s="22" t="s">
        <v>1995</v>
      </c>
      <c r="H141" s="23">
        <f t="shared" si="51"/>
        <v>3</v>
      </c>
      <c r="I141" s="23">
        <f t="shared" si="39"/>
        <v>13</v>
      </c>
      <c r="J141" s="23">
        <f t="shared" si="40"/>
        <v>27</v>
      </c>
      <c r="K141" s="23">
        <f t="shared" si="41"/>
        <v>25</v>
      </c>
      <c r="L141" s="23">
        <f t="shared" si="42"/>
        <v>22</v>
      </c>
      <c r="M141" s="89" t="s">
        <v>1992</v>
      </c>
      <c r="N141" s="23">
        <f t="shared" si="43"/>
        <v>31</v>
      </c>
      <c r="O141" s="23">
        <f t="shared" si="44"/>
        <v>30</v>
      </c>
      <c r="P141" s="23">
        <f t="shared" si="45"/>
        <v>17</v>
      </c>
      <c r="Q141" s="112">
        <f t="shared" si="47"/>
        <v>8.5000000000000006E-2</v>
      </c>
      <c r="R141" s="112">
        <f t="shared" si="48"/>
        <v>7.4999999999999997E-2</v>
      </c>
      <c r="S141" s="112">
        <f t="shared" si="49"/>
        <v>2.8333333333333335E-2</v>
      </c>
      <c r="T141" s="89" t="s">
        <v>1989</v>
      </c>
      <c r="U141" s="23">
        <f t="shared" si="50"/>
        <v>18</v>
      </c>
      <c r="V141" s="23">
        <f t="shared" si="50"/>
        <v>11</v>
      </c>
      <c r="W141" s="23">
        <f t="shared" si="50"/>
        <v>16</v>
      </c>
      <c r="X141" s="23">
        <f t="shared" si="50"/>
        <v>16</v>
      </c>
      <c r="Y141" s="23">
        <f t="shared" si="50"/>
        <v>16</v>
      </c>
      <c r="Z141" s="23">
        <f t="shared" si="50"/>
        <v>45</v>
      </c>
    </row>
    <row r="142" spans="2:26" x14ac:dyDescent="0.15">
      <c r="B142" s="23">
        <v>140</v>
      </c>
      <c r="C142" s="23" t="str">
        <f t="shared" si="46"/>
        <v>挂饰140</v>
      </c>
      <c r="D142" s="23" t="str">
        <f t="shared" si="35"/>
        <v>a</v>
      </c>
      <c r="E142" s="89" t="s">
        <v>1989</v>
      </c>
      <c r="F142" s="90" t="s">
        <v>1990</v>
      </c>
      <c r="G142" s="22" t="s">
        <v>1995</v>
      </c>
      <c r="H142" s="23">
        <f t="shared" si="51"/>
        <v>4</v>
      </c>
      <c r="I142" s="23">
        <f t="shared" si="39"/>
        <v>17</v>
      </c>
      <c r="J142" s="23">
        <f t="shared" si="40"/>
        <v>36</v>
      </c>
      <c r="K142" s="23">
        <f t="shared" si="41"/>
        <v>33</v>
      </c>
      <c r="L142" s="23">
        <f t="shared" si="42"/>
        <v>29</v>
      </c>
      <c r="M142" s="89" t="s">
        <v>1992</v>
      </c>
      <c r="N142" s="23">
        <f t="shared" si="43"/>
        <v>42</v>
      </c>
      <c r="O142" s="23">
        <f t="shared" si="44"/>
        <v>41</v>
      </c>
      <c r="P142" s="23">
        <f t="shared" si="45"/>
        <v>23</v>
      </c>
      <c r="Q142" s="112">
        <f t="shared" si="47"/>
        <v>0.115</v>
      </c>
      <c r="R142" s="112">
        <f t="shared" si="48"/>
        <v>0.10249999999999999</v>
      </c>
      <c r="S142" s="112">
        <f t="shared" si="49"/>
        <v>3.8333333333333337E-2</v>
      </c>
      <c r="T142" s="89" t="s">
        <v>1989</v>
      </c>
      <c r="U142" s="23">
        <f t="shared" si="50"/>
        <v>24</v>
      </c>
      <c r="V142" s="23">
        <f t="shared" si="50"/>
        <v>15</v>
      </c>
      <c r="W142" s="23">
        <f t="shared" si="50"/>
        <v>21</v>
      </c>
      <c r="X142" s="23">
        <f t="shared" si="50"/>
        <v>21</v>
      </c>
      <c r="Y142" s="23">
        <f t="shared" si="50"/>
        <v>21</v>
      </c>
      <c r="Z142" s="23">
        <f t="shared" si="50"/>
        <v>60</v>
      </c>
    </row>
    <row r="143" spans="2:26" x14ac:dyDescent="0.15">
      <c r="B143" s="23">
        <v>141</v>
      </c>
      <c r="C143" s="23" t="str">
        <f t="shared" si="46"/>
        <v>挂饰141</v>
      </c>
      <c r="D143" s="23" t="str">
        <f t="shared" si="35"/>
        <v>a</v>
      </c>
      <c r="E143" s="89" t="s">
        <v>1989</v>
      </c>
      <c r="F143" s="90" t="s">
        <v>1990</v>
      </c>
      <c r="G143" s="22" t="s">
        <v>1995</v>
      </c>
      <c r="H143" s="23">
        <f t="shared" si="51"/>
        <v>5</v>
      </c>
      <c r="I143" s="23">
        <f t="shared" si="39"/>
        <v>22</v>
      </c>
      <c r="J143" s="23">
        <f t="shared" si="40"/>
        <v>46</v>
      </c>
      <c r="K143" s="23">
        <f t="shared" si="41"/>
        <v>42</v>
      </c>
      <c r="L143" s="23">
        <f t="shared" si="42"/>
        <v>36</v>
      </c>
      <c r="M143" s="89" t="s">
        <v>1992</v>
      </c>
      <c r="N143" s="23">
        <f t="shared" si="43"/>
        <v>52</v>
      </c>
      <c r="O143" s="23">
        <f t="shared" si="44"/>
        <v>51</v>
      </c>
      <c r="P143" s="23">
        <f t="shared" si="45"/>
        <v>29</v>
      </c>
      <c r="Q143" s="112">
        <f t="shared" si="47"/>
        <v>0.14499999999999999</v>
      </c>
      <c r="R143" s="112">
        <f t="shared" si="48"/>
        <v>0.1275</v>
      </c>
      <c r="S143" s="112">
        <f t="shared" si="49"/>
        <v>4.8333333333333332E-2</v>
      </c>
      <c r="T143" s="89" t="s">
        <v>1989</v>
      </c>
      <c r="U143" s="23">
        <f t="shared" ref="U143:Z152" si="52">ROUND(VLOOKUP($F143,professionGrow,MATCH(U$2,professionGrowPName,0),FALSE)*(1+VLOOKUP($G143,professionGrowP,MATCH(U$2,professionGrowPName,0),FALSE))*$H143*10*VLOOKUP($D143,drop_qulity,5,FALSE),0)</f>
        <v>30</v>
      </c>
      <c r="V143" s="23">
        <f t="shared" si="52"/>
        <v>18</v>
      </c>
      <c r="W143" s="23">
        <f t="shared" si="52"/>
        <v>26</v>
      </c>
      <c r="X143" s="23">
        <f t="shared" si="52"/>
        <v>26</v>
      </c>
      <c r="Y143" s="23">
        <f t="shared" si="52"/>
        <v>26</v>
      </c>
      <c r="Z143" s="23">
        <f t="shared" si="52"/>
        <v>75</v>
      </c>
    </row>
    <row r="144" spans="2:26" x14ac:dyDescent="0.15">
      <c r="B144" s="23">
        <v>142</v>
      </c>
      <c r="C144" s="23" t="str">
        <f t="shared" si="46"/>
        <v>挂饰142</v>
      </c>
      <c r="D144" s="23" t="str">
        <f t="shared" si="35"/>
        <v>a</v>
      </c>
      <c r="E144" s="89" t="s">
        <v>1989</v>
      </c>
      <c r="F144" s="90" t="s">
        <v>1990</v>
      </c>
      <c r="G144" s="22" t="s">
        <v>1995</v>
      </c>
      <c r="H144" s="23">
        <f t="shared" si="51"/>
        <v>6</v>
      </c>
      <c r="I144" s="23">
        <f t="shared" si="39"/>
        <v>26</v>
      </c>
      <c r="J144" s="23">
        <f t="shared" si="40"/>
        <v>55</v>
      </c>
      <c r="K144" s="23">
        <f t="shared" si="41"/>
        <v>50</v>
      </c>
      <c r="L144" s="23">
        <f t="shared" si="42"/>
        <v>44</v>
      </c>
      <c r="M144" s="89" t="s">
        <v>1992</v>
      </c>
      <c r="N144" s="23">
        <f t="shared" si="43"/>
        <v>62</v>
      </c>
      <c r="O144" s="23">
        <f t="shared" si="44"/>
        <v>61</v>
      </c>
      <c r="P144" s="23">
        <f t="shared" si="45"/>
        <v>34</v>
      </c>
      <c r="Q144" s="112">
        <f t="shared" si="47"/>
        <v>0.17</v>
      </c>
      <c r="R144" s="112">
        <f t="shared" si="48"/>
        <v>0.1525</v>
      </c>
      <c r="S144" s="112">
        <f t="shared" si="49"/>
        <v>5.6666666666666671E-2</v>
      </c>
      <c r="T144" s="89" t="s">
        <v>1989</v>
      </c>
      <c r="U144" s="23">
        <f t="shared" si="52"/>
        <v>36</v>
      </c>
      <c r="V144" s="23">
        <f t="shared" si="52"/>
        <v>22</v>
      </c>
      <c r="W144" s="23">
        <f t="shared" si="52"/>
        <v>31</v>
      </c>
      <c r="X144" s="23">
        <f t="shared" si="52"/>
        <v>31</v>
      </c>
      <c r="Y144" s="23">
        <f t="shared" si="52"/>
        <v>31</v>
      </c>
      <c r="Z144" s="23">
        <f t="shared" si="52"/>
        <v>90</v>
      </c>
    </row>
    <row r="145" spans="2:26" x14ac:dyDescent="0.15">
      <c r="B145" s="23">
        <v>143</v>
      </c>
      <c r="C145" s="23" t="str">
        <f t="shared" si="46"/>
        <v>挂饰143</v>
      </c>
      <c r="D145" s="23" t="str">
        <f t="shared" si="35"/>
        <v>a</v>
      </c>
      <c r="E145" s="89" t="s">
        <v>1989</v>
      </c>
      <c r="F145" s="90" t="s">
        <v>1990</v>
      </c>
      <c r="G145" s="22" t="s">
        <v>1995</v>
      </c>
      <c r="H145" s="23">
        <f t="shared" si="51"/>
        <v>7</v>
      </c>
      <c r="I145" s="23">
        <f t="shared" si="39"/>
        <v>30</v>
      </c>
      <c r="J145" s="23">
        <f t="shared" si="40"/>
        <v>64</v>
      </c>
      <c r="K145" s="23">
        <f t="shared" si="41"/>
        <v>58</v>
      </c>
      <c r="L145" s="23">
        <f t="shared" si="42"/>
        <v>51</v>
      </c>
      <c r="M145" s="89" t="s">
        <v>1992</v>
      </c>
      <c r="N145" s="23">
        <f t="shared" si="43"/>
        <v>73</v>
      </c>
      <c r="O145" s="23">
        <f t="shared" si="44"/>
        <v>71</v>
      </c>
      <c r="P145" s="23">
        <f t="shared" si="45"/>
        <v>40</v>
      </c>
      <c r="Q145" s="112">
        <f t="shared" si="47"/>
        <v>0.2</v>
      </c>
      <c r="R145" s="112">
        <f t="shared" si="48"/>
        <v>0.17749999999999999</v>
      </c>
      <c r="S145" s="112">
        <f t="shared" si="49"/>
        <v>6.6666666666666666E-2</v>
      </c>
      <c r="T145" s="89" t="s">
        <v>1989</v>
      </c>
      <c r="U145" s="23">
        <f t="shared" si="52"/>
        <v>42</v>
      </c>
      <c r="V145" s="23">
        <f t="shared" si="52"/>
        <v>25</v>
      </c>
      <c r="W145" s="23">
        <f t="shared" si="52"/>
        <v>36</v>
      </c>
      <c r="X145" s="23">
        <f t="shared" si="52"/>
        <v>36</v>
      </c>
      <c r="Y145" s="23">
        <f t="shared" si="52"/>
        <v>36</v>
      </c>
      <c r="Z145" s="23">
        <f t="shared" si="52"/>
        <v>105</v>
      </c>
    </row>
    <row r="146" spans="2:26" x14ac:dyDescent="0.15">
      <c r="B146" s="23">
        <v>144</v>
      </c>
      <c r="C146" s="23" t="str">
        <f t="shared" si="46"/>
        <v>挂饰144</v>
      </c>
      <c r="D146" s="23" t="str">
        <f t="shared" si="35"/>
        <v>a</v>
      </c>
      <c r="E146" s="89" t="s">
        <v>1989</v>
      </c>
      <c r="F146" s="90" t="s">
        <v>1990</v>
      </c>
      <c r="G146" s="22" t="s">
        <v>1995</v>
      </c>
      <c r="H146" s="23">
        <f t="shared" si="51"/>
        <v>8</v>
      </c>
      <c r="I146" s="23">
        <f t="shared" si="39"/>
        <v>35</v>
      </c>
      <c r="J146" s="23">
        <f t="shared" si="40"/>
        <v>73</v>
      </c>
      <c r="K146" s="23">
        <f t="shared" si="41"/>
        <v>67</v>
      </c>
      <c r="L146" s="23">
        <f t="shared" si="42"/>
        <v>58</v>
      </c>
      <c r="M146" s="89" t="s">
        <v>1992</v>
      </c>
      <c r="N146" s="23">
        <f t="shared" si="43"/>
        <v>83</v>
      </c>
      <c r="O146" s="23">
        <f t="shared" si="44"/>
        <v>81</v>
      </c>
      <c r="P146" s="23">
        <f t="shared" si="45"/>
        <v>46</v>
      </c>
      <c r="Q146" s="112">
        <f t="shared" si="47"/>
        <v>0.23</v>
      </c>
      <c r="R146" s="112">
        <f t="shared" si="48"/>
        <v>0.20250000000000001</v>
      </c>
      <c r="S146" s="112">
        <f t="shared" si="49"/>
        <v>7.6666666666666675E-2</v>
      </c>
      <c r="T146" s="89" t="s">
        <v>1989</v>
      </c>
      <c r="U146" s="23">
        <f t="shared" si="52"/>
        <v>48</v>
      </c>
      <c r="V146" s="23">
        <f t="shared" si="52"/>
        <v>29</v>
      </c>
      <c r="W146" s="23">
        <f t="shared" si="52"/>
        <v>42</v>
      </c>
      <c r="X146" s="23">
        <f t="shared" si="52"/>
        <v>42</v>
      </c>
      <c r="Y146" s="23">
        <f t="shared" si="52"/>
        <v>42</v>
      </c>
      <c r="Z146" s="23">
        <f t="shared" si="52"/>
        <v>120</v>
      </c>
    </row>
    <row r="147" spans="2:26" x14ac:dyDescent="0.15">
      <c r="B147" s="23">
        <v>145</v>
      </c>
      <c r="C147" s="23" t="str">
        <f t="shared" si="46"/>
        <v>挂饰145</v>
      </c>
      <c r="D147" s="23" t="str">
        <f t="shared" si="35"/>
        <v>b</v>
      </c>
      <c r="E147" s="89" t="s">
        <v>1989</v>
      </c>
      <c r="F147" s="90" t="s">
        <v>1990</v>
      </c>
      <c r="G147" s="22" t="s">
        <v>1995</v>
      </c>
      <c r="H147" s="23">
        <f t="shared" si="51"/>
        <v>1</v>
      </c>
      <c r="I147" s="23">
        <f t="shared" si="39"/>
        <v>5</v>
      </c>
      <c r="J147" s="23">
        <f t="shared" si="40"/>
        <v>13</v>
      </c>
      <c r="K147" s="23">
        <f t="shared" si="41"/>
        <v>12</v>
      </c>
      <c r="L147" s="23">
        <f t="shared" si="42"/>
        <v>10</v>
      </c>
      <c r="M147" s="89" t="s">
        <v>1992</v>
      </c>
      <c r="N147" s="23">
        <f t="shared" si="43"/>
        <v>14</v>
      </c>
      <c r="O147" s="23">
        <f t="shared" si="44"/>
        <v>14</v>
      </c>
      <c r="P147" s="23">
        <f t="shared" si="45"/>
        <v>8</v>
      </c>
      <c r="Q147" s="112">
        <f t="shared" si="47"/>
        <v>0.04</v>
      </c>
      <c r="R147" s="112">
        <f t="shared" si="48"/>
        <v>3.5000000000000003E-2</v>
      </c>
      <c r="S147" s="112">
        <f t="shared" si="49"/>
        <v>1.3333333333333332E-2</v>
      </c>
      <c r="T147" s="89" t="s">
        <v>1989</v>
      </c>
      <c r="U147" s="23">
        <f t="shared" si="52"/>
        <v>8</v>
      </c>
      <c r="V147" s="23">
        <f t="shared" si="52"/>
        <v>5</v>
      </c>
      <c r="W147" s="23">
        <f t="shared" si="52"/>
        <v>7</v>
      </c>
      <c r="X147" s="23">
        <f t="shared" si="52"/>
        <v>7</v>
      </c>
      <c r="Y147" s="23">
        <f t="shared" si="52"/>
        <v>7</v>
      </c>
      <c r="Z147" s="23">
        <f t="shared" si="52"/>
        <v>21</v>
      </c>
    </row>
    <row r="148" spans="2:26" x14ac:dyDescent="0.15">
      <c r="B148" s="23">
        <v>146</v>
      </c>
      <c r="C148" s="23" t="str">
        <f t="shared" si="46"/>
        <v>挂饰146</v>
      </c>
      <c r="D148" s="23" t="str">
        <f t="shared" si="35"/>
        <v>b</v>
      </c>
      <c r="E148" s="89" t="s">
        <v>1989</v>
      </c>
      <c r="F148" s="90" t="s">
        <v>1990</v>
      </c>
      <c r="G148" s="22" t="s">
        <v>1995</v>
      </c>
      <c r="H148" s="23">
        <f t="shared" si="51"/>
        <v>2</v>
      </c>
      <c r="I148" s="23">
        <f t="shared" si="39"/>
        <v>9</v>
      </c>
      <c r="J148" s="23">
        <f t="shared" si="40"/>
        <v>25</v>
      </c>
      <c r="K148" s="23">
        <f t="shared" si="41"/>
        <v>23</v>
      </c>
      <c r="L148" s="23">
        <f t="shared" si="42"/>
        <v>20</v>
      </c>
      <c r="M148" s="89" t="s">
        <v>1992</v>
      </c>
      <c r="N148" s="23">
        <f t="shared" si="43"/>
        <v>29</v>
      </c>
      <c r="O148" s="23">
        <f t="shared" si="44"/>
        <v>28</v>
      </c>
      <c r="P148" s="23">
        <f t="shared" si="45"/>
        <v>16</v>
      </c>
      <c r="Q148" s="112">
        <f t="shared" si="47"/>
        <v>0.08</v>
      </c>
      <c r="R148" s="112">
        <f t="shared" si="48"/>
        <v>7.0000000000000007E-2</v>
      </c>
      <c r="S148" s="112">
        <f t="shared" si="49"/>
        <v>2.6666666666666665E-2</v>
      </c>
      <c r="T148" s="89" t="s">
        <v>1989</v>
      </c>
      <c r="U148" s="23">
        <f t="shared" si="52"/>
        <v>17</v>
      </c>
      <c r="V148" s="23">
        <f t="shared" si="52"/>
        <v>10</v>
      </c>
      <c r="W148" s="23">
        <f t="shared" si="52"/>
        <v>14</v>
      </c>
      <c r="X148" s="23">
        <f t="shared" si="52"/>
        <v>14</v>
      </c>
      <c r="Y148" s="23">
        <f t="shared" si="52"/>
        <v>14</v>
      </c>
      <c r="Z148" s="23">
        <f t="shared" si="52"/>
        <v>41</v>
      </c>
    </row>
    <row r="149" spans="2:26" x14ac:dyDescent="0.15">
      <c r="B149" s="23">
        <v>147</v>
      </c>
      <c r="C149" s="23" t="str">
        <f t="shared" si="46"/>
        <v>挂饰147</v>
      </c>
      <c r="D149" s="23" t="str">
        <f t="shared" si="35"/>
        <v>b</v>
      </c>
      <c r="E149" s="89" t="s">
        <v>1989</v>
      </c>
      <c r="F149" s="90" t="s">
        <v>1990</v>
      </c>
      <c r="G149" s="22" t="s">
        <v>1995</v>
      </c>
      <c r="H149" s="23">
        <f t="shared" si="51"/>
        <v>3</v>
      </c>
      <c r="I149" s="23">
        <f t="shared" si="39"/>
        <v>14</v>
      </c>
      <c r="J149" s="23">
        <f t="shared" si="40"/>
        <v>38</v>
      </c>
      <c r="K149" s="23">
        <f t="shared" si="41"/>
        <v>35</v>
      </c>
      <c r="L149" s="23">
        <f t="shared" si="42"/>
        <v>30</v>
      </c>
      <c r="M149" s="89" t="s">
        <v>1992</v>
      </c>
      <c r="N149" s="23">
        <f t="shared" si="43"/>
        <v>43</v>
      </c>
      <c r="O149" s="23">
        <f t="shared" si="44"/>
        <v>42</v>
      </c>
      <c r="P149" s="23">
        <f t="shared" si="45"/>
        <v>24</v>
      </c>
      <c r="Q149" s="112">
        <f t="shared" si="47"/>
        <v>0.12</v>
      </c>
      <c r="R149" s="112">
        <f t="shared" si="48"/>
        <v>0.105</v>
      </c>
      <c r="S149" s="112">
        <f t="shared" si="49"/>
        <v>0.04</v>
      </c>
      <c r="T149" s="89" t="s">
        <v>1989</v>
      </c>
      <c r="U149" s="23">
        <f t="shared" si="52"/>
        <v>25</v>
      </c>
      <c r="V149" s="23">
        <f t="shared" si="52"/>
        <v>15</v>
      </c>
      <c r="W149" s="23">
        <f t="shared" si="52"/>
        <v>22</v>
      </c>
      <c r="X149" s="23">
        <f t="shared" si="52"/>
        <v>22</v>
      </c>
      <c r="Y149" s="23">
        <f t="shared" si="52"/>
        <v>22</v>
      </c>
      <c r="Z149" s="23">
        <f t="shared" si="52"/>
        <v>62</v>
      </c>
    </row>
    <row r="150" spans="2:26" x14ac:dyDescent="0.15">
      <c r="B150" s="23">
        <v>148</v>
      </c>
      <c r="C150" s="23" t="str">
        <f t="shared" si="46"/>
        <v>挂饰148</v>
      </c>
      <c r="D150" s="23" t="str">
        <f t="shared" si="35"/>
        <v>b</v>
      </c>
      <c r="E150" s="89" t="s">
        <v>1989</v>
      </c>
      <c r="F150" s="90" t="s">
        <v>1990</v>
      </c>
      <c r="G150" s="22" t="s">
        <v>1995</v>
      </c>
      <c r="H150" s="23">
        <f t="shared" si="51"/>
        <v>4</v>
      </c>
      <c r="I150" s="23">
        <f t="shared" si="39"/>
        <v>18</v>
      </c>
      <c r="J150" s="23">
        <f t="shared" si="40"/>
        <v>50</v>
      </c>
      <c r="K150" s="23">
        <f t="shared" si="41"/>
        <v>46</v>
      </c>
      <c r="L150" s="23">
        <f t="shared" si="42"/>
        <v>40</v>
      </c>
      <c r="M150" s="89" t="s">
        <v>1992</v>
      </c>
      <c r="N150" s="23">
        <f t="shared" si="43"/>
        <v>58</v>
      </c>
      <c r="O150" s="23">
        <f t="shared" si="44"/>
        <v>56</v>
      </c>
      <c r="P150" s="23">
        <f t="shared" si="45"/>
        <v>32</v>
      </c>
      <c r="Q150" s="112">
        <f t="shared" si="47"/>
        <v>0.16</v>
      </c>
      <c r="R150" s="112">
        <f t="shared" si="48"/>
        <v>0.14000000000000001</v>
      </c>
      <c r="S150" s="112">
        <f t="shared" si="49"/>
        <v>5.333333333333333E-2</v>
      </c>
      <c r="T150" s="89" t="s">
        <v>1989</v>
      </c>
      <c r="U150" s="23">
        <f t="shared" si="52"/>
        <v>33</v>
      </c>
      <c r="V150" s="23">
        <f t="shared" si="52"/>
        <v>20</v>
      </c>
      <c r="W150" s="23">
        <f t="shared" si="52"/>
        <v>29</v>
      </c>
      <c r="X150" s="23">
        <f t="shared" si="52"/>
        <v>29</v>
      </c>
      <c r="Y150" s="23">
        <f t="shared" si="52"/>
        <v>29</v>
      </c>
      <c r="Z150" s="23">
        <f t="shared" si="52"/>
        <v>83</v>
      </c>
    </row>
    <row r="151" spans="2:26" x14ac:dyDescent="0.15">
      <c r="B151" s="23">
        <v>149</v>
      </c>
      <c r="C151" s="23" t="str">
        <f t="shared" si="46"/>
        <v>挂饰149</v>
      </c>
      <c r="D151" s="23" t="str">
        <f t="shared" si="35"/>
        <v>b</v>
      </c>
      <c r="E151" s="89" t="s">
        <v>1989</v>
      </c>
      <c r="F151" s="90" t="s">
        <v>1990</v>
      </c>
      <c r="G151" s="22" t="s">
        <v>1995</v>
      </c>
      <c r="H151" s="23">
        <f t="shared" si="51"/>
        <v>5</v>
      </c>
      <c r="I151" s="23">
        <f t="shared" si="39"/>
        <v>23</v>
      </c>
      <c r="J151" s="23">
        <f t="shared" si="40"/>
        <v>63</v>
      </c>
      <c r="K151" s="23">
        <f t="shared" si="41"/>
        <v>58</v>
      </c>
      <c r="L151" s="23">
        <f t="shared" si="42"/>
        <v>50</v>
      </c>
      <c r="M151" s="89" t="s">
        <v>1992</v>
      </c>
      <c r="N151" s="23">
        <f t="shared" si="43"/>
        <v>72</v>
      </c>
      <c r="O151" s="23">
        <f t="shared" si="44"/>
        <v>70</v>
      </c>
      <c r="P151" s="23">
        <f t="shared" si="45"/>
        <v>40</v>
      </c>
      <c r="Q151" s="112">
        <f t="shared" si="47"/>
        <v>0.2</v>
      </c>
      <c r="R151" s="112">
        <f t="shared" si="48"/>
        <v>0.17499999999999999</v>
      </c>
      <c r="S151" s="112">
        <f t="shared" si="49"/>
        <v>6.6666666666666666E-2</v>
      </c>
      <c r="T151" s="89" t="s">
        <v>1989</v>
      </c>
      <c r="U151" s="23">
        <f t="shared" si="52"/>
        <v>41</v>
      </c>
      <c r="V151" s="23">
        <f t="shared" si="52"/>
        <v>25</v>
      </c>
      <c r="W151" s="23">
        <f t="shared" si="52"/>
        <v>36</v>
      </c>
      <c r="X151" s="23">
        <f t="shared" si="52"/>
        <v>36</v>
      </c>
      <c r="Y151" s="23">
        <f t="shared" si="52"/>
        <v>36</v>
      </c>
      <c r="Z151" s="23">
        <f t="shared" si="52"/>
        <v>104</v>
      </c>
    </row>
    <row r="152" spans="2:26" x14ac:dyDescent="0.15">
      <c r="B152" s="23">
        <v>150</v>
      </c>
      <c r="C152" s="23" t="str">
        <f t="shared" si="46"/>
        <v>挂饰150</v>
      </c>
      <c r="D152" s="23" t="str">
        <f t="shared" si="35"/>
        <v>b</v>
      </c>
      <c r="E152" s="89" t="s">
        <v>1989</v>
      </c>
      <c r="F152" s="90" t="s">
        <v>1990</v>
      </c>
      <c r="G152" s="22" t="s">
        <v>1995</v>
      </c>
      <c r="H152" s="23">
        <f t="shared" si="51"/>
        <v>6</v>
      </c>
      <c r="I152" s="23">
        <f t="shared" si="39"/>
        <v>27</v>
      </c>
      <c r="J152" s="23">
        <f t="shared" si="40"/>
        <v>76</v>
      </c>
      <c r="K152" s="23">
        <f t="shared" si="41"/>
        <v>69</v>
      </c>
      <c r="L152" s="23">
        <f t="shared" si="42"/>
        <v>60</v>
      </c>
      <c r="M152" s="89" t="s">
        <v>1992</v>
      </c>
      <c r="N152" s="23">
        <f t="shared" si="43"/>
        <v>86</v>
      </c>
      <c r="O152" s="23">
        <f t="shared" si="44"/>
        <v>84</v>
      </c>
      <c r="P152" s="23">
        <f t="shared" si="45"/>
        <v>48</v>
      </c>
      <c r="Q152" s="112">
        <f t="shared" si="47"/>
        <v>0.24</v>
      </c>
      <c r="R152" s="112">
        <f t="shared" si="48"/>
        <v>0.21</v>
      </c>
      <c r="S152" s="112">
        <f t="shared" si="49"/>
        <v>0.08</v>
      </c>
      <c r="T152" s="89" t="s">
        <v>1989</v>
      </c>
      <c r="U152" s="23">
        <f t="shared" si="52"/>
        <v>50</v>
      </c>
      <c r="V152" s="23">
        <f t="shared" si="52"/>
        <v>30</v>
      </c>
      <c r="W152" s="23">
        <f t="shared" si="52"/>
        <v>43</v>
      </c>
      <c r="X152" s="23">
        <f t="shared" si="52"/>
        <v>43</v>
      </c>
      <c r="Y152" s="23">
        <f t="shared" si="52"/>
        <v>43</v>
      </c>
      <c r="Z152" s="23">
        <f t="shared" si="52"/>
        <v>124</v>
      </c>
    </row>
    <row r="153" spans="2:26" x14ac:dyDescent="0.15">
      <c r="B153" s="23">
        <v>151</v>
      </c>
      <c r="C153" s="23" t="str">
        <f t="shared" si="46"/>
        <v>挂饰151</v>
      </c>
      <c r="D153" s="23" t="str">
        <f t="shared" si="35"/>
        <v>b</v>
      </c>
      <c r="E153" s="89" t="s">
        <v>1989</v>
      </c>
      <c r="F153" s="90" t="s">
        <v>1990</v>
      </c>
      <c r="G153" s="22" t="s">
        <v>1995</v>
      </c>
      <c r="H153" s="23">
        <f t="shared" si="51"/>
        <v>7</v>
      </c>
      <c r="I153" s="23">
        <f t="shared" si="39"/>
        <v>32</v>
      </c>
      <c r="J153" s="23">
        <f t="shared" si="40"/>
        <v>88</v>
      </c>
      <c r="K153" s="23">
        <f t="shared" si="41"/>
        <v>81</v>
      </c>
      <c r="L153" s="23">
        <f t="shared" si="42"/>
        <v>71</v>
      </c>
      <c r="M153" s="89" t="s">
        <v>1992</v>
      </c>
      <c r="N153" s="23">
        <f t="shared" si="43"/>
        <v>101</v>
      </c>
      <c r="O153" s="23">
        <f t="shared" si="44"/>
        <v>98</v>
      </c>
      <c r="P153" s="23">
        <f t="shared" si="45"/>
        <v>55</v>
      </c>
      <c r="Q153" s="112">
        <f t="shared" si="47"/>
        <v>0.27500000000000002</v>
      </c>
      <c r="R153" s="112">
        <f t="shared" si="48"/>
        <v>0.245</v>
      </c>
      <c r="S153" s="112">
        <f t="shared" si="49"/>
        <v>9.166666666666666E-2</v>
      </c>
      <c r="T153" s="89" t="s">
        <v>1989</v>
      </c>
      <c r="U153" s="23">
        <f t="shared" ref="U153:Z162" si="53">ROUND(VLOOKUP($F153,professionGrow,MATCH(U$2,professionGrowPName,0),FALSE)*(1+VLOOKUP($G153,professionGrowP,MATCH(U$2,professionGrowPName,0),FALSE))*$H153*10*VLOOKUP($D153,drop_qulity,5,FALSE),0)</f>
        <v>58</v>
      </c>
      <c r="V153" s="23">
        <f t="shared" si="53"/>
        <v>35</v>
      </c>
      <c r="W153" s="23">
        <f t="shared" si="53"/>
        <v>50</v>
      </c>
      <c r="X153" s="23">
        <f t="shared" si="53"/>
        <v>50</v>
      </c>
      <c r="Y153" s="23">
        <f t="shared" si="53"/>
        <v>50</v>
      </c>
      <c r="Z153" s="23">
        <f t="shared" si="53"/>
        <v>145</v>
      </c>
    </row>
    <row r="154" spans="2:26" x14ac:dyDescent="0.15">
      <c r="B154" s="23">
        <v>152</v>
      </c>
      <c r="C154" s="23" t="str">
        <f t="shared" si="46"/>
        <v>挂饰152</v>
      </c>
      <c r="D154" s="23" t="str">
        <f t="shared" si="35"/>
        <v>b</v>
      </c>
      <c r="E154" s="89" t="s">
        <v>1989</v>
      </c>
      <c r="F154" s="90" t="s">
        <v>1990</v>
      </c>
      <c r="G154" s="22" t="s">
        <v>1995</v>
      </c>
      <c r="H154" s="23">
        <f t="shared" si="51"/>
        <v>8</v>
      </c>
      <c r="I154" s="23">
        <f t="shared" si="39"/>
        <v>36</v>
      </c>
      <c r="J154" s="23">
        <f t="shared" si="40"/>
        <v>101</v>
      </c>
      <c r="K154" s="23">
        <f t="shared" si="41"/>
        <v>92</v>
      </c>
      <c r="L154" s="23">
        <f t="shared" si="42"/>
        <v>81</v>
      </c>
      <c r="M154" s="89" t="s">
        <v>1992</v>
      </c>
      <c r="N154" s="23">
        <f t="shared" si="43"/>
        <v>115</v>
      </c>
      <c r="O154" s="23">
        <f t="shared" si="44"/>
        <v>112</v>
      </c>
      <c r="P154" s="23">
        <f t="shared" si="45"/>
        <v>63</v>
      </c>
      <c r="Q154" s="112">
        <f t="shared" si="47"/>
        <v>0.315</v>
      </c>
      <c r="R154" s="112">
        <f t="shared" si="48"/>
        <v>0.28000000000000003</v>
      </c>
      <c r="S154" s="112">
        <f t="shared" si="49"/>
        <v>0.105</v>
      </c>
      <c r="T154" s="89" t="s">
        <v>1989</v>
      </c>
      <c r="U154" s="23">
        <f t="shared" si="53"/>
        <v>66</v>
      </c>
      <c r="V154" s="23">
        <f t="shared" si="53"/>
        <v>40</v>
      </c>
      <c r="W154" s="23">
        <f t="shared" si="53"/>
        <v>58</v>
      </c>
      <c r="X154" s="23">
        <f t="shared" si="53"/>
        <v>58</v>
      </c>
      <c r="Y154" s="23">
        <f t="shared" si="53"/>
        <v>58</v>
      </c>
      <c r="Z154" s="23">
        <f t="shared" si="53"/>
        <v>166</v>
      </c>
    </row>
    <row r="155" spans="2:26" x14ac:dyDescent="0.15">
      <c r="B155" s="23">
        <v>153</v>
      </c>
      <c r="C155" s="23" t="str">
        <f t="shared" si="46"/>
        <v>挂饰153</v>
      </c>
      <c r="D155" s="23" t="str">
        <f t="shared" si="35"/>
        <v>c</v>
      </c>
      <c r="E155" s="89" t="s">
        <v>1989</v>
      </c>
      <c r="F155" s="90" t="s">
        <v>1990</v>
      </c>
      <c r="G155" s="22" t="s">
        <v>1995</v>
      </c>
      <c r="H155" s="23">
        <f t="shared" si="51"/>
        <v>1</v>
      </c>
      <c r="I155" s="23">
        <f t="shared" si="39"/>
        <v>9</v>
      </c>
      <c r="J155" s="23">
        <f t="shared" si="40"/>
        <v>0</v>
      </c>
      <c r="K155" s="23">
        <f t="shared" si="41"/>
        <v>0</v>
      </c>
      <c r="L155" s="23">
        <f t="shared" si="42"/>
        <v>0</v>
      </c>
      <c r="M155" s="89" t="s">
        <v>1992</v>
      </c>
      <c r="N155" s="23">
        <f t="shared" si="43"/>
        <v>0</v>
      </c>
      <c r="O155" s="23">
        <f t="shared" si="44"/>
        <v>0</v>
      </c>
      <c r="P155" s="23">
        <f t="shared" si="45"/>
        <v>0</v>
      </c>
      <c r="Q155" s="112">
        <f t="shared" si="47"/>
        <v>0</v>
      </c>
      <c r="R155" s="112">
        <f t="shared" si="48"/>
        <v>0</v>
      </c>
      <c r="S155" s="112">
        <f t="shared" si="49"/>
        <v>0</v>
      </c>
      <c r="T155" s="89" t="s">
        <v>1989</v>
      </c>
      <c r="U155" s="23">
        <f t="shared" si="53"/>
        <v>0</v>
      </c>
      <c r="V155" s="23">
        <f t="shared" si="53"/>
        <v>0</v>
      </c>
      <c r="W155" s="23">
        <f t="shared" si="53"/>
        <v>0</v>
      </c>
      <c r="X155" s="23">
        <f t="shared" si="53"/>
        <v>0</v>
      </c>
      <c r="Y155" s="23">
        <f t="shared" si="53"/>
        <v>0</v>
      </c>
      <c r="Z155" s="23">
        <f t="shared" si="53"/>
        <v>0</v>
      </c>
    </row>
    <row r="156" spans="2:26" x14ac:dyDescent="0.15">
      <c r="B156" s="23">
        <v>154</v>
      </c>
      <c r="C156" s="23" t="str">
        <f t="shared" si="46"/>
        <v>挂饰154</v>
      </c>
      <c r="D156" s="23" t="str">
        <f t="shared" si="35"/>
        <v>c</v>
      </c>
      <c r="E156" s="89" t="s">
        <v>1989</v>
      </c>
      <c r="F156" s="90" t="s">
        <v>1990</v>
      </c>
      <c r="G156" s="22" t="s">
        <v>1995</v>
      </c>
      <c r="H156" s="23">
        <f t="shared" si="51"/>
        <v>2</v>
      </c>
      <c r="I156" s="23">
        <f t="shared" si="39"/>
        <v>18</v>
      </c>
      <c r="J156" s="23">
        <f t="shared" si="40"/>
        <v>0</v>
      </c>
      <c r="K156" s="23">
        <f t="shared" si="41"/>
        <v>0</v>
      </c>
      <c r="L156" s="23">
        <f t="shared" si="42"/>
        <v>0</v>
      </c>
      <c r="M156" s="89" t="s">
        <v>1992</v>
      </c>
      <c r="N156" s="23">
        <f t="shared" si="43"/>
        <v>0</v>
      </c>
      <c r="O156" s="23">
        <f t="shared" si="44"/>
        <v>0</v>
      </c>
      <c r="P156" s="23">
        <f t="shared" si="45"/>
        <v>0</v>
      </c>
      <c r="Q156" s="112">
        <f t="shared" si="47"/>
        <v>0</v>
      </c>
      <c r="R156" s="112">
        <f t="shared" si="48"/>
        <v>0</v>
      </c>
      <c r="S156" s="112">
        <f t="shared" si="49"/>
        <v>0</v>
      </c>
      <c r="T156" s="89" t="s">
        <v>1989</v>
      </c>
      <c r="U156" s="23">
        <f t="shared" si="53"/>
        <v>0</v>
      </c>
      <c r="V156" s="23">
        <f t="shared" si="53"/>
        <v>0</v>
      </c>
      <c r="W156" s="23">
        <f t="shared" si="53"/>
        <v>0</v>
      </c>
      <c r="X156" s="23">
        <f t="shared" si="53"/>
        <v>0</v>
      </c>
      <c r="Y156" s="23">
        <f t="shared" si="53"/>
        <v>0</v>
      </c>
      <c r="Z156" s="23">
        <f t="shared" si="53"/>
        <v>0</v>
      </c>
    </row>
    <row r="157" spans="2:26" x14ac:dyDescent="0.15">
      <c r="B157" s="23">
        <v>155</v>
      </c>
      <c r="C157" s="23" t="str">
        <f t="shared" si="46"/>
        <v>挂饰155</v>
      </c>
      <c r="D157" s="23" t="str">
        <f t="shared" si="35"/>
        <v>c</v>
      </c>
      <c r="E157" s="89" t="s">
        <v>1989</v>
      </c>
      <c r="F157" s="90" t="s">
        <v>1990</v>
      </c>
      <c r="G157" s="22" t="s">
        <v>1995</v>
      </c>
      <c r="H157" s="23">
        <f t="shared" si="51"/>
        <v>3</v>
      </c>
      <c r="I157" s="23">
        <f t="shared" si="39"/>
        <v>27</v>
      </c>
      <c r="J157" s="23">
        <f t="shared" si="40"/>
        <v>0</v>
      </c>
      <c r="K157" s="23">
        <f t="shared" si="41"/>
        <v>0</v>
      </c>
      <c r="L157" s="23">
        <f t="shared" si="42"/>
        <v>0</v>
      </c>
      <c r="M157" s="89" t="s">
        <v>1992</v>
      </c>
      <c r="N157" s="23">
        <f t="shared" si="43"/>
        <v>0</v>
      </c>
      <c r="O157" s="23">
        <f t="shared" si="44"/>
        <v>0</v>
      </c>
      <c r="P157" s="23">
        <f t="shared" si="45"/>
        <v>0</v>
      </c>
      <c r="Q157" s="112">
        <f t="shared" si="47"/>
        <v>0</v>
      </c>
      <c r="R157" s="112">
        <f t="shared" si="48"/>
        <v>0</v>
      </c>
      <c r="S157" s="112">
        <f t="shared" si="49"/>
        <v>0</v>
      </c>
      <c r="T157" s="89" t="s">
        <v>1989</v>
      </c>
      <c r="U157" s="23">
        <f t="shared" si="53"/>
        <v>0</v>
      </c>
      <c r="V157" s="23">
        <f t="shared" si="53"/>
        <v>0</v>
      </c>
      <c r="W157" s="23">
        <f t="shared" si="53"/>
        <v>0</v>
      </c>
      <c r="X157" s="23">
        <f t="shared" si="53"/>
        <v>0</v>
      </c>
      <c r="Y157" s="23">
        <f t="shared" si="53"/>
        <v>0</v>
      </c>
      <c r="Z157" s="23">
        <f t="shared" si="53"/>
        <v>0</v>
      </c>
    </row>
    <row r="158" spans="2:26" x14ac:dyDescent="0.15">
      <c r="B158" s="23">
        <v>156</v>
      </c>
      <c r="C158" s="23" t="str">
        <f t="shared" si="46"/>
        <v>挂饰156</v>
      </c>
      <c r="D158" s="23" t="str">
        <f t="shared" si="35"/>
        <v>c</v>
      </c>
      <c r="E158" s="89" t="s">
        <v>1989</v>
      </c>
      <c r="F158" s="90" t="s">
        <v>1990</v>
      </c>
      <c r="G158" s="22" t="s">
        <v>1995</v>
      </c>
      <c r="H158" s="23">
        <f t="shared" si="51"/>
        <v>4</v>
      </c>
      <c r="I158" s="23">
        <f t="shared" si="39"/>
        <v>36</v>
      </c>
      <c r="J158" s="23">
        <f t="shared" si="40"/>
        <v>0</v>
      </c>
      <c r="K158" s="23">
        <f t="shared" si="41"/>
        <v>0</v>
      </c>
      <c r="L158" s="23">
        <f t="shared" si="42"/>
        <v>0</v>
      </c>
      <c r="M158" s="89" t="s">
        <v>1992</v>
      </c>
      <c r="N158" s="23">
        <f t="shared" si="43"/>
        <v>0</v>
      </c>
      <c r="O158" s="23">
        <f t="shared" si="44"/>
        <v>0</v>
      </c>
      <c r="P158" s="23">
        <f t="shared" si="45"/>
        <v>0</v>
      </c>
      <c r="Q158" s="112">
        <f t="shared" si="47"/>
        <v>0</v>
      </c>
      <c r="R158" s="112">
        <f t="shared" si="48"/>
        <v>0</v>
      </c>
      <c r="S158" s="112">
        <f t="shared" si="49"/>
        <v>0</v>
      </c>
      <c r="T158" s="89" t="s">
        <v>1989</v>
      </c>
      <c r="U158" s="23">
        <f t="shared" si="53"/>
        <v>0</v>
      </c>
      <c r="V158" s="23">
        <f t="shared" si="53"/>
        <v>0</v>
      </c>
      <c r="W158" s="23">
        <f t="shared" si="53"/>
        <v>0</v>
      </c>
      <c r="X158" s="23">
        <f t="shared" si="53"/>
        <v>0</v>
      </c>
      <c r="Y158" s="23">
        <f t="shared" si="53"/>
        <v>0</v>
      </c>
      <c r="Z158" s="23">
        <f t="shared" si="53"/>
        <v>0</v>
      </c>
    </row>
    <row r="159" spans="2:26" x14ac:dyDescent="0.15">
      <c r="B159" s="23">
        <v>157</v>
      </c>
      <c r="C159" s="23" t="str">
        <f t="shared" si="46"/>
        <v>挂饰157</v>
      </c>
      <c r="D159" s="23" t="str">
        <f t="shared" si="35"/>
        <v>c</v>
      </c>
      <c r="E159" s="89" t="s">
        <v>1989</v>
      </c>
      <c r="F159" s="90" t="s">
        <v>1990</v>
      </c>
      <c r="G159" s="22" t="s">
        <v>1995</v>
      </c>
      <c r="H159" s="23">
        <f t="shared" si="51"/>
        <v>5</v>
      </c>
      <c r="I159" s="23">
        <f t="shared" si="39"/>
        <v>44</v>
      </c>
      <c r="J159" s="23">
        <f t="shared" si="40"/>
        <v>0</v>
      </c>
      <c r="K159" s="23">
        <f t="shared" si="41"/>
        <v>0</v>
      </c>
      <c r="L159" s="23">
        <f t="shared" si="42"/>
        <v>0</v>
      </c>
      <c r="M159" s="89" t="s">
        <v>1992</v>
      </c>
      <c r="N159" s="23">
        <f t="shared" si="43"/>
        <v>0</v>
      </c>
      <c r="O159" s="23">
        <f t="shared" si="44"/>
        <v>0</v>
      </c>
      <c r="P159" s="23">
        <f t="shared" si="45"/>
        <v>0</v>
      </c>
      <c r="Q159" s="112">
        <f t="shared" si="47"/>
        <v>0</v>
      </c>
      <c r="R159" s="112">
        <f t="shared" si="48"/>
        <v>0</v>
      </c>
      <c r="S159" s="112">
        <f t="shared" si="49"/>
        <v>0</v>
      </c>
      <c r="T159" s="89" t="s">
        <v>1989</v>
      </c>
      <c r="U159" s="23">
        <f t="shared" si="53"/>
        <v>0</v>
      </c>
      <c r="V159" s="23">
        <f t="shared" si="53"/>
        <v>0</v>
      </c>
      <c r="W159" s="23">
        <f t="shared" si="53"/>
        <v>0</v>
      </c>
      <c r="X159" s="23">
        <f t="shared" si="53"/>
        <v>0</v>
      </c>
      <c r="Y159" s="23">
        <f t="shared" si="53"/>
        <v>0</v>
      </c>
      <c r="Z159" s="23">
        <f t="shared" si="53"/>
        <v>0</v>
      </c>
    </row>
    <row r="160" spans="2:26" x14ac:dyDescent="0.15">
      <c r="B160" s="23">
        <v>158</v>
      </c>
      <c r="C160" s="23" t="str">
        <f t="shared" si="46"/>
        <v>挂饰158</v>
      </c>
      <c r="D160" s="23" t="str">
        <f t="shared" si="35"/>
        <v>c</v>
      </c>
      <c r="E160" s="89" t="s">
        <v>1989</v>
      </c>
      <c r="F160" s="90" t="s">
        <v>1990</v>
      </c>
      <c r="G160" s="22" t="s">
        <v>1995</v>
      </c>
      <c r="H160" s="23">
        <f t="shared" si="51"/>
        <v>6</v>
      </c>
      <c r="I160" s="23">
        <f t="shared" si="39"/>
        <v>53</v>
      </c>
      <c r="J160" s="23">
        <f t="shared" si="40"/>
        <v>0</v>
      </c>
      <c r="K160" s="23">
        <f t="shared" si="41"/>
        <v>0</v>
      </c>
      <c r="L160" s="23">
        <f t="shared" si="42"/>
        <v>0</v>
      </c>
      <c r="M160" s="89" t="s">
        <v>1992</v>
      </c>
      <c r="N160" s="23">
        <f t="shared" si="43"/>
        <v>0</v>
      </c>
      <c r="O160" s="23">
        <f t="shared" si="44"/>
        <v>0</v>
      </c>
      <c r="P160" s="23">
        <f t="shared" si="45"/>
        <v>0</v>
      </c>
      <c r="Q160" s="112">
        <f t="shared" si="47"/>
        <v>0</v>
      </c>
      <c r="R160" s="112">
        <f t="shared" si="48"/>
        <v>0</v>
      </c>
      <c r="S160" s="112">
        <f t="shared" si="49"/>
        <v>0</v>
      </c>
      <c r="T160" s="89" t="s">
        <v>1989</v>
      </c>
      <c r="U160" s="23">
        <f t="shared" si="53"/>
        <v>0</v>
      </c>
      <c r="V160" s="23">
        <f t="shared" si="53"/>
        <v>0</v>
      </c>
      <c r="W160" s="23">
        <f t="shared" si="53"/>
        <v>0</v>
      </c>
      <c r="X160" s="23">
        <f t="shared" si="53"/>
        <v>0</v>
      </c>
      <c r="Y160" s="23">
        <f t="shared" si="53"/>
        <v>0</v>
      </c>
      <c r="Z160" s="23">
        <f t="shared" si="53"/>
        <v>0</v>
      </c>
    </row>
    <row r="161" spans="2:26" x14ac:dyDescent="0.15">
      <c r="B161" s="23">
        <v>159</v>
      </c>
      <c r="C161" s="23" t="str">
        <f t="shared" si="46"/>
        <v>挂饰159</v>
      </c>
      <c r="D161" s="23" t="str">
        <f t="shared" si="35"/>
        <v>c</v>
      </c>
      <c r="E161" s="89" t="s">
        <v>1989</v>
      </c>
      <c r="F161" s="90" t="s">
        <v>1990</v>
      </c>
      <c r="G161" s="22" t="s">
        <v>1995</v>
      </c>
      <c r="H161" s="23">
        <f t="shared" si="51"/>
        <v>7</v>
      </c>
      <c r="I161" s="23">
        <f t="shared" si="39"/>
        <v>62</v>
      </c>
      <c r="J161" s="23">
        <f t="shared" si="40"/>
        <v>0</v>
      </c>
      <c r="K161" s="23">
        <f t="shared" si="41"/>
        <v>0</v>
      </c>
      <c r="L161" s="23">
        <f t="shared" si="42"/>
        <v>0</v>
      </c>
      <c r="M161" s="89" t="s">
        <v>1992</v>
      </c>
      <c r="N161" s="23">
        <f t="shared" si="43"/>
        <v>0</v>
      </c>
      <c r="O161" s="23">
        <f t="shared" si="44"/>
        <v>0</v>
      </c>
      <c r="P161" s="23">
        <f t="shared" si="45"/>
        <v>0</v>
      </c>
      <c r="Q161" s="112">
        <f t="shared" si="47"/>
        <v>0</v>
      </c>
      <c r="R161" s="112">
        <f t="shared" si="48"/>
        <v>0</v>
      </c>
      <c r="S161" s="112">
        <f t="shared" si="49"/>
        <v>0</v>
      </c>
      <c r="T161" s="89" t="s">
        <v>1989</v>
      </c>
      <c r="U161" s="23">
        <f t="shared" si="53"/>
        <v>0</v>
      </c>
      <c r="V161" s="23">
        <f t="shared" si="53"/>
        <v>0</v>
      </c>
      <c r="W161" s="23">
        <f t="shared" si="53"/>
        <v>0</v>
      </c>
      <c r="X161" s="23">
        <f t="shared" si="53"/>
        <v>0</v>
      </c>
      <c r="Y161" s="23">
        <f t="shared" si="53"/>
        <v>0</v>
      </c>
      <c r="Z161" s="23">
        <f t="shared" si="53"/>
        <v>0</v>
      </c>
    </row>
    <row r="162" spans="2:26" x14ac:dyDescent="0.15">
      <c r="B162" s="23">
        <v>160</v>
      </c>
      <c r="C162" s="23" t="str">
        <f t="shared" si="46"/>
        <v>挂饰160</v>
      </c>
      <c r="D162" s="23" t="str">
        <f t="shared" si="35"/>
        <v>c</v>
      </c>
      <c r="E162" s="89" t="s">
        <v>1989</v>
      </c>
      <c r="F162" s="90" t="s">
        <v>1990</v>
      </c>
      <c r="G162" s="22" t="s">
        <v>1995</v>
      </c>
      <c r="H162" s="23">
        <f t="shared" si="51"/>
        <v>8</v>
      </c>
      <c r="I162" s="23">
        <f t="shared" si="39"/>
        <v>71</v>
      </c>
      <c r="J162" s="23">
        <f t="shared" si="40"/>
        <v>0</v>
      </c>
      <c r="K162" s="23">
        <f t="shared" si="41"/>
        <v>0</v>
      </c>
      <c r="L162" s="23">
        <f t="shared" si="42"/>
        <v>0</v>
      </c>
      <c r="M162" s="89" t="s">
        <v>1992</v>
      </c>
      <c r="N162" s="23">
        <f t="shared" si="43"/>
        <v>0</v>
      </c>
      <c r="O162" s="23">
        <f t="shared" si="44"/>
        <v>0</v>
      </c>
      <c r="P162" s="23">
        <f t="shared" si="45"/>
        <v>0</v>
      </c>
      <c r="Q162" s="112">
        <f t="shared" si="47"/>
        <v>0</v>
      </c>
      <c r="R162" s="112">
        <f t="shared" si="48"/>
        <v>0</v>
      </c>
      <c r="S162" s="112">
        <f t="shared" si="49"/>
        <v>0</v>
      </c>
      <c r="T162" s="89" t="s">
        <v>1989</v>
      </c>
      <c r="U162" s="23">
        <f t="shared" si="53"/>
        <v>0</v>
      </c>
      <c r="V162" s="23">
        <f t="shared" si="53"/>
        <v>0</v>
      </c>
      <c r="W162" s="23">
        <f t="shared" si="53"/>
        <v>0</v>
      </c>
      <c r="X162" s="23">
        <f t="shared" si="53"/>
        <v>0</v>
      </c>
      <c r="Y162" s="23">
        <f t="shared" si="53"/>
        <v>0</v>
      </c>
      <c r="Z162" s="23">
        <f t="shared" si="53"/>
        <v>0</v>
      </c>
    </row>
    <row r="163" spans="2:26" x14ac:dyDescent="0.15">
      <c r="B163" s="23">
        <v>161</v>
      </c>
      <c r="C163" s="23" t="str">
        <f t="shared" si="46"/>
        <v>挂饰161</v>
      </c>
      <c r="D163" s="23" t="str">
        <f t="shared" si="35"/>
        <v>s</v>
      </c>
      <c r="E163" s="89" t="s">
        <v>1989</v>
      </c>
      <c r="F163" s="90" t="s">
        <v>1990</v>
      </c>
      <c r="G163" s="22" t="s">
        <v>1996</v>
      </c>
      <c r="H163" s="23">
        <f t="shared" si="51"/>
        <v>1</v>
      </c>
      <c r="I163" s="23">
        <f t="shared" si="39"/>
        <v>9</v>
      </c>
      <c r="J163" s="23">
        <f t="shared" si="40"/>
        <v>10</v>
      </c>
      <c r="K163" s="23">
        <f t="shared" si="41"/>
        <v>5</v>
      </c>
      <c r="L163" s="23">
        <f t="shared" si="42"/>
        <v>8</v>
      </c>
      <c r="M163" s="89" t="s">
        <v>1992</v>
      </c>
      <c r="N163" s="23">
        <f t="shared" si="43"/>
        <v>8</v>
      </c>
      <c r="O163" s="23">
        <f t="shared" si="44"/>
        <v>8</v>
      </c>
      <c r="P163" s="23">
        <f t="shared" si="45"/>
        <v>4</v>
      </c>
      <c r="Q163" s="112">
        <f t="shared" si="47"/>
        <v>0.02</v>
      </c>
      <c r="R163" s="112">
        <f t="shared" si="48"/>
        <v>0.02</v>
      </c>
      <c r="S163" s="112">
        <f t="shared" si="49"/>
        <v>6.6666666666666662E-3</v>
      </c>
      <c r="T163" s="89" t="s">
        <v>1989</v>
      </c>
      <c r="U163" s="23">
        <f t="shared" ref="U163:Z172" si="54">ROUND(VLOOKUP($F163,professionGrow,MATCH(U$2,professionGrowPName,0),FALSE)*(1+VLOOKUP($G163,professionGrowP,MATCH(U$2,professionGrowPName,0),FALSE))*$H163*10*VLOOKUP($D163,drop_qulity,5,FALSE),0)</f>
        <v>5</v>
      </c>
      <c r="V163" s="23">
        <f t="shared" si="54"/>
        <v>5</v>
      </c>
      <c r="W163" s="23">
        <f t="shared" si="54"/>
        <v>5</v>
      </c>
      <c r="X163" s="23">
        <f t="shared" si="54"/>
        <v>5</v>
      </c>
      <c r="Y163" s="23">
        <f t="shared" si="54"/>
        <v>5</v>
      </c>
      <c r="Z163" s="23">
        <f t="shared" si="54"/>
        <v>8</v>
      </c>
    </row>
    <row r="164" spans="2:26" x14ac:dyDescent="0.15">
      <c r="B164" s="23">
        <v>162</v>
      </c>
      <c r="C164" s="23" t="str">
        <f t="shared" si="46"/>
        <v>挂饰162</v>
      </c>
      <c r="D164" s="23" t="str">
        <f t="shared" ref="D164:D227" si="55">D132</f>
        <v>s</v>
      </c>
      <c r="E164" s="89" t="s">
        <v>1989</v>
      </c>
      <c r="F164" s="90" t="s">
        <v>1990</v>
      </c>
      <c r="G164" s="22" t="s">
        <v>1996</v>
      </c>
      <c r="H164" s="23">
        <f t="shared" si="51"/>
        <v>2</v>
      </c>
      <c r="I164" s="23">
        <f t="shared" si="39"/>
        <v>18</v>
      </c>
      <c r="J164" s="23">
        <f t="shared" si="40"/>
        <v>20</v>
      </c>
      <c r="K164" s="23">
        <f t="shared" si="41"/>
        <v>11</v>
      </c>
      <c r="L164" s="23">
        <f t="shared" si="42"/>
        <v>16</v>
      </c>
      <c r="M164" s="89" t="s">
        <v>1992</v>
      </c>
      <c r="N164" s="23">
        <f t="shared" si="43"/>
        <v>16</v>
      </c>
      <c r="O164" s="23">
        <f t="shared" si="44"/>
        <v>16</v>
      </c>
      <c r="P164" s="23">
        <f t="shared" si="45"/>
        <v>7</v>
      </c>
      <c r="Q164" s="112">
        <f t="shared" si="47"/>
        <v>3.5000000000000003E-2</v>
      </c>
      <c r="R164" s="112">
        <f t="shared" si="48"/>
        <v>0.04</v>
      </c>
      <c r="S164" s="112">
        <f t="shared" si="49"/>
        <v>1.1666666666666667E-2</v>
      </c>
      <c r="T164" s="89" t="s">
        <v>1989</v>
      </c>
      <c r="U164" s="23">
        <f t="shared" si="54"/>
        <v>9</v>
      </c>
      <c r="V164" s="23">
        <f t="shared" si="54"/>
        <v>9</v>
      </c>
      <c r="W164" s="23">
        <f t="shared" si="54"/>
        <v>10</v>
      </c>
      <c r="X164" s="23">
        <f t="shared" si="54"/>
        <v>9</v>
      </c>
      <c r="Y164" s="23">
        <f t="shared" si="54"/>
        <v>10</v>
      </c>
      <c r="Z164" s="23">
        <f t="shared" si="54"/>
        <v>16</v>
      </c>
    </row>
    <row r="165" spans="2:26" x14ac:dyDescent="0.15">
      <c r="B165" s="23">
        <v>163</v>
      </c>
      <c r="C165" s="23" t="str">
        <f t="shared" si="46"/>
        <v>挂饰163</v>
      </c>
      <c r="D165" s="23" t="str">
        <f t="shared" si="55"/>
        <v>s</v>
      </c>
      <c r="E165" s="89" t="s">
        <v>1989</v>
      </c>
      <c r="F165" s="90" t="s">
        <v>1990</v>
      </c>
      <c r="G165" s="22" t="s">
        <v>1996</v>
      </c>
      <c r="H165" s="23">
        <f t="shared" si="51"/>
        <v>3</v>
      </c>
      <c r="I165" s="23">
        <f t="shared" si="39"/>
        <v>27</v>
      </c>
      <c r="J165" s="23">
        <f t="shared" si="40"/>
        <v>31</v>
      </c>
      <c r="K165" s="23">
        <f t="shared" si="41"/>
        <v>16</v>
      </c>
      <c r="L165" s="23">
        <f t="shared" si="42"/>
        <v>24</v>
      </c>
      <c r="M165" s="89" t="s">
        <v>1992</v>
      </c>
      <c r="N165" s="23">
        <f t="shared" si="43"/>
        <v>24</v>
      </c>
      <c r="O165" s="23">
        <f t="shared" si="44"/>
        <v>24</v>
      </c>
      <c r="P165" s="23">
        <f t="shared" si="45"/>
        <v>11</v>
      </c>
      <c r="Q165" s="112">
        <f t="shared" si="47"/>
        <v>5.5E-2</v>
      </c>
      <c r="R165" s="112">
        <f t="shared" si="48"/>
        <v>0.06</v>
      </c>
      <c r="S165" s="112">
        <f t="shared" si="49"/>
        <v>1.8333333333333333E-2</v>
      </c>
      <c r="T165" s="89" t="s">
        <v>1989</v>
      </c>
      <c r="U165" s="23">
        <f t="shared" si="54"/>
        <v>14</v>
      </c>
      <c r="V165" s="23">
        <f t="shared" si="54"/>
        <v>14</v>
      </c>
      <c r="W165" s="23">
        <f t="shared" si="54"/>
        <v>16</v>
      </c>
      <c r="X165" s="23">
        <f t="shared" si="54"/>
        <v>14</v>
      </c>
      <c r="Y165" s="23">
        <f t="shared" si="54"/>
        <v>16</v>
      </c>
      <c r="Z165" s="23">
        <f t="shared" si="54"/>
        <v>24</v>
      </c>
    </row>
    <row r="166" spans="2:26" x14ac:dyDescent="0.15">
      <c r="B166" s="23">
        <v>164</v>
      </c>
      <c r="C166" s="23" t="str">
        <f t="shared" si="46"/>
        <v>挂饰164</v>
      </c>
      <c r="D166" s="23" t="str">
        <f t="shared" si="55"/>
        <v>s</v>
      </c>
      <c r="E166" s="89" t="s">
        <v>1989</v>
      </c>
      <c r="F166" s="90" t="s">
        <v>1990</v>
      </c>
      <c r="G166" s="22" t="s">
        <v>1996</v>
      </c>
      <c r="H166" s="23">
        <f t="shared" si="51"/>
        <v>4</v>
      </c>
      <c r="I166" s="23">
        <f t="shared" si="39"/>
        <v>36</v>
      </c>
      <c r="J166" s="23">
        <f t="shared" si="40"/>
        <v>41</v>
      </c>
      <c r="K166" s="23">
        <f t="shared" si="41"/>
        <v>22</v>
      </c>
      <c r="L166" s="23">
        <f t="shared" si="42"/>
        <v>33</v>
      </c>
      <c r="M166" s="89" t="s">
        <v>1992</v>
      </c>
      <c r="N166" s="23">
        <f t="shared" si="43"/>
        <v>33</v>
      </c>
      <c r="O166" s="23">
        <f t="shared" si="44"/>
        <v>33</v>
      </c>
      <c r="P166" s="23">
        <f t="shared" si="45"/>
        <v>15</v>
      </c>
      <c r="Q166" s="112">
        <f t="shared" si="47"/>
        <v>7.4999999999999997E-2</v>
      </c>
      <c r="R166" s="112">
        <f t="shared" si="48"/>
        <v>8.2500000000000004E-2</v>
      </c>
      <c r="S166" s="112">
        <f t="shared" si="49"/>
        <v>2.5000000000000001E-2</v>
      </c>
      <c r="T166" s="89" t="s">
        <v>1989</v>
      </c>
      <c r="U166" s="23">
        <f t="shared" si="54"/>
        <v>18</v>
      </c>
      <c r="V166" s="23">
        <f t="shared" si="54"/>
        <v>18</v>
      </c>
      <c r="W166" s="23">
        <f t="shared" si="54"/>
        <v>21</v>
      </c>
      <c r="X166" s="23">
        <f t="shared" si="54"/>
        <v>18</v>
      </c>
      <c r="Y166" s="23">
        <f t="shared" si="54"/>
        <v>21</v>
      </c>
      <c r="Z166" s="23">
        <f t="shared" si="54"/>
        <v>32</v>
      </c>
    </row>
    <row r="167" spans="2:26" x14ac:dyDescent="0.15">
      <c r="B167" s="23">
        <v>165</v>
      </c>
      <c r="C167" s="23" t="str">
        <f t="shared" si="46"/>
        <v>挂饰165</v>
      </c>
      <c r="D167" s="23" t="str">
        <f t="shared" si="55"/>
        <v>s</v>
      </c>
      <c r="E167" s="89" t="s">
        <v>1989</v>
      </c>
      <c r="F167" s="90" t="s">
        <v>1990</v>
      </c>
      <c r="G167" s="22" t="s">
        <v>1996</v>
      </c>
      <c r="H167" s="23">
        <f t="shared" si="51"/>
        <v>5</v>
      </c>
      <c r="I167" s="23">
        <f t="shared" si="39"/>
        <v>45</v>
      </c>
      <c r="J167" s="23">
        <f t="shared" si="40"/>
        <v>51</v>
      </c>
      <c r="K167" s="23">
        <f t="shared" si="41"/>
        <v>27</v>
      </c>
      <c r="L167" s="23">
        <f t="shared" si="42"/>
        <v>41</v>
      </c>
      <c r="M167" s="89" t="s">
        <v>1992</v>
      </c>
      <c r="N167" s="23">
        <f t="shared" si="43"/>
        <v>41</v>
      </c>
      <c r="O167" s="23">
        <f t="shared" si="44"/>
        <v>41</v>
      </c>
      <c r="P167" s="23">
        <f t="shared" si="45"/>
        <v>18</v>
      </c>
      <c r="Q167" s="112">
        <f t="shared" si="47"/>
        <v>0.09</v>
      </c>
      <c r="R167" s="112">
        <f t="shared" si="48"/>
        <v>0.10249999999999999</v>
      </c>
      <c r="S167" s="112">
        <f t="shared" si="49"/>
        <v>0.03</v>
      </c>
      <c r="T167" s="89" t="s">
        <v>1989</v>
      </c>
      <c r="U167" s="23">
        <f t="shared" si="54"/>
        <v>23</v>
      </c>
      <c r="V167" s="23">
        <f t="shared" si="54"/>
        <v>23</v>
      </c>
      <c r="W167" s="23">
        <f t="shared" si="54"/>
        <v>26</v>
      </c>
      <c r="X167" s="23">
        <f t="shared" si="54"/>
        <v>23</v>
      </c>
      <c r="Y167" s="23">
        <f t="shared" si="54"/>
        <v>26</v>
      </c>
      <c r="Z167" s="23">
        <f t="shared" si="54"/>
        <v>40</v>
      </c>
    </row>
    <row r="168" spans="2:26" x14ac:dyDescent="0.15">
      <c r="B168" s="23">
        <v>166</v>
      </c>
      <c r="C168" s="23" t="str">
        <f t="shared" si="46"/>
        <v>挂饰166</v>
      </c>
      <c r="D168" s="23" t="str">
        <f t="shared" si="55"/>
        <v>s</v>
      </c>
      <c r="E168" s="89" t="s">
        <v>1989</v>
      </c>
      <c r="F168" s="90" t="s">
        <v>1990</v>
      </c>
      <c r="G168" s="22" t="s">
        <v>1996</v>
      </c>
      <c r="H168" s="23">
        <f t="shared" si="51"/>
        <v>6</v>
      </c>
      <c r="I168" s="23">
        <f t="shared" si="39"/>
        <v>54</v>
      </c>
      <c r="J168" s="23">
        <f t="shared" si="40"/>
        <v>61</v>
      </c>
      <c r="K168" s="23">
        <f t="shared" si="41"/>
        <v>33</v>
      </c>
      <c r="L168" s="23">
        <f t="shared" si="42"/>
        <v>49</v>
      </c>
      <c r="M168" s="89" t="s">
        <v>1992</v>
      </c>
      <c r="N168" s="23">
        <f t="shared" si="43"/>
        <v>49</v>
      </c>
      <c r="O168" s="23">
        <f t="shared" si="44"/>
        <v>49</v>
      </c>
      <c r="P168" s="23">
        <f t="shared" si="45"/>
        <v>22</v>
      </c>
      <c r="Q168" s="112">
        <f t="shared" si="47"/>
        <v>0.11</v>
      </c>
      <c r="R168" s="112">
        <f t="shared" si="48"/>
        <v>0.1225</v>
      </c>
      <c r="S168" s="112">
        <f t="shared" si="49"/>
        <v>3.6666666666666667E-2</v>
      </c>
      <c r="T168" s="89" t="s">
        <v>1989</v>
      </c>
      <c r="U168" s="23">
        <f t="shared" si="54"/>
        <v>27</v>
      </c>
      <c r="V168" s="23">
        <f t="shared" si="54"/>
        <v>27</v>
      </c>
      <c r="W168" s="23">
        <f t="shared" si="54"/>
        <v>31</v>
      </c>
      <c r="X168" s="23">
        <f t="shared" si="54"/>
        <v>27</v>
      </c>
      <c r="Y168" s="23">
        <f t="shared" si="54"/>
        <v>31</v>
      </c>
      <c r="Z168" s="23">
        <f t="shared" si="54"/>
        <v>48</v>
      </c>
    </row>
    <row r="169" spans="2:26" x14ac:dyDescent="0.15">
      <c r="B169" s="23">
        <v>167</v>
      </c>
      <c r="C169" s="23" t="str">
        <f t="shared" si="46"/>
        <v>挂饰167</v>
      </c>
      <c r="D169" s="23" t="str">
        <f t="shared" si="55"/>
        <v>s</v>
      </c>
      <c r="E169" s="89" t="s">
        <v>1989</v>
      </c>
      <c r="F169" s="90" t="s">
        <v>1990</v>
      </c>
      <c r="G169" s="22" t="s">
        <v>1996</v>
      </c>
      <c r="H169" s="23">
        <f t="shared" si="51"/>
        <v>7</v>
      </c>
      <c r="I169" s="23">
        <f t="shared" si="39"/>
        <v>63</v>
      </c>
      <c r="J169" s="23">
        <f t="shared" si="40"/>
        <v>71</v>
      </c>
      <c r="K169" s="23">
        <f t="shared" si="41"/>
        <v>38</v>
      </c>
      <c r="L169" s="23">
        <f t="shared" si="42"/>
        <v>57</v>
      </c>
      <c r="M169" s="89" t="s">
        <v>1992</v>
      </c>
      <c r="N169" s="23">
        <f t="shared" si="43"/>
        <v>57</v>
      </c>
      <c r="O169" s="23">
        <f t="shared" si="44"/>
        <v>57</v>
      </c>
      <c r="P169" s="23">
        <f t="shared" si="45"/>
        <v>25</v>
      </c>
      <c r="Q169" s="112">
        <f t="shared" si="47"/>
        <v>0.125</v>
      </c>
      <c r="R169" s="112">
        <f t="shared" si="48"/>
        <v>0.14249999999999999</v>
      </c>
      <c r="S169" s="112">
        <f t="shared" si="49"/>
        <v>4.1666666666666671E-2</v>
      </c>
      <c r="T169" s="89" t="s">
        <v>1989</v>
      </c>
      <c r="U169" s="23">
        <f t="shared" si="54"/>
        <v>32</v>
      </c>
      <c r="V169" s="23">
        <f t="shared" si="54"/>
        <v>32</v>
      </c>
      <c r="W169" s="23">
        <f t="shared" si="54"/>
        <v>36</v>
      </c>
      <c r="X169" s="23">
        <f t="shared" si="54"/>
        <v>32</v>
      </c>
      <c r="Y169" s="23">
        <f t="shared" si="54"/>
        <v>36</v>
      </c>
      <c r="Z169" s="23">
        <f t="shared" si="54"/>
        <v>56</v>
      </c>
    </row>
    <row r="170" spans="2:26" x14ac:dyDescent="0.15">
      <c r="B170" s="23">
        <v>168</v>
      </c>
      <c r="C170" s="23" t="str">
        <f t="shared" si="46"/>
        <v>挂饰168</v>
      </c>
      <c r="D170" s="23" t="str">
        <f t="shared" si="55"/>
        <v>s</v>
      </c>
      <c r="E170" s="89" t="s">
        <v>1989</v>
      </c>
      <c r="F170" s="90" t="s">
        <v>1990</v>
      </c>
      <c r="G170" s="22" t="s">
        <v>1996</v>
      </c>
      <c r="H170" s="23">
        <f t="shared" si="51"/>
        <v>8</v>
      </c>
      <c r="I170" s="23">
        <f t="shared" si="39"/>
        <v>72</v>
      </c>
      <c r="J170" s="23">
        <f t="shared" si="40"/>
        <v>82</v>
      </c>
      <c r="K170" s="23">
        <f t="shared" si="41"/>
        <v>44</v>
      </c>
      <c r="L170" s="23">
        <f t="shared" si="42"/>
        <v>65</v>
      </c>
      <c r="M170" s="89" t="s">
        <v>1992</v>
      </c>
      <c r="N170" s="23">
        <f t="shared" si="43"/>
        <v>65</v>
      </c>
      <c r="O170" s="23">
        <f t="shared" si="44"/>
        <v>65</v>
      </c>
      <c r="P170" s="23">
        <f t="shared" si="45"/>
        <v>29</v>
      </c>
      <c r="Q170" s="112">
        <f t="shared" si="47"/>
        <v>0.14499999999999999</v>
      </c>
      <c r="R170" s="112">
        <f t="shared" si="48"/>
        <v>0.16250000000000001</v>
      </c>
      <c r="S170" s="112">
        <f t="shared" si="49"/>
        <v>4.8333333333333332E-2</v>
      </c>
      <c r="T170" s="89" t="s">
        <v>1989</v>
      </c>
      <c r="U170" s="23">
        <f t="shared" si="54"/>
        <v>36</v>
      </c>
      <c r="V170" s="23">
        <f t="shared" si="54"/>
        <v>36</v>
      </c>
      <c r="W170" s="23">
        <f t="shared" si="54"/>
        <v>42</v>
      </c>
      <c r="X170" s="23">
        <f t="shared" si="54"/>
        <v>36</v>
      </c>
      <c r="Y170" s="23">
        <f t="shared" si="54"/>
        <v>42</v>
      </c>
      <c r="Z170" s="23">
        <f t="shared" si="54"/>
        <v>63</v>
      </c>
    </row>
    <row r="171" spans="2:26" x14ac:dyDescent="0.15">
      <c r="B171" s="23">
        <v>169</v>
      </c>
      <c r="C171" s="23" t="str">
        <f t="shared" si="46"/>
        <v>挂饰169</v>
      </c>
      <c r="D171" s="23" t="str">
        <f t="shared" si="55"/>
        <v>a</v>
      </c>
      <c r="E171" s="89" t="s">
        <v>1989</v>
      </c>
      <c r="F171" s="90" t="s">
        <v>1990</v>
      </c>
      <c r="G171" s="22" t="s">
        <v>1996</v>
      </c>
      <c r="H171" s="23">
        <f t="shared" si="51"/>
        <v>1</v>
      </c>
      <c r="I171" s="23">
        <f t="shared" si="39"/>
        <v>5</v>
      </c>
      <c r="J171" s="23">
        <f t="shared" si="40"/>
        <v>12</v>
      </c>
      <c r="K171" s="23">
        <f t="shared" si="41"/>
        <v>6</v>
      </c>
      <c r="L171" s="23">
        <f t="shared" si="42"/>
        <v>9</v>
      </c>
      <c r="M171" s="89" t="s">
        <v>1992</v>
      </c>
      <c r="N171" s="23">
        <f t="shared" si="43"/>
        <v>9</v>
      </c>
      <c r="O171" s="23">
        <f t="shared" si="44"/>
        <v>9</v>
      </c>
      <c r="P171" s="23">
        <f t="shared" si="45"/>
        <v>4</v>
      </c>
      <c r="Q171" s="112">
        <f t="shared" si="47"/>
        <v>0.02</v>
      </c>
      <c r="R171" s="112">
        <f t="shared" si="48"/>
        <v>2.2499999999999999E-2</v>
      </c>
      <c r="S171" s="112">
        <f t="shared" si="49"/>
        <v>6.6666666666666662E-3</v>
      </c>
      <c r="T171" s="89" t="s">
        <v>1989</v>
      </c>
      <c r="U171" s="23">
        <f t="shared" si="54"/>
        <v>5</v>
      </c>
      <c r="V171" s="23">
        <f t="shared" si="54"/>
        <v>5</v>
      </c>
      <c r="W171" s="23">
        <f t="shared" si="54"/>
        <v>6</v>
      </c>
      <c r="X171" s="23">
        <f t="shared" si="54"/>
        <v>5</v>
      </c>
      <c r="Y171" s="23">
        <f t="shared" si="54"/>
        <v>6</v>
      </c>
      <c r="Z171" s="23">
        <f t="shared" si="54"/>
        <v>9</v>
      </c>
    </row>
    <row r="172" spans="2:26" x14ac:dyDescent="0.15">
      <c r="B172" s="23">
        <v>170</v>
      </c>
      <c r="C172" s="23" t="str">
        <f t="shared" si="46"/>
        <v>挂饰170</v>
      </c>
      <c r="D172" s="23" t="str">
        <f t="shared" si="55"/>
        <v>a</v>
      </c>
      <c r="E172" s="89" t="s">
        <v>1989</v>
      </c>
      <c r="F172" s="90" t="s">
        <v>1990</v>
      </c>
      <c r="G172" s="22" t="s">
        <v>1996</v>
      </c>
      <c r="H172" s="23">
        <f t="shared" si="51"/>
        <v>2</v>
      </c>
      <c r="I172" s="23">
        <f t="shared" si="39"/>
        <v>10</v>
      </c>
      <c r="J172" s="23">
        <f t="shared" si="40"/>
        <v>23</v>
      </c>
      <c r="K172" s="23">
        <f t="shared" si="41"/>
        <v>12</v>
      </c>
      <c r="L172" s="23">
        <f t="shared" si="42"/>
        <v>19</v>
      </c>
      <c r="M172" s="89" t="s">
        <v>1992</v>
      </c>
      <c r="N172" s="23">
        <f t="shared" si="43"/>
        <v>19</v>
      </c>
      <c r="O172" s="23">
        <f t="shared" si="44"/>
        <v>19</v>
      </c>
      <c r="P172" s="23">
        <f t="shared" si="45"/>
        <v>8</v>
      </c>
      <c r="Q172" s="112">
        <f t="shared" si="47"/>
        <v>0.04</v>
      </c>
      <c r="R172" s="112">
        <f t="shared" si="48"/>
        <v>4.7500000000000001E-2</v>
      </c>
      <c r="S172" s="112">
        <f t="shared" si="49"/>
        <v>1.3333333333333332E-2</v>
      </c>
      <c r="T172" s="89" t="s">
        <v>1989</v>
      </c>
      <c r="U172" s="23">
        <f t="shared" si="54"/>
        <v>10</v>
      </c>
      <c r="V172" s="23">
        <f t="shared" si="54"/>
        <v>10</v>
      </c>
      <c r="W172" s="23">
        <f t="shared" si="54"/>
        <v>12</v>
      </c>
      <c r="X172" s="23">
        <f t="shared" si="54"/>
        <v>10</v>
      </c>
      <c r="Y172" s="23">
        <f t="shared" si="54"/>
        <v>12</v>
      </c>
      <c r="Z172" s="23">
        <f t="shared" si="54"/>
        <v>18</v>
      </c>
    </row>
    <row r="173" spans="2:26" x14ac:dyDescent="0.15">
      <c r="B173" s="23">
        <v>171</v>
      </c>
      <c r="C173" s="23" t="str">
        <f t="shared" si="46"/>
        <v>挂饰171</v>
      </c>
      <c r="D173" s="23" t="str">
        <f t="shared" si="55"/>
        <v>a</v>
      </c>
      <c r="E173" s="89" t="s">
        <v>1989</v>
      </c>
      <c r="F173" s="90" t="s">
        <v>1990</v>
      </c>
      <c r="G173" s="22" t="s">
        <v>1996</v>
      </c>
      <c r="H173" s="23">
        <f t="shared" si="51"/>
        <v>3</v>
      </c>
      <c r="I173" s="23">
        <f t="shared" si="39"/>
        <v>15</v>
      </c>
      <c r="J173" s="23">
        <f t="shared" si="40"/>
        <v>35</v>
      </c>
      <c r="K173" s="23">
        <f t="shared" si="41"/>
        <v>19</v>
      </c>
      <c r="L173" s="23">
        <f t="shared" si="42"/>
        <v>28</v>
      </c>
      <c r="M173" s="89" t="s">
        <v>1992</v>
      </c>
      <c r="N173" s="23">
        <f t="shared" si="43"/>
        <v>28</v>
      </c>
      <c r="O173" s="23">
        <f t="shared" si="44"/>
        <v>28</v>
      </c>
      <c r="P173" s="23">
        <f t="shared" si="45"/>
        <v>12</v>
      </c>
      <c r="Q173" s="112">
        <f t="shared" si="47"/>
        <v>0.06</v>
      </c>
      <c r="R173" s="112">
        <f t="shared" si="48"/>
        <v>7.0000000000000007E-2</v>
      </c>
      <c r="S173" s="112">
        <f t="shared" si="49"/>
        <v>0.02</v>
      </c>
      <c r="T173" s="89" t="s">
        <v>1989</v>
      </c>
      <c r="U173" s="23">
        <f t="shared" ref="U173:Z182" si="56">ROUND(VLOOKUP($F173,professionGrow,MATCH(U$2,professionGrowPName,0),FALSE)*(1+VLOOKUP($G173,professionGrowP,MATCH(U$2,professionGrowPName,0),FALSE))*$H173*10*VLOOKUP($D173,drop_qulity,5,FALSE),0)</f>
        <v>16</v>
      </c>
      <c r="V173" s="23">
        <f t="shared" si="56"/>
        <v>16</v>
      </c>
      <c r="W173" s="23">
        <f t="shared" si="56"/>
        <v>18</v>
      </c>
      <c r="X173" s="23">
        <f t="shared" si="56"/>
        <v>16</v>
      </c>
      <c r="Y173" s="23">
        <f t="shared" si="56"/>
        <v>18</v>
      </c>
      <c r="Z173" s="23">
        <f t="shared" si="56"/>
        <v>27</v>
      </c>
    </row>
    <row r="174" spans="2:26" x14ac:dyDescent="0.15">
      <c r="B174" s="23">
        <v>172</v>
      </c>
      <c r="C174" s="23" t="str">
        <f t="shared" si="46"/>
        <v>挂饰172</v>
      </c>
      <c r="D174" s="23" t="str">
        <f t="shared" si="55"/>
        <v>a</v>
      </c>
      <c r="E174" s="89" t="s">
        <v>1989</v>
      </c>
      <c r="F174" s="90" t="s">
        <v>1990</v>
      </c>
      <c r="G174" s="22" t="s">
        <v>1996</v>
      </c>
      <c r="H174" s="23">
        <f t="shared" si="51"/>
        <v>4</v>
      </c>
      <c r="I174" s="23">
        <f t="shared" si="39"/>
        <v>20</v>
      </c>
      <c r="J174" s="23">
        <f t="shared" si="40"/>
        <v>47</v>
      </c>
      <c r="K174" s="23">
        <f t="shared" si="41"/>
        <v>25</v>
      </c>
      <c r="L174" s="23">
        <f t="shared" si="42"/>
        <v>37</v>
      </c>
      <c r="M174" s="89" t="s">
        <v>1992</v>
      </c>
      <c r="N174" s="23">
        <f t="shared" si="43"/>
        <v>37</v>
      </c>
      <c r="O174" s="23">
        <f t="shared" si="44"/>
        <v>37</v>
      </c>
      <c r="P174" s="23">
        <f t="shared" si="45"/>
        <v>17</v>
      </c>
      <c r="Q174" s="112">
        <f t="shared" si="47"/>
        <v>8.5000000000000006E-2</v>
      </c>
      <c r="R174" s="112">
        <f t="shared" si="48"/>
        <v>9.2499999999999999E-2</v>
      </c>
      <c r="S174" s="112">
        <f t="shared" si="49"/>
        <v>2.8333333333333335E-2</v>
      </c>
      <c r="T174" s="89" t="s">
        <v>1989</v>
      </c>
      <c r="U174" s="23">
        <f t="shared" si="56"/>
        <v>21</v>
      </c>
      <c r="V174" s="23">
        <f t="shared" si="56"/>
        <v>21</v>
      </c>
      <c r="W174" s="23">
        <f t="shared" si="56"/>
        <v>24</v>
      </c>
      <c r="X174" s="23">
        <f t="shared" si="56"/>
        <v>21</v>
      </c>
      <c r="Y174" s="23">
        <f t="shared" si="56"/>
        <v>24</v>
      </c>
      <c r="Z174" s="23">
        <f t="shared" si="56"/>
        <v>36</v>
      </c>
    </row>
    <row r="175" spans="2:26" x14ac:dyDescent="0.15">
      <c r="B175" s="23">
        <v>173</v>
      </c>
      <c r="C175" s="23" t="str">
        <f t="shared" si="46"/>
        <v>挂饰173</v>
      </c>
      <c r="D175" s="23" t="str">
        <f t="shared" si="55"/>
        <v>a</v>
      </c>
      <c r="E175" s="89" t="s">
        <v>1989</v>
      </c>
      <c r="F175" s="90" t="s">
        <v>1990</v>
      </c>
      <c r="G175" s="22" t="s">
        <v>1996</v>
      </c>
      <c r="H175" s="23">
        <f t="shared" si="51"/>
        <v>5</v>
      </c>
      <c r="I175" s="23">
        <f t="shared" si="39"/>
        <v>25</v>
      </c>
      <c r="J175" s="23">
        <f t="shared" si="40"/>
        <v>59</v>
      </c>
      <c r="K175" s="23">
        <f t="shared" si="41"/>
        <v>31</v>
      </c>
      <c r="L175" s="23">
        <f t="shared" si="42"/>
        <v>47</v>
      </c>
      <c r="M175" s="89" t="s">
        <v>1992</v>
      </c>
      <c r="N175" s="23">
        <f t="shared" si="43"/>
        <v>47</v>
      </c>
      <c r="O175" s="23">
        <f t="shared" si="44"/>
        <v>47</v>
      </c>
      <c r="P175" s="23">
        <f t="shared" si="45"/>
        <v>21</v>
      </c>
      <c r="Q175" s="112">
        <f t="shared" si="47"/>
        <v>0.105</v>
      </c>
      <c r="R175" s="112">
        <f t="shared" si="48"/>
        <v>0.11749999999999999</v>
      </c>
      <c r="S175" s="112">
        <f t="shared" si="49"/>
        <v>3.5000000000000003E-2</v>
      </c>
      <c r="T175" s="89" t="s">
        <v>1989</v>
      </c>
      <c r="U175" s="23">
        <f t="shared" si="56"/>
        <v>26</v>
      </c>
      <c r="V175" s="23">
        <f t="shared" si="56"/>
        <v>26</v>
      </c>
      <c r="W175" s="23">
        <f t="shared" si="56"/>
        <v>30</v>
      </c>
      <c r="X175" s="23">
        <f t="shared" si="56"/>
        <v>26</v>
      </c>
      <c r="Y175" s="23">
        <f t="shared" si="56"/>
        <v>30</v>
      </c>
      <c r="Z175" s="23">
        <f t="shared" si="56"/>
        <v>46</v>
      </c>
    </row>
    <row r="176" spans="2:26" x14ac:dyDescent="0.15">
      <c r="B176" s="23">
        <v>174</v>
      </c>
      <c r="C176" s="23" t="str">
        <f t="shared" si="46"/>
        <v>挂饰174</v>
      </c>
      <c r="D176" s="23" t="str">
        <f t="shared" si="55"/>
        <v>a</v>
      </c>
      <c r="E176" s="89" t="s">
        <v>1989</v>
      </c>
      <c r="F176" s="90" t="s">
        <v>1990</v>
      </c>
      <c r="G176" s="22" t="s">
        <v>1996</v>
      </c>
      <c r="H176" s="23">
        <f t="shared" si="51"/>
        <v>6</v>
      </c>
      <c r="I176" s="23">
        <f t="shared" si="39"/>
        <v>30</v>
      </c>
      <c r="J176" s="23">
        <f t="shared" si="40"/>
        <v>70</v>
      </c>
      <c r="K176" s="23">
        <f t="shared" si="41"/>
        <v>37</v>
      </c>
      <c r="L176" s="23">
        <f t="shared" si="42"/>
        <v>56</v>
      </c>
      <c r="M176" s="89" t="s">
        <v>1992</v>
      </c>
      <c r="N176" s="23">
        <f t="shared" si="43"/>
        <v>56</v>
      </c>
      <c r="O176" s="23">
        <f t="shared" si="44"/>
        <v>56</v>
      </c>
      <c r="P176" s="23">
        <f t="shared" si="45"/>
        <v>25</v>
      </c>
      <c r="Q176" s="112">
        <f t="shared" si="47"/>
        <v>0.125</v>
      </c>
      <c r="R176" s="112">
        <f t="shared" si="48"/>
        <v>0.14000000000000001</v>
      </c>
      <c r="S176" s="112">
        <f t="shared" si="49"/>
        <v>4.1666666666666671E-2</v>
      </c>
      <c r="T176" s="89" t="s">
        <v>1989</v>
      </c>
      <c r="U176" s="23">
        <f t="shared" si="56"/>
        <v>31</v>
      </c>
      <c r="V176" s="23">
        <f t="shared" si="56"/>
        <v>31</v>
      </c>
      <c r="W176" s="23">
        <f t="shared" si="56"/>
        <v>36</v>
      </c>
      <c r="X176" s="23">
        <f t="shared" si="56"/>
        <v>31</v>
      </c>
      <c r="Y176" s="23">
        <f t="shared" si="56"/>
        <v>36</v>
      </c>
      <c r="Z176" s="23">
        <f t="shared" si="56"/>
        <v>55</v>
      </c>
    </row>
    <row r="177" spans="2:26" x14ac:dyDescent="0.15">
      <c r="B177" s="23">
        <v>175</v>
      </c>
      <c r="C177" s="23" t="str">
        <f t="shared" si="46"/>
        <v>挂饰175</v>
      </c>
      <c r="D177" s="23" t="str">
        <f t="shared" si="55"/>
        <v>a</v>
      </c>
      <c r="E177" s="89" t="s">
        <v>1989</v>
      </c>
      <c r="F177" s="90" t="s">
        <v>1990</v>
      </c>
      <c r="G177" s="22" t="s">
        <v>1996</v>
      </c>
      <c r="H177" s="23">
        <f t="shared" si="51"/>
        <v>7</v>
      </c>
      <c r="I177" s="23">
        <f t="shared" si="39"/>
        <v>35</v>
      </c>
      <c r="J177" s="23">
        <f t="shared" si="40"/>
        <v>82</v>
      </c>
      <c r="K177" s="23">
        <f t="shared" si="41"/>
        <v>44</v>
      </c>
      <c r="L177" s="23">
        <f t="shared" si="42"/>
        <v>66</v>
      </c>
      <c r="M177" s="89" t="s">
        <v>1992</v>
      </c>
      <c r="N177" s="23">
        <f t="shared" si="43"/>
        <v>66</v>
      </c>
      <c r="O177" s="23">
        <f t="shared" si="44"/>
        <v>66</v>
      </c>
      <c r="P177" s="23">
        <f t="shared" si="45"/>
        <v>29</v>
      </c>
      <c r="Q177" s="112">
        <f t="shared" si="47"/>
        <v>0.14499999999999999</v>
      </c>
      <c r="R177" s="112">
        <f t="shared" si="48"/>
        <v>0.16500000000000001</v>
      </c>
      <c r="S177" s="112">
        <f t="shared" si="49"/>
        <v>4.8333333333333332E-2</v>
      </c>
      <c r="T177" s="89" t="s">
        <v>1989</v>
      </c>
      <c r="U177" s="23">
        <f t="shared" si="56"/>
        <v>36</v>
      </c>
      <c r="V177" s="23">
        <f t="shared" si="56"/>
        <v>36</v>
      </c>
      <c r="W177" s="23">
        <f t="shared" si="56"/>
        <v>42</v>
      </c>
      <c r="X177" s="23">
        <f t="shared" si="56"/>
        <v>36</v>
      </c>
      <c r="Y177" s="23">
        <f t="shared" si="56"/>
        <v>42</v>
      </c>
      <c r="Z177" s="23">
        <f t="shared" si="56"/>
        <v>64</v>
      </c>
    </row>
    <row r="178" spans="2:26" x14ac:dyDescent="0.15">
      <c r="B178" s="23">
        <v>176</v>
      </c>
      <c r="C178" s="23" t="str">
        <f t="shared" si="46"/>
        <v>挂饰176</v>
      </c>
      <c r="D178" s="23" t="str">
        <f t="shared" si="55"/>
        <v>a</v>
      </c>
      <c r="E178" s="89" t="s">
        <v>1989</v>
      </c>
      <c r="F178" s="90" t="s">
        <v>1990</v>
      </c>
      <c r="G178" s="22" t="s">
        <v>1996</v>
      </c>
      <c r="H178" s="23">
        <f t="shared" si="51"/>
        <v>8</v>
      </c>
      <c r="I178" s="23">
        <f t="shared" si="39"/>
        <v>40</v>
      </c>
      <c r="J178" s="23">
        <f t="shared" si="40"/>
        <v>94</v>
      </c>
      <c r="K178" s="23">
        <f t="shared" si="41"/>
        <v>50</v>
      </c>
      <c r="L178" s="23">
        <f t="shared" si="42"/>
        <v>75</v>
      </c>
      <c r="M178" s="89" t="s">
        <v>1992</v>
      </c>
      <c r="N178" s="23">
        <f t="shared" si="43"/>
        <v>75</v>
      </c>
      <c r="O178" s="23">
        <f t="shared" si="44"/>
        <v>75</v>
      </c>
      <c r="P178" s="23">
        <f t="shared" si="45"/>
        <v>33</v>
      </c>
      <c r="Q178" s="112">
        <f t="shared" si="47"/>
        <v>0.16500000000000001</v>
      </c>
      <c r="R178" s="112">
        <f t="shared" si="48"/>
        <v>0.1875</v>
      </c>
      <c r="S178" s="112">
        <f t="shared" si="49"/>
        <v>5.5E-2</v>
      </c>
      <c r="T178" s="89" t="s">
        <v>1989</v>
      </c>
      <c r="U178" s="23">
        <f t="shared" si="56"/>
        <v>42</v>
      </c>
      <c r="V178" s="23">
        <f t="shared" si="56"/>
        <v>42</v>
      </c>
      <c r="W178" s="23">
        <f t="shared" si="56"/>
        <v>48</v>
      </c>
      <c r="X178" s="23">
        <f t="shared" si="56"/>
        <v>42</v>
      </c>
      <c r="Y178" s="23">
        <f t="shared" si="56"/>
        <v>48</v>
      </c>
      <c r="Z178" s="23">
        <f t="shared" si="56"/>
        <v>73</v>
      </c>
    </row>
    <row r="179" spans="2:26" x14ac:dyDescent="0.15">
      <c r="B179" s="23">
        <v>177</v>
      </c>
      <c r="C179" s="23" t="str">
        <f t="shared" si="46"/>
        <v>挂饰177</v>
      </c>
      <c r="D179" s="23" t="str">
        <f t="shared" si="55"/>
        <v>b</v>
      </c>
      <c r="E179" s="89" t="s">
        <v>1989</v>
      </c>
      <c r="F179" s="90" t="s">
        <v>1990</v>
      </c>
      <c r="G179" s="22" t="s">
        <v>1996</v>
      </c>
      <c r="H179" s="23">
        <f t="shared" si="51"/>
        <v>1</v>
      </c>
      <c r="I179" s="23">
        <f t="shared" si="39"/>
        <v>5</v>
      </c>
      <c r="J179" s="23">
        <f t="shared" si="40"/>
        <v>16</v>
      </c>
      <c r="K179" s="23">
        <f t="shared" si="41"/>
        <v>9</v>
      </c>
      <c r="L179" s="23">
        <f t="shared" si="42"/>
        <v>13</v>
      </c>
      <c r="M179" s="89" t="s">
        <v>1992</v>
      </c>
      <c r="N179" s="23">
        <f t="shared" si="43"/>
        <v>13</v>
      </c>
      <c r="O179" s="23">
        <f t="shared" si="44"/>
        <v>13</v>
      </c>
      <c r="P179" s="23">
        <f t="shared" si="45"/>
        <v>6</v>
      </c>
      <c r="Q179" s="112">
        <f t="shared" si="47"/>
        <v>0.03</v>
      </c>
      <c r="R179" s="112">
        <f t="shared" si="48"/>
        <v>3.2500000000000001E-2</v>
      </c>
      <c r="S179" s="112">
        <f t="shared" si="49"/>
        <v>0.01</v>
      </c>
      <c r="T179" s="89" t="s">
        <v>1989</v>
      </c>
      <c r="U179" s="23">
        <f t="shared" si="56"/>
        <v>7</v>
      </c>
      <c r="V179" s="23">
        <f t="shared" si="56"/>
        <v>7</v>
      </c>
      <c r="W179" s="23">
        <f t="shared" si="56"/>
        <v>8</v>
      </c>
      <c r="X179" s="23">
        <f t="shared" si="56"/>
        <v>7</v>
      </c>
      <c r="Y179" s="23">
        <f t="shared" si="56"/>
        <v>8</v>
      </c>
      <c r="Z179" s="23">
        <f t="shared" si="56"/>
        <v>13</v>
      </c>
    </row>
    <row r="180" spans="2:26" x14ac:dyDescent="0.15">
      <c r="B180" s="23">
        <v>178</v>
      </c>
      <c r="C180" s="23" t="str">
        <f t="shared" si="46"/>
        <v>挂饰178</v>
      </c>
      <c r="D180" s="23" t="str">
        <f t="shared" si="55"/>
        <v>b</v>
      </c>
      <c r="E180" s="89" t="s">
        <v>1989</v>
      </c>
      <c r="F180" s="90" t="s">
        <v>1990</v>
      </c>
      <c r="G180" s="22" t="s">
        <v>1996</v>
      </c>
      <c r="H180" s="23">
        <f t="shared" si="51"/>
        <v>2</v>
      </c>
      <c r="I180" s="23">
        <f t="shared" si="39"/>
        <v>11</v>
      </c>
      <c r="J180" s="23">
        <f t="shared" si="40"/>
        <v>32</v>
      </c>
      <c r="K180" s="23">
        <f t="shared" si="41"/>
        <v>17</v>
      </c>
      <c r="L180" s="23">
        <f t="shared" si="42"/>
        <v>26</v>
      </c>
      <c r="M180" s="89" t="s">
        <v>1992</v>
      </c>
      <c r="N180" s="23">
        <f t="shared" si="43"/>
        <v>26</v>
      </c>
      <c r="O180" s="23">
        <f t="shared" si="44"/>
        <v>26</v>
      </c>
      <c r="P180" s="23">
        <f t="shared" si="45"/>
        <v>12</v>
      </c>
      <c r="Q180" s="112">
        <f t="shared" si="47"/>
        <v>0.06</v>
      </c>
      <c r="R180" s="112">
        <f t="shared" si="48"/>
        <v>6.5000000000000002E-2</v>
      </c>
      <c r="S180" s="112">
        <f t="shared" si="49"/>
        <v>0.02</v>
      </c>
      <c r="T180" s="89" t="s">
        <v>1989</v>
      </c>
      <c r="U180" s="23">
        <f t="shared" si="56"/>
        <v>14</v>
      </c>
      <c r="V180" s="23">
        <f t="shared" si="56"/>
        <v>14</v>
      </c>
      <c r="W180" s="23">
        <f t="shared" si="56"/>
        <v>17</v>
      </c>
      <c r="X180" s="23">
        <f t="shared" si="56"/>
        <v>14</v>
      </c>
      <c r="Y180" s="23">
        <f t="shared" si="56"/>
        <v>17</v>
      </c>
      <c r="Z180" s="23">
        <f t="shared" si="56"/>
        <v>25</v>
      </c>
    </row>
    <row r="181" spans="2:26" x14ac:dyDescent="0.15">
      <c r="B181" s="23">
        <v>179</v>
      </c>
      <c r="C181" s="23" t="str">
        <f t="shared" si="46"/>
        <v>挂饰179</v>
      </c>
      <c r="D181" s="23" t="str">
        <f t="shared" si="55"/>
        <v>b</v>
      </c>
      <c r="E181" s="89" t="s">
        <v>1989</v>
      </c>
      <c r="F181" s="90" t="s">
        <v>1990</v>
      </c>
      <c r="G181" s="22" t="s">
        <v>1996</v>
      </c>
      <c r="H181" s="23">
        <f t="shared" si="51"/>
        <v>3</v>
      </c>
      <c r="I181" s="23">
        <f t="shared" si="39"/>
        <v>16</v>
      </c>
      <c r="J181" s="23">
        <f t="shared" si="40"/>
        <v>49</v>
      </c>
      <c r="K181" s="23">
        <f t="shared" si="41"/>
        <v>26</v>
      </c>
      <c r="L181" s="23">
        <f t="shared" si="42"/>
        <v>39</v>
      </c>
      <c r="M181" s="89" t="s">
        <v>1992</v>
      </c>
      <c r="N181" s="23">
        <f t="shared" si="43"/>
        <v>39</v>
      </c>
      <c r="O181" s="23">
        <f t="shared" si="44"/>
        <v>39</v>
      </c>
      <c r="P181" s="23">
        <f t="shared" si="45"/>
        <v>17</v>
      </c>
      <c r="Q181" s="112">
        <f t="shared" si="47"/>
        <v>8.5000000000000006E-2</v>
      </c>
      <c r="R181" s="112">
        <f t="shared" si="48"/>
        <v>9.7500000000000003E-2</v>
      </c>
      <c r="S181" s="112">
        <f t="shared" si="49"/>
        <v>2.8333333333333335E-2</v>
      </c>
      <c r="T181" s="89" t="s">
        <v>1989</v>
      </c>
      <c r="U181" s="23">
        <f t="shared" si="56"/>
        <v>22</v>
      </c>
      <c r="V181" s="23">
        <f t="shared" si="56"/>
        <v>22</v>
      </c>
      <c r="W181" s="23">
        <f t="shared" si="56"/>
        <v>25</v>
      </c>
      <c r="X181" s="23">
        <f t="shared" si="56"/>
        <v>22</v>
      </c>
      <c r="Y181" s="23">
        <f t="shared" si="56"/>
        <v>25</v>
      </c>
      <c r="Z181" s="23">
        <f t="shared" si="56"/>
        <v>38</v>
      </c>
    </row>
    <row r="182" spans="2:26" x14ac:dyDescent="0.15">
      <c r="B182" s="23">
        <v>180</v>
      </c>
      <c r="C182" s="23" t="str">
        <f t="shared" si="46"/>
        <v>挂饰180</v>
      </c>
      <c r="D182" s="23" t="str">
        <f t="shared" si="55"/>
        <v>b</v>
      </c>
      <c r="E182" s="89" t="s">
        <v>1989</v>
      </c>
      <c r="F182" s="90" t="s">
        <v>1990</v>
      </c>
      <c r="G182" s="22" t="s">
        <v>1996</v>
      </c>
      <c r="H182" s="23">
        <f t="shared" si="51"/>
        <v>4</v>
      </c>
      <c r="I182" s="23">
        <f t="shared" si="39"/>
        <v>21</v>
      </c>
      <c r="J182" s="23">
        <f t="shared" si="40"/>
        <v>65</v>
      </c>
      <c r="K182" s="23">
        <f t="shared" si="41"/>
        <v>35</v>
      </c>
      <c r="L182" s="23">
        <f t="shared" si="42"/>
        <v>52</v>
      </c>
      <c r="M182" s="89" t="s">
        <v>1992</v>
      </c>
      <c r="N182" s="23">
        <f t="shared" si="43"/>
        <v>52</v>
      </c>
      <c r="O182" s="23">
        <f t="shared" si="44"/>
        <v>52</v>
      </c>
      <c r="P182" s="23">
        <f t="shared" si="45"/>
        <v>23</v>
      </c>
      <c r="Q182" s="112">
        <f t="shared" si="47"/>
        <v>0.115</v>
      </c>
      <c r="R182" s="112">
        <f t="shared" si="48"/>
        <v>0.13</v>
      </c>
      <c r="S182" s="112">
        <f t="shared" si="49"/>
        <v>3.8333333333333337E-2</v>
      </c>
      <c r="T182" s="89" t="s">
        <v>1989</v>
      </c>
      <c r="U182" s="23">
        <f t="shared" si="56"/>
        <v>29</v>
      </c>
      <c r="V182" s="23">
        <f t="shared" si="56"/>
        <v>29</v>
      </c>
      <c r="W182" s="23">
        <f t="shared" si="56"/>
        <v>33</v>
      </c>
      <c r="X182" s="23">
        <f t="shared" si="56"/>
        <v>29</v>
      </c>
      <c r="Y182" s="23">
        <f t="shared" si="56"/>
        <v>33</v>
      </c>
      <c r="Z182" s="23">
        <f t="shared" si="56"/>
        <v>50</v>
      </c>
    </row>
    <row r="183" spans="2:26" x14ac:dyDescent="0.15">
      <c r="B183" s="23">
        <v>181</v>
      </c>
      <c r="C183" s="23" t="str">
        <f t="shared" si="46"/>
        <v>挂饰181</v>
      </c>
      <c r="D183" s="23" t="str">
        <f t="shared" si="55"/>
        <v>b</v>
      </c>
      <c r="E183" s="89" t="s">
        <v>1989</v>
      </c>
      <c r="F183" s="90" t="s">
        <v>1990</v>
      </c>
      <c r="G183" s="22" t="s">
        <v>1996</v>
      </c>
      <c r="H183" s="23">
        <f t="shared" si="51"/>
        <v>5</v>
      </c>
      <c r="I183" s="23">
        <f t="shared" si="39"/>
        <v>27</v>
      </c>
      <c r="J183" s="23">
        <f t="shared" si="40"/>
        <v>81</v>
      </c>
      <c r="K183" s="23">
        <f t="shared" si="41"/>
        <v>43</v>
      </c>
      <c r="L183" s="23">
        <f t="shared" si="42"/>
        <v>65</v>
      </c>
      <c r="M183" s="89" t="s">
        <v>1992</v>
      </c>
      <c r="N183" s="23">
        <f t="shared" si="43"/>
        <v>65</v>
      </c>
      <c r="O183" s="23">
        <f t="shared" si="44"/>
        <v>65</v>
      </c>
      <c r="P183" s="23">
        <f t="shared" si="45"/>
        <v>29</v>
      </c>
      <c r="Q183" s="112">
        <f t="shared" si="47"/>
        <v>0.14499999999999999</v>
      </c>
      <c r="R183" s="112">
        <f t="shared" si="48"/>
        <v>0.16250000000000001</v>
      </c>
      <c r="S183" s="112">
        <f t="shared" si="49"/>
        <v>4.8333333333333332E-2</v>
      </c>
      <c r="T183" s="89" t="s">
        <v>1989</v>
      </c>
      <c r="U183" s="23">
        <f t="shared" ref="U183:Z192" si="57">ROUND(VLOOKUP($F183,professionGrow,MATCH(U$2,professionGrowPName,0),FALSE)*(1+VLOOKUP($G183,professionGrowP,MATCH(U$2,professionGrowPName,0),FALSE))*$H183*10*VLOOKUP($D183,drop_qulity,5,FALSE),0)</f>
        <v>36</v>
      </c>
      <c r="V183" s="23">
        <f t="shared" si="57"/>
        <v>36</v>
      </c>
      <c r="W183" s="23">
        <f t="shared" si="57"/>
        <v>41</v>
      </c>
      <c r="X183" s="23">
        <f t="shared" si="57"/>
        <v>36</v>
      </c>
      <c r="Y183" s="23">
        <f t="shared" si="57"/>
        <v>41</v>
      </c>
      <c r="Z183" s="23">
        <f t="shared" si="57"/>
        <v>63</v>
      </c>
    </row>
    <row r="184" spans="2:26" x14ac:dyDescent="0.15">
      <c r="B184" s="23">
        <v>182</v>
      </c>
      <c r="C184" s="23" t="str">
        <f t="shared" si="46"/>
        <v>挂饰182</v>
      </c>
      <c r="D184" s="23" t="str">
        <f t="shared" si="55"/>
        <v>b</v>
      </c>
      <c r="E184" s="89" t="s">
        <v>1989</v>
      </c>
      <c r="F184" s="90" t="s">
        <v>1990</v>
      </c>
      <c r="G184" s="22" t="s">
        <v>1996</v>
      </c>
      <c r="H184" s="23">
        <f t="shared" si="51"/>
        <v>6</v>
      </c>
      <c r="I184" s="23">
        <f t="shared" si="39"/>
        <v>32</v>
      </c>
      <c r="J184" s="23">
        <f t="shared" si="40"/>
        <v>97</v>
      </c>
      <c r="K184" s="23">
        <f t="shared" si="41"/>
        <v>52</v>
      </c>
      <c r="L184" s="23">
        <f t="shared" si="42"/>
        <v>78</v>
      </c>
      <c r="M184" s="89" t="s">
        <v>1992</v>
      </c>
      <c r="N184" s="23">
        <f t="shared" si="43"/>
        <v>78</v>
      </c>
      <c r="O184" s="23">
        <f t="shared" si="44"/>
        <v>78</v>
      </c>
      <c r="P184" s="23">
        <f t="shared" si="45"/>
        <v>35</v>
      </c>
      <c r="Q184" s="112">
        <f t="shared" si="47"/>
        <v>0.17499999999999999</v>
      </c>
      <c r="R184" s="112">
        <f t="shared" si="48"/>
        <v>0.19500000000000001</v>
      </c>
      <c r="S184" s="112">
        <f t="shared" si="49"/>
        <v>5.8333333333333327E-2</v>
      </c>
      <c r="T184" s="89" t="s">
        <v>1989</v>
      </c>
      <c r="U184" s="23">
        <f t="shared" si="57"/>
        <v>43</v>
      </c>
      <c r="V184" s="23">
        <f t="shared" si="57"/>
        <v>43</v>
      </c>
      <c r="W184" s="23">
        <f t="shared" si="57"/>
        <v>50</v>
      </c>
      <c r="X184" s="23">
        <f t="shared" si="57"/>
        <v>43</v>
      </c>
      <c r="Y184" s="23">
        <f t="shared" si="57"/>
        <v>50</v>
      </c>
      <c r="Z184" s="23">
        <f t="shared" si="57"/>
        <v>76</v>
      </c>
    </row>
    <row r="185" spans="2:26" x14ac:dyDescent="0.15">
      <c r="B185" s="23">
        <v>183</v>
      </c>
      <c r="C185" s="23" t="str">
        <f t="shared" si="46"/>
        <v>挂饰183</v>
      </c>
      <c r="D185" s="23" t="str">
        <f t="shared" si="55"/>
        <v>b</v>
      </c>
      <c r="E185" s="89" t="s">
        <v>1989</v>
      </c>
      <c r="F185" s="90" t="s">
        <v>1990</v>
      </c>
      <c r="G185" s="22" t="s">
        <v>1996</v>
      </c>
      <c r="H185" s="23">
        <f t="shared" si="51"/>
        <v>7</v>
      </c>
      <c r="I185" s="23">
        <f t="shared" si="39"/>
        <v>37</v>
      </c>
      <c r="J185" s="23">
        <f t="shared" si="40"/>
        <v>113</v>
      </c>
      <c r="K185" s="23">
        <f t="shared" si="41"/>
        <v>60</v>
      </c>
      <c r="L185" s="23">
        <f t="shared" si="42"/>
        <v>91</v>
      </c>
      <c r="M185" s="89" t="s">
        <v>1992</v>
      </c>
      <c r="N185" s="23">
        <f t="shared" si="43"/>
        <v>91</v>
      </c>
      <c r="O185" s="23">
        <f t="shared" si="44"/>
        <v>91</v>
      </c>
      <c r="P185" s="23">
        <f t="shared" si="45"/>
        <v>40</v>
      </c>
      <c r="Q185" s="112">
        <f t="shared" si="47"/>
        <v>0.2</v>
      </c>
      <c r="R185" s="112">
        <f t="shared" si="48"/>
        <v>0.22750000000000001</v>
      </c>
      <c r="S185" s="112">
        <f t="shared" si="49"/>
        <v>6.6666666666666666E-2</v>
      </c>
      <c r="T185" s="89" t="s">
        <v>1989</v>
      </c>
      <c r="U185" s="23">
        <f t="shared" si="57"/>
        <v>50</v>
      </c>
      <c r="V185" s="23">
        <f t="shared" si="57"/>
        <v>50</v>
      </c>
      <c r="W185" s="23">
        <f t="shared" si="57"/>
        <v>58</v>
      </c>
      <c r="X185" s="23">
        <f t="shared" si="57"/>
        <v>50</v>
      </c>
      <c r="Y185" s="23">
        <f t="shared" si="57"/>
        <v>58</v>
      </c>
      <c r="Z185" s="23">
        <f t="shared" si="57"/>
        <v>88</v>
      </c>
    </row>
    <row r="186" spans="2:26" x14ac:dyDescent="0.15">
      <c r="B186" s="23">
        <v>184</v>
      </c>
      <c r="C186" s="23" t="str">
        <f t="shared" si="46"/>
        <v>挂饰184</v>
      </c>
      <c r="D186" s="23" t="str">
        <f t="shared" si="55"/>
        <v>b</v>
      </c>
      <c r="E186" s="89" t="s">
        <v>1989</v>
      </c>
      <c r="F186" s="90" t="s">
        <v>1990</v>
      </c>
      <c r="G186" s="22" t="s">
        <v>1996</v>
      </c>
      <c r="H186" s="23">
        <f t="shared" si="51"/>
        <v>8</v>
      </c>
      <c r="I186" s="23">
        <f t="shared" si="39"/>
        <v>43</v>
      </c>
      <c r="J186" s="23">
        <f t="shared" si="40"/>
        <v>130</v>
      </c>
      <c r="K186" s="23">
        <f t="shared" si="41"/>
        <v>69</v>
      </c>
      <c r="L186" s="23">
        <f t="shared" si="42"/>
        <v>104</v>
      </c>
      <c r="M186" s="89" t="s">
        <v>1992</v>
      </c>
      <c r="N186" s="23">
        <f t="shared" si="43"/>
        <v>104</v>
      </c>
      <c r="O186" s="23">
        <f t="shared" si="44"/>
        <v>104</v>
      </c>
      <c r="P186" s="23">
        <f t="shared" si="45"/>
        <v>46</v>
      </c>
      <c r="Q186" s="112">
        <f t="shared" si="47"/>
        <v>0.23</v>
      </c>
      <c r="R186" s="112">
        <f t="shared" si="48"/>
        <v>0.26</v>
      </c>
      <c r="S186" s="112">
        <f t="shared" si="49"/>
        <v>7.6666666666666675E-2</v>
      </c>
      <c r="T186" s="89" t="s">
        <v>1989</v>
      </c>
      <c r="U186" s="23">
        <f t="shared" si="57"/>
        <v>58</v>
      </c>
      <c r="V186" s="23">
        <f t="shared" si="57"/>
        <v>58</v>
      </c>
      <c r="W186" s="23">
        <f t="shared" si="57"/>
        <v>66</v>
      </c>
      <c r="X186" s="23">
        <f t="shared" si="57"/>
        <v>58</v>
      </c>
      <c r="Y186" s="23">
        <f t="shared" si="57"/>
        <v>66</v>
      </c>
      <c r="Z186" s="23">
        <f t="shared" si="57"/>
        <v>101</v>
      </c>
    </row>
    <row r="187" spans="2:26" x14ac:dyDescent="0.15">
      <c r="B187" s="23">
        <v>185</v>
      </c>
      <c r="C187" s="23" t="str">
        <f t="shared" si="46"/>
        <v>挂饰185</v>
      </c>
      <c r="D187" s="23" t="str">
        <f t="shared" si="55"/>
        <v>c</v>
      </c>
      <c r="E187" s="89" t="s">
        <v>1989</v>
      </c>
      <c r="F187" s="90" t="s">
        <v>1990</v>
      </c>
      <c r="G187" s="22" t="s">
        <v>1996</v>
      </c>
      <c r="H187" s="23">
        <f t="shared" si="51"/>
        <v>1</v>
      </c>
      <c r="I187" s="23">
        <f t="shared" si="39"/>
        <v>10</v>
      </c>
      <c r="J187" s="23">
        <f t="shared" si="40"/>
        <v>0</v>
      </c>
      <c r="K187" s="23">
        <f t="shared" si="41"/>
        <v>0</v>
      </c>
      <c r="L187" s="23">
        <f t="shared" si="42"/>
        <v>0</v>
      </c>
      <c r="M187" s="89" t="s">
        <v>1992</v>
      </c>
      <c r="N187" s="23">
        <f t="shared" si="43"/>
        <v>0</v>
      </c>
      <c r="O187" s="23">
        <f t="shared" si="44"/>
        <v>0</v>
      </c>
      <c r="P187" s="23">
        <f t="shared" si="45"/>
        <v>0</v>
      </c>
      <c r="Q187" s="112">
        <f t="shared" si="47"/>
        <v>0</v>
      </c>
      <c r="R187" s="112">
        <f t="shared" si="48"/>
        <v>0</v>
      </c>
      <c r="S187" s="112">
        <f t="shared" si="49"/>
        <v>0</v>
      </c>
      <c r="T187" s="89" t="s">
        <v>1989</v>
      </c>
      <c r="U187" s="23">
        <f t="shared" si="57"/>
        <v>0</v>
      </c>
      <c r="V187" s="23">
        <f t="shared" si="57"/>
        <v>0</v>
      </c>
      <c r="W187" s="23">
        <f t="shared" si="57"/>
        <v>0</v>
      </c>
      <c r="X187" s="23">
        <f t="shared" si="57"/>
        <v>0</v>
      </c>
      <c r="Y187" s="23">
        <f t="shared" si="57"/>
        <v>0</v>
      </c>
      <c r="Z187" s="23">
        <f t="shared" si="57"/>
        <v>0</v>
      </c>
    </row>
    <row r="188" spans="2:26" x14ac:dyDescent="0.15">
      <c r="B188" s="23">
        <v>186</v>
      </c>
      <c r="C188" s="23" t="str">
        <f t="shared" si="46"/>
        <v>挂饰186</v>
      </c>
      <c r="D188" s="23" t="str">
        <f t="shared" si="55"/>
        <v>c</v>
      </c>
      <c r="E188" s="89" t="s">
        <v>1989</v>
      </c>
      <c r="F188" s="90" t="s">
        <v>1990</v>
      </c>
      <c r="G188" s="22" t="s">
        <v>1996</v>
      </c>
      <c r="H188" s="23">
        <f t="shared" si="51"/>
        <v>2</v>
      </c>
      <c r="I188" s="23">
        <f t="shared" si="39"/>
        <v>21</v>
      </c>
      <c r="J188" s="23">
        <f t="shared" si="40"/>
        <v>0</v>
      </c>
      <c r="K188" s="23">
        <f t="shared" si="41"/>
        <v>0</v>
      </c>
      <c r="L188" s="23">
        <f t="shared" si="42"/>
        <v>0</v>
      </c>
      <c r="M188" s="89" t="s">
        <v>1992</v>
      </c>
      <c r="N188" s="23">
        <f t="shared" si="43"/>
        <v>0</v>
      </c>
      <c r="O188" s="23">
        <f t="shared" si="44"/>
        <v>0</v>
      </c>
      <c r="P188" s="23">
        <f t="shared" si="45"/>
        <v>0</v>
      </c>
      <c r="Q188" s="112">
        <f t="shared" si="47"/>
        <v>0</v>
      </c>
      <c r="R188" s="112">
        <f t="shared" si="48"/>
        <v>0</v>
      </c>
      <c r="S188" s="112">
        <f t="shared" si="49"/>
        <v>0</v>
      </c>
      <c r="T188" s="89" t="s">
        <v>1989</v>
      </c>
      <c r="U188" s="23">
        <f t="shared" si="57"/>
        <v>0</v>
      </c>
      <c r="V188" s="23">
        <f t="shared" si="57"/>
        <v>0</v>
      </c>
      <c r="W188" s="23">
        <f t="shared" si="57"/>
        <v>0</v>
      </c>
      <c r="X188" s="23">
        <f t="shared" si="57"/>
        <v>0</v>
      </c>
      <c r="Y188" s="23">
        <f t="shared" si="57"/>
        <v>0</v>
      </c>
      <c r="Z188" s="23">
        <f t="shared" si="57"/>
        <v>0</v>
      </c>
    </row>
    <row r="189" spans="2:26" x14ac:dyDescent="0.15">
      <c r="B189" s="23">
        <v>187</v>
      </c>
      <c r="C189" s="23" t="str">
        <f t="shared" si="46"/>
        <v>挂饰187</v>
      </c>
      <c r="D189" s="23" t="str">
        <f t="shared" si="55"/>
        <v>c</v>
      </c>
      <c r="E189" s="89" t="s">
        <v>1989</v>
      </c>
      <c r="F189" s="90" t="s">
        <v>1990</v>
      </c>
      <c r="G189" s="22" t="s">
        <v>1996</v>
      </c>
      <c r="H189" s="23">
        <f t="shared" si="51"/>
        <v>3</v>
      </c>
      <c r="I189" s="23">
        <f t="shared" si="39"/>
        <v>31</v>
      </c>
      <c r="J189" s="23">
        <f t="shared" si="40"/>
        <v>0</v>
      </c>
      <c r="K189" s="23">
        <f t="shared" si="41"/>
        <v>0</v>
      </c>
      <c r="L189" s="23">
        <f t="shared" si="42"/>
        <v>0</v>
      </c>
      <c r="M189" s="89" t="s">
        <v>1992</v>
      </c>
      <c r="N189" s="23">
        <f t="shared" si="43"/>
        <v>0</v>
      </c>
      <c r="O189" s="23">
        <f t="shared" si="44"/>
        <v>0</v>
      </c>
      <c r="P189" s="23">
        <f t="shared" si="45"/>
        <v>0</v>
      </c>
      <c r="Q189" s="112">
        <f t="shared" si="47"/>
        <v>0</v>
      </c>
      <c r="R189" s="112">
        <f t="shared" si="48"/>
        <v>0</v>
      </c>
      <c r="S189" s="112">
        <f t="shared" si="49"/>
        <v>0</v>
      </c>
      <c r="T189" s="89" t="s">
        <v>1989</v>
      </c>
      <c r="U189" s="23">
        <f t="shared" si="57"/>
        <v>0</v>
      </c>
      <c r="V189" s="23">
        <f t="shared" si="57"/>
        <v>0</v>
      </c>
      <c r="W189" s="23">
        <f t="shared" si="57"/>
        <v>0</v>
      </c>
      <c r="X189" s="23">
        <f t="shared" si="57"/>
        <v>0</v>
      </c>
      <c r="Y189" s="23">
        <f t="shared" si="57"/>
        <v>0</v>
      </c>
      <c r="Z189" s="23">
        <f t="shared" si="57"/>
        <v>0</v>
      </c>
    </row>
    <row r="190" spans="2:26" x14ac:dyDescent="0.15">
      <c r="B190" s="23">
        <v>188</v>
      </c>
      <c r="C190" s="23" t="str">
        <f t="shared" si="46"/>
        <v>挂饰188</v>
      </c>
      <c r="D190" s="23" t="str">
        <f t="shared" si="55"/>
        <v>c</v>
      </c>
      <c r="E190" s="89" t="s">
        <v>1952</v>
      </c>
      <c r="F190" s="90" t="s">
        <v>1954</v>
      </c>
      <c r="G190" s="22" t="s">
        <v>1997</v>
      </c>
      <c r="H190" s="23">
        <f t="shared" si="51"/>
        <v>4</v>
      </c>
      <c r="I190" s="23">
        <f t="shared" si="39"/>
        <v>41</v>
      </c>
      <c r="J190" s="23">
        <f t="shared" si="40"/>
        <v>0</v>
      </c>
      <c r="K190" s="23">
        <f t="shared" si="41"/>
        <v>0</v>
      </c>
      <c r="L190" s="23">
        <f t="shared" si="42"/>
        <v>0</v>
      </c>
      <c r="M190" s="89" t="s">
        <v>1951</v>
      </c>
      <c r="N190" s="23">
        <f t="shared" si="43"/>
        <v>0</v>
      </c>
      <c r="O190" s="23">
        <f t="shared" si="44"/>
        <v>0</v>
      </c>
      <c r="P190" s="23">
        <f t="shared" si="45"/>
        <v>0</v>
      </c>
      <c r="Q190" s="112">
        <f t="shared" si="47"/>
        <v>0</v>
      </c>
      <c r="R190" s="112">
        <f t="shared" si="48"/>
        <v>0</v>
      </c>
      <c r="S190" s="112">
        <f t="shared" si="49"/>
        <v>0</v>
      </c>
      <c r="T190" s="89" t="s">
        <v>1952</v>
      </c>
      <c r="U190" s="23">
        <f t="shared" si="57"/>
        <v>0</v>
      </c>
      <c r="V190" s="23">
        <f t="shared" si="57"/>
        <v>0</v>
      </c>
      <c r="W190" s="23">
        <f t="shared" si="57"/>
        <v>0</v>
      </c>
      <c r="X190" s="23">
        <f t="shared" si="57"/>
        <v>0</v>
      </c>
      <c r="Y190" s="23">
        <f t="shared" si="57"/>
        <v>0</v>
      </c>
      <c r="Z190" s="23">
        <f t="shared" si="57"/>
        <v>0</v>
      </c>
    </row>
    <row r="191" spans="2:26" x14ac:dyDescent="0.15">
      <c r="B191" s="23">
        <v>189</v>
      </c>
      <c r="C191" s="23" t="str">
        <f t="shared" si="46"/>
        <v>挂饰189</v>
      </c>
      <c r="D191" s="23" t="str">
        <f t="shared" si="55"/>
        <v>c</v>
      </c>
      <c r="E191" s="89" t="s">
        <v>1989</v>
      </c>
      <c r="F191" s="90" t="s">
        <v>1990</v>
      </c>
      <c r="G191" s="22" t="s">
        <v>1996</v>
      </c>
      <c r="H191" s="23">
        <f t="shared" si="51"/>
        <v>5</v>
      </c>
      <c r="I191" s="23">
        <f t="shared" si="39"/>
        <v>52</v>
      </c>
      <c r="J191" s="23">
        <f t="shared" si="40"/>
        <v>0</v>
      </c>
      <c r="K191" s="23">
        <f t="shared" si="41"/>
        <v>0</v>
      </c>
      <c r="L191" s="23">
        <f t="shared" si="42"/>
        <v>0</v>
      </c>
      <c r="M191" s="89" t="s">
        <v>1992</v>
      </c>
      <c r="N191" s="23">
        <f t="shared" si="43"/>
        <v>0</v>
      </c>
      <c r="O191" s="23">
        <f t="shared" si="44"/>
        <v>0</v>
      </c>
      <c r="P191" s="23">
        <f t="shared" si="45"/>
        <v>0</v>
      </c>
      <c r="Q191" s="112">
        <f t="shared" si="47"/>
        <v>0</v>
      </c>
      <c r="R191" s="112">
        <f t="shared" si="48"/>
        <v>0</v>
      </c>
      <c r="S191" s="112">
        <f t="shared" si="49"/>
        <v>0</v>
      </c>
      <c r="T191" s="89" t="s">
        <v>1989</v>
      </c>
      <c r="U191" s="23">
        <f t="shared" si="57"/>
        <v>0</v>
      </c>
      <c r="V191" s="23">
        <f t="shared" si="57"/>
        <v>0</v>
      </c>
      <c r="W191" s="23">
        <f t="shared" si="57"/>
        <v>0</v>
      </c>
      <c r="X191" s="23">
        <f t="shared" si="57"/>
        <v>0</v>
      </c>
      <c r="Y191" s="23">
        <f t="shared" si="57"/>
        <v>0</v>
      </c>
      <c r="Z191" s="23">
        <f t="shared" si="57"/>
        <v>0</v>
      </c>
    </row>
    <row r="192" spans="2:26" x14ac:dyDescent="0.15">
      <c r="B192" s="23">
        <v>190</v>
      </c>
      <c r="C192" s="23" t="str">
        <f t="shared" si="46"/>
        <v>挂饰190</v>
      </c>
      <c r="D192" s="23" t="str">
        <f t="shared" si="55"/>
        <v>c</v>
      </c>
      <c r="E192" s="89" t="s">
        <v>1989</v>
      </c>
      <c r="F192" s="90" t="s">
        <v>1990</v>
      </c>
      <c r="G192" s="22" t="s">
        <v>1996</v>
      </c>
      <c r="H192" s="23">
        <f t="shared" si="51"/>
        <v>6</v>
      </c>
      <c r="I192" s="23">
        <f t="shared" si="39"/>
        <v>62</v>
      </c>
      <c r="J192" s="23">
        <f t="shared" si="40"/>
        <v>0</v>
      </c>
      <c r="K192" s="23">
        <f t="shared" si="41"/>
        <v>0</v>
      </c>
      <c r="L192" s="23">
        <f t="shared" si="42"/>
        <v>0</v>
      </c>
      <c r="M192" s="89" t="s">
        <v>1992</v>
      </c>
      <c r="N192" s="23">
        <f t="shared" si="43"/>
        <v>0</v>
      </c>
      <c r="O192" s="23">
        <f t="shared" si="44"/>
        <v>0</v>
      </c>
      <c r="P192" s="23">
        <f t="shared" si="45"/>
        <v>0</v>
      </c>
      <c r="Q192" s="112">
        <f t="shared" si="47"/>
        <v>0</v>
      </c>
      <c r="R192" s="112">
        <f t="shared" si="48"/>
        <v>0</v>
      </c>
      <c r="S192" s="112">
        <f t="shared" si="49"/>
        <v>0</v>
      </c>
      <c r="T192" s="89" t="s">
        <v>1989</v>
      </c>
      <c r="U192" s="23">
        <f t="shared" si="57"/>
        <v>0</v>
      </c>
      <c r="V192" s="23">
        <f t="shared" si="57"/>
        <v>0</v>
      </c>
      <c r="W192" s="23">
        <f t="shared" si="57"/>
        <v>0</v>
      </c>
      <c r="X192" s="23">
        <f t="shared" si="57"/>
        <v>0</v>
      </c>
      <c r="Y192" s="23">
        <f t="shared" si="57"/>
        <v>0</v>
      </c>
      <c r="Z192" s="23">
        <f t="shared" si="57"/>
        <v>0</v>
      </c>
    </row>
    <row r="193" spans="2:26" x14ac:dyDescent="0.15">
      <c r="B193" s="23">
        <v>191</v>
      </c>
      <c r="C193" s="23" t="str">
        <f t="shared" si="46"/>
        <v>挂饰191</v>
      </c>
      <c r="D193" s="23" t="str">
        <f t="shared" si="55"/>
        <v>c</v>
      </c>
      <c r="E193" s="89" t="s">
        <v>1989</v>
      </c>
      <c r="F193" s="90" t="s">
        <v>1990</v>
      </c>
      <c r="G193" s="22" t="s">
        <v>1996</v>
      </c>
      <c r="H193" s="23">
        <f t="shared" si="51"/>
        <v>7</v>
      </c>
      <c r="I193" s="23">
        <f t="shared" si="39"/>
        <v>73</v>
      </c>
      <c r="J193" s="23">
        <f t="shared" si="40"/>
        <v>0</v>
      </c>
      <c r="K193" s="23">
        <f t="shared" si="41"/>
        <v>0</v>
      </c>
      <c r="L193" s="23">
        <f t="shared" si="42"/>
        <v>0</v>
      </c>
      <c r="M193" s="89" t="s">
        <v>1992</v>
      </c>
      <c r="N193" s="23">
        <f t="shared" si="43"/>
        <v>0</v>
      </c>
      <c r="O193" s="23">
        <f t="shared" si="44"/>
        <v>0</v>
      </c>
      <c r="P193" s="23">
        <f t="shared" si="45"/>
        <v>0</v>
      </c>
      <c r="Q193" s="112">
        <f t="shared" si="47"/>
        <v>0</v>
      </c>
      <c r="R193" s="112">
        <f t="shared" si="48"/>
        <v>0</v>
      </c>
      <c r="S193" s="112">
        <f t="shared" si="49"/>
        <v>0</v>
      </c>
      <c r="T193" s="89" t="s">
        <v>1989</v>
      </c>
      <c r="U193" s="23">
        <f t="shared" ref="U193:Z202" si="58">ROUND(VLOOKUP($F193,professionGrow,MATCH(U$2,professionGrowPName,0),FALSE)*(1+VLOOKUP($G193,professionGrowP,MATCH(U$2,professionGrowPName,0),FALSE))*$H193*10*VLOOKUP($D193,drop_qulity,5,FALSE),0)</f>
        <v>0</v>
      </c>
      <c r="V193" s="23">
        <f t="shared" si="58"/>
        <v>0</v>
      </c>
      <c r="W193" s="23">
        <f t="shared" si="58"/>
        <v>0</v>
      </c>
      <c r="X193" s="23">
        <f t="shared" si="58"/>
        <v>0</v>
      </c>
      <c r="Y193" s="23">
        <f t="shared" si="58"/>
        <v>0</v>
      </c>
      <c r="Z193" s="23">
        <f t="shared" si="58"/>
        <v>0</v>
      </c>
    </row>
    <row r="194" spans="2:26" x14ac:dyDescent="0.15">
      <c r="B194" s="23">
        <v>192</v>
      </c>
      <c r="C194" s="23" t="str">
        <f t="shared" si="46"/>
        <v>挂饰192</v>
      </c>
      <c r="D194" s="23" t="str">
        <f t="shared" si="55"/>
        <v>c</v>
      </c>
      <c r="E194" s="89" t="s">
        <v>1989</v>
      </c>
      <c r="F194" s="90" t="s">
        <v>1990</v>
      </c>
      <c r="G194" s="22" t="s">
        <v>1996</v>
      </c>
      <c r="H194" s="23">
        <f t="shared" si="51"/>
        <v>8</v>
      </c>
      <c r="I194" s="23">
        <f t="shared" si="39"/>
        <v>83</v>
      </c>
      <c r="J194" s="23">
        <f t="shared" si="40"/>
        <v>0</v>
      </c>
      <c r="K194" s="23">
        <f t="shared" si="41"/>
        <v>0</v>
      </c>
      <c r="L194" s="23">
        <f t="shared" si="42"/>
        <v>0</v>
      </c>
      <c r="M194" s="89" t="s">
        <v>1992</v>
      </c>
      <c r="N194" s="23">
        <f t="shared" si="43"/>
        <v>0</v>
      </c>
      <c r="O194" s="23">
        <f t="shared" si="44"/>
        <v>0</v>
      </c>
      <c r="P194" s="23">
        <f t="shared" si="45"/>
        <v>0</v>
      </c>
      <c r="Q194" s="112">
        <f t="shared" si="47"/>
        <v>0</v>
      </c>
      <c r="R194" s="112">
        <f t="shared" si="48"/>
        <v>0</v>
      </c>
      <c r="S194" s="112">
        <f t="shared" si="49"/>
        <v>0</v>
      </c>
      <c r="T194" s="89" t="s">
        <v>1989</v>
      </c>
      <c r="U194" s="23">
        <f t="shared" si="58"/>
        <v>0</v>
      </c>
      <c r="V194" s="23">
        <f t="shared" si="58"/>
        <v>0</v>
      </c>
      <c r="W194" s="23">
        <f t="shared" si="58"/>
        <v>0</v>
      </c>
      <c r="X194" s="23">
        <f t="shared" si="58"/>
        <v>0</v>
      </c>
      <c r="Y194" s="23">
        <f t="shared" si="58"/>
        <v>0</v>
      </c>
      <c r="Z194" s="23">
        <f t="shared" si="58"/>
        <v>0</v>
      </c>
    </row>
    <row r="195" spans="2:26" x14ac:dyDescent="0.15">
      <c r="B195" s="23">
        <v>193</v>
      </c>
      <c r="C195" s="23" t="str">
        <f t="shared" si="46"/>
        <v>挂饰193</v>
      </c>
      <c r="D195" s="23" t="str">
        <f t="shared" si="55"/>
        <v>s</v>
      </c>
      <c r="E195" s="89" t="s">
        <v>1989</v>
      </c>
      <c r="F195" s="90" t="s">
        <v>1990</v>
      </c>
      <c r="G195" s="22" t="s">
        <v>1998</v>
      </c>
      <c r="H195" s="23">
        <f t="shared" si="51"/>
        <v>1</v>
      </c>
      <c r="I195" s="23">
        <f t="shared" ref="I195:I258" si="59">ROUND(VLOOKUP($F195,professionGrow,防御力,FALSE)*(1+VLOOKUP($G195,professionGrowP,防御力,FALSE))*$H195*10*VLOOKUP($D195,drop_qulity,4,FALSE)*(1+VLOOKUP($G195,eq_change2,防御力,FALSE)),0)</f>
        <v>10</v>
      </c>
      <c r="J195" s="23">
        <f t="shared" ref="J195:J258" si="60">ROUND(VLOOKUP($F195,professionGrow,血量,FALSE)*(1+VLOOKUP($G195,professionGrowP,血量,FALSE))*$H195*10*VLOOKUP($D195,drop_qulity,5,FALSE)*(1+VLOOKUP($G195,eq_change2,血量,FALSE)),0)</f>
        <v>9</v>
      </c>
      <c r="K195" s="23">
        <f t="shared" ref="K195:K258" si="61">ROUND(VLOOKUP($F195,professionGrow,魔法值,FALSE)*(1+VLOOKUP($G195,professionGrowP,魔法值,FALSE))*$H195*10*VLOOKUP($D195,drop_qulity,5,FALSE)*(1+VLOOKUP($G195,eq_change2,魔法值,FALSE)),0)</f>
        <v>6</v>
      </c>
      <c r="L195" s="23">
        <f t="shared" ref="L195:L258" si="62">ROUND(VLOOKUP($F195,professionGrow,力量,FALSE)*(1+VLOOKUP($G195,professionGrowP,力量,FALSE))*$H195*10*VLOOKUP($D195,drop_qulity,5,FALSE)*(1+VLOOKUP(G195,eq_change2,力量,FALSE)),0)</f>
        <v>8</v>
      </c>
      <c r="M195" s="89" t="s">
        <v>1992</v>
      </c>
      <c r="N195" s="23">
        <f t="shared" ref="N195:N258" si="63">ROUND(VLOOKUP($F195,professionGrow,魔攻,FALSE)*(1+VLOOKUP($G195,professionGrowP,魔攻,FALSE))*$H195*10*VLOOKUP($D195,drop_qulity,5,FALSE)*(1+VLOOKUP(G195,eq_change2,魔攻,FALSE)),0)</f>
        <v>9</v>
      </c>
      <c r="O195" s="23">
        <f t="shared" ref="O195:O258" si="64">ROUND(VLOOKUP($F195,professionGrow,敏捷,FALSE)*(1+VLOOKUP($G195,professionGrowP,敏捷,FALSE))*$H195*10*VLOOKUP($D195,drop_qulity,5,FALSE)*(1+VLOOKUP(G195,eq_change2,敏捷,FALSE)),0)</f>
        <v>7</v>
      </c>
      <c r="P195" s="23">
        <f t="shared" ref="P195:P258" si="65">ROUND(VLOOKUP($F195,professionGrow,幸运,FALSE)*(1+VLOOKUP($G195,professionGrowP,幸运,FALSE))*$H195*10*VLOOKUP($D195,drop_qulity,5,FALSE)*(1+VLOOKUP(G195,eq_change2,幸运,FALSE)),0)</f>
        <v>5</v>
      </c>
      <c r="Q195" s="112">
        <f t="shared" si="47"/>
        <v>2.5000000000000001E-2</v>
      </c>
      <c r="R195" s="112">
        <f t="shared" si="48"/>
        <v>1.7500000000000002E-2</v>
      </c>
      <c r="S195" s="112">
        <f t="shared" si="49"/>
        <v>8.3333333333333332E-3</v>
      </c>
      <c r="T195" s="89" t="s">
        <v>1989</v>
      </c>
      <c r="U195" s="23">
        <f t="shared" si="58"/>
        <v>5</v>
      </c>
      <c r="V195" s="23">
        <f t="shared" si="58"/>
        <v>5</v>
      </c>
      <c r="W195" s="23">
        <f t="shared" si="58"/>
        <v>5</v>
      </c>
      <c r="X195" s="23">
        <f t="shared" si="58"/>
        <v>3</v>
      </c>
      <c r="Y195" s="23">
        <f t="shared" si="58"/>
        <v>5</v>
      </c>
      <c r="Z195" s="23">
        <f t="shared" si="58"/>
        <v>11</v>
      </c>
    </row>
    <row r="196" spans="2:26" x14ac:dyDescent="0.15">
      <c r="B196" s="23">
        <v>194</v>
      </c>
      <c r="C196" s="23" t="str">
        <f t="shared" ref="C196:C259" si="66">"挂饰"&amp;B196</f>
        <v>挂饰194</v>
      </c>
      <c r="D196" s="23" t="str">
        <f t="shared" si="55"/>
        <v>s</v>
      </c>
      <c r="E196" s="89" t="s">
        <v>1989</v>
      </c>
      <c r="F196" s="90" t="s">
        <v>1990</v>
      </c>
      <c r="G196" s="22" t="s">
        <v>1998</v>
      </c>
      <c r="H196" s="23">
        <f t="shared" si="51"/>
        <v>2</v>
      </c>
      <c r="I196" s="23">
        <f t="shared" si="59"/>
        <v>20</v>
      </c>
      <c r="J196" s="23">
        <f t="shared" si="60"/>
        <v>18</v>
      </c>
      <c r="K196" s="23">
        <f t="shared" si="61"/>
        <v>13</v>
      </c>
      <c r="L196" s="23">
        <f t="shared" si="62"/>
        <v>15</v>
      </c>
      <c r="M196" s="89" t="s">
        <v>1992</v>
      </c>
      <c r="N196" s="23">
        <f t="shared" si="63"/>
        <v>18</v>
      </c>
      <c r="O196" s="23">
        <f t="shared" si="64"/>
        <v>14</v>
      </c>
      <c r="P196" s="23">
        <f t="shared" si="65"/>
        <v>9</v>
      </c>
      <c r="Q196" s="112">
        <f t="shared" ref="Q196:Q259" si="67">(P196/2)%</f>
        <v>4.4999999999999998E-2</v>
      </c>
      <c r="R196" s="112">
        <f t="shared" ref="R196:R259" si="68">(O196/4)%</f>
        <v>3.5000000000000003E-2</v>
      </c>
      <c r="S196" s="112">
        <f t="shared" ref="S196:S259" si="69">(P196/6)%</f>
        <v>1.4999999999999999E-2</v>
      </c>
      <c r="T196" s="89" t="s">
        <v>1989</v>
      </c>
      <c r="U196" s="23">
        <f t="shared" si="58"/>
        <v>10</v>
      </c>
      <c r="V196" s="23">
        <f t="shared" si="58"/>
        <v>10</v>
      </c>
      <c r="W196" s="23">
        <f t="shared" si="58"/>
        <v>9</v>
      </c>
      <c r="X196" s="23">
        <f t="shared" si="58"/>
        <v>6</v>
      </c>
      <c r="Y196" s="23">
        <f t="shared" si="58"/>
        <v>9</v>
      </c>
      <c r="Z196" s="23">
        <f t="shared" si="58"/>
        <v>23</v>
      </c>
    </row>
    <row r="197" spans="2:26" x14ac:dyDescent="0.15">
      <c r="B197" s="23">
        <v>195</v>
      </c>
      <c r="C197" s="23" t="str">
        <f t="shared" si="66"/>
        <v>挂饰195</v>
      </c>
      <c r="D197" s="23" t="str">
        <f t="shared" si="55"/>
        <v>s</v>
      </c>
      <c r="E197" s="89" t="s">
        <v>1989</v>
      </c>
      <c r="F197" s="90" t="s">
        <v>1990</v>
      </c>
      <c r="G197" s="22" t="s">
        <v>1998</v>
      </c>
      <c r="H197" s="23">
        <f t="shared" si="51"/>
        <v>3</v>
      </c>
      <c r="I197" s="23">
        <f t="shared" si="59"/>
        <v>31</v>
      </c>
      <c r="J197" s="23">
        <f t="shared" si="60"/>
        <v>27</v>
      </c>
      <c r="K197" s="23">
        <f t="shared" si="61"/>
        <v>19</v>
      </c>
      <c r="L197" s="23">
        <f t="shared" si="62"/>
        <v>23</v>
      </c>
      <c r="M197" s="89" t="s">
        <v>1992</v>
      </c>
      <c r="N197" s="23">
        <f t="shared" si="63"/>
        <v>27</v>
      </c>
      <c r="O197" s="23">
        <f t="shared" si="64"/>
        <v>20</v>
      </c>
      <c r="P197" s="23">
        <f t="shared" si="65"/>
        <v>14</v>
      </c>
      <c r="Q197" s="112">
        <f t="shared" si="67"/>
        <v>7.0000000000000007E-2</v>
      </c>
      <c r="R197" s="112">
        <f t="shared" si="68"/>
        <v>0.05</v>
      </c>
      <c r="S197" s="112">
        <f t="shared" si="69"/>
        <v>2.3333333333333334E-2</v>
      </c>
      <c r="T197" s="89" t="s">
        <v>1989</v>
      </c>
      <c r="U197" s="23">
        <f t="shared" si="58"/>
        <v>16</v>
      </c>
      <c r="V197" s="23">
        <f t="shared" si="58"/>
        <v>16</v>
      </c>
      <c r="W197" s="23">
        <f t="shared" si="58"/>
        <v>14</v>
      </c>
      <c r="X197" s="23">
        <f t="shared" si="58"/>
        <v>10</v>
      </c>
      <c r="Y197" s="23">
        <f t="shared" si="58"/>
        <v>14</v>
      </c>
      <c r="Z197" s="23">
        <f t="shared" si="58"/>
        <v>34</v>
      </c>
    </row>
    <row r="198" spans="2:26" x14ac:dyDescent="0.15">
      <c r="B198" s="23">
        <v>196</v>
      </c>
      <c r="C198" s="23" t="str">
        <f t="shared" si="66"/>
        <v>挂饰196</v>
      </c>
      <c r="D198" s="23" t="str">
        <f t="shared" si="55"/>
        <v>s</v>
      </c>
      <c r="E198" s="89" t="s">
        <v>1989</v>
      </c>
      <c r="F198" s="90" t="s">
        <v>1990</v>
      </c>
      <c r="G198" s="22" t="s">
        <v>1998</v>
      </c>
      <c r="H198" s="23">
        <f t="shared" si="51"/>
        <v>4</v>
      </c>
      <c r="I198" s="23">
        <f t="shared" si="59"/>
        <v>41</v>
      </c>
      <c r="J198" s="23">
        <f t="shared" si="60"/>
        <v>36</v>
      </c>
      <c r="K198" s="23">
        <f t="shared" si="61"/>
        <v>25</v>
      </c>
      <c r="L198" s="23">
        <f t="shared" si="62"/>
        <v>31</v>
      </c>
      <c r="M198" s="89" t="s">
        <v>1992</v>
      </c>
      <c r="N198" s="23">
        <f t="shared" si="63"/>
        <v>36</v>
      </c>
      <c r="O198" s="23">
        <f t="shared" si="64"/>
        <v>27</v>
      </c>
      <c r="P198" s="23">
        <f t="shared" si="65"/>
        <v>18</v>
      </c>
      <c r="Q198" s="112">
        <f t="shared" si="67"/>
        <v>0.09</v>
      </c>
      <c r="R198" s="112">
        <f t="shared" si="68"/>
        <v>6.7500000000000004E-2</v>
      </c>
      <c r="S198" s="112">
        <f t="shared" si="69"/>
        <v>0.03</v>
      </c>
      <c r="T198" s="89" t="s">
        <v>1989</v>
      </c>
      <c r="U198" s="23">
        <f t="shared" si="58"/>
        <v>21</v>
      </c>
      <c r="V198" s="23">
        <f t="shared" si="58"/>
        <v>21</v>
      </c>
      <c r="W198" s="23">
        <f t="shared" si="58"/>
        <v>18</v>
      </c>
      <c r="X198" s="23">
        <f t="shared" si="58"/>
        <v>13</v>
      </c>
      <c r="Y198" s="23">
        <f t="shared" si="58"/>
        <v>18</v>
      </c>
      <c r="Z198" s="23">
        <f t="shared" si="58"/>
        <v>45</v>
      </c>
    </row>
    <row r="199" spans="2:26" x14ac:dyDescent="0.15">
      <c r="B199" s="23">
        <v>197</v>
      </c>
      <c r="C199" s="23" t="str">
        <f t="shared" si="66"/>
        <v>挂饰197</v>
      </c>
      <c r="D199" s="23" t="str">
        <f t="shared" si="55"/>
        <v>s</v>
      </c>
      <c r="E199" s="89" t="s">
        <v>1989</v>
      </c>
      <c r="F199" s="90" t="s">
        <v>1990</v>
      </c>
      <c r="G199" s="22" t="s">
        <v>1998</v>
      </c>
      <c r="H199" s="23">
        <f t="shared" si="51"/>
        <v>5</v>
      </c>
      <c r="I199" s="23">
        <f t="shared" si="59"/>
        <v>51</v>
      </c>
      <c r="J199" s="23">
        <f t="shared" si="60"/>
        <v>45</v>
      </c>
      <c r="K199" s="23">
        <f t="shared" si="61"/>
        <v>32</v>
      </c>
      <c r="L199" s="23">
        <f t="shared" si="62"/>
        <v>39</v>
      </c>
      <c r="M199" s="89" t="s">
        <v>1992</v>
      </c>
      <c r="N199" s="23">
        <f t="shared" si="63"/>
        <v>45</v>
      </c>
      <c r="O199" s="23">
        <f t="shared" si="64"/>
        <v>34</v>
      </c>
      <c r="P199" s="23">
        <f t="shared" si="65"/>
        <v>23</v>
      </c>
      <c r="Q199" s="112">
        <f t="shared" si="67"/>
        <v>0.115</v>
      </c>
      <c r="R199" s="112">
        <f t="shared" si="68"/>
        <v>8.5000000000000006E-2</v>
      </c>
      <c r="S199" s="112">
        <f t="shared" si="69"/>
        <v>3.8333333333333337E-2</v>
      </c>
      <c r="T199" s="89" t="s">
        <v>1989</v>
      </c>
      <c r="U199" s="23">
        <f t="shared" si="58"/>
        <v>26</v>
      </c>
      <c r="V199" s="23">
        <f t="shared" si="58"/>
        <v>26</v>
      </c>
      <c r="W199" s="23">
        <f t="shared" si="58"/>
        <v>23</v>
      </c>
      <c r="X199" s="23">
        <f t="shared" si="58"/>
        <v>16</v>
      </c>
      <c r="Y199" s="23">
        <f t="shared" si="58"/>
        <v>23</v>
      </c>
      <c r="Z199" s="23">
        <f t="shared" si="58"/>
        <v>57</v>
      </c>
    </row>
    <row r="200" spans="2:26" x14ac:dyDescent="0.15">
      <c r="B200" s="23">
        <v>198</v>
      </c>
      <c r="C200" s="23" t="str">
        <f t="shared" si="66"/>
        <v>挂饰198</v>
      </c>
      <c r="D200" s="23" t="str">
        <f t="shared" si="55"/>
        <v>s</v>
      </c>
      <c r="E200" s="89" t="s">
        <v>1989</v>
      </c>
      <c r="F200" s="90" t="s">
        <v>1990</v>
      </c>
      <c r="G200" s="22" t="s">
        <v>1998</v>
      </c>
      <c r="H200" s="23">
        <f t="shared" si="51"/>
        <v>6</v>
      </c>
      <c r="I200" s="23">
        <f t="shared" si="59"/>
        <v>61</v>
      </c>
      <c r="J200" s="23">
        <f t="shared" si="60"/>
        <v>54</v>
      </c>
      <c r="K200" s="23">
        <f t="shared" si="61"/>
        <v>38</v>
      </c>
      <c r="L200" s="23">
        <f t="shared" si="62"/>
        <v>46</v>
      </c>
      <c r="M200" s="89" t="s">
        <v>1992</v>
      </c>
      <c r="N200" s="23">
        <f t="shared" si="63"/>
        <v>54</v>
      </c>
      <c r="O200" s="23">
        <f t="shared" si="64"/>
        <v>41</v>
      </c>
      <c r="P200" s="23">
        <f t="shared" si="65"/>
        <v>27</v>
      </c>
      <c r="Q200" s="112">
        <f t="shared" si="67"/>
        <v>0.13500000000000001</v>
      </c>
      <c r="R200" s="112">
        <f t="shared" si="68"/>
        <v>0.10249999999999999</v>
      </c>
      <c r="S200" s="112">
        <f t="shared" si="69"/>
        <v>4.4999999999999998E-2</v>
      </c>
      <c r="T200" s="89" t="s">
        <v>1989</v>
      </c>
      <c r="U200" s="23">
        <f t="shared" si="58"/>
        <v>31</v>
      </c>
      <c r="V200" s="23">
        <f t="shared" si="58"/>
        <v>31</v>
      </c>
      <c r="W200" s="23">
        <f t="shared" si="58"/>
        <v>27</v>
      </c>
      <c r="X200" s="23">
        <f t="shared" si="58"/>
        <v>19</v>
      </c>
      <c r="Y200" s="23">
        <f t="shared" si="58"/>
        <v>27</v>
      </c>
      <c r="Z200" s="23">
        <f t="shared" si="58"/>
        <v>68</v>
      </c>
    </row>
    <row r="201" spans="2:26" x14ac:dyDescent="0.15">
      <c r="B201" s="23">
        <v>199</v>
      </c>
      <c r="C201" s="23" t="str">
        <f t="shared" si="66"/>
        <v>挂饰199</v>
      </c>
      <c r="D201" s="23" t="str">
        <f t="shared" si="55"/>
        <v>s</v>
      </c>
      <c r="E201" s="89" t="s">
        <v>1989</v>
      </c>
      <c r="F201" s="90" t="s">
        <v>1990</v>
      </c>
      <c r="G201" s="22" t="s">
        <v>1998</v>
      </c>
      <c r="H201" s="23">
        <f t="shared" si="51"/>
        <v>7</v>
      </c>
      <c r="I201" s="23">
        <f t="shared" si="59"/>
        <v>72</v>
      </c>
      <c r="J201" s="23">
        <f t="shared" si="60"/>
        <v>63</v>
      </c>
      <c r="K201" s="23">
        <f t="shared" si="61"/>
        <v>44</v>
      </c>
      <c r="L201" s="23">
        <f t="shared" si="62"/>
        <v>54</v>
      </c>
      <c r="M201" s="89" t="s">
        <v>1992</v>
      </c>
      <c r="N201" s="23">
        <f t="shared" si="63"/>
        <v>63</v>
      </c>
      <c r="O201" s="23">
        <f t="shared" si="64"/>
        <v>48</v>
      </c>
      <c r="P201" s="23">
        <f t="shared" si="65"/>
        <v>32</v>
      </c>
      <c r="Q201" s="112">
        <f t="shared" si="67"/>
        <v>0.16</v>
      </c>
      <c r="R201" s="112">
        <f t="shared" si="68"/>
        <v>0.12</v>
      </c>
      <c r="S201" s="112">
        <f t="shared" si="69"/>
        <v>5.333333333333333E-2</v>
      </c>
      <c r="T201" s="89" t="s">
        <v>1989</v>
      </c>
      <c r="U201" s="23">
        <f t="shared" si="58"/>
        <v>36</v>
      </c>
      <c r="V201" s="23">
        <f t="shared" si="58"/>
        <v>36</v>
      </c>
      <c r="W201" s="23">
        <f t="shared" si="58"/>
        <v>32</v>
      </c>
      <c r="X201" s="23">
        <f t="shared" si="58"/>
        <v>22</v>
      </c>
      <c r="Y201" s="23">
        <f t="shared" si="58"/>
        <v>32</v>
      </c>
      <c r="Z201" s="23">
        <f t="shared" si="58"/>
        <v>79</v>
      </c>
    </row>
    <row r="202" spans="2:26" x14ac:dyDescent="0.15">
      <c r="B202" s="23">
        <v>200</v>
      </c>
      <c r="C202" s="23" t="str">
        <f t="shared" si="66"/>
        <v>挂饰200</v>
      </c>
      <c r="D202" s="23" t="str">
        <f t="shared" si="55"/>
        <v>s</v>
      </c>
      <c r="E202" s="89" t="s">
        <v>1989</v>
      </c>
      <c r="F202" s="90" t="s">
        <v>1990</v>
      </c>
      <c r="G202" s="22" t="s">
        <v>1998</v>
      </c>
      <c r="H202" s="23">
        <f t="shared" si="51"/>
        <v>8</v>
      </c>
      <c r="I202" s="23">
        <f t="shared" si="59"/>
        <v>82</v>
      </c>
      <c r="J202" s="23">
        <f t="shared" si="60"/>
        <v>73</v>
      </c>
      <c r="K202" s="23">
        <f t="shared" si="61"/>
        <v>51</v>
      </c>
      <c r="L202" s="23">
        <f t="shared" si="62"/>
        <v>62</v>
      </c>
      <c r="M202" s="89" t="s">
        <v>1992</v>
      </c>
      <c r="N202" s="23">
        <f t="shared" si="63"/>
        <v>73</v>
      </c>
      <c r="O202" s="23">
        <f t="shared" si="64"/>
        <v>54</v>
      </c>
      <c r="P202" s="23">
        <f t="shared" si="65"/>
        <v>36</v>
      </c>
      <c r="Q202" s="112">
        <f t="shared" si="67"/>
        <v>0.18</v>
      </c>
      <c r="R202" s="112">
        <f t="shared" si="68"/>
        <v>0.13500000000000001</v>
      </c>
      <c r="S202" s="112">
        <f t="shared" si="69"/>
        <v>0.06</v>
      </c>
      <c r="T202" s="89" t="s">
        <v>1989</v>
      </c>
      <c r="U202" s="23">
        <f t="shared" si="58"/>
        <v>42</v>
      </c>
      <c r="V202" s="23">
        <f t="shared" si="58"/>
        <v>42</v>
      </c>
      <c r="W202" s="23">
        <f t="shared" si="58"/>
        <v>36</v>
      </c>
      <c r="X202" s="23">
        <f t="shared" si="58"/>
        <v>25</v>
      </c>
      <c r="Y202" s="23">
        <f t="shared" si="58"/>
        <v>36</v>
      </c>
      <c r="Z202" s="23">
        <f t="shared" si="58"/>
        <v>91</v>
      </c>
    </row>
    <row r="203" spans="2:26" x14ac:dyDescent="0.15">
      <c r="B203" s="23">
        <v>201</v>
      </c>
      <c r="C203" s="23" t="str">
        <f t="shared" si="66"/>
        <v>挂饰201</v>
      </c>
      <c r="D203" s="23" t="str">
        <f t="shared" si="55"/>
        <v>a</v>
      </c>
      <c r="E203" s="89" t="s">
        <v>1989</v>
      </c>
      <c r="F203" s="90" t="s">
        <v>1990</v>
      </c>
      <c r="G203" s="22" t="s">
        <v>1998</v>
      </c>
      <c r="H203" s="23">
        <f t="shared" si="51"/>
        <v>1</v>
      </c>
      <c r="I203" s="23">
        <f t="shared" si="59"/>
        <v>6</v>
      </c>
      <c r="J203" s="23">
        <f t="shared" si="60"/>
        <v>10</v>
      </c>
      <c r="K203" s="23">
        <f t="shared" si="61"/>
        <v>7</v>
      </c>
      <c r="L203" s="23">
        <f t="shared" si="62"/>
        <v>9</v>
      </c>
      <c r="M203" s="89" t="s">
        <v>1992</v>
      </c>
      <c r="N203" s="23">
        <f t="shared" si="63"/>
        <v>10</v>
      </c>
      <c r="O203" s="23">
        <f t="shared" si="64"/>
        <v>8</v>
      </c>
      <c r="P203" s="23">
        <f t="shared" si="65"/>
        <v>5</v>
      </c>
      <c r="Q203" s="112">
        <f t="shared" si="67"/>
        <v>2.5000000000000001E-2</v>
      </c>
      <c r="R203" s="112">
        <f t="shared" si="68"/>
        <v>0.02</v>
      </c>
      <c r="S203" s="112">
        <f t="shared" si="69"/>
        <v>8.3333333333333332E-3</v>
      </c>
      <c r="T203" s="89" t="s">
        <v>1989</v>
      </c>
      <c r="U203" s="23">
        <f t="shared" ref="U203:Z212" si="70">ROUND(VLOOKUP($F203,professionGrow,MATCH(U$2,professionGrowPName,0),FALSE)*(1+VLOOKUP($G203,professionGrowP,MATCH(U$2,professionGrowPName,0),FALSE))*$H203*10*VLOOKUP($D203,drop_qulity,5,FALSE),0)</f>
        <v>6</v>
      </c>
      <c r="V203" s="23">
        <f t="shared" si="70"/>
        <v>6</v>
      </c>
      <c r="W203" s="23">
        <f t="shared" si="70"/>
        <v>5</v>
      </c>
      <c r="X203" s="23">
        <f t="shared" si="70"/>
        <v>4</v>
      </c>
      <c r="Y203" s="23">
        <f t="shared" si="70"/>
        <v>5</v>
      </c>
      <c r="Z203" s="23">
        <f t="shared" si="70"/>
        <v>13</v>
      </c>
    </row>
    <row r="204" spans="2:26" x14ac:dyDescent="0.15">
      <c r="B204" s="23">
        <v>202</v>
      </c>
      <c r="C204" s="23" t="str">
        <f t="shared" si="66"/>
        <v>挂饰202</v>
      </c>
      <c r="D204" s="23" t="str">
        <f t="shared" si="55"/>
        <v>a</v>
      </c>
      <c r="E204" s="89" t="s">
        <v>1989</v>
      </c>
      <c r="F204" s="90" t="s">
        <v>1990</v>
      </c>
      <c r="G204" s="22" t="s">
        <v>1998</v>
      </c>
      <c r="H204" s="23">
        <f t="shared" ref="H204:H267" si="71">H196</f>
        <v>2</v>
      </c>
      <c r="I204" s="23">
        <f t="shared" si="59"/>
        <v>12</v>
      </c>
      <c r="J204" s="23">
        <f t="shared" si="60"/>
        <v>21</v>
      </c>
      <c r="K204" s="23">
        <f t="shared" si="61"/>
        <v>15</v>
      </c>
      <c r="L204" s="23">
        <f t="shared" si="62"/>
        <v>18</v>
      </c>
      <c r="M204" s="89" t="s">
        <v>1992</v>
      </c>
      <c r="N204" s="23">
        <f t="shared" si="63"/>
        <v>21</v>
      </c>
      <c r="O204" s="23">
        <f t="shared" si="64"/>
        <v>16</v>
      </c>
      <c r="P204" s="23">
        <f t="shared" si="65"/>
        <v>10</v>
      </c>
      <c r="Q204" s="112">
        <f t="shared" si="67"/>
        <v>0.05</v>
      </c>
      <c r="R204" s="112">
        <f t="shared" si="68"/>
        <v>0.04</v>
      </c>
      <c r="S204" s="112">
        <f t="shared" si="69"/>
        <v>1.6666666666666666E-2</v>
      </c>
      <c r="T204" s="89" t="s">
        <v>1989</v>
      </c>
      <c r="U204" s="23">
        <f t="shared" si="70"/>
        <v>12</v>
      </c>
      <c r="V204" s="23">
        <f t="shared" si="70"/>
        <v>12</v>
      </c>
      <c r="W204" s="23">
        <f t="shared" si="70"/>
        <v>10</v>
      </c>
      <c r="X204" s="23">
        <f t="shared" si="70"/>
        <v>7</v>
      </c>
      <c r="Y204" s="23">
        <f t="shared" si="70"/>
        <v>10</v>
      </c>
      <c r="Z204" s="23">
        <f t="shared" si="70"/>
        <v>26</v>
      </c>
    </row>
    <row r="205" spans="2:26" x14ac:dyDescent="0.15">
      <c r="B205" s="23">
        <v>203</v>
      </c>
      <c r="C205" s="23" t="str">
        <f t="shared" si="66"/>
        <v>挂饰203</v>
      </c>
      <c r="D205" s="23" t="str">
        <f t="shared" si="55"/>
        <v>a</v>
      </c>
      <c r="E205" s="89" t="s">
        <v>1989</v>
      </c>
      <c r="F205" s="90" t="s">
        <v>1990</v>
      </c>
      <c r="G205" s="22" t="s">
        <v>1998</v>
      </c>
      <c r="H205" s="23">
        <f t="shared" si="71"/>
        <v>3</v>
      </c>
      <c r="I205" s="23">
        <f t="shared" si="59"/>
        <v>17</v>
      </c>
      <c r="J205" s="23">
        <f t="shared" si="60"/>
        <v>31</v>
      </c>
      <c r="K205" s="23">
        <f t="shared" si="61"/>
        <v>22</v>
      </c>
      <c r="L205" s="23">
        <f t="shared" si="62"/>
        <v>27</v>
      </c>
      <c r="M205" s="89" t="s">
        <v>1992</v>
      </c>
      <c r="N205" s="23">
        <f t="shared" si="63"/>
        <v>31</v>
      </c>
      <c r="O205" s="23">
        <f t="shared" si="64"/>
        <v>23</v>
      </c>
      <c r="P205" s="23">
        <f t="shared" si="65"/>
        <v>16</v>
      </c>
      <c r="Q205" s="112">
        <f t="shared" si="67"/>
        <v>0.08</v>
      </c>
      <c r="R205" s="112">
        <f t="shared" si="68"/>
        <v>5.7500000000000002E-2</v>
      </c>
      <c r="S205" s="112">
        <f t="shared" si="69"/>
        <v>2.6666666666666665E-2</v>
      </c>
      <c r="T205" s="89" t="s">
        <v>1989</v>
      </c>
      <c r="U205" s="23">
        <f t="shared" si="70"/>
        <v>18</v>
      </c>
      <c r="V205" s="23">
        <f t="shared" si="70"/>
        <v>18</v>
      </c>
      <c r="W205" s="23">
        <f t="shared" si="70"/>
        <v>16</v>
      </c>
      <c r="X205" s="23">
        <f t="shared" si="70"/>
        <v>11</v>
      </c>
      <c r="Y205" s="23">
        <f t="shared" si="70"/>
        <v>16</v>
      </c>
      <c r="Z205" s="23">
        <f t="shared" si="70"/>
        <v>39</v>
      </c>
    </row>
    <row r="206" spans="2:26" x14ac:dyDescent="0.15">
      <c r="B206" s="23">
        <v>204</v>
      </c>
      <c r="C206" s="23" t="str">
        <f t="shared" si="66"/>
        <v>挂饰204</v>
      </c>
      <c r="D206" s="23" t="str">
        <f t="shared" si="55"/>
        <v>a</v>
      </c>
      <c r="E206" s="89" t="s">
        <v>1989</v>
      </c>
      <c r="F206" s="90" t="s">
        <v>1990</v>
      </c>
      <c r="G206" s="22" t="s">
        <v>1998</v>
      </c>
      <c r="H206" s="23">
        <f t="shared" si="71"/>
        <v>4</v>
      </c>
      <c r="I206" s="23">
        <f t="shared" si="59"/>
        <v>23</v>
      </c>
      <c r="J206" s="23">
        <f t="shared" si="60"/>
        <v>42</v>
      </c>
      <c r="K206" s="23">
        <f t="shared" si="61"/>
        <v>29</v>
      </c>
      <c r="L206" s="23">
        <f t="shared" si="62"/>
        <v>35</v>
      </c>
      <c r="M206" s="89" t="s">
        <v>1992</v>
      </c>
      <c r="N206" s="23">
        <f t="shared" si="63"/>
        <v>42</v>
      </c>
      <c r="O206" s="23">
        <f t="shared" si="64"/>
        <v>31</v>
      </c>
      <c r="P206" s="23">
        <f t="shared" si="65"/>
        <v>21</v>
      </c>
      <c r="Q206" s="112">
        <f t="shared" si="67"/>
        <v>0.105</v>
      </c>
      <c r="R206" s="112">
        <f t="shared" si="68"/>
        <v>7.7499999999999999E-2</v>
      </c>
      <c r="S206" s="112">
        <f t="shared" si="69"/>
        <v>3.5000000000000003E-2</v>
      </c>
      <c r="T206" s="89" t="s">
        <v>1989</v>
      </c>
      <c r="U206" s="23">
        <f t="shared" si="70"/>
        <v>24</v>
      </c>
      <c r="V206" s="23">
        <f t="shared" si="70"/>
        <v>24</v>
      </c>
      <c r="W206" s="23">
        <f t="shared" si="70"/>
        <v>21</v>
      </c>
      <c r="X206" s="23">
        <f t="shared" si="70"/>
        <v>15</v>
      </c>
      <c r="Y206" s="23">
        <f t="shared" si="70"/>
        <v>21</v>
      </c>
      <c r="Z206" s="23">
        <f t="shared" si="70"/>
        <v>52</v>
      </c>
    </row>
    <row r="207" spans="2:26" x14ac:dyDescent="0.15">
      <c r="B207" s="23">
        <v>205</v>
      </c>
      <c r="C207" s="23" t="str">
        <f t="shared" si="66"/>
        <v>挂饰205</v>
      </c>
      <c r="D207" s="23" t="str">
        <f t="shared" si="55"/>
        <v>a</v>
      </c>
      <c r="E207" s="89" t="s">
        <v>1989</v>
      </c>
      <c r="F207" s="90" t="s">
        <v>1990</v>
      </c>
      <c r="G207" s="22" t="s">
        <v>1998</v>
      </c>
      <c r="H207" s="23">
        <f t="shared" si="71"/>
        <v>5</v>
      </c>
      <c r="I207" s="23">
        <f t="shared" si="59"/>
        <v>29</v>
      </c>
      <c r="J207" s="23">
        <f t="shared" si="60"/>
        <v>52</v>
      </c>
      <c r="K207" s="23">
        <f t="shared" si="61"/>
        <v>36</v>
      </c>
      <c r="L207" s="23">
        <f t="shared" si="62"/>
        <v>44</v>
      </c>
      <c r="M207" s="89" t="s">
        <v>1992</v>
      </c>
      <c r="N207" s="23">
        <f t="shared" si="63"/>
        <v>52</v>
      </c>
      <c r="O207" s="23">
        <f t="shared" si="64"/>
        <v>39</v>
      </c>
      <c r="P207" s="23">
        <f t="shared" si="65"/>
        <v>26</v>
      </c>
      <c r="Q207" s="112">
        <f t="shared" si="67"/>
        <v>0.13</v>
      </c>
      <c r="R207" s="112">
        <f t="shared" si="68"/>
        <v>9.7500000000000003E-2</v>
      </c>
      <c r="S207" s="112">
        <f t="shared" si="69"/>
        <v>4.3333333333333328E-2</v>
      </c>
      <c r="T207" s="89" t="s">
        <v>1989</v>
      </c>
      <c r="U207" s="23">
        <f t="shared" si="70"/>
        <v>30</v>
      </c>
      <c r="V207" s="23">
        <f t="shared" si="70"/>
        <v>30</v>
      </c>
      <c r="W207" s="23">
        <f t="shared" si="70"/>
        <v>26</v>
      </c>
      <c r="X207" s="23">
        <f t="shared" si="70"/>
        <v>18</v>
      </c>
      <c r="Y207" s="23">
        <f t="shared" si="70"/>
        <v>26</v>
      </c>
      <c r="Z207" s="23">
        <f t="shared" si="70"/>
        <v>65</v>
      </c>
    </row>
    <row r="208" spans="2:26" x14ac:dyDescent="0.15">
      <c r="B208" s="23">
        <v>206</v>
      </c>
      <c r="C208" s="23" t="str">
        <f t="shared" si="66"/>
        <v>挂饰206</v>
      </c>
      <c r="D208" s="23" t="str">
        <f t="shared" si="55"/>
        <v>a</v>
      </c>
      <c r="E208" s="89" t="s">
        <v>1989</v>
      </c>
      <c r="F208" s="90" t="s">
        <v>1990</v>
      </c>
      <c r="G208" s="22" t="s">
        <v>1998</v>
      </c>
      <c r="H208" s="23">
        <f t="shared" si="71"/>
        <v>6</v>
      </c>
      <c r="I208" s="23">
        <f t="shared" si="59"/>
        <v>35</v>
      </c>
      <c r="J208" s="23">
        <f t="shared" si="60"/>
        <v>62</v>
      </c>
      <c r="K208" s="23">
        <f t="shared" si="61"/>
        <v>44</v>
      </c>
      <c r="L208" s="23">
        <f t="shared" si="62"/>
        <v>53</v>
      </c>
      <c r="M208" s="89" t="s">
        <v>1992</v>
      </c>
      <c r="N208" s="23">
        <f t="shared" si="63"/>
        <v>62</v>
      </c>
      <c r="O208" s="23">
        <f t="shared" si="64"/>
        <v>47</v>
      </c>
      <c r="P208" s="23">
        <f t="shared" si="65"/>
        <v>31</v>
      </c>
      <c r="Q208" s="112">
        <f t="shared" si="67"/>
        <v>0.155</v>
      </c>
      <c r="R208" s="112">
        <f t="shared" si="68"/>
        <v>0.11749999999999999</v>
      </c>
      <c r="S208" s="112">
        <f t="shared" si="69"/>
        <v>5.1666666666666666E-2</v>
      </c>
      <c r="T208" s="89" t="s">
        <v>1989</v>
      </c>
      <c r="U208" s="23">
        <f t="shared" si="70"/>
        <v>36</v>
      </c>
      <c r="V208" s="23">
        <f t="shared" si="70"/>
        <v>36</v>
      </c>
      <c r="W208" s="23">
        <f t="shared" si="70"/>
        <v>31</v>
      </c>
      <c r="X208" s="23">
        <f t="shared" si="70"/>
        <v>22</v>
      </c>
      <c r="Y208" s="23">
        <f t="shared" si="70"/>
        <v>31</v>
      </c>
      <c r="Z208" s="23">
        <f t="shared" si="70"/>
        <v>78</v>
      </c>
    </row>
    <row r="209" spans="2:26" x14ac:dyDescent="0.15">
      <c r="B209" s="23">
        <v>207</v>
      </c>
      <c r="C209" s="23" t="str">
        <f t="shared" si="66"/>
        <v>挂饰207</v>
      </c>
      <c r="D209" s="23" t="str">
        <f t="shared" si="55"/>
        <v>a</v>
      </c>
      <c r="E209" s="89" t="s">
        <v>1989</v>
      </c>
      <c r="F209" s="90" t="s">
        <v>1990</v>
      </c>
      <c r="G209" s="22" t="s">
        <v>1998</v>
      </c>
      <c r="H209" s="23">
        <f t="shared" si="71"/>
        <v>7</v>
      </c>
      <c r="I209" s="23">
        <f t="shared" si="59"/>
        <v>40</v>
      </c>
      <c r="J209" s="23">
        <f t="shared" si="60"/>
        <v>73</v>
      </c>
      <c r="K209" s="23">
        <f t="shared" si="61"/>
        <v>51</v>
      </c>
      <c r="L209" s="23">
        <f t="shared" si="62"/>
        <v>62</v>
      </c>
      <c r="M209" s="89" t="s">
        <v>1992</v>
      </c>
      <c r="N209" s="23">
        <f t="shared" si="63"/>
        <v>73</v>
      </c>
      <c r="O209" s="23">
        <f t="shared" si="64"/>
        <v>55</v>
      </c>
      <c r="P209" s="23">
        <f t="shared" si="65"/>
        <v>36</v>
      </c>
      <c r="Q209" s="112">
        <f t="shared" si="67"/>
        <v>0.18</v>
      </c>
      <c r="R209" s="112">
        <f t="shared" si="68"/>
        <v>0.13750000000000001</v>
      </c>
      <c r="S209" s="112">
        <f t="shared" si="69"/>
        <v>0.06</v>
      </c>
      <c r="T209" s="89" t="s">
        <v>1989</v>
      </c>
      <c r="U209" s="23">
        <f t="shared" si="70"/>
        <v>42</v>
      </c>
      <c r="V209" s="23">
        <f t="shared" si="70"/>
        <v>42</v>
      </c>
      <c r="W209" s="23">
        <f t="shared" si="70"/>
        <v>36</v>
      </c>
      <c r="X209" s="23">
        <f t="shared" si="70"/>
        <v>25</v>
      </c>
      <c r="Y209" s="23">
        <f t="shared" si="70"/>
        <v>36</v>
      </c>
      <c r="Z209" s="23">
        <f t="shared" si="70"/>
        <v>91</v>
      </c>
    </row>
    <row r="210" spans="2:26" x14ac:dyDescent="0.15">
      <c r="B210" s="23">
        <v>208</v>
      </c>
      <c r="C210" s="23" t="str">
        <f t="shared" si="66"/>
        <v>挂饰208</v>
      </c>
      <c r="D210" s="23" t="str">
        <f t="shared" si="55"/>
        <v>a</v>
      </c>
      <c r="E210" s="89" t="s">
        <v>1989</v>
      </c>
      <c r="F210" s="90" t="s">
        <v>1990</v>
      </c>
      <c r="G210" s="22" t="s">
        <v>1998</v>
      </c>
      <c r="H210" s="23">
        <f t="shared" si="71"/>
        <v>8</v>
      </c>
      <c r="I210" s="23">
        <f t="shared" si="59"/>
        <v>46</v>
      </c>
      <c r="J210" s="23">
        <f t="shared" si="60"/>
        <v>83</v>
      </c>
      <c r="K210" s="23">
        <f t="shared" si="61"/>
        <v>58</v>
      </c>
      <c r="L210" s="23">
        <f t="shared" si="62"/>
        <v>71</v>
      </c>
      <c r="M210" s="89" t="s">
        <v>1992</v>
      </c>
      <c r="N210" s="23">
        <f t="shared" si="63"/>
        <v>83</v>
      </c>
      <c r="O210" s="23">
        <f t="shared" si="64"/>
        <v>62</v>
      </c>
      <c r="P210" s="23">
        <f t="shared" si="65"/>
        <v>42</v>
      </c>
      <c r="Q210" s="112">
        <f t="shared" si="67"/>
        <v>0.21</v>
      </c>
      <c r="R210" s="112">
        <f t="shared" si="68"/>
        <v>0.155</v>
      </c>
      <c r="S210" s="112">
        <f t="shared" si="69"/>
        <v>7.0000000000000007E-2</v>
      </c>
      <c r="T210" s="89" t="s">
        <v>1989</v>
      </c>
      <c r="U210" s="23">
        <f t="shared" si="70"/>
        <v>48</v>
      </c>
      <c r="V210" s="23">
        <f t="shared" si="70"/>
        <v>48</v>
      </c>
      <c r="W210" s="23">
        <f t="shared" si="70"/>
        <v>42</v>
      </c>
      <c r="X210" s="23">
        <f t="shared" si="70"/>
        <v>29</v>
      </c>
      <c r="Y210" s="23">
        <f t="shared" si="70"/>
        <v>42</v>
      </c>
      <c r="Z210" s="23">
        <f t="shared" si="70"/>
        <v>104</v>
      </c>
    </row>
    <row r="211" spans="2:26" x14ac:dyDescent="0.15">
      <c r="B211" s="23">
        <v>209</v>
      </c>
      <c r="C211" s="23" t="str">
        <f t="shared" si="66"/>
        <v>挂饰209</v>
      </c>
      <c r="D211" s="23" t="str">
        <f t="shared" si="55"/>
        <v>b</v>
      </c>
      <c r="E211" s="89" t="s">
        <v>1989</v>
      </c>
      <c r="F211" s="90" t="s">
        <v>1990</v>
      </c>
      <c r="G211" s="22" t="s">
        <v>1998</v>
      </c>
      <c r="H211" s="23">
        <f t="shared" si="71"/>
        <v>1</v>
      </c>
      <c r="I211" s="23">
        <f t="shared" si="59"/>
        <v>6</v>
      </c>
      <c r="J211" s="23">
        <f t="shared" si="60"/>
        <v>14</v>
      </c>
      <c r="K211" s="23">
        <f t="shared" si="61"/>
        <v>10</v>
      </c>
      <c r="L211" s="23">
        <f t="shared" si="62"/>
        <v>12</v>
      </c>
      <c r="M211" s="89" t="s">
        <v>1992</v>
      </c>
      <c r="N211" s="23">
        <f t="shared" si="63"/>
        <v>14</v>
      </c>
      <c r="O211" s="23">
        <f t="shared" si="64"/>
        <v>11</v>
      </c>
      <c r="P211" s="23">
        <f t="shared" si="65"/>
        <v>7</v>
      </c>
      <c r="Q211" s="112">
        <f t="shared" si="67"/>
        <v>3.5000000000000003E-2</v>
      </c>
      <c r="R211" s="112">
        <f t="shared" si="68"/>
        <v>2.75E-2</v>
      </c>
      <c r="S211" s="112">
        <f t="shared" si="69"/>
        <v>1.1666666666666667E-2</v>
      </c>
      <c r="T211" s="89" t="s">
        <v>1989</v>
      </c>
      <c r="U211" s="23">
        <f t="shared" si="70"/>
        <v>8</v>
      </c>
      <c r="V211" s="23">
        <f t="shared" si="70"/>
        <v>8</v>
      </c>
      <c r="W211" s="23">
        <f t="shared" si="70"/>
        <v>7</v>
      </c>
      <c r="X211" s="23">
        <f t="shared" si="70"/>
        <v>5</v>
      </c>
      <c r="Y211" s="23">
        <f t="shared" si="70"/>
        <v>7</v>
      </c>
      <c r="Z211" s="23">
        <f t="shared" si="70"/>
        <v>18</v>
      </c>
    </row>
    <row r="212" spans="2:26" x14ac:dyDescent="0.15">
      <c r="B212" s="23">
        <v>210</v>
      </c>
      <c r="C212" s="23" t="str">
        <f t="shared" si="66"/>
        <v>挂饰210</v>
      </c>
      <c r="D212" s="23" t="str">
        <f t="shared" si="55"/>
        <v>b</v>
      </c>
      <c r="E212" s="89" t="s">
        <v>1989</v>
      </c>
      <c r="F212" s="90" t="s">
        <v>1990</v>
      </c>
      <c r="G212" s="22" t="s">
        <v>1998</v>
      </c>
      <c r="H212" s="23">
        <f t="shared" si="71"/>
        <v>2</v>
      </c>
      <c r="I212" s="23">
        <f t="shared" si="59"/>
        <v>12</v>
      </c>
      <c r="J212" s="23">
        <f t="shared" si="60"/>
        <v>29</v>
      </c>
      <c r="K212" s="23">
        <f t="shared" si="61"/>
        <v>20</v>
      </c>
      <c r="L212" s="23">
        <f t="shared" si="62"/>
        <v>24</v>
      </c>
      <c r="M212" s="89" t="s">
        <v>1992</v>
      </c>
      <c r="N212" s="23">
        <f t="shared" si="63"/>
        <v>29</v>
      </c>
      <c r="O212" s="23">
        <f t="shared" si="64"/>
        <v>22</v>
      </c>
      <c r="P212" s="23">
        <f t="shared" si="65"/>
        <v>14</v>
      </c>
      <c r="Q212" s="112">
        <f t="shared" si="67"/>
        <v>7.0000000000000007E-2</v>
      </c>
      <c r="R212" s="112">
        <f t="shared" si="68"/>
        <v>5.5E-2</v>
      </c>
      <c r="S212" s="112">
        <f t="shared" si="69"/>
        <v>2.3333333333333334E-2</v>
      </c>
      <c r="T212" s="89" t="s">
        <v>1989</v>
      </c>
      <c r="U212" s="23">
        <f t="shared" si="70"/>
        <v>17</v>
      </c>
      <c r="V212" s="23">
        <f t="shared" si="70"/>
        <v>17</v>
      </c>
      <c r="W212" s="23">
        <f t="shared" si="70"/>
        <v>14</v>
      </c>
      <c r="X212" s="23">
        <f t="shared" si="70"/>
        <v>10</v>
      </c>
      <c r="Y212" s="23">
        <f t="shared" si="70"/>
        <v>14</v>
      </c>
      <c r="Z212" s="23">
        <f t="shared" si="70"/>
        <v>36</v>
      </c>
    </row>
    <row r="213" spans="2:26" x14ac:dyDescent="0.15">
      <c r="B213" s="23">
        <v>211</v>
      </c>
      <c r="C213" s="23" t="str">
        <f t="shared" si="66"/>
        <v>挂饰211</v>
      </c>
      <c r="D213" s="23" t="str">
        <f t="shared" si="55"/>
        <v>b</v>
      </c>
      <c r="E213" s="89" t="s">
        <v>1989</v>
      </c>
      <c r="F213" s="90" t="s">
        <v>1990</v>
      </c>
      <c r="G213" s="22" t="s">
        <v>1998</v>
      </c>
      <c r="H213" s="23">
        <f t="shared" si="71"/>
        <v>3</v>
      </c>
      <c r="I213" s="23">
        <f t="shared" si="59"/>
        <v>18</v>
      </c>
      <c r="J213" s="23">
        <f t="shared" si="60"/>
        <v>43</v>
      </c>
      <c r="K213" s="23">
        <f t="shared" si="61"/>
        <v>30</v>
      </c>
      <c r="L213" s="23">
        <f t="shared" si="62"/>
        <v>37</v>
      </c>
      <c r="M213" s="89" t="s">
        <v>1992</v>
      </c>
      <c r="N213" s="23">
        <f t="shared" si="63"/>
        <v>43</v>
      </c>
      <c r="O213" s="23">
        <f t="shared" si="64"/>
        <v>32</v>
      </c>
      <c r="P213" s="23">
        <f t="shared" si="65"/>
        <v>22</v>
      </c>
      <c r="Q213" s="112">
        <f t="shared" si="67"/>
        <v>0.11</v>
      </c>
      <c r="R213" s="112">
        <f t="shared" si="68"/>
        <v>0.08</v>
      </c>
      <c r="S213" s="112">
        <f t="shared" si="69"/>
        <v>3.6666666666666667E-2</v>
      </c>
      <c r="T213" s="89" t="s">
        <v>1989</v>
      </c>
      <c r="U213" s="23">
        <f t="shared" ref="U213:Z222" si="72">ROUND(VLOOKUP($F213,professionGrow,MATCH(U$2,professionGrowPName,0),FALSE)*(1+VLOOKUP($G213,professionGrowP,MATCH(U$2,professionGrowPName,0),FALSE))*$H213*10*VLOOKUP($D213,drop_qulity,5,FALSE),0)</f>
        <v>25</v>
      </c>
      <c r="V213" s="23">
        <f t="shared" si="72"/>
        <v>25</v>
      </c>
      <c r="W213" s="23">
        <f t="shared" si="72"/>
        <v>22</v>
      </c>
      <c r="X213" s="23">
        <f t="shared" si="72"/>
        <v>15</v>
      </c>
      <c r="Y213" s="23">
        <f t="shared" si="72"/>
        <v>22</v>
      </c>
      <c r="Z213" s="23">
        <f t="shared" si="72"/>
        <v>54</v>
      </c>
    </row>
    <row r="214" spans="2:26" x14ac:dyDescent="0.15">
      <c r="B214" s="23">
        <v>212</v>
      </c>
      <c r="C214" s="23" t="str">
        <f t="shared" si="66"/>
        <v>挂饰212</v>
      </c>
      <c r="D214" s="23" t="str">
        <f t="shared" si="55"/>
        <v>b</v>
      </c>
      <c r="E214" s="89" t="s">
        <v>1989</v>
      </c>
      <c r="F214" s="90" t="s">
        <v>1990</v>
      </c>
      <c r="G214" s="22" t="s">
        <v>1998</v>
      </c>
      <c r="H214" s="23">
        <f t="shared" si="71"/>
        <v>4</v>
      </c>
      <c r="I214" s="23">
        <f t="shared" si="59"/>
        <v>24</v>
      </c>
      <c r="J214" s="23">
        <f t="shared" si="60"/>
        <v>58</v>
      </c>
      <c r="K214" s="23">
        <f t="shared" si="61"/>
        <v>40</v>
      </c>
      <c r="L214" s="23">
        <f t="shared" si="62"/>
        <v>49</v>
      </c>
      <c r="M214" s="89" t="s">
        <v>1992</v>
      </c>
      <c r="N214" s="23">
        <f t="shared" si="63"/>
        <v>58</v>
      </c>
      <c r="O214" s="23">
        <f t="shared" si="64"/>
        <v>43</v>
      </c>
      <c r="P214" s="23">
        <f t="shared" si="65"/>
        <v>29</v>
      </c>
      <c r="Q214" s="112">
        <f t="shared" si="67"/>
        <v>0.14499999999999999</v>
      </c>
      <c r="R214" s="112">
        <f t="shared" si="68"/>
        <v>0.1075</v>
      </c>
      <c r="S214" s="112">
        <f t="shared" si="69"/>
        <v>4.8333333333333332E-2</v>
      </c>
      <c r="T214" s="89" t="s">
        <v>1989</v>
      </c>
      <c r="U214" s="23">
        <f t="shared" si="72"/>
        <v>33</v>
      </c>
      <c r="V214" s="23">
        <f t="shared" si="72"/>
        <v>33</v>
      </c>
      <c r="W214" s="23">
        <f t="shared" si="72"/>
        <v>29</v>
      </c>
      <c r="X214" s="23">
        <f t="shared" si="72"/>
        <v>20</v>
      </c>
      <c r="Y214" s="23">
        <f t="shared" si="72"/>
        <v>29</v>
      </c>
      <c r="Z214" s="23">
        <f t="shared" si="72"/>
        <v>72</v>
      </c>
    </row>
    <row r="215" spans="2:26" x14ac:dyDescent="0.15">
      <c r="B215" s="23">
        <v>213</v>
      </c>
      <c r="C215" s="23" t="str">
        <f t="shared" si="66"/>
        <v>挂饰213</v>
      </c>
      <c r="D215" s="23" t="str">
        <f t="shared" si="55"/>
        <v>b</v>
      </c>
      <c r="E215" s="89" t="s">
        <v>1989</v>
      </c>
      <c r="F215" s="90" t="s">
        <v>1990</v>
      </c>
      <c r="G215" s="22" t="s">
        <v>1998</v>
      </c>
      <c r="H215" s="23">
        <f t="shared" si="71"/>
        <v>5</v>
      </c>
      <c r="I215" s="23">
        <f t="shared" si="59"/>
        <v>30</v>
      </c>
      <c r="J215" s="23">
        <f t="shared" si="60"/>
        <v>72</v>
      </c>
      <c r="K215" s="23">
        <f t="shared" si="61"/>
        <v>50</v>
      </c>
      <c r="L215" s="23">
        <f t="shared" si="62"/>
        <v>61</v>
      </c>
      <c r="M215" s="89" t="s">
        <v>1992</v>
      </c>
      <c r="N215" s="23">
        <f t="shared" si="63"/>
        <v>72</v>
      </c>
      <c r="O215" s="23">
        <f t="shared" si="64"/>
        <v>54</v>
      </c>
      <c r="P215" s="23">
        <f t="shared" si="65"/>
        <v>36</v>
      </c>
      <c r="Q215" s="112">
        <f t="shared" si="67"/>
        <v>0.18</v>
      </c>
      <c r="R215" s="112">
        <f t="shared" si="68"/>
        <v>0.13500000000000001</v>
      </c>
      <c r="S215" s="112">
        <f t="shared" si="69"/>
        <v>0.06</v>
      </c>
      <c r="T215" s="89" t="s">
        <v>1989</v>
      </c>
      <c r="U215" s="23">
        <f t="shared" si="72"/>
        <v>41</v>
      </c>
      <c r="V215" s="23">
        <f t="shared" si="72"/>
        <v>41</v>
      </c>
      <c r="W215" s="23">
        <f t="shared" si="72"/>
        <v>36</v>
      </c>
      <c r="X215" s="23">
        <f t="shared" si="72"/>
        <v>25</v>
      </c>
      <c r="Y215" s="23">
        <f t="shared" si="72"/>
        <v>36</v>
      </c>
      <c r="Z215" s="23">
        <f t="shared" si="72"/>
        <v>90</v>
      </c>
    </row>
    <row r="216" spans="2:26" x14ac:dyDescent="0.15">
      <c r="B216" s="23">
        <v>214</v>
      </c>
      <c r="C216" s="23" t="str">
        <f t="shared" si="66"/>
        <v>挂饰214</v>
      </c>
      <c r="D216" s="23" t="str">
        <f t="shared" si="55"/>
        <v>b</v>
      </c>
      <c r="E216" s="89" t="s">
        <v>1989</v>
      </c>
      <c r="F216" s="90" t="s">
        <v>1990</v>
      </c>
      <c r="G216" s="22" t="s">
        <v>1998</v>
      </c>
      <c r="H216" s="23">
        <f t="shared" si="71"/>
        <v>6</v>
      </c>
      <c r="I216" s="23">
        <f t="shared" si="59"/>
        <v>36</v>
      </c>
      <c r="J216" s="23">
        <f t="shared" si="60"/>
        <v>86</v>
      </c>
      <c r="K216" s="23">
        <f t="shared" si="61"/>
        <v>60</v>
      </c>
      <c r="L216" s="23">
        <f t="shared" si="62"/>
        <v>73</v>
      </c>
      <c r="M216" s="89" t="s">
        <v>1992</v>
      </c>
      <c r="N216" s="23">
        <f t="shared" si="63"/>
        <v>86</v>
      </c>
      <c r="O216" s="23">
        <f t="shared" si="64"/>
        <v>65</v>
      </c>
      <c r="P216" s="23">
        <f t="shared" si="65"/>
        <v>43</v>
      </c>
      <c r="Q216" s="112">
        <f t="shared" si="67"/>
        <v>0.215</v>
      </c>
      <c r="R216" s="112">
        <f t="shared" si="68"/>
        <v>0.16250000000000001</v>
      </c>
      <c r="S216" s="112">
        <f t="shared" si="69"/>
        <v>7.166666666666667E-2</v>
      </c>
      <c r="T216" s="89" t="s">
        <v>1989</v>
      </c>
      <c r="U216" s="23">
        <f t="shared" si="72"/>
        <v>50</v>
      </c>
      <c r="V216" s="23">
        <f t="shared" si="72"/>
        <v>50</v>
      </c>
      <c r="W216" s="23">
        <f t="shared" si="72"/>
        <v>43</v>
      </c>
      <c r="X216" s="23">
        <f t="shared" si="72"/>
        <v>30</v>
      </c>
      <c r="Y216" s="23">
        <f t="shared" si="72"/>
        <v>43</v>
      </c>
      <c r="Z216" s="23">
        <f t="shared" si="72"/>
        <v>108</v>
      </c>
    </row>
    <row r="217" spans="2:26" x14ac:dyDescent="0.15">
      <c r="B217" s="23">
        <v>215</v>
      </c>
      <c r="C217" s="23" t="str">
        <f t="shared" si="66"/>
        <v>挂饰215</v>
      </c>
      <c r="D217" s="23" t="str">
        <f t="shared" si="55"/>
        <v>b</v>
      </c>
      <c r="E217" s="89" t="s">
        <v>1989</v>
      </c>
      <c r="F217" s="90" t="s">
        <v>1990</v>
      </c>
      <c r="G217" s="22" t="s">
        <v>1998</v>
      </c>
      <c r="H217" s="23">
        <f t="shared" si="71"/>
        <v>7</v>
      </c>
      <c r="I217" s="23">
        <f t="shared" si="59"/>
        <v>43</v>
      </c>
      <c r="J217" s="23">
        <f t="shared" si="60"/>
        <v>101</v>
      </c>
      <c r="K217" s="23">
        <f t="shared" si="61"/>
        <v>71</v>
      </c>
      <c r="L217" s="23">
        <f t="shared" si="62"/>
        <v>86</v>
      </c>
      <c r="M217" s="89" t="s">
        <v>1992</v>
      </c>
      <c r="N217" s="23">
        <f t="shared" si="63"/>
        <v>101</v>
      </c>
      <c r="O217" s="23">
        <f t="shared" si="64"/>
        <v>76</v>
      </c>
      <c r="P217" s="23">
        <f t="shared" si="65"/>
        <v>50</v>
      </c>
      <c r="Q217" s="112">
        <f t="shared" si="67"/>
        <v>0.25</v>
      </c>
      <c r="R217" s="112">
        <f t="shared" si="68"/>
        <v>0.19</v>
      </c>
      <c r="S217" s="112">
        <f t="shared" si="69"/>
        <v>8.3333333333333343E-2</v>
      </c>
      <c r="T217" s="89" t="s">
        <v>1989</v>
      </c>
      <c r="U217" s="23">
        <f t="shared" si="72"/>
        <v>58</v>
      </c>
      <c r="V217" s="23">
        <f t="shared" si="72"/>
        <v>58</v>
      </c>
      <c r="W217" s="23">
        <f t="shared" si="72"/>
        <v>50</v>
      </c>
      <c r="X217" s="23">
        <f t="shared" si="72"/>
        <v>35</v>
      </c>
      <c r="Y217" s="23">
        <f t="shared" si="72"/>
        <v>50</v>
      </c>
      <c r="Z217" s="23">
        <f t="shared" si="72"/>
        <v>126</v>
      </c>
    </row>
    <row r="218" spans="2:26" x14ac:dyDescent="0.15">
      <c r="B218" s="23">
        <v>216</v>
      </c>
      <c r="C218" s="23" t="str">
        <f t="shared" si="66"/>
        <v>挂饰216</v>
      </c>
      <c r="D218" s="23" t="str">
        <f t="shared" si="55"/>
        <v>b</v>
      </c>
      <c r="E218" s="89" t="s">
        <v>1989</v>
      </c>
      <c r="F218" s="90" t="s">
        <v>1990</v>
      </c>
      <c r="G218" s="22" t="s">
        <v>1998</v>
      </c>
      <c r="H218" s="23">
        <f t="shared" si="71"/>
        <v>8</v>
      </c>
      <c r="I218" s="23">
        <f t="shared" si="59"/>
        <v>49</v>
      </c>
      <c r="J218" s="23">
        <f t="shared" si="60"/>
        <v>115</v>
      </c>
      <c r="K218" s="23">
        <f t="shared" si="61"/>
        <v>81</v>
      </c>
      <c r="L218" s="23">
        <f t="shared" si="62"/>
        <v>98</v>
      </c>
      <c r="M218" s="89" t="s">
        <v>1992</v>
      </c>
      <c r="N218" s="23">
        <f t="shared" si="63"/>
        <v>115</v>
      </c>
      <c r="O218" s="23">
        <f t="shared" si="64"/>
        <v>86</v>
      </c>
      <c r="P218" s="23">
        <f t="shared" si="65"/>
        <v>58</v>
      </c>
      <c r="Q218" s="112">
        <f t="shared" si="67"/>
        <v>0.28999999999999998</v>
      </c>
      <c r="R218" s="112">
        <f t="shared" si="68"/>
        <v>0.215</v>
      </c>
      <c r="S218" s="112">
        <f t="shared" si="69"/>
        <v>9.6666666666666665E-2</v>
      </c>
      <c r="T218" s="89" t="s">
        <v>1989</v>
      </c>
      <c r="U218" s="23">
        <f t="shared" si="72"/>
        <v>66</v>
      </c>
      <c r="V218" s="23">
        <f t="shared" si="72"/>
        <v>66</v>
      </c>
      <c r="W218" s="23">
        <f t="shared" si="72"/>
        <v>58</v>
      </c>
      <c r="X218" s="23">
        <f t="shared" si="72"/>
        <v>40</v>
      </c>
      <c r="Y218" s="23">
        <f t="shared" si="72"/>
        <v>58</v>
      </c>
      <c r="Z218" s="23">
        <f t="shared" si="72"/>
        <v>144</v>
      </c>
    </row>
    <row r="219" spans="2:26" x14ac:dyDescent="0.15">
      <c r="B219" s="23">
        <v>217</v>
      </c>
      <c r="C219" s="23" t="str">
        <f t="shared" si="66"/>
        <v>挂饰217</v>
      </c>
      <c r="D219" s="23" t="str">
        <f t="shared" si="55"/>
        <v>c</v>
      </c>
      <c r="E219" s="89" t="s">
        <v>1989</v>
      </c>
      <c r="F219" s="90" t="s">
        <v>1990</v>
      </c>
      <c r="G219" s="22" t="s">
        <v>1998</v>
      </c>
      <c r="H219" s="23">
        <f t="shared" si="71"/>
        <v>1</v>
      </c>
      <c r="I219" s="23">
        <f t="shared" si="59"/>
        <v>12</v>
      </c>
      <c r="J219" s="23">
        <f t="shared" si="60"/>
        <v>0</v>
      </c>
      <c r="K219" s="23">
        <f t="shared" si="61"/>
        <v>0</v>
      </c>
      <c r="L219" s="23">
        <f t="shared" si="62"/>
        <v>0</v>
      </c>
      <c r="M219" s="89" t="s">
        <v>1992</v>
      </c>
      <c r="N219" s="23">
        <f t="shared" si="63"/>
        <v>0</v>
      </c>
      <c r="O219" s="23">
        <f t="shared" si="64"/>
        <v>0</v>
      </c>
      <c r="P219" s="23">
        <f t="shared" si="65"/>
        <v>0</v>
      </c>
      <c r="Q219" s="112">
        <f t="shared" si="67"/>
        <v>0</v>
      </c>
      <c r="R219" s="112">
        <f t="shared" si="68"/>
        <v>0</v>
      </c>
      <c r="S219" s="112">
        <f t="shared" si="69"/>
        <v>0</v>
      </c>
      <c r="T219" s="89" t="s">
        <v>1989</v>
      </c>
      <c r="U219" s="23">
        <f t="shared" si="72"/>
        <v>0</v>
      </c>
      <c r="V219" s="23">
        <f t="shared" si="72"/>
        <v>0</v>
      </c>
      <c r="W219" s="23">
        <f t="shared" si="72"/>
        <v>0</v>
      </c>
      <c r="X219" s="23">
        <f t="shared" si="72"/>
        <v>0</v>
      </c>
      <c r="Y219" s="23">
        <f t="shared" si="72"/>
        <v>0</v>
      </c>
      <c r="Z219" s="23">
        <f t="shared" si="72"/>
        <v>0</v>
      </c>
    </row>
    <row r="220" spans="2:26" x14ac:dyDescent="0.15">
      <c r="B220" s="23">
        <v>218</v>
      </c>
      <c r="C220" s="23" t="str">
        <f t="shared" si="66"/>
        <v>挂饰218</v>
      </c>
      <c r="D220" s="23" t="str">
        <f t="shared" si="55"/>
        <v>c</v>
      </c>
      <c r="E220" s="89" t="s">
        <v>1989</v>
      </c>
      <c r="F220" s="90" t="s">
        <v>1990</v>
      </c>
      <c r="G220" s="22" t="s">
        <v>1998</v>
      </c>
      <c r="H220" s="23">
        <f t="shared" si="71"/>
        <v>2</v>
      </c>
      <c r="I220" s="23">
        <f t="shared" si="59"/>
        <v>24</v>
      </c>
      <c r="J220" s="23">
        <f t="shared" si="60"/>
        <v>0</v>
      </c>
      <c r="K220" s="23">
        <f t="shared" si="61"/>
        <v>0</v>
      </c>
      <c r="L220" s="23">
        <f t="shared" si="62"/>
        <v>0</v>
      </c>
      <c r="M220" s="89" t="s">
        <v>1992</v>
      </c>
      <c r="N220" s="23">
        <f t="shared" si="63"/>
        <v>0</v>
      </c>
      <c r="O220" s="23">
        <f t="shared" si="64"/>
        <v>0</v>
      </c>
      <c r="P220" s="23">
        <f t="shared" si="65"/>
        <v>0</v>
      </c>
      <c r="Q220" s="112">
        <f t="shared" si="67"/>
        <v>0</v>
      </c>
      <c r="R220" s="112">
        <f t="shared" si="68"/>
        <v>0</v>
      </c>
      <c r="S220" s="112">
        <f t="shared" si="69"/>
        <v>0</v>
      </c>
      <c r="T220" s="89" t="s">
        <v>1989</v>
      </c>
      <c r="U220" s="23">
        <f t="shared" si="72"/>
        <v>0</v>
      </c>
      <c r="V220" s="23">
        <f t="shared" si="72"/>
        <v>0</v>
      </c>
      <c r="W220" s="23">
        <f t="shared" si="72"/>
        <v>0</v>
      </c>
      <c r="X220" s="23">
        <f t="shared" si="72"/>
        <v>0</v>
      </c>
      <c r="Y220" s="23">
        <f t="shared" si="72"/>
        <v>0</v>
      </c>
      <c r="Z220" s="23">
        <f t="shared" si="72"/>
        <v>0</v>
      </c>
    </row>
    <row r="221" spans="2:26" x14ac:dyDescent="0.15">
      <c r="B221" s="23">
        <v>219</v>
      </c>
      <c r="C221" s="23" t="str">
        <f t="shared" si="66"/>
        <v>挂饰219</v>
      </c>
      <c r="D221" s="23" t="str">
        <f t="shared" si="55"/>
        <v>c</v>
      </c>
      <c r="E221" s="89" t="s">
        <v>1989</v>
      </c>
      <c r="F221" s="90" t="s">
        <v>1990</v>
      </c>
      <c r="G221" s="22" t="s">
        <v>1998</v>
      </c>
      <c r="H221" s="23">
        <f t="shared" si="71"/>
        <v>3</v>
      </c>
      <c r="I221" s="23">
        <f t="shared" si="59"/>
        <v>36</v>
      </c>
      <c r="J221" s="23">
        <f t="shared" si="60"/>
        <v>0</v>
      </c>
      <c r="K221" s="23">
        <f t="shared" si="61"/>
        <v>0</v>
      </c>
      <c r="L221" s="23">
        <f t="shared" si="62"/>
        <v>0</v>
      </c>
      <c r="M221" s="89" t="s">
        <v>1992</v>
      </c>
      <c r="N221" s="23">
        <f t="shared" si="63"/>
        <v>0</v>
      </c>
      <c r="O221" s="23">
        <f t="shared" si="64"/>
        <v>0</v>
      </c>
      <c r="P221" s="23">
        <f t="shared" si="65"/>
        <v>0</v>
      </c>
      <c r="Q221" s="112">
        <f t="shared" si="67"/>
        <v>0</v>
      </c>
      <c r="R221" s="112">
        <f t="shared" si="68"/>
        <v>0</v>
      </c>
      <c r="S221" s="112">
        <f t="shared" si="69"/>
        <v>0</v>
      </c>
      <c r="T221" s="89" t="s">
        <v>1989</v>
      </c>
      <c r="U221" s="23">
        <f t="shared" si="72"/>
        <v>0</v>
      </c>
      <c r="V221" s="23">
        <f t="shared" si="72"/>
        <v>0</v>
      </c>
      <c r="W221" s="23">
        <f t="shared" si="72"/>
        <v>0</v>
      </c>
      <c r="X221" s="23">
        <f t="shared" si="72"/>
        <v>0</v>
      </c>
      <c r="Y221" s="23">
        <f t="shared" si="72"/>
        <v>0</v>
      </c>
      <c r="Z221" s="23">
        <f t="shared" si="72"/>
        <v>0</v>
      </c>
    </row>
    <row r="222" spans="2:26" x14ac:dyDescent="0.15">
      <c r="B222" s="23">
        <v>220</v>
      </c>
      <c r="C222" s="23" t="str">
        <f t="shared" si="66"/>
        <v>挂饰220</v>
      </c>
      <c r="D222" s="23" t="str">
        <f t="shared" si="55"/>
        <v>c</v>
      </c>
      <c r="E222" s="89" t="s">
        <v>1989</v>
      </c>
      <c r="F222" s="90" t="s">
        <v>1990</v>
      </c>
      <c r="G222" s="22" t="s">
        <v>1998</v>
      </c>
      <c r="H222" s="23">
        <f t="shared" si="71"/>
        <v>4</v>
      </c>
      <c r="I222" s="23">
        <f t="shared" si="59"/>
        <v>47</v>
      </c>
      <c r="J222" s="23">
        <f t="shared" si="60"/>
        <v>0</v>
      </c>
      <c r="K222" s="23">
        <f t="shared" si="61"/>
        <v>0</v>
      </c>
      <c r="L222" s="23">
        <f t="shared" si="62"/>
        <v>0</v>
      </c>
      <c r="M222" s="89" t="s">
        <v>1992</v>
      </c>
      <c r="N222" s="23">
        <f t="shared" si="63"/>
        <v>0</v>
      </c>
      <c r="O222" s="23">
        <f t="shared" si="64"/>
        <v>0</v>
      </c>
      <c r="P222" s="23">
        <f t="shared" si="65"/>
        <v>0</v>
      </c>
      <c r="Q222" s="112">
        <f t="shared" si="67"/>
        <v>0</v>
      </c>
      <c r="R222" s="112">
        <f t="shared" si="68"/>
        <v>0</v>
      </c>
      <c r="S222" s="112">
        <f t="shared" si="69"/>
        <v>0</v>
      </c>
      <c r="T222" s="89" t="s">
        <v>1989</v>
      </c>
      <c r="U222" s="23">
        <f t="shared" si="72"/>
        <v>0</v>
      </c>
      <c r="V222" s="23">
        <f t="shared" si="72"/>
        <v>0</v>
      </c>
      <c r="W222" s="23">
        <f t="shared" si="72"/>
        <v>0</v>
      </c>
      <c r="X222" s="23">
        <f t="shared" si="72"/>
        <v>0</v>
      </c>
      <c r="Y222" s="23">
        <f t="shared" si="72"/>
        <v>0</v>
      </c>
      <c r="Z222" s="23">
        <f t="shared" si="72"/>
        <v>0</v>
      </c>
    </row>
    <row r="223" spans="2:26" x14ac:dyDescent="0.15">
      <c r="B223" s="23">
        <v>221</v>
      </c>
      <c r="C223" s="23" t="str">
        <f t="shared" si="66"/>
        <v>挂饰221</v>
      </c>
      <c r="D223" s="23" t="str">
        <f t="shared" si="55"/>
        <v>c</v>
      </c>
      <c r="E223" s="89" t="s">
        <v>1989</v>
      </c>
      <c r="F223" s="90" t="s">
        <v>1990</v>
      </c>
      <c r="G223" s="22" t="s">
        <v>1998</v>
      </c>
      <c r="H223" s="23">
        <f t="shared" si="71"/>
        <v>5</v>
      </c>
      <c r="I223" s="23">
        <f t="shared" si="59"/>
        <v>59</v>
      </c>
      <c r="J223" s="23">
        <f t="shared" si="60"/>
        <v>0</v>
      </c>
      <c r="K223" s="23">
        <f t="shared" si="61"/>
        <v>0</v>
      </c>
      <c r="L223" s="23">
        <f t="shared" si="62"/>
        <v>0</v>
      </c>
      <c r="M223" s="89" t="s">
        <v>1992</v>
      </c>
      <c r="N223" s="23">
        <f t="shared" si="63"/>
        <v>0</v>
      </c>
      <c r="O223" s="23">
        <f t="shared" si="64"/>
        <v>0</v>
      </c>
      <c r="P223" s="23">
        <f t="shared" si="65"/>
        <v>0</v>
      </c>
      <c r="Q223" s="112">
        <f t="shared" si="67"/>
        <v>0</v>
      </c>
      <c r="R223" s="112">
        <f t="shared" si="68"/>
        <v>0</v>
      </c>
      <c r="S223" s="112">
        <f t="shared" si="69"/>
        <v>0</v>
      </c>
      <c r="T223" s="89" t="s">
        <v>1989</v>
      </c>
      <c r="U223" s="23">
        <f t="shared" ref="U223:Z232" si="73">ROUND(VLOOKUP($F223,professionGrow,MATCH(U$2,professionGrowPName,0),FALSE)*(1+VLOOKUP($G223,professionGrowP,MATCH(U$2,professionGrowPName,0),FALSE))*$H223*10*VLOOKUP($D223,drop_qulity,5,FALSE),0)</f>
        <v>0</v>
      </c>
      <c r="V223" s="23">
        <f t="shared" si="73"/>
        <v>0</v>
      </c>
      <c r="W223" s="23">
        <f t="shared" si="73"/>
        <v>0</v>
      </c>
      <c r="X223" s="23">
        <f t="shared" si="73"/>
        <v>0</v>
      </c>
      <c r="Y223" s="23">
        <f t="shared" si="73"/>
        <v>0</v>
      </c>
      <c r="Z223" s="23">
        <f t="shared" si="73"/>
        <v>0</v>
      </c>
    </row>
    <row r="224" spans="2:26" x14ac:dyDescent="0.15">
      <c r="B224" s="23">
        <v>222</v>
      </c>
      <c r="C224" s="23" t="str">
        <f t="shared" si="66"/>
        <v>挂饰222</v>
      </c>
      <c r="D224" s="23" t="str">
        <f t="shared" si="55"/>
        <v>c</v>
      </c>
      <c r="E224" s="89" t="s">
        <v>1989</v>
      </c>
      <c r="F224" s="90" t="s">
        <v>1990</v>
      </c>
      <c r="G224" s="22" t="s">
        <v>1998</v>
      </c>
      <c r="H224" s="23">
        <f t="shared" si="71"/>
        <v>6</v>
      </c>
      <c r="I224" s="23">
        <f t="shared" si="59"/>
        <v>71</v>
      </c>
      <c r="J224" s="23">
        <f t="shared" si="60"/>
        <v>0</v>
      </c>
      <c r="K224" s="23">
        <f t="shared" si="61"/>
        <v>0</v>
      </c>
      <c r="L224" s="23">
        <f t="shared" si="62"/>
        <v>0</v>
      </c>
      <c r="M224" s="89" t="s">
        <v>1992</v>
      </c>
      <c r="N224" s="23">
        <f t="shared" si="63"/>
        <v>0</v>
      </c>
      <c r="O224" s="23">
        <f t="shared" si="64"/>
        <v>0</v>
      </c>
      <c r="P224" s="23">
        <f t="shared" si="65"/>
        <v>0</v>
      </c>
      <c r="Q224" s="112">
        <f t="shared" si="67"/>
        <v>0</v>
      </c>
      <c r="R224" s="112">
        <f t="shared" si="68"/>
        <v>0</v>
      </c>
      <c r="S224" s="112">
        <f t="shared" si="69"/>
        <v>0</v>
      </c>
      <c r="T224" s="89" t="s">
        <v>1989</v>
      </c>
      <c r="U224" s="23">
        <f t="shared" si="73"/>
        <v>0</v>
      </c>
      <c r="V224" s="23">
        <f t="shared" si="73"/>
        <v>0</v>
      </c>
      <c r="W224" s="23">
        <f t="shared" si="73"/>
        <v>0</v>
      </c>
      <c r="X224" s="23">
        <f t="shared" si="73"/>
        <v>0</v>
      </c>
      <c r="Y224" s="23">
        <f t="shared" si="73"/>
        <v>0</v>
      </c>
      <c r="Z224" s="23">
        <f t="shared" si="73"/>
        <v>0</v>
      </c>
    </row>
    <row r="225" spans="2:26" x14ac:dyDescent="0.15">
      <c r="B225" s="23">
        <v>223</v>
      </c>
      <c r="C225" s="23" t="str">
        <f t="shared" si="66"/>
        <v>挂饰223</v>
      </c>
      <c r="D225" s="23" t="str">
        <f t="shared" si="55"/>
        <v>c</v>
      </c>
      <c r="E225" s="89" t="s">
        <v>1989</v>
      </c>
      <c r="F225" s="90" t="s">
        <v>1990</v>
      </c>
      <c r="G225" s="22" t="s">
        <v>1998</v>
      </c>
      <c r="H225" s="23">
        <f t="shared" si="71"/>
        <v>7</v>
      </c>
      <c r="I225" s="23">
        <f t="shared" si="59"/>
        <v>83</v>
      </c>
      <c r="J225" s="23">
        <f t="shared" si="60"/>
        <v>0</v>
      </c>
      <c r="K225" s="23">
        <f t="shared" si="61"/>
        <v>0</v>
      </c>
      <c r="L225" s="23">
        <f t="shared" si="62"/>
        <v>0</v>
      </c>
      <c r="M225" s="89" t="s">
        <v>1992</v>
      </c>
      <c r="N225" s="23">
        <f t="shared" si="63"/>
        <v>0</v>
      </c>
      <c r="O225" s="23">
        <f t="shared" si="64"/>
        <v>0</v>
      </c>
      <c r="P225" s="23">
        <f t="shared" si="65"/>
        <v>0</v>
      </c>
      <c r="Q225" s="112">
        <f t="shared" si="67"/>
        <v>0</v>
      </c>
      <c r="R225" s="112">
        <f t="shared" si="68"/>
        <v>0</v>
      </c>
      <c r="S225" s="112">
        <f t="shared" si="69"/>
        <v>0</v>
      </c>
      <c r="T225" s="89" t="s">
        <v>1989</v>
      </c>
      <c r="U225" s="23">
        <f t="shared" si="73"/>
        <v>0</v>
      </c>
      <c r="V225" s="23">
        <f t="shared" si="73"/>
        <v>0</v>
      </c>
      <c r="W225" s="23">
        <f t="shared" si="73"/>
        <v>0</v>
      </c>
      <c r="X225" s="23">
        <f t="shared" si="73"/>
        <v>0</v>
      </c>
      <c r="Y225" s="23">
        <f t="shared" si="73"/>
        <v>0</v>
      </c>
      <c r="Z225" s="23">
        <f t="shared" si="73"/>
        <v>0</v>
      </c>
    </row>
    <row r="226" spans="2:26" x14ac:dyDescent="0.15">
      <c r="B226" s="23">
        <v>224</v>
      </c>
      <c r="C226" s="23" t="str">
        <f t="shared" si="66"/>
        <v>挂饰224</v>
      </c>
      <c r="D226" s="23" t="str">
        <f t="shared" si="55"/>
        <v>c</v>
      </c>
      <c r="E226" s="89" t="s">
        <v>1989</v>
      </c>
      <c r="F226" s="90" t="s">
        <v>1990</v>
      </c>
      <c r="G226" s="22" t="s">
        <v>1998</v>
      </c>
      <c r="H226" s="23">
        <f t="shared" si="71"/>
        <v>8</v>
      </c>
      <c r="I226" s="23">
        <f t="shared" si="59"/>
        <v>95</v>
      </c>
      <c r="J226" s="23">
        <f t="shared" si="60"/>
        <v>0</v>
      </c>
      <c r="K226" s="23">
        <f t="shared" si="61"/>
        <v>0</v>
      </c>
      <c r="L226" s="23">
        <f t="shared" si="62"/>
        <v>0</v>
      </c>
      <c r="M226" s="89" t="s">
        <v>1992</v>
      </c>
      <c r="N226" s="23">
        <f t="shared" si="63"/>
        <v>0</v>
      </c>
      <c r="O226" s="23">
        <f t="shared" si="64"/>
        <v>0</v>
      </c>
      <c r="P226" s="23">
        <f t="shared" si="65"/>
        <v>0</v>
      </c>
      <c r="Q226" s="112">
        <f t="shared" si="67"/>
        <v>0</v>
      </c>
      <c r="R226" s="112">
        <f t="shared" si="68"/>
        <v>0</v>
      </c>
      <c r="S226" s="112">
        <f t="shared" si="69"/>
        <v>0</v>
      </c>
      <c r="T226" s="89" t="s">
        <v>1989</v>
      </c>
      <c r="U226" s="23">
        <f t="shared" si="73"/>
        <v>0</v>
      </c>
      <c r="V226" s="23">
        <f t="shared" si="73"/>
        <v>0</v>
      </c>
      <c r="W226" s="23">
        <f t="shared" si="73"/>
        <v>0</v>
      </c>
      <c r="X226" s="23">
        <f t="shared" si="73"/>
        <v>0</v>
      </c>
      <c r="Y226" s="23">
        <f t="shared" si="73"/>
        <v>0</v>
      </c>
      <c r="Z226" s="23">
        <f t="shared" si="73"/>
        <v>0</v>
      </c>
    </row>
    <row r="227" spans="2:26" x14ac:dyDescent="0.15">
      <c r="B227" s="23">
        <v>225</v>
      </c>
      <c r="C227" s="23" t="str">
        <f t="shared" si="66"/>
        <v>挂饰225</v>
      </c>
      <c r="D227" s="23" t="str">
        <f t="shared" si="55"/>
        <v>s</v>
      </c>
      <c r="E227" s="89" t="s">
        <v>1989</v>
      </c>
      <c r="F227" s="90" t="s">
        <v>1990</v>
      </c>
      <c r="G227" s="22" t="s">
        <v>1999</v>
      </c>
      <c r="H227" s="23">
        <f t="shared" si="71"/>
        <v>1</v>
      </c>
      <c r="I227" s="23">
        <f t="shared" si="59"/>
        <v>11</v>
      </c>
      <c r="J227" s="23">
        <f t="shared" si="60"/>
        <v>9</v>
      </c>
      <c r="K227" s="23">
        <f t="shared" si="61"/>
        <v>9</v>
      </c>
      <c r="L227" s="23">
        <f t="shared" si="62"/>
        <v>7</v>
      </c>
      <c r="M227" s="89" t="s">
        <v>1992</v>
      </c>
      <c r="N227" s="23">
        <f t="shared" si="63"/>
        <v>11</v>
      </c>
      <c r="O227" s="23">
        <f t="shared" si="64"/>
        <v>6</v>
      </c>
      <c r="P227" s="23">
        <f t="shared" si="65"/>
        <v>5</v>
      </c>
      <c r="Q227" s="112">
        <f t="shared" si="67"/>
        <v>2.5000000000000001E-2</v>
      </c>
      <c r="R227" s="112">
        <f t="shared" si="68"/>
        <v>1.4999999999999999E-2</v>
      </c>
      <c r="S227" s="112">
        <f t="shared" si="69"/>
        <v>8.3333333333333332E-3</v>
      </c>
      <c r="T227" s="89" t="s">
        <v>1989</v>
      </c>
      <c r="U227" s="23">
        <f t="shared" si="73"/>
        <v>3</v>
      </c>
      <c r="V227" s="23">
        <f t="shared" si="73"/>
        <v>5</v>
      </c>
      <c r="W227" s="23">
        <f t="shared" si="73"/>
        <v>5</v>
      </c>
      <c r="X227" s="23">
        <f t="shared" si="73"/>
        <v>5</v>
      </c>
      <c r="Y227" s="23">
        <f t="shared" si="73"/>
        <v>5</v>
      </c>
      <c r="Z227" s="23">
        <f t="shared" si="73"/>
        <v>13</v>
      </c>
    </row>
    <row r="228" spans="2:26" x14ac:dyDescent="0.15">
      <c r="B228" s="23">
        <v>226</v>
      </c>
      <c r="C228" s="23" t="str">
        <f t="shared" si="66"/>
        <v>挂饰226</v>
      </c>
      <c r="D228" s="23" t="str">
        <f t="shared" ref="D228:D291" si="74">D196</f>
        <v>s</v>
      </c>
      <c r="E228" s="89" t="s">
        <v>1989</v>
      </c>
      <c r="F228" s="90" t="s">
        <v>1990</v>
      </c>
      <c r="G228" s="22" t="s">
        <v>1999</v>
      </c>
      <c r="H228" s="23">
        <f t="shared" si="71"/>
        <v>2</v>
      </c>
      <c r="I228" s="23">
        <f t="shared" si="59"/>
        <v>22</v>
      </c>
      <c r="J228" s="23">
        <f t="shared" si="60"/>
        <v>18</v>
      </c>
      <c r="K228" s="23">
        <f t="shared" si="61"/>
        <v>18</v>
      </c>
      <c r="L228" s="23">
        <f t="shared" si="62"/>
        <v>14</v>
      </c>
      <c r="M228" s="89" t="s">
        <v>1992</v>
      </c>
      <c r="N228" s="23">
        <f t="shared" si="63"/>
        <v>22</v>
      </c>
      <c r="O228" s="23">
        <f t="shared" si="64"/>
        <v>12</v>
      </c>
      <c r="P228" s="23">
        <f t="shared" si="65"/>
        <v>10</v>
      </c>
      <c r="Q228" s="112">
        <f t="shared" si="67"/>
        <v>0.05</v>
      </c>
      <c r="R228" s="112">
        <f t="shared" si="68"/>
        <v>0.03</v>
      </c>
      <c r="S228" s="112">
        <f t="shared" si="69"/>
        <v>1.6666666666666666E-2</v>
      </c>
      <c r="T228" s="89" t="s">
        <v>1989</v>
      </c>
      <c r="U228" s="23">
        <f t="shared" si="73"/>
        <v>6</v>
      </c>
      <c r="V228" s="23">
        <f t="shared" si="73"/>
        <v>9</v>
      </c>
      <c r="W228" s="23">
        <f t="shared" si="73"/>
        <v>9</v>
      </c>
      <c r="X228" s="23">
        <f t="shared" si="73"/>
        <v>9</v>
      </c>
      <c r="Y228" s="23">
        <f t="shared" si="73"/>
        <v>10</v>
      </c>
      <c r="Z228" s="23">
        <f t="shared" si="73"/>
        <v>26</v>
      </c>
    </row>
    <row r="229" spans="2:26" x14ac:dyDescent="0.15">
      <c r="B229" s="23">
        <v>227</v>
      </c>
      <c r="C229" s="23" t="str">
        <f t="shared" si="66"/>
        <v>挂饰227</v>
      </c>
      <c r="D229" s="23" t="str">
        <f t="shared" si="74"/>
        <v>s</v>
      </c>
      <c r="E229" s="89" t="s">
        <v>1989</v>
      </c>
      <c r="F229" s="90" t="s">
        <v>1990</v>
      </c>
      <c r="G229" s="22" t="s">
        <v>1999</v>
      </c>
      <c r="H229" s="23">
        <f t="shared" si="71"/>
        <v>3</v>
      </c>
      <c r="I229" s="23">
        <f t="shared" si="59"/>
        <v>33</v>
      </c>
      <c r="J229" s="23">
        <f t="shared" si="60"/>
        <v>27</v>
      </c>
      <c r="K229" s="23">
        <f t="shared" si="61"/>
        <v>27</v>
      </c>
      <c r="L229" s="23">
        <f t="shared" si="62"/>
        <v>20</v>
      </c>
      <c r="M229" s="89" t="s">
        <v>1992</v>
      </c>
      <c r="N229" s="23">
        <f t="shared" si="63"/>
        <v>33</v>
      </c>
      <c r="O229" s="23">
        <f t="shared" si="64"/>
        <v>18</v>
      </c>
      <c r="P229" s="23">
        <f t="shared" si="65"/>
        <v>15</v>
      </c>
      <c r="Q229" s="112">
        <f t="shared" si="67"/>
        <v>7.4999999999999997E-2</v>
      </c>
      <c r="R229" s="112">
        <f t="shared" si="68"/>
        <v>4.4999999999999998E-2</v>
      </c>
      <c r="S229" s="112">
        <f t="shared" si="69"/>
        <v>2.5000000000000001E-2</v>
      </c>
      <c r="T229" s="89" t="s">
        <v>1989</v>
      </c>
      <c r="U229" s="23">
        <f t="shared" si="73"/>
        <v>10</v>
      </c>
      <c r="V229" s="23">
        <f t="shared" si="73"/>
        <v>14</v>
      </c>
      <c r="W229" s="23">
        <f t="shared" si="73"/>
        <v>14</v>
      </c>
      <c r="X229" s="23">
        <f t="shared" si="73"/>
        <v>14</v>
      </c>
      <c r="Y229" s="23">
        <f t="shared" si="73"/>
        <v>16</v>
      </c>
      <c r="Z229" s="23">
        <f t="shared" si="73"/>
        <v>39</v>
      </c>
    </row>
    <row r="230" spans="2:26" x14ac:dyDescent="0.15">
      <c r="B230" s="23">
        <v>228</v>
      </c>
      <c r="C230" s="23" t="str">
        <f t="shared" si="66"/>
        <v>挂饰228</v>
      </c>
      <c r="D230" s="23" t="str">
        <f t="shared" si="74"/>
        <v>s</v>
      </c>
      <c r="E230" s="89" t="s">
        <v>1989</v>
      </c>
      <c r="F230" s="90" t="s">
        <v>1990</v>
      </c>
      <c r="G230" s="22" t="s">
        <v>1999</v>
      </c>
      <c r="H230" s="23">
        <f t="shared" si="71"/>
        <v>4</v>
      </c>
      <c r="I230" s="23">
        <f t="shared" si="59"/>
        <v>44</v>
      </c>
      <c r="J230" s="23">
        <f t="shared" si="60"/>
        <v>36</v>
      </c>
      <c r="K230" s="23">
        <f t="shared" si="61"/>
        <v>36</v>
      </c>
      <c r="L230" s="23">
        <f t="shared" si="62"/>
        <v>27</v>
      </c>
      <c r="M230" s="89" t="s">
        <v>1992</v>
      </c>
      <c r="N230" s="23">
        <f t="shared" si="63"/>
        <v>44</v>
      </c>
      <c r="O230" s="23">
        <f t="shared" si="64"/>
        <v>24</v>
      </c>
      <c r="P230" s="23">
        <f t="shared" si="65"/>
        <v>20</v>
      </c>
      <c r="Q230" s="112">
        <f t="shared" si="67"/>
        <v>0.1</v>
      </c>
      <c r="R230" s="112">
        <f t="shared" si="68"/>
        <v>0.06</v>
      </c>
      <c r="S230" s="112">
        <f t="shared" si="69"/>
        <v>3.3333333333333333E-2</v>
      </c>
      <c r="T230" s="89" t="s">
        <v>1989</v>
      </c>
      <c r="U230" s="23">
        <f t="shared" si="73"/>
        <v>13</v>
      </c>
      <c r="V230" s="23">
        <f t="shared" si="73"/>
        <v>18</v>
      </c>
      <c r="W230" s="23">
        <f t="shared" si="73"/>
        <v>18</v>
      </c>
      <c r="X230" s="23">
        <f t="shared" si="73"/>
        <v>18</v>
      </c>
      <c r="Y230" s="23">
        <f t="shared" si="73"/>
        <v>21</v>
      </c>
      <c r="Z230" s="23">
        <f t="shared" si="73"/>
        <v>52</v>
      </c>
    </row>
    <row r="231" spans="2:26" x14ac:dyDescent="0.15">
      <c r="B231" s="23">
        <v>229</v>
      </c>
      <c r="C231" s="23" t="str">
        <f t="shared" si="66"/>
        <v>挂饰229</v>
      </c>
      <c r="D231" s="23" t="str">
        <f t="shared" si="74"/>
        <v>s</v>
      </c>
      <c r="E231" s="89" t="s">
        <v>1989</v>
      </c>
      <c r="F231" s="90" t="s">
        <v>1990</v>
      </c>
      <c r="G231" s="22" t="s">
        <v>1999</v>
      </c>
      <c r="H231" s="23">
        <f t="shared" si="71"/>
        <v>5</v>
      </c>
      <c r="I231" s="23">
        <f t="shared" si="59"/>
        <v>54</v>
      </c>
      <c r="J231" s="23">
        <f t="shared" si="60"/>
        <v>45</v>
      </c>
      <c r="K231" s="23">
        <f t="shared" si="61"/>
        <v>45</v>
      </c>
      <c r="L231" s="23">
        <f t="shared" si="62"/>
        <v>34</v>
      </c>
      <c r="M231" s="89" t="s">
        <v>1992</v>
      </c>
      <c r="N231" s="23">
        <f t="shared" si="63"/>
        <v>54</v>
      </c>
      <c r="O231" s="23">
        <f t="shared" si="64"/>
        <v>31</v>
      </c>
      <c r="P231" s="23">
        <f t="shared" si="65"/>
        <v>25</v>
      </c>
      <c r="Q231" s="112">
        <f t="shared" si="67"/>
        <v>0.125</v>
      </c>
      <c r="R231" s="112">
        <f t="shared" si="68"/>
        <v>7.7499999999999999E-2</v>
      </c>
      <c r="S231" s="112">
        <f t="shared" si="69"/>
        <v>4.1666666666666671E-2</v>
      </c>
      <c r="T231" s="89" t="s">
        <v>1989</v>
      </c>
      <c r="U231" s="23">
        <f t="shared" si="73"/>
        <v>16</v>
      </c>
      <c r="V231" s="23">
        <f t="shared" si="73"/>
        <v>23</v>
      </c>
      <c r="W231" s="23">
        <f t="shared" si="73"/>
        <v>23</v>
      </c>
      <c r="X231" s="23">
        <f t="shared" si="73"/>
        <v>23</v>
      </c>
      <c r="Y231" s="23">
        <f t="shared" si="73"/>
        <v>26</v>
      </c>
      <c r="Z231" s="23">
        <f t="shared" si="73"/>
        <v>65</v>
      </c>
    </row>
    <row r="232" spans="2:26" x14ac:dyDescent="0.15">
      <c r="B232" s="23">
        <v>230</v>
      </c>
      <c r="C232" s="23" t="str">
        <f t="shared" si="66"/>
        <v>挂饰230</v>
      </c>
      <c r="D232" s="23" t="str">
        <f t="shared" si="74"/>
        <v>s</v>
      </c>
      <c r="E232" s="89" t="s">
        <v>1989</v>
      </c>
      <c r="F232" s="90" t="s">
        <v>1990</v>
      </c>
      <c r="G232" s="22" t="s">
        <v>1999</v>
      </c>
      <c r="H232" s="23">
        <f t="shared" si="71"/>
        <v>6</v>
      </c>
      <c r="I232" s="23">
        <f t="shared" si="59"/>
        <v>65</v>
      </c>
      <c r="J232" s="23">
        <f t="shared" si="60"/>
        <v>54</v>
      </c>
      <c r="K232" s="23">
        <f t="shared" si="61"/>
        <v>54</v>
      </c>
      <c r="L232" s="23">
        <f t="shared" si="62"/>
        <v>41</v>
      </c>
      <c r="M232" s="89" t="s">
        <v>1992</v>
      </c>
      <c r="N232" s="23">
        <f t="shared" si="63"/>
        <v>65</v>
      </c>
      <c r="O232" s="23">
        <f t="shared" si="64"/>
        <v>37</v>
      </c>
      <c r="P232" s="23">
        <f t="shared" si="65"/>
        <v>30</v>
      </c>
      <c r="Q232" s="112">
        <f t="shared" si="67"/>
        <v>0.15</v>
      </c>
      <c r="R232" s="112">
        <f t="shared" si="68"/>
        <v>9.2499999999999999E-2</v>
      </c>
      <c r="S232" s="112">
        <f t="shared" si="69"/>
        <v>0.05</v>
      </c>
      <c r="T232" s="89" t="s">
        <v>1989</v>
      </c>
      <c r="U232" s="23">
        <f t="shared" si="73"/>
        <v>19</v>
      </c>
      <c r="V232" s="23">
        <f t="shared" si="73"/>
        <v>27</v>
      </c>
      <c r="W232" s="23">
        <f t="shared" si="73"/>
        <v>27</v>
      </c>
      <c r="X232" s="23">
        <f t="shared" si="73"/>
        <v>27</v>
      </c>
      <c r="Y232" s="23">
        <f t="shared" si="73"/>
        <v>31</v>
      </c>
      <c r="Z232" s="23">
        <f t="shared" si="73"/>
        <v>78</v>
      </c>
    </row>
    <row r="233" spans="2:26" x14ac:dyDescent="0.15">
      <c r="B233" s="23">
        <v>231</v>
      </c>
      <c r="C233" s="23" t="str">
        <f t="shared" si="66"/>
        <v>挂饰231</v>
      </c>
      <c r="D233" s="23" t="str">
        <f t="shared" si="74"/>
        <v>s</v>
      </c>
      <c r="E233" s="89" t="s">
        <v>1989</v>
      </c>
      <c r="F233" s="90" t="s">
        <v>1990</v>
      </c>
      <c r="G233" s="22" t="s">
        <v>1999</v>
      </c>
      <c r="H233" s="23">
        <f t="shared" si="71"/>
        <v>7</v>
      </c>
      <c r="I233" s="23">
        <f t="shared" si="59"/>
        <v>76</v>
      </c>
      <c r="J233" s="23">
        <f t="shared" si="60"/>
        <v>63</v>
      </c>
      <c r="K233" s="23">
        <f t="shared" si="61"/>
        <v>63</v>
      </c>
      <c r="L233" s="23">
        <f t="shared" si="62"/>
        <v>48</v>
      </c>
      <c r="M233" s="89" t="s">
        <v>1992</v>
      </c>
      <c r="N233" s="23">
        <f t="shared" si="63"/>
        <v>76</v>
      </c>
      <c r="O233" s="23">
        <f t="shared" si="64"/>
        <v>43</v>
      </c>
      <c r="P233" s="23">
        <f t="shared" si="65"/>
        <v>35</v>
      </c>
      <c r="Q233" s="112">
        <f t="shared" si="67"/>
        <v>0.17499999999999999</v>
      </c>
      <c r="R233" s="112">
        <f t="shared" si="68"/>
        <v>0.1075</v>
      </c>
      <c r="S233" s="112">
        <f t="shared" si="69"/>
        <v>5.8333333333333327E-2</v>
      </c>
      <c r="T233" s="89" t="s">
        <v>1989</v>
      </c>
      <c r="U233" s="23">
        <f t="shared" ref="U233:Z242" si="75">ROUND(VLOOKUP($F233,professionGrow,MATCH(U$2,professionGrowPName,0),FALSE)*(1+VLOOKUP($G233,professionGrowP,MATCH(U$2,professionGrowPName,0),FALSE))*$H233*10*VLOOKUP($D233,drop_qulity,5,FALSE),0)</f>
        <v>22</v>
      </c>
      <c r="V233" s="23">
        <f t="shared" si="75"/>
        <v>32</v>
      </c>
      <c r="W233" s="23">
        <f t="shared" si="75"/>
        <v>32</v>
      </c>
      <c r="X233" s="23">
        <f t="shared" si="75"/>
        <v>32</v>
      </c>
      <c r="Y233" s="23">
        <f t="shared" si="75"/>
        <v>36</v>
      </c>
      <c r="Z233" s="23">
        <f t="shared" si="75"/>
        <v>91</v>
      </c>
    </row>
    <row r="234" spans="2:26" x14ac:dyDescent="0.15">
      <c r="B234" s="23">
        <v>232</v>
      </c>
      <c r="C234" s="23" t="str">
        <f t="shared" si="66"/>
        <v>挂饰232</v>
      </c>
      <c r="D234" s="23" t="str">
        <f t="shared" si="74"/>
        <v>s</v>
      </c>
      <c r="E234" s="89" t="s">
        <v>1989</v>
      </c>
      <c r="F234" s="90" t="s">
        <v>1990</v>
      </c>
      <c r="G234" s="22" t="s">
        <v>1999</v>
      </c>
      <c r="H234" s="23">
        <f t="shared" si="71"/>
        <v>8</v>
      </c>
      <c r="I234" s="23">
        <f t="shared" si="59"/>
        <v>87</v>
      </c>
      <c r="J234" s="23">
        <f t="shared" si="60"/>
        <v>73</v>
      </c>
      <c r="K234" s="23">
        <f t="shared" si="61"/>
        <v>73</v>
      </c>
      <c r="L234" s="23">
        <f t="shared" si="62"/>
        <v>54</v>
      </c>
      <c r="M234" s="89" t="s">
        <v>1992</v>
      </c>
      <c r="N234" s="23">
        <f t="shared" si="63"/>
        <v>87</v>
      </c>
      <c r="O234" s="23">
        <f t="shared" si="64"/>
        <v>49</v>
      </c>
      <c r="P234" s="23">
        <f t="shared" si="65"/>
        <v>40</v>
      </c>
      <c r="Q234" s="112">
        <f t="shared" si="67"/>
        <v>0.2</v>
      </c>
      <c r="R234" s="112">
        <f t="shared" si="68"/>
        <v>0.1225</v>
      </c>
      <c r="S234" s="112">
        <f t="shared" si="69"/>
        <v>6.6666666666666666E-2</v>
      </c>
      <c r="T234" s="89" t="s">
        <v>1989</v>
      </c>
      <c r="U234" s="23">
        <f t="shared" si="75"/>
        <v>25</v>
      </c>
      <c r="V234" s="23">
        <f t="shared" si="75"/>
        <v>36</v>
      </c>
      <c r="W234" s="23">
        <f t="shared" si="75"/>
        <v>36</v>
      </c>
      <c r="X234" s="23">
        <f t="shared" si="75"/>
        <v>36</v>
      </c>
      <c r="Y234" s="23">
        <f t="shared" si="75"/>
        <v>42</v>
      </c>
      <c r="Z234" s="23">
        <f t="shared" si="75"/>
        <v>104</v>
      </c>
    </row>
    <row r="235" spans="2:26" x14ac:dyDescent="0.15">
      <c r="B235" s="23">
        <v>233</v>
      </c>
      <c r="C235" s="23" t="str">
        <f t="shared" si="66"/>
        <v>挂饰233</v>
      </c>
      <c r="D235" s="23" t="str">
        <f t="shared" si="74"/>
        <v>a</v>
      </c>
      <c r="E235" s="89" t="s">
        <v>1989</v>
      </c>
      <c r="F235" s="90" t="s">
        <v>1990</v>
      </c>
      <c r="G235" s="22" t="s">
        <v>1999</v>
      </c>
      <c r="H235" s="23">
        <f t="shared" si="71"/>
        <v>1</v>
      </c>
      <c r="I235" s="23">
        <f t="shared" si="59"/>
        <v>6</v>
      </c>
      <c r="J235" s="23">
        <f t="shared" si="60"/>
        <v>10</v>
      </c>
      <c r="K235" s="23">
        <f t="shared" si="61"/>
        <v>10</v>
      </c>
      <c r="L235" s="23">
        <f t="shared" si="62"/>
        <v>8</v>
      </c>
      <c r="M235" s="89" t="s">
        <v>1992</v>
      </c>
      <c r="N235" s="23">
        <f t="shared" si="63"/>
        <v>12</v>
      </c>
      <c r="O235" s="23">
        <f t="shared" si="64"/>
        <v>7</v>
      </c>
      <c r="P235" s="23">
        <f t="shared" si="65"/>
        <v>6</v>
      </c>
      <c r="Q235" s="112">
        <f t="shared" si="67"/>
        <v>0.03</v>
      </c>
      <c r="R235" s="112">
        <f t="shared" si="68"/>
        <v>1.7500000000000002E-2</v>
      </c>
      <c r="S235" s="112">
        <f t="shared" si="69"/>
        <v>0.01</v>
      </c>
      <c r="T235" s="89" t="s">
        <v>1989</v>
      </c>
      <c r="U235" s="23">
        <f t="shared" si="75"/>
        <v>4</v>
      </c>
      <c r="V235" s="23">
        <f t="shared" si="75"/>
        <v>5</v>
      </c>
      <c r="W235" s="23">
        <f t="shared" si="75"/>
        <v>5</v>
      </c>
      <c r="X235" s="23">
        <f t="shared" si="75"/>
        <v>5</v>
      </c>
      <c r="Y235" s="23">
        <f t="shared" si="75"/>
        <v>6</v>
      </c>
      <c r="Z235" s="23">
        <f t="shared" si="75"/>
        <v>15</v>
      </c>
    </row>
    <row r="236" spans="2:26" x14ac:dyDescent="0.15">
      <c r="B236" s="23">
        <v>234</v>
      </c>
      <c r="C236" s="23" t="str">
        <f t="shared" si="66"/>
        <v>挂饰234</v>
      </c>
      <c r="D236" s="23" t="str">
        <f t="shared" si="74"/>
        <v>a</v>
      </c>
      <c r="E236" s="89" t="s">
        <v>1989</v>
      </c>
      <c r="F236" s="90" t="s">
        <v>1990</v>
      </c>
      <c r="G236" s="22" t="s">
        <v>1999</v>
      </c>
      <c r="H236" s="23">
        <f t="shared" si="71"/>
        <v>2</v>
      </c>
      <c r="I236" s="23">
        <f t="shared" si="59"/>
        <v>12</v>
      </c>
      <c r="J236" s="23">
        <f t="shared" si="60"/>
        <v>21</v>
      </c>
      <c r="K236" s="23">
        <f t="shared" si="61"/>
        <v>21</v>
      </c>
      <c r="L236" s="23">
        <f t="shared" si="62"/>
        <v>16</v>
      </c>
      <c r="M236" s="89" t="s">
        <v>1992</v>
      </c>
      <c r="N236" s="23">
        <f t="shared" si="63"/>
        <v>25</v>
      </c>
      <c r="O236" s="23">
        <f t="shared" si="64"/>
        <v>14</v>
      </c>
      <c r="P236" s="23">
        <f t="shared" si="65"/>
        <v>11</v>
      </c>
      <c r="Q236" s="112">
        <f t="shared" si="67"/>
        <v>5.5E-2</v>
      </c>
      <c r="R236" s="112">
        <f t="shared" si="68"/>
        <v>3.5000000000000003E-2</v>
      </c>
      <c r="S236" s="112">
        <f t="shared" si="69"/>
        <v>1.8333333333333333E-2</v>
      </c>
      <c r="T236" s="89" t="s">
        <v>1989</v>
      </c>
      <c r="U236" s="23">
        <f t="shared" si="75"/>
        <v>7</v>
      </c>
      <c r="V236" s="23">
        <f t="shared" si="75"/>
        <v>10</v>
      </c>
      <c r="W236" s="23">
        <f t="shared" si="75"/>
        <v>10</v>
      </c>
      <c r="X236" s="23">
        <f t="shared" si="75"/>
        <v>10</v>
      </c>
      <c r="Y236" s="23">
        <f t="shared" si="75"/>
        <v>12</v>
      </c>
      <c r="Z236" s="23">
        <f t="shared" si="75"/>
        <v>30</v>
      </c>
    </row>
    <row r="237" spans="2:26" x14ac:dyDescent="0.15">
      <c r="B237" s="23">
        <v>235</v>
      </c>
      <c r="C237" s="23" t="str">
        <f t="shared" si="66"/>
        <v>挂饰235</v>
      </c>
      <c r="D237" s="23" t="str">
        <f t="shared" si="74"/>
        <v>a</v>
      </c>
      <c r="E237" s="89" t="s">
        <v>1989</v>
      </c>
      <c r="F237" s="90" t="s">
        <v>1990</v>
      </c>
      <c r="G237" s="22" t="s">
        <v>1999</v>
      </c>
      <c r="H237" s="23">
        <f t="shared" si="71"/>
        <v>3</v>
      </c>
      <c r="I237" s="23">
        <f t="shared" si="59"/>
        <v>18</v>
      </c>
      <c r="J237" s="23">
        <f t="shared" si="60"/>
        <v>31</v>
      </c>
      <c r="K237" s="23">
        <f t="shared" si="61"/>
        <v>31</v>
      </c>
      <c r="L237" s="23">
        <f t="shared" si="62"/>
        <v>23</v>
      </c>
      <c r="M237" s="89" t="s">
        <v>1992</v>
      </c>
      <c r="N237" s="23">
        <f t="shared" si="63"/>
        <v>37</v>
      </c>
      <c r="O237" s="23">
        <f t="shared" si="64"/>
        <v>21</v>
      </c>
      <c r="P237" s="23">
        <f t="shared" si="65"/>
        <v>17</v>
      </c>
      <c r="Q237" s="112">
        <f t="shared" si="67"/>
        <v>8.5000000000000006E-2</v>
      </c>
      <c r="R237" s="112">
        <f t="shared" si="68"/>
        <v>5.2499999999999998E-2</v>
      </c>
      <c r="S237" s="112">
        <f t="shared" si="69"/>
        <v>2.8333333333333335E-2</v>
      </c>
      <c r="T237" s="89" t="s">
        <v>1989</v>
      </c>
      <c r="U237" s="23">
        <f t="shared" si="75"/>
        <v>11</v>
      </c>
      <c r="V237" s="23">
        <f t="shared" si="75"/>
        <v>16</v>
      </c>
      <c r="W237" s="23">
        <f t="shared" si="75"/>
        <v>16</v>
      </c>
      <c r="X237" s="23">
        <f t="shared" si="75"/>
        <v>16</v>
      </c>
      <c r="Y237" s="23">
        <f t="shared" si="75"/>
        <v>18</v>
      </c>
      <c r="Z237" s="23">
        <f t="shared" si="75"/>
        <v>45</v>
      </c>
    </row>
    <row r="238" spans="2:26" x14ac:dyDescent="0.15">
      <c r="B238" s="23">
        <v>236</v>
      </c>
      <c r="C238" s="23" t="str">
        <f t="shared" si="66"/>
        <v>挂饰236</v>
      </c>
      <c r="D238" s="23" t="str">
        <f t="shared" si="74"/>
        <v>a</v>
      </c>
      <c r="E238" s="89" t="s">
        <v>1989</v>
      </c>
      <c r="F238" s="90" t="s">
        <v>1990</v>
      </c>
      <c r="G238" s="22" t="s">
        <v>1999</v>
      </c>
      <c r="H238" s="23">
        <f t="shared" si="71"/>
        <v>4</v>
      </c>
      <c r="I238" s="23">
        <f t="shared" si="59"/>
        <v>24</v>
      </c>
      <c r="J238" s="23">
        <f t="shared" si="60"/>
        <v>42</v>
      </c>
      <c r="K238" s="23">
        <f t="shared" si="61"/>
        <v>42</v>
      </c>
      <c r="L238" s="23">
        <f t="shared" si="62"/>
        <v>31</v>
      </c>
      <c r="M238" s="89" t="s">
        <v>1992</v>
      </c>
      <c r="N238" s="23">
        <f t="shared" si="63"/>
        <v>50</v>
      </c>
      <c r="O238" s="23">
        <f t="shared" si="64"/>
        <v>28</v>
      </c>
      <c r="P238" s="23">
        <f t="shared" si="65"/>
        <v>23</v>
      </c>
      <c r="Q238" s="112">
        <f t="shared" si="67"/>
        <v>0.115</v>
      </c>
      <c r="R238" s="112">
        <f t="shared" si="68"/>
        <v>7.0000000000000007E-2</v>
      </c>
      <c r="S238" s="112">
        <f t="shared" si="69"/>
        <v>3.8333333333333337E-2</v>
      </c>
      <c r="T238" s="89" t="s">
        <v>1989</v>
      </c>
      <c r="U238" s="23">
        <f t="shared" si="75"/>
        <v>15</v>
      </c>
      <c r="V238" s="23">
        <f t="shared" si="75"/>
        <v>21</v>
      </c>
      <c r="W238" s="23">
        <f t="shared" si="75"/>
        <v>21</v>
      </c>
      <c r="X238" s="23">
        <f t="shared" si="75"/>
        <v>21</v>
      </c>
      <c r="Y238" s="23">
        <f t="shared" si="75"/>
        <v>24</v>
      </c>
      <c r="Z238" s="23">
        <f t="shared" si="75"/>
        <v>60</v>
      </c>
    </row>
    <row r="239" spans="2:26" x14ac:dyDescent="0.15">
      <c r="B239" s="23">
        <v>237</v>
      </c>
      <c r="C239" s="23" t="str">
        <f t="shared" si="66"/>
        <v>挂饰237</v>
      </c>
      <c r="D239" s="23" t="str">
        <f t="shared" si="74"/>
        <v>a</v>
      </c>
      <c r="E239" s="89" t="s">
        <v>1989</v>
      </c>
      <c r="F239" s="90" t="s">
        <v>1990</v>
      </c>
      <c r="G239" s="22" t="s">
        <v>1999</v>
      </c>
      <c r="H239" s="23">
        <f t="shared" si="71"/>
        <v>5</v>
      </c>
      <c r="I239" s="23">
        <f t="shared" si="59"/>
        <v>31</v>
      </c>
      <c r="J239" s="23">
        <f t="shared" si="60"/>
        <v>52</v>
      </c>
      <c r="K239" s="23">
        <f t="shared" si="61"/>
        <v>52</v>
      </c>
      <c r="L239" s="23">
        <f t="shared" si="62"/>
        <v>39</v>
      </c>
      <c r="M239" s="89" t="s">
        <v>1992</v>
      </c>
      <c r="N239" s="23">
        <f t="shared" si="63"/>
        <v>62</v>
      </c>
      <c r="O239" s="23">
        <f t="shared" si="64"/>
        <v>35</v>
      </c>
      <c r="P239" s="23">
        <f t="shared" si="65"/>
        <v>29</v>
      </c>
      <c r="Q239" s="112">
        <f t="shared" si="67"/>
        <v>0.14499999999999999</v>
      </c>
      <c r="R239" s="112">
        <f t="shared" si="68"/>
        <v>8.7499999999999994E-2</v>
      </c>
      <c r="S239" s="112">
        <f t="shared" si="69"/>
        <v>4.8333333333333332E-2</v>
      </c>
      <c r="T239" s="89" t="s">
        <v>1989</v>
      </c>
      <c r="U239" s="23">
        <f t="shared" si="75"/>
        <v>18</v>
      </c>
      <c r="V239" s="23">
        <f t="shared" si="75"/>
        <v>26</v>
      </c>
      <c r="W239" s="23">
        <f t="shared" si="75"/>
        <v>26</v>
      </c>
      <c r="X239" s="23">
        <f t="shared" si="75"/>
        <v>26</v>
      </c>
      <c r="Y239" s="23">
        <f t="shared" si="75"/>
        <v>30</v>
      </c>
      <c r="Z239" s="23">
        <f t="shared" si="75"/>
        <v>75</v>
      </c>
    </row>
    <row r="240" spans="2:26" x14ac:dyDescent="0.15">
      <c r="B240" s="23">
        <v>238</v>
      </c>
      <c r="C240" s="23" t="str">
        <f t="shared" si="66"/>
        <v>挂饰238</v>
      </c>
      <c r="D240" s="23" t="str">
        <f t="shared" si="74"/>
        <v>a</v>
      </c>
      <c r="E240" s="89" t="s">
        <v>1989</v>
      </c>
      <c r="F240" s="90" t="s">
        <v>1990</v>
      </c>
      <c r="G240" s="22" t="s">
        <v>1999</v>
      </c>
      <c r="H240" s="23">
        <f t="shared" si="71"/>
        <v>6</v>
      </c>
      <c r="I240" s="23">
        <f t="shared" si="59"/>
        <v>37</v>
      </c>
      <c r="J240" s="23">
        <f t="shared" si="60"/>
        <v>62</v>
      </c>
      <c r="K240" s="23">
        <f t="shared" si="61"/>
        <v>62</v>
      </c>
      <c r="L240" s="23">
        <f t="shared" si="62"/>
        <v>47</v>
      </c>
      <c r="M240" s="89" t="s">
        <v>1992</v>
      </c>
      <c r="N240" s="23">
        <f t="shared" si="63"/>
        <v>75</v>
      </c>
      <c r="O240" s="23">
        <f t="shared" si="64"/>
        <v>42</v>
      </c>
      <c r="P240" s="23">
        <f t="shared" si="65"/>
        <v>34</v>
      </c>
      <c r="Q240" s="112">
        <f t="shared" si="67"/>
        <v>0.17</v>
      </c>
      <c r="R240" s="112">
        <f t="shared" si="68"/>
        <v>0.105</v>
      </c>
      <c r="S240" s="112">
        <f t="shared" si="69"/>
        <v>5.6666666666666671E-2</v>
      </c>
      <c r="T240" s="89" t="s">
        <v>1989</v>
      </c>
      <c r="U240" s="23">
        <f t="shared" si="75"/>
        <v>22</v>
      </c>
      <c r="V240" s="23">
        <f t="shared" si="75"/>
        <v>31</v>
      </c>
      <c r="W240" s="23">
        <f t="shared" si="75"/>
        <v>31</v>
      </c>
      <c r="X240" s="23">
        <f t="shared" si="75"/>
        <v>31</v>
      </c>
      <c r="Y240" s="23">
        <f t="shared" si="75"/>
        <v>36</v>
      </c>
      <c r="Z240" s="23">
        <f t="shared" si="75"/>
        <v>90</v>
      </c>
    </row>
    <row r="241" spans="2:26" x14ac:dyDescent="0.15">
      <c r="B241" s="23">
        <v>239</v>
      </c>
      <c r="C241" s="23" t="str">
        <f t="shared" si="66"/>
        <v>挂饰239</v>
      </c>
      <c r="D241" s="23" t="str">
        <f t="shared" si="74"/>
        <v>a</v>
      </c>
      <c r="E241" s="89" t="s">
        <v>1989</v>
      </c>
      <c r="F241" s="90" t="s">
        <v>1990</v>
      </c>
      <c r="G241" s="22" t="s">
        <v>1999</v>
      </c>
      <c r="H241" s="23">
        <f t="shared" si="71"/>
        <v>7</v>
      </c>
      <c r="I241" s="23">
        <f t="shared" si="59"/>
        <v>43</v>
      </c>
      <c r="J241" s="23">
        <f t="shared" si="60"/>
        <v>73</v>
      </c>
      <c r="K241" s="23">
        <f t="shared" si="61"/>
        <v>73</v>
      </c>
      <c r="L241" s="23">
        <f t="shared" si="62"/>
        <v>55</v>
      </c>
      <c r="M241" s="89" t="s">
        <v>1992</v>
      </c>
      <c r="N241" s="23">
        <f t="shared" si="63"/>
        <v>87</v>
      </c>
      <c r="O241" s="23">
        <f t="shared" si="64"/>
        <v>49</v>
      </c>
      <c r="P241" s="23">
        <f t="shared" si="65"/>
        <v>40</v>
      </c>
      <c r="Q241" s="112">
        <f t="shared" si="67"/>
        <v>0.2</v>
      </c>
      <c r="R241" s="112">
        <f t="shared" si="68"/>
        <v>0.1225</v>
      </c>
      <c r="S241" s="112">
        <f t="shared" si="69"/>
        <v>6.6666666666666666E-2</v>
      </c>
      <c r="T241" s="89" t="s">
        <v>1989</v>
      </c>
      <c r="U241" s="23">
        <f t="shared" si="75"/>
        <v>25</v>
      </c>
      <c r="V241" s="23">
        <f t="shared" si="75"/>
        <v>36</v>
      </c>
      <c r="W241" s="23">
        <f t="shared" si="75"/>
        <v>36</v>
      </c>
      <c r="X241" s="23">
        <f t="shared" si="75"/>
        <v>36</v>
      </c>
      <c r="Y241" s="23">
        <f t="shared" si="75"/>
        <v>42</v>
      </c>
      <c r="Z241" s="23">
        <f t="shared" si="75"/>
        <v>105</v>
      </c>
    </row>
    <row r="242" spans="2:26" x14ac:dyDescent="0.15">
      <c r="B242" s="23">
        <v>240</v>
      </c>
      <c r="C242" s="23" t="str">
        <f t="shared" si="66"/>
        <v>挂饰240</v>
      </c>
      <c r="D242" s="23" t="str">
        <f t="shared" si="74"/>
        <v>a</v>
      </c>
      <c r="E242" s="89" t="s">
        <v>1989</v>
      </c>
      <c r="F242" s="90" t="s">
        <v>1990</v>
      </c>
      <c r="G242" s="22" t="s">
        <v>1999</v>
      </c>
      <c r="H242" s="23">
        <f t="shared" si="71"/>
        <v>8</v>
      </c>
      <c r="I242" s="23">
        <f t="shared" si="59"/>
        <v>49</v>
      </c>
      <c r="J242" s="23">
        <f t="shared" si="60"/>
        <v>83</v>
      </c>
      <c r="K242" s="23">
        <f t="shared" si="61"/>
        <v>83</v>
      </c>
      <c r="L242" s="23">
        <f t="shared" si="62"/>
        <v>62</v>
      </c>
      <c r="M242" s="89" t="s">
        <v>1992</v>
      </c>
      <c r="N242" s="23">
        <f t="shared" si="63"/>
        <v>100</v>
      </c>
      <c r="O242" s="23">
        <f t="shared" si="64"/>
        <v>56</v>
      </c>
      <c r="P242" s="23">
        <f t="shared" si="65"/>
        <v>46</v>
      </c>
      <c r="Q242" s="112">
        <f t="shared" si="67"/>
        <v>0.23</v>
      </c>
      <c r="R242" s="112">
        <f t="shared" si="68"/>
        <v>0.14000000000000001</v>
      </c>
      <c r="S242" s="112">
        <f t="shared" si="69"/>
        <v>7.6666666666666675E-2</v>
      </c>
      <c r="T242" s="89" t="s">
        <v>1989</v>
      </c>
      <c r="U242" s="23">
        <f t="shared" si="75"/>
        <v>29</v>
      </c>
      <c r="V242" s="23">
        <f t="shared" si="75"/>
        <v>42</v>
      </c>
      <c r="W242" s="23">
        <f t="shared" si="75"/>
        <v>42</v>
      </c>
      <c r="X242" s="23">
        <f t="shared" si="75"/>
        <v>42</v>
      </c>
      <c r="Y242" s="23">
        <f t="shared" si="75"/>
        <v>48</v>
      </c>
      <c r="Z242" s="23">
        <f t="shared" si="75"/>
        <v>120</v>
      </c>
    </row>
    <row r="243" spans="2:26" x14ac:dyDescent="0.15">
      <c r="B243" s="23">
        <v>241</v>
      </c>
      <c r="C243" s="23" t="str">
        <f t="shared" si="66"/>
        <v>挂饰241</v>
      </c>
      <c r="D243" s="23" t="str">
        <f t="shared" si="74"/>
        <v>b</v>
      </c>
      <c r="E243" s="89" t="s">
        <v>1989</v>
      </c>
      <c r="F243" s="90" t="s">
        <v>1990</v>
      </c>
      <c r="G243" s="22" t="s">
        <v>1999</v>
      </c>
      <c r="H243" s="23">
        <f t="shared" si="71"/>
        <v>1</v>
      </c>
      <c r="I243" s="23">
        <f t="shared" si="59"/>
        <v>6</v>
      </c>
      <c r="J243" s="23">
        <f t="shared" si="60"/>
        <v>14</v>
      </c>
      <c r="K243" s="23">
        <f t="shared" si="61"/>
        <v>14</v>
      </c>
      <c r="L243" s="23">
        <f t="shared" si="62"/>
        <v>11</v>
      </c>
      <c r="M243" s="89" t="s">
        <v>1992</v>
      </c>
      <c r="N243" s="23">
        <f t="shared" si="63"/>
        <v>17</v>
      </c>
      <c r="O243" s="23">
        <f t="shared" si="64"/>
        <v>10</v>
      </c>
      <c r="P243" s="23">
        <f t="shared" si="65"/>
        <v>8</v>
      </c>
      <c r="Q243" s="112">
        <f t="shared" si="67"/>
        <v>0.04</v>
      </c>
      <c r="R243" s="112">
        <f t="shared" si="68"/>
        <v>2.5000000000000001E-2</v>
      </c>
      <c r="S243" s="112">
        <f t="shared" si="69"/>
        <v>1.3333333333333332E-2</v>
      </c>
      <c r="T243" s="89" t="s">
        <v>1989</v>
      </c>
      <c r="U243" s="23">
        <f t="shared" ref="U243:Z252" si="76">ROUND(VLOOKUP($F243,professionGrow,MATCH(U$2,professionGrowPName,0),FALSE)*(1+VLOOKUP($G243,professionGrowP,MATCH(U$2,professionGrowPName,0),FALSE))*$H243*10*VLOOKUP($D243,drop_qulity,5,FALSE),0)</f>
        <v>5</v>
      </c>
      <c r="V243" s="23">
        <f t="shared" si="76"/>
        <v>7</v>
      </c>
      <c r="W243" s="23">
        <f t="shared" si="76"/>
        <v>7</v>
      </c>
      <c r="X243" s="23">
        <f t="shared" si="76"/>
        <v>7</v>
      </c>
      <c r="Y243" s="23">
        <f t="shared" si="76"/>
        <v>8</v>
      </c>
      <c r="Z243" s="23">
        <f t="shared" si="76"/>
        <v>21</v>
      </c>
    </row>
    <row r="244" spans="2:26" x14ac:dyDescent="0.15">
      <c r="B244" s="23">
        <v>242</v>
      </c>
      <c r="C244" s="23" t="str">
        <f t="shared" si="66"/>
        <v>挂饰242</v>
      </c>
      <c r="D244" s="23" t="str">
        <f t="shared" si="74"/>
        <v>b</v>
      </c>
      <c r="E244" s="89" t="s">
        <v>1989</v>
      </c>
      <c r="F244" s="90" t="s">
        <v>1990</v>
      </c>
      <c r="G244" s="22" t="s">
        <v>1999</v>
      </c>
      <c r="H244" s="23">
        <f t="shared" si="71"/>
        <v>2</v>
      </c>
      <c r="I244" s="23">
        <f t="shared" si="59"/>
        <v>13</v>
      </c>
      <c r="J244" s="23">
        <f t="shared" si="60"/>
        <v>29</v>
      </c>
      <c r="K244" s="23">
        <f t="shared" si="61"/>
        <v>29</v>
      </c>
      <c r="L244" s="23">
        <f t="shared" si="62"/>
        <v>22</v>
      </c>
      <c r="M244" s="89" t="s">
        <v>1992</v>
      </c>
      <c r="N244" s="23">
        <f t="shared" si="63"/>
        <v>35</v>
      </c>
      <c r="O244" s="23">
        <f t="shared" si="64"/>
        <v>19</v>
      </c>
      <c r="P244" s="23">
        <f t="shared" si="65"/>
        <v>16</v>
      </c>
      <c r="Q244" s="112">
        <f t="shared" si="67"/>
        <v>0.08</v>
      </c>
      <c r="R244" s="112">
        <f t="shared" si="68"/>
        <v>4.7500000000000001E-2</v>
      </c>
      <c r="S244" s="112">
        <f t="shared" si="69"/>
        <v>2.6666666666666665E-2</v>
      </c>
      <c r="T244" s="89" t="s">
        <v>1989</v>
      </c>
      <c r="U244" s="23">
        <f t="shared" si="76"/>
        <v>10</v>
      </c>
      <c r="V244" s="23">
        <f t="shared" si="76"/>
        <v>14</v>
      </c>
      <c r="W244" s="23">
        <f t="shared" si="76"/>
        <v>14</v>
      </c>
      <c r="X244" s="23">
        <f t="shared" si="76"/>
        <v>14</v>
      </c>
      <c r="Y244" s="23">
        <f t="shared" si="76"/>
        <v>17</v>
      </c>
      <c r="Z244" s="23">
        <f t="shared" si="76"/>
        <v>41</v>
      </c>
    </row>
    <row r="245" spans="2:26" x14ac:dyDescent="0.15">
      <c r="B245" s="23">
        <v>243</v>
      </c>
      <c r="C245" s="23" t="str">
        <f t="shared" si="66"/>
        <v>挂饰243</v>
      </c>
      <c r="D245" s="23" t="str">
        <f t="shared" si="74"/>
        <v>b</v>
      </c>
      <c r="E245" s="89" t="s">
        <v>1989</v>
      </c>
      <c r="F245" s="90" t="s">
        <v>1990</v>
      </c>
      <c r="G245" s="22" t="s">
        <v>1999</v>
      </c>
      <c r="H245" s="23">
        <f t="shared" si="71"/>
        <v>3</v>
      </c>
      <c r="I245" s="23">
        <f t="shared" si="59"/>
        <v>19</v>
      </c>
      <c r="J245" s="23">
        <f t="shared" si="60"/>
        <v>43</v>
      </c>
      <c r="K245" s="23">
        <f t="shared" si="61"/>
        <v>43</v>
      </c>
      <c r="L245" s="23">
        <f t="shared" si="62"/>
        <v>32</v>
      </c>
      <c r="M245" s="89" t="s">
        <v>1992</v>
      </c>
      <c r="N245" s="23">
        <f t="shared" si="63"/>
        <v>52</v>
      </c>
      <c r="O245" s="23">
        <f t="shared" si="64"/>
        <v>29</v>
      </c>
      <c r="P245" s="23">
        <f t="shared" si="65"/>
        <v>24</v>
      </c>
      <c r="Q245" s="112">
        <f t="shared" si="67"/>
        <v>0.12</v>
      </c>
      <c r="R245" s="112">
        <f t="shared" si="68"/>
        <v>7.2499999999999995E-2</v>
      </c>
      <c r="S245" s="112">
        <f t="shared" si="69"/>
        <v>0.04</v>
      </c>
      <c r="T245" s="89" t="s">
        <v>1989</v>
      </c>
      <c r="U245" s="23">
        <f t="shared" si="76"/>
        <v>15</v>
      </c>
      <c r="V245" s="23">
        <f t="shared" si="76"/>
        <v>22</v>
      </c>
      <c r="W245" s="23">
        <f t="shared" si="76"/>
        <v>22</v>
      </c>
      <c r="X245" s="23">
        <f t="shared" si="76"/>
        <v>22</v>
      </c>
      <c r="Y245" s="23">
        <f t="shared" si="76"/>
        <v>25</v>
      </c>
      <c r="Z245" s="23">
        <f t="shared" si="76"/>
        <v>62</v>
      </c>
    </row>
    <row r="246" spans="2:26" x14ac:dyDescent="0.15">
      <c r="B246" s="23">
        <v>244</v>
      </c>
      <c r="C246" s="23" t="str">
        <f t="shared" si="66"/>
        <v>挂饰244</v>
      </c>
      <c r="D246" s="23" t="str">
        <f t="shared" si="74"/>
        <v>b</v>
      </c>
      <c r="E246" s="89" t="s">
        <v>1989</v>
      </c>
      <c r="F246" s="90" t="s">
        <v>1990</v>
      </c>
      <c r="G246" s="22" t="s">
        <v>1999</v>
      </c>
      <c r="H246" s="23">
        <f t="shared" si="71"/>
        <v>4</v>
      </c>
      <c r="I246" s="23">
        <f t="shared" si="59"/>
        <v>26</v>
      </c>
      <c r="J246" s="23">
        <f t="shared" si="60"/>
        <v>58</v>
      </c>
      <c r="K246" s="23">
        <f t="shared" si="61"/>
        <v>58</v>
      </c>
      <c r="L246" s="23">
        <f t="shared" si="62"/>
        <v>43</v>
      </c>
      <c r="M246" s="89" t="s">
        <v>1992</v>
      </c>
      <c r="N246" s="23">
        <f t="shared" si="63"/>
        <v>69</v>
      </c>
      <c r="O246" s="23">
        <f t="shared" si="64"/>
        <v>39</v>
      </c>
      <c r="P246" s="23">
        <f t="shared" si="65"/>
        <v>32</v>
      </c>
      <c r="Q246" s="112">
        <f t="shared" si="67"/>
        <v>0.16</v>
      </c>
      <c r="R246" s="112">
        <f t="shared" si="68"/>
        <v>9.7500000000000003E-2</v>
      </c>
      <c r="S246" s="112">
        <f t="shared" si="69"/>
        <v>5.333333333333333E-2</v>
      </c>
      <c r="T246" s="89" t="s">
        <v>1989</v>
      </c>
      <c r="U246" s="23">
        <f t="shared" si="76"/>
        <v>20</v>
      </c>
      <c r="V246" s="23">
        <f t="shared" si="76"/>
        <v>29</v>
      </c>
      <c r="W246" s="23">
        <f t="shared" si="76"/>
        <v>29</v>
      </c>
      <c r="X246" s="23">
        <f t="shared" si="76"/>
        <v>29</v>
      </c>
      <c r="Y246" s="23">
        <f t="shared" si="76"/>
        <v>33</v>
      </c>
      <c r="Z246" s="23">
        <f t="shared" si="76"/>
        <v>83</v>
      </c>
    </row>
    <row r="247" spans="2:26" x14ac:dyDescent="0.15">
      <c r="B247" s="23">
        <v>245</v>
      </c>
      <c r="C247" s="23" t="str">
        <f t="shared" si="66"/>
        <v>挂饰245</v>
      </c>
      <c r="D247" s="23" t="str">
        <f t="shared" si="74"/>
        <v>b</v>
      </c>
      <c r="E247" s="89" t="s">
        <v>1989</v>
      </c>
      <c r="F247" s="90" t="s">
        <v>1990</v>
      </c>
      <c r="G247" s="22" t="s">
        <v>1999</v>
      </c>
      <c r="H247" s="23">
        <f t="shared" si="71"/>
        <v>5</v>
      </c>
      <c r="I247" s="23">
        <f t="shared" si="59"/>
        <v>32</v>
      </c>
      <c r="J247" s="23">
        <f t="shared" si="60"/>
        <v>72</v>
      </c>
      <c r="K247" s="23">
        <f t="shared" si="61"/>
        <v>72</v>
      </c>
      <c r="L247" s="23">
        <f t="shared" si="62"/>
        <v>54</v>
      </c>
      <c r="M247" s="89" t="s">
        <v>1992</v>
      </c>
      <c r="N247" s="23">
        <f t="shared" si="63"/>
        <v>86</v>
      </c>
      <c r="O247" s="23">
        <f t="shared" si="64"/>
        <v>49</v>
      </c>
      <c r="P247" s="23">
        <f t="shared" si="65"/>
        <v>40</v>
      </c>
      <c r="Q247" s="112">
        <f t="shared" si="67"/>
        <v>0.2</v>
      </c>
      <c r="R247" s="112">
        <f t="shared" si="68"/>
        <v>0.1225</v>
      </c>
      <c r="S247" s="112">
        <f t="shared" si="69"/>
        <v>6.6666666666666666E-2</v>
      </c>
      <c r="T247" s="89" t="s">
        <v>1989</v>
      </c>
      <c r="U247" s="23">
        <f t="shared" si="76"/>
        <v>25</v>
      </c>
      <c r="V247" s="23">
        <f t="shared" si="76"/>
        <v>36</v>
      </c>
      <c r="W247" s="23">
        <f t="shared" si="76"/>
        <v>36</v>
      </c>
      <c r="X247" s="23">
        <f t="shared" si="76"/>
        <v>36</v>
      </c>
      <c r="Y247" s="23">
        <f t="shared" si="76"/>
        <v>41</v>
      </c>
      <c r="Z247" s="23">
        <f t="shared" si="76"/>
        <v>104</v>
      </c>
    </row>
    <row r="248" spans="2:26" x14ac:dyDescent="0.15">
      <c r="B248" s="23">
        <v>246</v>
      </c>
      <c r="C248" s="23" t="str">
        <f t="shared" si="66"/>
        <v>挂饰246</v>
      </c>
      <c r="D248" s="23" t="str">
        <f t="shared" si="74"/>
        <v>b</v>
      </c>
      <c r="E248" s="89" t="s">
        <v>1989</v>
      </c>
      <c r="F248" s="90" t="s">
        <v>1990</v>
      </c>
      <c r="G248" s="22" t="s">
        <v>1999</v>
      </c>
      <c r="H248" s="23">
        <f t="shared" si="71"/>
        <v>6</v>
      </c>
      <c r="I248" s="23">
        <f t="shared" si="59"/>
        <v>39</v>
      </c>
      <c r="J248" s="23">
        <f t="shared" si="60"/>
        <v>86</v>
      </c>
      <c r="K248" s="23">
        <f t="shared" si="61"/>
        <v>86</v>
      </c>
      <c r="L248" s="23">
        <f t="shared" si="62"/>
        <v>65</v>
      </c>
      <c r="M248" s="89" t="s">
        <v>1992</v>
      </c>
      <c r="N248" s="23">
        <f t="shared" si="63"/>
        <v>104</v>
      </c>
      <c r="O248" s="23">
        <f t="shared" si="64"/>
        <v>58</v>
      </c>
      <c r="P248" s="23">
        <f t="shared" si="65"/>
        <v>48</v>
      </c>
      <c r="Q248" s="112">
        <f t="shared" si="67"/>
        <v>0.24</v>
      </c>
      <c r="R248" s="112">
        <f t="shared" si="68"/>
        <v>0.14499999999999999</v>
      </c>
      <c r="S248" s="112">
        <f t="shared" si="69"/>
        <v>0.08</v>
      </c>
      <c r="T248" s="89" t="s">
        <v>1989</v>
      </c>
      <c r="U248" s="23">
        <f t="shared" si="76"/>
        <v>30</v>
      </c>
      <c r="V248" s="23">
        <f t="shared" si="76"/>
        <v>43</v>
      </c>
      <c r="W248" s="23">
        <f t="shared" si="76"/>
        <v>43</v>
      </c>
      <c r="X248" s="23">
        <f t="shared" si="76"/>
        <v>43</v>
      </c>
      <c r="Y248" s="23">
        <f t="shared" si="76"/>
        <v>50</v>
      </c>
      <c r="Z248" s="23">
        <f t="shared" si="76"/>
        <v>124</v>
      </c>
    </row>
    <row r="249" spans="2:26" x14ac:dyDescent="0.15">
      <c r="B249" s="23">
        <v>247</v>
      </c>
      <c r="C249" s="23" t="str">
        <f t="shared" si="66"/>
        <v>挂饰247</v>
      </c>
      <c r="D249" s="23" t="str">
        <f t="shared" si="74"/>
        <v>b</v>
      </c>
      <c r="E249" s="89" t="s">
        <v>1989</v>
      </c>
      <c r="F249" s="90" t="s">
        <v>1990</v>
      </c>
      <c r="G249" s="22" t="s">
        <v>1999</v>
      </c>
      <c r="H249" s="23">
        <f t="shared" si="71"/>
        <v>7</v>
      </c>
      <c r="I249" s="23">
        <f t="shared" si="59"/>
        <v>45</v>
      </c>
      <c r="J249" s="23">
        <f t="shared" si="60"/>
        <v>101</v>
      </c>
      <c r="K249" s="23">
        <f t="shared" si="61"/>
        <v>101</v>
      </c>
      <c r="L249" s="23">
        <f t="shared" si="62"/>
        <v>76</v>
      </c>
      <c r="M249" s="89" t="s">
        <v>1992</v>
      </c>
      <c r="N249" s="23">
        <f t="shared" si="63"/>
        <v>121</v>
      </c>
      <c r="O249" s="23">
        <f t="shared" si="64"/>
        <v>68</v>
      </c>
      <c r="P249" s="23">
        <f t="shared" si="65"/>
        <v>55</v>
      </c>
      <c r="Q249" s="112">
        <f t="shared" si="67"/>
        <v>0.27500000000000002</v>
      </c>
      <c r="R249" s="112">
        <f t="shared" si="68"/>
        <v>0.17</v>
      </c>
      <c r="S249" s="112">
        <f t="shared" si="69"/>
        <v>9.166666666666666E-2</v>
      </c>
      <c r="T249" s="89" t="s">
        <v>1989</v>
      </c>
      <c r="U249" s="23">
        <f t="shared" si="76"/>
        <v>35</v>
      </c>
      <c r="V249" s="23">
        <f t="shared" si="76"/>
        <v>50</v>
      </c>
      <c r="W249" s="23">
        <f t="shared" si="76"/>
        <v>50</v>
      </c>
      <c r="X249" s="23">
        <f t="shared" si="76"/>
        <v>50</v>
      </c>
      <c r="Y249" s="23">
        <f t="shared" si="76"/>
        <v>58</v>
      </c>
      <c r="Z249" s="23">
        <f t="shared" si="76"/>
        <v>145</v>
      </c>
    </row>
    <row r="250" spans="2:26" x14ac:dyDescent="0.15">
      <c r="B250" s="23">
        <v>248</v>
      </c>
      <c r="C250" s="23" t="str">
        <f t="shared" si="66"/>
        <v>挂饰248</v>
      </c>
      <c r="D250" s="23" t="str">
        <f t="shared" si="74"/>
        <v>b</v>
      </c>
      <c r="E250" s="89" t="s">
        <v>1989</v>
      </c>
      <c r="F250" s="90" t="s">
        <v>1990</v>
      </c>
      <c r="G250" s="22" t="s">
        <v>1999</v>
      </c>
      <c r="H250" s="23">
        <f t="shared" si="71"/>
        <v>8</v>
      </c>
      <c r="I250" s="23">
        <f t="shared" si="59"/>
        <v>52</v>
      </c>
      <c r="J250" s="23">
        <f t="shared" si="60"/>
        <v>115</v>
      </c>
      <c r="K250" s="23">
        <f t="shared" si="61"/>
        <v>115</v>
      </c>
      <c r="L250" s="23">
        <f t="shared" si="62"/>
        <v>86</v>
      </c>
      <c r="M250" s="89" t="s">
        <v>1992</v>
      </c>
      <c r="N250" s="23">
        <f t="shared" si="63"/>
        <v>138</v>
      </c>
      <c r="O250" s="23">
        <f t="shared" si="64"/>
        <v>78</v>
      </c>
      <c r="P250" s="23">
        <f t="shared" si="65"/>
        <v>63</v>
      </c>
      <c r="Q250" s="112">
        <f t="shared" si="67"/>
        <v>0.315</v>
      </c>
      <c r="R250" s="112">
        <f t="shared" si="68"/>
        <v>0.19500000000000001</v>
      </c>
      <c r="S250" s="112">
        <f t="shared" si="69"/>
        <v>0.105</v>
      </c>
      <c r="T250" s="89" t="s">
        <v>1989</v>
      </c>
      <c r="U250" s="23">
        <f t="shared" si="76"/>
        <v>40</v>
      </c>
      <c r="V250" s="23">
        <f t="shared" si="76"/>
        <v>58</v>
      </c>
      <c r="W250" s="23">
        <f t="shared" si="76"/>
        <v>58</v>
      </c>
      <c r="X250" s="23">
        <f t="shared" si="76"/>
        <v>58</v>
      </c>
      <c r="Y250" s="23">
        <f t="shared" si="76"/>
        <v>66</v>
      </c>
      <c r="Z250" s="23">
        <f t="shared" si="76"/>
        <v>166</v>
      </c>
    </row>
    <row r="251" spans="2:26" x14ac:dyDescent="0.15">
      <c r="B251" s="23">
        <v>249</v>
      </c>
      <c r="C251" s="23" t="str">
        <f t="shared" si="66"/>
        <v>挂饰249</v>
      </c>
      <c r="D251" s="23" t="str">
        <f t="shared" si="74"/>
        <v>c</v>
      </c>
      <c r="E251" s="89" t="s">
        <v>1989</v>
      </c>
      <c r="F251" s="90" t="s">
        <v>1990</v>
      </c>
      <c r="G251" s="22" t="s">
        <v>1999</v>
      </c>
      <c r="H251" s="23">
        <f t="shared" si="71"/>
        <v>1</v>
      </c>
      <c r="I251" s="23">
        <f t="shared" si="59"/>
        <v>13</v>
      </c>
      <c r="J251" s="23">
        <f t="shared" si="60"/>
        <v>0</v>
      </c>
      <c r="K251" s="23">
        <f t="shared" si="61"/>
        <v>0</v>
      </c>
      <c r="L251" s="23">
        <f t="shared" si="62"/>
        <v>0</v>
      </c>
      <c r="M251" s="89" t="s">
        <v>1992</v>
      </c>
      <c r="N251" s="23">
        <f t="shared" si="63"/>
        <v>0</v>
      </c>
      <c r="O251" s="23">
        <f t="shared" si="64"/>
        <v>0</v>
      </c>
      <c r="P251" s="23">
        <f t="shared" si="65"/>
        <v>0</v>
      </c>
      <c r="Q251" s="112">
        <f t="shared" si="67"/>
        <v>0</v>
      </c>
      <c r="R251" s="112">
        <f t="shared" si="68"/>
        <v>0</v>
      </c>
      <c r="S251" s="112">
        <f t="shared" si="69"/>
        <v>0</v>
      </c>
      <c r="T251" s="89" t="s">
        <v>1989</v>
      </c>
      <c r="U251" s="23">
        <f t="shared" si="76"/>
        <v>0</v>
      </c>
      <c r="V251" s="23">
        <f t="shared" si="76"/>
        <v>0</v>
      </c>
      <c r="W251" s="23">
        <f t="shared" si="76"/>
        <v>0</v>
      </c>
      <c r="X251" s="23">
        <f t="shared" si="76"/>
        <v>0</v>
      </c>
      <c r="Y251" s="23">
        <f t="shared" si="76"/>
        <v>0</v>
      </c>
      <c r="Z251" s="23">
        <f t="shared" si="76"/>
        <v>0</v>
      </c>
    </row>
    <row r="252" spans="2:26" x14ac:dyDescent="0.15">
      <c r="B252" s="23">
        <v>250</v>
      </c>
      <c r="C252" s="23" t="str">
        <f t="shared" si="66"/>
        <v>挂饰250</v>
      </c>
      <c r="D252" s="23" t="str">
        <f t="shared" si="74"/>
        <v>c</v>
      </c>
      <c r="E252" s="89" t="s">
        <v>1989</v>
      </c>
      <c r="F252" s="90" t="s">
        <v>1990</v>
      </c>
      <c r="G252" s="22" t="s">
        <v>1999</v>
      </c>
      <c r="H252" s="23">
        <f t="shared" si="71"/>
        <v>2</v>
      </c>
      <c r="I252" s="23">
        <f t="shared" si="59"/>
        <v>25</v>
      </c>
      <c r="J252" s="23">
        <f t="shared" si="60"/>
        <v>0</v>
      </c>
      <c r="K252" s="23">
        <f t="shared" si="61"/>
        <v>0</v>
      </c>
      <c r="L252" s="23">
        <f t="shared" si="62"/>
        <v>0</v>
      </c>
      <c r="M252" s="89" t="s">
        <v>1992</v>
      </c>
      <c r="N252" s="23">
        <f t="shared" si="63"/>
        <v>0</v>
      </c>
      <c r="O252" s="23">
        <f t="shared" si="64"/>
        <v>0</v>
      </c>
      <c r="P252" s="23">
        <f t="shared" si="65"/>
        <v>0</v>
      </c>
      <c r="Q252" s="112">
        <f t="shared" si="67"/>
        <v>0</v>
      </c>
      <c r="R252" s="112">
        <f t="shared" si="68"/>
        <v>0</v>
      </c>
      <c r="S252" s="112">
        <f t="shared" si="69"/>
        <v>0</v>
      </c>
      <c r="T252" s="89" t="s">
        <v>1989</v>
      </c>
      <c r="U252" s="23">
        <f t="shared" si="76"/>
        <v>0</v>
      </c>
      <c r="V252" s="23">
        <f t="shared" si="76"/>
        <v>0</v>
      </c>
      <c r="W252" s="23">
        <f t="shared" si="76"/>
        <v>0</v>
      </c>
      <c r="X252" s="23">
        <f t="shared" si="76"/>
        <v>0</v>
      </c>
      <c r="Y252" s="23">
        <f t="shared" si="76"/>
        <v>0</v>
      </c>
      <c r="Z252" s="23">
        <f t="shared" si="76"/>
        <v>0</v>
      </c>
    </row>
    <row r="253" spans="2:26" x14ac:dyDescent="0.15">
      <c r="B253" s="23">
        <v>251</v>
      </c>
      <c r="C253" s="23" t="str">
        <f t="shared" si="66"/>
        <v>挂饰251</v>
      </c>
      <c r="D253" s="23" t="str">
        <f t="shared" si="74"/>
        <v>c</v>
      </c>
      <c r="E253" s="89" t="s">
        <v>1989</v>
      </c>
      <c r="F253" s="90" t="s">
        <v>1990</v>
      </c>
      <c r="G253" s="22" t="s">
        <v>1999</v>
      </c>
      <c r="H253" s="23">
        <f t="shared" si="71"/>
        <v>3</v>
      </c>
      <c r="I253" s="23">
        <f t="shared" si="59"/>
        <v>38</v>
      </c>
      <c r="J253" s="23">
        <f t="shared" si="60"/>
        <v>0</v>
      </c>
      <c r="K253" s="23">
        <f t="shared" si="61"/>
        <v>0</v>
      </c>
      <c r="L253" s="23">
        <f t="shared" si="62"/>
        <v>0</v>
      </c>
      <c r="M253" s="89" t="s">
        <v>1992</v>
      </c>
      <c r="N253" s="23">
        <f t="shared" si="63"/>
        <v>0</v>
      </c>
      <c r="O253" s="23">
        <f t="shared" si="64"/>
        <v>0</v>
      </c>
      <c r="P253" s="23">
        <f t="shared" si="65"/>
        <v>0</v>
      </c>
      <c r="Q253" s="112">
        <f t="shared" si="67"/>
        <v>0</v>
      </c>
      <c r="R253" s="112">
        <f t="shared" si="68"/>
        <v>0</v>
      </c>
      <c r="S253" s="112">
        <f t="shared" si="69"/>
        <v>0</v>
      </c>
      <c r="T253" s="89" t="s">
        <v>1989</v>
      </c>
      <c r="U253" s="23">
        <f t="shared" ref="U253:Z262" si="77">ROUND(VLOOKUP($F253,professionGrow,MATCH(U$2,professionGrowPName,0),FALSE)*(1+VLOOKUP($G253,professionGrowP,MATCH(U$2,professionGrowPName,0),FALSE))*$H253*10*VLOOKUP($D253,drop_qulity,5,FALSE),0)</f>
        <v>0</v>
      </c>
      <c r="V253" s="23">
        <f t="shared" si="77"/>
        <v>0</v>
      </c>
      <c r="W253" s="23">
        <f t="shared" si="77"/>
        <v>0</v>
      </c>
      <c r="X253" s="23">
        <f t="shared" si="77"/>
        <v>0</v>
      </c>
      <c r="Y253" s="23">
        <f t="shared" si="77"/>
        <v>0</v>
      </c>
      <c r="Z253" s="23">
        <f t="shared" si="77"/>
        <v>0</v>
      </c>
    </row>
    <row r="254" spans="2:26" x14ac:dyDescent="0.15">
      <c r="B254" s="23">
        <v>252</v>
      </c>
      <c r="C254" s="23" t="str">
        <f t="shared" si="66"/>
        <v>挂饰252</v>
      </c>
      <c r="D254" s="23" t="str">
        <f t="shared" si="74"/>
        <v>c</v>
      </c>
      <c r="E254" s="89" t="s">
        <v>1989</v>
      </c>
      <c r="F254" s="90" t="s">
        <v>1990</v>
      </c>
      <c r="G254" s="22" t="s">
        <v>1999</v>
      </c>
      <c r="H254" s="23">
        <f t="shared" si="71"/>
        <v>4</v>
      </c>
      <c r="I254" s="23">
        <f t="shared" si="59"/>
        <v>50</v>
      </c>
      <c r="J254" s="23">
        <f t="shared" si="60"/>
        <v>0</v>
      </c>
      <c r="K254" s="23">
        <f t="shared" si="61"/>
        <v>0</v>
      </c>
      <c r="L254" s="23">
        <f t="shared" si="62"/>
        <v>0</v>
      </c>
      <c r="M254" s="89" t="s">
        <v>1992</v>
      </c>
      <c r="N254" s="23">
        <f t="shared" si="63"/>
        <v>0</v>
      </c>
      <c r="O254" s="23">
        <f t="shared" si="64"/>
        <v>0</v>
      </c>
      <c r="P254" s="23">
        <f t="shared" si="65"/>
        <v>0</v>
      </c>
      <c r="Q254" s="112">
        <f t="shared" si="67"/>
        <v>0</v>
      </c>
      <c r="R254" s="112">
        <f t="shared" si="68"/>
        <v>0</v>
      </c>
      <c r="S254" s="112">
        <f t="shared" si="69"/>
        <v>0</v>
      </c>
      <c r="T254" s="89" t="s">
        <v>1989</v>
      </c>
      <c r="U254" s="23">
        <f t="shared" si="77"/>
        <v>0</v>
      </c>
      <c r="V254" s="23">
        <f t="shared" si="77"/>
        <v>0</v>
      </c>
      <c r="W254" s="23">
        <f t="shared" si="77"/>
        <v>0</v>
      </c>
      <c r="X254" s="23">
        <f t="shared" si="77"/>
        <v>0</v>
      </c>
      <c r="Y254" s="23">
        <f t="shared" si="77"/>
        <v>0</v>
      </c>
      <c r="Z254" s="23">
        <f t="shared" si="77"/>
        <v>0</v>
      </c>
    </row>
    <row r="255" spans="2:26" x14ac:dyDescent="0.15">
      <c r="B255" s="23">
        <v>253</v>
      </c>
      <c r="C255" s="23" t="str">
        <f t="shared" si="66"/>
        <v>挂饰253</v>
      </c>
      <c r="D255" s="23" t="str">
        <f t="shared" si="74"/>
        <v>c</v>
      </c>
      <c r="E255" s="89" t="s">
        <v>1989</v>
      </c>
      <c r="F255" s="90" t="s">
        <v>1990</v>
      </c>
      <c r="G255" s="22" t="s">
        <v>1999</v>
      </c>
      <c r="H255" s="23">
        <f t="shared" si="71"/>
        <v>5</v>
      </c>
      <c r="I255" s="23">
        <f t="shared" si="59"/>
        <v>63</v>
      </c>
      <c r="J255" s="23">
        <f t="shared" si="60"/>
        <v>0</v>
      </c>
      <c r="K255" s="23">
        <f t="shared" si="61"/>
        <v>0</v>
      </c>
      <c r="L255" s="23">
        <f t="shared" si="62"/>
        <v>0</v>
      </c>
      <c r="M255" s="89" t="s">
        <v>1992</v>
      </c>
      <c r="N255" s="23">
        <f t="shared" si="63"/>
        <v>0</v>
      </c>
      <c r="O255" s="23">
        <f t="shared" si="64"/>
        <v>0</v>
      </c>
      <c r="P255" s="23">
        <f t="shared" si="65"/>
        <v>0</v>
      </c>
      <c r="Q255" s="112">
        <f t="shared" si="67"/>
        <v>0</v>
      </c>
      <c r="R255" s="112">
        <f t="shared" si="68"/>
        <v>0</v>
      </c>
      <c r="S255" s="112">
        <f t="shared" si="69"/>
        <v>0</v>
      </c>
      <c r="T255" s="89" t="s">
        <v>1989</v>
      </c>
      <c r="U255" s="23">
        <f t="shared" si="77"/>
        <v>0</v>
      </c>
      <c r="V255" s="23">
        <f t="shared" si="77"/>
        <v>0</v>
      </c>
      <c r="W255" s="23">
        <f t="shared" si="77"/>
        <v>0</v>
      </c>
      <c r="X255" s="23">
        <f t="shared" si="77"/>
        <v>0</v>
      </c>
      <c r="Y255" s="23">
        <f t="shared" si="77"/>
        <v>0</v>
      </c>
      <c r="Z255" s="23">
        <f t="shared" si="77"/>
        <v>0</v>
      </c>
    </row>
    <row r="256" spans="2:26" x14ac:dyDescent="0.15">
      <c r="B256" s="23">
        <v>254</v>
      </c>
      <c r="C256" s="23" t="str">
        <f t="shared" si="66"/>
        <v>挂饰254</v>
      </c>
      <c r="D256" s="23" t="str">
        <f t="shared" si="74"/>
        <v>c</v>
      </c>
      <c r="E256" s="89" t="s">
        <v>1989</v>
      </c>
      <c r="F256" s="90" t="s">
        <v>1990</v>
      </c>
      <c r="G256" s="22" t="s">
        <v>1999</v>
      </c>
      <c r="H256" s="23">
        <f t="shared" si="71"/>
        <v>6</v>
      </c>
      <c r="I256" s="23">
        <f t="shared" si="59"/>
        <v>75</v>
      </c>
      <c r="J256" s="23">
        <f t="shared" si="60"/>
        <v>0</v>
      </c>
      <c r="K256" s="23">
        <f t="shared" si="61"/>
        <v>0</v>
      </c>
      <c r="L256" s="23">
        <f t="shared" si="62"/>
        <v>0</v>
      </c>
      <c r="M256" s="89" t="s">
        <v>1992</v>
      </c>
      <c r="N256" s="23">
        <f t="shared" si="63"/>
        <v>0</v>
      </c>
      <c r="O256" s="23">
        <f t="shared" si="64"/>
        <v>0</v>
      </c>
      <c r="P256" s="23">
        <f t="shared" si="65"/>
        <v>0</v>
      </c>
      <c r="Q256" s="112">
        <f t="shared" si="67"/>
        <v>0</v>
      </c>
      <c r="R256" s="112">
        <f t="shared" si="68"/>
        <v>0</v>
      </c>
      <c r="S256" s="112">
        <f t="shared" si="69"/>
        <v>0</v>
      </c>
      <c r="T256" s="89" t="s">
        <v>1989</v>
      </c>
      <c r="U256" s="23">
        <f t="shared" si="77"/>
        <v>0</v>
      </c>
      <c r="V256" s="23">
        <f t="shared" si="77"/>
        <v>0</v>
      </c>
      <c r="W256" s="23">
        <f t="shared" si="77"/>
        <v>0</v>
      </c>
      <c r="X256" s="23">
        <f t="shared" si="77"/>
        <v>0</v>
      </c>
      <c r="Y256" s="23">
        <f t="shared" si="77"/>
        <v>0</v>
      </c>
      <c r="Z256" s="23">
        <f t="shared" si="77"/>
        <v>0</v>
      </c>
    </row>
    <row r="257" spans="2:26" x14ac:dyDescent="0.15">
      <c r="B257" s="23">
        <v>255</v>
      </c>
      <c r="C257" s="23" t="str">
        <f t="shared" si="66"/>
        <v>挂饰255</v>
      </c>
      <c r="D257" s="23" t="str">
        <f t="shared" si="74"/>
        <v>c</v>
      </c>
      <c r="E257" s="89" t="s">
        <v>1989</v>
      </c>
      <c r="F257" s="90" t="s">
        <v>1990</v>
      </c>
      <c r="G257" s="22" t="s">
        <v>1999</v>
      </c>
      <c r="H257" s="23">
        <f t="shared" si="71"/>
        <v>7</v>
      </c>
      <c r="I257" s="23">
        <f t="shared" si="59"/>
        <v>88</v>
      </c>
      <c r="J257" s="23">
        <f t="shared" si="60"/>
        <v>0</v>
      </c>
      <c r="K257" s="23">
        <f t="shared" si="61"/>
        <v>0</v>
      </c>
      <c r="L257" s="23">
        <f t="shared" si="62"/>
        <v>0</v>
      </c>
      <c r="M257" s="89" t="s">
        <v>1992</v>
      </c>
      <c r="N257" s="23">
        <f t="shared" si="63"/>
        <v>0</v>
      </c>
      <c r="O257" s="23">
        <f t="shared" si="64"/>
        <v>0</v>
      </c>
      <c r="P257" s="23">
        <f t="shared" si="65"/>
        <v>0</v>
      </c>
      <c r="Q257" s="112">
        <f t="shared" si="67"/>
        <v>0</v>
      </c>
      <c r="R257" s="112">
        <f t="shared" si="68"/>
        <v>0</v>
      </c>
      <c r="S257" s="112">
        <f t="shared" si="69"/>
        <v>0</v>
      </c>
      <c r="T257" s="89" t="s">
        <v>1989</v>
      </c>
      <c r="U257" s="23">
        <f t="shared" si="77"/>
        <v>0</v>
      </c>
      <c r="V257" s="23">
        <f t="shared" si="77"/>
        <v>0</v>
      </c>
      <c r="W257" s="23">
        <f t="shared" si="77"/>
        <v>0</v>
      </c>
      <c r="X257" s="23">
        <f t="shared" si="77"/>
        <v>0</v>
      </c>
      <c r="Y257" s="23">
        <f t="shared" si="77"/>
        <v>0</v>
      </c>
      <c r="Z257" s="23">
        <f t="shared" si="77"/>
        <v>0</v>
      </c>
    </row>
    <row r="258" spans="2:26" x14ac:dyDescent="0.15">
      <c r="B258" s="23">
        <v>256</v>
      </c>
      <c r="C258" s="23" t="str">
        <f t="shared" si="66"/>
        <v>挂饰256</v>
      </c>
      <c r="D258" s="23" t="str">
        <f t="shared" si="74"/>
        <v>c</v>
      </c>
      <c r="E258" s="89" t="s">
        <v>1989</v>
      </c>
      <c r="F258" s="90" t="s">
        <v>1990</v>
      </c>
      <c r="G258" s="22" t="s">
        <v>1999</v>
      </c>
      <c r="H258" s="23">
        <f t="shared" si="71"/>
        <v>8</v>
      </c>
      <c r="I258" s="23">
        <f t="shared" si="59"/>
        <v>101</v>
      </c>
      <c r="J258" s="23">
        <f t="shared" si="60"/>
        <v>0</v>
      </c>
      <c r="K258" s="23">
        <f t="shared" si="61"/>
        <v>0</v>
      </c>
      <c r="L258" s="23">
        <f t="shared" si="62"/>
        <v>0</v>
      </c>
      <c r="M258" s="89" t="s">
        <v>1992</v>
      </c>
      <c r="N258" s="23">
        <f t="shared" si="63"/>
        <v>0</v>
      </c>
      <c r="O258" s="23">
        <f t="shared" si="64"/>
        <v>0</v>
      </c>
      <c r="P258" s="23">
        <f t="shared" si="65"/>
        <v>0</v>
      </c>
      <c r="Q258" s="112">
        <f t="shared" si="67"/>
        <v>0</v>
      </c>
      <c r="R258" s="112">
        <f t="shared" si="68"/>
        <v>0</v>
      </c>
      <c r="S258" s="112">
        <f t="shared" si="69"/>
        <v>0</v>
      </c>
      <c r="T258" s="89" t="s">
        <v>1989</v>
      </c>
      <c r="U258" s="23">
        <f t="shared" si="77"/>
        <v>0</v>
      </c>
      <c r="V258" s="23">
        <f t="shared" si="77"/>
        <v>0</v>
      </c>
      <c r="W258" s="23">
        <f t="shared" si="77"/>
        <v>0</v>
      </c>
      <c r="X258" s="23">
        <f t="shared" si="77"/>
        <v>0</v>
      </c>
      <c r="Y258" s="23">
        <f t="shared" si="77"/>
        <v>0</v>
      </c>
      <c r="Z258" s="23">
        <f t="shared" si="77"/>
        <v>0</v>
      </c>
    </row>
    <row r="259" spans="2:26" x14ac:dyDescent="0.15">
      <c r="B259" s="23">
        <v>257</v>
      </c>
      <c r="C259" s="23" t="str">
        <f t="shared" si="66"/>
        <v>挂饰257</v>
      </c>
      <c r="D259" s="23" t="str">
        <f t="shared" si="74"/>
        <v>s</v>
      </c>
      <c r="E259" s="89" t="s">
        <v>1989</v>
      </c>
      <c r="F259" s="90" t="s">
        <v>1990</v>
      </c>
      <c r="G259" s="22" t="s">
        <v>2000</v>
      </c>
      <c r="H259" s="23">
        <f t="shared" si="71"/>
        <v>1</v>
      </c>
      <c r="I259" s="23">
        <f t="shared" ref="I259:I322" si="78">ROUND(VLOOKUP($F259,professionGrow,防御力,FALSE)*(1+VLOOKUP($G259,professionGrowP,防御力,FALSE))*$H259*10*VLOOKUP($D259,drop_qulity,4,FALSE)*(1+VLOOKUP($G259,eq_change2,防御力,FALSE)),0)</f>
        <v>8</v>
      </c>
      <c r="J259" s="23">
        <f t="shared" ref="J259:J322" si="79">ROUND(VLOOKUP($F259,professionGrow,血量,FALSE)*(1+VLOOKUP($G259,professionGrowP,血量,FALSE))*$H259*10*VLOOKUP($D259,drop_qulity,5,FALSE)*(1+VLOOKUP($G259,eq_change2,血量,FALSE)),0)</f>
        <v>8</v>
      </c>
      <c r="K259" s="23">
        <f t="shared" ref="K259:K322" si="80">ROUND(VLOOKUP($F259,professionGrow,魔法值,FALSE)*(1+VLOOKUP($G259,professionGrowP,魔法值,FALSE))*$H259*10*VLOOKUP($D259,drop_qulity,5,FALSE)*(1+VLOOKUP($G259,eq_change2,魔法值,FALSE)),0)</f>
        <v>5</v>
      </c>
      <c r="L259" s="23">
        <f t="shared" ref="L259:L322" si="81">ROUND(VLOOKUP($F259,professionGrow,力量,FALSE)*(1+VLOOKUP($G259,professionGrowP,力量,FALSE))*$H259*10*VLOOKUP($D259,drop_qulity,5,FALSE)*(1+VLOOKUP(G259,eq_change2,力量,FALSE)),0)</f>
        <v>6</v>
      </c>
      <c r="M259" s="89" t="s">
        <v>2001</v>
      </c>
      <c r="N259" s="23">
        <f t="shared" ref="N259:N322" si="82">ROUND(VLOOKUP($F259,professionGrow,魔攻,FALSE)*(1+VLOOKUP($G259,professionGrowP,魔攻,FALSE))*$H259*10*VLOOKUP($D259,drop_qulity,5,FALSE)*(1+VLOOKUP(G259,eq_change2,魔攻,FALSE)),0)</f>
        <v>7</v>
      </c>
      <c r="O259" s="23">
        <f t="shared" ref="O259:O322" si="83">ROUND(VLOOKUP($F259,professionGrow,敏捷,FALSE)*(1+VLOOKUP($G259,professionGrowP,敏捷,FALSE))*$H259*10*VLOOKUP($D259,drop_qulity,5,FALSE)*(1+VLOOKUP(G259,eq_change2,敏捷,FALSE)),0)</f>
        <v>5</v>
      </c>
      <c r="P259" s="23">
        <f t="shared" ref="P259:P322" si="84">ROUND(VLOOKUP($F259,professionGrow,幸运,FALSE)*(1+VLOOKUP($G259,professionGrowP,幸运,FALSE))*$H259*10*VLOOKUP($D259,drop_qulity,5,FALSE)*(1+VLOOKUP(G259,eq_change2,幸运,FALSE)),0)</f>
        <v>5</v>
      </c>
      <c r="Q259" s="112">
        <f t="shared" si="67"/>
        <v>2.5000000000000001E-2</v>
      </c>
      <c r="R259" s="112">
        <f t="shared" si="68"/>
        <v>1.2500000000000001E-2</v>
      </c>
      <c r="S259" s="112">
        <f t="shared" si="69"/>
        <v>8.3333333333333332E-3</v>
      </c>
      <c r="T259" s="89" t="s">
        <v>1988</v>
      </c>
      <c r="U259" s="23">
        <f t="shared" si="77"/>
        <v>5</v>
      </c>
      <c r="V259" s="23">
        <f t="shared" si="77"/>
        <v>5</v>
      </c>
      <c r="W259" s="23">
        <f t="shared" si="77"/>
        <v>3</v>
      </c>
      <c r="X259" s="23">
        <f t="shared" si="77"/>
        <v>5</v>
      </c>
      <c r="Y259" s="23">
        <f t="shared" si="77"/>
        <v>5</v>
      </c>
      <c r="Z259" s="23">
        <f t="shared" si="77"/>
        <v>11</v>
      </c>
    </row>
    <row r="260" spans="2:26" x14ac:dyDescent="0.15">
      <c r="B260" s="23">
        <v>258</v>
      </c>
      <c r="C260" s="23" t="str">
        <f t="shared" ref="C260:C323" si="85">"挂饰"&amp;B260</f>
        <v>挂饰258</v>
      </c>
      <c r="D260" s="23" t="str">
        <f t="shared" si="74"/>
        <v>s</v>
      </c>
      <c r="E260" s="89" t="s">
        <v>1989</v>
      </c>
      <c r="F260" s="90" t="s">
        <v>1990</v>
      </c>
      <c r="G260" s="22" t="s">
        <v>2000</v>
      </c>
      <c r="H260" s="23">
        <f t="shared" si="71"/>
        <v>2</v>
      </c>
      <c r="I260" s="23">
        <f t="shared" si="78"/>
        <v>15</v>
      </c>
      <c r="J260" s="23">
        <f t="shared" si="79"/>
        <v>16</v>
      </c>
      <c r="K260" s="23">
        <f t="shared" si="80"/>
        <v>11</v>
      </c>
      <c r="L260" s="23">
        <f t="shared" si="81"/>
        <v>13</v>
      </c>
      <c r="M260" s="89" t="s">
        <v>2001</v>
      </c>
      <c r="N260" s="23">
        <f t="shared" si="82"/>
        <v>15</v>
      </c>
      <c r="O260" s="23">
        <f t="shared" si="83"/>
        <v>10</v>
      </c>
      <c r="P260" s="23">
        <f t="shared" si="84"/>
        <v>10</v>
      </c>
      <c r="Q260" s="112">
        <f t="shared" ref="Q260:Q323" si="86">(P260/2)%</f>
        <v>0.05</v>
      </c>
      <c r="R260" s="112">
        <f t="shared" ref="R260:R323" si="87">(O260/4)%</f>
        <v>2.5000000000000001E-2</v>
      </c>
      <c r="S260" s="112">
        <f t="shared" ref="S260:S323" si="88">(P260/6)%</f>
        <v>1.6666666666666666E-2</v>
      </c>
      <c r="T260" s="89" t="s">
        <v>1989</v>
      </c>
      <c r="U260" s="23">
        <f t="shared" si="77"/>
        <v>9</v>
      </c>
      <c r="V260" s="23">
        <f t="shared" si="77"/>
        <v>10</v>
      </c>
      <c r="W260" s="23">
        <f t="shared" si="77"/>
        <v>6</v>
      </c>
      <c r="X260" s="23">
        <f t="shared" si="77"/>
        <v>10</v>
      </c>
      <c r="Y260" s="23">
        <f t="shared" si="77"/>
        <v>9</v>
      </c>
      <c r="Z260" s="23">
        <f t="shared" si="77"/>
        <v>23</v>
      </c>
    </row>
    <row r="261" spans="2:26" x14ac:dyDescent="0.15">
      <c r="B261" s="23">
        <v>259</v>
      </c>
      <c r="C261" s="23" t="str">
        <f t="shared" si="85"/>
        <v>挂饰259</v>
      </c>
      <c r="D261" s="23" t="str">
        <f t="shared" si="74"/>
        <v>s</v>
      </c>
      <c r="E261" s="89" t="s">
        <v>1989</v>
      </c>
      <c r="F261" s="90" t="s">
        <v>1990</v>
      </c>
      <c r="G261" s="22" t="s">
        <v>2000</v>
      </c>
      <c r="H261" s="23">
        <f t="shared" si="71"/>
        <v>3</v>
      </c>
      <c r="I261" s="23">
        <f t="shared" si="78"/>
        <v>23</v>
      </c>
      <c r="J261" s="23">
        <f t="shared" si="79"/>
        <v>24</v>
      </c>
      <c r="K261" s="23">
        <f t="shared" si="80"/>
        <v>16</v>
      </c>
      <c r="L261" s="23">
        <f t="shared" si="81"/>
        <v>19</v>
      </c>
      <c r="M261" s="89" t="s">
        <v>1992</v>
      </c>
      <c r="N261" s="23">
        <f t="shared" si="82"/>
        <v>22</v>
      </c>
      <c r="O261" s="23">
        <f t="shared" si="83"/>
        <v>14</v>
      </c>
      <c r="P261" s="23">
        <f t="shared" si="84"/>
        <v>14</v>
      </c>
      <c r="Q261" s="112">
        <f t="shared" si="86"/>
        <v>7.0000000000000007E-2</v>
      </c>
      <c r="R261" s="112">
        <f t="shared" si="87"/>
        <v>3.5000000000000003E-2</v>
      </c>
      <c r="S261" s="112">
        <f t="shared" si="88"/>
        <v>2.3333333333333334E-2</v>
      </c>
      <c r="T261" s="89" t="s">
        <v>1989</v>
      </c>
      <c r="U261" s="23">
        <f t="shared" si="77"/>
        <v>14</v>
      </c>
      <c r="V261" s="23">
        <f t="shared" si="77"/>
        <v>16</v>
      </c>
      <c r="W261" s="23">
        <f t="shared" si="77"/>
        <v>10</v>
      </c>
      <c r="X261" s="23">
        <f t="shared" si="77"/>
        <v>16</v>
      </c>
      <c r="Y261" s="23">
        <f t="shared" si="77"/>
        <v>14</v>
      </c>
      <c r="Z261" s="23">
        <f t="shared" si="77"/>
        <v>34</v>
      </c>
    </row>
    <row r="262" spans="2:26" x14ac:dyDescent="0.15">
      <c r="B262" s="23">
        <v>260</v>
      </c>
      <c r="C262" s="23" t="str">
        <f t="shared" si="85"/>
        <v>挂饰260</v>
      </c>
      <c r="D262" s="23" t="str">
        <f t="shared" si="74"/>
        <v>s</v>
      </c>
      <c r="E262" s="89" t="s">
        <v>1989</v>
      </c>
      <c r="F262" s="90" t="s">
        <v>1990</v>
      </c>
      <c r="G262" s="22" t="s">
        <v>2000</v>
      </c>
      <c r="H262" s="23">
        <f t="shared" si="71"/>
        <v>4</v>
      </c>
      <c r="I262" s="23">
        <f t="shared" si="78"/>
        <v>31</v>
      </c>
      <c r="J262" s="23">
        <f t="shared" si="79"/>
        <v>32</v>
      </c>
      <c r="K262" s="23">
        <f t="shared" si="80"/>
        <v>22</v>
      </c>
      <c r="L262" s="23">
        <f t="shared" si="81"/>
        <v>25</v>
      </c>
      <c r="M262" s="89" t="s">
        <v>1992</v>
      </c>
      <c r="N262" s="23">
        <f t="shared" si="82"/>
        <v>29</v>
      </c>
      <c r="O262" s="23">
        <f t="shared" si="83"/>
        <v>19</v>
      </c>
      <c r="P262" s="23">
        <f t="shared" si="84"/>
        <v>19</v>
      </c>
      <c r="Q262" s="112">
        <f t="shared" si="86"/>
        <v>9.5000000000000001E-2</v>
      </c>
      <c r="R262" s="112">
        <f t="shared" si="87"/>
        <v>4.7500000000000001E-2</v>
      </c>
      <c r="S262" s="112">
        <f t="shared" si="88"/>
        <v>3.1666666666666662E-2</v>
      </c>
      <c r="T262" s="89" t="s">
        <v>1989</v>
      </c>
      <c r="U262" s="23">
        <f t="shared" si="77"/>
        <v>18</v>
      </c>
      <c r="V262" s="23">
        <f t="shared" si="77"/>
        <v>21</v>
      </c>
      <c r="W262" s="23">
        <f t="shared" si="77"/>
        <v>13</v>
      </c>
      <c r="X262" s="23">
        <f t="shared" si="77"/>
        <v>21</v>
      </c>
      <c r="Y262" s="23">
        <f t="shared" si="77"/>
        <v>18</v>
      </c>
      <c r="Z262" s="23">
        <f t="shared" si="77"/>
        <v>45</v>
      </c>
    </row>
    <row r="263" spans="2:26" x14ac:dyDescent="0.15">
      <c r="B263" s="23">
        <v>261</v>
      </c>
      <c r="C263" s="23" t="str">
        <f t="shared" si="85"/>
        <v>挂饰261</v>
      </c>
      <c r="D263" s="23" t="str">
        <f t="shared" si="74"/>
        <v>s</v>
      </c>
      <c r="E263" s="89" t="s">
        <v>1989</v>
      </c>
      <c r="F263" s="90" t="s">
        <v>1990</v>
      </c>
      <c r="G263" s="22" t="s">
        <v>2000</v>
      </c>
      <c r="H263" s="23">
        <f t="shared" si="71"/>
        <v>5</v>
      </c>
      <c r="I263" s="23">
        <f t="shared" si="78"/>
        <v>38</v>
      </c>
      <c r="J263" s="23">
        <f t="shared" si="79"/>
        <v>40</v>
      </c>
      <c r="K263" s="23">
        <f t="shared" si="80"/>
        <v>27</v>
      </c>
      <c r="L263" s="23">
        <f t="shared" si="81"/>
        <v>32</v>
      </c>
      <c r="M263" s="89" t="s">
        <v>1992</v>
      </c>
      <c r="N263" s="23">
        <f t="shared" si="82"/>
        <v>36</v>
      </c>
      <c r="O263" s="23">
        <f t="shared" si="83"/>
        <v>24</v>
      </c>
      <c r="P263" s="23">
        <f t="shared" si="84"/>
        <v>24</v>
      </c>
      <c r="Q263" s="112">
        <f t="shared" si="86"/>
        <v>0.12</v>
      </c>
      <c r="R263" s="112">
        <f t="shared" si="87"/>
        <v>0.06</v>
      </c>
      <c r="S263" s="112">
        <f t="shared" si="88"/>
        <v>0.04</v>
      </c>
      <c r="T263" s="89" t="s">
        <v>1989</v>
      </c>
      <c r="U263" s="23">
        <f t="shared" ref="U263:Z272" si="89">ROUND(VLOOKUP($F263,professionGrow,MATCH(U$2,professionGrowPName,0),FALSE)*(1+VLOOKUP($G263,professionGrowP,MATCH(U$2,professionGrowPName,0),FALSE))*$H263*10*VLOOKUP($D263,drop_qulity,5,FALSE),0)</f>
        <v>23</v>
      </c>
      <c r="V263" s="23">
        <f t="shared" si="89"/>
        <v>26</v>
      </c>
      <c r="W263" s="23">
        <f t="shared" si="89"/>
        <v>16</v>
      </c>
      <c r="X263" s="23">
        <f t="shared" si="89"/>
        <v>26</v>
      </c>
      <c r="Y263" s="23">
        <f t="shared" si="89"/>
        <v>23</v>
      </c>
      <c r="Z263" s="23">
        <f t="shared" si="89"/>
        <v>57</v>
      </c>
    </row>
    <row r="264" spans="2:26" x14ac:dyDescent="0.15">
      <c r="B264" s="23">
        <v>262</v>
      </c>
      <c r="C264" s="23" t="str">
        <f t="shared" si="85"/>
        <v>挂饰262</v>
      </c>
      <c r="D264" s="23" t="str">
        <f t="shared" si="74"/>
        <v>s</v>
      </c>
      <c r="E264" s="89" t="s">
        <v>1989</v>
      </c>
      <c r="F264" s="90" t="s">
        <v>1990</v>
      </c>
      <c r="G264" s="22" t="s">
        <v>2000</v>
      </c>
      <c r="H264" s="23">
        <f t="shared" si="71"/>
        <v>6</v>
      </c>
      <c r="I264" s="23">
        <f t="shared" si="78"/>
        <v>46</v>
      </c>
      <c r="J264" s="23">
        <f t="shared" si="79"/>
        <v>48</v>
      </c>
      <c r="K264" s="23">
        <f t="shared" si="80"/>
        <v>33</v>
      </c>
      <c r="L264" s="23">
        <f t="shared" si="81"/>
        <v>38</v>
      </c>
      <c r="M264" s="89" t="s">
        <v>1992</v>
      </c>
      <c r="N264" s="23">
        <f t="shared" si="82"/>
        <v>44</v>
      </c>
      <c r="O264" s="23">
        <f t="shared" si="83"/>
        <v>29</v>
      </c>
      <c r="P264" s="23">
        <f t="shared" si="84"/>
        <v>29</v>
      </c>
      <c r="Q264" s="112">
        <f t="shared" si="86"/>
        <v>0.14499999999999999</v>
      </c>
      <c r="R264" s="112">
        <f t="shared" si="87"/>
        <v>7.2499999999999995E-2</v>
      </c>
      <c r="S264" s="112">
        <f t="shared" si="88"/>
        <v>4.8333333333333332E-2</v>
      </c>
      <c r="T264" s="89" t="s">
        <v>1989</v>
      </c>
      <c r="U264" s="23">
        <f t="shared" si="89"/>
        <v>27</v>
      </c>
      <c r="V264" s="23">
        <f t="shared" si="89"/>
        <v>31</v>
      </c>
      <c r="W264" s="23">
        <f t="shared" si="89"/>
        <v>19</v>
      </c>
      <c r="X264" s="23">
        <f t="shared" si="89"/>
        <v>31</v>
      </c>
      <c r="Y264" s="23">
        <f t="shared" si="89"/>
        <v>27</v>
      </c>
      <c r="Z264" s="23">
        <f t="shared" si="89"/>
        <v>68</v>
      </c>
    </row>
    <row r="265" spans="2:26" x14ac:dyDescent="0.15">
      <c r="B265" s="23">
        <v>263</v>
      </c>
      <c r="C265" s="23" t="str">
        <f t="shared" si="85"/>
        <v>挂饰263</v>
      </c>
      <c r="D265" s="23" t="str">
        <f t="shared" si="74"/>
        <v>s</v>
      </c>
      <c r="E265" s="89" t="s">
        <v>1989</v>
      </c>
      <c r="F265" s="90" t="s">
        <v>1990</v>
      </c>
      <c r="G265" s="22" t="s">
        <v>2000</v>
      </c>
      <c r="H265" s="23">
        <f t="shared" si="71"/>
        <v>7</v>
      </c>
      <c r="I265" s="23">
        <f t="shared" si="78"/>
        <v>54</v>
      </c>
      <c r="J265" s="23">
        <f t="shared" si="79"/>
        <v>56</v>
      </c>
      <c r="K265" s="23">
        <f t="shared" si="80"/>
        <v>38</v>
      </c>
      <c r="L265" s="23">
        <f t="shared" si="81"/>
        <v>44</v>
      </c>
      <c r="M265" s="89" t="s">
        <v>1992</v>
      </c>
      <c r="N265" s="23">
        <f t="shared" si="82"/>
        <v>51</v>
      </c>
      <c r="O265" s="23">
        <f t="shared" si="83"/>
        <v>33</v>
      </c>
      <c r="P265" s="23">
        <f t="shared" si="84"/>
        <v>33</v>
      </c>
      <c r="Q265" s="112">
        <f t="shared" si="86"/>
        <v>0.16500000000000001</v>
      </c>
      <c r="R265" s="112">
        <f t="shared" si="87"/>
        <v>8.2500000000000004E-2</v>
      </c>
      <c r="S265" s="112">
        <f t="shared" si="88"/>
        <v>5.5E-2</v>
      </c>
      <c r="T265" s="89" t="s">
        <v>1989</v>
      </c>
      <c r="U265" s="23">
        <f t="shared" si="89"/>
        <v>32</v>
      </c>
      <c r="V265" s="23">
        <f t="shared" si="89"/>
        <v>36</v>
      </c>
      <c r="W265" s="23">
        <f t="shared" si="89"/>
        <v>22</v>
      </c>
      <c r="X265" s="23">
        <f t="shared" si="89"/>
        <v>36</v>
      </c>
      <c r="Y265" s="23">
        <f t="shared" si="89"/>
        <v>32</v>
      </c>
      <c r="Z265" s="23">
        <f t="shared" si="89"/>
        <v>79</v>
      </c>
    </row>
    <row r="266" spans="2:26" x14ac:dyDescent="0.15">
      <c r="B266" s="23">
        <v>264</v>
      </c>
      <c r="C266" s="23" t="str">
        <f t="shared" si="85"/>
        <v>挂饰264</v>
      </c>
      <c r="D266" s="23" t="str">
        <f t="shared" si="74"/>
        <v>s</v>
      </c>
      <c r="E266" s="89" t="s">
        <v>1989</v>
      </c>
      <c r="F266" s="90" t="s">
        <v>1990</v>
      </c>
      <c r="G266" s="22" t="s">
        <v>2000</v>
      </c>
      <c r="H266" s="23">
        <f t="shared" si="71"/>
        <v>8</v>
      </c>
      <c r="I266" s="23">
        <f t="shared" si="78"/>
        <v>61</v>
      </c>
      <c r="J266" s="23">
        <f t="shared" si="79"/>
        <v>63</v>
      </c>
      <c r="K266" s="23">
        <f t="shared" si="80"/>
        <v>44</v>
      </c>
      <c r="L266" s="23">
        <f t="shared" si="81"/>
        <v>51</v>
      </c>
      <c r="M266" s="89" t="s">
        <v>1992</v>
      </c>
      <c r="N266" s="23">
        <f t="shared" si="82"/>
        <v>58</v>
      </c>
      <c r="O266" s="23">
        <f t="shared" si="83"/>
        <v>38</v>
      </c>
      <c r="P266" s="23">
        <f t="shared" si="84"/>
        <v>38</v>
      </c>
      <c r="Q266" s="112">
        <f t="shared" si="86"/>
        <v>0.19</v>
      </c>
      <c r="R266" s="112">
        <f t="shared" si="87"/>
        <v>9.5000000000000001E-2</v>
      </c>
      <c r="S266" s="112">
        <f t="shared" si="88"/>
        <v>6.3333333333333325E-2</v>
      </c>
      <c r="T266" s="89" t="s">
        <v>1989</v>
      </c>
      <c r="U266" s="23">
        <f t="shared" si="89"/>
        <v>36</v>
      </c>
      <c r="V266" s="23">
        <f t="shared" si="89"/>
        <v>42</v>
      </c>
      <c r="W266" s="23">
        <f t="shared" si="89"/>
        <v>25</v>
      </c>
      <c r="X266" s="23">
        <f t="shared" si="89"/>
        <v>42</v>
      </c>
      <c r="Y266" s="23">
        <f t="shared" si="89"/>
        <v>36</v>
      </c>
      <c r="Z266" s="23">
        <f t="shared" si="89"/>
        <v>91</v>
      </c>
    </row>
    <row r="267" spans="2:26" x14ac:dyDescent="0.15">
      <c r="B267" s="23">
        <v>265</v>
      </c>
      <c r="C267" s="23" t="str">
        <f t="shared" si="85"/>
        <v>挂饰265</v>
      </c>
      <c r="D267" s="23" t="str">
        <f t="shared" si="74"/>
        <v>a</v>
      </c>
      <c r="E267" s="89" t="s">
        <v>1989</v>
      </c>
      <c r="F267" s="90" t="s">
        <v>1990</v>
      </c>
      <c r="G267" s="22" t="s">
        <v>2000</v>
      </c>
      <c r="H267" s="23">
        <f t="shared" si="71"/>
        <v>1</v>
      </c>
      <c r="I267" s="23">
        <f t="shared" si="78"/>
        <v>4</v>
      </c>
      <c r="J267" s="23">
        <f t="shared" si="79"/>
        <v>9</v>
      </c>
      <c r="K267" s="23">
        <f t="shared" si="80"/>
        <v>6</v>
      </c>
      <c r="L267" s="23">
        <f t="shared" si="81"/>
        <v>7</v>
      </c>
      <c r="M267" s="89" t="s">
        <v>1992</v>
      </c>
      <c r="N267" s="23">
        <f t="shared" si="82"/>
        <v>8</v>
      </c>
      <c r="O267" s="23">
        <f t="shared" si="83"/>
        <v>5</v>
      </c>
      <c r="P267" s="23">
        <f t="shared" si="84"/>
        <v>5</v>
      </c>
      <c r="Q267" s="112">
        <f t="shared" si="86"/>
        <v>2.5000000000000001E-2</v>
      </c>
      <c r="R267" s="112">
        <f t="shared" si="87"/>
        <v>1.2500000000000001E-2</v>
      </c>
      <c r="S267" s="112">
        <f t="shared" si="88"/>
        <v>8.3333333333333332E-3</v>
      </c>
      <c r="T267" s="89" t="s">
        <v>1989</v>
      </c>
      <c r="U267" s="23">
        <f t="shared" si="89"/>
        <v>5</v>
      </c>
      <c r="V267" s="23">
        <f t="shared" si="89"/>
        <v>6</v>
      </c>
      <c r="W267" s="23">
        <f t="shared" si="89"/>
        <v>4</v>
      </c>
      <c r="X267" s="23">
        <f t="shared" si="89"/>
        <v>6</v>
      </c>
      <c r="Y267" s="23">
        <f t="shared" si="89"/>
        <v>5</v>
      </c>
      <c r="Z267" s="23">
        <f t="shared" si="89"/>
        <v>13</v>
      </c>
    </row>
    <row r="268" spans="2:26" x14ac:dyDescent="0.15">
      <c r="B268" s="23">
        <v>266</v>
      </c>
      <c r="C268" s="23" t="str">
        <f t="shared" si="85"/>
        <v>挂饰266</v>
      </c>
      <c r="D268" s="23" t="str">
        <f t="shared" si="74"/>
        <v>a</v>
      </c>
      <c r="E268" s="89" t="s">
        <v>1989</v>
      </c>
      <c r="F268" s="90" t="s">
        <v>1990</v>
      </c>
      <c r="G268" s="22" t="s">
        <v>2000</v>
      </c>
      <c r="H268" s="23">
        <f t="shared" ref="H268:H331" si="90">H260</f>
        <v>2</v>
      </c>
      <c r="I268" s="23">
        <f t="shared" si="78"/>
        <v>9</v>
      </c>
      <c r="J268" s="23">
        <f t="shared" si="79"/>
        <v>18</v>
      </c>
      <c r="K268" s="23">
        <f t="shared" si="80"/>
        <v>12</v>
      </c>
      <c r="L268" s="23">
        <f t="shared" si="81"/>
        <v>15</v>
      </c>
      <c r="M268" s="89" t="s">
        <v>1992</v>
      </c>
      <c r="N268" s="23">
        <f t="shared" si="82"/>
        <v>17</v>
      </c>
      <c r="O268" s="23">
        <f t="shared" si="83"/>
        <v>11</v>
      </c>
      <c r="P268" s="23">
        <f t="shared" si="84"/>
        <v>11</v>
      </c>
      <c r="Q268" s="112">
        <f t="shared" si="86"/>
        <v>5.5E-2</v>
      </c>
      <c r="R268" s="112">
        <f t="shared" si="87"/>
        <v>2.75E-2</v>
      </c>
      <c r="S268" s="112">
        <f t="shared" si="88"/>
        <v>1.8333333333333333E-2</v>
      </c>
      <c r="T268" s="89" t="s">
        <v>1989</v>
      </c>
      <c r="U268" s="23">
        <f t="shared" si="89"/>
        <v>10</v>
      </c>
      <c r="V268" s="23">
        <f t="shared" si="89"/>
        <v>12</v>
      </c>
      <c r="W268" s="23">
        <f t="shared" si="89"/>
        <v>7</v>
      </c>
      <c r="X268" s="23">
        <f t="shared" si="89"/>
        <v>12</v>
      </c>
      <c r="Y268" s="23">
        <f t="shared" si="89"/>
        <v>10</v>
      </c>
      <c r="Z268" s="23">
        <f t="shared" si="89"/>
        <v>26</v>
      </c>
    </row>
    <row r="269" spans="2:26" x14ac:dyDescent="0.15">
      <c r="B269" s="23">
        <v>267</v>
      </c>
      <c r="C269" s="23" t="str">
        <f t="shared" si="85"/>
        <v>挂饰267</v>
      </c>
      <c r="D269" s="23" t="str">
        <f t="shared" si="74"/>
        <v>a</v>
      </c>
      <c r="E269" s="89" t="s">
        <v>1989</v>
      </c>
      <c r="F269" s="90" t="s">
        <v>1990</v>
      </c>
      <c r="G269" s="22" t="s">
        <v>2000</v>
      </c>
      <c r="H269" s="23">
        <f t="shared" si="90"/>
        <v>3</v>
      </c>
      <c r="I269" s="23">
        <f t="shared" si="78"/>
        <v>13</v>
      </c>
      <c r="J269" s="23">
        <f t="shared" si="79"/>
        <v>27</v>
      </c>
      <c r="K269" s="23">
        <f t="shared" si="80"/>
        <v>19</v>
      </c>
      <c r="L269" s="23">
        <f t="shared" si="81"/>
        <v>22</v>
      </c>
      <c r="M269" s="89" t="s">
        <v>1992</v>
      </c>
      <c r="N269" s="23">
        <f t="shared" si="82"/>
        <v>25</v>
      </c>
      <c r="O269" s="23">
        <f t="shared" si="83"/>
        <v>16</v>
      </c>
      <c r="P269" s="23">
        <f t="shared" si="84"/>
        <v>16</v>
      </c>
      <c r="Q269" s="112">
        <f t="shared" si="86"/>
        <v>0.08</v>
      </c>
      <c r="R269" s="112">
        <f t="shared" si="87"/>
        <v>0.04</v>
      </c>
      <c r="S269" s="112">
        <f t="shared" si="88"/>
        <v>2.6666666666666665E-2</v>
      </c>
      <c r="T269" s="89" t="s">
        <v>1989</v>
      </c>
      <c r="U269" s="23">
        <f t="shared" si="89"/>
        <v>16</v>
      </c>
      <c r="V269" s="23">
        <f t="shared" si="89"/>
        <v>18</v>
      </c>
      <c r="W269" s="23">
        <f t="shared" si="89"/>
        <v>11</v>
      </c>
      <c r="X269" s="23">
        <f t="shared" si="89"/>
        <v>18</v>
      </c>
      <c r="Y269" s="23">
        <f t="shared" si="89"/>
        <v>16</v>
      </c>
      <c r="Z269" s="23">
        <f t="shared" si="89"/>
        <v>39</v>
      </c>
    </row>
    <row r="270" spans="2:26" x14ac:dyDescent="0.15">
      <c r="B270" s="23">
        <v>268</v>
      </c>
      <c r="C270" s="23" t="str">
        <f t="shared" si="85"/>
        <v>挂饰268</v>
      </c>
      <c r="D270" s="23" t="str">
        <f t="shared" si="74"/>
        <v>a</v>
      </c>
      <c r="E270" s="89" t="s">
        <v>1989</v>
      </c>
      <c r="F270" s="90" t="s">
        <v>1990</v>
      </c>
      <c r="G270" s="22" t="s">
        <v>2000</v>
      </c>
      <c r="H270" s="23">
        <f t="shared" si="90"/>
        <v>4</v>
      </c>
      <c r="I270" s="23">
        <f t="shared" si="78"/>
        <v>17</v>
      </c>
      <c r="J270" s="23">
        <f t="shared" si="79"/>
        <v>36</v>
      </c>
      <c r="K270" s="23">
        <f t="shared" si="80"/>
        <v>25</v>
      </c>
      <c r="L270" s="23">
        <f t="shared" si="81"/>
        <v>29</v>
      </c>
      <c r="M270" s="89" t="s">
        <v>1992</v>
      </c>
      <c r="N270" s="23">
        <f t="shared" si="82"/>
        <v>33</v>
      </c>
      <c r="O270" s="23">
        <f t="shared" si="83"/>
        <v>22</v>
      </c>
      <c r="P270" s="23">
        <f t="shared" si="84"/>
        <v>22</v>
      </c>
      <c r="Q270" s="112">
        <f t="shared" si="86"/>
        <v>0.11</v>
      </c>
      <c r="R270" s="112">
        <f t="shared" si="87"/>
        <v>5.5E-2</v>
      </c>
      <c r="S270" s="112">
        <f t="shared" si="88"/>
        <v>3.6666666666666667E-2</v>
      </c>
      <c r="T270" s="89" t="s">
        <v>1989</v>
      </c>
      <c r="U270" s="23">
        <f t="shared" si="89"/>
        <v>21</v>
      </c>
      <c r="V270" s="23">
        <f t="shared" si="89"/>
        <v>24</v>
      </c>
      <c r="W270" s="23">
        <f t="shared" si="89"/>
        <v>15</v>
      </c>
      <c r="X270" s="23">
        <f t="shared" si="89"/>
        <v>24</v>
      </c>
      <c r="Y270" s="23">
        <f t="shared" si="89"/>
        <v>21</v>
      </c>
      <c r="Z270" s="23">
        <f t="shared" si="89"/>
        <v>52</v>
      </c>
    </row>
    <row r="271" spans="2:26" x14ac:dyDescent="0.15">
      <c r="B271" s="23">
        <v>269</v>
      </c>
      <c r="C271" s="23" t="str">
        <f t="shared" si="85"/>
        <v>挂饰269</v>
      </c>
      <c r="D271" s="23" t="str">
        <f t="shared" si="74"/>
        <v>a</v>
      </c>
      <c r="E271" s="89" t="s">
        <v>1989</v>
      </c>
      <c r="F271" s="90" t="s">
        <v>1990</v>
      </c>
      <c r="G271" s="22" t="s">
        <v>2000</v>
      </c>
      <c r="H271" s="23">
        <f t="shared" si="90"/>
        <v>5</v>
      </c>
      <c r="I271" s="23">
        <f t="shared" si="78"/>
        <v>22</v>
      </c>
      <c r="J271" s="23">
        <f t="shared" si="79"/>
        <v>46</v>
      </c>
      <c r="K271" s="23">
        <f t="shared" si="80"/>
        <v>31</v>
      </c>
      <c r="L271" s="23">
        <f t="shared" si="81"/>
        <v>36</v>
      </c>
      <c r="M271" s="89" t="s">
        <v>1992</v>
      </c>
      <c r="N271" s="23">
        <f t="shared" si="82"/>
        <v>42</v>
      </c>
      <c r="O271" s="23">
        <f t="shared" si="83"/>
        <v>27</v>
      </c>
      <c r="P271" s="23">
        <f t="shared" si="84"/>
        <v>27</v>
      </c>
      <c r="Q271" s="112">
        <f t="shared" si="86"/>
        <v>0.13500000000000001</v>
      </c>
      <c r="R271" s="112">
        <f t="shared" si="87"/>
        <v>6.7500000000000004E-2</v>
      </c>
      <c r="S271" s="112">
        <f t="shared" si="88"/>
        <v>4.4999999999999998E-2</v>
      </c>
      <c r="T271" s="89" t="s">
        <v>1989</v>
      </c>
      <c r="U271" s="23">
        <f t="shared" si="89"/>
        <v>26</v>
      </c>
      <c r="V271" s="23">
        <f t="shared" si="89"/>
        <v>30</v>
      </c>
      <c r="W271" s="23">
        <f t="shared" si="89"/>
        <v>18</v>
      </c>
      <c r="X271" s="23">
        <f t="shared" si="89"/>
        <v>30</v>
      </c>
      <c r="Y271" s="23">
        <f t="shared" si="89"/>
        <v>26</v>
      </c>
      <c r="Z271" s="23">
        <f t="shared" si="89"/>
        <v>65</v>
      </c>
    </row>
    <row r="272" spans="2:26" x14ac:dyDescent="0.15">
      <c r="B272" s="23">
        <v>270</v>
      </c>
      <c r="C272" s="23" t="str">
        <f t="shared" si="85"/>
        <v>挂饰270</v>
      </c>
      <c r="D272" s="23" t="str">
        <f t="shared" si="74"/>
        <v>a</v>
      </c>
      <c r="E272" s="89" t="s">
        <v>1989</v>
      </c>
      <c r="F272" s="90" t="s">
        <v>1990</v>
      </c>
      <c r="G272" s="22" t="s">
        <v>2000</v>
      </c>
      <c r="H272" s="23">
        <f t="shared" si="90"/>
        <v>6</v>
      </c>
      <c r="I272" s="23">
        <f t="shared" si="78"/>
        <v>26</v>
      </c>
      <c r="J272" s="23">
        <f t="shared" si="79"/>
        <v>55</v>
      </c>
      <c r="K272" s="23">
        <f t="shared" si="80"/>
        <v>37</v>
      </c>
      <c r="L272" s="23">
        <f t="shared" si="81"/>
        <v>44</v>
      </c>
      <c r="M272" s="89" t="s">
        <v>1992</v>
      </c>
      <c r="N272" s="23">
        <f t="shared" si="82"/>
        <v>50</v>
      </c>
      <c r="O272" s="23">
        <f t="shared" si="83"/>
        <v>33</v>
      </c>
      <c r="P272" s="23">
        <f t="shared" si="84"/>
        <v>33</v>
      </c>
      <c r="Q272" s="112">
        <f t="shared" si="86"/>
        <v>0.16500000000000001</v>
      </c>
      <c r="R272" s="112">
        <f t="shared" si="87"/>
        <v>8.2500000000000004E-2</v>
      </c>
      <c r="S272" s="112">
        <f t="shared" si="88"/>
        <v>5.5E-2</v>
      </c>
      <c r="T272" s="89" t="s">
        <v>1989</v>
      </c>
      <c r="U272" s="23">
        <f t="shared" si="89"/>
        <v>31</v>
      </c>
      <c r="V272" s="23">
        <f t="shared" si="89"/>
        <v>36</v>
      </c>
      <c r="W272" s="23">
        <f t="shared" si="89"/>
        <v>22</v>
      </c>
      <c r="X272" s="23">
        <f t="shared" si="89"/>
        <v>36</v>
      </c>
      <c r="Y272" s="23">
        <f t="shared" si="89"/>
        <v>31</v>
      </c>
      <c r="Z272" s="23">
        <f t="shared" si="89"/>
        <v>78</v>
      </c>
    </row>
    <row r="273" spans="2:26" x14ac:dyDescent="0.15">
      <c r="B273" s="23">
        <v>271</v>
      </c>
      <c r="C273" s="23" t="str">
        <f t="shared" si="85"/>
        <v>挂饰271</v>
      </c>
      <c r="D273" s="23" t="str">
        <f t="shared" si="74"/>
        <v>a</v>
      </c>
      <c r="E273" s="89" t="s">
        <v>1989</v>
      </c>
      <c r="F273" s="90" t="s">
        <v>1990</v>
      </c>
      <c r="G273" s="22" t="s">
        <v>2000</v>
      </c>
      <c r="H273" s="23">
        <f t="shared" si="90"/>
        <v>7</v>
      </c>
      <c r="I273" s="23">
        <f t="shared" si="78"/>
        <v>30</v>
      </c>
      <c r="J273" s="23">
        <f t="shared" si="79"/>
        <v>64</v>
      </c>
      <c r="K273" s="23">
        <f t="shared" si="80"/>
        <v>44</v>
      </c>
      <c r="L273" s="23">
        <f t="shared" si="81"/>
        <v>51</v>
      </c>
      <c r="M273" s="89" t="s">
        <v>1992</v>
      </c>
      <c r="N273" s="23">
        <f t="shared" si="82"/>
        <v>58</v>
      </c>
      <c r="O273" s="23">
        <f t="shared" si="83"/>
        <v>38</v>
      </c>
      <c r="P273" s="23">
        <f t="shared" si="84"/>
        <v>38</v>
      </c>
      <c r="Q273" s="112">
        <f t="shared" si="86"/>
        <v>0.19</v>
      </c>
      <c r="R273" s="112">
        <f t="shared" si="87"/>
        <v>9.5000000000000001E-2</v>
      </c>
      <c r="S273" s="112">
        <f t="shared" si="88"/>
        <v>6.3333333333333325E-2</v>
      </c>
      <c r="T273" s="89" t="s">
        <v>1989</v>
      </c>
      <c r="U273" s="23">
        <f t="shared" ref="U273:Z282" si="91">ROUND(VLOOKUP($F273,professionGrow,MATCH(U$2,professionGrowPName,0),FALSE)*(1+VLOOKUP($G273,professionGrowP,MATCH(U$2,professionGrowPName,0),FALSE))*$H273*10*VLOOKUP($D273,drop_qulity,5,FALSE),0)</f>
        <v>36</v>
      </c>
      <c r="V273" s="23">
        <f t="shared" si="91"/>
        <v>42</v>
      </c>
      <c r="W273" s="23">
        <f t="shared" si="91"/>
        <v>25</v>
      </c>
      <c r="X273" s="23">
        <f t="shared" si="91"/>
        <v>42</v>
      </c>
      <c r="Y273" s="23">
        <f t="shared" si="91"/>
        <v>36</v>
      </c>
      <c r="Z273" s="23">
        <f t="shared" si="91"/>
        <v>91</v>
      </c>
    </row>
    <row r="274" spans="2:26" x14ac:dyDescent="0.15">
      <c r="B274" s="23">
        <v>272</v>
      </c>
      <c r="C274" s="23" t="str">
        <f t="shared" si="85"/>
        <v>挂饰272</v>
      </c>
      <c r="D274" s="23" t="str">
        <f t="shared" si="74"/>
        <v>a</v>
      </c>
      <c r="E274" s="89" t="s">
        <v>1989</v>
      </c>
      <c r="F274" s="90" t="s">
        <v>1990</v>
      </c>
      <c r="G274" s="22" t="s">
        <v>2000</v>
      </c>
      <c r="H274" s="23">
        <f t="shared" si="90"/>
        <v>8</v>
      </c>
      <c r="I274" s="23">
        <f t="shared" si="78"/>
        <v>35</v>
      </c>
      <c r="J274" s="23">
        <f t="shared" si="79"/>
        <v>73</v>
      </c>
      <c r="K274" s="23">
        <f t="shared" si="80"/>
        <v>50</v>
      </c>
      <c r="L274" s="23">
        <f t="shared" si="81"/>
        <v>58</v>
      </c>
      <c r="M274" s="89" t="s">
        <v>1992</v>
      </c>
      <c r="N274" s="23">
        <f t="shared" si="82"/>
        <v>67</v>
      </c>
      <c r="O274" s="23">
        <f t="shared" si="83"/>
        <v>44</v>
      </c>
      <c r="P274" s="23">
        <f t="shared" si="84"/>
        <v>44</v>
      </c>
      <c r="Q274" s="112">
        <f t="shared" si="86"/>
        <v>0.22</v>
      </c>
      <c r="R274" s="112">
        <f t="shared" si="87"/>
        <v>0.11</v>
      </c>
      <c r="S274" s="112">
        <f t="shared" si="88"/>
        <v>7.3333333333333334E-2</v>
      </c>
      <c r="T274" s="89" t="s">
        <v>1989</v>
      </c>
      <c r="U274" s="23">
        <f t="shared" si="91"/>
        <v>42</v>
      </c>
      <c r="V274" s="23">
        <f t="shared" si="91"/>
        <v>48</v>
      </c>
      <c r="W274" s="23">
        <f t="shared" si="91"/>
        <v>29</v>
      </c>
      <c r="X274" s="23">
        <f t="shared" si="91"/>
        <v>48</v>
      </c>
      <c r="Y274" s="23">
        <f t="shared" si="91"/>
        <v>42</v>
      </c>
      <c r="Z274" s="23">
        <f t="shared" si="91"/>
        <v>104</v>
      </c>
    </row>
    <row r="275" spans="2:26" x14ac:dyDescent="0.15">
      <c r="B275" s="23">
        <v>273</v>
      </c>
      <c r="C275" s="23" t="str">
        <f t="shared" si="85"/>
        <v>挂饰273</v>
      </c>
      <c r="D275" s="23" t="str">
        <f t="shared" si="74"/>
        <v>b</v>
      </c>
      <c r="E275" s="89" t="s">
        <v>1989</v>
      </c>
      <c r="F275" s="90" t="s">
        <v>1990</v>
      </c>
      <c r="G275" s="22" t="s">
        <v>2000</v>
      </c>
      <c r="H275" s="23">
        <f t="shared" si="90"/>
        <v>1</v>
      </c>
      <c r="I275" s="23">
        <f t="shared" si="78"/>
        <v>5</v>
      </c>
      <c r="J275" s="23">
        <f t="shared" si="79"/>
        <v>13</v>
      </c>
      <c r="K275" s="23">
        <f t="shared" si="80"/>
        <v>9</v>
      </c>
      <c r="L275" s="23">
        <f t="shared" si="81"/>
        <v>10</v>
      </c>
      <c r="M275" s="89" t="s">
        <v>1992</v>
      </c>
      <c r="N275" s="23">
        <f t="shared" si="82"/>
        <v>12</v>
      </c>
      <c r="O275" s="23">
        <f t="shared" si="83"/>
        <v>8</v>
      </c>
      <c r="P275" s="23">
        <f t="shared" si="84"/>
        <v>8</v>
      </c>
      <c r="Q275" s="112">
        <f t="shared" si="86"/>
        <v>0.04</v>
      </c>
      <c r="R275" s="112">
        <f t="shared" si="87"/>
        <v>0.02</v>
      </c>
      <c r="S275" s="112">
        <f t="shared" si="88"/>
        <v>1.3333333333333332E-2</v>
      </c>
      <c r="T275" s="89" t="s">
        <v>1989</v>
      </c>
      <c r="U275" s="23">
        <f t="shared" si="91"/>
        <v>7</v>
      </c>
      <c r="V275" s="23">
        <f t="shared" si="91"/>
        <v>8</v>
      </c>
      <c r="W275" s="23">
        <f t="shared" si="91"/>
        <v>5</v>
      </c>
      <c r="X275" s="23">
        <f t="shared" si="91"/>
        <v>8</v>
      </c>
      <c r="Y275" s="23">
        <f t="shared" si="91"/>
        <v>7</v>
      </c>
      <c r="Z275" s="23">
        <f t="shared" si="91"/>
        <v>18</v>
      </c>
    </row>
    <row r="276" spans="2:26" x14ac:dyDescent="0.15">
      <c r="B276" s="23">
        <v>274</v>
      </c>
      <c r="C276" s="23" t="str">
        <f t="shared" si="85"/>
        <v>挂饰274</v>
      </c>
      <c r="D276" s="23" t="str">
        <f t="shared" si="74"/>
        <v>b</v>
      </c>
      <c r="E276" s="89" t="s">
        <v>1989</v>
      </c>
      <c r="F276" s="90" t="s">
        <v>1990</v>
      </c>
      <c r="G276" s="22" t="s">
        <v>2000</v>
      </c>
      <c r="H276" s="23">
        <f t="shared" si="90"/>
        <v>2</v>
      </c>
      <c r="I276" s="23">
        <f t="shared" si="78"/>
        <v>9</v>
      </c>
      <c r="J276" s="23">
        <f t="shared" si="79"/>
        <v>25</v>
      </c>
      <c r="K276" s="23">
        <f t="shared" si="80"/>
        <v>17</v>
      </c>
      <c r="L276" s="23">
        <f t="shared" si="81"/>
        <v>20</v>
      </c>
      <c r="M276" s="89" t="s">
        <v>1992</v>
      </c>
      <c r="N276" s="23">
        <f t="shared" si="82"/>
        <v>23</v>
      </c>
      <c r="O276" s="23">
        <f t="shared" si="83"/>
        <v>15</v>
      </c>
      <c r="P276" s="23">
        <f t="shared" si="84"/>
        <v>15</v>
      </c>
      <c r="Q276" s="112">
        <f t="shared" si="86"/>
        <v>7.4999999999999997E-2</v>
      </c>
      <c r="R276" s="112">
        <f t="shared" si="87"/>
        <v>3.7499999999999999E-2</v>
      </c>
      <c r="S276" s="112">
        <f t="shared" si="88"/>
        <v>2.5000000000000001E-2</v>
      </c>
      <c r="T276" s="89" t="s">
        <v>1989</v>
      </c>
      <c r="U276" s="23">
        <f t="shared" si="91"/>
        <v>14</v>
      </c>
      <c r="V276" s="23">
        <f t="shared" si="91"/>
        <v>17</v>
      </c>
      <c r="W276" s="23">
        <f t="shared" si="91"/>
        <v>10</v>
      </c>
      <c r="X276" s="23">
        <f t="shared" si="91"/>
        <v>17</v>
      </c>
      <c r="Y276" s="23">
        <f t="shared" si="91"/>
        <v>14</v>
      </c>
      <c r="Z276" s="23">
        <f t="shared" si="91"/>
        <v>36</v>
      </c>
    </row>
    <row r="277" spans="2:26" x14ac:dyDescent="0.15">
      <c r="B277" s="23">
        <v>275</v>
      </c>
      <c r="C277" s="23" t="str">
        <f t="shared" si="85"/>
        <v>挂饰275</v>
      </c>
      <c r="D277" s="23" t="str">
        <f t="shared" si="74"/>
        <v>b</v>
      </c>
      <c r="E277" s="89" t="s">
        <v>1989</v>
      </c>
      <c r="F277" s="90" t="s">
        <v>1990</v>
      </c>
      <c r="G277" s="22" t="s">
        <v>2000</v>
      </c>
      <c r="H277" s="23">
        <f t="shared" si="90"/>
        <v>3</v>
      </c>
      <c r="I277" s="23">
        <f t="shared" si="78"/>
        <v>14</v>
      </c>
      <c r="J277" s="23">
        <f t="shared" si="79"/>
        <v>38</v>
      </c>
      <c r="K277" s="23">
        <f t="shared" si="80"/>
        <v>26</v>
      </c>
      <c r="L277" s="23">
        <f t="shared" si="81"/>
        <v>30</v>
      </c>
      <c r="M277" s="89" t="s">
        <v>1992</v>
      </c>
      <c r="N277" s="23">
        <f t="shared" si="82"/>
        <v>35</v>
      </c>
      <c r="O277" s="23">
        <f t="shared" si="83"/>
        <v>23</v>
      </c>
      <c r="P277" s="23">
        <f t="shared" si="84"/>
        <v>23</v>
      </c>
      <c r="Q277" s="112">
        <f t="shared" si="86"/>
        <v>0.115</v>
      </c>
      <c r="R277" s="112">
        <f t="shared" si="87"/>
        <v>5.7500000000000002E-2</v>
      </c>
      <c r="S277" s="112">
        <f t="shared" si="88"/>
        <v>3.8333333333333337E-2</v>
      </c>
      <c r="T277" s="89" t="s">
        <v>1989</v>
      </c>
      <c r="U277" s="23">
        <f t="shared" si="91"/>
        <v>22</v>
      </c>
      <c r="V277" s="23">
        <f t="shared" si="91"/>
        <v>25</v>
      </c>
      <c r="W277" s="23">
        <f t="shared" si="91"/>
        <v>15</v>
      </c>
      <c r="X277" s="23">
        <f t="shared" si="91"/>
        <v>25</v>
      </c>
      <c r="Y277" s="23">
        <f t="shared" si="91"/>
        <v>22</v>
      </c>
      <c r="Z277" s="23">
        <f t="shared" si="91"/>
        <v>54</v>
      </c>
    </row>
    <row r="278" spans="2:26" x14ac:dyDescent="0.15">
      <c r="B278" s="23">
        <v>276</v>
      </c>
      <c r="C278" s="23" t="str">
        <f t="shared" si="85"/>
        <v>挂饰276</v>
      </c>
      <c r="D278" s="23" t="str">
        <f t="shared" si="74"/>
        <v>b</v>
      </c>
      <c r="E278" s="89" t="s">
        <v>1989</v>
      </c>
      <c r="F278" s="90" t="s">
        <v>1990</v>
      </c>
      <c r="G278" s="22" t="s">
        <v>2000</v>
      </c>
      <c r="H278" s="23">
        <f t="shared" si="90"/>
        <v>4</v>
      </c>
      <c r="I278" s="23">
        <f t="shared" si="78"/>
        <v>18</v>
      </c>
      <c r="J278" s="23">
        <f t="shared" si="79"/>
        <v>50</v>
      </c>
      <c r="K278" s="23">
        <f t="shared" si="80"/>
        <v>35</v>
      </c>
      <c r="L278" s="23">
        <f t="shared" si="81"/>
        <v>40</v>
      </c>
      <c r="M278" s="89" t="s">
        <v>1992</v>
      </c>
      <c r="N278" s="23">
        <f t="shared" si="82"/>
        <v>46</v>
      </c>
      <c r="O278" s="23">
        <f t="shared" si="83"/>
        <v>30</v>
      </c>
      <c r="P278" s="23">
        <f t="shared" si="84"/>
        <v>30</v>
      </c>
      <c r="Q278" s="112">
        <f t="shared" si="86"/>
        <v>0.15</v>
      </c>
      <c r="R278" s="112">
        <f t="shared" si="87"/>
        <v>7.4999999999999997E-2</v>
      </c>
      <c r="S278" s="112">
        <f t="shared" si="88"/>
        <v>0.05</v>
      </c>
      <c r="T278" s="89" t="s">
        <v>1989</v>
      </c>
      <c r="U278" s="23">
        <f t="shared" si="91"/>
        <v>29</v>
      </c>
      <c r="V278" s="23">
        <f t="shared" si="91"/>
        <v>33</v>
      </c>
      <c r="W278" s="23">
        <f t="shared" si="91"/>
        <v>20</v>
      </c>
      <c r="X278" s="23">
        <f t="shared" si="91"/>
        <v>33</v>
      </c>
      <c r="Y278" s="23">
        <f t="shared" si="91"/>
        <v>29</v>
      </c>
      <c r="Z278" s="23">
        <f t="shared" si="91"/>
        <v>72</v>
      </c>
    </row>
    <row r="279" spans="2:26" x14ac:dyDescent="0.15">
      <c r="B279" s="23">
        <v>277</v>
      </c>
      <c r="C279" s="23" t="str">
        <f t="shared" si="85"/>
        <v>挂饰277</v>
      </c>
      <c r="D279" s="23" t="str">
        <f t="shared" si="74"/>
        <v>b</v>
      </c>
      <c r="E279" s="89" t="s">
        <v>1989</v>
      </c>
      <c r="F279" s="90" t="s">
        <v>1990</v>
      </c>
      <c r="G279" s="22" t="s">
        <v>2000</v>
      </c>
      <c r="H279" s="23">
        <f t="shared" si="90"/>
        <v>5</v>
      </c>
      <c r="I279" s="23">
        <f t="shared" si="78"/>
        <v>23</v>
      </c>
      <c r="J279" s="23">
        <f t="shared" si="79"/>
        <v>63</v>
      </c>
      <c r="K279" s="23">
        <f t="shared" si="80"/>
        <v>43</v>
      </c>
      <c r="L279" s="23">
        <f t="shared" si="81"/>
        <v>50</v>
      </c>
      <c r="M279" s="89" t="s">
        <v>1992</v>
      </c>
      <c r="N279" s="23">
        <f t="shared" si="82"/>
        <v>58</v>
      </c>
      <c r="O279" s="23">
        <f t="shared" si="83"/>
        <v>38</v>
      </c>
      <c r="P279" s="23">
        <f t="shared" si="84"/>
        <v>38</v>
      </c>
      <c r="Q279" s="112">
        <f t="shared" si="86"/>
        <v>0.19</v>
      </c>
      <c r="R279" s="112">
        <f t="shared" si="87"/>
        <v>9.5000000000000001E-2</v>
      </c>
      <c r="S279" s="112">
        <f t="shared" si="88"/>
        <v>6.3333333333333325E-2</v>
      </c>
      <c r="T279" s="89" t="s">
        <v>1989</v>
      </c>
      <c r="U279" s="23">
        <f t="shared" si="91"/>
        <v>36</v>
      </c>
      <c r="V279" s="23">
        <f t="shared" si="91"/>
        <v>41</v>
      </c>
      <c r="W279" s="23">
        <f t="shared" si="91"/>
        <v>25</v>
      </c>
      <c r="X279" s="23">
        <f t="shared" si="91"/>
        <v>41</v>
      </c>
      <c r="Y279" s="23">
        <f t="shared" si="91"/>
        <v>36</v>
      </c>
      <c r="Z279" s="23">
        <f t="shared" si="91"/>
        <v>90</v>
      </c>
    </row>
    <row r="280" spans="2:26" x14ac:dyDescent="0.15">
      <c r="B280" s="23">
        <v>278</v>
      </c>
      <c r="C280" s="23" t="str">
        <f t="shared" si="85"/>
        <v>挂饰278</v>
      </c>
      <c r="D280" s="23" t="str">
        <f t="shared" si="74"/>
        <v>b</v>
      </c>
      <c r="E280" s="89" t="s">
        <v>1989</v>
      </c>
      <c r="F280" s="90" t="s">
        <v>1990</v>
      </c>
      <c r="G280" s="22" t="s">
        <v>2000</v>
      </c>
      <c r="H280" s="23">
        <f t="shared" si="90"/>
        <v>6</v>
      </c>
      <c r="I280" s="23">
        <f t="shared" si="78"/>
        <v>27</v>
      </c>
      <c r="J280" s="23">
        <f t="shared" si="79"/>
        <v>76</v>
      </c>
      <c r="K280" s="23">
        <f t="shared" si="80"/>
        <v>52</v>
      </c>
      <c r="L280" s="23">
        <f t="shared" si="81"/>
        <v>60</v>
      </c>
      <c r="M280" s="89" t="s">
        <v>1992</v>
      </c>
      <c r="N280" s="23">
        <f t="shared" si="82"/>
        <v>69</v>
      </c>
      <c r="O280" s="23">
        <f t="shared" si="83"/>
        <v>45</v>
      </c>
      <c r="P280" s="23">
        <f t="shared" si="84"/>
        <v>45</v>
      </c>
      <c r="Q280" s="112">
        <f t="shared" si="86"/>
        <v>0.22500000000000001</v>
      </c>
      <c r="R280" s="112">
        <f t="shared" si="87"/>
        <v>0.1125</v>
      </c>
      <c r="S280" s="112">
        <f t="shared" si="88"/>
        <v>7.4999999999999997E-2</v>
      </c>
      <c r="T280" s="89" t="s">
        <v>1989</v>
      </c>
      <c r="U280" s="23">
        <f t="shared" si="91"/>
        <v>43</v>
      </c>
      <c r="V280" s="23">
        <f t="shared" si="91"/>
        <v>50</v>
      </c>
      <c r="W280" s="23">
        <f t="shared" si="91"/>
        <v>30</v>
      </c>
      <c r="X280" s="23">
        <f t="shared" si="91"/>
        <v>50</v>
      </c>
      <c r="Y280" s="23">
        <f t="shared" si="91"/>
        <v>43</v>
      </c>
      <c r="Z280" s="23">
        <f t="shared" si="91"/>
        <v>108</v>
      </c>
    </row>
    <row r="281" spans="2:26" x14ac:dyDescent="0.15">
      <c r="B281" s="23">
        <v>279</v>
      </c>
      <c r="C281" s="23" t="str">
        <f t="shared" si="85"/>
        <v>挂饰279</v>
      </c>
      <c r="D281" s="23" t="str">
        <f t="shared" si="74"/>
        <v>b</v>
      </c>
      <c r="E281" s="89" t="s">
        <v>1989</v>
      </c>
      <c r="F281" s="90" t="s">
        <v>1990</v>
      </c>
      <c r="G281" s="22" t="s">
        <v>2000</v>
      </c>
      <c r="H281" s="23">
        <f t="shared" si="90"/>
        <v>7</v>
      </c>
      <c r="I281" s="23">
        <f t="shared" si="78"/>
        <v>32</v>
      </c>
      <c r="J281" s="23">
        <f t="shared" si="79"/>
        <v>88</v>
      </c>
      <c r="K281" s="23">
        <f t="shared" si="80"/>
        <v>60</v>
      </c>
      <c r="L281" s="23">
        <f t="shared" si="81"/>
        <v>71</v>
      </c>
      <c r="M281" s="89" t="s">
        <v>1992</v>
      </c>
      <c r="N281" s="23">
        <f t="shared" si="82"/>
        <v>81</v>
      </c>
      <c r="O281" s="23">
        <f t="shared" si="83"/>
        <v>53</v>
      </c>
      <c r="P281" s="23">
        <f t="shared" si="84"/>
        <v>53</v>
      </c>
      <c r="Q281" s="112">
        <f t="shared" si="86"/>
        <v>0.26500000000000001</v>
      </c>
      <c r="R281" s="112">
        <f t="shared" si="87"/>
        <v>0.13250000000000001</v>
      </c>
      <c r="S281" s="112">
        <f t="shared" si="88"/>
        <v>8.8333333333333333E-2</v>
      </c>
      <c r="T281" s="89" t="s">
        <v>1989</v>
      </c>
      <c r="U281" s="23">
        <f t="shared" si="91"/>
        <v>50</v>
      </c>
      <c r="V281" s="23">
        <f t="shared" si="91"/>
        <v>58</v>
      </c>
      <c r="W281" s="23">
        <f t="shared" si="91"/>
        <v>35</v>
      </c>
      <c r="X281" s="23">
        <f t="shared" si="91"/>
        <v>58</v>
      </c>
      <c r="Y281" s="23">
        <f t="shared" si="91"/>
        <v>50</v>
      </c>
      <c r="Z281" s="23">
        <f t="shared" si="91"/>
        <v>126</v>
      </c>
    </row>
    <row r="282" spans="2:26" x14ac:dyDescent="0.15">
      <c r="B282" s="23">
        <v>280</v>
      </c>
      <c r="C282" s="23" t="str">
        <f t="shared" si="85"/>
        <v>挂饰280</v>
      </c>
      <c r="D282" s="23" t="str">
        <f t="shared" si="74"/>
        <v>b</v>
      </c>
      <c r="E282" s="89" t="s">
        <v>1989</v>
      </c>
      <c r="F282" s="90" t="s">
        <v>1990</v>
      </c>
      <c r="G282" s="22" t="s">
        <v>2000</v>
      </c>
      <c r="H282" s="23">
        <f t="shared" si="90"/>
        <v>8</v>
      </c>
      <c r="I282" s="23">
        <f t="shared" si="78"/>
        <v>36</v>
      </c>
      <c r="J282" s="23">
        <f t="shared" si="79"/>
        <v>101</v>
      </c>
      <c r="K282" s="23">
        <f t="shared" si="80"/>
        <v>69</v>
      </c>
      <c r="L282" s="23">
        <f t="shared" si="81"/>
        <v>81</v>
      </c>
      <c r="M282" s="89" t="s">
        <v>1992</v>
      </c>
      <c r="N282" s="23">
        <f t="shared" si="82"/>
        <v>92</v>
      </c>
      <c r="O282" s="23">
        <f t="shared" si="83"/>
        <v>60</v>
      </c>
      <c r="P282" s="23">
        <f t="shared" si="84"/>
        <v>60</v>
      </c>
      <c r="Q282" s="112">
        <f t="shared" si="86"/>
        <v>0.3</v>
      </c>
      <c r="R282" s="112">
        <f t="shared" si="87"/>
        <v>0.15</v>
      </c>
      <c r="S282" s="112">
        <f t="shared" si="88"/>
        <v>0.1</v>
      </c>
      <c r="T282" s="89" t="s">
        <v>1989</v>
      </c>
      <c r="U282" s="23">
        <f t="shared" si="91"/>
        <v>58</v>
      </c>
      <c r="V282" s="23">
        <f t="shared" si="91"/>
        <v>66</v>
      </c>
      <c r="W282" s="23">
        <f t="shared" si="91"/>
        <v>40</v>
      </c>
      <c r="X282" s="23">
        <f t="shared" si="91"/>
        <v>66</v>
      </c>
      <c r="Y282" s="23">
        <f t="shared" si="91"/>
        <v>58</v>
      </c>
      <c r="Z282" s="23">
        <f t="shared" si="91"/>
        <v>144</v>
      </c>
    </row>
    <row r="283" spans="2:26" x14ac:dyDescent="0.15">
      <c r="B283" s="23">
        <v>281</v>
      </c>
      <c r="C283" s="23" t="str">
        <f t="shared" si="85"/>
        <v>挂饰281</v>
      </c>
      <c r="D283" s="23" t="str">
        <f t="shared" si="74"/>
        <v>c</v>
      </c>
      <c r="E283" s="89" t="s">
        <v>1989</v>
      </c>
      <c r="F283" s="90" t="s">
        <v>1990</v>
      </c>
      <c r="G283" s="22" t="s">
        <v>2000</v>
      </c>
      <c r="H283" s="23">
        <f t="shared" si="90"/>
        <v>1</v>
      </c>
      <c r="I283" s="23">
        <f t="shared" si="78"/>
        <v>9</v>
      </c>
      <c r="J283" s="23">
        <f t="shared" si="79"/>
        <v>0</v>
      </c>
      <c r="K283" s="23">
        <f t="shared" si="80"/>
        <v>0</v>
      </c>
      <c r="L283" s="23">
        <f t="shared" si="81"/>
        <v>0</v>
      </c>
      <c r="M283" s="89" t="s">
        <v>1992</v>
      </c>
      <c r="N283" s="23">
        <f t="shared" si="82"/>
        <v>0</v>
      </c>
      <c r="O283" s="23">
        <f t="shared" si="83"/>
        <v>0</v>
      </c>
      <c r="P283" s="23">
        <f t="shared" si="84"/>
        <v>0</v>
      </c>
      <c r="Q283" s="112">
        <f t="shared" si="86"/>
        <v>0</v>
      </c>
      <c r="R283" s="112">
        <f t="shared" si="87"/>
        <v>0</v>
      </c>
      <c r="S283" s="112">
        <f t="shared" si="88"/>
        <v>0</v>
      </c>
      <c r="T283" s="89" t="s">
        <v>1989</v>
      </c>
      <c r="U283" s="23">
        <f t="shared" ref="U283:Z292" si="92">ROUND(VLOOKUP($F283,professionGrow,MATCH(U$2,professionGrowPName,0),FALSE)*(1+VLOOKUP($G283,professionGrowP,MATCH(U$2,professionGrowPName,0),FALSE))*$H283*10*VLOOKUP($D283,drop_qulity,5,FALSE),0)</f>
        <v>0</v>
      </c>
      <c r="V283" s="23">
        <f t="shared" si="92"/>
        <v>0</v>
      </c>
      <c r="W283" s="23">
        <f t="shared" si="92"/>
        <v>0</v>
      </c>
      <c r="X283" s="23">
        <f t="shared" si="92"/>
        <v>0</v>
      </c>
      <c r="Y283" s="23">
        <f t="shared" si="92"/>
        <v>0</v>
      </c>
      <c r="Z283" s="23">
        <f t="shared" si="92"/>
        <v>0</v>
      </c>
    </row>
    <row r="284" spans="2:26" x14ac:dyDescent="0.15">
      <c r="B284" s="23">
        <v>282</v>
      </c>
      <c r="C284" s="23" t="str">
        <f t="shared" si="85"/>
        <v>挂饰282</v>
      </c>
      <c r="D284" s="23" t="str">
        <f t="shared" si="74"/>
        <v>c</v>
      </c>
      <c r="E284" s="89" t="s">
        <v>1989</v>
      </c>
      <c r="F284" s="90" t="s">
        <v>1990</v>
      </c>
      <c r="G284" s="22" t="s">
        <v>2000</v>
      </c>
      <c r="H284" s="23">
        <f t="shared" si="90"/>
        <v>2</v>
      </c>
      <c r="I284" s="23">
        <f t="shared" si="78"/>
        <v>18</v>
      </c>
      <c r="J284" s="23">
        <f t="shared" si="79"/>
        <v>0</v>
      </c>
      <c r="K284" s="23">
        <f t="shared" si="80"/>
        <v>0</v>
      </c>
      <c r="L284" s="23">
        <f t="shared" si="81"/>
        <v>0</v>
      </c>
      <c r="M284" s="89" t="s">
        <v>1992</v>
      </c>
      <c r="N284" s="23">
        <f t="shared" si="82"/>
        <v>0</v>
      </c>
      <c r="O284" s="23">
        <f t="shared" si="83"/>
        <v>0</v>
      </c>
      <c r="P284" s="23">
        <f t="shared" si="84"/>
        <v>0</v>
      </c>
      <c r="Q284" s="112">
        <f t="shared" si="86"/>
        <v>0</v>
      </c>
      <c r="R284" s="112">
        <f t="shared" si="87"/>
        <v>0</v>
      </c>
      <c r="S284" s="112">
        <f t="shared" si="88"/>
        <v>0</v>
      </c>
      <c r="T284" s="89" t="s">
        <v>1989</v>
      </c>
      <c r="U284" s="23">
        <f t="shared" si="92"/>
        <v>0</v>
      </c>
      <c r="V284" s="23">
        <f t="shared" si="92"/>
        <v>0</v>
      </c>
      <c r="W284" s="23">
        <f t="shared" si="92"/>
        <v>0</v>
      </c>
      <c r="X284" s="23">
        <f t="shared" si="92"/>
        <v>0</v>
      </c>
      <c r="Y284" s="23">
        <f t="shared" si="92"/>
        <v>0</v>
      </c>
      <c r="Z284" s="23">
        <f t="shared" si="92"/>
        <v>0</v>
      </c>
    </row>
    <row r="285" spans="2:26" x14ac:dyDescent="0.15">
      <c r="B285" s="23">
        <v>283</v>
      </c>
      <c r="C285" s="23" t="str">
        <f t="shared" si="85"/>
        <v>挂饰283</v>
      </c>
      <c r="D285" s="23" t="str">
        <f t="shared" si="74"/>
        <v>c</v>
      </c>
      <c r="E285" s="89" t="s">
        <v>1989</v>
      </c>
      <c r="F285" s="90" t="s">
        <v>1990</v>
      </c>
      <c r="G285" s="22" t="s">
        <v>2000</v>
      </c>
      <c r="H285" s="23">
        <f t="shared" si="90"/>
        <v>3</v>
      </c>
      <c r="I285" s="23">
        <f t="shared" si="78"/>
        <v>27</v>
      </c>
      <c r="J285" s="23">
        <f t="shared" si="79"/>
        <v>0</v>
      </c>
      <c r="K285" s="23">
        <f t="shared" si="80"/>
        <v>0</v>
      </c>
      <c r="L285" s="23">
        <f t="shared" si="81"/>
        <v>0</v>
      </c>
      <c r="M285" s="89" t="s">
        <v>1992</v>
      </c>
      <c r="N285" s="23">
        <f t="shared" si="82"/>
        <v>0</v>
      </c>
      <c r="O285" s="23">
        <f t="shared" si="83"/>
        <v>0</v>
      </c>
      <c r="P285" s="23">
        <f t="shared" si="84"/>
        <v>0</v>
      </c>
      <c r="Q285" s="112">
        <f t="shared" si="86"/>
        <v>0</v>
      </c>
      <c r="R285" s="112">
        <f t="shared" si="87"/>
        <v>0</v>
      </c>
      <c r="S285" s="112">
        <f t="shared" si="88"/>
        <v>0</v>
      </c>
      <c r="T285" s="89" t="s">
        <v>1989</v>
      </c>
      <c r="U285" s="23">
        <f t="shared" si="92"/>
        <v>0</v>
      </c>
      <c r="V285" s="23">
        <f t="shared" si="92"/>
        <v>0</v>
      </c>
      <c r="W285" s="23">
        <f t="shared" si="92"/>
        <v>0</v>
      </c>
      <c r="X285" s="23">
        <f t="shared" si="92"/>
        <v>0</v>
      </c>
      <c r="Y285" s="23">
        <f t="shared" si="92"/>
        <v>0</v>
      </c>
      <c r="Z285" s="23">
        <f t="shared" si="92"/>
        <v>0</v>
      </c>
    </row>
    <row r="286" spans="2:26" x14ac:dyDescent="0.15">
      <c r="B286" s="23">
        <v>284</v>
      </c>
      <c r="C286" s="23" t="str">
        <f t="shared" si="85"/>
        <v>挂饰284</v>
      </c>
      <c r="D286" s="23" t="str">
        <f t="shared" si="74"/>
        <v>c</v>
      </c>
      <c r="E286" s="89" t="s">
        <v>1989</v>
      </c>
      <c r="F286" s="90" t="s">
        <v>1990</v>
      </c>
      <c r="G286" s="22" t="s">
        <v>2000</v>
      </c>
      <c r="H286" s="23">
        <f t="shared" si="90"/>
        <v>4</v>
      </c>
      <c r="I286" s="23">
        <f t="shared" si="78"/>
        <v>36</v>
      </c>
      <c r="J286" s="23">
        <f t="shared" si="79"/>
        <v>0</v>
      </c>
      <c r="K286" s="23">
        <f t="shared" si="80"/>
        <v>0</v>
      </c>
      <c r="L286" s="23">
        <f t="shared" si="81"/>
        <v>0</v>
      </c>
      <c r="M286" s="89" t="s">
        <v>1992</v>
      </c>
      <c r="N286" s="23">
        <f t="shared" si="82"/>
        <v>0</v>
      </c>
      <c r="O286" s="23">
        <f t="shared" si="83"/>
        <v>0</v>
      </c>
      <c r="P286" s="23">
        <f t="shared" si="84"/>
        <v>0</v>
      </c>
      <c r="Q286" s="112">
        <f t="shared" si="86"/>
        <v>0</v>
      </c>
      <c r="R286" s="112">
        <f t="shared" si="87"/>
        <v>0</v>
      </c>
      <c r="S286" s="112">
        <f t="shared" si="88"/>
        <v>0</v>
      </c>
      <c r="T286" s="89" t="s">
        <v>1989</v>
      </c>
      <c r="U286" s="23">
        <f t="shared" si="92"/>
        <v>0</v>
      </c>
      <c r="V286" s="23">
        <f t="shared" si="92"/>
        <v>0</v>
      </c>
      <c r="W286" s="23">
        <f t="shared" si="92"/>
        <v>0</v>
      </c>
      <c r="X286" s="23">
        <f t="shared" si="92"/>
        <v>0</v>
      </c>
      <c r="Y286" s="23">
        <f t="shared" si="92"/>
        <v>0</v>
      </c>
      <c r="Z286" s="23">
        <f t="shared" si="92"/>
        <v>0</v>
      </c>
    </row>
    <row r="287" spans="2:26" x14ac:dyDescent="0.15">
      <c r="B287" s="23">
        <v>285</v>
      </c>
      <c r="C287" s="23" t="str">
        <f t="shared" si="85"/>
        <v>挂饰285</v>
      </c>
      <c r="D287" s="23" t="str">
        <f t="shared" si="74"/>
        <v>c</v>
      </c>
      <c r="E287" s="89" t="s">
        <v>1989</v>
      </c>
      <c r="F287" s="90" t="s">
        <v>1990</v>
      </c>
      <c r="G287" s="22" t="s">
        <v>2000</v>
      </c>
      <c r="H287" s="23">
        <f t="shared" si="90"/>
        <v>5</v>
      </c>
      <c r="I287" s="23">
        <f t="shared" si="78"/>
        <v>44</v>
      </c>
      <c r="J287" s="23">
        <f t="shared" si="79"/>
        <v>0</v>
      </c>
      <c r="K287" s="23">
        <f t="shared" si="80"/>
        <v>0</v>
      </c>
      <c r="L287" s="23">
        <f t="shared" si="81"/>
        <v>0</v>
      </c>
      <c r="M287" s="89" t="s">
        <v>1992</v>
      </c>
      <c r="N287" s="23">
        <f t="shared" si="82"/>
        <v>0</v>
      </c>
      <c r="O287" s="23">
        <f t="shared" si="83"/>
        <v>0</v>
      </c>
      <c r="P287" s="23">
        <f t="shared" si="84"/>
        <v>0</v>
      </c>
      <c r="Q287" s="112">
        <f t="shared" si="86"/>
        <v>0</v>
      </c>
      <c r="R287" s="112">
        <f t="shared" si="87"/>
        <v>0</v>
      </c>
      <c r="S287" s="112">
        <f t="shared" si="88"/>
        <v>0</v>
      </c>
      <c r="T287" s="89" t="s">
        <v>1989</v>
      </c>
      <c r="U287" s="23">
        <f t="shared" si="92"/>
        <v>0</v>
      </c>
      <c r="V287" s="23">
        <f t="shared" si="92"/>
        <v>0</v>
      </c>
      <c r="W287" s="23">
        <f t="shared" si="92"/>
        <v>0</v>
      </c>
      <c r="X287" s="23">
        <f t="shared" si="92"/>
        <v>0</v>
      </c>
      <c r="Y287" s="23">
        <f t="shared" si="92"/>
        <v>0</v>
      </c>
      <c r="Z287" s="23">
        <f t="shared" si="92"/>
        <v>0</v>
      </c>
    </row>
    <row r="288" spans="2:26" x14ac:dyDescent="0.15">
      <c r="B288" s="23">
        <v>286</v>
      </c>
      <c r="C288" s="23" t="str">
        <f t="shared" si="85"/>
        <v>挂饰286</v>
      </c>
      <c r="D288" s="23" t="str">
        <f t="shared" si="74"/>
        <v>c</v>
      </c>
      <c r="E288" s="89" t="s">
        <v>1989</v>
      </c>
      <c r="F288" s="90" t="s">
        <v>1990</v>
      </c>
      <c r="G288" s="22" t="s">
        <v>2000</v>
      </c>
      <c r="H288" s="23">
        <f t="shared" si="90"/>
        <v>6</v>
      </c>
      <c r="I288" s="23">
        <f t="shared" si="78"/>
        <v>53</v>
      </c>
      <c r="J288" s="23">
        <f t="shared" si="79"/>
        <v>0</v>
      </c>
      <c r="K288" s="23">
        <f t="shared" si="80"/>
        <v>0</v>
      </c>
      <c r="L288" s="23">
        <f t="shared" si="81"/>
        <v>0</v>
      </c>
      <c r="M288" s="89" t="s">
        <v>1992</v>
      </c>
      <c r="N288" s="23">
        <f t="shared" si="82"/>
        <v>0</v>
      </c>
      <c r="O288" s="23">
        <f t="shared" si="83"/>
        <v>0</v>
      </c>
      <c r="P288" s="23">
        <f t="shared" si="84"/>
        <v>0</v>
      </c>
      <c r="Q288" s="112">
        <f t="shared" si="86"/>
        <v>0</v>
      </c>
      <c r="R288" s="112">
        <f t="shared" si="87"/>
        <v>0</v>
      </c>
      <c r="S288" s="112">
        <f t="shared" si="88"/>
        <v>0</v>
      </c>
      <c r="T288" s="89" t="s">
        <v>1989</v>
      </c>
      <c r="U288" s="23">
        <f t="shared" si="92"/>
        <v>0</v>
      </c>
      <c r="V288" s="23">
        <f t="shared" si="92"/>
        <v>0</v>
      </c>
      <c r="W288" s="23">
        <f t="shared" si="92"/>
        <v>0</v>
      </c>
      <c r="X288" s="23">
        <f t="shared" si="92"/>
        <v>0</v>
      </c>
      <c r="Y288" s="23">
        <f t="shared" si="92"/>
        <v>0</v>
      </c>
      <c r="Z288" s="23">
        <f t="shared" si="92"/>
        <v>0</v>
      </c>
    </row>
    <row r="289" spans="2:26" x14ac:dyDescent="0.15">
      <c r="B289" s="23">
        <v>287</v>
      </c>
      <c r="C289" s="23" t="str">
        <f t="shared" si="85"/>
        <v>挂饰287</v>
      </c>
      <c r="D289" s="23" t="str">
        <f t="shared" si="74"/>
        <v>c</v>
      </c>
      <c r="E289" s="89" t="s">
        <v>1989</v>
      </c>
      <c r="F289" s="90" t="s">
        <v>1990</v>
      </c>
      <c r="G289" s="22" t="s">
        <v>2000</v>
      </c>
      <c r="H289" s="23">
        <f t="shared" si="90"/>
        <v>7</v>
      </c>
      <c r="I289" s="23">
        <f t="shared" si="78"/>
        <v>62</v>
      </c>
      <c r="J289" s="23">
        <f t="shared" si="79"/>
        <v>0</v>
      </c>
      <c r="K289" s="23">
        <f t="shared" si="80"/>
        <v>0</v>
      </c>
      <c r="L289" s="23">
        <f t="shared" si="81"/>
        <v>0</v>
      </c>
      <c r="M289" s="89" t="s">
        <v>1992</v>
      </c>
      <c r="N289" s="23">
        <f t="shared" si="82"/>
        <v>0</v>
      </c>
      <c r="O289" s="23">
        <f t="shared" si="83"/>
        <v>0</v>
      </c>
      <c r="P289" s="23">
        <f t="shared" si="84"/>
        <v>0</v>
      </c>
      <c r="Q289" s="112">
        <f t="shared" si="86"/>
        <v>0</v>
      </c>
      <c r="R289" s="112">
        <f t="shared" si="87"/>
        <v>0</v>
      </c>
      <c r="S289" s="112">
        <f t="shared" si="88"/>
        <v>0</v>
      </c>
      <c r="T289" s="89" t="s">
        <v>1989</v>
      </c>
      <c r="U289" s="23">
        <f t="shared" si="92"/>
        <v>0</v>
      </c>
      <c r="V289" s="23">
        <f t="shared" si="92"/>
        <v>0</v>
      </c>
      <c r="W289" s="23">
        <f t="shared" si="92"/>
        <v>0</v>
      </c>
      <c r="X289" s="23">
        <f t="shared" si="92"/>
        <v>0</v>
      </c>
      <c r="Y289" s="23">
        <f t="shared" si="92"/>
        <v>0</v>
      </c>
      <c r="Z289" s="23">
        <f t="shared" si="92"/>
        <v>0</v>
      </c>
    </row>
    <row r="290" spans="2:26" x14ac:dyDescent="0.15">
      <c r="B290" s="23">
        <v>288</v>
      </c>
      <c r="C290" s="23" t="str">
        <f t="shared" si="85"/>
        <v>挂饰288</v>
      </c>
      <c r="D290" s="23" t="str">
        <f t="shared" si="74"/>
        <v>c</v>
      </c>
      <c r="E290" s="89" t="s">
        <v>1989</v>
      </c>
      <c r="F290" s="90" t="s">
        <v>1990</v>
      </c>
      <c r="G290" s="22" t="s">
        <v>2000</v>
      </c>
      <c r="H290" s="23">
        <f t="shared" si="90"/>
        <v>8</v>
      </c>
      <c r="I290" s="23">
        <f t="shared" si="78"/>
        <v>71</v>
      </c>
      <c r="J290" s="23">
        <f t="shared" si="79"/>
        <v>0</v>
      </c>
      <c r="K290" s="23">
        <f t="shared" si="80"/>
        <v>0</v>
      </c>
      <c r="L290" s="23">
        <f t="shared" si="81"/>
        <v>0</v>
      </c>
      <c r="M290" s="89" t="s">
        <v>1992</v>
      </c>
      <c r="N290" s="23">
        <f t="shared" si="82"/>
        <v>0</v>
      </c>
      <c r="O290" s="23">
        <f t="shared" si="83"/>
        <v>0</v>
      </c>
      <c r="P290" s="23">
        <f t="shared" si="84"/>
        <v>0</v>
      </c>
      <c r="Q290" s="112">
        <f t="shared" si="86"/>
        <v>0</v>
      </c>
      <c r="R290" s="112">
        <f t="shared" si="87"/>
        <v>0</v>
      </c>
      <c r="S290" s="112">
        <f t="shared" si="88"/>
        <v>0</v>
      </c>
      <c r="T290" s="89" t="s">
        <v>1989</v>
      </c>
      <c r="U290" s="23">
        <f t="shared" si="92"/>
        <v>0</v>
      </c>
      <c r="V290" s="23">
        <f t="shared" si="92"/>
        <v>0</v>
      </c>
      <c r="W290" s="23">
        <f t="shared" si="92"/>
        <v>0</v>
      </c>
      <c r="X290" s="23">
        <f t="shared" si="92"/>
        <v>0</v>
      </c>
      <c r="Y290" s="23">
        <f t="shared" si="92"/>
        <v>0</v>
      </c>
      <c r="Z290" s="23">
        <f t="shared" si="92"/>
        <v>0</v>
      </c>
    </row>
    <row r="291" spans="2:26" x14ac:dyDescent="0.15">
      <c r="B291" s="23">
        <v>289</v>
      </c>
      <c r="C291" s="23" t="str">
        <f t="shared" si="85"/>
        <v>挂饰289</v>
      </c>
      <c r="D291" s="23" t="str">
        <f t="shared" si="74"/>
        <v>s</v>
      </c>
      <c r="E291" s="89" t="s">
        <v>1989</v>
      </c>
      <c r="F291" s="90" t="s">
        <v>1990</v>
      </c>
      <c r="G291" s="22" t="s">
        <v>2002</v>
      </c>
      <c r="H291" s="23">
        <f t="shared" si="90"/>
        <v>1</v>
      </c>
      <c r="I291" s="23">
        <f t="shared" si="78"/>
        <v>14</v>
      </c>
      <c r="J291" s="23">
        <f t="shared" si="79"/>
        <v>13</v>
      </c>
      <c r="K291" s="23">
        <f t="shared" si="80"/>
        <v>7</v>
      </c>
      <c r="L291" s="23">
        <f t="shared" si="81"/>
        <v>9</v>
      </c>
      <c r="M291" s="89" t="s">
        <v>1992</v>
      </c>
      <c r="N291" s="23">
        <f t="shared" si="82"/>
        <v>8</v>
      </c>
      <c r="O291" s="23">
        <f t="shared" si="83"/>
        <v>7</v>
      </c>
      <c r="P291" s="23">
        <f t="shared" si="84"/>
        <v>5</v>
      </c>
      <c r="Q291" s="112">
        <f t="shared" si="86"/>
        <v>2.5000000000000001E-2</v>
      </c>
      <c r="R291" s="112">
        <f t="shared" si="87"/>
        <v>1.7500000000000002E-2</v>
      </c>
      <c r="S291" s="112">
        <f t="shared" si="88"/>
        <v>8.3333333333333332E-3</v>
      </c>
      <c r="T291" s="89" t="s">
        <v>1989</v>
      </c>
      <c r="U291" s="23">
        <f t="shared" si="92"/>
        <v>5</v>
      </c>
      <c r="V291" s="23">
        <f t="shared" si="92"/>
        <v>5</v>
      </c>
      <c r="W291" s="23">
        <f t="shared" si="92"/>
        <v>5</v>
      </c>
      <c r="X291" s="23">
        <f t="shared" si="92"/>
        <v>5</v>
      </c>
      <c r="Y291" s="23">
        <f t="shared" si="92"/>
        <v>3</v>
      </c>
      <c r="Z291" s="23">
        <f t="shared" si="92"/>
        <v>11</v>
      </c>
    </row>
    <row r="292" spans="2:26" x14ac:dyDescent="0.15">
      <c r="B292" s="23">
        <v>290</v>
      </c>
      <c r="C292" s="23" t="str">
        <f t="shared" si="85"/>
        <v>挂饰290</v>
      </c>
      <c r="D292" s="23" t="str">
        <f t="shared" ref="D292:D355" si="93">D260</f>
        <v>s</v>
      </c>
      <c r="E292" s="89" t="s">
        <v>1989</v>
      </c>
      <c r="F292" s="90" t="s">
        <v>1990</v>
      </c>
      <c r="G292" s="22" t="s">
        <v>2002</v>
      </c>
      <c r="H292" s="23">
        <f t="shared" si="90"/>
        <v>2</v>
      </c>
      <c r="I292" s="23">
        <f t="shared" si="78"/>
        <v>28</v>
      </c>
      <c r="J292" s="23">
        <f t="shared" si="79"/>
        <v>26</v>
      </c>
      <c r="K292" s="23">
        <f t="shared" si="80"/>
        <v>15</v>
      </c>
      <c r="L292" s="23">
        <f t="shared" si="81"/>
        <v>18</v>
      </c>
      <c r="M292" s="89" t="s">
        <v>1992</v>
      </c>
      <c r="N292" s="23">
        <f t="shared" si="82"/>
        <v>16</v>
      </c>
      <c r="O292" s="23">
        <f t="shared" si="83"/>
        <v>14</v>
      </c>
      <c r="P292" s="23">
        <f t="shared" si="84"/>
        <v>9</v>
      </c>
      <c r="Q292" s="112">
        <f t="shared" si="86"/>
        <v>4.4999999999999998E-2</v>
      </c>
      <c r="R292" s="112">
        <f t="shared" si="87"/>
        <v>3.5000000000000003E-2</v>
      </c>
      <c r="S292" s="112">
        <f t="shared" si="88"/>
        <v>1.4999999999999999E-2</v>
      </c>
      <c r="T292" s="89" t="s">
        <v>1989</v>
      </c>
      <c r="U292" s="23">
        <f t="shared" si="92"/>
        <v>9</v>
      </c>
      <c r="V292" s="23">
        <f t="shared" si="92"/>
        <v>9</v>
      </c>
      <c r="W292" s="23">
        <f t="shared" si="92"/>
        <v>10</v>
      </c>
      <c r="X292" s="23">
        <f t="shared" si="92"/>
        <v>10</v>
      </c>
      <c r="Y292" s="23">
        <f t="shared" si="92"/>
        <v>6</v>
      </c>
      <c r="Z292" s="23">
        <f t="shared" si="92"/>
        <v>23</v>
      </c>
    </row>
    <row r="293" spans="2:26" x14ac:dyDescent="0.15">
      <c r="B293" s="23">
        <v>291</v>
      </c>
      <c r="C293" s="23" t="str">
        <f t="shared" si="85"/>
        <v>挂饰291</v>
      </c>
      <c r="D293" s="23" t="str">
        <f t="shared" si="93"/>
        <v>s</v>
      </c>
      <c r="E293" s="89" t="s">
        <v>1989</v>
      </c>
      <c r="F293" s="90" t="s">
        <v>1990</v>
      </c>
      <c r="G293" s="22" t="s">
        <v>2002</v>
      </c>
      <c r="H293" s="23">
        <f t="shared" si="90"/>
        <v>3</v>
      </c>
      <c r="I293" s="23">
        <f t="shared" si="78"/>
        <v>42</v>
      </c>
      <c r="J293" s="23">
        <f t="shared" si="79"/>
        <v>39</v>
      </c>
      <c r="K293" s="23">
        <f t="shared" si="80"/>
        <v>22</v>
      </c>
      <c r="L293" s="23">
        <f t="shared" si="81"/>
        <v>27</v>
      </c>
      <c r="M293" s="89" t="s">
        <v>1992</v>
      </c>
      <c r="N293" s="23">
        <f t="shared" si="82"/>
        <v>24</v>
      </c>
      <c r="O293" s="23">
        <f t="shared" si="83"/>
        <v>21</v>
      </c>
      <c r="P293" s="23">
        <f t="shared" si="84"/>
        <v>14</v>
      </c>
      <c r="Q293" s="112">
        <f t="shared" si="86"/>
        <v>7.0000000000000007E-2</v>
      </c>
      <c r="R293" s="112">
        <f t="shared" si="87"/>
        <v>5.2499999999999998E-2</v>
      </c>
      <c r="S293" s="112">
        <f t="shared" si="88"/>
        <v>2.3333333333333334E-2</v>
      </c>
      <c r="T293" s="89" t="s">
        <v>1989</v>
      </c>
      <c r="U293" s="23">
        <f t="shared" ref="U293:Z302" si="94">ROUND(VLOOKUP($F293,professionGrow,MATCH(U$2,professionGrowPName,0),FALSE)*(1+VLOOKUP($G293,professionGrowP,MATCH(U$2,professionGrowPName,0),FALSE))*$H293*10*VLOOKUP($D293,drop_qulity,5,FALSE),0)</f>
        <v>14</v>
      </c>
      <c r="V293" s="23">
        <f t="shared" si="94"/>
        <v>14</v>
      </c>
      <c r="W293" s="23">
        <f t="shared" si="94"/>
        <v>16</v>
      </c>
      <c r="X293" s="23">
        <f t="shared" si="94"/>
        <v>16</v>
      </c>
      <c r="Y293" s="23">
        <f t="shared" si="94"/>
        <v>10</v>
      </c>
      <c r="Z293" s="23">
        <f t="shared" si="94"/>
        <v>34</v>
      </c>
    </row>
    <row r="294" spans="2:26" x14ac:dyDescent="0.15">
      <c r="B294" s="23">
        <v>292</v>
      </c>
      <c r="C294" s="23" t="str">
        <f t="shared" si="85"/>
        <v>挂饰292</v>
      </c>
      <c r="D294" s="23" t="str">
        <f t="shared" si="93"/>
        <v>s</v>
      </c>
      <c r="E294" s="89" t="s">
        <v>1989</v>
      </c>
      <c r="F294" s="90" t="s">
        <v>1990</v>
      </c>
      <c r="G294" s="22" t="s">
        <v>2002</v>
      </c>
      <c r="H294" s="23">
        <f t="shared" si="90"/>
        <v>4</v>
      </c>
      <c r="I294" s="23">
        <f t="shared" si="78"/>
        <v>56</v>
      </c>
      <c r="J294" s="23">
        <f t="shared" si="79"/>
        <v>52</v>
      </c>
      <c r="K294" s="23">
        <f t="shared" si="80"/>
        <v>29</v>
      </c>
      <c r="L294" s="23">
        <f t="shared" si="81"/>
        <v>36</v>
      </c>
      <c r="M294" s="89" t="s">
        <v>1992</v>
      </c>
      <c r="N294" s="23">
        <f t="shared" si="82"/>
        <v>33</v>
      </c>
      <c r="O294" s="23">
        <f t="shared" si="83"/>
        <v>29</v>
      </c>
      <c r="P294" s="23">
        <f t="shared" si="84"/>
        <v>18</v>
      </c>
      <c r="Q294" s="112">
        <f t="shared" si="86"/>
        <v>0.09</v>
      </c>
      <c r="R294" s="112">
        <f t="shared" si="87"/>
        <v>7.2499999999999995E-2</v>
      </c>
      <c r="S294" s="112">
        <f t="shared" si="88"/>
        <v>0.03</v>
      </c>
      <c r="T294" s="89" t="s">
        <v>1989</v>
      </c>
      <c r="U294" s="23">
        <f t="shared" si="94"/>
        <v>18</v>
      </c>
      <c r="V294" s="23">
        <f t="shared" si="94"/>
        <v>18</v>
      </c>
      <c r="W294" s="23">
        <f t="shared" si="94"/>
        <v>21</v>
      </c>
      <c r="X294" s="23">
        <f t="shared" si="94"/>
        <v>21</v>
      </c>
      <c r="Y294" s="23">
        <f t="shared" si="94"/>
        <v>13</v>
      </c>
      <c r="Z294" s="23">
        <f t="shared" si="94"/>
        <v>45</v>
      </c>
    </row>
    <row r="295" spans="2:26" x14ac:dyDescent="0.15">
      <c r="B295" s="23">
        <v>293</v>
      </c>
      <c r="C295" s="23" t="str">
        <f t="shared" si="85"/>
        <v>挂饰293</v>
      </c>
      <c r="D295" s="23" t="str">
        <f t="shared" si="93"/>
        <v>s</v>
      </c>
      <c r="E295" s="89" t="s">
        <v>1989</v>
      </c>
      <c r="F295" s="90" t="s">
        <v>1990</v>
      </c>
      <c r="G295" s="22" t="s">
        <v>2002</v>
      </c>
      <c r="H295" s="23">
        <f t="shared" si="90"/>
        <v>5</v>
      </c>
      <c r="I295" s="23">
        <f t="shared" si="78"/>
        <v>70</v>
      </c>
      <c r="J295" s="23">
        <f t="shared" si="79"/>
        <v>65</v>
      </c>
      <c r="K295" s="23">
        <f t="shared" si="80"/>
        <v>36</v>
      </c>
      <c r="L295" s="23">
        <f t="shared" si="81"/>
        <v>45</v>
      </c>
      <c r="M295" s="89" t="s">
        <v>1992</v>
      </c>
      <c r="N295" s="23">
        <f t="shared" si="82"/>
        <v>41</v>
      </c>
      <c r="O295" s="23">
        <f t="shared" si="83"/>
        <v>36</v>
      </c>
      <c r="P295" s="23">
        <f t="shared" si="84"/>
        <v>23</v>
      </c>
      <c r="Q295" s="112">
        <f t="shared" si="86"/>
        <v>0.115</v>
      </c>
      <c r="R295" s="112">
        <f t="shared" si="87"/>
        <v>0.09</v>
      </c>
      <c r="S295" s="112">
        <f t="shared" si="88"/>
        <v>3.8333333333333337E-2</v>
      </c>
      <c r="T295" s="89" t="s">
        <v>1989</v>
      </c>
      <c r="U295" s="23">
        <f t="shared" si="94"/>
        <v>23</v>
      </c>
      <c r="V295" s="23">
        <f t="shared" si="94"/>
        <v>23</v>
      </c>
      <c r="W295" s="23">
        <f t="shared" si="94"/>
        <v>26</v>
      </c>
      <c r="X295" s="23">
        <f t="shared" si="94"/>
        <v>26</v>
      </c>
      <c r="Y295" s="23">
        <f t="shared" si="94"/>
        <v>16</v>
      </c>
      <c r="Z295" s="23">
        <f t="shared" si="94"/>
        <v>57</v>
      </c>
    </row>
    <row r="296" spans="2:26" x14ac:dyDescent="0.15">
      <c r="B296" s="23">
        <v>294</v>
      </c>
      <c r="C296" s="23" t="str">
        <f t="shared" si="85"/>
        <v>挂饰294</v>
      </c>
      <c r="D296" s="23" t="str">
        <f t="shared" si="93"/>
        <v>s</v>
      </c>
      <c r="E296" s="89" t="s">
        <v>1989</v>
      </c>
      <c r="F296" s="90" t="s">
        <v>1990</v>
      </c>
      <c r="G296" s="22" t="s">
        <v>2002</v>
      </c>
      <c r="H296" s="23">
        <f t="shared" si="90"/>
        <v>6</v>
      </c>
      <c r="I296" s="23">
        <f t="shared" si="78"/>
        <v>84</v>
      </c>
      <c r="J296" s="23">
        <f t="shared" si="79"/>
        <v>78</v>
      </c>
      <c r="K296" s="23">
        <f t="shared" si="80"/>
        <v>44</v>
      </c>
      <c r="L296" s="23">
        <f t="shared" si="81"/>
        <v>54</v>
      </c>
      <c r="M296" s="89" t="s">
        <v>1992</v>
      </c>
      <c r="N296" s="23">
        <f t="shared" si="82"/>
        <v>49</v>
      </c>
      <c r="O296" s="23">
        <f t="shared" si="83"/>
        <v>43</v>
      </c>
      <c r="P296" s="23">
        <f t="shared" si="84"/>
        <v>27</v>
      </c>
      <c r="Q296" s="112">
        <f t="shared" si="86"/>
        <v>0.13500000000000001</v>
      </c>
      <c r="R296" s="112">
        <f t="shared" si="87"/>
        <v>0.1075</v>
      </c>
      <c r="S296" s="112">
        <f t="shared" si="88"/>
        <v>4.4999999999999998E-2</v>
      </c>
      <c r="T296" s="89" t="s">
        <v>1989</v>
      </c>
      <c r="U296" s="23">
        <f t="shared" si="94"/>
        <v>27</v>
      </c>
      <c r="V296" s="23">
        <f t="shared" si="94"/>
        <v>27</v>
      </c>
      <c r="W296" s="23">
        <f t="shared" si="94"/>
        <v>31</v>
      </c>
      <c r="X296" s="23">
        <f t="shared" si="94"/>
        <v>31</v>
      </c>
      <c r="Y296" s="23">
        <f t="shared" si="94"/>
        <v>19</v>
      </c>
      <c r="Z296" s="23">
        <f t="shared" si="94"/>
        <v>68</v>
      </c>
    </row>
    <row r="297" spans="2:26" x14ac:dyDescent="0.15">
      <c r="B297" s="23">
        <v>295</v>
      </c>
      <c r="C297" s="23" t="str">
        <f t="shared" si="85"/>
        <v>挂饰295</v>
      </c>
      <c r="D297" s="23" t="str">
        <f t="shared" si="93"/>
        <v>s</v>
      </c>
      <c r="E297" s="89" t="s">
        <v>1989</v>
      </c>
      <c r="F297" s="90" t="s">
        <v>1990</v>
      </c>
      <c r="G297" s="22" t="s">
        <v>2002</v>
      </c>
      <c r="H297" s="23">
        <f t="shared" si="90"/>
        <v>7</v>
      </c>
      <c r="I297" s="23">
        <f t="shared" si="78"/>
        <v>99</v>
      </c>
      <c r="J297" s="23">
        <f t="shared" si="79"/>
        <v>91</v>
      </c>
      <c r="K297" s="23">
        <f t="shared" si="80"/>
        <v>51</v>
      </c>
      <c r="L297" s="23">
        <f t="shared" si="81"/>
        <v>63</v>
      </c>
      <c r="M297" s="89" t="s">
        <v>1992</v>
      </c>
      <c r="N297" s="23">
        <f t="shared" si="82"/>
        <v>57</v>
      </c>
      <c r="O297" s="23">
        <f t="shared" si="83"/>
        <v>50</v>
      </c>
      <c r="P297" s="23">
        <f t="shared" si="84"/>
        <v>32</v>
      </c>
      <c r="Q297" s="112">
        <f t="shared" si="86"/>
        <v>0.16</v>
      </c>
      <c r="R297" s="112">
        <f t="shared" si="87"/>
        <v>0.125</v>
      </c>
      <c r="S297" s="112">
        <f t="shared" si="88"/>
        <v>5.333333333333333E-2</v>
      </c>
      <c r="T297" s="89" t="s">
        <v>1989</v>
      </c>
      <c r="U297" s="23">
        <f t="shared" si="94"/>
        <v>32</v>
      </c>
      <c r="V297" s="23">
        <f t="shared" si="94"/>
        <v>32</v>
      </c>
      <c r="W297" s="23">
        <f t="shared" si="94"/>
        <v>36</v>
      </c>
      <c r="X297" s="23">
        <f t="shared" si="94"/>
        <v>36</v>
      </c>
      <c r="Y297" s="23">
        <f t="shared" si="94"/>
        <v>22</v>
      </c>
      <c r="Z297" s="23">
        <f t="shared" si="94"/>
        <v>79</v>
      </c>
    </row>
    <row r="298" spans="2:26" x14ac:dyDescent="0.15">
      <c r="B298" s="23">
        <v>296</v>
      </c>
      <c r="C298" s="23" t="str">
        <f t="shared" si="85"/>
        <v>挂饰296</v>
      </c>
      <c r="D298" s="23" t="str">
        <f t="shared" si="93"/>
        <v>s</v>
      </c>
      <c r="E298" s="89" t="s">
        <v>1989</v>
      </c>
      <c r="F298" s="90" t="s">
        <v>1990</v>
      </c>
      <c r="G298" s="22" t="s">
        <v>2002</v>
      </c>
      <c r="H298" s="23">
        <f t="shared" si="90"/>
        <v>8</v>
      </c>
      <c r="I298" s="23">
        <f t="shared" si="78"/>
        <v>113</v>
      </c>
      <c r="J298" s="23">
        <f t="shared" si="79"/>
        <v>104</v>
      </c>
      <c r="K298" s="23">
        <f t="shared" si="80"/>
        <v>58</v>
      </c>
      <c r="L298" s="23">
        <f t="shared" si="81"/>
        <v>73</v>
      </c>
      <c r="M298" s="89" t="s">
        <v>1992</v>
      </c>
      <c r="N298" s="23">
        <f t="shared" si="82"/>
        <v>65</v>
      </c>
      <c r="O298" s="23">
        <f t="shared" si="83"/>
        <v>57</v>
      </c>
      <c r="P298" s="23">
        <f t="shared" si="84"/>
        <v>36</v>
      </c>
      <c r="Q298" s="112">
        <f t="shared" si="86"/>
        <v>0.18</v>
      </c>
      <c r="R298" s="112">
        <f t="shared" si="87"/>
        <v>0.14249999999999999</v>
      </c>
      <c r="S298" s="112">
        <f t="shared" si="88"/>
        <v>0.06</v>
      </c>
      <c r="T298" s="89" t="s">
        <v>1989</v>
      </c>
      <c r="U298" s="23">
        <f t="shared" si="94"/>
        <v>36</v>
      </c>
      <c r="V298" s="23">
        <f t="shared" si="94"/>
        <v>36</v>
      </c>
      <c r="W298" s="23">
        <f t="shared" si="94"/>
        <v>42</v>
      </c>
      <c r="X298" s="23">
        <f t="shared" si="94"/>
        <v>42</v>
      </c>
      <c r="Y298" s="23">
        <f t="shared" si="94"/>
        <v>25</v>
      </c>
      <c r="Z298" s="23">
        <f t="shared" si="94"/>
        <v>91</v>
      </c>
    </row>
    <row r="299" spans="2:26" x14ac:dyDescent="0.15">
      <c r="B299" s="23">
        <v>297</v>
      </c>
      <c r="C299" s="23" t="str">
        <f t="shared" si="85"/>
        <v>挂饰297</v>
      </c>
      <c r="D299" s="23" t="str">
        <f t="shared" si="93"/>
        <v>a</v>
      </c>
      <c r="E299" s="89" t="s">
        <v>1989</v>
      </c>
      <c r="F299" s="90" t="s">
        <v>1990</v>
      </c>
      <c r="G299" s="22" t="s">
        <v>2002</v>
      </c>
      <c r="H299" s="23">
        <f t="shared" si="90"/>
        <v>1</v>
      </c>
      <c r="I299" s="23">
        <f t="shared" si="78"/>
        <v>8</v>
      </c>
      <c r="J299" s="23">
        <f t="shared" si="79"/>
        <v>15</v>
      </c>
      <c r="K299" s="23">
        <f t="shared" si="80"/>
        <v>8</v>
      </c>
      <c r="L299" s="23">
        <f t="shared" si="81"/>
        <v>10</v>
      </c>
      <c r="M299" s="89" t="s">
        <v>1992</v>
      </c>
      <c r="N299" s="23">
        <f t="shared" si="82"/>
        <v>9</v>
      </c>
      <c r="O299" s="23">
        <f t="shared" si="83"/>
        <v>8</v>
      </c>
      <c r="P299" s="23">
        <f t="shared" si="84"/>
        <v>5</v>
      </c>
      <c r="Q299" s="112">
        <f t="shared" si="86"/>
        <v>2.5000000000000001E-2</v>
      </c>
      <c r="R299" s="112">
        <f t="shared" si="87"/>
        <v>0.02</v>
      </c>
      <c r="S299" s="112">
        <f t="shared" si="88"/>
        <v>8.3333333333333332E-3</v>
      </c>
      <c r="T299" s="89" t="s">
        <v>1989</v>
      </c>
      <c r="U299" s="23">
        <f t="shared" si="94"/>
        <v>5</v>
      </c>
      <c r="V299" s="23">
        <f t="shared" si="94"/>
        <v>5</v>
      </c>
      <c r="W299" s="23">
        <f t="shared" si="94"/>
        <v>6</v>
      </c>
      <c r="X299" s="23">
        <f t="shared" si="94"/>
        <v>6</v>
      </c>
      <c r="Y299" s="23">
        <f t="shared" si="94"/>
        <v>4</v>
      </c>
      <c r="Z299" s="23">
        <f t="shared" si="94"/>
        <v>13</v>
      </c>
    </row>
    <row r="300" spans="2:26" x14ac:dyDescent="0.15">
      <c r="B300" s="23">
        <v>298</v>
      </c>
      <c r="C300" s="23" t="str">
        <f t="shared" si="85"/>
        <v>挂饰298</v>
      </c>
      <c r="D300" s="23" t="str">
        <f t="shared" si="93"/>
        <v>a</v>
      </c>
      <c r="E300" s="89" t="s">
        <v>1989</v>
      </c>
      <c r="F300" s="90" t="s">
        <v>1990</v>
      </c>
      <c r="G300" s="22" t="s">
        <v>2002</v>
      </c>
      <c r="H300" s="23">
        <f t="shared" si="90"/>
        <v>2</v>
      </c>
      <c r="I300" s="23">
        <f t="shared" si="78"/>
        <v>16</v>
      </c>
      <c r="J300" s="23">
        <f t="shared" si="79"/>
        <v>30</v>
      </c>
      <c r="K300" s="23">
        <f t="shared" si="80"/>
        <v>17</v>
      </c>
      <c r="L300" s="23">
        <f t="shared" si="81"/>
        <v>21</v>
      </c>
      <c r="M300" s="89" t="s">
        <v>1992</v>
      </c>
      <c r="N300" s="23">
        <f t="shared" si="82"/>
        <v>19</v>
      </c>
      <c r="O300" s="23">
        <f t="shared" si="83"/>
        <v>16</v>
      </c>
      <c r="P300" s="23">
        <f t="shared" si="84"/>
        <v>10</v>
      </c>
      <c r="Q300" s="112">
        <f t="shared" si="86"/>
        <v>0.05</v>
      </c>
      <c r="R300" s="112">
        <f t="shared" si="87"/>
        <v>0.04</v>
      </c>
      <c r="S300" s="112">
        <f t="shared" si="88"/>
        <v>1.6666666666666666E-2</v>
      </c>
      <c r="T300" s="89" t="s">
        <v>1989</v>
      </c>
      <c r="U300" s="23">
        <f t="shared" si="94"/>
        <v>10</v>
      </c>
      <c r="V300" s="23">
        <f t="shared" si="94"/>
        <v>10</v>
      </c>
      <c r="W300" s="23">
        <f t="shared" si="94"/>
        <v>12</v>
      </c>
      <c r="X300" s="23">
        <f t="shared" si="94"/>
        <v>12</v>
      </c>
      <c r="Y300" s="23">
        <f t="shared" si="94"/>
        <v>7</v>
      </c>
      <c r="Z300" s="23">
        <f t="shared" si="94"/>
        <v>26</v>
      </c>
    </row>
    <row r="301" spans="2:26" x14ac:dyDescent="0.15">
      <c r="B301" s="23">
        <v>299</v>
      </c>
      <c r="C301" s="23" t="str">
        <f t="shared" si="85"/>
        <v>挂饰299</v>
      </c>
      <c r="D301" s="23" t="str">
        <f t="shared" si="93"/>
        <v>a</v>
      </c>
      <c r="E301" s="89" t="s">
        <v>1989</v>
      </c>
      <c r="F301" s="90" t="s">
        <v>1990</v>
      </c>
      <c r="G301" s="22" t="s">
        <v>2002</v>
      </c>
      <c r="H301" s="23">
        <f t="shared" si="90"/>
        <v>3</v>
      </c>
      <c r="I301" s="23">
        <f t="shared" si="78"/>
        <v>24</v>
      </c>
      <c r="J301" s="23">
        <f t="shared" si="79"/>
        <v>45</v>
      </c>
      <c r="K301" s="23">
        <f t="shared" si="80"/>
        <v>25</v>
      </c>
      <c r="L301" s="23">
        <f t="shared" si="81"/>
        <v>31</v>
      </c>
      <c r="M301" s="89" t="s">
        <v>1992</v>
      </c>
      <c r="N301" s="23">
        <f t="shared" si="82"/>
        <v>28</v>
      </c>
      <c r="O301" s="23">
        <f t="shared" si="83"/>
        <v>25</v>
      </c>
      <c r="P301" s="23">
        <f t="shared" si="84"/>
        <v>16</v>
      </c>
      <c r="Q301" s="112">
        <f t="shared" si="86"/>
        <v>0.08</v>
      </c>
      <c r="R301" s="112">
        <f t="shared" si="87"/>
        <v>6.25E-2</v>
      </c>
      <c r="S301" s="112">
        <f t="shared" si="88"/>
        <v>2.6666666666666665E-2</v>
      </c>
      <c r="T301" s="89" t="s">
        <v>1989</v>
      </c>
      <c r="U301" s="23">
        <f t="shared" si="94"/>
        <v>16</v>
      </c>
      <c r="V301" s="23">
        <f t="shared" si="94"/>
        <v>16</v>
      </c>
      <c r="W301" s="23">
        <f t="shared" si="94"/>
        <v>18</v>
      </c>
      <c r="X301" s="23">
        <f t="shared" si="94"/>
        <v>18</v>
      </c>
      <c r="Y301" s="23">
        <f t="shared" si="94"/>
        <v>11</v>
      </c>
      <c r="Z301" s="23">
        <f t="shared" si="94"/>
        <v>39</v>
      </c>
    </row>
    <row r="302" spans="2:26" x14ac:dyDescent="0.15">
      <c r="B302" s="23">
        <v>300</v>
      </c>
      <c r="C302" s="23" t="str">
        <f t="shared" si="85"/>
        <v>挂饰300</v>
      </c>
      <c r="D302" s="23" t="str">
        <f t="shared" si="93"/>
        <v>a</v>
      </c>
      <c r="E302" s="89" t="s">
        <v>1989</v>
      </c>
      <c r="F302" s="90" t="s">
        <v>1990</v>
      </c>
      <c r="G302" s="22" t="s">
        <v>2002</v>
      </c>
      <c r="H302" s="23">
        <f t="shared" si="90"/>
        <v>4</v>
      </c>
      <c r="I302" s="23">
        <f t="shared" si="78"/>
        <v>32</v>
      </c>
      <c r="J302" s="23">
        <f t="shared" si="79"/>
        <v>60</v>
      </c>
      <c r="K302" s="23">
        <f t="shared" si="80"/>
        <v>33</v>
      </c>
      <c r="L302" s="23">
        <f t="shared" si="81"/>
        <v>42</v>
      </c>
      <c r="M302" s="89" t="s">
        <v>1992</v>
      </c>
      <c r="N302" s="23">
        <f t="shared" si="82"/>
        <v>37</v>
      </c>
      <c r="O302" s="23">
        <f t="shared" si="83"/>
        <v>33</v>
      </c>
      <c r="P302" s="23">
        <f t="shared" si="84"/>
        <v>21</v>
      </c>
      <c r="Q302" s="112">
        <f t="shared" si="86"/>
        <v>0.105</v>
      </c>
      <c r="R302" s="112">
        <f t="shared" si="87"/>
        <v>8.2500000000000004E-2</v>
      </c>
      <c r="S302" s="112">
        <f t="shared" si="88"/>
        <v>3.5000000000000003E-2</v>
      </c>
      <c r="T302" s="89" t="s">
        <v>1989</v>
      </c>
      <c r="U302" s="23">
        <f t="shared" si="94"/>
        <v>21</v>
      </c>
      <c r="V302" s="23">
        <f t="shared" si="94"/>
        <v>21</v>
      </c>
      <c r="W302" s="23">
        <f t="shared" si="94"/>
        <v>24</v>
      </c>
      <c r="X302" s="23">
        <f t="shared" si="94"/>
        <v>24</v>
      </c>
      <c r="Y302" s="23">
        <f t="shared" si="94"/>
        <v>15</v>
      </c>
      <c r="Z302" s="23">
        <f t="shared" si="94"/>
        <v>52</v>
      </c>
    </row>
    <row r="303" spans="2:26" x14ac:dyDescent="0.15">
      <c r="B303" s="23">
        <v>301</v>
      </c>
      <c r="C303" s="23" t="str">
        <f t="shared" si="85"/>
        <v>挂饰301</v>
      </c>
      <c r="D303" s="23" t="str">
        <f t="shared" si="93"/>
        <v>a</v>
      </c>
      <c r="E303" s="89" t="s">
        <v>1989</v>
      </c>
      <c r="F303" s="90" t="s">
        <v>1990</v>
      </c>
      <c r="G303" s="22" t="s">
        <v>2002</v>
      </c>
      <c r="H303" s="23">
        <f t="shared" si="90"/>
        <v>5</v>
      </c>
      <c r="I303" s="23">
        <f t="shared" si="78"/>
        <v>40</v>
      </c>
      <c r="J303" s="23">
        <f t="shared" si="79"/>
        <v>75</v>
      </c>
      <c r="K303" s="23">
        <f t="shared" si="80"/>
        <v>42</v>
      </c>
      <c r="L303" s="23">
        <f t="shared" si="81"/>
        <v>52</v>
      </c>
      <c r="M303" s="89" t="s">
        <v>1992</v>
      </c>
      <c r="N303" s="23">
        <f t="shared" si="82"/>
        <v>47</v>
      </c>
      <c r="O303" s="23">
        <f t="shared" si="83"/>
        <v>41</v>
      </c>
      <c r="P303" s="23">
        <f t="shared" si="84"/>
        <v>26</v>
      </c>
      <c r="Q303" s="112">
        <f t="shared" si="86"/>
        <v>0.13</v>
      </c>
      <c r="R303" s="112">
        <f t="shared" si="87"/>
        <v>0.10249999999999999</v>
      </c>
      <c r="S303" s="112">
        <f t="shared" si="88"/>
        <v>4.3333333333333328E-2</v>
      </c>
      <c r="T303" s="89" t="s">
        <v>1989</v>
      </c>
      <c r="U303" s="23">
        <f t="shared" ref="U303:Z312" si="95">ROUND(VLOOKUP($F303,professionGrow,MATCH(U$2,professionGrowPName,0),FALSE)*(1+VLOOKUP($G303,professionGrowP,MATCH(U$2,professionGrowPName,0),FALSE))*$H303*10*VLOOKUP($D303,drop_qulity,5,FALSE),0)</f>
        <v>26</v>
      </c>
      <c r="V303" s="23">
        <f t="shared" si="95"/>
        <v>26</v>
      </c>
      <c r="W303" s="23">
        <f t="shared" si="95"/>
        <v>30</v>
      </c>
      <c r="X303" s="23">
        <f t="shared" si="95"/>
        <v>30</v>
      </c>
      <c r="Y303" s="23">
        <f t="shared" si="95"/>
        <v>18</v>
      </c>
      <c r="Z303" s="23">
        <f t="shared" si="95"/>
        <v>65</v>
      </c>
    </row>
    <row r="304" spans="2:26" x14ac:dyDescent="0.15">
      <c r="B304" s="23">
        <v>302</v>
      </c>
      <c r="C304" s="23" t="str">
        <f t="shared" si="85"/>
        <v>挂饰302</v>
      </c>
      <c r="D304" s="23" t="str">
        <f t="shared" si="93"/>
        <v>a</v>
      </c>
      <c r="E304" s="89" t="s">
        <v>1989</v>
      </c>
      <c r="F304" s="90" t="s">
        <v>1990</v>
      </c>
      <c r="G304" s="22" t="s">
        <v>2002</v>
      </c>
      <c r="H304" s="23">
        <f t="shared" si="90"/>
        <v>6</v>
      </c>
      <c r="I304" s="23">
        <f t="shared" si="78"/>
        <v>48</v>
      </c>
      <c r="J304" s="23">
        <f t="shared" si="79"/>
        <v>90</v>
      </c>
      <c r="K304" s="23">
        <f t="shared" si="80"/>
        <v>50</v>
      </c>
      <c r="L304" s="23">
        <f t="shared" si="81"/>
        <v>62</v>
      </c>
      <c r="M304" s="89" t="s">
        <v>1992</v>
      </c>
      <c r="N304" s="23">
        <f t="shared" si="82"/>
        <v>56</v>
      </c>
      <c r="O304" s="23">
        <f t="shared" si="83"/>
        <v>49</v>
      </c>
      <c r="P304" s="23">
        <f t="shared" si="84"/>
        <v>31</v>
      </c>
      <c r="Q304" s="112">
        <f t="shared" si="86"/>
        <v>0.155</v>
      </c>
      <c r="R304" s="112">
        <f t="shared" si="87"/>
        <v>0.1225</v>
      </c>
      <c r="S304" s="112">
        <f t="shared" si="88"/>
        <v>5.1666666666666666E-2</v>
      </c>
      <c r="T304" s="89" t="s">
        <v>1989</v>
      </c>
      <c r="U304" s="23">
        <f t="shared" si="95"/>
        <v>31</v>
      </c>
      <c r="V304" s="23">
        <f t="shared" si="95"/>
        <v>31</v>
      </c>
      <c r="W304" s="23">
        <f t="shared" si="95"/>
        <v>36</v>
      </c>
      <c r="X304" s="23">
        <f t="shared" si="95"/>
        <v>36</v>
      </c>
      <c r="Y304" s="23">
        <f t="shared" si="95"/>
        <v>22</v>
      </c>
      <c r="Z304" s="23">
        <f t="shared" si="95"/>
        <v>78</v>
      </c>
    </row>
    <row r="305" spans="2:26" x14ac:dyDescent="0.15">
      <c r="B305" s="23">
        <v>303</v>
      </c>
      <c r="C305" s="23" t="str">
        <f t="shared" si="85"/>
        <v>挂饰303</v>
      </c>
      <c r="D305" s="23" t="str">
        <f t="shared" si="93"/>
        <v>a</v>
      </c>
      <c r="E305" s="89" t="s">
        <v>1989</v>
      </c>
      <c r="F305" s="90" t="s">
        <v>1990</v>
      </c>
      <c r="G305" s="22" t="s">
        <v>2002</v>
      </c>
      <c r="H305" s="23">
        <f t="shared" si="90"/>
        <v>7</v>
      </c>
      <c r="I305" s="23">
        <f t="shared" si="78"/>
        <v>55</v>
      </c>
      <c r="J305" s="23">
        <f t="shared" si="79"/>
        <v>105</v>
      </c>
      <c r="K305" s="23">
        <f t="shared" si="80"/>
        <v>58</v>
      </c>
      <c r="L305" s="23">
        <f t="shared" si="81"/>
        <v>73</v>
      </c>
      <c r="M305" s="89" t="s">
        <v>1992</v>
      </c>
      <c r="N305" s="23">
        <f t="shared" si="82"/>
        <v>66</v>
      </c>
      <c r="O305" s="23">
        <f t="shared" si="83"/>
        <v>57</v>
      </c>
      <c r="P305" s="23">
        <f t="shared" si="84"/>
        <v>36</v>
      </c>
      <c r="Q305" s="112">
        <f t="shared" si="86"/>
        <v>0.18</v>
      </c>
      <c r="R305" s="112">
        <f t="shared" si="87"/>
        <v>0.14249999999999999</v>
      </c>
      <c r="S305" s="112">
        <f t="shared" si="88"/>
        <v>0.06</v>
      </c>
      <c r="T305" s="89" t="s">
        <v>1989</v>
      </c>
      <c r="U305" s="23">
        <f t="shared" si="95"/>
        <v>36</v>
      </c>
      <c r="V305" s="23">
        <f t="shared" si="95"/>
        <v>36</v>
      </c>
      <c r="W305" s="23">
        <f t="shared" si="95"/>
        <v>42</v>
      </c>
      <c r="X305" s="23">
        <f t="shared" si="95"/>
        <v>42</v>
      </c>
      <c r="Y305" s="23">
        <f t="shared" si="95"/>
        <v>25</v>
      </c>
      <c r="Z305" s="23">
        <f t="shared" si="95"/>
        <v>91</v>
      </c>
    </row>
    <row r="306" spans="2:26" x14ac:dyDescent="0.15">
      <c r="B306" s="23">
        <v>304</v>
      </c>
      <c r="C306" s="23" t="str">
        <f t="shared" si="85"/>
        <v>挂饰304</v>
      </c>
      <c r="D306" s="23" t="str">
        <f t="shared" si="93"/>
        <v>a</v>
      </c>
      <c r="E306" s="89" t="s">
        <v>1989</v>
      </c>
      <c r="F306" s="90" t="s">
        <v>1990</v>
      </c>
      <c r="G306" s="22" t="s">
        <v>2002</v>
      </c>
      <c r="H306" s="23">
        <f t="shared" si="90"/>
        <v>8</v>
      </c>
      <c r="I306" s="23">
        <f t="shared" si="78"/>
        <v>63</v>
      </c>
      <c r="J306" s="23">
        <f t="shared" si="79"/>
        <v>120</v>
      </c>
      <c r="K306" s="23">
        <f t="shared" si="80"/>
        <v>67</v>
      </c>
      <c r="L306" s="23">
        <f t="shared" si="81"/>
        <v>83</v>
      </c>
      <c r="M306" s="89" t="s">
        <v>1992</v>
      </c>
      <c r="N306" s="23">
        <f t="shared" si="82"/>
        <v>75</v>
      </c>
      <c r="O306" s="23">
        <f t="shared" si="83"/>
        <v>66</v>
      </c>
      <c r="P306" s="23">
        <f t="shared" si="84"/>
        <v>42</v>
      </c>
      <c r="Q306" s="112">
        <f t="shared" si="86"/>
        <v>0.21</v>
      </c>
      <c r="R306" s="112">
        <f t="shared" si="87"/>
        <v>0.16500000000000001</v>
      </c>
      <c r="S306" s="112">
        <f t="shared" si="88"/>
        <v>7.0000000000000007E-2</v>
      </c>
      <c r="T306" s="89" t="s">
        <v>1989</v>
      </c>
      <c r="U306" s="23">
        <f t="shared" si="95"/>
        <v>42</v>
      </c>
      <c r="V306" s="23">
        <f t="shared" si="95"/>
        <v>42</v>
      </c>
      <c r="W306" s="23">
        <f t="shared" si="95"/>
        <v>48</v>
      </c>
      <c r="X306" s="23">
        <f t="shared" si="95"/>
        <v>48</v>
      </c>
      <c r="Y306" s="23">
        <f t="shared" si="95"/>
        <v>29</v>
      </c>
      <c r="Z306" s="23">
        <f t="shared" si="95"/>
        <v>104</v>
      </c>
    </row>
    <row r="307" spans="2:26" x14ac:dyDescent="0.15">
      <c r="B307" s="23">
        <v>305</v>
      </c>
      <c r="C307" s="23" t="str">
        <f t="shared" si="85"/>
        <v>挂饰305</v>
      </c>
      <c r="D307" s="23" t="str">
        <f t="shared" si="93"/>
        <v>b</v>
      </c>
      <c r="E307" s="89" t="s">
        <v>1989</v>
      </c>
      <c r="F307" s="90" t="s">
        <v>1990</v>
      </c>
      <c r="G307" s="22" t="s">
        <v>2002</v>
      </c>
      <c r="H307" s="23">
        <f t="shared" si="90"/>
        <v>1</v>
      </c>
      <c r="I307" s="23">
        <f t="shared" si="78"/>
        <v>8</v>
      </c>
      <c r="J307" s="23">
        <f t="shared" si="79"/>
        <v>21</v>
      </c>
      <c r="K307" s="23">
        <f t="shared" si="80"/>
        <v>12</v>
      </c>
      <c r="L307" s="23">
        <f t="shared" si="81"/>
        <v>14</v>
      </c>
      <c r="M307" s="89" t="s">
        <v>1992</v>
      </c>
      <c r="N307" s="23">
        <f t="shared" si="82"/>
        <v>13</v>
      </c>
      <c r="O307" s="23">
        <f t="shared" si="83"/>
        <v>11</v>
      </c>
      <c r="P307" s="23">
        <f t="shared" si="84"/>
        <v>7</v>
      </c>
      <c r="Q307" s="112">
        <f t="shared" si="86"/>
        <v>3.5000000000000003E-2</v>
      </c>
      <c r="R307" s="112">
        <f t="shared" si="87"/>
        <v>2.75E-2</v>
      </c>
      <c r="S307" s="112">
        <f t="shared" si="88"/>
        <v>1.1666666666666667E-2</v>
      </c>
      <c r="T307" s="89" t="s">
        <v>1989</v>
      </c>
      <c r="U307" s="23">
        <f t="shared" si="95"/>
        <v>7</v>
      </c>
      <c r="V307" s="23">
        <f t="shared" si="95"/>
        <v>7</v>
      </c>
      <c r="W307" s="23">
        <f t="shared" si="95"/>
        <v>8</v>
      </c>
      <c r="X307" s="23">
        <f t="shared" si="95"/>
        <v>8</v>
      </c>
      <c r="Y307" s="23">
        <f t="shared" si="95"/>
        <v>5</v>
      </c>
      <c r="Z307" s="23">
        <f t="shared" si="95"/>
        <v>18</v>
      </c>
    </row>
    <row r="308" spans="2:26" x14ac:dyDescent="0.15">
      <c r="B308" s="23">
        <v>306</v>
      </c>
      <c r="C308" s="23" t="str">
        <f t="shared" si="85"/>
        <v>挂饰306</v>
      </c>
      <c r="D308" s="23" t="str">
        <f t="shared" si="93"/>
        <v>b</v>
      </c>
      <c r="E308" s="89" t="s">
        <v>1989</v>
      </c>
      <c r="F308" s="90" t="s">
        <v>1990</v>
      </c>
      <c r="G308" s="22" t="s">
        <v>2002</v>
      </c>
      <c r="H308" s="23">
        <f t="shared" si="90"/>
        <v>2</v>
      </c>
      <c r="I308" s="23">
        <f t="shared" si="78"/>
        <v>17</v>
      </c>
      <c r="J308" s="23">
        <f t="shared" si="79"/>
        <v>41</v>
      </c>
      <c r="K308" s="23">
        <f t="shared" si="80"/>
        <v>23</v>
      </c>
      <c r="L308" s="23">
        <f t="shared" si="81"/>
        <v>29</v>
      </c>
      <c r="M308" s="89" t="s">
        <v>1992</v>
      </c>
      <c r="N308" s="23">
        <f t="shared" si="82"/>
        <v>26</v>
      </c>
      <c r="O308" s="23">
        <f t="shared" si="83"/>
        <v>23</v>
      </c>
      <c r="P308" s="23">
        <f t="shared" si="84"/>
        <v>14</v>
      </c>
      <c r="Q308" s="112">
        <f t="shared" si="86"/>
        <v>7.0000000000000007E-2</v>
      </c>
      <c r="R308" s="112">
        <f t="shared" si="87"/>
        <v>5.7500000000000002E-2</v>
      </c>
      <c r="S308" s="112">
        <f t="shared" si="88"/>
        <v>2.3333333333333334E-2</v>
      </c>
      <c r="T308" s="89" t="s">
        <v>1989</v>
      </c>
      <c r="U308" s="23">
        <f t="shared" si="95"/>
        <v>14</v>
      </c>
      <c r="V308" s="23">
        <f t="shared" si="95"/>
        <v>14</v>
      </c>
      <c r="W308" s="23">
        <f t="shared" si="95"/>
        <v>17</v>
      </c>
      <c r="X308" s="23">
        <f t="shared" si="95"/>
        <v>17</v>
      </c>
      <c r="Y308" s="23">
        <f t="shared" si="95"/>
        <v>10</v>
      </c>
      <c r="Z308" s="23">
        <f t="shared" si="95"/>
        <v>36</v>
      </c>
    </row>
    <row r="309" spans="2:26" x14ac:dyDescent="0.15">
      <c r="B309" s="23">
        <v>307</v>
      </c>
      <c r="C309" s="23" t="str">
        <f t="shared" si="85"/>
        <v>挂饰307</v>
      </c>
      <c r="D309" s="23" t="str">
        <f t="shared" si="93"/>
        <v>b</v>
      </c>
      <c r="E309" s="89" t="s">
        <v>1989</v>
      </c>
      <c r="F309" s="90" t="s">
        <v>1990</v>
      </c>
      <c r="G309" s="22" t="s">
        <v>2002</v>
      </c>
      <c r="H309" s="23">
        <f t="shared" si="90"/>
        <v>3</v>
      </c>
      <c r="I309" s="23">
        <f t="shared" si="78"/>
        <v>25</v>
      </c>
      <c r="J309" s="23">
        <f t="shared" si="79"/>
        <v>62</v>
      </c>
      <c r="K309" s="23">
        <f t="shared" si="80"/>
        <v>35</v>
      </c>
      <c r="L309" s="23">
        <f t="shared" si="81"/>
        <v>43</v>
      </c>
      <c r="M309" s="89" t="s">
        <v>1992</v>
      </c>
      <c r="N309" s="23">
        <f t="shared" si="82"/>
        <v>39</v>
      </c>
      <c r="O309" s="23">
        <f t="shared" si="83"/>
        <v>34</v>
      </c>
      <c r="P309" s="23">
        <f t="shared" si="84"/>
        <v>22</v>
      </c>
      <c r="Q309" s="112">
        <f t="shared" si="86"/>
        <v>0.11</v>
      </c>
      <c r="R309" s="112">
        <f t="shared" si="87"/>
        <v>8.5000000000000006E-2</v>
      </c>
      <c r="S309" s="112">
        <f t="shared" si="88"/>
        <v>3.6666666666666667E-2</v>
      </c>
      <c r="T309" s="89" t="s">
        <v>1989</v>
      </c>
      <c r="U309" s="23">
        <f t="shared" si="95"/>
        <v>22</v>
      </c>
      <c r="V309" s="23">
        <f t="shared" si="95"/>
        <v>22</v>
      </c>
      <c r="W309" s="23">
        <f t="shared" si="95"/>
        <v>25</v>
      </c>
      <c r="X309" s="23">
        <f t="shared" si="95"/>
        <v>25</v>
      </c>
      <c r="Y309" s="23">
        <f t="shared" si="95"/>
        <v>15</v>
      </c>
      <c r="Z309" s="23">
        <f t="shared" si="95"/>
        <v>54</v>
      </c>
    </row>
    <row r="310" spans="2:26" x14ac:dyDescent="0.15">
      <c r="B310" s="23">
        <v>308</v>
      </c>
      <c r="C310" s="23" t="str">
        <f t="shared" si="85"/>
        <v>挂饰308</v>
      </c>
      <c r="D310" s="23" t="str">
        <f t="shared" si="93"/>
        <v>b</v>
      </c>
      <c r="E310" s="89" t="s">
        <v>1989</v>
      </c>
      <c r="F310" s="90" t="s">
        <v>1990</v>
      </c>
      <c r="G310" s="22" t="s">
        <v>2002</v>
      </c>
      <c r="H310" s="23">
        <f t="shared" si="90"/>
        <v>4</v>
      </c>
      <c r="I310" s="23">
        <f t="shared" si="78"/>
        <v>33</v>
      </c>
      <c r="J310" s="23">
        <f t="shared" si="79"/>
        <v>83</v>
      </c>
      <c r="K310" s="23">
        <f t="shared" si="80"/>
        <v>46</v>
      </c>
      <c r="L310" s="23">
        <f t="shared" si="81"/>
        <v>58</v>
      </c>
      <c r="M310" s="89" t="s">
        <v>1992</v>
      </c>
      <c r="N310" s="23">
        <f t="shared" si="82"/>
        <v>52</v>
      </c>
      <c r="O310" s="23">
        <f t="shared" si="83"/>
        <v>45</v>
      </c>
      <c r="P310" s="23">
        <f t="shared" si="84"/>
        <v>29</v>
      </c>
      <c r="Q310" s="112">
        <f t="shared" si="86"/>
        <v>0.14499999999999999</v>
      </c>
      <c r="R310" s="112">
        <f t="shared" si="87"/>
        <v>0.1125</v>
      </c>
      <c r="S310" s="112">
        <f t="shared" si="88"/>
        <v>4.8333333333333332E-2</v>
      </c>
      <c r="T310" s="89" t="s">
        <v>1989</v>
      </c>
      <c r="U310" s="23">
        <f t="shared" si="95"/>
        <v>29</v>
      </c>
      <c r="V310" s="23">
        <f t="shared" si="95"/>
        <v>29</v>
      </c>
      <c r="W310" s="23">
        <f t="shared" si="95"/>
        <v>33</v>
      </c>
      <c r="X310" s="23">
        <f t="shared" si="95"/>
        <v>33</v>
      </c>
      <c r="Y310" s="23">
        <f t="shared" si="95"/>
        <v>20</v>
      </c>
      <c r="Z310" s="23">
        <f t="shared" si="95"/>
        <v>72</v>
      </c>
    </row>
    <row r="311" spans="2:26" x14ac:dyDescent="0.15">
      <c r="B311" s="23">
        <v>309</v>
      </c>
      <c r="C311" s="23" t="str">
        <f t="shared" si="85"/>
        <v>挂饰309</v>
      </c>
      <c r="D311" s="23" t="str">
        <f t="shared" si="93"/>
        <v>b</v>
      </c>
      <c r="E311" s="89" t="s">
        <v>1989</v>
      </c>
      <c r="F311" s="90" t="s">
        <v>1990</v>
      </c>
      <c r="G311" s="22" t="s">
        <v>2002</v>
      </c>
      <c r="H311" s="23">
        <f t="shared" si="90"/>
        <v>5</v>
      </c>
      <c r="I311" s="23">
        <f t="shared" si="78"/>
        <v>42</v>
      </c>
      <c r="J311" s="23">
        <f t="shared" si="79"/>
        <v>104</v>
      </c>
      <c r="K311" s="23">
        <f t="shared" si="80"/>
        <v>58</v>
      </c>
      <c r="L311" s="23">
        <f t="shared" si="81"/>
        <v>72</v>
      </c>
      <c r="M311" s="89" t="s">
        <v>1992</v>
      </c>
      <c r="N311" s="23">
        <f t="shared" si="82"/>
        <v>65</v>
      </c>
      <c r="O311" s="23">
        <f t="shared" si="83"/>
        <v>57</v>
      </c>
      <c r="P311" s="23">
        <f t="shared" si="84"/>
        <v>36</v>
      </c>
      <c r="Q311" s="112">
        <f t="shared" si="86"/>
        <v>0.18</v>
      </c>
      <c r="R311" s="112">
        <f t="shared" si="87"/>
        <v>0.14249999999999999</v>
      </c>
      <c r="S311" s="112">
        <f t="shared" si="88"/>
        <v>0.06</v>
      </c>
      <c r="T311" s="89" t="s">
        <v>1989</v>
      </c>
      <c r="U311" s="23">
        <f t="shared" si="95"/>
        <v>36</v>
      </c>
      <c r="V311" s="23">
        <f t="shared" si="95"/>
        <v>36</v>
      </c>
      <c r="W311" s="23">
        <f t="shared" si="95"/>
        <v>41</v>
      </c>
      <c r="X311" s="23">
        <f t="shared" si="95"/>
        <v>41</v>
      </c>
      <c r="Y311" s="23">
        <f t="shared" si="95"/>
        <v>25</v>
      </c>
      <c r="Z311" s="23">
        <f t="shared" si="95"/>
        <v>90</v>
      </c>
    </row>
    <row r="312" spans="2:26" x14ac:dyDescent="0.15">
      <c r="B312" s="23">
        <v>310</v>
      </c>
      <c r="C312" s="23" t="str">
        <f t="shared" si="85"/>
        <v>挂饰310</v>
      </c>
      <c r="D312" s="23" t="str">
        <f t="shared" si="93"/>
        <v>b</v>
      </c>
      <c r="E312" s="89" t="s">
        <v>1989</v>
      </c>
      <c r="F312" s="90" t="s">
        <v>1990</v>
      </c>
      <c r="G312" s="22" t="s">
        <v>2002</v>
      </c>
      <c r="H312" s="23">
        <f t="shared" si="90"/>
        <v>6</v>
      </c>
      <c r="I312" s="23">
        <f t="shared" si="78"/>
        <v>50</v>
      </c>
      <c r="J312" s="23">
        <f t="shared" si="79"/>
        <v>124</v>
      </c>
      <c r="K312" s="23">
        <f t="shared" si="80"/>
        <v>69</v>
      </c>
      <c r="L312" s="23">
        <f t="shared" si="81"/>
        <v>86</v>
      </c>
      <c r="M312" s="89" t="s">
        <v>1992</v>
      </c>
      <c r="N312" s="23">
        <f t="shared" si="82"/>
        <v>78</v>
      </c>
      <c r="O312" s="23">
        <f t="shared" si="83"/>
        <v>68</v>
      </c>
      <c r="P312" s="23">
        <f t="shared" si="84"/>
        <v>43</v>
      </c>
      <c r="Q312" s="112">
        <f t="shared" si="86"/>
        <v>0.215</v>
      </c>
      <c r="R312" s="112">
        <f t="shared" si="87"/>
        <v>0.17</v>
      </c>
      <c r="S312" s="112">
        <f t="shared" si="88"/>
        <v>7.166666666666667E-2</v>
      </c>
      <c r="T312" s="89" t="s">
        <v>1989</v>
      </c>
      <c r="U312" s="23">
        <f t="shared" si="95"/>
        <v>43</v>
      </c>
      <c r="V312" s="23">
        <f t="shared" si="95"/>
        <v>43</v>
      </c>
      <c r="W312" s="23">
        <f t="shared" si="95"/>
        <v>50</v>
      </c>
      <c r="X312" s="23">
        <f t="shared" si="95"/>
        <v>50</v>
      </c>
      <c r="Y312" s="23">
        <f t="shared" si="95"/>
        <v>30</v>
      </c>
      <c r="Z312" s="23">
        <f t="shared" si="95"/>
        <v>108</v>
      </c>
    </row>
    <row r="313" spans="2:26" x14ac:dyDescent="0.15">
      <c r="B313" s="23">
        <v>311</v>
      </c>
      <c r="C313" s="23" t="str">
        <f t="shared" si="85"/>
        <v>挂饰311</v>
      </c>
      <c r="D313" s="23" t="str">
        <f t="shared" si="93"/>
        <v>b</v>
      </c>
      <c r="E313" s="89" t="s">
        <v>1988</v>
      </c>
      <c r="F313" s="90" t="s">
        <v>2003</v>
      </c>
      <c r="G313" s="22" t="s">
        <v>2004</v>
      </c>
      <c r="H313" s="23">
        <f t="shared" si="90"/>
        <v>7</v>
      </c>
      <c r="I313" s="23">
        <f t="shared" si="78"/>
        <v>59</v>
      </c>
      <c r="J313" s="23">
        <f t="shared" si="79"/>
        <v>145</v>
      </c>
      <c r="K313" s="23">
        <f t="shared" si="80"/>
        <v>81</v>
      </c>
      <c r="L313" s="23">
        <f t="shared" si="81"/>
        <v>101</v>
      </c>
      <c r="M313" s="89" t="s">
        <v>2001</v>
      </c>
      <c r="N313" s="23">
        <f t="shared" si="82"/>
        <v>91</v>
      </c>
      <c r="O313" s="23">
        <f t="shared" si="83"/>
        <v>79</v>
      </c>
      <c r="P313" s="23">
        <f t="shared" si="84"/>
        <v>50</v>
      </c>
      <c r="Q313" s="112">
        <f t="shared" si="86"/>
        <v>0.25</v>
      </c>
      <c r="R313" s="112">
        <f t="shared" si="87"/>
        <v>0.19750000000000001</v>
      </c>
      <c r="S313" s="112">
        <f t="shared" si="88"/>
        <v>8.3333333333333343E-2</v>
      </c>
      <c r="T313" s="89" t="s">
        <v>1988</v>
      </c>
      <c r="U313" s="23">
        <f t="shared" ref="U313:Z322" si="96">ROUND(VLOOKUP($F313,professionGrow,MATCH(U$2,professionGrowPName,0),FALSE)*(1+VLOOKUP($G313,professionGrowP,MATCH(U$2,professionGrowPName,0),FALSE))*$H313*10*VLOOKUP($D313,drop_qulity,5,FALSE),0)</f>
        <v>50</v>
      </c>
      <c r="V313" s="23">
        <f t="shared" si="96"/>
        <v>50</v>
      </c>
      <c r="W313" s="23">
        <f t="shared" si="96"/>
        <v>58</v>
      </c>
      <c r="X313" s="23">
        <f t="shared" si="96"/>
        <v>58</v>
      </c>
      <c r="Y313" s="23">
        <f t="shared" si="96"/>
        <v>35</v>
      </c>
      <c r="Z313" s="23">
        <f t="shared" si="96"/>
        <v>126</v>
      </c>
    </row>
    <row r="314" spans="2:26" x14ac:dyDescent="0.15">
      <c r="B314" s="23">
        <v>312</v>
      </c>
      <c r="C314" s="23" t="str">
        <f t="shared" si="85"/>
        <v>挂饰312</v>
      </c>
      <c r="D314" s="23" t="str">
        <f t="shared" si="93"/>
        <v>b</v>
      </c>
      <c r="E314" s="89" t="s">
        <v>1952</v>
      </c>
      <c r="F314" s="90" t="s">
        <v>1954</v>
      </c>
      <c r="G314" s="22" t="s">
        <v>2005</v>
      </c>
      <c r="H314" s="23">
        <f t="shared" si="90"/>
        <v>8</v>
      </c>
      <c r="I314" s="23">
        <f t="shared" si="78"/>
        <v>67</v>
      </c>
      <c r="J314" s="23">
        <f t="shared" si="79"/>
        <v>166</v>
      </c>
      <c r="K314" s="23">
        <f t="shared" si="80"/>
        <v>92</v>
      </c>
      <c r="L314" s="23">
        <f t="shared" si="81"/>
        <v>115</v>
      </c>
      <c r="M314" s="89" t="s">
        <v>1951</v>
      </c>
      <c r="N314" s="23">
        <f t="shared" si="82"/>
        <v>104</v>
      </c>
      <c r="O314" s="23">
        <f t="shared" si="83"/>
        <v>91</v>
      </c>
      <c r="P314" s="23">
        <f t="shared" si="84"/>
        <v>58</v>
      </c>
      <c r="Q314" s="112">
        <f t="shared" si="86"/>
        <v>0.28999999999999998</v>
      </c>
      <c r="R314" s="112">
        <f t="shared" si="87"/>
        <v>0.22750000000000001</v>
      </c>
      <c r="S314" s="112">
        <f t="shared" si="88"/>
        <v>9.6666666666666665E-2</v>
      </c>
      <c r="T314" s="89" t="s">
        <v>1952</v>
      </c>
      <c r="U314" s="23">
        <f t="shared" si="96"/>
        <v>58</v>
      </c>
      <c r="V314" s="23">
        <f t="shared" si="96"/>
        <v>58</v>
      </c>
      <c r="W314" s="23">
        <f t="shared" si="96"/>
        <v>66</v>
      </c>
      <c r="X314" s="23">
        <f t="shared" si="96"/>
        <v>66</v>
      </c>
      <c r="Y314" s="23">
        <f t="shared" si="96"/>
        <v>40</v>
      </c>
      <c r="Z314" s="23">
        <f t="shared" si="96"/>
        <v>144</v>
      </c>
    </row>
    <row r="315" spans="2:26" x14ac:dyDescent="0.15">
      <c r="B315" s="23">
        <v>313</v>
      </c>
      <c r="C315" s="23" t="str">
        <f t="shared" si="85"/>
        <v>挂饰313</v>
      </c>
      <c r="D315" s="23" t="str">
        <f t="shared" si="93"/>
        <v>c</v>
      </c>
      <c r="E315" s="89" t="s">
        <v>1952</v>
      </c>
      <c r="F315" s="90" t="s">
        <v>1954</v>
      </c>
      <c r="G315" s="22" t="s">
        <v>2005</v>
      </c>
      <c r="H315" s="23">
        <f t="shared" si="90"/>
        <v>1</v>
      </c>
      <c r="I315" s="23">
        <f t="shared" si="78"/>
        <v>16</v>
      </c>
      <c r="J315" s="23">
        <f t="shared" si="79"/>
        <v>0</v>
      </c>
      <c r="K315" s="23">
        <f t="shared" si="80"/>
        <v>0</v>
      </c>
      <c r="L315" s="23">
        <f t="shared" si="81"/>
        <v>0</v>
      </c>
      <c r="M315" s="89" t="s">
        <v>1951</v>
      </c>
      <c r="N315" s="23">
        <f t="shared" si="82"/>
        <v>0</v>
      </c>
      <c r="O315" s="23">
        <f t="shared" si="83"/>
        <v>0</v>
      </c>
      <c r="P315" s="23">
        <f t="shared" si="84"/>
        <v>0</v>
      </c>
      <c r="Q315" s="112">
        <f t="shared" si="86"/>
        <v>0</v>
      </c>
      <c r="R315" s="112">
        <f t="shared" si="87"/>
        <v>0</v>
      </c>
      <c r="S315" s="112">
        <f t="shared" si="88"/>
        <v>0</v>
      </c>
      <c r="T315" s="89" t="s">
        <v>1952</v>
      </c>
      <c r="U315" s="23">
        <f t="shared" si="96"/>
        <v>0</v>
      </c>
      <c r="V315" s="23">
        <f t="shared" si="96"/>
        <v>0</v>
      </c>
      <c r="W315" s="23">
        <f t="shared" si="96"/>
        <v>0</v>
      </c>
      <c r="X315" s="23">
        <f t="shared" si="96"/>
        <v>0</v>
      </c>
      <c r="Y315" s="23">
        <f t="shared" si="96"/>
        <v>0</v>
      </c>
      <c r="Z315" s="23">
        <f t="shared" si="96"/>
        <v>0</v>
      </c>
    </row>
    <row r="316" spans="2:26" x14ac:dyDescent="0.15">
      <c r="B316" s="23">
        <v>314</v>
      </c>
      <c r="C316" s="23" t="str">
        <f t="shared" si="85"/>
        <v>挂饰314</v>
      </c>
      <c r="D316" s="23" t="str">
        <f t="shared" si="93"/>
        <v>c</v>
      </c>
      <c r="E316" s="89" t="s">
        <v>1988</v>
      </c>
      <c r="F316" s="90" t="s">
        <v>2003</v>
      </c>
      <c r="G316" s="22" t="s">
        <v>2004</v>
      </c>
      <c r="H316" s="23">
        <f t="shared" si="90"/>
        <v>2</v>
      </c>
      <c r="I316" s="23">
        <f t="shared" si="78"/>
        <v>33</v>
      </c>
      <c r="J316" s="23">
        <f t="shared" si="79"/>
        <v>0</v>
      </c>
      <c r="K316" s="23">
        <f t="shared" si="80"/>
        <v>0</v>
      </c>
      <c r="L316" s="23">
        <f t="shared" si="81"/>
        <v>0</v>
      </c>
      <c r="M316" s="89" t="s">
        <v>2001</v>
      </c>
      <c r="N316" s="23">
        <f t="shared" si="82"/>
        <v>0</v>
      </c>
      <c r="O316" s="23">
        <f t="shared" si="83"/>
        <v>0</v>
      </c>
      <c r="P316" s="23">
        <f t="shared" si="84"/>
        <v>0</v>
      </c>
      <c r="Q316" s="112">
        <f t="shared" si="86"/>
        <v>0</v>
      </c>
      <c r="R316" s="112">
        <f t="shared" si="87"/>
        <v>0</v>
      </c>
      <c r="S316" s="112">
        <f t="shared" si="88"/>
        <v>0</v>
      </c>
      <c r="T316" s="89" t="s">
        <v>1988</v>
      </c>
      <c r="U316" s="23">
        <f t="shared" si="96"/>
        <v>0</v>
      </c>
      <c r="V316" s="23">
        <f t="shared" si="96"/>
        <v>0</v>
      </c>
      <c r="W316" s="23">
        <f t="shared" si="96"/>
        <v>0</v>
      </c>
      <c r="X316" s="23">
        <f t="shared" si="96"/>
        <v>0</v>
      </c>
      <c r="Y316" s="23">
        <f t="shared" si="96"/>
        <v>0</v>
      </c>
      <c r="Z316" s="23">
        <f t="shared" si="96"/>
        <v>0</v>
      </c>
    </row>
    <row r="317" spans="2:26" x14ac:dyDescent="0.15">
      <c r="B317" s="23">
        <v>315</v>
      </c>
      <c r="C317" s="23" t="str">
        <f t="shared" si="85"/>
        <v>挂饰315</v>
      </c>
      <c r="D317" s="23" t="str">
        <f t="shared" si="93"/>
        <v>c</v>
      </c>
      <c r="E317" s="89" t="s">
        <v>1952</v>
      </c>
      <c r="F317" s="90" t="s">
        <v>1954</v>
      </c>
      <c r="G317" s="22" t="s">
        <v>2005</v>
      </c>
      <c r="H317" s="23">
        <f t="shared" si="90"/>
        <v>3</v>
      </c>
      <c r="I317" s="23">
        <f t="shared" si="78"/>
        <v>49</v>
      </c>
      <c r="J317" s="23">
        <f t="shared" si="79"/>
        <v>0</v>
      </c>
      <c r="K317" s="23">
        <f t="shared" si="80"/>
        <v>0</v>
      </c>
      <c r="L317" s="23">
        <f t="shared" si="81"/>
        <v>0</v>
      </c>
      <c r="M317" s="89" t="s">
        <v>1951</v>
      </c>
      <c r="N317" s="23">
        <f t="shared" si="82"/>
        <v>0</v>
      </c>
      <c r="O317" s="23">
        <f t="shared" si="83"/>
        <v>0</v>
      </c>
      <c r="P317" s="23">
        <f t="shared" si="84"/>
        <v>0</v>
      </c>
      <c r="Q317" s="112">
        <f t="shared" si="86"/>
        <v>0</v>
      </c>
      <c r="R317" s="112">
        <f t="shared" si="87"/>
        <v>0</v>
      </c>
      <c r="S317" s="112">
        <f t="shared" si="88"/>
        <v>0</v>
      </c>
      <c r="T317" s="89" t="s">
        <v>1952</v>
      </c>
      <c r="U317" s="23">
        <f t="shared" si="96"/>
        <v>0</v>
      </c>
      <c r="V317" s="23">
        <f t="shared" si="96"/>
        <v>0</v>
      </c>
      <c r="W317" s="23">
        <f t="shared" si="96"/>
        <v>0</v>
      </c>
      <c r="X317" s="23">
        <f t="shared" si="96"/>
        <v>0</v>
      </c>
      <c r="Y317" s="23">
        <f t="shared" si="96"/>
        <v>0</v>
      </c>
      <c r="Z317" s="23">
        <f t="shared" si="96"/>
        <v>0</v>
      </c>
    </row>
    <row r="318" spans="2:26" x14ac:dyDescent="0.15">
      <c r="B318" s="23">
        <v>316</v>
      </c>
      <c r="C318" s="23" t="str">
        <f t="shared" si="85"/>
        <v>挂饰316</v>
      </c>
      <c r="D318" s="23" t="str">
        <f t="shared" si="93"/>
        <v>c</v>
      </c>
      <c r="E318" s="89" t="s">
        <v>1989</v>
      </c>
      <c r="F318" s="90" t="s">
        <v>1990</v>
      </c>
      <c r="G318" s="22" t="s">
        <v>2002</v>
      </c>
      <c r="H318" s="23">
        <f t="shared" si="90"/>
        <v>4</v>
      </c>
      <c r="I318" s="23">
        <f t="shared" si="78"/>
        <v>65</v>
      </c>
      <c r="J318" s="23">
        <f t="shared" si="79"/>
        <v>0</v>
      </c>
      <c r="K318" s="23">
        <f t="shared" si="80"/>
        <v>0</v>
      </c>
      <c r="L318" s="23">
        <f t="shared" si="81"/>
        <v>0</v>
      </c>
      <c r="M318" s="89" t="s">
        <v>1992</v>
      </c>
      <c r="N318" s="23">
        <f t="shared" si="82"/>
        <v>0</v>
      </c>
      <c r="O318" s="23">
        <f t="shared" si="83"/>
        <v>0</v>
      </c>
      <c r="P318" s="23">
        <f t="shared" si="84"/>
        <v>0</v>
      </c>
      <c r="Q318" s="112">
        <f t="shared" si="86"/>
        <v>0</v>
      </c>
      <c r="R318" s="112">
        <f t="shared" si="87"/>
        <v>0</v>
      </c>
      <c r="S318" s="112">
        <f t="shared" si="88"/>
        <v>0</v>
      </c>
      <c r="T318" s="89" t="s">
        <v>1989</v>
      </c>
      <c r="U318" s="23">
        <f t="shared" si="96"/>
        <v>0</v>
      </c>
      <c r="V318" s="23">
        <f t="shared" si="96"/>
        <v>0</v>
      </c>
      <c r="W318" s="23">
        <f t="shared" si="96"/>
        <v>0</v>
      </c>
      <c r="X318" s="23">
        <f t="shared" si="96"/>
        <v>0</v>
      </c>
      <c r="Y318" s="23">
        <f t="shared" si="96"/>
        <v>0</v>
      </c>
      <c r="Z318" s="23">
        <f t="shared" si="96"/>
        <v>0</v>
      </c>
    </row>
    <row r="319" spans="2:26" x14ac:dyDescent="0.15">
      <c r="B319" s="23">
        <v>317</v>
      </c>
      <c r="C319" s="23" t="str">
        <f t="shared" si="85"/>
        <v>挂饰317</v>
      </c>
      <c r="D319" s="23" t="str">
        <f t="shared" si="93"/>
        <v>c</v>
      </c>
      <c r="E319" s="89" t="s">
        <v>1989</v>
      </c>
      <c r="F319" s="90" t="s">
        <v>1990</v>
      </c>
      <c r="G319" s="22" t="s">
        <v>2002</v>
      </c>
      <c r="H319" s="23">
        <f t="shared" si="90"/>
        <v>5</v>
      </c>
      <c r="I319" s="23">
        <f t="shared" si="78"/>
        <v>81</v>
      </c>
      <c r="J319" s="23">
        <f t="shared" si="79"/>
        <v>0</v>
      </c>
      <c r="K319" s="23">
        <f t="shared" si="80"/>
        <v>0</v>
      </c>
      <c r="L319" s="23">
        <f t="shared" si="81"/>
        <v>0</v>
      </c>
      <c r="M319" s="89" t="s">
        <v>1992</v>
      </c>
      <c r="N319" s="23">
        <f t="shared" si="82"/>
        <v>0</v>
      </c>
      <c r="O319" s="23">
        <f t="shared" si="83"/>
        <v>0</v>
      </c>
      <c r="P319" s="23">
        <f t="shared" si="84"/>
        <v>0</v>
      </c>
      <c r="Q319" s="112">
        <f t="shared" si="86"/>
        <v>0</v>
      </c>
      <c r="R319" s="112">
        <f t="shared" si="87"/>
        <v>0</v>
      </c>
      <c r="S319" s="112">
        <f t="shared" si="88"/>
        <v>0</v>
      </c>
      <c r="T319" s="89" t="s">
        <v>1989</v>
      </c>
      <c r="U319" s="23">
        <f t="shared" si="96"/>
        <v>0</v>
      </c>
      <c r="V319" s="23">
        <f t="shared" si="96"/>
        <v>0</v>
      </c>
      <c r="W319" s="23">
        <f t="shared" si="96"/>
        <v>0</v>
      </c>
      <c r="X319" s="23">
        <f t="shared" si="96"/>
        <v>0</v>
      </c>
      <c r="Y319" s="23">
        <f t="shared" si="96"/>
        <v>0</v>
      </c>
      <c r="Z319" s="23">
        <f t="shared" si="96"/>
        <v>0</v>
      </c>
    </row>
    <row r="320" spans="2:26" x14ac:dyDescent="0.15">
      <c r="B320" s="23">
        <v>318</v>
      </c>
      <c r="C320" s="23" t="str">
        <f t="shared" si="85"/>
        <v>挂饰318</v>
      </c>
      <c r="D320" s="23" t="str">
        <f t="shared" si="93"/>
        <v>c</v>
      </c>
      <c r="E320" s="89" t="s">
        <v>1989</v>
      </c>
      <c r="F320" s="90" t="s">
        <v>1990</v>
      </c>
      <c r="G320" s="22" t="s">
        <v>2002</v>
      </c>
      <c r="H320" s="23">
        <f t="shared" si="90"/>
        <v>6</v>
      </c>
      <c r="I320" s="23">
        <f t="shared" si="78"/>
        <v>98</v>
      </c>
      <c r="J320" s="23">
        <f t="shared" si="79"/>
        <v>0</v>
      </c>
      <c r="K320" s="23">
        <f t="shared" si="80"/>
        <v>0</v>
      </c>
      <c r="L320" s="23">
        <f t="shared" si="81"/>
        <v>0</v>
      </c>
      <c r="M320" s="89" t="s">
        <v>1992</v>
      </c>
      <c r="N320" s="23">
        <f t="shared" si="82"/>
        <v>0</v>
      </c>
      <c r="O320" s="23">
        <f t="shared" si="83"/>
        <v>0</v>
      </c>
      <c r="P320" s="23">
        <f t="shared" si="84"/>
        <v>0</v>
      </c>
      <c r="Q320" s="112">
        <f t="shared" si="86"/>
        <v>0</v>
      </c>
      <c r="R320" s="112">
        <f t="shared" si="87"/>
        <v>0</v>
      </c>
      <c r="S320" s="112">
        <f t="shared" si="88"/>
        <v>0</v>
      </c>
      <c r="T320" s="89" t="s">
        <v>1989</v>
      </c>
      <c r="U320" s="23">
        <f t="shared" si="96"/>
        <v>0</v>
      </c>
      <c r="V320" s="23">
        <f t="shared" si="96"/>
        <v>0</v>
      </c>
      <c r="W320" s="23">
        <f t="shared" si="96"/>
        <v>0</v>
      </c>
      <c r="X320" s="23">
        <f t="shared" si="96"/>
        <v>0</v>
      </c>
      <c r="Y320" s="23">
        <f t="shared" si="96"/>
        <v>0</v>
      </c>
      <c r="Z320" s="23">
        <f t="shared" si="96"/>
        <v>0</v>
      </c>
    </row>
    <row r="321" spans="2:26" x14ac:dyDescent="0.15">
      <c r="B321" s="23">
        <v>319</v>
      </c>
      <c r="C321" s="23" t="str">
        <f t="shared" si="85"/>
        <v>挂饰319</v>
      </c>
      <c r="D321" s="23" t="str">
        <f t="shared" si="93"/>
        <v>c</v>
      </c>
      <c r="E321" s="89" t="s">
        <v>1989</v>
      </c>
      <c r="F321" s="90" t="s">
        <v>1990</v>
      </c>
      <c r="G321" s="22" t="s">
        <v>2002</v>
      </c>
      <c r="H321" s="23">
        <f t="shared" si="90"/>
        <v>7</v>
      </c>
      <c r="I321" s="23">
        <f t="shared" si="78"/>
        <v>114</v>
      </c>
      <c r="J321" s="23">
        <f t="shared" si="79"/>
        <v>0</v>
      </c>
      <c r="K321" s="23">
        <f t="shared" si="80"/>
        <v>0</v>
      </c>
      <c r="L321" s="23">
        <f t="shared" si="81"/>
        <v>0</v>
      </c>
      <c r="M321" s="89" t="s">
        <v>1992</v>
      </c>
      <c r="N321" s="23">
        <f t="shared" si="82"/>
        <v>0</v>
      </c>
      <c r="O321" s="23">
        <f t="shared" si="83"/>
        <v>0</v>
      </c>
      <c r="P321" s="23">
        <f t="shared" si="84"/>
        <v>0</v>
      </c>
      <c r="Q321" s="112">
        <f t="shared" si="86"/>
        <v>0</v>
      </c>
      <c r="R321" s="112">
        <f t="shared" si="87"/>
        <v>0</v>
      </c>
      <c r="S321" s="112">
        <f t="shared" si="88"/>
        <v>0</v>
      </c>
      <c r="T321" s="89" t="s">
        <v>1989</v>
      </c>
      <c r="U321" s="23">
        <f t="shared" si="96"/>
        <v>0</v>
      </c>
      <c r="V321" s="23">
        <f t="shared" si="96"/>
        <v>0</v>
      </c>
      <c r="W321" s="23">
        <f t="shared" si="96"/>
        <v>0</v>
      </c>
      <c r="X321" s="23">
        <f t="shared" si="96"/>
        <v>0</v>
      </c>
      <c r="Y321" s="23">
        <f t="shared" si="96"/>
        <v>0</v>
      </c>
      <c r="Z321" s="23">
        <f t="shared" si="96"/>
        <v>0</v>
      </c>
    </row>
    <row r="322" spans="2:26" x14ac:dyDescent="0.15">
      <c r="B322" s="23">
        <v>320</v>
      </c>
      <c r="C322" s="23" t="str">
        <f t="shared" si="85"/>
        <v>挂饰320</v>
      </c>
      <c r="D322" s="23" t="str">
        <f t="shared" si="93"/>
        <v>c</v>
      </c>
      <c r="E322" s="89" t="s">
        <v>1989</v>
      </c>
      <c r="F322" s="90" t="s">
        <v>1990</v>
      </c>
      <c r="G322" s="22" t="s">
        <v>2002</v>
      </c>
      <c r="H322" s="23">
        <f t="shared" si="90"/>
        <v>8</v>
      </c>
      <c r="I322" s="23">
        <f t="shared" si="78"/>
        <v>130</v>
      </c>
      <c r="J322" s="23">
        <f t="shared" si="79"/>
        <v>0</v>
      </c>
      <c r="K322" s="23">
        <f t="shared" si="80"/>
        <v>0</v>
      </c>
      <c r="L322" s="23">
        <f t="shared" si="81"/>
        <v>0</v>
      </c>
      <c r="M322" s="89" t="s">
        <v>1992</v>
      </c>
      <c r="N322" s="23">
        <f t="shared" si="82"/>
        <v>0</v>
      </c>
      <c r="O322" s="23">
        <f t="shared" si="83"/>
        <v>0</v>
      </c>
      <c r="P322" s="23">
        <f t="shared" si="84"/>
        <v>0</v>
      </c>
      <c r="Q322" s="112">
        <f t="shared" si="86"/>
        <v>0</v>
      </c>
      <c r="R322" s="112">
        <f t="shared" si="87"/>
        <v>0</v>
      </c>
      <c r="S322" s="112">
        <f t="shared" si="88"/>
        <v>0</v>
      </c>
      <c r="T322" s="89" t="s">
        <v>1989</v>
      </c>
      <c r="U322" s="23">
        <f t="shared" si="96"/>
        <v>0</v>
      </c>
      <c r="V322" s="23">
        <f t="shared" si="96"/>
        <v>0</v>
      </c>
      <c r="W322" s="23">
        <f t="shared" si="96"/>
        <v>0</v>
      </c>
      <c r="X322" s="23">
        <f t="shared" si="96"/>
        <v>0</v>
      </c>
      <c r="Y322" s="23">
        <f t="shared" si="96"/>
        <v>0</v>
      </c>
      <c r="Z322" s="23">
        <f t="shared" si="96"/>
        <v>0</v>
      </c>
    </row>
    <row r="323" spans="2:26" x14ac:dyDescent="0.15">
      <c r="B323" s="23">
        <v>321</v>
      </c>
      <c r="C323" s="23" t="str">
        <f t="shared" si="85"/>
        <v>挂饰321</v>
      </c>
      <c r="D323" s="23" t="str">
        <f t="shared" si="93"/>
        <v>s</v>
      </c>
      <c r="E323" s="89" t="s">
        <v>1989</v>
      </c>
      <c r="F323" s="90" t="s">
        <v>2006</v>
      </c>
      <c r="G323" s="22" t="s">
        <v>2007</v>
      </c>
      <c r="H323" s="23">
        <f t="shared" si="90"/>
        <v>1</v>
      </c>
      <c r="I323" s="23">
        <f t="shared" ref="I323:I386" si="97">ROUND(VLOOKUP($F323,professionGrow,防御力,FALSE)*(1+VLOOKUP($G323,professionGrowP,防御力,FALSE))*$H323*10*VLOOKUP($D323,drop_qulity,4,FALSE)*(1+VLOOKUP($G323,eq_change2,防御力,FALSE)),0)</f>
        <v>17</v>
      </c>
      <c r="J323" s="23">
        <f t="shared" ref="J323:J386" si="98">ROUND(VLOOKUP($F323,professionGrow,血量,FALSE)*(1+VLOOKUP($G323,professionGrowP,血量,FALSE))*$H323*10*VLOOKUP($D323,drop_qulity,5,FALSE)*(1+VLOOKUP($G323,eq_change2,血量,FALSE)),0)</f>
        <v>16</v>
      </c>
      <c r="K323" s="23">
        <f t="shared" ref="K323:K386" si="99">ROUND(VLOOKUP($F323,professionGrow,魔法值,FALSE)*(1+VLOOKUP($G323,professionGrowP,魔法值,FALSE))*$H323*10*VLOOKUP($D323,drop_qulity,5,FALSE)*(1+VLOOKUP($G323,eq_change2,魔法值,FALSE)),0)</f>
        <v>7</v>
      </c>
      <c r="L323" s="23">
        <f t="shared" ref="L323:L386" si="100">ROUND(VLOOKUP($F323,professionGrow,力量,FALSE)*(1+VLOOKUP($G323,professionGrowP,力量,FALSE))*$H323*10*VLOOKUP($D323,drop_qulity,5,FALSE)*(1+VLOOKUP(G323,eq_change2,力量,FALSE)),0)</f>
        <v>13</v>
      </c>
      <c r="M323" s="89" t="s">
        <v>1992</v>
      </c>
      <c r="N323" s="23">
        <f t="shared" ref="N323:N386" si="101">ROUND(VLOOKUP($F323,professionGrow,魔攻,FALSE)*(1+VLOOKUP($G323,professionGrowP,魔攻,FALSE))*$H323*10*VLOOKUP($D323,drop_qulity,5,FALSE)*(1+VLOOKUP(G323,eq_change2,魔攻,FALSE)),0)</f>
        <v>9</v>
      </c>
      <c r="O323" s="23">
        <f t="shared" ref="O323:O386" si="102">ROUND(VLOOKUP($F323,professionGrow,敏捷,FALSE)*(1+VLOOKUP($G323,professionGrowP,敏捷,FALSE))*$H323*10*VLOOKUP($D323,drop_qulity,5,FALSE)*(1+VLOOKUP(G323,eq_change2,敏捷,FALSE)),0)</f>
        <v>9</v>
      </c>
      <c r="P323" s="23">
        <f t="shared" ref="P323:P386" si="103">ROUND(VLOOKUP($F323,professionGrow,幸运,FALSE)*(1+VLOOKUP($G323,professionGrowP,幸运,FALSE))*$H323*10*VLOOKUP($D323,drop_qulity,5,FALSE)*(1+VLOOKUP(G323,eq_change2,幸运,FALSE)),0)</f>
        <v>5</v>
      </c>
      <c r="Q323" s="112">
        <f t="shared" si="86"/>
        <v>2.5000000000000001E-2</v>
      </c>
      <c r="R323" s="112">
        <f t="shared" si="87"/>
        <v>2.2499999999999999E-2</v>
      </c>
      <c r="S323" s="112">
        <f t="shared" si="88"/>
        <v>8.3333333333333332E-3</v>
      </c>
      <c r="T323" s="89" t="s">
        <v>1989</v>
      </c>
      <c r="U323" s="23">
        <f t="shared" ref="U323:Z332" si="104">ROUND(VLOOKUP($F323,professionGrow,MATCH(U$2,professionGrowPName,0),FALSE)*(1+VLOOKUP($G323,professionGrowP,MATCH(U$2,professionGrowPName,0),FALSE))*$H323*10*VLOOKUP($D323,drop_qulity,5,FALSE),0)</f>
        <v>6</v>
      </c>
      <c r="V323" s="23">
        <f t="shared" si="104"/>
        <v>5</v>
      </c>
      <c r="W323" s="23">
        <f t="shared" si="104"/>
        <v>4</v>
      </c>
      <c r="X323" s="23">
        <f t="shared" si="104"/>
        <v>6</v>
      </c>
      <c r="Y323" s="23">
        <f t="shared" si="104"/>
        <v>5</v>
      </c>
      <c r="Z323" s="23">
        <f t="shared" si="104"/>
        <v>6</v>
      </c>
    </row>
    <row r="324" spans="2:26" x14ac:dyDescent="0.15">
      <c r="B324" s="23">
        <v>322</v>
      </c>
      <c r="C324" s="23" t="str">
        <f t="shared" ref="C324:C387" si="105">"挂饰"&amp;B324</f>
        <v>挂饰322</v>
      </c>
      <c r="D324" s="23" t="str">
        <f t="shared" si="93"/>
        <v>s</v>
      </c>
      <c r="E324" s="89" t="s">
        <v>1989</v>
      </c>
      <c r="F324" s="90" t="s">
        <v>2006</v>
      </c>
      <c r="G324" s="22" t="s">
        <v>2007</v>
      </c>
      <c r="H324" s="23">
        <f t="shared" si="90"/>
        <v>2</v>
      </c>
      <c r="I324" s="23">
        <f t="shared" si="97"/>
        <v>34</v>
      </c>
      <c r="J324" s="23">
        <f t="shared" si="98"/>
        <v>33</v>
      </c>
      <c r="K324" s="23">
        <f t="shared" si="99"/>
        <v>13</v>
      </c>
      <c r="L324" s="23">
        <f t="shared" si="100"/>
        <v>25</v>
      </c>
      <c r="M324" s="89" t="s">
        <v>1992</v>
      </c>
      <c r="N324" s="23">
        <f t="shared" si="101"/>
        <v>17</v>
      </c>
      <c r="O324" s="23">
        <f t="shared" si="102"/>
        <v>18</v>
      </c>
      <c r="P324" s="23">
        <f t="shared" si="103"/>
        <v>11</v>
      </c>
      <c r="Q324" s="112">
        <f t="shared" ref="Q324:Q387" si="106">(P324/2)%</f>
        <v>5.5E-2</v>
      </c>
      <c r="R324" s="112">
        <f t="shared" ref="R324:R387" si="107">(O324/4)%</f>
        <v>4.4999999999999998E-2</v>
      </c>
      <c r="S324" s="112">
        <f t="shared" ref="S324:S387" si="108">(P324/6)%</f>
        <v>1.8333333333333333E-2</v>
      </c>
      <c r="T324" s="89" t="s">
        <v>1989</v>
      </c>
      <c r="U324" s="23">
        <f t="shared" si="104"/>
        <v>13</v>
      </c>
      <c r="V324" s="23">
        <f t="shared" si="104"/>
        <v>9</v>
      </c>
      <c r="W324" s="23">
        <f t="shared" si="104"/>
        <v>8</v>
      </c>
      <c r="X324" s="23">
        <f t="shared" si="104"/>
        <v>13</v>
      </c>
      <c r="Y324" s="23">
        <f t="shared" si="104"/>
        <v>11</v>
      </c>
      <c r="Z324" s="23">
        <f t="shared" si="104"/>
        <v>13</v>
      </c>
    </row>
    <row r="325" spans="2:26" x14ac:dyDescent="0.15">
      <c r="B325" s="23">
        <v>323</v>
      </c>
      <c r="C325" s="23" t="str">
        <f t="shared" si="105"/>
        <v>挂饰323</v>
      </c>
      <c r="D325" s="23" t="str">
        <f t="shared" si="93"/>
        <v>s</v>
      </c>
      <c r="E325" s="89" t="s">
        <v>1989</v>
      </c>
      <c r="F325" s="90" t="s">
        <v>2006</v>
      </c>
      <c r="G325" s="22" t="s">
        <v>2007</v>
      </c>
      <c r="H325" s="23">
        <f t="shared" si="90"/>
        <v>3</v>
      </c>
      <c r="I325" s="23">
        <f t="shared" si="97"/>
        <v>51</v>
      </c>
      <c r="J325" s="23">
        <f t="shared" si="98"/>
        <v>49</v>
      </c>
      <c r="K325" s="23">
        <f t="shared" si="99"/>
        <v>20</v>
      </c>
      <c r="L325" s="23">
        <f t="shared" si="100"/>
        <v>38</v>
      </c>
      <c r="M325" s="89" t="s">
        <v>1992</v>
      </c>
      <c r="N325" s="23">
        <f t="shared" si="101"/>
        <v>26</v>
      </c>
      <c r="O325" s="23">
        <f t="shared" si="102"/>
        <v>27</v>
      </c>
      <c r="P325" s="23">
        <f t="shared" si="103"/>
        <v>16</v>
      </c>
      <c r="Q325" s="112">
        <f t="shared" si="106"/>
        <v>0.08</v>
      </c>
      <c r="R325" s="112">
        <f t="shared" si="107"/>
        <v>6.7500000000000004E-2</v>
      </c>
      <c r="S325" s="112">
        <f t="shared" si="108"/>
        <v>2.6666666666666665E-2</v>
      </c>
      <c r="T325" s="89" t="s">
        <v>1989</v>
      </c>
      <c r="U325" s="23">
        <f t="shared" si="104"/>
        <v>19</v>
      </c>
      <c r="V325" s="23">
        <f t="shared" si="104"/>
        <v>14</v>
      </c>
      <c r="W325" s="23">
        <f t="shared" si="104"/>
        <v>11</v>
      </c>
      <c r="X325" s="23">
        <f t="shared" si="104"/>
        <v>19</v>
      </c>
      <c r="Y325" s="23">
        <f t="shared" si="104"/>
        <v>16</v>
      </c>
      <c r="Z325" s="23">
        <f t="shared" si="104"/>
        <v>19</v>
      </c>
    </row>
    <row r="326" spans="2:26" x14ac:dyDescent="0.15">
      <c r="B326" s="23">
        <v>324</v>
      </c>
      <c r="C326" s="23" t="str">
        <f t="shared" si="105"/>
        <v>挂饰324</v>
      </c>
      <c r="D326" s="23" t="str">
        <f t="shared" si="93"/>
        <v>s</v>
      </c>
      <c r="E326" s="89" t="s">
        <v>1989</v>
      </c>
      <c r="F326" s="90" t="s">
        <v>2006</v>
      </c>
      <c r="G326" s="22" t="s">
        <v>2007</v>
      </c>
      <c r="H326" s="23">
        <f t="shared" si="90"/>
        <v>4</v>
      </c>
      <c r="I326" s="23">
        <f t="shared" si="97"/>
        <v>68</v>
      </c>
      <c r="J326" s="23">
        <f t="shared" si="98"/>
        <v>65</v>
      </c>
      <c r="K326" s="23">
        <f t="shared" si="99"/>
        <v>26</v>
      </c>
      <c r="L326" s="23">
        <f t="shared" si="100"/>
        <v>50</v>
      </c>
      <c r="M326" s="89" t="s">
        <v>1992</v>
      </c>
      <c r="N326" s="23">
        <f t="shared" si="101"/>
        <v>35</v>
      </c>
      <c r="O326" s="23">
        <f t="shared" si="102"/>
        <v>36</v>
      </c>
      <c r="P326" s="23">
        <f t="shared" si="103"/>
        <v>22</v>
      </c>
      <c r="Q326" s="112">
        <f t="shared" si="106"/>
        <v>0.11</v>
      </c>
      <c r="R326" s="112">
        <f t="shared" si="107"/>
        <v>0.09</v>
      </c>
      <c r="S326" s="112">
        <f t="shared" si="108"/>
        <v>3.6666666666666667E-2</v>
      </c>
      <c r="T326" s="89" t="s">
        <v>1989</v>
      </c>
      <c r="U326" s="23">
        <f t="shared" si="104"/>
        <v>25</v>
      </c>
      <c r="V326" s="23">
        <f t="shared" si="104"/>
        <v>18</v>
      </c>
      <c r="W326" s="23">
        <f t="shared" si="104"/>
        <v>15</v>
      </c>
      <c r="X326" s="23">
        <f t="shared" si="104"/>
        <v>25</v>
      </c>
      <c r="Y326" s="23">
        <f t="shared" si="104"/>
        <v>22</v>
      </c>
      <c r="Z326" s="23">
        <f t="shared" si="104"/>
        <v>25</v>
      </c>
    </row>
    <row r="327" spans="2:26" x14ac:dyDescent="0.15">
      <c r="B327" s="23">
        <v>325</v>
      </c>
      <c r="C327" s="23" t="str">
        <f t="shared" si="105"/>
        <v>挂饰325</v>
      </c>
      <c r="D327" s="23" t="str">
        <f t="shared" si="93"/>
        <v>s</v>
      </c>
      <c r="E327" s="89" t="s">
        <v>1989</v>
      </c>
      <c r="F327" s="90" t="s">
        <v>2006</v>
      </c>
      <c r="G327" s="22" t="s">
        <v>2007</v>
      </c>
      <c r="H327" s="23">
        <f t="shared" si="90"/>
        <v>5</v>
      </c>
      <c r="I327" s="23">
        <f t="shared" si="97"/>
        <v>84</v>
      </c>
      <c r="J327" s="23">
        <f t="shared" si="98"/>
        <v>82</v>
      </c>
      <c r="K327" s="23">
        <f t="shared" si="99"/>
        <v>33</v>
      </c>
      <c r="L327" s="23">
        <f t="shared" si="100"/>
        <v>63</v>
      </c>
      <c r="M327" s="89" t="s">
        <v>1992</v>
      </c>
      <c r="N327" s="23">
        <f t="shared" si="101"/>
        <v>44</v>
      </c>
      <c r="O327" s="23">
        <f t="shared" si="102"/>
        <v>45</v>
      </c>
      <c r="P327" s="23">
        <f t="shared" si="103"/>
        <v>27</v>
      </c>
      <c r="Q327" s="112">
        <f t="shared" si="106"/>
        <v>0.13500000000000001</v>
      </c>
      <c r="R327" s="112">
        <f t="shared" si="107"/>
        <v>0.1125</v>
      </c>
      <c r="S327" s="112">
        <f t="shared" si="108"/>
        <v>4.4999999999999998E-2</v>
      </c>
      <c r="T327" s="89" t="s">
        <v>1989</v>
      </c>
      <c r="U327" s="23">
        <f t="shared" si="104"/>
        <v>31</v>
      </c>
      <c r="V327" s="23">
        <f t="shared" si="104"/>
        <v>23</v>
      </c>
      <c r="W327" s="23">
        <f t="shared" si="104"/>
        <v>19</v>
      </c>
      <c r="X327" s="23">
        <f t="shared" si="104"/>
        <v>31</v>
      </c>
      <c r="Y327" s="23">
        <f t="shared" si="104"/>
        <v>27</v>
      </c>
      <c r="Z327" s="23">
        <f t="shared" si="104"/>
        <v>31</v>
      </c>
    </row>
    <row r="328" spans="2:26" x14ac:dyDescent="0.15">
      <c r="B328" s="23">
        <v>326</v>
      </c>
      <c r="C328" s="23" t="str">
        <f t="shared" si="105"/>
        <v>挂饰326</v>
      </c>
      <c r="D328" s="23" t="str">
        <f t="shared" si="93"/>
        <v>s</v>
      </c>
      <c r="E328" s="89" t="s">
        <v>1989</v>
      </c>
      <c r="F328" s="90" t="s">
        <v>2006</v>
      </c>
      <c r="G328" s="22" t="s">
        <v>2007</v>
      </c>
      <c r="H328" s="23">
        <f t="shared" si="90"/>
        <v>6</v>
      </c>
      <c r="I328" s="23">
        <f t="shared" si="97"/>
        <v>101</v>
      </c>
      <c r="J328" s="23">
        <f t="shared" si="98"/>
        <v>98</v>
      </c>
      <c r="K328" s="23">
        <f t="shared" si="99"/>
        <v>39</v>
      </c>
      <c r="L328" s="23">
        <f t="shared" si="100"/>
        <v>75</v>
      </c>
      <c r="M328" s="89" t="s">
        <v>1992</v>
      </c>
      <c r="N328" s="23">
        <f t="shared" si="101"/>
        <v>52</v>
      </c>
      <c r="O328" s="23">
        <f t="shared" si="102"/>
        <v>54</v>
      </c>
      <c r="P328" s="23">
        <f t="shared" si="103"/>
        <v>33</v>
      </c>
      <c r="Q328" s="112">
        <f t="shared" si="106"/>
        <v>0.16500000000000001</v>
      </c>
      <c r="R328" s="112">
        <f t="shared" si="107"/>
        <v>0.13500000000000001</v>
      </c>
      <c r="S328" s="112">
        <f t="shared" si="108"/>
        <v>5.5E-2</v>
      </c>
      <c r="T328" s="89" t="s">
        <v>1989</v>
      </c>
      <c r="U328" s="23">
        <f t="shared" si="104"/>
        <v>38</v>
      </c>
      <c r="V328" s="23">
        <f t="shared" si="104"/>
        <v>28</v>
      </c>
      <c r="W328" s="23">
        <f t="shared" si="104"/>
        <v>23</v>
      </c>
      <c r="X328" s="23">
        <f t="shared" si="104"/>
        <v>38</v>
      </c>
      <c r="Y328" s="23">
        <f t="shared" si="104"/>
        <v>33</v>
      </c>
      <c r="Z328" s="23">
        <f t="shared" si="104"/>
        <v>38</v>
      </c>
    </row>
    <row r="329" spans="2:26" x14ac:dyDescent="0.15">
      <c r="B329" s="23">
        <v>327</v>
      </c>
      <c r="C329" s="23" t="str">
        <f t="shared" si="105"/>
        <v>挂饰327</v>
      </c>
      <c r="D329" s="23" t="str">
        <f t="shared" si="93"/>
        <v>s</v>
      </c>
      <c r="E329" s="89" t="s">
        <v>1989</v>
      </c>
      <c r="F329" s="90" t="s">
        <v>2006</v>
      </c>
      <c r="G329" s="22" t="s">
        <v>2007</v>
      </c>
      <c r="H329" s="23">
        <f t="shared" si="90"/>
        <v>7</v>
      </c>
      <c r="I329" s="23">
        <f t="shared" si="97"/>
        <v>118</v>
      </c>
      <c r="J329" s="23">
        <f t="shared" si="98"/>
        <v>114</v>
      </c>
      <c r="K329" s="23">
        <f t="shared" si="99"/>
        <v>46</v>
      </c>
      <c r="L329" s="23">
        <f t="shared" si="100"/>
        <v>88</v>
      </c>
      <c r="M329" s="89" t="s">
        <v>1992</v>
      </c>
      <c r="N329" s="23">
        <f t="shared" si="101"/>
        <v>61</v>
      </c>
      <c r="O329" s="23">
        <f t="shared" si="102"/>
        <v>63</v>
      </c>
      <c r="P329" s="23">
        <f t="shared" si="103"/>
        <v>38</v>
      </c>
      <c r="Q329" s="112">
        <f t="shared" si="106"/>
        <v>0.19</v>
      </c>
      <c r="R329" s="112">
        <f t="shared" si="107"/>
        <v>0.1575</v>
      </c>
      <c r="S329" s="112">
        <f t="shared" si="108"/>
        <v>6.3333333333333325E-2</v>
      </c>
      <c r="T329" s="89" t="s">
        <v>1989</v>
      </c>
      <c r="U329" s="23">
        <f t="shared" si="104"/>
        <v>44</v>
      </c>
      <c r="V329" s="23">
        <f t="shared" si="104"/>
        <v>32</v>
      </c>
      <c r="W329" s="23">
        <f t="shared" si="104"/>
        <v>27</v>
      </c>
      <c r="X329" s="23">
        <f t="shared" si="104"/>
        <v>44</v>
      </c>
      <c r="Y329" s="23">
        <f t="shared" si="104"/>
        <v>38</v>
      </c>
      <c r="Z329" s="23">
        <f t="shared" si="104"/>
        <v>44</v>
      </c>
    </row>
    <row r="330" spans="2:26" x14ac:dyDescent="0.15">
      <c r="B330" s="23">
        <v>328</v>
      </c>
      <c r="C330" s="23" t="str">
        <f t="shared" si="105"/>
        <v>挂饰328</v>
      </c>
      <c r="D330" s="23" t="str">
        <f t="shared" si="93"/>
        <v>s</v>
      </c>
      <c r="E330" s="89" t="s">
        <v>1989</v>
      </c>
      <c r="F330" s="90" t="s">
        <v>2006</v>
      </c>
      <c r="G330" s="22" t="s">
        <v>2007</v>
      </c>
      <c r="H330" s="23">
        <f t="shared" si="90"/>
        <v>8</v>
      </c>
      <c r="I330" s="23">
        <f t="shared" si="97"/>
        <v>135</v>
      </c>
      <c r="J330" s="23">
        <f t="shared" si="98"/>
        <v>131</v>
      </c>
      <c r="K330" s="23">
        <f t="shared" si="99"/>
        <v>52</v>
      </c>
      <c r="L330" s="23">
        <f t="shared" si="100"/>
        <v>100</v>
      </c>
      <c r="M330" s="89" t="s">
        <v>1992</v>
      </c>
      <c r="N330" s="23">
        <f t="shared" si="101"/>
        <v>70</v>
      </c>
      <c r="O330" s="23">
        <f t="shared" si="102"/>
        <v>72</v>
      </c>
      <c r="P330" s="23">
        <f t="shared" si="103"/>
        <v>44</v>
      </c>
      <c r="Q330" s="112">
        <f t="shared" si="106"/>
        <v>0.22</v>
      </c>
      <c r="R330" s="112">
        <f t="shared" si="107"/>
        <v>0.18</v>
      </c>
      <c r="S330" s="112">
        <f t="shared" si="108"/>
        <v>7.3333333333333334E-2</v>
      </c>
      <c r="T330" s="89" t="s">
        <v>1989</v>
      </c>
      <c r="U330" s="23">
        <f t="shared" si="104"/>
        <v>50</v>
      </c>
      <c r="V330" s="23">
        <f t="shared" si="104"/>
        <v>37</v>
      </c>
      <c r="W330" s="23">
        <f t="shared" si="104"/>
        <v>30</v>
      </c>
      <c r="X330" s="23">
        <f t="shared" si="104"/>
        <v>50</v>
      </c>
      <c r="Y330" s="23">
        <f t="shared" si="104"/>
        <v>44</v>
      </c>
      <c r="Z330" s="23">
        <f t="shared" si="104"/>
        <v>50</v>
      </c>
    </row>
    <row r="331" spans="2:26" x14ac:dyDescent="0.15">
      <c r="B331" s="23">
        <v>329</v>
      </c>
      <c r="C331" s="23" t="str">
        <f t="shared" si="105"/>
        <v>挂饰329</v>
      </c>
      <c r="D331" s="23" t="str">
        <f t="shared" si="93"/>
        <v>a</v>
      </c>
      <c r="E331" s="89" t="s">
        <v>1989</v>
      </c>
      <c r="F331" s="90" t="s">
        <v>2006</v>
      </c>
      <c r="G331" s="22" t="s">
        <v>2007</v>
      </c>
      <c r="H331" s="23">
        <f t="shared" si="90"/>
        <v>1</v>
      </c>
      <c r="I331" s="23">
        <f t="shared" si="97"/>
        <v>10</v>
      </c>
      <c r="J331" s="23">
        <f t="shared" si="98"/>
        <v>19</v>
      </c>
      <c r="K331" s="23">
        <f t="shared" si="99"/>
        <v>7</v>
      </c>
      <c r="L331" s="23">
        <f t="shared" si="100"/>
        <v>14</v>
      </c>
      <c r="M331" s="89" t="s">
        <v>1992</v>
      </c>
      <c r="N331" s="23">
        <f t="shared" si="101"/>
        <v>10</v>
      </c>
      <c r="O331" s="23">
        <f t="shared" si="102"/>
        <v>10</v>
      </c>
      <c r="P331" s="23">
        <f t="shared" si="103"/>
        <v>6</v>
      </c>
      <c r="Q331" s="112">
        <f t="shared" si="106"/>
        <v>0.03</v>
      </c>
      <c r="R331" s="112">
        <f t="shared" si="107"/>
        <v>2.5000000000000001E-2</v>
      </c>
      <c r="S331" s="112">
        <f t="shared" si="108"/>
        <v>0.01</v>
      </c>
      <c r="T331" s="89" t="s">
        <v>1989</v>
      </c>
      <c r="U331" s="23">
        <f t="shared" si="104"/>
        <v>7</v>
      </c>
      <c r="V331" s="23">
        <f t="shared" si="104"/>
        <v>5</v>
      </c>
      <c r="W331" s="23">
        <f t="shared" si="104"/>
        <v>4</v>
      </c>
      <c r="X331" s="23">
        <f t="shared" si="104"/>
        <v>7</v>
      </c>
      <c r="Y331" s="23">
        <f t="shared" si="104"/>
        <v>6</v>
      </c>
      <c r="Z331" s="23">
        <f t="shared" si="104"/>
        <v>7</v>
      </c>
    </row>
    <row r="332" spans="2:26" x14ac:dyDescent="0.15">
      <c r="B332" s="23">
        <v>330</v>
      </c>
      <c r="C332" s="23" t="str">
        <f t="shared" si="105"/>
        <v>挂饰330</v>
      </c>
      <c r="D332" s="23" t="str">
        <f t="shared" si="93"/>
        <v>a</v>
      </c>
      <c r="E332" s="89" t="s">
        <v>1989</v>
      </c>
      <c r="F332" s="90" t="s">
        <v>2006</v>
      </c>
      <c r="G332" s="22" t="s">
        <v>2007</v>
      </c>
      <c r="H332" s="23">
        <f t="shared" ref="H332:H395" si="109">H324</f>
        <v>2</v>
      </c>
      <c r="I332" s="23">
        <f t="shared" si="97"/>
        <v>19</v>
      </c>
      <c r="J332" s="23">
        <f t="shared" si="98"/>
        <v>37</v>
      </c>
      <c r="K332" s="23">
        <f t="shared" si="99"/>
        <v>15</v>
      </c>
      <c r="L332" s="23">
        <f t="shared" si="100"/>
        <v>29</v>
      </c>
      <c r="M332" s="89" t="s">
        <v>1992</v>
      </c>
      <c r="N332" s="23">
        <f t="shared" si="101"/>
        <v>20</v>
      </c>
      <c r="O332" s="23">
        <f t="shared" si="102"/>
        <v>21</v>
      </c>
      <c r="P332" s="23">
        <f t="shared" si="103"/>
        <v>12</v>
      </c>
      <c r="Q332" s="112">
        <f t="shared" si="106"/>
        <v>0.06</v>
      </c>
      <c r="R332" s="112">
        <f t="shared" si="107"/>
        <v>5.2499999999999998E-2</v>
      </c>
      <c r="S332" s="112">
        <f t="shared" si="108"/>
        <v>0.02</v>
      </c>
      <c r="T332" s="89" t="s">
        <v>1989</v>
      </c>
      <c r="U332" s="23">
        <f t="shared" si="104"/>
        <v>14</v>
      </c>
      <c r="V332" s="23">
        <f t="shared" si="104"/>
        <v>11</v>
      </c>
      <c r="W332" s="23">
        <f t="shared" si="104"/>
        <v>9</v>
      </c>
      <c r="X332" s="23">
        <f t="shared" si="104"/>
        <v>14</v>
      </c>
      <c r="Y332" s="23">
        <f t="shared" si="104"/>
        <v>12</v>
      </c>
      <c r="Z332" s="23">
        <f t="shared" si="104"/>
        <v>14</v>
      </c>
    </row>
    <row r="333" spans="2:26" x14ac:dyDescent="0.15">
      <c r="B333" s="23">
        <v>331</v>
      </c>
      <c r="C333" s="23" t="str">
        <f t="shared" si="105"/>
        <v>挂饰331</v>
      </c>
      <c r="D333" s="23" t="str">
        <f t="shared" si="93"/>
        <v>a</v>
      </c>
      <c r="E333" s="89" t="s">
        <v>1989</v>
      </c>
      <c r="F333" s="90" t="s">
        <v>2006</v>
      </c>
      <c r="G333" s="22" t="s">
        <v>2007</v>
      </c>
      <c r="H333" s="23">
        <f t="shared" si="109"/>
        <v>3</v>
      </c>
      <c r="I333" s="23">
        <f t="shared" si="97"/>
        <v>29</v>
      </c>
      <c r="J333" s="23">
        <f t="shared" si="98"/>
        <v>56</v>
      </c>
      <c r="K333" s="23">
        <f t="shared" si="99"/>
        <v>22</v>
      </c>
      <c r="L333" s="23">
        <f t="shared" si="100"/>
        <v>43</v>
      </c>
      <c r="M333" s="89" t="s">
        <v>1992</v>
      </c>
      <c r="N333" s="23">
        <f t="shared" si="101"/>
        <v>30</v>
      </c>
      <c r="O333" s="23">
        <f t="shared" si="102"/>
        <v>31</v>
      </c>
      <c r="P333" s="23">
        <f t="shared" si="103"/>
        <v>19</v>
      </c>
      <c r="Q333" s="112">
        <f t="shared" si="106"/>
        <v>9.5000000000000001E-2</v>
      </c>
      <c r="R333" s="112">
        <f t="shared" si="107"/>
        <v>7.7499999999999999E-2</v>
      </c>
      <c r="S333" s="112">
        <f t="shared" si="108"/>
        <v>3.1666666666666662E-2</v>
      </c>
      <c r="T333" s="89" t="s">
        <v>1989</v>
      </c>
      <c r="U333" s="23">
        <f t="shared" ref="U333:Z342" si="110">ROUND(VLOOKUP($F333,professionGrow,MATCH(U$2,professionGrowPName,0),FALSE)*(1+VLOOKUP($G333,professionGrowP,MATCH(U$2,professionGrowPName,0),FALSE))*$H333*10*VLOOKUP($D333,drop_qulity,5,FALSE),0)</f>
        <v>22</v>
      </c>
      <c r="V333" s="23">
        <f t="shared" si="110"/>
        <v>16</v>
      </c>
      <c r="W333" s="23">
        <f t="shared" si="110"/>
        <v>13</v>
      </c>
      <c r="X333" s="23">
        <f t="shared" si="110"/>
        <v>22</v>
      </c>
      <c r="Y333" s="23">
        <f t="shared" si="110"/>
        <v>19</v>
      </c>
      <c r="Z333" s="23">
        <f t="shared" si="110"/>
        <v>22</v>
      </c>
    </row>
    <row r="334" spans="2:26" x14ac:dyDescent="0.15">
      <c r="B334" s="23">
        <v>332</v>
      </c>
      <c r="C334" s="23" t="str">
        <f t="shared" si="105"/>
        <v>挂饰332</v>
      </c>
      <c r="D334" s="23" t="str">
        <f t="shared" si="93"/>
        <v>a</v>
      </c>
      <c r="E334" s="89" t="s">
        <v>1989</v>
      </c>
      <c r="F334" s="90" t="s">
        <v>2006</v>
      </c>
      <c r="G334" s="22" t="s">
        <v>2007</v>
      </c>
      <c r="H334" s="23">
        <f t="shared" si="109"/>
        <v>4</v>
      </c>
      <c r="I334" s="23">
        <f t="shared" si="97"/>
        <v>38</v>
      </c>
      <c r="J334" s="23">
        <f t="shared" si="98"/>
        <v>75</v>
      </c>
      <c r="K334" s="23">
        <f t="shared" si="99"/>
        <v>30</v>
      </c>
      <c r="L334" s="23">
        <f t="shared" si="100"/>
        <v>57</v>
      </c>
      <c r="M334" s="89" t="s">
        <v>1992</v>
      </c>
      <c r="N334" s="23">
        <f t="shared" si="101"/>
        <v>40</v>
      </c>
      <c r="O334" s="23">
        <f t="shared" si="102"/>
        <v>41</v>
      </c>
      <c r="P334" s="23">
        <f t="shared" si="103"/>
        <v>25</v>
      </c>
      <c r="Q334" s="112">
        <f t="shared" si="106"/>
        <v>0.125</v>
      </c>
      <c r="R334" s="112">
        <f t="shared" si="107"/>
        <v>0.10249999999999999</v>
      </c>
      <c r="S334" s="112">
        <f t="shared" si="108"/>
        <v>4.1666666666666671E-2</v>
      </c>
      <c r="T334" s="89" t="s">
        <v>1989</v>
      </c>
      <c r="U334" s="23">
        <f t="shared" si="110"/>
        <v>29</v>
      </c>
      <c r="V334" s="23">
        <f t="shared" si="110"/>
        <v>21</v>
      </c>
      <c r="W334" s="23">
        <f t="shared" si="110"/>
        <v>17</v>
      </c>
      <c r="X334" s="23">
        <f t="shared" si="110"/>
        <v>29</v>
      </c>
      <c r="Y334" s="23">
        <f t="shared" si="110"/>
        <v>25</v>
      </c>
      <c r="Z334" s="23">
        <f t="shared" si="110"/>
        <v>29</v>
      </c>
    </row>
    <row r="335" spans="2:26" x14ac:dyDescent="0.15">
      <c r="B335" s="23">
        <v>333</v>
      </c>
      <c r="C335" s="23" t="str">
        <f t="shared" si="105"/>
        <v>挂饰333</v>
      </c>
      <c r="D335" s="23" t="str">
        <f t="shared" si="93"/>
        <v>a</v>
      </c>
      <c r="E335" s="89" t="s">
        <v>1989</v>
      </c>
      <c r="F335" s="90" t="s">
        <v>2006</v>
      </c>
      <c r="G335" s="22" t="s">
        <v>2007</v>
      </c>
      <c r="H335" s="23">
        <f t="shared" si="109"/>
        <v>5</v>
      </c>
      <c r="I335" s="23">
        <f t="shared" si="97"/>
        <v>48</v>
      </c>
      <c r="J335" s="23">
        <f t="shared" si="98"/>
        <v>94</v>
      </c>
      <c r="K335" s="23">
        <f t="shared" si="99"/>
        <v>37</v>
      </c>
      <c r="L335" s="23">
        <f t="shared" si="100"/>
        <v>72</v>
      </c>
      <c r="M335" s="89" t="s">
        <v>1992</v>
      </c>
      <c r="N335" s="23">
        <f t="shared" si="101"/>
        <v>50</v>
      </c>
      <c r="O335" s="23">
        <f t="shared" si="102"/>
        <v>51</v>
      </c>
      <c r="P335" s="23">
        <f t="shared" si="103"/>
        <v>31</v>
      </c>
      <c r="Q335" s="112">
        <f t="shared" si="106"/>
        <v>0.155</v>
      </c>
      <c r="R335" s="112">
        <f t="shared" si="107"/>
        <v>0.1275</v>
      </c>
      <c r="S335" s="112">
        <f t="shared" si="108"/>
        <v>5.1666666666666666E-2</v>
      </c>
      <c r="T335" s="89" t="s">
        <v>1989</v>
      </c>
      <c r="U335" s="23">
        <f t="shared" si="110"/>
        <v>36</v>
      </c>
      <c r="V335" s="23">
        <f t="shared" si="110"/>
        <v>27</v>
      </c>
      <c r="W335" s="23">
        <f t="shared" si="110"/>
        <v>22</v>
      </c>
      <c r="X335" s="23">
        <f t="shared" si="110"/>
        <v>36</v>
      </c>
      <c r="Y335" s="23">
        <f t="shared" si="110"/>
        <v>31</v>
      </c>
      <c r="Z335" s="23">
        <f t="shared" si="110"/>
        <v>36</v>
      </c>
    </row>
    <row r="336" spans="2:26" x14ac:dyDescent="0.15">
      <c r="B336" s="23">
        <v>334</v>
      </c>
      <c r="C336" s="23" t="str">
        <f t="shared" si="105"/>
        <v>挂饰334</v>
      </c>
      <c r="D336" s="23" t="str">
        <f t="shared" si="93"/>
        <v>a</v>
      </c>
      <c r="E336" s="89" t="s">
        <v>1989</v>
      </c>
      <c r="F336" s="90" t="s">
        <v>2006</v>
      </c>
      <c r="G336" s="22" t="s">
        <v>2007</v>
      </c>
      <c r="H336" s="23">
        <f t="shared" si="109"/>
        <v>6</v>
      </c>
      <c r="I336" s="23">
        <f t="shared" si="97"/>
        <v>57</v>
      </c>
      <c r="J336" s="23">
        <f t="shared" si="98"/>
        <v>112</v>
      </c>
      <c r="K336" s="23">
        <f t="shared" si="99"/>
        <v>45</v>
      </c>
      <c r="L336" s="23">
        <f t="shared" si="100"/>
        <v>86</v>
      </c>
      <c r="M336" s="89" t="s">
        <v>1992</v>
      </c>
      <c r="N336" s="23">
        <f t="shared" si="101"/>
        <v>60</v>
      </c>
      <c r="O336" s="23">
        <f t="shared" si="102"/>
        <v>62</v>
      </c>
      <c r="P336" s="23">
        <f t="shared" si="103"/>
        <v>37</v>
      </c>
      <c r="Q336" s="112">
        <f t="shared" si="106"/>
        <v>0.185</v>
      </c>
      <c r="R336" s="112">
        <f t="shared" si="107"/>
        <v>0.155</v>
      </c>
      <c r="S336" s="112">
        <f t="shared" si="108"/>
        <v>6.1666666666666668E-2</v>
      </c>
      <c r="T336" s="89" t="s">
        <v>1989</v>
      </c>
      <c r="U336" s="23">
        <f t="shared" si="110"/>
        <v>43</v>
      </c>
      <c r="V336" s="23">
        <f t="shared" si="110"/>
        <v>32</v>
      </c>
      <c r="W336" s="23">
        <f t="shared" si="110"/>
        <v>26</v>
      </c>
      <c r="X336" s="23">
        <f t="shared" si="110"/>
        <v>43</v>
      </c>
      <c r="Y336" s="23">
        <f t="shared" si="110"/>
        <v>37</v>
      </c>
      <c r="Z336" s="23">
        <f t="shared" si="110"/>
        <v>43</v>
      </c>
    </row>
    <row r="337" spans="2:26" x14ac:dyDescent="0.15">
      <c r="B337" s="23">
        <v>335</v>
      </c>
      <c r="C337" s="23" t="str">
        <f t="shared" si="105"/>
        <v>挂饰335</v>
      </c>
      <c r="D337" s="23" t="str">
        <f t="shared" si="93"/>
        <v>a</v>
      </c>
      <c r="E337" s="89" t="s">
        <v>1989</v>
      </c>
      <c r="F337" s="90" t="s">
        <v>2006</v>
      </c>
      <c r="G337" s="22" t="s">
        <v>2007</v>
      </c>
      <c r="H337" s="23">
        <f t="shared" si="109"/>
        <v>7</v>
      </c>
      <c r="I337" s="23">
        <f t="shared" si="97"/>
        <v>67</v>
      </c>
      <c r="J337" s="23">
        <f t="shared" si="98"/>
        <v>131</v>
      </c>
      <c r="K337" s="23">
        <f t="shared" si="99"/>
        <v>52</v>
      </c>
      <c r="L337" s="23">
        <f t="shared" si="100"/>
        <v>100</v>
      </c>
      <c r="M337" s="89" t="s">
        <v>1992</v>
      </c>
      <c r="N337" s="23">
        <f t="shared" si="101"/>
        <v>70</v>
      </c>
      <c r="O337" s="23">
        <f t="shared" si="102"/>
        <v>72</v>
      </c>
      <c r="P337" s="23">
        <f t="shared" si="103"/>
        <v>44</v>
      </c>
      <c r="Q337" s="112">
        <f t="shared" si="106"/>
        <v>0.22</v>
      </c>
      <c r="R337" s="112">
        <f t="shared" si="107"/>
        <v>0.18</v>
      </c>
      <c r="S337" s="112">
        <f t="shared" si="108"/>
        <v>7.3333333333333334E-2</v>
      </c>
      <c r="T337" s="89" t="s">
        <v>1989</v>
      </c>
      <c r="U337" s="23">
        <f t="shared" si="110"/>
        <v>50</v>
      </c>
      <c r="V337" s="23">
        <f t="shared" si="110"/>
        <v>37</v>
      </c>
      <c r="W337" s="23">
        <f t="shared" si="110"/>
        <v>31</v>
      </c>
      <c r="X337" s="23">
        <f t="shared" si="110"/>
        <v>50</v>
      </c>
      <c r="Y337" s="23">
        <f t="shared" si="110"/>
        <v>44</v>
      </c>
      <c r="Z337" s="23">
        <f t="shared" si="110"/>
        <v>50</v>
      </c>
    </row>
    <row r="338" spans="2:26" x14ac:dyDescent="0.15">
      <c r="B338" s="23">
        <v>336</v>
      </c>
      <c r="C338" s="23" t="str">
        <f t="shared" si="105"/>
        <v>挂饰336</v>
      </c>
      <c r="D338" s="23" t="str">
        <f t="shared" si="93"/>
        <v>a</v>
      </c>
      <c r="E338" s="89" t="s">
        <v>1989</v>
      </c>
      <c r="F338" s="90" t="s">
        <v>2006</v>
      </c>
      <c r="G338" s="22" t="s">
        <v>2007</v>
      </c>
      <c r="H338" s="23">
        <f t="shared" si="109"/>
        <v>8</v>
      </c>
      <c r="I338" s="23">
        <f t="shared" si="97"/>
        <v>76</v>
      </c>
      <c r="J338" s="23">
        <f t="shared" si="98"/>
        <v>150</v>
      </c>
      <c r="K338" s="23">
        <f t="shared" si="99"/>
        <v>60</v>
      </c>
      <c r="L338" s="23">
        <f t="shared" si="100"/>
        <v>115</v>
      </c>
      <c r="M338" s="89" t="s">
        <v>1992</v>
      </c>
      <c r="N338" s="23">
        <f t="shared" si="101"/>
        <v>80</v>
      </c>
      <c r="O338" s="23">
        <f t="shared" si="102"/>
        <v>82</v>
      </c>
      <c r="P338" s="23">
        <f t="shared" si="103"/>
        <v>50</v>
      </c>
      <c r="Q338" s="112">
        <f t="shared" si="106"/>
        <v>0.25</v>
      </c>
      <c r="R338" s="112">
        <f t="shared" si="107"/>
        <v>0.20499999999999999</v>
      </c>
      <c r="S338" s="112">
        <f t="shared" si="108"/>
        <v>8.3333333333333343E-2</v>
      </c>
      <c r="T338" s="89" t="s">
        <v>1989</v>
      </c>
      <c r="U338" s="23">
        <f t="shared" si="110"/>
        <v>57</v>
      </c>
      <c r="V338" s="23">
        <f t="shared" si="110"/>
        <v>42</v>
      </c>
      <c r="W338" s="23">
        <f t="shared" si="110"/>
        <v>35</v>
      </c>
      <c r="X338" s="23">
        <f t="shared" si="110"/>
        <v>57</v>
      </c>
      <c r="Y338" s="23">
        <f t="shared" si="110"/>
        <v>50</v>
      </c>
      <c r="Z338" s="23">
        <f t="shared" si="110"/>
        <v>57</v>
      </c>
    </row>
    <row r="339" spans="2:26" x14ac:dyDescent="0.15">
      <c r="B339" s="23">
        <v>337</v>
      </c>
      <c r="C339" s="23" t="str">
        <f t="shared" si="105"/>
        <v>挂饰337</v>
      </c>
      <c r="D339" s="23" t="str">
        <f t="shared" si="93"/>
        <v>b</v>
      </c>
      <c r="E339" s="89" t="s">
        <v>1989</v>
      </c>
      <c r="F339" s="90" t="s">
        <v>2006</v>
      </c>
      <c r="G339" s="22" t="s">
        <v>2007</v>
      </c>
      <c r="H339" s="23">
        <f t="shared" si="109"/>
        <v>1</v>
      </c>
      <c r="I339" s="23">
        <f t="shared" si="97"/>
        <v>10</v>
      </c>
      <c r="J339" s="23">
        <f t="shared" si="98"/>
        <v>26</v>
      </c>
      <c r="K339" s="23">
        <f t="shared" si="99"/>
        <v>10</v>
      </c>
      <c r="L339" s="23">
        <f t="shared" si="100"/>
        <v>20</v>
      </c>
      <c r="M339" s="89" t="s">
        <v>1992</v>
      </c>
      <c r="N339" s="23">
        <f t="shared" si="101"/>
        <v>14</v>
      </c>
      <c r="O339" s="23">
        <f t="shared" si="102"/>
        <v>14</v>
      </c>
      <c r="P339" s="23">
        <f t="shared" si="103"/>
        <v>9</v>
      </c>
      <c r="Q339" s="112">
        <f t="shared" si="106"/>
        <v>4.4999999999999998E-2</v>
      </c>
      <c r="R339" s="112">
        <f t="shared" si="107"/>
        <v>3.5000000000000003E-2</v>
      </c>
      <c r="S339" s="112">
        <f t="shared" si="108"/>
        <v>1.4999999999999999E-2</v>
      </c>
      <c r="T339" s="89" t="s">
        <v>1989</v>
      </c>
      <c r="U339" s="23">
        <f t="shared" si="110"/>
        <v>10</v>
      </c>
      <c r="V339" s="23">
        <f t="shared" si="110"/>
        <v>7</v>
      </c>
      <c r="W339" s="23">
        <f t="shared" si="110"/>
        <v>6</v>
      </c>
      <c r="X339" s="23">
        <f t="shared" si="110"/>
        <v>10</v>
      </c>
      <c r="Y339" s="23">
        <f t="shared" si="110"/>
        <v>9</v>
      </c>
      <c r="Z339" s="23">
        <f t="shared" si="110"/>
        <v>10</v>
      </c>
    </row>
    <row r="340" spans="2:26" x14ac:dyDescent="0.15">
      <c r="B340" s="23">
        <v>338</v>
      </c>
      <c r="C340" s="23" t="str">
        <f t="shared" si="105"/>
        <v>挂饰338</v>
      </c>
      <c r="D340" s="23" t="str">
        <f t="shared" si="93"/>
        <v>b</v>
      </c>
      <c r="E340" s="89" t="s">
        <v>1989</v>
      </c>
      <c r="F340" s="90" t="s">
        <v>2006</v>
      </c>
      <c r="G340" s="22" t="s">
        <v>2007</v>
      </c>
      <c r="H340" s="23">
        <f t="shared" si="109"/>
        <v>2</v>
      </c>
      <c r="I340" s="23">
        <f t="shared" si="97"/>
        <v>20</v>
      </c>
      <c r="J340" s="23">
        <f t="shared" si="98"/>
        <v>52</v>
      </c>
      <c r="K340" s="23">
        <f t="shared" si="99"/>
        <v>21</v>
      </c>
      <c r="L340" s="23">
        <f t="shared" si="100"/>
        <v>40</v>
      </c>
      <c r="M340" s="89" t="s">
        <v>1992</v>
      </c>
      <c r="N340" s="23">
        <f t="shared" si="101"/>
        <v>28</v>
      </c>
      <c r="O340" s="23">
        <f t="shared" si="102"/>
        <v>29</v>
      </c>
      <c r="P340" s="23">
        <f t="shared" si="103"/>
        <v>17</v>
      </c>
      <c r="Q340" s="112">
        <f t="shared" si="106"/>
        <v>8.5000000000000006E-2</v>
      </c>
      <c r="R340" s="112">
        <f t="shared" si="107"/>
        <v>7.2499999999999995E-2</v>
      </c>
      <c r="S340" s="112">
        <f t="shared" si="108"/>
        <v>2.8333333333333335E-2</v>
      </c>
      <c r="T340" s="89" t="s">
        <v>1989</v>
      </c>
      <c r="U340" s="23">
        <f t="shared" si="110"/>
        <v>20</v>
      </c>
      <c r="V340" s="23">
        <f t="shared" si="110"/>
        <v>15</v>
      </c>
      <c r="W340" s="23">
        <f t="shared" si="110"/>
        <v>12</v>
      </c>
      <c r="X340" s="23">
        <f t="shared" si="110"/>
        <v>20</v>
      </c>
      <c r="Y340" s="23">
        <f t="shared" si="110"/>
        <v>17</v>
      </c>
      <c r="Z340" s="23">
        <f t="shared" si="110"/>
        <v>20</v>
      </c>
    </row>
    <row r="341" spans="2:26" x14ac:dyDescent="0.15">
      <c r="B341" s="23">
        <v>339</v>
      </c>
      <c r="C341" s="23" t="str">
        <f t="shared" si="105"/>
        <v>挂饰339</v>
      </c>
      <c r="D341" s="23" t="str">
        <f t="shared" si="93"/>
        <v>b</v>
      </c>
      <c r="E341" s="89" t="s">
        <v>1989</v>
      </c>
      <c r="F341" s="90" t="s">
        <v>2006</v>
      </c>
      <c r="G341" s="22" t="s">
        <v>2007</v>
      </c>
      <c r="H341" s="23">
        <f t="shared" si="109"/>
        <v>3</v>
      </c>
      <c r="I341" s="23">
        <f t="shared" si="97"/>
        <v>30</v>
      </c>
      <c r="J341" s="23">
        <f t="shared" si="98"/>
        <v>78</v>
      </c>
      <c r="K341" s="23">
        <f t="shared" si="99"/>
        <v>31</v>
      </c>
      <c r="L341" s="23">
        <f t="shared" si="100"/>
        <v>60</v>
      </c>
      <c r="M341" s="89" t="s">
        <v>1992</v>
      </c>
      <c r="N341" s="23">
        <f t="shared" si="101"/>
        <v>41</v>
      </c>
      <c r="O341" s="23">
        <f t="shared" si="102"/>
        <v>43</v>
      </c>
      <c r="P341" s="23">
        <f t="shared" si="103"/>
        <v>26</v>
      </c>
      <c r="Q341" s="112">
        <f t="shared" si="106"/>
        <v>0.13</v>
      </c>
      <c r="R341" s="112">
        <f t="shared" si="107"/>
        <v>0.1075</v>
      </c>
      <c r="S341" s="112">
        <f t="shared" si="108"/>
        <v>4.3333333333333328E-2</v>
      </c>
      <c r="T341" s="89" t="s">
        <v>1989</v>
      </c>
      <c r="U341" s="23">
        <f t="shared" si="110"/>
        <v>30</v>
      </c>
      <c r="V341" s="23">
        <f t="shared" si="110"/>
        <v>22</v>
      </c>
      <c r="W341" s="23">
        <f t="shared" si="110"/>
        <v>18</v>
      </c>
      <c r="X341" s="23">
        <f t="shared" si="110"/>
        <v>30</v>
      </c>
      <c r="Y341" s="23">
        <f t="shared" si="110"/>
        <v>26</v>
      </c>
      <c r="Z341" s="23">
        <f t="shared" si="110"/>
        <v>30</v>
      </c>
    </row>
    <row r="342" spans="2:26" x14ac:dyDescent="0.15">
      <c r="B342" s="23">
        <v>340</v>
      </c>
      <c r="C342" s="23" t="str">
        <f t="shared" si="105"/>
        <v>挂饰340</v>
      </c>
      <c r="D342" s="23" t="str">
        <f t="shared" si="93"/>
        <v>b</v>
      </c>
      <c r="E342" s="89" t="s">
        <v>1989</v>
      </c>
      <c r="F342" s="90" t="s">
        <v>2006</v>
      </c>
      <c r="G342" s="22" t="s">
        <v>2007</v>
      </c>
      <c r="H342" s="23">
        <f t="shared" si="109"/>
        <v>4</v>
      </c>
      <c r="I342" s="23">
        <f t="shared" si="97"/>
        <v>40</v>
      </c>
      <c r="J342" s="23">
        <f t="shared" si="98"/>
        <v>104</v>
      </c>
      <c r="K342" s="23">
        <f t="shared" si="99"/>
        <v>41</v>
      </c>
      <c r="L342" s="23">
        <f t="shared" si="100"/>
        <v>79</v>
      </c>
      <c r="M342" s="89" t="s">
        <v>1992</v>
      </c>
      <c r="N342" s="23">
        <f t="shared" si="101"/>
        <v>55</v>
      </c>
      <c r="O342" s="23">
        <f t="shared" si="102"/>
        <v>57</v>
      </c>
      <c r="P342" s="23">
        <f t="shared" si="103"/>
        <v>35</v>
      </c>
      <c r="Q342" s="112">
        <f t="shared" si="106"/>
        <v>0.17499999999999999</v>
      </c>
      <c r="R342" s="112">
        <f t="shared" si="107"/>
        <v>0.14249999999999999</v>
      </c>
      <c r="S342" s="112">
        <f t="shared" si="108"/>
        <v>5.8333333333333327E-2</v>
      </c>
      <c r="T342" s="89" t="s">
        <v>1989</v>
      </c>
      <c r="U342" s="23">
        <f t="shared" si="110"/>
        <v>40</v>
      </c>
      <c r="V342" s="23">
        <f t="shared" si="110"/>
        <v>29</v>
      </c>
      <c r="W342" s="23">
        <f t="shared" si="110"/>
        <v>24</v>
      </c>
      <c r="X342" s="23">
        <f t="shared" si="110"/>
        <v>40</v>
      </c>
      <c r="Y342" s="23">
        <f t="shared" si="110"/>
        <v>35</v>
      </c>
      <c r="Z342" s="23">
        <f t="shared" si="110"/>
        <v>40</v>
      </c>
    </row>
    <row r="343" spans="2:26" x14ac:dyDescent="0.15">
      <c r="B343" s="23">
        <v>341</v>
      </c>
      <c r="C343" s="23" t="str">
        <f t="shared" si="105"/>
        <v>挂饰341</v>
      </c>
      <c r="D343" s="23" t="str">
        <f t="shared" si="93"/>
        <v>b</v>
      </c>
      <c r="E343" s="89" t="s">
        <v>1989</v>
      </c>
      <c r="F343" s="90" t="s">
        <v>2006</v>
      </c>
      <c r="G343" s="22" t="s">
        <v>2007</v>
      </c>
      <c r="H343" s="23">
        <f t="shared" si="109"/>
        <v>5</v>
      </c>
      <c r="I343" s="23">
        <f t="shared" si="97"/>
        <v>50</v>
      </c>
      <c r="J343" s="23">
        <f t="shared" si="98"/>
        <v>130</v>
      </c>
      <c r="K343" s="23">
        <f t="shared" si="99"/>
        <v>52</v>
      </c>
      <c r="L343" s="23">
        <f t="shared" si="100"/>
        <v>99</v>
      </c>
      <c r="M343" s="89" t="s">
        <v>1992</v>
      </c>
      <c r="N343" s="23">
        <f t="shared" si="101"/>
        <v>69</v>
      </c>
      <c r="O343" s="23">
        <f t="shared" si="102"/>
        <v>71</v>
      </c>
      <c r="P343" s="23">
        <f t="shared" si="103"/>
        <v>43</v>
      </c>
      <c r="Q343" s="112">
        <f t="shared" si="106"/>
        <v>0.215</v>
      </c>
      <c r="R343" s="112">
        <f t="shared" si="107"/>
        <v>0.17749999999999999</v>
      </c>
      <c r="S343" s="112">
        <f t="shared" si="108"/>
        <v>7.166666666666667E-2</v>
      </c>
      <c r="T343" s="89" t="s">
        <v>1989</v>
      </c>
      <c r="U343" s="23">
        <f t="shared" ref="U343:Z352" si="111">ROUND(VLOOKUP($F343,professionGrow,MATCH(U$2,professionGrowPName,0),FALSE)*(1+VLOOKUP($G343,professionGrowP,MATCH(U$2,professionGrowPName,0),FALSE))*$H343*10*VLOOKUP($D343,drop_qulity,5,FALSE),0)</f>
        <v>50</v>
      </c>
      <c r="V343" s="23">
        <f t="shared" si="111"/>
        <v>37</v>
      </c>
      <c r="W343" s="23">
        <f t="shared" si="111"/>
        <v>30</v>
      </c>
      <c r="X343" s="23">
        <f t="shared" si="111"/>
        <v>50</v>
      </c>
      <c r="Y343" s="23">
        <f t="shared" si="111"/>
        <v>43</v>
      </c>
      <c r="Z343" s="23">
        <f t="shared" si="111"/>
        <v>50</v>
      </c>
    </row>
    <row r="344" spans="2:26" x14ac:dyDescent="0.15">
      <c r="B344" s="23">
        <v>342</v>
      </c>
      <c r="C344" s="23" t="str">
        <f t="shared" si="105"/>
        <v>挂饰342</v>
      </c>
      <c r="D344" s="23" t="str">
        <f t="shared" si="93"/>
        <v>b</v>
      </c>
      <c r="E344" s="89" t="s">
        <v>1989</v>
      </c>
      <c r="F344" s="90" t="s">
        <v>2006</v>
      </c>
      <c r="G344" s="22" t="s">
        <v>2007</v>
      </c>
      <c r="H344" s="23">
        <f t="shared" si="109"/>
        <v>6</v>
      </c>
      <c r="I344" s="23">
        <f t="shared" si="97"/>
        <v>60</v>
      </c>
      <c r="J344" s="23">
        <f t="shared" si="98"/>
        <v>156</v>
      </c>
      <c r="K344" s="23">
        <f t="shared" si="99"/>
        <v>62</v>
      </c>
      <c r="L344" s="23">
        <f t="shared" si="100"/>
        <v>119</v>
      </c>
      <c r="M344" s="89" t="s">
        <v>1992</v>
      </c>
      <c r="N344" s="23">
        <f t="shared" si="101"/>
        <v>83</v>
      </c>
      <c r="O344" s="23">
        <f t="shared" si="102"/>
        <v>86</v>
      </c>
      <c r="P344" s="23">
        <f t="shared" si="103"/>
        <v>52</v>
      </c>
      <c r="Q344" s="112">
        <f t="shared" si="106"/>
        <v>0.26</v>
      </c>
      <c r="R344" s="112">
        <f t="shared" si="107"/>
        <v>0.215</v>
      </c>
      <c r="S344" s="112">
        <f t="shared" si="108"/>
        <v>8.6666666666666656E-2</v>
      </c>
      <c r="T344" s="89" t="s">
        <v>1989</v>
      </c>
      <c r="U344" s="23">
        <f t="shared" si="111"/>
        <v>60</v>
      </c>
      <c r="V344" s="23">
        <f t="shared" si="111"/>
        <v>44</v>
      </c>
      <c r="W344" s="23">
        <f t="shared" si="111"/>
        <v>36</v>
      </c>
      <c r="X344" s="23">
        <f t="shared" si="111"/>
        <v>60</v>
      </c>
      <c r="Y344" s="23">
        <f t="shared" si="111"/>
        <v>52</v>
      </c>
      <c r="Z344" s="23">
        <f t="shared" si="111"/>
        <v>60</v>
      </c>
    </row>
    <row r="345" spans="2:26" x14ac:dyDescent="0.15">
      <c r="B345" s="23">
        <v>343</v>
      </c>
      <c r="C345" s="23" t="str">
        <f t="shared" si="105"/>
        <v>挂饰343</v>
      </c>
      <c r="D345" s="23" t="str">
        <f t="shared" si="93"/>
        <v>b</v>
      </c>
      <c r="E345" s="89" t="s">
        <v>1989</v>
      </c>
      <c r="F345" s="90" t="s">
        <v>2006</v>
      </c>
      <c r="G345" s="22" t="s">
        <v>2007</v>
      </c>
      <c r="H345" s="23">
        <f t="shared" si="109"/>
        <v>7</v>
      </c>
      <c r="I345" s="23">
        <f t="shared" si="97"/>
        <v>70</v>
      </c>
      <c r="J345" s="23">
        <f t="shared" si="98"/>
        <v>181</v>
      </c>
      <c r="K345" s="23">
        <f t="shared" si="99"/>
        <v>73</v>
      </c>
      <c r="L345" s="23">
        <f t="shared" si="100"/>
        <v>139</v>
      </c>
      <c r="M345" s="89" t="s">
        <v>1992</v>
      </c>
      <c r="N345" s="23">
        <f t="shared" si="101"/>
        <v>97</v>
      </c>
      <c r="O345" s="23">
        <f t="shared" si="102"/>
        <v>100</v>
      </c>
      <c r="P345" s="23">
        <f t="shared" si="103"/>
        <v>60</v>
      </c>
      <c r="Q345" s="112">
        <f t="shared" si="106"/>
        <v>0.3</v>
      </c>
      <c r="R345" s="112">
        <f t="shared" si="107"/>
        <v>0.25</v>
      </c>
      <c r="S345" s="112">
        <f t="shared" si="108"/>
        <v>0.1</v>
      </c>
      <c r="T345" s="89" t="s">
        <v>1989</v>
      </c>
      <c r="U345" s="23">
        <f t="shared" si="111"/>
        <v>70</v>
      </c>
      <c r="V345" s="23">
        <f t="shared" si="111"/>
        <v>51</v>
      </c>
      <c r="W345" s="23">
        <f t="shared" si="111"/>
        <v>42</v>
      </c>
      <c r="X345" s="23">
        <f t="shared" si="111"/>
        <v>70</v>
      </c>
      <c r="Y345" s="23">
        <f t="shared" si="111"/>
        <v>60</v>
      </c>
      <c r="Z345" s="23">
        <f t="shared" si="111"/>
        <v>70</v>
      </c>
    </row>
    <row r="346" spans="2:26" x14ac:dyDescent="0.15">
      <c r="B346" s="23">
        <v>344</v>
      </c>
      <c r="C346" s="23" t="str">
        <f t="shared" si="105"/>
        <v>挂饰344</v>
      </c>
      <c r="D346" s="23" t="str">
        <f t="shared" si="93"/>
        <v>b</v>
      </c>
      <c r="E346" s="89" t="s">
        <v>1989</v>
      </c>
      <c r="F346" s="90" t="s">
        <v>2006</v>
      </c>
      <c r="G346" s="22" t="s">
        <v>2007</v>
      </c>
      <c r="H346" s="23">
        <f t="shared" si="109"/>
        <v>8</v>
      </c>
      <c r="I346" s="23">
        <f t="shared" si="97"/>
        <v>80</v>
      </c>
      <c r="J346" s="23">
        <f t="shared" si="98"/>
        <v>207</v>
      </c>
      <c r="K346" s="23">
        <f t="shared" si="99"/>
        <v>83</v>
      </c>
      <c r="L346" s="23">
        <f t="shared" si="100"/>
        <v>159</v>
      </c>
      <c r="M346" s="89" t="s">
        <v>1992</v>
      </c>
      <c r="N346" s="23">
        <f t="shared" si="101"/>
        <v>111</v>
      </c>
      <c r="O346" s="23">
        <f t="shared" si="102"/>
        <v>114</v>
      </c>
      <c r="P346" s="23">
        <f t="shared" si="103"/>
        <v>69</v>
      </c>
      <c r="Q346" s="112">
        <f t="shared" si="106"/>
        <v>0.34499999999999997</v>
      </c>
      <c r="R346" s="112">
        <f t="shared" si="107"/>
        <v>0.28499999999999998</v>
      </c>
      <c r="S346" s="112">
        <f t="shared" si="108"/>
        <v>0.115</v>
      </c>
      <c r="T346" s="89" t="s">
        <v>1989</v>
      </c>
      <c r="U346" s="23">
        <f t="shared" si="111"/>
        <v>79</v>
      </c>
      <c r="V346" s="23">
        <f t="shared" si="111"/>
        <v>59</v>
      </c>
      <c r="W346" s="23">
        <f t="shared" si="111"/>
        <v>48</v>
      </c>
      <c r="X346" s="23">
        <f t="shared" si="111"/>
        <v>79</v>
      </c>
      <c r="Y346" s="23">
        <f t="shared" si="111"/>
        <v>69</v>
      </c>
      <c r="Z346" s="23">
        <f t="shared" si="111"/>
        <v>79</v>
      </c>
    </row>
    <row r="347" spans="2:26" x14ac:dyDescent="0.15">
      <c r="B347" s="23">
        <v>345</v>
      </c>
      <c r="C347" s="23" t="str">
        <f t="shared" si="105"/>
        <v>挂饰345</v>
      </c>
      <c r="D347" s="23" t="str">
        <f t="shared" si="93"/>
        <v>c</v>
      </c>
      <c r="E347" s="89" t="s">
        <v>1989</v>
      </c>
      <c r="F347" s="90" t="s">
        <v>2006</v>
      </c>
      <c r="G347" s="22" t="s">
        <v>2007</v>
      </c>
      <c r="H347" s="23">
        <f t="shared" si="109"/>
        <v>1</v>
      </c>
      <c r="I347" s="23">
        <f t="shared" si="97"/>
        <v>20</v>
      </c>
      <c r="J347" s="23">
        <f t="shared" si="98"/>
        <v>0</v>
      </c>
      <c r="K347" s="23">
        <f t="shared" si="99"/>
        <v>0</v>
      </c>
      <c r="L347" s="23">
        <f t="shared" si="100"/>
        <v>0</v>
      </c>
      <c r="M347" s="89" t="s">
        <v>1992</v>
      </c>
      <c r="N347" s="23">
        <f t="shared" si="101"/>
        <v>0</v>
      </c>
      <c r="O347" s="23">
        <f t="shared" si="102"/>
        <v>0</v>
      </c>
      <c r="P347" s="23">
        <f t="shared" si="103"/>
        <v>0</v>
      </c>
      <c r="Q347" s="112">
        <f t="shared" si="106"/>
        <v>0</v>
      </c>
      <c r="R347" s="112">
        <f t="shared" si="107"/>
        <v>0</v>
      </c>
      <c r="S347" s="112">
        <f t="shared" si="108"/>
        <v>0</v>
      </c>
      <c r="T347" s="89" t="s">
        <v>1989</v>
      </c>
      <c r="U347" s="23">
        <f t="shared" si="111"/>
        <v>0</v>
      </c>
      <c r="V347" s="23">
        <f t="shared" si="111"/>
        <v>0</v>
      </c>
      <c r="W347" s="23">
        <f t="shared" si="111"/>
        <v>0</v>
      </c>
      <c r="X347" s="23">
        <f t="shared" si="111"/>
        <v>0</v>
      </c>
      <c r="Y347" s="23">
        <f t="shared" si="111"/>
        <v>0</v>
      </c>
      <c r="Z347" s="23">
        <f t="shared" si="111"/>
        <v>0</v>
      </c>
    </row>
    <row r="348" spans="2:26" x14ac:dyDescent="0.15">
      <c r="B348" s="23">
        <v>346</v>
      </c>
      <c r="C348" s="23" t="str">
        <f t="shared" si="105"/>
        <v>挂饰346</v>
      </c>
      <c r="D348" s="23" t="str">
        <f t="shared" si="93"/>
        <v>c</v>
      </c>
      <c r="E348" s="89" t="s">
        <v>1989</v>
      </c>
      <c r="F348" s="90" t="s">
        <v>2006</v>
      </c>
      <c r="G348" s="22" t="s">
        <v>2007</v>
      </c>
      <c r="H348" s="23">
        <f t="shared" si="109"/>
        <v>2</v>
      </c>
      <c r="I348" s="23">
        <f t="shared" si="97"/>
        <v>39</v>
      </c>
      <c r="J348" s="23">
        <f t="shared" si="98"/>
        <v>0</v>
      </c>
      <c r="K348" s="23">
        <f t="shared" si="99"/>
        <v>0</v>
      </c>
      <c r="L348" s="23">
        <f t="shared" si="100"/>
        <v>0</v>
      </c>
      <c r="M348" s="89" t="s">
        <v>1992</v>
      </c>
      <c r="N348" s="23">
        <f t="shared" si="101"/>
        <v>0</v>
      </c>
      <c r="O348" s="23">
        <f t="shared" si="102"/>
        <v>0</v>
      </c>
      <c r="P348" s="23">
        <f t="shared" si="103"/>
        <v>0</v>
      </c>
      <c r="Q348" s="112">
        <f t="shared" si="106"/>
        <v>0</v>
      </c>
      <c r="R348" s="112">
        <f t="shared" si="107"/>
        <v>0</v>
      </c>
      <c r="S348" s="112">
        <f t="shared" si="108"/>
        <v>0</v>
      </c>
      <c r="T348" s="89" t="s">
        <v>1989</v>
      </c>
      <c r="U348" s="23">
        <f t="shared" si="111"/>
        <v>0</v>
      </c>
      <c r="V348" s="23">
        <f t="shared" si="111"/>
        <v>0</v>
      </c>
      <c r="W348" s="23">
        <f t="shared" si="111"/>
        <v>0</v>
      </c>
      <c r="X348" s="23">
        <f t="shared" si="111"/>
        <v>0</v>
      </c>
      <c r="Y348" s="23">
        <f t="shared" si="111"/>
        <v>0</v>
      </c>
      <c r="Z348" s="23">
        <f t="shared" si="111"/>
        <v>0</v>
      </c>
    </row>
    <row r="349" spans="2:26" x14ac:dyDescent="0.15">
      <c r="B349" s="23">
        <v>347</v>
      </c>
      <c r="C349" s="23" t="str">
        <f t="shared" si="105"/>
        <v>挂饰347</v>
      </c>
      <c r="D349" s="23" t="str">
        <f t="shared" si="93"/>
        <v>c</v>
      </c>
      <c r="E349" s="89" t="s">
        <v>1989</v>
      </c>
      <c r="F349" s="90" t="s">
        <v>2006</v>
      </c>
      <c r="G349" s="22" t="s">
        <v>2007</v>
      </c>
      <c r="H349" s="23">
        <f t="shared" si="109"/>
        <v>3</v>
      </c>
      <c r="I349" s="23">
        <f t="shared" si="97"/>
        <v>59</v>
      </c>
      <c r="J349" s="23">
        <f t="shared" si="98"/>
        <v>0</v>
      </c>
      <c r="K349" s="23">
        <f t="shared" si="99"/>
        <v>0</v>
      </c>
      <c r="L349" s="23">
        <f t="shared" si="100"/>
        <v>0</v>
      </c>
      <c r="M349" s="89" t="s">
        <v>1992</v>
      </c>
      <c r="N349" s="23">
        <f t="shared" si="101"/>
        <v>0</v>
      </c>
      <c r="O349" s="23">
        <f t="shared" si="102"/>
        <v>0</v>
      </c>
      <c r="P349" s="23">
        <f t="shared" si="103"/>
        <v>0</v>
      </c>
      <c r="Q349" s="112">
        <f t="shared" si="106"/>
        <v>0</v>
      </c>
      <c r="R349" s="112">
        <f t="shared" si="107"/>
        <v>0</v>
      </c>
      <c r="S349" s="112">
        <f t="shared" si="108"/>
        <v>0</v>
      </c>
      <c r="T349" s="89" t="s">
        <v>1989</v>
      </c>
      <c r="U349" s="23">
        <f t="shared" si="111"/>
        <v>0</v>
      </c>
      <c r="V349" s="23">
        <f t="shared" si="111"/>
        <v>0</v>
      </c>
      <c r="W349" s="23">
        <f t="shared" si="111"/>
        <v>0</v>
      </c>
      <c r="X349" s="23">
        <f t="shared" si="111"/>
        <v>0</v>
      </c>
      <c r="Y349" s="23">
        <f t="shared" si="111"/>
        <v>0</v>
      </c>
      <c r="Z349" s="23">
        <f t="shared" si="111"/>
        <v>0</v>
      </c>
    </row>
    <row r="350" spans="2:26" x14ac:dyDescent="0.15">
      <c r="B350" s="23">
        <v>348</v>
      </c>
      <c r="C350" s="23" t="str">
        <f t="shared" si="105"/>
        <v>挂饰348</v>
      </c>
      <c r="D350" s="23" t="str">
        <f t="shared" si="93"/>
        <v>c</v>
      </c>
      <c r="E350" s="89" t="s">
        <v>1989</v>
      </c>
      <c r="F350" s="90" t="s">
        <v>2006</v>
      </c>
      <c r="G350" s="22" t="s">
        <v>2007</v>
      </c>
      <c r="H350" s="23">
        <f t="shared" si="109"/>
        <v>4</v>
      </c>
      <c r="I350" s="23">
        <f t="shared" si="97"/>
        <v>78</v>
      </c>
      <c r="J350" s="23">
        <f t="shared" si="98"/>
        <v>0</v>
      </c>
      <c r="K350" s="23">
        <f t="shared" si="99"/>
        <v>0</v>
      </c>
      <c r="L350" s="23">
        <f t="shared" si="100"/>
        <v>0</v>
      </c>
      <c r="M350" s="89" t="s">
        <v>1992</v>
      </c>
      <c r="N350" s="23">
        <f t="shared" si="101"/>
        <v>0</v>
      </c>
      <c r="O350" s="23">
        <f t="shared" si="102"/>
        <v>0</v>
      </c>
      <c r="P350" s="23">
        <f t="shared" si="103"/>
        <v>0</v>
      </c>
      <c r="Q350" s="112">
        <f t="shared" si="106"/>
        <v>0</v>
      </c>
      <c r="R350" s="112">
        <f t="shared" si="107"/>
        <v>0</v>
      </c>
      <c r="S350" s="112">
        <f t="shared" si="108"/>
        <v>0</v>
      </c>
      <c r="T350" s="89" t="s">
        <v>1989</v>
      </c>
      <c r="U350" s="23">
        <f t="shared" si="111"/>
        <v>0</v>
      </c>
      <c r="V350" s="23">
        <f t="shared" si="111"/>
        <v>0</v>
      </c>
      <c r="W350" s="23">
        <f t="shared" si="111"/>
        <v>0</v>
      </c>
      <c r="X350" s="23">
        <f t="shared" si="111"/>
        <v>0</v>
      </c>
      <c r="Y350" s="23">
        <f t="shared" si="111"/>
        <v>0</v>
      </c>
      <c r="Z350" s="23">
        <f t="shared" si="111"/>
        <v>0</v>
      </c>
    </row>
    <row r="351" spans="2:26" x14ac:dyDescent="0.15">
      <c r="B351" s="23">
        <v>349</v>
      </c>
      <c r="C351" s="23" t="str">
        <f t="shared" si="105"/>
        <v>挂饰349</v>
      </c>
      <c r="D351" s="23" t="str">
        <f t="shared" si="93"/>
        <v>c</v>
      </c>
      <c r="E351" s="89" t="s">
        <v>1989</v>
      </c>
      <c r="F351" s="90" t="s">
        <v>2006</v>
      </c>
      <c r="G351" s="22" t="s">
        <v>2007</v>
      </c>
      <c r="H351" s="23">
        <f t="shared" si="109"/>
        <v>5</v>
      </c>
      <c r="I351" s="23">
        <f t="shared" si="97"/>
        <v>98</v>
      </c>
      <c r="J351" s="23">
        <f t="shared" si="98"/>
        <v>0</v>
      </c>
      <c r="K351" s="23">
        <f t="shared" si="99"/>
        <v>0</v>
      </c>
      <c r="L351" s="23">
        <f t="shared" si="100"/>
        <v>0</v>
      </c>
      <c r="M351" s="89" t="s">
        <v>1992</v>
      </c>
      <c r="N351" s="23">
        <f t="shared" si="101"/>
        <v>0</v>
      </c>
      <c r="O351" s="23">
        <f t="shared" si="102"/>
        <v>0</v>
      </c>
      <c r="P351" s="23">
        <f t="shared" si="103"/>
        <v>0</v>
      </c>
      <c r="Q351" s="112">
        <f t="shared" si="106"/>
        <v>0</v>
      </c>
      <c r="R351" s="112">
        <f t="shared" si="107"/>
        <v>0</v>
      </c>
      <c r="S351" s="112">
        <f t="shared" si="108"/>
        <v>0</v>
      </c>
      <c r="T351" s="89" t="s">
        <v>1989</v>
      </c>
      <c r="U351" s="23">
        <f t="shared" si="111"/>
        <v>0</v>
      </c>
      <c r="V351" s="23">
        <f t="shared" si="111"/>
        <v>0</v>
      </c>
      <c r="W351" s="23">
        <f t="shared" si="111"/>
        <v>0</v>
      </c>
      <c r="X351" s="23">
        <f t="shared" si="111"/>
        <v>0</v>
      </c>
      <c r="Y351" s="23">
        <f t="shared" si="111"/>
        <v>0</v>
      </c>
      <c r="Z351" s="23">
        <f t="shared" si="111"/>
        <v>0</v>
      </c>
    </row>
    <row r="352" spans="2:26" x14ac:dyDescent="0.15">
      <c r="B352" s="23">
        <v>350</v>
      </c>
      <c r="C352" s="23" t="str">
        <f t="shared" si="105"/>
        <v>挂饰350</v>
      </c>
      <c r="D352" s="23" t="str">
        <f t="shared" si="93"/>
        <v>c</v>
      </c>
      <c r="E352" s="89" t="s">
        <v>1989</v>
      </c>
      <c r="F352" s="90" t="s">
        <v>2006</v>
      </c>
      <c r="G352" s="22" t="s">
        <v>2007</v>
      </c>
      <c r="H352" s="23">
        <f t="shared" si="109"/>
        <v>6</v>
      </c>
      <c r="I352" s="23">
        <f t="shared" si="97"/>
        <v>117</v>
      </c>
      <c r="J352" s="23">
        <f t="shared" si="98"/>
        <v>0</v>
      </c>
      <c r="K352" s="23">
        <f t="shared" si="99"/>
        <v>0</v>
      </c>
      <c r="L352" s="23">
        <f t="shared" si="100"/>
        <v>0</v>
      </c>
      <c r="M352" s="89" t="s">
        <v>1992</v>
      </c>
      <c r="N352" s="23">
        <f t="shared" si="101"/>
        <v>0</v>
      </c>
      <c r="O352" s="23">
        <f t="shared" si="102"/>
        <v>0</v>
      </c>
      <c r="P352" s="23">
        <f t="shared" si="103"/>
        <v>0</v>
      </c>
      <c r="Q352" s="112">
        <f t="shared" si="106"/>
        <v>0</v>
      </c>
      <c r="R352" s="112">
        <f t="shared" si="107"/>
        <v>0</v>
      </c>
      <c r="S352" s="112">
        <f t="shared" si="108"/>
        <v>0</v>
      </c>
      <c r="T352" s="89" t="s">
        <v>1989</v>
      </c>
      <c r="U352" s="23">
        <f t="shared" si="111"/>
        <v>0</v>
      </c>
      <c r="V352" s="23">
        <f t="shared" si="111"/>
        <v>0</v>
      </c>
      <c r="W352" s="23">
        <f t="shared" si="111"/>
        <v>0</v>
      </c>
      <c r="X352" s="23">
        <f t="shared" si="111"/>
        <v>0</v>
      </c>
      <c r="Y352" s="23">
        <f t="shared" si="111"/>
        <v>0</v>
      </c>
      <c r="Z352" s="23">
        <f t="shared" si="111"/>
        <v>0</v>
      </c>
    </row>
    <row r="353" spans="2:26" x14ac:dyDescent="0.15">
      <c r="B353" s="23">
        <v>351</v>
      </c>
      <c r="C353" s="23" t="str">
        <f t="shared" si="105"/>
        <v>挂饰351</v>
      </c>
      <c r="D353" s="23" t="str">
        <f t="shared" si="93"/>
        <v>c</v>
      </c>
      <c r="E353" s="89" t="s">
        <v>1989</v>
      </c>
      <c r="F353" s="90" t="s">
        <v>2006</v>
      </c>
      <c r="G353" s="22" t="s">
        <v>2007</v>
      </c>
      <c r="H353" s="23">
        <f t="shared" si="109"/>
        <v>7</v>
      </c>
      <c r="I353" s="23">
        <f t="shared" si="97"/>
        <v>137</v>
      </c>
      <c r="J353" s="23">
        <f t="shared" si="98"/>
        <v>0</v>
      </c>
      <c r="K353" s="23">
        <f t="shared" si="99"/>
        <v>0</v>
      </c>
      <c r="L353" s="23">
        <f t="shared" si="100"/>
        <v>0</v>
      </c>
      <c r="M353" s="89" t="s">
        <v>1992</v>
      </c>
      <c r="N353" s="23">
        <f t="shared" si="101"/>
        <v>0</v>
      </c>
      <c r="O353" s="23">
        <f t="shared" si="102"/>
        <v>0</v>
      </c>
      <c r="P353" s="23">
        <f t="shared" si="103"/>
        <v>0</v>
      </c>
      <c r="Q353" s="112">
        <f t="shared" si="106"/>
        <v>0</v>
      </c>
      <c r="R353" s="112">
        <f t="shared" si="107"/>
        <v>0</v>
      </c>
      <c r="S353" s="112">
        <f t="shared" si="108"/>
        <v>0</v>
      </c>
      <c r="T353" s="89" t="s">
        <v>1989</v>
      </c>
      <c r="U353" s="23">
        <f t="shared" ref="U353:Z362" si="112">ROUND(VLOOKUP($F353,professionGrow,MATCH(U$2,professionGrowPName,0),FALSE)*(1+VLOOKUP($G353,professionGrowP,MATCH(U$2,professionGrowPName,0),FALSE))*$H353*10*VLOOKUP($D353,drop_qulity,5,FALSE),0)</f>
        <v>0</v>
      </c>
      <c r="V353" s="23">
        <f t="shared" si="112"/>
        <v>0</v>
      </c>
      <c r="W353" s="23">
        <f t="shared" si="112"/>
        <v>0</v>
      </c>
      <c r="X353" s="23">
        <f t="shared" si="112"/>
        <v>0</v>
      </c>
      <c r="Y353" s="23">
        <f t="shared" si="112"/>
        <v>0</v>
      </c>
      <c r="Z353" s="23">
        <f t="shared" si="112"/>
        <v>0</v>
      </c>
    </row>
    <row r="354" spans="2:26" x14ac:dyDescent="0.15">
      <c r="B354" s="23">
        <v>352</v>
      </c>
      <c r="C354" s="23" t="str">
        <f t="shared" si="105"/>
        <v>挂饰352</v>
      </c>
      <c r="D354" s="23" t="str">
        <f t="shared" si="93"/>
        <v>c</v>
      </c>
      <c r="E354" s="89" t="s">
        <v>1989</v>
      </c>
      <c r="F354" s="90" t="s">
        <v>2006</v>
      </c>
      <c r="G354" s="22" t="s">
        <v>2007</v>
      </c>
      <c r="H354" s="23">
        <f t="shared" si="109"/>
        <v>8</v>
      </c>
      <c r="I354" s="23">
        <f t="shared" si="97"/>
        <v>156</v>
      </c>
      <c r="J354" s="23">
        <f t="shared" si="98"/>
        <v>0</v>
      </c>
      <c r="K354" s="23">
        <f t="shared" si="99"/>
        <v>0</v>
      </c>
      <c r="L354" s="23">
        <f t="shared" si="100"/>
        <v>0</v>
      </c>
      <c r="M354" s="89" t="s">
        <v>1992</v>
      </c>
      <c r="N354" s="23">
        <f t="shared" si="101"/>
        <v>0</v>
      </c>
      <c r="O354" s="23">
        <f t="shared" si="102"/>
        <v>0</v>
      </c>
      <c r="P354" s="23">
        <f t="shared" si="103"/>
        <v>0</v>
      </c>
      <c r="Q354" s="112">
        <f t="shared" si="106"/>
        <v>0</v>
      </c>
      <c r="R354" s="112">
        <f t="shared" si="107"/>
        <v>0</v>
      </c>
      <c r="S354" s="112">
        <f t="shared" si="108"/>
        <v>0</v>
      </c>
      <c r="T354" s="89" t="s">
        <v>1989</v>
      </c>
      <c r="U354" s="23">
        <f t="shared" si="112"/>
        <v>0</v>
      </c>
      <c r="V354" s="23">
        <f t="shared" si="112"/>
        <v>0</v>
      </c>
      <c r="W354" s="23">
        <f t="shared" si="112"/>
        <v>0</v>
      </c>
      <c r="X354" s="23">
        <f t="shared" si="112"/>
        <v>0</v>
      </c>
      <c r="Y354" s="23">
        <f t="shared" si="112"/>
        <v>0</v>
      </c>
      <c r="Z354" s="23">
        <f t="shared" si="112"/>
        <v>0</v>
      </c>
    </row>
    <row r="355" spans="2:26" x14ac:dyDescent="0.15">
      <c r="B355" s="23">
        <v>353</v>
      </c>
      <c r="C355" s="23" t="str">
        <f t="shared" si="105"/>
        <v>挂饰353</v>
      </c>
      <c r="D355" s="23" t="str">
        <f t="shared" si="93"/>
        <v>s</v>
      </c>
      <c r="E355" s="89" t="s">
        <v>1989</v>
      </c>
      <c r="F355" s="90" t="s">
        <v>2006</v>
      </c>
      <c r="G355" s="22" t="s">
        <v>2008</v>
      </c>
      <c r="H355" s="23">
        <f t="shared" si="109"/>
        <v>1</v>
      </c>
      <c r="I355" s="23">
        <f t="shared" si="97"/>
        <v>13</v>
      </c>
      <c r="J355" s="23">
        <f t="shared" si="98"/>
        <v>12</v>
      </c>
      <c r="K355" s="23">
        <f t="shared" si="99"/>
        <v>12</v>
      </c>
      <c r="L355" s="23">
        <f t="shared" si="100"/>
        <v>11</v>
      </c>
      <c r="M355" s="89" t="s">
        <v>1992</v>
      </c>
      <c r="N355" s="23">
        <f t="shared" si="101"/>
        <v>11</v>
      </c>
      <c r="O355" s="23">
        <f t="shared" si="102"/>
        <v>7</v>
      </c>
      <c r="P355" s="23">
        <f t="shared" si="103"/>
        <v>5</v>
      </c>
      <c r="Q355" s="112">
        <f t="shared" si="106"/>
        <v>2.5000000000000001E-2</v>
      </c>
      <c r="R355" s="112">
        <f t="shared" si="107"/>
        <v>1.7500000000000002E-2</v>
      </c>
      <c r="S355" s="112">
        <f t="shared" si="108"/>
        <v>8.3333333333333332E-3</v>
      </c>
      <c r="T355" s="89" t="s">
        <v>1989</v>
      </c>
      <c r="U355" s="23">
        <f t="shared" si="112"/>
        <v>6</v>
      </c>
      <c r="V355" s="23">
        <f t="shared" si="112"/>
        <v>8</v>
      </c>
      <c r="W355" s="23">
        <f t="shared" si="112"/>
        <v>4</v>
      </c>
      <c r="X355" s="23">
        <f t="shared" si="112"/>
        <v>5</v>
      </c>
      <c r="Y355" s="23">
        <f t="shared" si="112"/>
        <v>5</v>
      </c>
      <c r="Z355" s="23">
        <f t="shared" si="112"/>
        <v>6</v>
      </c>
    </row>
    <row r="356" spans="2:26" x14ac:dyDescent="0.15">
      <c r="B356" s="23">
        <v>354</v>
      </c>
      <c r="C356" s="23" t="str">
        <f t="shared" si="105"/>
        <v>挂饰354</v>
      </c>
      <c r="D356" s="23" t="str">
        <f t="shared" ref="D356:D419" si="113">D324</f>
        <v>s</v>
      </c>
      <c r="E356" s="89" t="s">
        <v>1989</v>
      </c>
      <c r="F356" s="90" t="s">
        <v>2006</v>
      </c>
      <c r="G356" s="22" t="s">
        <v>2008</v>
      </c>
      <c r="H356" s="23">
        <f t="shared" si="109"/>
        <v>2</v>
      </c>
      <c r="I356" s="23">
        <f t="shared" si="97"/>
        <v>26</v>
      </c>
      <c r="J356" s="23">
        <f t="shared" si="98"/>
        <v>24</v>
      </c>
      <c r="K356" s="23">
        <f t="shared" si="99"/>
        <v>24</v>
      </c>
      <c r="L356" s="23">
        <f t="shared" si="100"/>
        <v>23</v>
      </c>
      <c r="M356" s="89" t="s">
        <v>1992</v>
      </c>
      <c r="N356" s="23">
        <f t="shared" si="101"/>
        <v>22</v>
      </c>
      <c r="O356" s="23">
        <f t="shared" si="102"/>
        <v>15</v>
      </c>
      <c r="P356" s="23">
        <f t="shared" si="103"/>
        <v>11</v>
      </c>
      <c r="Q356" s="112">
        <f t="shared" si="106"/>
        <v>5.5E-2</v>
      </c>
      <c r="R356" s="112">
        <f t="shared" si="107"/>
        <v>3.7499999999999999E-2</v>
      </c>
      <c r="S356" s="112">
        <f t="shared" si="108"/>
        <v>1.8333333333333333E-2</v>
      </c>
      <c r="T356" s="89" t="s">
        <v>1989</v>
      </c>
      <c r="U356" s="23">
        <f t="shared" si="112"/>
        <v>13</v>
      </c>
      <c r="V356" s="23">
        <f t="shared" si="112"/>
        <v>16</v>
      </c>
      <c r="W356" s="23">
        <f t="shared" si="112"/>
        <v>8</v>
      </c>
      <c r="X356" s="23">
        <f t="shared" si="112"/>
        <v>9</v>
      </c>
      <c r="Y356" s="23">
        <f t="shared" si="112"/>
        <v>11</v>
      </c>
      <c r="Z356" s="23">
        <f t="shared" si="112"/>
        <v>13</v>
      </c>
    </row>
    <row r="357" spans="2:26" x14ac:dyDescent="0.15">
      <c r="B357" s="23">
        <v>355</v>
      </c>
      <c r="C357" s="23" t="str">
        <f t="shared" si="105"/>
        <v>挂饰355</v>
      </c>
      <c r="D357" s="23" t="str">
        <f t="shared" si="113"/>
        <v>s</v>
      </c>
      <c r="E357" s="89" t="s">
        <v>1989</v>
      </c>
      <c r="F357" s="90" t="s">
        <v>2006</v>
      </c>
      <c r="G357" s="22" t="s">
        <v>2008</v>
      </c>
      <c r="H357" s="23">
        <f t="shared" si="109"/>
        <v>3</v>
      </c>
      <c r="I357" s="23">
        <f t="shared" si="97"/>
        <v>39</v>
      </c>
      <c r="J357" s="23">
        <f t="shared" si="98"/>
        <v>37</v>
      </c>
      <c r="K357" s="23">
        <f t="shared" si="99"/>
        <v>36</v>
      </c>
      <c r="L357" s="23">
        <f t="shared" si="100"/>
        <v>34</v>
      </c>
      <c r="M357" s="89" t="s">
        <v>1992</v>
      </c>
      <c r="N357" s="23">
        <f t="shared" si="101"/>
        <v>33</v>
      </c>
      <c r="O357" s="23">
        <f t="shared" si="102"/>
        <v>22</v>
      </c>
      <c r="P357" s="23">
        <f t="shared" si="103"/>
        <v>16</v>
      </c>
      <c r="Q357" s="112">
        <f t="shared" si="106"/>
        <v>0.08</v>
      </c>
      <c r="R357" s="112">
        <f t="shared" si="107"/>
        <v>5.5E-2</v>
      </c>
      <c r="S357" s="112">
        <f t="shared" si="108"/>
        <v>2.6666666666666665E-2</v>
      </c>
      <c r="T357" s="89" t="s">
        <v>1989</v>
      </c>
      <c r="U357" s="23">
        <f t="shared" si="112"/>
        <v>19</v>
      </c>
      <c r="V357" s="23">
        <f t="shared" si="112"/>
        <v>24</v>
      </c>
      <c r="W357" s="23">
        <f t="shared" si="112"/>
        <v>11</v>
      </c>
      <c r="X357" s="23">
        <f t="shared" si="112"/>
        <v>14</v>
      </c>
      <c r="Y357" s="23">
        <f t="shared" si="112"/>
        <v>16</v>
      </c>
      <c r="Z357" s="23">
        <f t="shared" si="112"/>
        <v>19</v>
      </c>
    </row>
    <row r="358" spans="2:26" x14ac:dyDescent="0.15">
      <c r="B358" s="23">
        <v>356</v>
      </c>
      <c r="C358" s="23" t="str">
        <f t="shared" si="105"/>
        <v>挂饰356</v>
      </c>
      <c r="D358" s="23" t="str">
        <f t="shared" si="113"/>
        <v>s</v>
      </c>
      <c r="E358" s="89" t="s">
        <v>1989</v>
      </c>
      <c r="F358" s="90" t="s">
        <v>2006</v>
      </c>
      <c r="G358" s="22" t="s">
        <v>2008</v>
      </c>
      <c r="H358" s="23">
        <f t="shared" si="109"/>
        <v>4</v>
      </c>
      <c r="I358" s="23">
        <f t="shared" si="97"/>
        <v>52</v>
      </c>
      <c r="J358" s="23">
        <f t="shared" si="98"/>
        <v>49</v>
      </c>
      <c r="K358" s="23">
        <f t="shared" si="99"/>
        <v>48</v>
      </c>
      <c r="L358" s="23">
        <f t="shared" si="100"/>
        <v>46</v>
      </c>
      <c r="M358" s="89" t="s">
        <v>1992</v>
      </c>
      <c r="N358" s="23">
        <f t="shared" si="101"/>
        <v>44</v>
      </c>
      <c r="O358" s="23">
        <f t="shared" si="102"/>
        <v>29</v>
      </c>
      <c r="P358" s="23">
        <f t="shared" si="103"/>
        <v>22</v>
      </c>
      <c r="Q358" s="112">
        <f t="shared" si="106"/>
        <v>0.11</v>
      </c>
      <c r="R358" s="112">
        <f t="shared" si="107"/>
        <v>7.2499999999999995E-2</v>
      </c>
      <c r="S358" s="112">
        <f t="shared" si="108"/>
        <v>3.6666666666666667E-2</v>
      </c>
      <c r="T358" s="89" t="s">
        <v>1989</v>
      </c>
      <c r="U358" s="23">
        <f t="shared" si="112"/>
        <v>25</v>
      </c>
      <c r="V358" s="23">
        <f t="shared" si="112"/>
        <v>32</v>
      </c>
      <c r="W358" s="23">
        <f t="shared" si="112"/>
        <v>15</v>
      </c>
      <c r="X358" s="23">
        <f t="shared" si="112"/>
        <v>18</v>
      </c>
      <c r="Y358" s="23">
        <f t="shared" si="112"/>
        <v>22</v>
      </c>
      <c r="Z358" s="23">
        <f t="shared" si="112"/>
        <v>25</v>
      </c>
    </row>
    <row r="359" spans="2:26" x14ac:dyDescent="0.15">
      <c r="B359" s="23">
        <v>357</v>
      </c>
      <c r="C359" s="23" t="str">
        <f t="shared" si="105"/>
        <v>挂饰357</v>
      </c>
      <c r="D359" s="23" t="str">
        <f t="shared" si="113"/>
        <v>s</v>
      </c>
      <c r="E359" s="89" t="s">
        <v>1989</v>
      </c>
      <c r="F359" s="90" t="s">
        <v>2006</v>
      </c>
      <c r="G359" s="22" t="s">
        <v>2008</v>
      </c>
      <c r="H359" s="23">
        <f t="shared" si="109"/>
        <v>5</v>
      </c>
      <c r="I359" s="23">
        <f t="shared" si="97"/>
        <v>65</v>
      </c>
      <c r="J359" s="23">
        <f t="shared" si="98"/>
        <v>61</v>
      </c>
      <c r="K359" s="23">
        <f t="shared" si="99"/>
        <v>60</v>
      </c>
      <c r="L359" s="23">
        <f t="shared" si="100"/>
        <v>57</v>
      </c>
      <c r="M359" s="89" t="s">
        <v>1992</v>
      </c>
      <c r="N359" s="23">
        <f t="shared" si="101"/>
        <v>54</v>
      </c>
      <c r="O359" s="23">
        <f t="shared" si="102"/>
        <v>37</v>
      </c>
      <c r="P359" s="23">
        <f t="shared" si="103"/>
        <v>27</v>
      </c>
      <c r="Q359" s="112">
        <f t="shared" si="106"/>
        <v>0.13500000000000001</v>
      </c>
      <c r="R359" s="112">
        <f t="shared" si="107"/>
        <v>9.2499999999999999E-2</v>
      </c>
      <c r="S359" s="112">
        <f t="shared" si="108"/>
        <v>4.4999999999999998E-2</v>
      </c>
      <c r="T359" s="89" t="s">
        <v>1989</v>
      </c>
      <c r="U359" s="23">
        <f t="shared" si="112"/>
        <v>31</v>
      </c>
      <c r="V359" s="23">
        <f t="shared" si="112"/>
        <v>39</v>
      </c>
      <c r="W359" s="23">
        <f t="shared" si="112"/>
        <v>19</v>
      </c>
      <c r="X359" s="23">
        <f t="shared" si="112"/>
        <v>23</v>
      </c>
      <c r="Y359" s="23">
        <f t="shared" si="112"/>
        <v>27</v>
      </c>
      <c r="Z359" s="23">
        <f t="shared" si="112"/>
        <v>31</v>
      </c>
    </row>
    <row r="360" spans="2:26" x14ac:dyDescent="0.15">
      <c r="B360" s="23">
        <v>358</v>
      </c>
      <c r="C360" s="23" t="str">
        <f t="shared" si="105"/>
        <v>挂饰358</v>
      </c>
      <c r="D360" s="23" t="str">
        <f t="shared" si="113"/>
        <v>s</v>
      </c>
      <c r="E360" s="89" t="s">
        <v>1989</v>
      </c>
      <c r="F360" s="90" t="s">
        <v>2006</v>
      </c>
      <c r="G360" s="22" t="s">
        <v>2008</v>
      </c>
      <c r="H360" s="23">
        <f t="shared" si="109"/>
        <v>6</v>
      </c>
      <c r="I360" s="23">
        <f t="shared" si="97"/>
        <v>78</v>
      </c>
      <c r="J360" s="23">
        <f t="shared" si="98"/>
        <v>73</v>
      </c>
      <c r="K360" s="23">
        <f t="shared" si="99"/>
        <v>72</v>
      </c>
      <c r="L360" s="23">
        <f t="shared" si="100"/>
        <v>69</v>
      </c>
      <c r="M360" s="89" t="s">
        <v>1992</v>
      </c>
      <c r="N360" s="23">
        <f t="shared" si="101"/>
        <v>65</v>
      </c>
      <c r="O360" s="23">
        <f t="shared" si="102"/>
        <v>44</v>
      </c>
      <c r="P360" s="23">
        <f t="shared" si="103"/>
        <v>33</v>
      </c>
      <c r="Q360" s="112">
        <f t="shared" si="106"/>
        <v>0.16500000000000001</v>
      </c>
      <c r="R360" s="112">
        <f t="shared" si="107"/>
        <v>0.11</v>
      </c>
      <c r="S360" s="112">
        <f t="shared" si="108"/>
        <v>5.5E-2</v>
      </c>
      <c r="T360" s="89" t="s">
        <v>1989</v>
      </c>
      <c r="U360" s="23">
        <f t="shared" si="112"/>
        <v>38</v>
      </c>
      <c r="V360" s="23">
        <f t="shared" si="112"/>
        <v>47</v>
      </c>
      <c r="W360" s="23">
        <f t="shared" si="112"/>
        <v>23</v>
      </c>
      <c r="X360" s="23">
        <f t="shared" si="112"/>
        <v>28</v>
      </c>
      <c r="Y360" s="23">
        <f t="shared" si="112"/>
        <v>33</v>
      </c>
      <c r="Z360" s="23">
        <f t="shared" si="112"/>
        <v>38</v>
      </c>
    </row>
    <row r="361" spans="2:26" x14ac:dyDescent="0.15">
      <c r="B361" s="23">
        <v>359</v>
      </c>
      <c r="C361" s="23" t="str">
        <f t="shared" si="105"/>
        <v>挂饰359</v>
      </c>
      <c r="D361" s="23" t="str">
        <f t="shared" si="113"/>
        <v>s</v>
      </c>
      <c r="E361" s="89" t="s">
        <v>1989</v>
      </c>
      <c r="F361" s="90" t="s">
        <v>2006</v>
      </c>
      <c r="G361" s="22" t="s">
        <v>2008</v>
      </c>
      <c r="H361" s="23">
        <f t="shared" si="109"/>
        <v>7</v>
      </c>
      <c r="I361" s="23">
        <f t="shared" si="97"/>
        <v>91</v>
      </c>
      <c r="J361" s="23">
        <f t="shared" si="98"/>
        <v>86</v>
      </c>
      <c r="K361" s="23">
        <f t="shared" si="99"/>
        <v>84</v>
      </c>
      <c r="L361" s="23">
        <f t="shared" si="100"/>
        <v>80</v>
      </c>
      <c r="M361" s="89" t="s">
        <v>1992</v>
      </c>
      <c r="N361" s="23">
        <f t="shared" si="101"/>
        <v>76</v>
      </c>
      <c r="O361" s="23">
        <f t="shared" si="102"/>
        <v>51</v>
      </c>
      <c r="P361" s="23">
        <f t="shared" si="103"/>
        <v>38</v>
      </c>
      <c r="Q361" s="112">
        <f t="shared" si="106"/>
        <v>0.19</v>
      </c>
      <c r="R361" s="112">
        <f t="shared" si="107"/>
        <v>0.1275</v>
      </c>
      <c r="S361" s="112">
        <f t="shared" si="108"/>
        <v>6.3333333333333325E-2</v>
      </c>
      <c r="T361" s="89" t="s">
        <v>1989</v>
      </c>
      <c r="U361" s="23">
        <f t="shared" si="112"/>
        <v>44</v>
      </c>
      <c r="V361" s="23">
        <f t="shared" si="112"/>
        <v>55</v>
      </c>
      <c r="W361" s="23">
        <f t="shared" si="112"/>
        <v>27</v>
      </c>
      <c r="X361" s="23">
        <f t="shared" si="112"/>
        <v>32</v>
      </c>
      <c r="Y361" s="23">
        <f t="shared" si="112"/>
        <v>38</v>
      </c>
      <c r="Z361" s="23">
        <f t="shared" si="112"/>
        <v>44</v>
      </c>
    </row>
    <row r="362" spans="2:26" x14ac:dyDescent="0.15">
      <c r="B362" s="23">
        <v>360</v>
      </c>
      <c r="C362" s="23" t="str">
        <f t="shared" si="105"/>
        <v>挂饰360</v>
      </c>
      <c r="D362" s="23" t="str">
        <f t="shared" si="113"/>
        <v>s</v>
      </c>
      <c r="E362" s="89" t="s">
        <v>1989</v>
      </c>
      <c r="F362" s="90" t="s">
        <v>2006</v>
      </c>
      <c r="G362" s="22" t="s">
        <v>2008</v>
      </c>
      <c r="H362" s="23">
        <f t="shared" si="109"/>
        <v>8</v>
      </c>
      <c r="I362" s="23">
        <f t="shared" si="97"/>
        <v>104</v>
      </c>
      <c r="J362" s="23">
        <f t="shared" si="98"/>
        <v>98</v>
      </c>
      <c r="K362" s="23">
        <f t="shared" si="99"/>
        <v>96</v>
      </c>
      <c r="L362" s="23">
        <f t="shared" si="100"/>
        <v>91</v>
      </c>
      <c r="M362" s="89" t="s">
        <v>1992</v>
      </c>
      <c r="N362" s="23">
        <f t="shared" si="101"/>
        <v>87</v>
      </c>
      <c r="O362" s="23">
        <f t="shared" si="102"/>
        <v>59</v>
      </c>
      <c r="P362" s="23">
        <f t="shared" si="103"/>
        <v>44</v>
      </c>
      <c r="Q362" s="112">
        <f t="shared" si="106"/>
        <v>0.22</v>
      </c>
      <c r="R362" s="112">
        <f t="shared" si="107"/>
        <v>0.14749999999999999</v>
      </c>
      <c r="S362" s="112">
        <f t="shared" si="108"/>
        <v>7.3333333333333334E-2</v>
      </c>
      <c r="T362" s="89" t="s">
        <v>1989</v>
      </c>
      <c r="U362" s="23">
        <f t="shared" si="112"/>
        <v>50</v>
      </c>
      <c r="V362" s="23">
        <f t="shared" si="112"/>
        <v>63</v>
      </c>
      <c r="W362" s="23">
        <f t="shared" si="112"/>
        <v>30</v>
      </c>
      <c r="X362" s="23">
        <f t="shared" si="112"/>
        <v>37</v>
      </c>
      <c r="Y362" s="23">
        <f t="shared" si="112"/>
        <v>44</v>
      </c>
      <c r="Z362" s="23">
        <f t="shared" si="112"/>
        <v>50</v>
      </c>
    </row>
    <row r="363" spans="2:26" x14ac:dyDescent="0.15">
      <c r="B363" s="23">
        <v>361</v>
      </c>
      <c r="C363" s="23" t="str">
        <f t="shared" si="105"/>
        <v>挂饰361</v>
      </c>
      <c r="D363" s="23" t="str">
        <f t="shared" si="113"/>
        <v>a</v>
      </c>
      <c r="E363" s="89" t="s">
        <v>1989</v>
      </c>
      <c r="F363" s="90" t="s">
        <v>2006</v>
      </c>
      <c r="G363" s="22" t="s">
        <v>2008</v>
      </c>
      <c r="H363" s="23">
        <f t="shared" si="109"/>
        <v>1</v>
      </c>
      <c r="I363" s="23">
        <f t="shared" si="97"/>
        <v>7</v>
      </c>
      <c r="J363" s="23">
        <f t="shared" si="98"/>
        <v>14</v>
      </c>
      <c r="K363" s="23">
        <f t="shared" si="99"/>
        <v>14</v>
      </c>
      <c r="L363" s="23">
        <f t="shared" si="100"/>
        <v>13</v>
      </c>
      <c r="M363" s="89" t="s">
        <v>1992</v>
      </c>
      <c r="N363" s="23">
        <f t="shared" si="101"/>
        <v>12</v>
      </c>
      <c r="O363" s="23">
        <f t="shared" si="102"/>
        <v>8</v>
      </c>
      <c r="P363" s="23">
        <f t="shared" si="103"/>
        <v>6</v>
      </c>
      <c r="Q363" s="112">
        <f t="shared" si="106"/>
        <v>0.03</v>
      </c>
      <c r="R363" s="112">
        <f t="shared" si="107"/>
        <v>0.02</v>
      </c>
      <c r="S363" s="112">
        <f t="shared" si="108"/>
        <v>0.01</v>
      </c>
      <c r="T363" s="89" t="s">
        <v>1989</v>
      </c>
      <c r="U363" s="23">
        <f t="shared" ref="U363:Z372" si="114">ROUND(VLOOKUP($F363,professionGrow,MATCH(U$2,professionGrowPName,0),FALSE)*(1+VLOOKUP($G363,professionGrowP,MATCH(U$2,professionGrowPName,0),FALSE))*$H363*10*VLOOKUP($D363,drop_qulity,5,FALSE),0)</f>
        <v>7</v>
      </c>
      <c r="V363" s="23">
        <f t="shared" si="114"/>
        <v>9</v>
      </c>
      <c r="W363" s="23">
        <f t="shared" si="114"/>
        <v>4</v>
      </c>
      <c r="X363" s="23">
        <f t="shared" si="114"/>
        <v>5</v>
      </c>
      <c r="Y363" s="23">
        <f t="shared" si="114"/>
        <v>6</v>
      </c>
      <c r="Z363" s="23">
        <f t="shared" si="114"/>
        <v>7</v>
      </c>
    </row>
    <row r="364" spans="2:26" x14ac:dyDescent="0.15">
      <c r="B364" s="23">
        <v>362</v>
      </c>
      <c r="C364" s="23" t="str">
        <f t="shared" si="105"/>
        <v>挂饰362</v>
      </c>
      <c r="D364" s="23" t="str">
        <f t="shared" si="113"/>
        <v>a</v>
      </c>
      <c r="E364" s="89" t="s">
        <v>1989</v>
      </c>
      <c r="F364" s="90" t="s">
        <v>2006</v>
      </c>
      <c r="G364" s="22" t="s">
        <v>2008</v>
      </c>
      <c r="H364" s="23">
        <f t="shared" si="109"/>
        <v>2</v>
      </c>
      <c r="I364" s="23">
        <f t="shared" si="97"/>
        <v>15</v>
      </c>
      <c r="J364" s="23">
        <f t="shared" si="98"/>
        <v>28</v>
      </c>
      <c r="K364" s="23">
        <f t="shared" si="99"/>
        <v>27</v>
      </c>
      <c r="L364" s="23">
        <f t="shared" si="100"/>
        <v>26</v>
      </c>
      <c r="M364" s="89" t="s">
        <v>1992</v>
      </c>
      <c r="N364" s="23">
        <f t="shared" si="101"/>
        <v>25</v>
      </c>
      <c r="O364" s="23">
        <f t="shared" si="102"/>
        <v>17</v>
      </c>
      <c r="P364" s="23">
        <f t="shared" si="103"/>
        <v>12</v>
      </c>
      <c r="Q364" s="112">
        <f t="shared" si="106"/>
        <v>0.06</v>
      </c>
      <c r="R364" s="112">
        <f t="shared" si="107"/>
        <v>4.2500000000000003E-2</v>
      </c>
      <c r="S364" s="112">
        <f t="shared" si="108"/>
        <v>0.02</v>
      </c>
      <c r="T364" s="89" t="s">
        <v>1989</v>
      </c>
      <c r="U364" s="23">
        <f t="shared" si="114"/>
        <v>14</v>
      </c>
      <c r="V364" s="23">
        <f t="shared" si="114"/>
        <v>18</v>
      </c>
      <c r="W364" s="23">
        <f t="shared" si="114"/>
        <v>9</v>
      </c>
      <c r="X364" s="23">
        <f t="shared" si="114"/>
        <v>11</v>
      </c>
      <c r="Y364" s="23">
        <f t="shared" si="114"/>
        <v>12</v>
      </c>
      <c r="Z364" s="23">
        <f t="shared" si="114"/>
        <v>14</v>
      </c>
    </row>
    <row r="365" spans="2:26" x14ac:dyDescent="0.15">
      <c r="B365" s="23">
        <v>363</v>
      </c>
      <c r="C365" s="23" t="str">
        <f t="shared" si="105"/>
        <v>挂饰363</v>
      </c>
      <c r="D365" s="23" t="str">
        <f t="shared" si="113"/>
        <v>a</v>
      </c>
      <c r="E365" s="89" t="s">
        <v>1989</v>
      </c>
      <c r="F365" s="90" t="s">
        <v>2006</v>
      </c>
      <c r="G365" s="22" t="s">
        <v>2008</v>
      </c>
      <c r="H365" s="23">
        <f t="shared" si="109"/>
        <v>3</v>
      </c>
      <c r="I365" s="23">
        <f t="shared" si="97"/>
        <v>22</v>
      </c>
      <c r="J365" s="23">
        <f t="shared" si="98"/>
        <v>42</v>
      </c>
      <c r="K365" s="23">
        <f t="shared" si="99"/>
        <v>41</v>
      </c>
      <c r="L365" s="23">
        <f t="shared" si="100"/>
        <v>39</v>
      </c>
      <c r="M365" s="89" t="s">
        <v>1992</v>
      </c>
      <c r="N365" s="23">
        <f t="shared" si="101"/>
        <v>37</v>
      </c>
      <c r="O365" s="23">
        <f t="shared" si="102"/>
        <v>25</v>
      </c>
      <c r="P365" s="23">
        <f t="shared" si="103"/>
        <v>19</v>
      </c>
      <c r="Q365" s="112">
        <f t="shared" si="106"/>
        <v>9.5000000000000001E-2</v>
      </c>
      <c r="R365" s="112">
        <f t="shared" si="107"/>
        <v>6.25E-2</v>
      </c>
      <c r="S365" s="112">
        <f t="shared" si="108"/>
        <v>3.1666666666666662E-2</v>
      </c>
      <c r="T365" s="89" t="s">
        <v>1989</v>
      </c>
      <c r="U365" s="23">
        <f t="shared" si="114"/>
        <v>22</v>
      </c>
      <c r="V365" s="23">
        <f t="shared" si="114"/>
        <v>27</v>
      </c>
      <c r="W365" s="23">
        <f t="shared" si="114"/>
        <v>13</v>
      </c>
      <c r="X365" s="23">
        <f t="shared" si="114"/>
        <v>16</v>
      </c>
      <c r="Y365" s="23">
        <f t="shared" si="114"/>
        <v>19</v>
      </c>
      <c r="Z365" s="23">
        <f t="shared" si="114"/>
        <v>22</v>
      </c>
    </row>
    <row r="366" spans="2:26" x14ac:dyDescent="0.15">
      <c r="B366" s="23">
        <v>364</v>
      </c>
      <c r="C366" s="23" t="str">
        <f t="shared" si="105"/>
        <v>挂饰364</v>
      </c>
      <c r="D366" s="23" t="str">
        <f t="shared" si="113"/>
        <v>a</v>
      </c>
      <c r="E366" s="89" t="s">
        <v>1989</v>
      </c>
      <c r="F366" s="90" t="s">
        <v>2006</v>
      </c>
      <c r="G366" s="22" t="s">
        <v>2008</v>
      </c>
      <c r="H366" s="23">
        <f t="shared" si="109"/>
        <v>4</v>
      </c>
      <c r="I366" s="23">
        <f t="shared" si="97"/>
        <v>29</v>
      </c>
      <c r="J366" s="23">
        <f t="shared" si="98"/>
        <v>56</v>
      </c>
      <c r="K366" s="23">
        <f t="shared" si="99"/>
        <v>55</v>
      </c>
      <c r="L366" s="23">
        <f t="shared" si="100"/>
        <v>52</v>
      </c>
      <c r="M366" s="89" t="s">
        <v>1992</v>
      </c>
      <c r="N366" s="23">
        <f t="shared" si="101"/>
        <v>50</v>
      </c>
      <c r="O366" s="23">
        <f t="shared" si="102"/>
        <v>34</v>
      </c>
      <c r="P366" s="23">
        <f t="shared" si="103"/>
        <v>25</v>
      </c>
      <c r="Q366" s="112">
        <f t="shared" si="106"/>
        <v>0.125</v>
      </c>
      <c r="R366" s="112">
        <f t="shared" si="107"/>
        <v>8.5000000000000006E-2</v>
      </c>
      <c r="S366" s="112">
        <f t="shared" si="108"/>
        <v>4.1666666666666671E-2</v>
      </c>
      <c r="T366" s="89" t="s">
        <v>1989</v>
      </c>
      <c r="U366" s="23">
        <f t="shared" si="114"/>
        <v>29</v>
      </c>
      <c r="V366" s="23">
        <f t="shared" si="114"/>
        <v>36</v>
      </c>
      <c r="W366" s="23">
        <f t="shared" si="114"/>
        <v>17</v>
      </c>
      <c r="X366" s="23">
        <f t="shared" si="114"/>
        <v>21</v>
      </c>
      <c r="Y366" s="23">
        <f t="shared" si="114"/>
        <v>25</v>
      </c>
      <c r="Z366" s="23">
        <f t="shared" si="114"/>
        <v>29</v>
      </c>
    </row>
    <row r="367" spans="2:26" x14ac:dyDescent="0.15">
      <c r="B367" s="23">
        <v>365</v>
      </c>
      <c r="C367" s="23" t="str">
        <f t="shared" si="105"/>
        <v>挂饰365</v>
      </c>
      <c r="D367" s="23" t="str">
        <f t="shared" si="113"/>
        <v>a</v>
      </c>
      <c r="E367" s="89" t="s">
        <v>1989</v>
      </c>
      <c r="F367" s="90" t="s">
        <v>2006</v>
      </c>
      <c r="G367" s="22" t="s">
        <v>2008</v>
      </c>
      <c r="H367" s="23">
        <f t="shared" si="109"/>
        <v>5</v>
      </c>
      <c r="I367" s="23">
        <f t="shared" si="97"/>
        <v>37</v>
      </c>
      <c r="J367" s="23">
        <f t="shared" si="98"/>
        <v>70</v>
      </c>
      <c r="K367" s="23">
        <f t="shared" si="99"/>
        <v>69</v>
      </c>
      <c r="L367" s="23">
        <f t="shared" si="100"/>
        <v>66</v>
      </c>
      <c r="M367" s="89" t="s">
        <v>1992</v>
      </c>
      <c r="N367" s="23">
        <f t="shared" si="101"/>
        <v>62</v>
      </c>
      <c r="O367" s="23">
        <f t="shared" si="102"/>
        <v>42</v>
      </c>
      <c r="P367" s="23">
        <f t="shared" si="103"/>
        <v>31</v>
      </c>
      <c r="Q367" s="112">
        <f t="shared" si="106"/>
        <v>0.155</v>
      </c>
      <c r="R367" s="112">
        <f t="shared" si="107"/>
        <v>0.105</v>
      </c>
      <c r="S367" s="112">
        <f t="shared" si="108"/>
        <v>5.1666666666666666E-2</v>
      </c>
      <c r="T367" s="89" t="s">
        <v>1989</v>
      </c>
      <c r="U367" s="23">
        <f t="shared" si="114"/>
        <v>36</v>
      </c>
      <c r="V367" s="23">
        <f t="shared" si="114"/>
        <v>45</v>
      </c>
      <c r="W367" s="23">
        <f t="shared" si="114"/>
        <v>22</v>
      </c>
      <c r="X367" s="23">
        <f t="shared" si="114"/>
        <v>27</v>
      </c>
      <c r="Y367" s="23">
        <f t="shared" si="114"/>
        <v>31</v>
      </c>
      <c r="Z367" s="23">
        <f t="shared" si="114"/>
        <v>36</v>
      </c>
    </row>
    <row r="368" spans="2:26" x14ac:dyDescent="0.15">
      <c r="B368" s="23">
        <v>366</v>
      </c>
      <c r="C368" s="23" t="str">
        <f t="shared" si="105"/>
        <v>挂饰366</v>
      </c>
      <c r="D368" s="23" t="str">
        <f t="shared" si="113"/>
        <v>a</v>
      </c>
      <c r="E368" s="89" t="s">
        <v>1989</v>
      </c>
      <c r="F368" s="90" t="s">
        <v>2006</v>
      </c>
      <c r="G368" s="22" t="s">
        <v>2008</v>
      </c>
      <c r="H368" s="23">
        <f t="shared" si="109"/>
        <v>6</v>
      </c>
      <c r="I368" s="23">
        <f t="shared" si="97"/>
        <v>44</v>
      </c>
      <c r="J368" s="23">
        <f t="shared" si="98"/>
        <v>84</v>
      </c>
      <c r="K368" s="23">
        <f t="shared" si="99"/>
        <v>82</v>
      </c>
      <c r="L368" s="23">
        <f t="shared" si="100"/>
        <v>79</v>
      </c>
      <c r="M368" s="89" t="s">
        <v>1992</v>
      </c>
      <c r="N368" s="23">
        <f t="shared" si="101"/>
        <v>75</v>
      </c>
      <c r="O368" s="23">
        <f t="shared" si="102"/>
        <v>51</v>
      </c>
      <c r="P368" s="23">
        <f t="shared" si="103"/>
        <v>37</v>
      </c>
      <c r="Q368" s="112">
        <f t="shared" si="106"/>
        <v>0.185</v>
      </c>
      <c r="R368" s="112">
        <f t="shared" si="107"/>
        <v>0.1275</v>
      </c>
      <c r="S368" s="112">
        <f t="shared" si="108"/>
        <v>6.1666666666666668E-2</v>
      </c>
      <c r="T368" s="89" t="s">
        <v>1989</v>
      </c>
      <c r="U368" s="23">
        <f t="shared" si="114"/>
        <v>43</v>
      </c>
      <c r="V368" s="23">
        <f t="shared" si="114"/>
        <v>54</v>
      </c>
      <c r="W368" s="23">
        <f t="shared" si="114"/>
        <v>26</v>
      </c>
      <c r="X368" s="23">
        <f t="shared" si="114"/>
        <v>32</v>
      </c>
      <c r="Y368" s="23">
        <f t="shared" si="114"/>
        <v>37</v>
      </c>
      <c r="Z368" s="23">
        <f t="shared" si="114"/>
        <v>43</v>
      </c>
    </row>
    <row r="369" spans="2:26" x14ac:dyDescent="0.15">
      <c r="B369" s="23">
        <v>367</v>
      </c>
      <c r="C369" s="23" t="str">
        <f t="shared" si="105"/>
        <v>挂饰367</v>
      </c>
      <c r="D369" s="23" t="str">
        <f t="shared" si="113"/>
        <v>a</v>
      </c>
      <c r="E369" s="89" t="s">
        <v>1989</v>
      </c>
      <c r="F369" s="90" t="s">
        <v>2006</v>
      </c>
      <c r="G369" s="22" t="s">
        <v>2008</v>
      </c>
      <c r="H369" s="23">
        <f t="shared" si="109"/>
        <v>7</v>
      </c>
      <c r="I369" s="23">
        <f t="shared" si="97"/>
        <v>51</v>
      </c>
      <c r="J369" s="23">
        <f t="shared" si="98"/>
        <v>98</v>
      </c>
      <c r="K369" s="23">
        <f t="shared" si="99"/>
        <v>96</v>
      </c>
      <c r="L369" s="23">
        <f t="shared" si="100"/>
        <v>92</v>
      </c>
      <c r="M369" s="89" t="s">
        <v>1992</v>
      </c>
      <c r="N369" s="23">
        <f t="shared" si="101"/>
        <v>87</v>
      </c>
      <c r="O369" s="23">
        <f t="shared" si="102"/>
        <v>59</v>
      </c>
      <c r="P369" s="23">
        <f t="shared" si="103"/>
        <v>44</v>
      </c>
      <c r="Q369" s="112">
        <f t="shared" si="106"/>
        <v>0.22</v>
      </c>
      <c r="R369" s="112">
        <f t="shared" si="107"/>
        <v>0.14749999999999999</v>
      </c>
      <c r="S369" s="112">
        <f t="shared" si="108"/>
        <v>7.3333333333333334E-2</v>
      </c>
      <c r="T369" s="89" t="s">
        <v>1989</v>
      </c>
      <c r="U369" s="23">
        <f t="shared" si="114"/>
        <v>50</v>
      </c>
      <c r="V369" s="23">
        <f t="shared" si="114"/>
        <v>63</v>
      </c>
      <c r="W369" s="23">
        <f t="shared" si="114"/>
        <v>31</v>
      </c>
      <c r="X369" s="23">
        <f t="shared" si="114"/>
        <v>37</v>
      </c>
      <c r="Y369" s="23">
        <f t="shared" si="114"/>
        <v>44</v>
      </c>
      <c r="Z369" s="23">
        <f t="shared" si="114"/>
        <v>50</v>
      </c>
    </row>
    <row r="370" spans="2:26" x14ac:dyDescent="0.15">
      <c r="B370" s="23">
        <v>368</v>
      </c>
      <c r="C370" s="23" t="str">
        <f t="shared" si="105"/>
        <v>挂饰368</v>
      </c>
      <c r="D370" s="23" t="str">
        <f t="shared" si="113"/>
        <v>a</v>
      </c>
      <c r="E370" s="89" t="s">
        <v>1989</v>
      </c>
      <c r="F370" s="90" t="s">
        <v>2006</v>
      </c>
      <c r="G370" s="22" t="s">
        <v>2008</v>
      </c>
      <c r="H370" s="23">
        <f t="shared" si="109"/>
        <v>8</v>
      </c>
      <c r="I370" s="23">
        <f t="shared" si="97"/>
        <v>59</v>
      </c>
      <c r="J370" s="23">
        <f t="shared" si="98"/>
        <v>112</v>
      </c>
      <c r="K370" s="23">
        <f t="shared" si="99"/>
        <v>110</v>
      </c>
      <c r="L370" s="23">
        <f t="shared" si="100"/>
        <v>105</v>
      </c>
      <c r="M370" s="89" t="s">
        <v>1992</v>
      </c>
      <c r="N370" s="23">
        <f t="shared" si="101"/>
        <v>100</v>
      </c>
      <c r="O370" s="23">
        <f t="shared" si="102"/>
        <v>67</v>
      </c>
      <c r="P370" s="23">
        <f t="shared" si="103"/>
        <v>50</v>
      </c>
      <c r="Q370" s="112">
        <f t="shared" si="106"/>
        <v>0.25</v>
      </c>
      <c r="R370" s="112">
        <f t="shared" si="107"/>
        <v>0.16750000000000001</v>
      </c>
      <c r="S370" s="112">
        <f t="shared" si="108"/>
        <v>8.3333333333333343E-2</v>
      </c>
      <c r="T370" s="89" t="s">
        <v>1989</v>
      </c>
      <c r="U370" s="23">
        <f t="shared" si="114"/>
        <v>57</v>
      </c>
      <c r="V370" s="23">
        <f t="shared" si="114"/>
        <v>72</v>
      </c>
      <c r="W370" s="23">
        <f t="shared" si="114"/>
        <v>35</v>
      </c>
      <c r="X370" s="23">
        <f t="shared" si="114"/>
        <v>42</v>
      </c>
      <c r="Y370" s="23">
        <f t="shared" si="114"/>
        <v>50</v>
      </c>
      <c r="Z370" s="23">
        <f t="shared" si="114"/>
        <v>57</v>
      </c>
    </row>
    <row r="371" spans="2:26" x14ac:dyDescent="0.15">
      <c r="B371" s="23">
        <v>369</v>
      </c>
      <c r="C371" s="23" t="str">
        <f t="shared" si="105"/>
        <v>挂饰369</v>
      </c>
      <c r="D371" s="23" t="str">
        <f t="shared" si="113"/>
        <v>b</v>
      </c>
      <c r="E371" s="89" t="s">
        <v>1989</v>
      </c>
      <c r="F371" s="90" t="s">
        <v>2006</v>
      </c>
      <c r="G371" s="22" t="s">
        <v>2008</v>
      </c>
      <c r="H371" s="23">
        <f t="shared" si="109"/>
        <v>1</v>
      </c>
      <c r="I371" s="23">
        <f t="shared" si="97"/>
        <v>8</v>
      </c>
      <c r="J371" s="23">
        <f t="shared" si="98"/>
        <v>19</v>
      </c>
      <c r="K371" s="23">
        <f t="shared" si="99"/>
        <v>19</v>
      </c>
      <c r="L371" s="23">
        <f t="shared" si="100"/>
        <v>18</v>
      </c>
      <c r="M371" s="89" t="s">
        <v>1992</v>
      </c>
      <c r="N371" s="23">
        <f t="shared" si="101"/>
        <v>17</v>
      </c>
      <c r="O371" s="23">
        <f t="shared" si="102"/>
        <v>12</v>
      </c>
      <c r="P371" s="23">
        <f t="shared" si="103"/>
        <v>9</v>
      </c>
      <c r="Q371" s="112">
        <f t="shared" si="106"/>
        <v>4.4999999999999998E-2</v>
      </c>
      <c r="R371" s="112">
        <f t="shared" si="107"/>
        <v>0.03</v>
      </c>
      <c r="S371" s="112">
        <f t="shared" si="108"/>
        <v>1.4999999999999999E-2</v>
      </c>
      <c r="T371" s="89" t="s">
        <v>1989</v>
      </c>
      <c r="U371" s="23">
        <f t="shared" si="114"/>
        <v>10</v>
      </c>
      <c r="V371" s="23">
        <f t="shared" si="114"/>
        <v>13</v>
      </c>
      <c r="W371" s="23">
        <f t="shared" si="114"/>
        <v>6</v>
      </c>
      <c r="X371" s="23">
        <f t="shared" si="114"/>
        <v>7</v>
      </c>
      <c r="Y371" s="23">
        <f t="shared" si="114"/>
        <v>9</v>
      </c>
      <c r="Z371" s="23">
        <f t="shared" si="114"/>
        <v>10</v>
      </c>
    </row>
    <row r="372" spans="2:26" x14ac:dyDescent="0.15">
      <c r="B372" s="23">
        <v>370</v>
      </c>
      <c r="C372" s="23" t="str">
        <f t="shared" si="105"/>
        <v>挂饰370</v>
      </c>
      <c r="D372" s="23" t="str">
        <f t="shared" si="113"/>
        <v>b</v>
      </c>
      <c r="E372" s="89" t="s">
        <v>1989</v>
      </c>
      <c r="F372" s="90" t="s">
        <v>2006</v>
      </c>
      <c r="G372" s="22" t="s">
        <v>2008</v>
      </c>
      <c r="H372" s="23">
        <f t="shared" si="109"/>
        <v>2</v>
      </c>
      <c r="I372" s="23">
        <f t="shared" si="97"/>
        <v>16</v>
      </c>
      <c r="J372" s="23">
        <f t="shared" si="98"/>
        <v>39</v>
      </c>
      <c r="K372" s="23">
        <f t="shared" si="99"/>
        <v>38</v>
      </c>
      <c r="L372" s="23">
        <f t="shared" si="100"/>
        <v>36</v>
      </c>
      <c r="M372" s="89" t="s">
        <v>1992</v>
      </c>
      <c r="N372" s="23">
        <f t="shared" si="101"/>
        <v>35</v>
      </c>
      <c r="O372" s="23">
        <f t="shared" si="102"/>
        <v>23</v>
      </c>
      <c r="P372" s="23">
        <f t="shared" si="103"/>
        <v>17</v>
      </c>
      <c r="Q372" s="112">
        <f t="shared" si="106"/>
        <v>8.5000000000000006E-2</v>
      </c>
      <c r="R372" s="112">
        <f t="shared" si="107"/>
        <v>5.7500000000000002E-2</v>
      </c>
      <c r="S372" s="112">
        <f t="shared" si="108"/>
        <v>2.8333333333333335E-2</v>
      </c>
      <c r="T372" s="89" t="s">
        <v>1989</v>
      </c>
      <c r="U372" s="23">
        <f t="shared" si="114"/>
        <v>20</v>
      </c>
      <c r="V372" s="23">
        <f t="shared" si="114"/>
        <v>25</v>
      </c>
      <c r="W372" s="23">
        <f t="shared" si="114"/>
        <v>12</v>
      </c>
      <c r="X372" s="23">
        <f t="shared" si="114"/>
        <v>15</v>
      </c>
      <c r="Y372" s="23">
        <f t="shared" si="114"/>
        <v>17</v>
      </c>
      <c r="Z372" s="23">
        <f t="shared" si="114"/>
        <v>20</v>
      </c>
    </row>
    <row r="373" spans="2:26" x14ac:dyDescent="0.15">
      <c r="B373" s="23">
        <v>371</v>
      </c>
      <c r="C373" s="23" t="str">
        <f t="shared" si="105"/>
        <v>挂饰371</v>
      </c>
      <c r="D373" s="23" t="str">
        <f t="shared" si="113"/>
        <v>b</v>
      </c>
      <c r="E373" s="89" t="s">
        <v>1989</v>
      </c>
      <c r="F373" s="90" t="s">
        <v>2006</v>
      </c>
      <c r="G373" s="22" t="s">
        <v>2008</v>
      </c>
      <c r="H373" s="23">
        <f t="shared" si="109"/>
        <v>3</v>
      </c>
      <c r="I373" s="23">
        <f t="shared" si="97"/>
        <v>23</v>
      </c>
      <c r="J373" s="23">
        <f t="shared" si="98"/>
        <v>58</v>
      </c>
      <c r="K373" s="23">
        <f t="shared" si="99"/>
        <v>57</v>
      </c>
      <c r="L373" s="23">
        <f t="shared" si="100"/>
        <v>54</v>
      </c>
      <c r="M373" s="89" t="s">
        <v>1992</v>
      </c>
      <c r="N373" s="23">
        <f t="shared" si="101"/>
        <v>52</v>
      </c>
      <c r="O373" s="23">
        <f t="shared" si="102"/>
        <v>35</v>
      </c>
      <c r="P373" s="23">
        <f t="shared" si="103"/>
        <v>26</v>
      </c>
      <c r="Q373" s="112">
        <f t="shared" si="106"/>
        <v>0.13</v>
      </c>
      <c r="R373" s="112">
        <f t="shared" si="107"/>
        <v>8.7499999999999994E-2</v>
      </c>
      <c r="S373" s="112">
        <f t="shared" si="108"/>
        <v>4.3333333333333328E-2</v>
      </c>
      <c r="T373" s="89" t="s">
        <v>1989</v>
      </c>
      <c r="U373" s="23">
        <f t="shared" ref="U373:Z382" si="115">ROUND(VLOOKUP($F373,professionGrow,MATCH(U$2,professionGrowPName,0),FALSE)*(1+VLOOKUP($G373,professionGrowP,MATCH(U$2,professionGrowPName,0),FALSE))*$H373*10*VLOOKUP($D373,drop_qulity,5,FALSE),0)</f>
        <v>30</v>
      </c>
      <c r="V373" s="23">
        <f t="shared" si="115"/>
        <v>38</v>
      </c>
      <c r="W373" s="23">
        <f t="shared" si="115"/>
        <v>18</v>
      </c>
      <c r="X373" s="23">
        <f t="shared" si="115"/>
        <v>22</v>
      </c>
      <c r="Y373" s="23">
        <f t="shared" si="115"/>
        <v>26</v>
      </c>
      <c r="Z373" s="23">
        <f t="shared" si="115"/>
        <v>30</v>
      </c>
    </row>
    <row r="374" spans="2:26" x14ac:dyDescent="0.15">
      <c r="B374" s="23">
        <v>372</v>
      </c>
      <c r="C374" s="23" t="str">
        <f t="shared" si="105"/>
        <v>挂饰372</v>
      </c>
      <c r="D374" s="23" t="str">
        <f t="shared" si="113"/>
        <v>b</v>
      </c>
      <c r="E374" s="89" t="s">
        <v>1989</v>
      </c>
      <c r="F374" s="90" t="s">
        <v>2006</v>
      </c>
      <c r="G374" s="22" t="s">
        <v>2008</v>
      </c>
      <c r="H374" s="23">
        <f t="shared" si="109"/>
        <v>4</v>
      </c>
      <c r="I374" s="23">
        <f t="shared" si="97"/>
        <v>31</v>
      </c>
      <c r="J374" s="23">
        <f t="shared" si="98"/>
        <v>78</v>
      </c>
      <c r="K374" s="23">
        <f t="shared" si="99"/>
        <v>76</v>
      </c>
      <c r="L374" s="23">
        <f t="shared" si="100"/>
        <v>73</v>
      </c>
      <c r="M374" s="89" t="s">
        <v>1992</v>
      </c>
      <c r="N374" s="23">
        <f t="shared" si="101"/>
        <v>69</v>
      </c>
      <c r="O374" s="23">
        <f t="shared" si="102"/>
        <v>47</v>
      </c>
      <c r="P374" s="23">
        <f t="shared" si="103"/>
        <v>35</v>
      </c>
      <c r="Q374" s="112">
        <f t="shared" si="106"/>
        <v>0.17499999999999999</v>
      </c>
      <c r="R374" s="112">
        <f t="shared" si="107"/>
        <v>0.11749999999999999</v>
      </c>
      <c r="S374" s="112">
        <f t="shared" si="108"/>
        <v>5.8333333333333327E-2</v>
      </c>
      <c r="T374" s="89" t="s">
        <v>1989</v>
      </c>
      <c r="U374" s="23">
        <f t="shared" si="115"/>
        <v>40</v>
      </c>
      <c r="V374" s="23">
        <f t="shared" si="115"/>
        <v>50</v>
      </c>
      <c r="W374" s="23">
        <f t="shared" si="115"/>
        <v>24</v>
      </c>
      <c r="X374" s="23">
        <f t="shared" si="115"/>
        <v>29</v>
      </c>
      <c r="Y374" s="23">
        <f t="shared" si="115"/>
        <v>35</v>
      </c>
      <c r="Z374" s="23">
        <f t="shared" si="115"/>
        <v>40</v>
      </c>
    </row>
    <row r="375" spans="2:26" x14ac:dyDescent="0.15">
      <c r="B375" s="23">
        <v>373</v>
      </c>
      <c r="C375" s="23" t="str">
        <f t="shared" si="105"/>
        <v>挂饰373</v>
      </c>
      <c r="D375" s="23" t="str">
        <f t="shared" si="113"/>
        <v>b</v>
      </c>
      <c r="E375" s="89" t="s">
        <v>1989</v>
      </c>
      <c r="F375" s="90" t="s">
        <v>2006</v>
      </c>
      <c r="G375" s="22" t="s">
        <v>2008</v>
      </c>
      <c r="H375" s="23">
        <f t="shared" si="109"/>
        <v>5</v>
      </c>
      <c r="I375" s="23">
        <f t="shared" si="97"/>
        <v>39</v>
      </c>
      <c r="J375" s="23">
        <f t="shared" si="98"/>
        <v>97</v>
      </c>
      <c r="K375" s="23">
        <f t="shared" si="99"/>
        <v>95</v>
      </c>
      <c r="L375" s="23">
        <f t="shared" si="100"/>
        <v>91</v>
      </c>
      <c r="M375" s="89" t="s">
        <v>1992</v>
      </c>
      <c r="N375" s="23">
        <f t="shared" si="101"/>
        <v>86</v>
      </c>
      <c r="O375" s="23">
        <f t="shared" si="102"/>
        <v>58</v>
      </c>
      <c r="P375" s="23">
        <f t="shared" si="103"/>
        <v>43</v>
      </c>
      <c r="Q375" s="112">
        <f t="shared" si="106"/>
        <v>0.215</v>
      </c>
      <c r="R375" s="112">
        <f t="shared" si="107"/>
        <v>0.14499999999999999</v>
      </c>
      <c r="S375" s="112">
        <f t="shared" si="108"/>
        <v>7.166666666666667E-2</v>
      </c>
      <c r="T375" s="89" t="s">
        <v>1989</v>
      </c>
      <c r="U375" s="23">
        <f t="shared" si="115"/>
        <v>50</v>
      </c>
      <c r="V375" s="23">
        <f t="shared" si="115"/>
        <v>63</v>
      </c>
      <c r="W375" s="23">
        <f t="shared" si="115"/>
        <v>30</v>
      </c>
      <c r="X375" s="23">
        <f t="shared" si="115"/>
        <v>37</v>
      </c>
      <c r="Y375" s="23">
        <f t="shared" si="115"/>
        <v>43</v>
      </c>
      <c r="Z375" s="23">
        <f t="shared" si="115"/>
        <v>50</v>
      </c>
    </row>
    <row r="376" spans="2:26" x14ac:dyDescent="0.15">
      <c r="B376" s="23">
        <v>374</v>
      </c>
      <c r="C376" s="23" t="str">
        <f t="shared" si="105"/>
        <v>挂饰374</v>
      </c>
      <c r="D376" s="23" t="str">
        <f t="shared" si="113"/>
        <v>b</v>
      </c>
      <c r="E376" s="89" t="s">
        <v>1989</v>
      </c>
      <c r="F376" s="90" t="s">
        <v>2006</v>
      </c>
      <c r="G376" s="22" t="s">
        <v>2008</v>
      </c>
      <c r="H376" s="23">
        <f t="shared" si="109"/>
        <v>6</v>
      </c>
      <c r="I376" s="23">
        <f t="shared" si="97"/>
        <v>47</v>
      </c>
      <c r="J376" s="23">
        <f t="shared" si="98"/>
        <v>117</v>
      </c>
      <c r="K376" s="23">
        <f t="shared" si="99"/>
        <v>114</v>
      </c>
      <c r="L376" s="23">
        <f t="shared" si="100"/>
        <v>109</v>
      </c>
      <c r="M376" s="89" t="s">
        <v>1992</v>
      </c>
      <c r="N376" s="23">
        <f t="shared" si="101"/>
        <v>104</v>
      </c>
      <c r="O376" s="23">
        <f t="shared" si="102"/>
        <v>70</v>
      </c>
      <c r="P376" s="23">
        <f t="shared" si="103"/>
        <v>52</v>
      </c>
      <c r="Q376" s="112">
        <f t="shared" si="106"/>
        <v>0.26</v>
      </c>
      <c r="R376" s="112">
        <f t="shared" si="107"/>
        <v>0.17499999999999999</v>
      </c>
      <c r="S376" s="112">
        <f t="shared" si="108"/>
        <v>8.6666666666666656E-2</v>
      </c>
      <c r="T376" s="89" t="s">
        <v>1989</v>
      </c>
      <c r="U376" s="23">
        <f t="shared" si="115"/>
        <v>60</v>
      </c>
      <c r="V376" s="23">
        <f t="shared" si="115"/>
        <v>75</v>
      </c>
      <c r="W376" s="23">
        <f t="shared" si="115"/>
        <v>36</v>
      </c>
      <c r="X376" s="23">
        <f t="shared" si="115"/>
        <v>44</v>
      </c>
      <c r="Y376" s="23">
        <f t="shared" si="115"/>
        <v>52</v>
      </c>
      <c r="Z376" s="23">
        <f t="shared" si="115"/>
        <v>60</v>
      </c>
    </row>
    <row r="377" spans="2:26" x14ac:dyDescent="0.15">
      <c r="B377" s="23">
        <v>375</v>
      </c>
      <c r="C377" s="23" t="str">
        <f t="shared" si="105"/>
        <v>挂饰375</v>
      </c>
      <c r="D377" s="23" t="str">
        <f t="shared" si="113"/>
        <v>b</v>
      </c>
      <c r="E377" s="89" t="s">
        <v>1989</v>
      </c>
      <c r="F377" s="90" t="s">
        <v>2006</v>
      </c>
      <c r="G377" s="22" t="s">
        <v>2008</v>
      </c>
      <c r="H377" s="23">
        <f t="shared" si="109"/>
        <v>7</v>
      </c>
      <c r="I377" s="23">
        <f t="shared" si="97"/>
        <v>54</v>
      </c>
      <c r="J377" s="23">
        <f t="shared" si="98"/>
        <v>136</v>
      </c>
      <c r="K377" s="23">
        <f t="shared" si="99"/>
        <v>133</v>
      </c>
      <c r="L377" s="23">
        <f t="shared" si="100"/>
        <v>127</v>
      </c>
      <c r="M377" s="89" t="s">
        <v>1992</v>
      </c>
      <c r="N377" s="23">
        <f t="shared" si="101"/>
        <v>121</v>
      </c>
      <c r="O377" s="23">
        <f t="shared" si="102"/>
        <v>82</v>
      </c>
      <c r="P377" s="23">
        <f t="shared" si="103"/>
        <v>60</v>
      </c>
      <c r="Q377" s="112">
        <f t="shared" si="106"/>
        <v>0.3</v>
      </c>
      <c r="R377" s="112">
        <f t="shared" si="107"/>
        <v>0.20499999999999999</v>
      </c>
      <c r="S377" s="112">
        <f t="shared" si="108"/>
        <v>0.1</v>
      </c>
      <c r="T377" s="89" t="s">
        <v>1989</v>
      </c>
      <c r="U377" s="23">
        <f t="shared" si="115"/>
        <v>70</v>
      </c>
      <c r="V377" s="23">
        <f t="shared" si="115"/>
        <v>88</v>
      </c>
      <c r="W377" s="23">
        <f t="shared" si="115"/>
        <v>42</v>
      </c>
      <c r="X377" s="23">
        <f t="shared" si="115"/>
        <v>51</v>
      </c>
      <c r="Y377" s="23">
        <f t="shared" si="115"/>
        <v>60</v>
      </c>
      <c r="Z377" s="23">
        <f t="shared" si="115"/>
        <v>70</v>
      </c>
    </row>
    <row r="378" spans="2:26" x14ac:dyDescent="0.15">
      <c r="B378" s="23">
        <v>376</v>
      </c>
      <c r="C378" s="23" t="str">
        <f t="shared" si="105"/>
        <v>挂饰376</v>
      </c>
      <c r="D378" s="23" t="str">
        <f t="shared" si="113"/>
        <v>b</v>
      </c>
      <c r="E378" s="89" t="s">
        <v>1989</v>
      </c>
      <c r="F378" s="90" t="s">
        <v>2006</v>
      </c>
      <c r="G378" s="22" t="s">
        <v>2008</v>
      </c>
      <c r="H378" s="23">
        <f t="shared" si="109"/>
        <v>8</v>
      </c>
      <c r="I378" s="23">
        <f t="shared" si="97"/>
        <v>62</v>
      </c>
      <c r="J378" s="23">
        <f t="shared" si="98"/>
        <v>156</v>
      </c>
      <c r="K378" s="23">
        <f t="shared" si="99"/>
        <v>152</v>
      </c>
      <c r="L378" s="23">
        <f t="shared" si="100"/>
        <v>145</v>
      </c>
      <c r="M378" s="89" t="s">
        <v>1992</v>
      </c>
      <c r="N378" s="23">
        <f t="shared" si="101"/>
        <v>138</v>
      </c>
      <c r="O378" s="23">
        <f t="shared" si="102"/>
        <v>93</v>
      </c>
      <c r="P378" s="23">
        <f t="shared" si="103"/>
        <v>69</v>
      </c>
      <c r="Q378" s="112">
        <f t="shared" si="106"/>
        <v>0.34499999999999997</v>
      </c>
      <c r="R378" s="112">
        <f t="shared" si="107"/>
        <v>0.23250000000000001</v>
      </c>
      <c r="S378" s="112">
        <f t="shared" si="108"/>
        <v>0.115</v>
      </c>
      <c r="T378" s="89" t="s">
        <v>1989</v>
      </c>
      <c r="U378" s="23">
        <f t="shared" si="115"/>
        <v>79</v>
      </c>
      <c r="V378" s="23">
        <f t="shared" si="115"/>
        <v>100</v>
      </c>
      <c r="W378" s="23">
        <f t="shared" si="115"/>
        <v>48</v>
      </c>
      <c r="X378" s="23">
        <f t="shared" si="115"/>
        <v>59</v>
      </c>
      <c r="Y378" s="23">
        <f t="shared" si="115"/>
        <v>69</v>
      </c>
      <c r="Z378" s="23">
        <f t="shared" si="115"/>
        <v>79</v>
      </c>
    </row>
    <row r="379" spans="2:26" x14ac:dyDescent="0.15">
      <c r="B379" s="23">
        <v>377</v>
      </c>
      <c r="C379" s="23" t="str">
        <f t="shared" si="105"/>
        <v>挂饰377</v>
      </c>
      <c r="D379" s="23" t="str">
        <f t="shared" si="113"/>
        <v>c</v>
      </c>
      <c r="E379" s="89" t="s">
        <v>1989</v>
      </c>
      <c r="F379" s="90" t="s">
        <v>2006</v>
      </c>
      <c r="G379" s="22" t="s">
        <v>2008</v>
      </c>
      <c r="H379" s="23">
        <f t="shared" si="109"/>
        <v>1</v>
      </c>
      <c r="I379" s="23">
        <f t="shared" si="97"/>
        <v>15</v>
      </c>
      <c r="J379" s="23">
        <f t="shared" si="98"/>
        <v>0</v>
      </c>
      <c r="K379" s="23">
        <f t="shared" si="99"/>
        <v>0</v>
      </c>
      <c r="L379" s="23">
        <f t="shared" si="100"/>
        <v>0</v>
      </c>
      <c r="M379" s="89" t="s">
        <v>1992</v>
      </c>
      <c r="N379" s="23">
        <f t="shared" si="101"/>
        <v>0</v>
      </c>
      <c r="O379" s="23">
        <f t="shared" si="102"/>
        <v>0</v>
      </c>
      <c r="P379" s="23">
        <f t="shared" si="103"/>
        <v>0</v>
      </c>
      <c r="Q379" s="112">
        <f t="shared" si="106"/>
        <v>0</v>
      </c>
      <c r="R379" s="112">
        <f t="shared" si="107"/>
        <v>0</v>
      </c>
      <c r="S379" s="112">
        <f t="shared" si="108"/>
        <v>0</v>
      </c>
      <c r="T379" s="89" t="s">
        <v>1989</v>
      </c>
      <c r="U379" s="23">
        <f t="shared" si="115"/>
        <v>0</v>
      </c>
      <c r="V379" s="23">
        <f t="shared" si="115"/>
        <v>0</v>
      </c>
      <c r="W379" s="23">
        <f t="shared" si="115"/>
        <v>0</v>
      </c>
      <c r="X379" s="23">
        <f t="shared" si="115"/>
        <v>0</v>
      </c>
      <c r="Y379" s="23">
        <f t="shared" si="115"/>
        <v>0</v>
      </c>
      <c r="Z379" s="23">
        <f t="shared" si="115"/>
        <v>0</v>
      </c>
    </row>
    <row r="380" spans="2:26" x14ac:dyDescent="0.15">
      <c r="B380" s="23">
        <v>378</v>
      </c>
      <c r="C380" s="23" t="str">
        <f t="shared" si="105"/>
        <v>挂饰378</v>
      </c>
      <c r="D380" s="23" t="str">
        <f t="shared" si="113"/>
        <v>c</v>
      </c>
      <c r="E380" s="89" t="s">
        <v>1989</v>
      </c>
      <c r="F380" s="90" t="s">
        <v>2006</v>
      </c>
      <c r="G380" s="22" t="s">
        <v>2008</v>
      </c>
      <c r="H380" s="23">
        <f t="shared" si="109"/>
        <v>2</v>
      </c>
      <c r="I380" s="23">
        <f t="shared" si="97"/>
        <v>30</v>
      </c>
      <c r="J380" s="23">
        <f t="shared" si="98"/>
        <v>0</v>
      </c>
      <c r="K380" s="23">
        <f t="shared" si="99"/>
        <v>0</v>
      </c>
      <c r="L380" s="23">
        <f t="shared" si="100"/>
        <v>0</v>
      </c>
      <c r="M380" s="89" t="s">
        <v>1992</v>
      </c>
      <c r="N380" s="23">
        <f t="shared" si="101"/>
        <v>0</v>
      </c>
      <c r="O380" s="23">
        <f t="shared" si="102"/>
        <v>0</v>
      </c>
      <c r="P380" s="23">
        <f t="shared" si="103"/>
        <v>0</v>
      </c>
      <c r="Q380" s="112">
        <f t="shared" si="106"/>
        <v>0</v>
      </c>
      <c r="R380" s="112">
        <f t="shared" si="107"/>
        <v>0</v>
      </c>
      <c r="S380" s="112">
        <f t="shared" si="108"/>
        <v>0</v>
      </c>
      <c r="T380" s="89" t="s">
        <v>1989</v>
      </c>
      <c r="U380" s="23">
        <f t="shared" si="115"/>
        <v>0</v>
      </c>
      <c r="V380" s="23">
        <f t="shared" si="115"/>
        <v>0</v>
      </c>
      <c r="W380" s="23">
        <f t="shared" si="115"/>
        <v>0</v>
      </c>
      <c r="X380" s="23">
        <f t="shared" si="115"/>
        <v>0</v>
      </c>
      <c r="Y380" s="23">
        <f t="shared" si="115"/>
        <v>0</v>
      </c>
      <c r="Z380" s="23">
        <f t="shared" si="115"/>
        <v>0</v>
      </c>
    </row>
    <row r="381" spans="2:26" x14ac:dyDescent="0.15">
      <c r="B381" s="23">
        <v>379</v>
      </c>
      <c r="C381" s="23" t="str">
        <f t="shared" si="105"/>
        <v>挂饰379</v>
      </c>
      <c r="D381" s="23" t="str">
        <f t="shared" si="113"/>
        <v>c</v>
      </c>
      <c r="E381" s="89" t="s">
        <v>1989</v>
      </c>
      <c r="F381" s="90" t="s">
        <v>2006</v>
      </c>
      <c r="G381" s="22" t="s">
        <v>2008</v>
      </c>
      <c r="H381" s="23">
        <f t="shared" si="109"/>
        <v>3</v>
      </c>
      <c r="I381" s="23">
        <f t="shared" si="97"/>
        <v>45</v>
      </c>
      <c r="J381" s="23">
        <f t="shared" si="98"/>
        <v>0</v>
      </c>
      <c r="K381" s="23">
        <f t="shared" si="99"/>
        <v>0</v>
      </c>
      <c r="L381" s="23">
        <f t="shared" si="100"/>
        <v>0</v>
      </c>
      <c r="M381" s="89" t="s">
        <v>1992</v>
      </c>
      <c r="N381" s="23">
        <f t="shared" si="101"/>
        <v>0</v>
      </c>
      <c r="O381" s="23">
        <f t="shared" si="102"/>
        <v>0</v>
      </c>
      <c r="P381" s="23">
        <f t="shared" si="103"/>
        <v>0</v>
      </c>
      <c r="Q381" s="112">
        <f t="shared" si="106"/>
        <v>0</v>
      </c>
      <c r="R381" s="112">
        <f t="shared" si="107"/>
        <v>0</v>
      </c>
      <c r="S381" s="112">
        <f t="shared" si="108"/>
        <v>0</v>
      </c>
      <c r="T381" s="89" t="s">
        <v>1989</v>
      </c>
      <c r="U381" s="23">
        <f t="shared" si="115"/>
        <v>0</v>
      </c>
      <c r="V381" s="23">
        <f t="shared" si="115"/>
        <v>0</v>
      </c>
      <c r="W381" s="23">
        <f t="shared" si="115"/>
        <v>0</v>
      </c>
      <c r="X381" s="23">
        <f t="shared" si="115"/>
        <v>0</v>
      </c>
      <c r="Y381" s="23">
        <f t="shared" si="115"/>
        <v>0</v>
      </c>
      <c r="Z381" s="23">
        <f t="shared" si="115"/>
        <v>0</v>
      </c>
    </row>
    <row r="382" spans="2:26" x14ac:dyDescent="0.15">
      <c r="B382" s="23">
        <v>380</v>
      </c>
      <c r="C382" s="23" t="str">
        <f t="shared" si="105"/>
        <v>挂饰380</v>
      </c>
      <c r="D382" s="23" t="str">
        <f t="shared" si="113"/>
        <v>c</v>
      </c>
      <c r="E382" s="89" t="s">
        <v>1989</v>
      </c>
      <c r="F382" s="90" t="s">
        <v>2006</v>
      </c>
      <c r="G382" s="22" t="s">
        <v>2008</v>
      </c>
      <c r="H382" s="23">
        <f t="shared" si="109"/>
        <v>4</v>
      </c>
      <c r="I382" s="23">
        <f t="shared" si="97"/>
        <v>60</v>
      </c>
      <c r="J382" s="23">
        <f t="shared" si="98"/>
        <v>0</v>
      </c>
      <c r="K382" s="23">
        <f t="shared" si="99"/>
        <v>0</v>
      </c>
      <c r="L382" s="23">
        <f t="shared" si="100"/>
        <v>0</v>
      </c>
      <c r="M382" s="89" t="s">
        <v>1992</v>
      </c>
      <c r="N382" s="23">
        <f t="shared" si="101"/>
        <v>0</v>
      </c>
      <c r="O382" s="23">
        <f t="shared" si="102"/>
        <v>0</v>
      </c>
      <c r="P382" s="23">
        <f t="shared" si="103"/>
        <v>0</v>
      </c>
      <c r="Q382" s="112">
        <f t="shared" si="106"/>
        <v>0</v>
      </c>
      <c r="R382" s="112">
        <f t="shared" si="107"/>
        <v>0</v>
      </c>
      <c r="S382" s="112">
        <f t="shared" si="108"/>
        <v>0</v>
      </c>
      <c r="T382" s="89" t="s">
        <v>1989</v>
      </c>
      <c r="U382" s="23">
        <f t="shared" si="115"/>
        <v>0</v>
      </c>
      <c r="V382" s="23">
        <f t="shared" si="115"/>
        <v>0</v>
      </c>
      <c r="W382" s="23">
        <f t="shared" si="115"/>
        <v>0</v>
      </c>
      <c r="X382" s="23">
        <f t="shared" si="115"/>
        <v>0</v>
      </c>
      <c r="Y382" s="23">
        <f t="shared" si="115"/>
        <v>0</v>
      </c>
      <c r="Z382" s="23">
        <f t="shared" si="115"/>
        <v>0</v>
      </c>
    </row>
    <row r="383" spans="2:26" x14ac:dyDescent="0.15">
      <c r="B383" s="23">
        <v>381</v>
      </c>
      <c r="C383" s="23" t="str">
        <f t="shared" si="105"/>
        <v>挂饰381</v>
      </c>
      <c r="D383" s="23" t="str">
        <f t="shared" si="113"/>
        <v>c</v>
      </c>
      <c r="E383" s="89" t="s">
        <v>1989</v>
      </c>
      <c r="F383" s="90" t="s">
        <v>2006</v>
      </c>
      <c r="G383" s="22" t="s">
        <v>2008</v>
      </c>
      <c r="H383" s="23">
        <f t="shared" si="109"/>
        <v>5</v>
      </c>
      <c r="I383" s="23">
        <f t="shared" si="97"/>
        <v>75</v>
      </c>
      <c r="J383" s="23">
        <f t="shared" si="98"/>
        <v>0</v>
      </c>
      <c r="K383" s="23">
        <f t="shared" si="99"/>
        <v>0</v>
      </c>
      <c r="L383" s="23">
        <f t="shared" si="100"/>
        <v>0</v>
      </c>
      <c r="M383" s="89" t="s">
        <v>1992</v>
      </c>
      <c r="N383" s="23">
        <f t="shared" si="101"/>
        <v>0</v>
      </c>
      <c r="O383" s="23">
        <f t="shared" si="102"/>
        <v>0</v>
      </c>
      <c r="P383" s="23">
        <f t="shared" si="103"/>
        <v>0</v>
      </c>
      <c r="Q383" s="112">
        <f t="shared" si="106"/>
        <v>0</v>
      </c>
      <c r="R383" s="112">
        <f t="shared" si="107"/>
        <v>0</v>
      </c>
      <c r="S383" s="112">
        <f t="shared" si="108"/>
        <v>0</v>
      </c>
      <c r="T383" s="89" t="s">
        <v>1989</v>
      </c>
      <c r="U383" s="23">
        <f t="shared" ref="U383:Z392" si="116">ROUND(VLOOKUP($F383,professionGrow,MATCH(U$2,professionGrowPName,0),FALSE)*(1+VLOOKUP($G383,professionGrowP,MATCH(U$2,professionGrowPName,0),FALSE))*$H383*10*VLOOKUP($D383,drop_qulity,5,FALSE),0)</f>
        <v>0</v>
      </c>
      <c r="V383" s="23">
        <f t="shared" si="116"/>
        <v>0</v>
      </c>
      <c r="W383" s="23">
        <f t="shared" si="116"/>
        <v>0</v>
      </c>
      <c r="X383" s="23">
        <f t="shared" si="116"/>
        <v>0</v>
      </c>
      <c r="Y383" s="23">
        <f t="shared" si="116"/>
        <v>0</v>
      </c>
      <c r="Z383" s="23">
        <f t="shared" si="116"/>
        <v>0</v>
      </c>
    </row>
    <row r="384" spans="2:26" x14ac:dyDescent="0.15">
      <c r="B384" s="23">
        <v>382</v>
      </c>
      <c r="C384" s="23" t="str">
        <f t="shared" si="105"/>
        <v>挂饰382</v>
      </c>
      <c r="D384" s="23" t="str">
        <f t="shared" si="113"/>
        <v>c</v>
      </c>
      <c r="E384" s="89" t="s">
        <v>1989</v>
      </c>
      <c r="F384" s="90" t="s">
        <v>2006</v>
      </c>
      <c r="G384" s="22" t="s">
        <v>2008</v>
      </c>
      <c r="H384" s="23">
        <f t="shared" si="109"/>
        <v>6</v>
      </c>
      <c r="I384" s="23">
        <f t="shared" si="97"/>
        <v>91</v>
      </c>
      <c r="J384" s="23">
        <f t="shared" si="98"/>
        <v>0</v>
      </c>
      <c r="K384" s="23">
        <f t="shared" si="99"/>
        <v>0</v>
      </c>
      <c r="L384" s="23">
        <f t="shared" si="100"/>
        <v>0</v>
      </c>
      <c r="M384" s="89" t="s">
        <v>1992</v>
      </c>
      <c r="N384" s="23">
        <f t="shared" si="101"/>
        <v>0</v>
      </c>
      <c r="O384" s="23">
        <f t="shared" si="102"/>
        <v>0</v>
      </c>
      <c r="P384" s="23">
        <f t="shared" si="103"/>
        <v>0</v>
      </c>
      <c r="Q384" s="112">
        <f t="shared" si="106"/>
        <v>0</v>
      </c>
      <c r="R384" s="112">
        <f t="shared" si="107"/>
        <v>0</v>
      </c>
      <c r="S384" s="112">
        <f t="shared" si="108"/>
        <v>0</v>
      </c>
      <c r="T384" s="89" t="s">
        <v>1989</v>
      </c>
      <c r="U384" s="23">
        <f t="shared" si="116"/>
        <v>0</v>
      </c>
      <c r="V384" s="23">
        <f t="shared" si="116"/>
        <v>0</v>
      </c>
      <c r="W384" s="23">
        <f t="shared" si="116"/>
        <v>0</v>
      </c>
      <c r="X384" s="23">
        <f t="shared" si="116"/>
        <v>0</v>
      </c>
      <c r="Y384" s="23">
        <f t="shared" si="116"/>
        <v>0</v>
      </c>
      <c r="Z384" s="23">
        <f t="shared" si="116"/>
        <v>0</v>
      </c>
    </row>
    <row r="385" spans="2:26" x14ac:dyDescent="0.15">
      <c r="B385" s="23">
        <v>383</v>
      </c>
      <c r="C385" s="23" t="str">
        <f t="shared" si="105"/>
        <v>挂饰383</v>
      </c>
      <c r="D385" s="23" t="str">
        <f t="shared" si="113"/>
        <v>c</v>
      </c>
      <c r="E385" s="89" t="s">
        <v>1989</v>
      </c>
      <c r="F385" s="90" t="s">
        <v>2006</v>
      </c>
      <c r="G385" s="22" t="s">
        <v>2008</v>
      </c>
      <c r="H385" s="23">
        <f t="shared" si="109"/>
        <v>7</v>
      </c>
      <c r="I385" s="23">
        <f t="shared" si="97"/>
        <v>106</v>
      </c>
      <c r="J385" s="23">
        <f t="shared" si="98"/>
        <v>0</v>
      </c>
      <c r="K385" s="23">
        <f t="shared" si="99"/>
        <v>0</v>
      </c>
      <c r="L385" s="23">
        <f t="shared" si="100"/>
        <v>0</v>
      </c>
      <c r="M385" s="89" t="s">
        <v>1992</v>
      </c>
      <c r="N385" s="23">
        <f t="shared" si="101"/>
        <v>0</v>
      </c>
      <c r="O385" s="23">
        <f t="shared" si="102"/>
        <v>0</v>
      </c>
      <c r="P385" s="23">
        <f t="shared" si="103"/>
        <v>0</v>
      </c>
      <c r="Q385" s="112">
        <f t="shared" si="106"/>
        <v>0</v>
      </c>
      <c r="R385" s="112">
        <f t="shared" si="107"/>
        <v>0</v>
      </c>
      <c r="S385" s="112">
        <f t="shared" si="108"/>
        <v>0</v>
      </c>
      <c r="T385" s="89" t="s">
        <v>1989</v>
      </c>
      <c r="U385" s="23">
        <f t="shared" si="116"/>
        <v>0</v>
      </c>
      <c r="V385" s="23">
        <f t="shared" si="116"/>
        <v>0</v>
      </c>
      <c r="W385" s="23">
        <f t="shared" si="116"/>
        <v>0</v>
      </c>
      <c r="X385" s="23">
        <f t="shared" si="116"/>
        <v>0</v>
      </c>
      <c r="Y385" s="23">
        <f t="shared" si="116"/>
        <v>0</v>
      </c>
      <c r="Z385" s="23">
        <f t="shared" si="116"/>
        <v>0</v>
      </c>
    </row>
    <row r="386" spans="2:26" x14ac:dyDescent="0.15">
      <c r="B386" s="23">
        <v>384</v>
      </c>
      <c r="C386" s="23" t="str">
        <f t="shared" si="105"/>
        <v>挂饰384</v>
      </c>
      <c r="D386" s="23" t="str">
        <f t="shared" si="113"/>
        <v>c</v>
      </c>
      <c r="E386" s="89" t="s">
        <v>1989</v>
      </c>
      <c r="F386" s="90" t="s">
        <v>2006</v>
      </c>
      <c r="G386" s="22" t="s">
        <v>2008</v>
      </c>
      <c r="H386" s="23">
        <f t="shared" si="109"/>
        <v>8</v>
      </c>
      <c r="I386" s="23">
        <f t="shared" si="97"/>
        <v>121</v>
      </c>
      <c r="J386" s="23">
        <f t="shared" si="98"/>
        <v>0</v>
      </c>
      <c r="K386" s="23">
        <f t="shared" si="99"/>
        <v>0</v>
      </c>
      <c r="L386" s="23">
        <f t="shared" si="100"/>
        <v>0</v>
      </c>
      <c r="M386" s="89" t="s">
        <v>1992</v>
      </c>
      <c r="N386" s="23">
        <f t="shared" si="101"/>
        <v>0</v>
      </c>
      <c r="O386" s="23">
        <f t="shared" si="102"/>
        <v>0</v>
      </c>
      <c r="P386" s="23">
        <f t="shared" si="103"/>
        <v>0</v>
      </c>
      <c r="Q386" s="112">
        <f t="shared" si="106"/>
        <v>0</v>
      </c>
      <c r="R386" s="112">
        <f t="shared" si="107"/>
        <v>0</v>
      </c>
      <c r="S386" s="112">
        <f t="shared" si="108"/>
        <v>0</v>
      </c>
      <c r="T386" s="89" t="s">
        <v>1989</v>
      </c>
      <c r="U386" s="23">
        <f t="shared" si="116"/>
        <v>0</v>
      </c>
      <c r="V386" s="23">
        <f t="shared" si="116"/>
        <v>0</v>
      </c>
      <c r="W386" s="23">
        <f t="shared" si="116"/>
        <v>0</v>
      </c>
      <c r="X386" s="23">
        <f t="shared" si="116"/>
        <v>0</v>
      </c>
      <c r="Y386" s="23">
        <f t="shared" si="116"/>
        <v>0</v>
      </c>
      <c r="Z386" s="23">
        <f t="shared" si="116"/>
        <v>0</v>
      </c>
    </row>
    <row r="387" spans="2:26" x14ac:dyDescent="0.15">
      <c r="B387" s="23">
        <v>385</v>
      </c>
      <c r="C387" s="23" t="str">
        <f t="shared" si="105"/>
        <v>挂饰385</v>
      </c>
      <c r="D387" s="23" t="str">
        <f t="shared" si="113"/>
        <v>s</v>
      </c>
      <c r="E387" s="89" t="s">
        <v>1989</v>
      </c>
      <c r="F387" s="90" t="s">
        <v>2006</v>
      </c>
      <c r="G387" s="22" t="s">
        <v>2009</v>
      </c>
      <c r="H387" s="23">
        <f t="shared" si="109"/>
        <v>1</v>
      </c>
      <c r="I387" s="23">
        <f t="shared" ref="I387:I450" si="117">ROUND(VLOOKUP($F387,professionGrow,防御力,FALSE)*(1+VLOOKUP($G387,professionGrowP,防御力,FALSE))*$H387*10*VLOOKUP($D387,drop_qulity,4,FALSE)*(1+VLOOKUP($G387,eq_change2,防御力,FALSE)),0)</f>
        <v>15</v>
      </c>
      <c r="J387" s="23">
        <f t="shared" ref="J387:J450" si="118">ROUND(VLOOKUP($F387,professionGrow,血量,FALSE)*(1+VLOOKUP($G387,professionGrowP,血量,FALSE))*$H387*10*VLOOKUP($D387,drop_qulity,5,FALSE)*(1+VLOOKUP($G387,eq_change2,血量,FALSE)),0)</f>
        <v>14</v>
      </c>
      <c r="K387" s="23">
        <f t="shared" ref="K387:K450" si="119">ROUND(VLOOKUP($F387,professionGrow,魔法值,FALSE)*(1+VLOOKUP($G387,professionGrowP,魔法值,FALSE))*$H387*10*VLOOKUP($D387,drop_qulity,5,FALSE)*(1+VLOOKUP($G387,eq_change2,魔法值,FALSE)),0)</f>
        <v>11</v>
      </c>
      <c r="L387" s="23">
        <f t="shared" ref="L387:L450" si="120">ROUND(VLOOKUP($F387,professionGrow,力量,FALSE)*(1+VLOOKUP($G387,professionGrowP,力量,FALSE))*$H387*10*VLOOKUP($D387,drop_qulity,5,FALSE)*(1+VLOOKUP(G387,eq_change2,力量,FALSE)),0)</f>
        <v>12</v>
      </c>
      <c r="M387" s="89" t="s">
        <v>1992</v>
      </c>
      <c r="N387" s="23">
        <f t="shared" ref="N387:N450" si="121">ROUND(VLOOKUP($F387,professionGrow,魔攻,FALSE)*(1+VLOOKUP($G387,professionGrowP,魔攻,FALSE))*$H387*10*VLOOKUP($D387,drop_qulity,5,FALSE)*(1+VLOOKUP(G387,eq_change2,魔攻,FALSE)),0)</f>
        <v>13</v>
      </c>
      <c r="O387" s="23">
        <f t="shared" ref="O387:O450" si="122">ROUND(VLOOKUP($F387,professionGrow,敏捷,FALSE)*(1+VLOOKUP($G387,professionGrowP,敏捷,FALSE))*$H387*10*VLOOKUP($D387,drop_qulity,5,FALSE)*(1+VLOOKUP(G387,eq_change2,敏捷,FALSE)),0)</f>
        <v>9</v>
      </c>
      <c r="P387" s="23">
        <f t="shared" ref="P387:P450" si="123">ROUND(VLOOKUP($F387,professionGrow,幸运,FALSE)*(1+VLOOKUP($G387,professionGrowP,幸运,FALSE))*$H387*10*VLOOKUP($D387,drop_qulity,5,FALSE)*(1+VLOOKUP(G387,eq_change2,幸运,FALSE)),0)</f>
        <v>5</v>
      </c>
      <c r="Q387" s="112">
        <f t="shared" si="106"/>
        <v>2.5000000000000001E-2</v>
      </c>
      <c r="R387" s="112">
        <f t="shared" si="107"/>
        <v>2.2499999999999999E-2</v>
      </c>
      <c r="S387" s="112">
        <f t="shared" si="108"/>
        <v>8.3333333333333332E-3</v>
      </c>
      <c r="T387" s="89" t="s">
        <v>1989</v>
      </c>
      <c r="U387" s="23">
        <f t="shared" si="116"/>
        <v>5</v>
      </c>
      <c r="V387" s="23">
        <f t="shared" si="116"/>
        <v>4</v>
      </c>
      <c r="W387" s="23">
        <f t="shared" si="116"/>
        <v>5</v>
      </c>
      <c r="X387" s="23">
        <f t="shared" si="116"/>
        <v>5</v>
      </c>
      <c r="Y387" s="23">
        <f t="shared" si="116"/>
        <v>6</v>
      </c>
      <c r="Z387" s="23">
        <f t="shared" si="116"/>
        <v>7</v>
      </c>
    </row>
    <row r="388" spans="2:26" x14ac:dyDescent="0.15">
      <c r="B388" s="23">
        <v>386</v>
      </c>
      <c r="C388" s="23" t="str">
        <f t="shared" ref="C388:C451" si="124">"挂饰"&amp;B388</f>
        <v>挂饰386</v>
      </c>
      <c r="D388" s="23" t="str">
        <f t="shared" si="113"/>
        <v>s</v>
      </c>
      <c r="E388" s="89" t="s">
        <v>1989</v>
      </c>
      <c r="F388" s="90" t="s">
        <v>2006</v>
      </c>
      <c r="G388" s="22" t="s">
        <v>2009</v>
      </c>
      <c r="H388" s="23">
        <f t="shared" si="109"/>
        <v>2</v>
      </c>
      <c r="I388" s="23">
        <f t="shared" si="117"/>
        <v>31</v>
      </c>
      <c r="J388" s="23">
        <f t="shared" si="118"/>
        <v>27</v>
      </c>
      <c r="K388" s="23">
        <f t="shared" si="119"/>
        <v>22</v>
      </c>
      <c r="L388" s="23">
        <f t="shared" si="120"/>
        <v>24</v>
      </c>
      <c r="M388" s="89" t="s">
        <v>1992</v>
      </c>
      <c r="N388" s="23">
        <f t="shared" si="121"/>
        <v>25</v>
      </c>
      <c r="O388" s="23">
        <f t="shared" si="122"/>
        <v>19</v>
      </c>
      <c r="P388" s="23">
        <f t="shared" si="123"/>
        <v>11</v>
      </c>
      <c r="Q388" s="112">
        <f t="shared" ref="Q388:Q451" si="125">(P388/2)%</f>
        <v>5.5E-2</v>
      </c>
      <c r="R388" s="112">
        <f t="shared" ref="R388:R451" si="126">(O388/4)%</f>
        <v>4.7500000000000001E-2</v>
      </c>
      <c r="S388" s="112">
        <f t="shared" ref="S388:S451" si="127">(P388/6)%</f>
        <v>1.8333333333333333E-2</v>
      </c>
      <c r="T388" s="89" t="s">
        <v>1989</v>
      </c>
      <c r="U388" s="23">
        <f t="shared" si="116"/>
        <v>9</v>
      </c>
      <c r="V388" s="23">
        <f t="shared" si="116"/>
        <v>8</v>
      </c>
      <c r="W388" s="23">
        <f t="shared" si="116"/>
        <v>11</v>
      </c>
      <c r="X388" s="23">
        <f t="shared" si="116"/>
        <v>11</v>
      </c>
      <c r="Y388" s="23">
        <f t="shared" si="116"/>
        <v>13</v>
      </c>
      <c r="Z388" s="23">
        <f t="shared" si="116"/>
        <v>14</v>
      </c>
    </row>
    <row r="389" spans="2:26" x14ac:dyDescent="0.15">
      <c r="B389" s="23">
        <v>387</v>
      </c>
      <c r="C389" s="23" t="str">
        <f t="shared" si="124"/>
        <v>挂饰387</v>
      </c>
      <c r="D389" s="23" t="str">
        <f t="shared" si="113"/>
        <v>s</v>
      </c>
      <c r="E389" s="89" t="s">
        <v>1989</v>
      </c>
      <c r="F389" s="90" t="s">
        <v>2006</v>
      </c>
      <c r="G389" s="22" t="s">
        <v>2009</v>
      </c>
      <c r="H389" s="23">
        <f t="shared" si="109"/>
        <v>3</v>
      </c>
      <c r="I389" s="23">
        <f t="shared" si="117"/>
        <v>46</v>
      </c>
      <c r="J389" s="23">
        <f t="shared" si="118"/>
        <v>41</v>
      </c>
      <c r="K389" s="23">
        <f t="shared" si="119"/>
        <v>33</v>
      </c>
      <c r="L389" s="23">
        <f t="shared" si="120"/>
        <v>36</v>
      </c>
      <c r="M389" s="89" t="s">
        <v>1992</v>
      </c>
      <c r="N389" s="23">
        <f t="shared" si="121"/>
        <v>38</v>
      </c>
      <c r="O389" s="23">
        <f t="shared" si="122"/>
        <v>28</v>
      </c>
      <c r="P389" s="23">
        <f t="shared" si="123"/>
        <v>16</v>
      </c>
      <c r="Q389" s="112">
        <f t="shared" si="125"/>
        <v>0.08</v>
      </c>
      <c r="R389" s="112">
        <f t="shared" si="126"/>
        <v>7.0000000000000007E-2</v>
      </c>
      <c r="S389" s="112">
        <f t="shared" si="127"/>
        <v>2.6666666666666665E-2</v>
      </c>
      <c r="T389" s="89" t="s">
        <v>1989</v>
      </c>
      <c r="U389" s="23">
        <f t="shared" si="116"/>
        <v>14</v>
      </c>
      <c r="V389" s="23">
        <f t="shared" si="116"/>
        <v>11</v>
      </c>
      <c r="W389" s="23">
        <f t="shared" si="116"/>
        <v>16</v>
      </c>
      <c r="X389" s="23">
        <f t="shared" si="116"/>
        <v>16</v>
      </c>
      <c r="Y389" s="23">
        <f t="shared" si="116"/>
        <v>19</v>
      </c>
      <c r="Z389" s="23">
        <f t="shared" si="116"/>
        <v>21</v>
      </c>
    </row>
    <row r="390" spans="2:26" x14ac:dyDescent="0.15">
      <c r="B390" s="23">
        <v>388</v>
      </c>
      <c r="C390" s="23" t="str">
        <f t="shared" si="124"/>
        <v>挂饰388</v>
      </c>
      <c r="D390" s="23" t="str">
        <f t="shared" si="113"/>
        <v>s</v>
      </c>
      <c r="E390" s="89" t="s">
        <v>1989</v>
      </c>
      <c r="F390" s="90" t="s">
        <v>2006</v>
      </c>
      <c r="G390" s="22" t="s">
        <v>2009</v>
      </c>
      <c r="H390" s="23">
        <f t="shared" si="109"/>
        <v>4</v>
      </c>
      <c r="I390" s="23">
        <f t="shared" si="117"/>
        <v>61</v>
      </c>
      <c r="J390" s="23">
        <f t="shared" si="118"/>
        <v>54</v>
      </c>
      <c r="K390" s="23">
        <f t="shared" si="119"/>
        <v>44</v>
      </c>
      <c r="L390" s="23">
        <f t="shared" si="120"/>
        <v>48</v>
      </c>
      <c r="M390" s="89" t="s">
        <v>1992</v>
      </c>
      <c r="N390" s="23">
        <f t="shared" si="121"/>
        <v>50</v>
      </c>
      <c r="O390" s="23">
        <f t="shared" si="122"/>
        <v>38</v>
      </c>
      <c r="P390" s="23">
        <f t="shared" si="123"/>
        <v>22</v>
      </c>
      <c r="Q390" s="112">
        <f t="shared" si="125"/>
        <v>0.11</v>
      </c>
      <c r="R390" s="112">
        <f t="shared" si="126"/>
        <v>9.5000000000000001E-2</v>
      </c>
      <c r="S390" s="112">
        <f t="shared" si="127"/>
        <v>3.6666666666666667E-2</v>
      </c>
      <c r="T390" s="89" t="s">
        <v>1989</v>
      </c>
      <c r="U390" s="23">
        <f t="shared" si="116"/>
        <v>18</v>
      </c>
      <c r="V390" s="23">
        <f t="shared" si="116"/>
        <v>15</v>
      </c>
      <c r="W390" s="23">
        <f t="shared" si="116"/>
        <v>22</v>
      </c>
      <c r="X390" s="23">
        <f t="shared" si="116"/>
        <v>22</v>
      </c>
      <c r="Y390" s="23">
        <f t="shared" si="116"/>
        <v>25</v>
      </c>
      <c r="Z390" s="23">
        <f t="shared" si="116"/>
        <v>28</v>
      </c>
    </row>
    <row r="391" spans="2:26" x14ac:dyDescent="0.15">
      <c r="B391" s="23">
        <v>389</v>
      </c>
      <c r="C391" s="23" t="str">
        <f t="shared" si="124"/>
        <v>挂饰389</v>
      </c>
      <c r="D391" s="23" t="str">
        <f t="shared" si="113"/>
        <v>s</v>
      </c>
      <c r="E391" s="89" t="s">
        <v>1989</v>
      </c>
      <c r="F391" s="90" t="s">
        <v>2006</v>
      </c>
      <c r="G391" s="22" t="s">
        <v>2009</v>
      </c>
      <c r="H391" s="23">
        <f t="shared" si="109"/>
        <v>5</v>
      </c>
      <c r="I391" s="23">
        <f t="shared" si="117"/>
        <v>77</v>
      </c>
      <c r="J391" s="23">
        <f t="shared" si="118"/>
        <v>68</v>
      </c>
      <c r="K391" s="23">
        <f t="shared" si="119"/>
        <v>54</v>
      </c>
      <c r="L391" s="23">
        <f t="shared" si="120"/>
        <v>60</v>
      </c>
      <c r="M391" s="89" t="s">
        <v>1992</v>
      </c>
      <c r="N391" s="23">
        <f t="shared" si="121"/>
        <v>63</v>
      </c>
      <c r="O391" s="23">
        <f t="shared" si="122"/>
        <v>47</v>
      </c>
      <c r="P391" s="23">
        <f t="shared" si="123"/>
        <v>27</v>
      </c>
      <c r="Q391" s="112">
        <f t="shared" si="125"/>
        <v>0.13500000000000001</v>
      </c>
      <c r="R391" s="112">
        <f t="shared" si="126"/>
        <v>0.11749999999999999</v>
      </c>
      <c r="S391" s="112">
        <f t="shared" si="127"/>
        <v>4.4999999999999998E-2</v>
      </c>
      <c r="T391" s="89" t="s">
        <v>1989</v>
      </c>
      <c r="U391" s="23">
        <f t="shared" si="116"/>
        <v>23</v>
      </c>
      <c r="V391" s="23">
        <f t="shared" si="116"/>
        <v>19</v>
      </c>
      <c r="W391" s="23">
        <f t="shared" si="116"/>
        <v>27</v>
      </c>
      <c r="X391" s="23">
        <f t="shared" si="116"/>
        <v>27</v>
      </c>
      <c r="Y391" s="23">
        <f t="shared" si="116"/>
        <v>31</v>
      </c>
      <c r="Z391" s="23">
        <f t="shared" si="116"/>
        <v>35</v>
      </c>
    </row>
    <row r="392" spans="2:26" x14ac:dyDescent="0.15">
      <c r="B392" s="23">
        <v>390</v>
      </c>
      <c r="C392" s="23" t="str">
        <f t="shared" si="124"/>
        <v>挂饰390</v>
      </c>
      <c r="D392" s="23" t="str">
        <f t="shared" si="113"/>
        <v>s</v>
      </c>
      <c r="E392" s="89" t="s">
        <v>1989</v>
      </c>
      <c r="F392" s="90" t="s">
        <v>2006</v>
      </c>
      <c r="G392" s="22" t="s">
        <v>2009</v>
      </c>
      <c r="H392" s="23">
        <f t="shared" si="109"/>
        <v>6</v>
      </c>
      <c r="I392" s="23">
        <f t="shared" si="117"/>
        <v>92</v>
      </c>
      <c r="J392" s="23">
        <f t="shared" si="118"/>
        <v>82</v>
      </c>
      <c r="K392" s="23">
        <f t="shared" si="119"/>
        <v>65</v>
      </c>
      <c r="L392" s="23">
        <f t="shared" si="120"/>
        <v>72</v>
      </c>
      <c r="M392" s="89" t="s">
        <v>1992</v>
      </c>
      <c r="N392" s="23">
        <f t="shared" si="121"/>
        <v>75</v>
      </c>
      <c r="O392" s="23">
        <f t="shared" si="122"/>
        <v>56</v>
      </c>
      <c r="P392" s="23">
        <f t="shared" si="123"/>
        <v>33</v>
      </c>
      <c r="Q392" s="112">
        <f t="shared" si="125"/>
        <v>0.16500000000000001</v>
      </c>
      <c r="R392" s="112">
        <f t="shared" si="126"/>
        <v>0.14000000000000001</v>
      </c>
      <c r="S392" s="112">
        <f t="shared" si="127"/>
        <v>5.5E-2</v>
      </c>
      <c r="T392" s="89" t="s">
        <v>1989</v>
      </c>
      <c r="U392" s="23">
        <f t="shared" si="116"/>
        <v>28</v>
      </c>
      <c r="V392" s="23">
        <f t="shared" si="116"/>
        <v>23</v>
      </c>
      <c r="W392" s="23">
        <f t="shared" si="116"/>
        <v>33</v>
      </c>
      <c r="X392" s="23">
        <f t="shared" si="116"/>
        <v>33</v>
      </c>
      <c r="Y392" s="23">
        <f t="shared" si="116"/>
        <v>38</v>
      </c>
      <c r="Z392" s="23">
        <f t="shared" si="116"/>
        <v>42</v>
      </c>
    </row>
    <row r="393" spans="2:26" x14ac:dyDescent="0.15">
      <c r="B393" s="23">
        <v>391</v>
      </c>
      <c r="C393" s="23" t="str">
        <f t="shared" si="124"/>
        <v>挂饰391</v>
      </c>
      <c r="D393" s="23" t="str">
        <f t="shared" si="113"/>
        <v>s</v>
      </c>
      <c r="E393" s="89" t="s">
        <v>1989</v>
      </c>
      <c r="F393" s="90" t="s">
        <v>2006</v>
      </c>
      <c r="G393" s="22" t="s">
        <v>2009</v>
      </c>
      <c r="H393" s="23">
        <f t="shared" si="109"/>
        <v>7</v>
      </c>
      <c r="I393" s="23">
        <f t="shared" si="117"/>
        <v>108</v>
      </c>
      <c r="J393" s="23">
        <f t="shared" si="118"/>
        <v>95</v>
      </c>
      <c r="K393" s="23">
        <f t="shared" si="119"/>
        <v>76</v>
      </c>
      <c r="L393" s="23">
        <f t="shared" si="120"/>
        <v>84</v>
      </c>
      <c r="M393" s="89" t="s">
        <v>1992</v>
      </c>
      <c r="N393" s="23">
        <f t="shared" si="121"/>
        <v>88</v>
      </c>
      <c r="O393" s="23">
        <f t="shared" si="122"/>
        <v>66</v>
      </c>
      <c r="P393" s="23">
        <f t="shared" si="123"/>
        <v>38</v>
      </c>
      <c r="Q393" s="112">
        <f t="shared" si="125"/>
        <v>0.19</v>
      </c>
      <c r="R393" s="112">
        <f t="shared" si="126"/>
        <v>0.16500000000000001</v>
      </c>
      <c r="S393" s="112">
        <f t="shared" si="127"/>
        <v>6.3333333333333325E-2</v>
      </c>
      <c r="T393" s="89" t="s">
        <v>1989</v>
      </c>
      <c r="U393" s="23">
        <f t="shared" ref="U393:Z402" si="128">ROUND(VLOOKUP($F393,professionGrow,MATCH(U$2,professionGrowPName,0),FALSE)*(1+VLOOKUP($G393,professionGrowP,MATCH(U$2,professionGrowPName,0),FALSE))*$H393*10*VLOOKUP($D393,drop_qulity,5,FALSE),0)</f>
        <v>32</v>
      </c>
      <c r="V393" s="23">
        <f t="shared" si="128"/>
        <v>27</v>
      </c>
      <c r="W393" s="23">
        <f t="shared" si="128"/>
        <v>38</v>
      </c>
      <c r="X393" s="23">
        <f t="shared" si="128"/>
        <v>38</v>
      </c>
      <c r="Y393" s="23">
        <f t="shared" si="128"/>
        <v>44</v>
      </c>
      <c r="Z393" s="23">
        <f t="shared" si="128"/>
        <v>50</v>
      </c>
    </row>
    <row r="394" spans="2:26" x14ac:dyDescent="0.15">
      <c r="B394" s="23">
        <v>392</v>
      </c>
      <c r="C394" s="23" t="str">
        <f t="shared" si="124"/>
        <v>挂饰392</v>
      </c>
      <c r="D394" s="23" t="str">
        <f t="shared" si="113"/>
        <v>s</v>
      </c>
      <c r="E394" s="89" t="s">
        <v>1989</v>
      </c>
      <c r="F394" s="90" t="s">
        <v>2006</v>
      </c>
      <c r="G394" s="22" t="s">
        <v>2009</v>
      </c>
      <c r="H394" s="23">
        <f t="shared" si="109"/>
        <v>8</v>
      </c>
      <c r="I394" s="23">
        <f t="shared" si="117"/>
        <v>123</v>
      </c>
      <c r="J394" s="23">
        <f t="shared" si="118"/>
        <v>109</v>
      </c>
      <c r="K394" s="23">
        <f t="shared" si="119"/>
        <v>87</v>
      </c>
      <c r="L394" s="23">
        <f t="shared" si="120"/>
        <v>96</v>
      </c>
      <c r="M394" s="89" t="s">
        <v>1992</v>
      </c>
      <c r="N394" s="23">
        <f t="shared" si="121"/>
        <v>100</v>
      </c>
      <c r="O394" s="23">
        <f t="shared" si="122"/>
        <v>75</v>
      </c>
      <c r="P394" s="23">
        <f t="shared" si="123"/>
        <v>44</v>
      </c>
      <c r="Q394" s="112">
        <f t="shared" si="125"/>
        <v>0.22</v>
      </c>
      <c r="R394" s="112">
        <f t="shared" si="126"/>
        <v>0.1875</v>
      </c>
      <c r="S394" s="112">
        <f t="shared" si="127"/>
        <v>7.3333333333333334E-2</v>
      </c>
      <c r="T394" s="89" t="s">
        <v>1989</v>
      </c>
      <c r="U394" s="23">
        <f t="shared" si="128"/>
        <v>37</v>
      </c>
      <c r="V394" s="23">
        <f t="shared" si="128"/>
        <v>30</v>
      </c>
      <c r="W394" s="23">
        <f t="shared" si="128"/>
        <v>44</v>
      </c>
      <c r="X394" s="23">
        <f t="shared" si="128"/>
        <v>44</v>
      </c>
      <c r="Y394" s="23">
        <f t="shared" si="128"/>
        <v>50</v>
      </c>
      <c r="Z394" s="23">
        <f t="shared" si="128"/>
        <v>57</v>
      </c>
    </row>
    <row r="395" spans="2:26" x14ac:dyDescent="0.15">
      <c r="B395" s="23">
        <v>393</v>
      </c>
      <c r="C395" s="23" t="str">
        <f t="shared" si="124"/>
        <v>挂饰393</v>
      </c>
      <c r="D395" s="23" t="str">
        <f t="shared" si="113"/>
        <v>a</v>
      </c>
      <c r="E395" s="89" t="s">
        <v>1989</v>
      </c>
      <c r="F395" s="90" t="s">
        <v>2006</v>
      </c>
      <c r="G395" s="22" t="s">
        <v>2009</v>
      </c>
      <c r="H395" s="23">
        <f t="shared" si="109"/>
        <v>1</v>
      </c>
      <c r="I395" s="23">
        <f t="shared" si="117"/>
        <v>9</v>
      </c>
      <c r="J395" s="23">
        <f t="shared" si="118"/>
        <v>16</v>
      </c>
      <c r="K395" s="23">
        <f t="shared" si="119"/>
        <v>12</v>
      </c>
      <c r="L395" s="23">
        <f t="shared" si="120"/>
        <v>14</v>
      </c>
      <c r="M395" s="89" t="s">
        <v>1992</v>
      </c>
      <c r="N395" s="23">
        <f t="shared" si="121"/>
        <v>14</v>
      </c>
      <c r="O395" s="23">
        <f t="shared" si="122"/>
        <v>11</v>
      </c>
      <c r="P395" s="23">
        <f t="shared" si="123"/>
        <v>6</v>
      </c>
      <c r="Q395" s="112">
        <f t="shared" si="125"/>
        <v>0.03</v>
      </c>
      <c r="R395" s="112">
        <f t="shared" si="126"/>
        <v>2.75E-2</v>
      </c>
      <c r="S395" s="112">
        <f t="shared" si="127"/>
        <v>0.01</v>
      </c>
      <c r="T395" s="89" t="s">
        <v>1989</v>
      </c>
      <c r="U395" s="23">
        <f t="shared" si="128"/>
        <v>5</v>
      </c>
      <c r="V395" s="23">
        <f t="shared" si="128"/>
        <v>4</v>
      </c>
      <c r="W395" s="23">
        <f t="shared" si="128"/>
        <v>6</v>
      </c>
      <c r="X395" s="23">
        <f t="shared" si="128"/>
        <v>6</v>
      </c>
      <c r="Y395" s="23">
        <f t="shared" si="128"/>
        <v>7</v>
      </c>
      <c r="Z395" s="23">
        <f t="shared" si="128"/>
        <v>8</v>
      </c>
    </row>
    <row r="396" spans="2:26" x14ac:dyDescent="0.15">
      <c r="B396" s="23">
        <v>394</v>
      </c>
      <c r="C396" s="23" t="str">
        <f t="shared" si="124"/>
        <v>挂饰394</v>
      </c>
      <c r="D396" s="23" t="str">
        <f t="shared" si="113"/>
        <v>a</v>
      </c>
      <c r="E396" s="89" t="s">
        <v>1989</v>
      </c>
      <c r="F396" s="90" t="s">
        <v>2006</v>
      </c>
      <c r="G396" s="22" t="s">
        <v>2009</v>
      </c>
      <c r="H396" s="23">
        <f t="shared" ref="H396:H459" si="129">H388</f>
        <v>2</v>
      </c>
      <c r="I396" s="23">
        <f t="shared" si="117"/>
        <v>17</v>
      </c>
      <c r="J396" s="23">
        <f t="shared" si="118"/>
        <v>31</v>
      </c>
      <c r="K396" s="23">
        <f t="shared" si="119"/>
        <v>25</v>
      </c>
      <c r="L396" s="23">
        <f t="shared" si="120"/>
        <v>27</v>
      </c>
      <c r="M396" s="89" t="s">
        <v>1992</v>
      </c>
      <c r="N396" s="23">
        <f t="shared" si="121"/>
        <v>29</v>
      </c>
      <c r="O396" s="23">
        <f t="shared" si="122"/>
        <v>22</v>
      </c>
      <c r="P396" s="23">
        <f t="shared" si="123"/>
        <v>12</v>
      </c>
      <c r="Q396" s="112">
        <f t="shared" si="125"/>
        <v>0.06</v>
      </c>
      <c r="R396" s="112">
        <f t="shared" si="126"/>
        <v>5.5E-2</v>
      </c>
      <c r="S396" s="112">
        <f t="shared" si="127"/>
        <v>0.02</v>
      </c>
      <c r="T396" s="89" t="s">
        <v>1989</v>
      </c>
      <c r="U396" s="23">
        <f t="shared" si="128"/>
        <v>11</v>
      </c>
      <c r="V396" s="23">
        <f t="shared" si="128"/>
        <v>9</v>
      </c>
      <c r="W396" s="23">
        <f t="shared" si="128"/>
        <v>12</v>
      </c>
      <c r="X396" s="23">
        <f t="shared" si="128"/>
        <v>12</v>
      </c>
      <c r="Y396" s="23">
        <f t="shared" si="128"/>
        <v>14</v>
      </c>
      <c r="Z396" s="23">
        <f t="shared" si="128"/>
        <v>16</v>
      </c>
    </row>
    <row r="397" spans="2:26" x14ac:dyDescent="0.15">
      <c r="B397" s="23">
        <v>395</v>
      </c>
      <c r="C397" s="23" t="str">
        <f t="shared" si="124"/>
        <v>挂饰395</v>
      </c>
      <c r="D397" s="23" t="str">
        <f t="shared" si="113"/>
        <v>a</v>
      </c>
      <c r="E397" s="89" t="s">
        <v>1989</v>
      </c>
      <c r="F397" s="90" t="s">
        <v>2006</v>
      </c>
      <c r="G397" s="22" t="s">
        <v>2009</v>
      </c>
      <c r="H397" s="23">
        <f t="shared" si="129"/>
        <v>3</v>
      </c>
      <c r="I397" s="23">
        <f t="shared" si="117"/>
        <v>26</v>
      </c>
      <c r="J397" s="23">
        <f t="shared" si="118"/>
        <v>47</v>
      </c>
      <c r="K397" s="23">
        <f t="shared" si="119"/>
        <v>37</v>
      </c>
      <c r="L397" s="23">
        <f t="shared" si="120"/>
        <v>41</v>
      </c>
      <c r="M397" s="89" t="s">
        <v>1992</v>
      </c>
      <c r="N397" s="23">
        <f t="shared" si="121"/>
        <v>43</v>
      </c>
      <c r="O397" s="23">
        <f t="shared" si="122"/>
        <v>32</v>
      </c>
      <c r="P397" s="23">
        <f t="shared" si="123"/>
        <v>19</v>
      </c>
      <c r="Q397" s="112">
        <f t="shared" si="125"/>
        <v>9.5000000000000001E-2</v>
      </c>
      <c r="R397" s="112">
        <f t="shared" si="126"/>
        <v>0.08</v>
      </c>
      <c r="S397" s="112">
        <f t="shared" si="127"/>
        <v>3.1666666666666662E-2</v>
      </c>
      <c r="T397" s="89" t="s">
        <v>1989</v>
      </c>
      <c r="U397" s="23">
        <f t="shared" si="128"/>
        <v>16</v>
      </c>
      <c r="V397" s="23">
        <f t="shared" si="128"/>
        <v>13</v>
      </c>
      <c r="W397" s="23">
        <f t="shared" si="128"/>
        <v>19</v>
      </c>
      <c r="X397" s="23">
        <f t="shared" si="128"/>
        <v>19</v>
      </c>
      <c r="Y397" s="23">
        <f t="shared" si="128"/>
        <v>22</v>
      </c>
      <c r="Z397" s="23">
        <f t="shared" si="128"/>
        <v>24</v>
      </c>
    </row>
    <row r="398" spans="2:26" x14ac:dyDescent="0.15">
      <c r="B398" s="23">
        <v>396</v>
      </c>
      <c r="C398" s="23" t="str">
        <f t="shared" si="124"/>
        <v>挂饰396</v>
      </c>
      <c r="D398" s="23" t="str">
        <f t="shared" si="113"/>
        <v>a</v>
      </c>
      <c r="E398" s="89" t="s">
        <v>1989</v>
      </c>
      <c r="F398" s="90" t="s">
        <v>2006</v>
      </c>
      <c r="G398" s="22" t="s">
        <v>2009</v>
      </c>
      <c r="H398" s="23">
        <f t="shared" si="129"/>
        <v>4</v>
      </c>
      <c r="I398" s="23">
        <f t="shared" si="117"/>
        <v>35</v>
      </c>
      <c r="J398" s="23">
        <f t="shared" si="118"/>
        <v>62</v>
      </c>
      <c r="K398" s="23">
        <f t="shared" si="119"/>
        <v>50</v>
      </c>
      <c r="L398" s="23">
        <f t="shared" si="120"/>
        <v>55</v>
      </c>
      <c r="M398" s="89" t="s">
        <v>1992</v>
      </c>
      <c r="N398" s="23">
        <f t="shared" si="121"/>
        <v>57</v>
      </c>
      <c r="O398" s="23">
        <f t="shared" si="122"/>
        <v>43</v>
      </c>
      <c r="P398" s="23">
        <f t="shared" si="123"/>
        <v>25</v>
      </c>
      <c r="Q398" s="112">
        <f t="shared" si="125"/>
        <v>0.125</v>
      </c>
      <c r="R398" s="112">
        <f t="shared" si="126"/>
        <v>0.1075</v>
      </c>
      <c r="S398" s="112">
        <f t="shared" si="127"/>
        <v>4.1666666666666671E-2</v>
      </c>
      <c r="T398" s="89" t="s">
        <v>1989</v>
      </c>
      <c r="U398" s="23">
        <f t="shared" si="128"/>
        <v>21</v>
      </c>
      <c r="V398" s="23">
        <f t="shared" si="128"/>
        <v>17</v>
      </c>
      <c r="W398" s="23">
        <f t="shared" si="128"/>
        <v>25</v>
      </c>
      <c r="X398" s="23">
        <f t="shared" si="128"/>
        <v>25</v>
      </c>
      <c r="Y398" s="23">
        <f t="shared" si="128"/>
        <v>29</v>
      </c>
      <c r="Z398" s="23">
        <f t="shared" si="128"/>
        <v>32</v>
      </c>
    </row>
    <row r="399" spans="2:26" x14ac:dyDescent="0.15">
      <c r="B399" s="23">
        <v>397</v>
      </c>
      <c r="C399" s="23" t="str">
        <f t="shared" si="124"/>
        <v>挂饰397</v>
      </c>
      <c r="D399" s="23" t="str">
        <f t="shared" si="113"/>
        <v>a</v>
      </c>
      <c r="E399" s="89" t="s">
        <v>1989</v>
      </c>
      <c r="F399" s="90" t="s">
        <v>2006</v>
      </c>
      <c r="G399" s="22" t="s">
        <v>2009</v>
      </c>
      <c r="H399" s="23">
        <f t="shared" si="129"/>
        <v>5</v>
      </c>
      <c r="I399" s="23">
        <f t="shared" si="117"/>
        <v>43</v>
      </c>
      <c r="J399" s="23">
        <f t="shared" si="118"/>
        <v>78</v>
      </c>
      <c r="K399" s="23">
        <f t="shared" si="119"/>
        <v>62</v>
      </c>
      <c r="L399" s="23">
        <f t="shared" si="120"/>
        <v>69</v>
      </c>
      <c r="M399" s="89" t="s">
        <v>1992</v>
      </c>
      <c r="N399" s="23">
        <f t="shared" si="121"/>
        <v>72</v>
      </c>
      <c r="O399" s="23">
        <f t="shared" si="122"/>
        <v>54</v>
      </c>
      <c r="P399" s="23">
        <f t="shared" si="123"/>
        <v>31</v>
      </c>
      <c r="Q399" s="112">
        <f t="shared" si="125"/>
        <v>0.155</v>
      </c>
      <c r="R399" s="112">
        <f t="shared" si="126"/>
        <v>0.13500000000000001</v>
      </c>
      <c r="S399" s="112">
        <f t="shared" si="127"/>
        <v>5.1666666666666666E-2</v>
      </c>
      <c r="T399" s="89" t="s">
        <v>1989</v>
      </c>
      <c r="U399" s="23">
        <f t="shared" si="128"/>
        <v>27</v>
      </c>
      <c r="V399" s="23">
        <f t="shared" si="128"/>
        <v>22</v>
      </c>
      <c r="W399" s="23">
        <f t="shared" si="128"/>
        <v>31</v>
      </c>
      <c r="X399" s="23">
        <f t="shared" si="128"/>
        <v>31</v>
      </c>
      <c r="Y399" s="23">
        <f t="shared" si="128"/>
        <v>36</v>
      </c>
      <c r="Z399" s="23">
        <f t="shared" si="128"/>
        <v>41</v>
      </c>
    </row>
    <row r="400" spans="2:26" x14ac:dyDescent="0.15">
      <c r="B400" s="23">
        <v>398</v>
      </c>
      <c r="C400" s="23" t="str">
        <f t="shared" si="124"/>
        <v>挂饰398</v>
      </c>
      <c r="D400" s="23" t="str">
        <f t="shared" si="113"/>
        <v>a</v>
      </c>
      <c r="E400" s="89" t="s">
        <v>1989</v>
      </c>
      <c r="F400" s="90" t="s">
        <v>2006</v>
      </c>
      <c r="G400" s="22" t="s">
        <v>2009</v>
      </c>
      <c r="H400" s="23">
        <f t="shared" si="129"/>
        <v>6</v>
      </c>
      <c r="I400" s="23">
        <f t="shared" si="117"/>
        <v>52</v>
      </c>
      <c r="J400" s="23">
        <f t="shared" si="118"/>
        <v>94</v>
      </c>
      <c r="K400" s="23">
        <f t="shared" si="119"/>
        <v>75</v>
      </c>
      <c r="L400" s="23">
        <f t="shared" si="120"/>
        <v>82</v>
      </c>
      <c r="M400" s="89" t="s">
        <v>1992</v>
      </c>
      <c r="N400" s="23">
        <f t="shared" si="121"/>
        <v>86</v>
      </c>
      <c r="O400" s="23">
        <f t="shared" si="122"/>
        <v>65</v>
      </c>
      <c r="P400" s="23">
        <f t="shared" si="123"/>
        <v>37</v>
      </c>
      <c r="Q400" s="112">
        <f t="shared" si="125"/>
        <v>0.185</v>
      </c>
      <c r="R400" s="112">
        <f t="shared" si="126"/>
        <v>0.16250000000000001</v>
      </c>
      <c r="S400" s="112">
        <f t="shared" si="127"/>
        <v>6.1666666666666668E-2</v>
      </c>
      <c r="T400" s="89" t="s">
        <v>1989</v>
      </c>
      <c r="U400" s="23">
        <f t="shared" si="128"/>
        <v>32</v>
      </c>
      <c r="V400" s="23">
        <f t="shared" si="128"/>
        <v>26</v>
      </c>
      <c r="W400" s="23">
        <f t="shared" si="128"/>
        <v>37</v>
      </c>
      <c r="X400" s="23">
        <f t="shared" si="128"/>
        <v>37</v>
      </c>
      <c r="Y400" s="23">
        <f t="shared" si="128"/>
        <v>43</v>
      </c>
      <c r="Z400" s="23">
        <f t="shared" si="128"/>
        <v>49</v>
      </c>
    </row>
    <row r="401" spans="2:26" x14ac:dyDescent="0.15">
      <c r="B401" s="23">
        <v>399</v>
      </c>
      <c r="C401" s="23" t="str">
        <f t="shared" si="124"/>
        <v>挂饰399</v>
      </c>
      <c r="D401" s="23" t="str">
        <f t="shared" si="113"/>
        <v>a</v>
      </c>
      <c r="E401" s="89" t="s">
        <v>1989</v>
      </c>
      <c r="F401" s="90" t="s">
        <v>2006</v>
      </c>
      <c r="G401" s="22" t="s">
        <v>2009</v>
      </c>
      <c r="H401" s="23">
        <f t="shared" si="129"/>
        <v>7</v>
      </c>
      <c r="I401" s="23">
        <f t="shared" si="117"/>
        <v>60</v>
      </c>
      <c r="J401" s="23">
        <f t="shared" si="118"/>
        <v>109</v>
      </c>
      <c r="K401" s="23">
        <f t="shared" si="119"/>
        <v>87</v>
      </c>
      <c r="L401" s="23">
        <f t="shared" si="120"/>
        <v>96</v>
      </c>
      <c r="M401" s="89" t="s">
        <v>1992</v>
      </c>
      <c r="N401" s="23">
        <f t="shared" si="121"/>
        <v>100</v>
      </c>
      <c r="O401" s="23">
        <f t="shared" si="122"/>
        <v>75</v>
      </c>
      <c r="P401" s="23">
        <f t="shared" si="123"/>
        <v>44</v>
      </c>
      <c r="Q401" s="112">
        <f t="shared" si="125"/>
        <v>0.22</v>
      </c>
      <c r="R401" s="112">
        <f t="shared" si="126"/>
        <v>0.1875</v>
      </c>
      <c r="S401" s="112">
        <f t="shared" si="127"/>
        <v>7.3333333333333334E-2</v>
      </c>
      <c r="T401" s="89" t="s">
        <v>1989</v>
      </c>
      <c r="U401" s="23">
        <f t="shared" si="128"/>
        <v>37</v>
      </c>
      <c r="V401" s="23">
        <f t="shared" si="128"/>
        <v>31</v>
      </c>
      <c r="W401" s="23">
        <f t="shared" si="128"/>
        <v>44</v>
      </c>
      <c r="X401" s="23">
        <f t="shared" si="128"/>
        <v>44</v>
      </c>
      <c r="Y401" s="23">
        <f t="shared" si="128"/>
        <v>50</v>
      </c>
      <c r="Z401" s="23">
        <f t="shared" si="128"/>
        <v>57</v>
      </c>
    </row>
    <row r="402" spans="2:26" x14ac:dyDescent="0.15">
      <c r="B402" s="23">
        <v>400</v>
      </c>
      <c r="C402" s="23" t="str">
        <f t="shared" si="124"/>
        <v>挂饰400</v>
      </c>
      <c r="D402" s="23" t="str">
        <f t="shared" si="113"/>
        <v>a</v>
      </c>
      <c r="E402" s="89" t="s">
        <v>1989</v>
      </c>
      <c r="F402" s="90" t="s">
        <v>2006</v>
      </c>
      <c r="G402" s="22" t="s">
        <v>2009</v>
      </c>
      <c r="H402" s="23">
        <f t="shared" si="129"/>
        <v>8</v>
      </c>
      <c r="I402" s="23">
        <f t="shared" si="117"/>
        <v>69</v>
      </c>
      <c r="J402" s="23">
        <f t="shared" si="118"/>
        <v>125</v>
      </c>
      <c r="K402" s="23">
        <f t="shared" si="119"/>
        <v>100</v>
      </c>
      <c r="L402" s="23">
        <f t="shared" si="120"/>
        <v>110</v>
      </c>
      <c r="M402" s="89" t="s">
        <v>1992</v>
      </c>
      <c r="N402" s="23">
        <f t="shared" si="121"/>
        <v>115</v>
      </c>
      <c r="O402" s="23">
        <f t="shared" si="122"/>
        <v>86</v>
      </c>
      <c r="P402" s="23">
        <f t="shared" si="123"/>
        <v>50</v>
      </c>
      <c r="Q402" s="112">
        <f t="shared" si="125"/>
        <v>0.25</v>
      </c>
      <c r="R402" s="112">
        <f t="shared" si="126"/>
        <v>0.215</v>
      </c>
      <c r="S402" s="112">
        <f t="shared" si="127"/>
        <v>8.3333333333333343E-2</v>
      </c>
      <c r="T402" s="89" t="s">
        <v>1989</v>
      </c>
      <c r="U402" s="23">
        <f t="shared" si="128"/>
        <v>42</v>
      </c>
      <c r="V402" s="23">
        <f t="shared" si="128"/>
        <v>35</v>
      </c>
      <c r="W402" s="23">
        <f t="shared" si="128"/>
        <v>50</v>
      </c>
      <c r="X402" s="23">
        <f t="shared" si="128"/>
        <v>50</v>
      </c>
      <c r="Y402" s="23">
        <f t="shared" si="128"/>
        <v>57</v>
      </c>
      <c r="Z402" s="23">
        <f t="shared" si="128"/>
        <v>65</v>
      </c>
    </row>
    <row r="403" spans="2:26" x14ac:dyDescent="0.15">
      <c r="B403" s="23">
        <v>401</v>
      </c>
      <c r="C403" s="23" t="str">
        <f t="shared" si="124"/>
        <v>挂饰401</v>
      </c>
      <c r="D403" s="23" t="str">
        <f t="shared" si="113"/>
        <v>b</v>
      </c>
      <c r="E403" s="89" t="s">
        <v>1989</v>
      </c>
      <c r="F403" s="90" t="s">
        <v>2006</v>
      </c>
      <c r="G403" s="22" t="s">
        <v>2009</v>
      </c>
      <c r="H403" s="23">
        <f t="shared" si="129"/>
        <v>1</v>
      </c>
      <c r="I403" s="23">
        <f t="shared" si="117"/>
        <v>9</v>
      </c>
      <c r="J403" s="23">
        <f t="shared" si="118"/>
        <v>22</v>
      </c>
      <c r="K403" s="23">
        <f t="shared" si="119"/>
        <v>17</v>
      </c>
      <c r="L403" s="23">
        <f t="shared" si="120"/>
        <v>19</v>
      </c>
      <c r="M403" s="89" t="s">
        <v>1992</v>
      </c>
      <c r="N403" s="23">
        <f t="shared" si="121"/>
        <v>20</v>
      </c>
      <c r="O403" s="23">
        <f t="shared" si="122"/>
        <v>15</v>
      </c>
      <c r="P403" s="23">
        <f t="shared" si="123"/>
        <v>9</v>
      </c>
      <c r="Q403" s="112">
        <f t="shared" si="125"/>
        <v>4.4999999999999998E-2</v>
      </c>
      <c r="R403" s="112">
        <f t="shared" si="126"/>
        <v>3.7499999999999999E-2</v>
      </c>
      <c r="S403" s="112">
        <f t="shared" si="127"/>
        <v>1.4999999999999999E-2</v>
      </c>
      <c r="T403" s="89" t="s">
        <v>1989</v>
      </c>
      <c r="U403" s="23">
        <f t="shared" ref="U403:Z412" si="130">ROUND(VLOOKUP($F403,professionGrow,MATCH(U$2,professionGrowPName,0),FALSE)*(1+VLOOKUP($G403,professionGrowP,MATCH(U$2,professionGrowPName,0),FALSE))*$H403*10*VLOOKUP($D403,drop_qulity,5,FALSE),0)</f>
        <v>7</v>
      </c>
      <c r="V403" s="23">
        <f t="shared" si="130"/>
        <v>6</v>
      </c>
      <c r="W403" s="23">
        <f t="shared" si="130"/>
        <v>9</v>
      </c>
      <c r="X403" s="23">
        <f t="shared" si="130"/>
        <v>9</v>
      </c>
      <c r="Y403" s="23">
        <f t="shared" si="130"/>
        <v>10</v>
      </c>
      <c r="Z403" s="23">
        <f t="shared" si="130"/>
        <v>11</v>
      </c>
    </row>
    <row r="404" spans="2:26" x14ac:dyDescent="0.15">
      <c r="B404" s="23">
        <v>402</v>
      </c>
      <c r="C404" s="23" t="str">
        <f t="shared" si="124"/>
        <v>挂饰402</v>
      </c>
      <c r="D404" s="23" t="str">
        <f t="shared" si="113"/>
        <v>b</v>
      </c>
      <c r="E404" s="89" t="s">
        <v>1989</v>
      </c>
      <c r="F404" s="90" t="s">
        <v>2006</v>
      </c>
      <c r="G404" s="22" t="s">
        <v>2009</v>
      </c>
      <c r="H404" s="23">
        <f t="shared" si="129"/>
        <v>2</v>
      </c>
      <c r="I404" s="23">
        <f t="shared" si="117"/>
        <v>18</v>
      </c>
      <c r="J404" s="23">
        <f t="shared" si="118"/>
        <v>43</v>
      </c>
      <c r="K404" s="23">
        <f t="shared" si="119"/>
        <v>35</v>
      </c>
      <c r="L404" s="23">
        <f t="shared" si="120"/>
        <v>38</v>
      </c>
      <c r="M404" s="89" t="s">
        <v>1992</v>
      </c>
      <c r="N404" s="23">
        <f t="shared" si="121"/>
        <v>40</v>
      </c>
      <c r="O404" s="23">
        <f t="shared" si="122"/>
        <v>30</v>
      </c>
      <c r="P404" s="23">
        <f t="shared" si="123"/>
        <v>17</v>
      </c>
      <c r="Q404" s="112">
        <f t="shared" si="125"/>
        <v>8.5000000000000006E-2</v>
      </c>
      <c r="R404" s="112">
        <f t="shared" si="126"/>
        <v>7.4999999999999997E-2</v>
      </c>
      <c r="S404" s="112">
        <f t="shared" si="127"/>
        <v>2.8333333333333335E-2</v>
      </c>
      <c r="T404" s="89" t="s">
        <v>1989</v>
      </c>
      <c r="U404" s="23">
        <f t="shared" si="130"/>
        <v>15</v>
      </c>
      <c r="V404" s="23">
        <f t="shared" si="130"/>
        <v>12</v>
      </c>
      <c r="W404" s="23">
        <f t="shared" si="130"/>
        <v>17</v>
      </c>
      <c r="X404" s="23">
        <f t="shared" si="130"/>
        <v>17</v>
      </c>
      <c r="Y404" s="23">
        <f t="shared" si="130"/>
        <v>20</v>
      </c>
      <c r="Z404" s="23">
        <f t="shared" si="130"/>
        <v>22</v>
      </c>
    </row>
    <row r="405" spans="2:26" x14ac:dyDescent="0.15">
      <c r="B405" s="23">
        <v>403</v>
      </c>
      <c r="C405" s="23" t="str">
        <f t="shared" si="124"/>
        <v>挂饰403</v>
      </c>
      <c r="D405" s="23" t="str">
        <f t="shared" si="113"/>
        <v>b</v>
      </c>
      <c r="E405" s="89" t="s">
        <v>1989</v>
      </c>
      <c r="F405" s="90" t="s">
        <v>2006</v>
      </c>
      <c r="G405" s="22" t="s">
        <v>2009</v>
      </c>
      <c r="H405" s="23">
        <f t="shared" si="129"/>
        <v>3</v>
      </c>
      <c r="I405" s="23">
        <f t="shared" si="117"/>
        <v>27</v>
      </c>
      <c r="J405" s="23">
        <f t="shared" si="118"/>
        <v>65</v>
      </c>
      <c r="K405" s="23">
        <f t="shared" si="119"/>
        <v>52</v>
      </c>
      <c r="L405" s="23">
        <f t="shared" si="120"/>
        <v>57</v>
      </c>
      <c r="M405" s="89" t="s">
        <v>1992</v>
      </c>
      <c r="N405" s="23">
        <f t="shared" si="121"/>
        <v>60</v>
      </c>
      <c r="O405" s="23">
        <f t="shared" si="122"/>
        <v>45</v>
      </c>
      <c r="P405" s="23">
        <f t="shared" si="123"/>
        <v>26</v>
      </c>
      <c r="Q405" s="112">
        <f t="shared" si="125"/>
        <v>0.13</v>
      </c>
      <c r="R405" s="112">
        <f t="shared" si="126"/>
        <v>0.1125</v>
      </c>
      <c r="S405" s="112">
        <f t="shared" si="127"/>
        <v>4.3333333333333328E-2</v>
      </c>
      <c r="T405" s="89" t="s">
        <v>1989</v>
      </c>
      <c r="U405" s="23">
        <f t="shared" si="130"/>
        <v>22</v>
      </c>
      <c r="V405" s="23">
        <f t="shared" si="130"/>
        <v>18</v>
      </c>
      <c r="W405" s="23">
        <f t="shared" si="130"/>
        <v>26</v>
      </c>
      <c r="X405" s="23">
        <f t="shared" si="130"/>
        <v>26</v>
      </c>
      <c r="Y405" s="23">
        <f t="shared" si="130"/>
        <v>30</v>
      </c>
      <c r="Z405" s="23">
        <f t="shared" si="130"/>
        <v>34</v>
      </c>
    </row>
    <row r="406" spans="2:26" x14ac:dyDescent="0.15">
      <c r="B406" s="23">
        <v>404</v>
      </c>
      <c r="C406" s="23" t="str">
        <f t="shared" si="124"/>
        <v>挂饰404</v>
      </c>
      <c r="D406" s="23" t="str">
        <f t="shared" si="113"/>
        <v>b</v>
      </c>
      <c r="E406" s="89" t="s">
        <v>1989</v>
      </c>
      <c r="F406" s="90" t="s">
        <v>2006</v>
      </c>
      <c r="G406" s="22" t="s">
        <v>2009</v>
      </c>
      <c r="H406" s="23">
        <f t="shared" si="129"/>
        <v>4</v>
      </c>
      <c r="I406" s="23">
        <f t="shared" si="117"/>
        <v>36</v>
      </c>
      <c r="J406" s="23">
        <f t="shared" si="118"/>
        <v>86</v>
      </c>
      <c r="K406" s="23">
        <f t="shared" si="119"/>
        <v>69</v>
      </c>
      <c r="L406" s="23">
        <f t="shared" si="120"/>
        <v>76</v>
      </c>
      <c r="M406" s="89" t="s">
        <v>1992</v>
      </c>
      <c r="N406" s="23">
        <f t="shared" si="121"/>
        <v>79</v>
      </c>
      <c r="O406" s="23">
        <f t="shared" si="122"/>
        <v>60</v>
      </c>
      <c r="P406" s="23">
        <f t="shared" si="123"/>
        <v>35</v>
      </c>
      <c r="Q406" s="112">
        <f t="shared" si="125"/>
        <v>0.17499999999999999</v>
      </c>
      <c r="R406" s="112">
        <f t="shared" si="126"/>
        <v>0.15</v>
      </c>
      <c r="S406" s="112">
        <f t="shared" si="127"/>
        <v>5.8333333333333327E-2</v>
      </c>
      <c r="T406" s="89" t="s">
        <v>1989</v>
      </c>
      <c r="U406" s="23">
        <f t="shared" si="130"/>
        <v>29</v>
      </c>
      <c r="V406" s="23">
        <f t="shared" si="130"/>
        <v>24</v>
      </c>
      <c r="W406" s="23">
        <f t="shared" si="130"/>
        <v>35</v>
      </c>
      <c r="X406" s="23">
        <f t="shared" si="130"/>
        <v>35</v>
      </c>
      <c r="Y406" s="23">
        <f t="shared" si="130"/>
        <v>40</v>
      </c>
      <c r="Z406" s="23">
        <f t="shared" si="130"/>
        <v>45</v>
      </c>
    </row>
    <row r="407" spans="2:26" x14ac:dyDescent="0.15">
      <c r="B407" s="23">
        <v>405</v>
      </c>
      <c r="C407" s="23" t="str">
        <f t="shared" si="124"/>
        <v>挂饰405</v>
      </c>
      <c r="D407" s="23" t="str">
        <f t="shared" si="113"/>
        <v>b</v>
      </c>
      <c r="E407" s="89" t="s">
        <v>1989</v>
      </c>
      <c r="F407" s="90" t="s">
        <v>2006</v>
      </c>
      <c r="G407" s="22" t="s">
        <v>2009</v>
      </c>
      <c r="H407" s="23">
        <f t="shared" si="129"/>
        <v>5</v>
      </c>
      <c r="I407" s="23">
        <f t="shared" si="117"/>
        <v>46</v>
      </c>
      <c r="J407" s="23">
        <f t="shared" si="118"/>
        <v>108</v>
      </c>
      <c r="K407" s="23">
        <f t="shared" si="119"/>
        <v>86</v>
      </c>
      <c r="L407" s="23">
        <f t="shared" si="120"/>
        <v>95</v>
      </c>
      <c r="M407" s="89" t="s">
        <v>1992</v>
      </c>
      <c r="N407" s="23">
        <f t="shared" si="121"/>
        <v>99</v>
      </c>
      <c r="O407" s="23">
        <f t="shared" si="122"/>
        <v>75</v>
      </c>
      <c r="P407" s="23">
        <f t="shared" si="123"/>
        <v>43</v>
      </c>
      <c r="Q407" s="112">
        <f t="shared" si="125"/>
        <v>0.215</v>
      </c>
      <c r="R407" s="112">
        <f t="shared" si="126"/>
        <v>0.1875</v>
      </c>
      <c r="S407" s="112">
        <f t="shared" si="127"/>
        <v>7.166666666666667E-2</v>
      </c>
      <c r="T407" s="89" t="s">
        <v>1989</v>
      </c>
      <c r="U407" s="23">
        <f t="shared" si="130"/>
        <v>37</v>
      </c>
      <c r="V407" s="23">
        <f t="shared" si="130"/>
        <v>30</v>
      </c>
      <c r="W407" s="23">
        <f t="shared" si="130"/>
        <v>43</v>
      </c>
      <c r="X407" s="23">
        <f t="shared" si="130"/>
        <v>43</v>
      </c>
      <c r="Y407" s="23">
        <f t="shared" si="130"/>
        <v>50</v>
      </c>
      <c r="Z407" s="23">
        <f t="shared" si="130"/>
        <v>56</v>
      </c>
    </row>
    <row r="408" spans="2:26" x14ac:dyDescent="0.15">
      <c r="B408" s="23">
        <v>406</v>
      </c>
      <c r="C408" s="23" t="str">
        <f t="shared" si="124"/>
        <v>挂饰406</v>
      </c>
      <c r="D408" s="23" t="str">
        <f t="shared" si="113"/>
        <v>b</v>
      </c>
      <c r="E408" s="89" t="s">
        <v>1989</v>
      </c>
      <c r="F408" s="90" t="s">
        <v>2006</v>
      </c>
      <c r="G408" s="22" t="s">
        <v>2009</v>
      </c>
      <c r="H408" s="23">
        <f t="shared" si="129"/>
        <v>6</v>
      </c>
      <c r="I408" s="23">
        <f t="shared" si="117"/>
        <v>55</v>
      </c>
      <c r="J408" s="23">
        <f t="shared" si="118"/>
        <v>130</v>
      </c>
      <c r="K408" s="23">
        <f t="shared" si="119"/>
        <v>104</v>
      </c>
      <c r="L408" s="23">
        <f t="shared" si="120"/>
        <v>114</v>
      </c>
      <c r="M408" s="89" t="s">
        <v>1992</v>
      </c>
      <c r="N408" s="23">
        <f t="shared" si="121"/>
        <v>119</v>
      </c>
      <c r="O408" s="23">
        <f t="shared" si="122"/>
        <v>89</v>
      </c>
      <c r="P408" s="23">
        <f t="shared" si="123"/>
        <v>52</v>
      </c>
      <c r="Q408" s="112">
        <f t="shared" si="125"/>
        <v>0.26</v>
      </c>
      <c r="R408" s="112">
        <f t="shared" si="126"/>
        <v>0.2225</v>
      </c>
      <c r="S408" s="112">
        <f t="shared" si="127"/>
        <v>8.6666666666666656E-2</v>
      </c>
      <c r="T408" s="89" t="s">
        <v>1989</v>
      </c>
      <c r="U408" s="23">
        <f t="shared" si="130"/>
        <v>44</v>
      </c>
      <c r="V408" s="23">
        <f t="shared" si="130"/>
        <v>36</v>
      </c>
      <c r="W408" s="23">
        <f t="shared" si="130"/>
        <v>52</v>
      </c>
      <c r="X408" s="23">
        <f t="shared" si="130"/>
        <v>52</v>
      </c>
      <c r="Y408" s="23">
        <f t="shared" si="130"/>
        <v>60</v>
      </c>
      <c r="Z408" s="23">
        <f t="shared" si="130"/>
        <v>67</v>
      </c>
    </row>
    <row r="409" spans="2:26" x14ac:dyDescent="0.15">
      <c r="B409" s="23">
        <v>407</v>
      </c>
      <c r="C409" s="23" t="str">
        <f t="shared" si="124"/>
        <v>挂饰407</v>
      </c>
      <c r="D409" s="23" t="str">
        <f t="shared" si="113"/>
        <v>b</v>
      </c>
      <c r="E409" s="89" t="s">
        <v>1989</v>
      </c>
      <c r="F409" s="90" t="s">
        <v>2006</v>
      </c>
      <c r="G409" s="22" t="s">
        <v>2009</v>
      </c>
      <c r="H409" s="23">
        <f t="shared" si="129"/>
        <v>7</v>
      </c>
      <c r="I409" s="23">
        <f t="shared" si="117"/>
        <v>64</v>
      </c>
      <c r="J409" s="23">
        <f t="shared" si="118"/>
        <v>151</v>
      </c>
      <c r="K409" s="23">
        <f t="shared" si="119"/>
        <v>121</v>
      </c>
      <c r="L409" s="23">
        <f t="shared" si="120"/>
        <v>133</v>
      </c>
      <c r="M409" s="89" t="s">
        <v>1992</v>
      </c>
      <c r="N409" s="23">
        <f t="shared" si="121"/>
        <v>139</v>
      </c>
      <c r="O409" s="23">
        <f t="shared" si="122"/>
        <v>104</v>
      </c>
      <c r="P409" s="23">
        <f t="shared" si="123"/>
        <v>60</v>
      </c>
      <c r="Q409" s="112">
        <f t="shared" si="125"/>
        <v>0.3</v>
      </c>
      <c r="R409" s="112">
        <f t="shared" si="126"/>
        <v>0.26</v>
      </c>
      <c r="S409" s="112">
        <f t="shared" si="127"/>
        <v>0.1</v>
      </c>
      <c r="T409" s="89" t="s">
        <v>1989</v>
      </c>
      <c r="U409" s="23">
        <f t="shared" si="130"/>
        <v>51</v>
      </c>
      <c r="V409" s="23">
        <f t="shared" si="130"/>
        <v>42</v>
      </c>
      <c r="W409" s="23">
        <f t="shared" si="130"/>
        <v>60</v>
      </c>
      <c r="X409" s="23">
        <f t="shared" si="130"/>
        <v>60</v>
      </c>
      <c r="Y409" s="23">
        <f t="shared" si="130"/>
        <v>70</v>
      </c>
      <c r="Z409" s="23">
        <f t="shared" si="130"/>
        <v>79</v>
      </c>
    </row>
    <row r="410" spans="2:26" x14ac:dyDescent="0.15">
      <c r="B410" s="23">
        <v>408</v>
      </c>
      <c r="C410" s="23" t="str">
        <f t="shared" si="124"/>
        <v>挂饰408</v>
      </c>
      <c r="D410" s="23" t="str">
        <f t="shared" si="113"/>
        <v>b</v>
      </c>
      <c r="E410" s="89" t="s">
        <v>1989</v>
      </c>
      <c r="F410" s="90" t="s">
        <v>2006</v>
      </c>
      <c r="G410" s="22" t="s">
        <v>2009</v>
      </c>
      <c r="H410" s="23">
        <f t="shared" si="129"/>
        <v>8</v>
      </c>
      <c r="I410" s="23">
        <f t="shared" si="117"/>
        <v>73</v>
      </c>
      <c r="J410" s="23">
        <f t="shared" si="118"/>
        <v>173</v>
      </c>
      <c r="K410" s="23">
        <f t="shared" si="119"/>
        <v>138</v>
      </c>
      <c r="L410" s="23">
        <f t="shared" si="120"/>
        <v>152</v>
      </c>
      <c r="M410" s="89" t="s">
        <v>1992</v>
      </c>
      <c r="N410" s="23">
        <f t="shared" si="121"/>
        <v>159</v>
      </c>
      <c r="O410" s="23">
        <f t="shared" si="122"/>
        <v>119</v>
      </c>
      <c r="P410" s="23">
        <f t="shared" si="123"/>
        <v>69</v>
      </c>
      <c r="Q410" s="112">
        <f t="shared" si="125"/>
        <v>0.34499999999999997</v>
      </c>
      <c r="R410" s="112">
        <f t="shared" si="126"/>
        <v>0.29749999999999999</v>
      </c>
      <c r="S410" s="112">
        <f t="shared" si="127"/>
        <v>0.115</v>
      </c>
      <c r="T410" s="89" t="s">
        <v>1989</v>
      </c>
      <c r="U410" s="23">
        <f t="shared" si="130"/>
        <v>59</v>
      </c>
      <c r="V410" s="23">
        <f t="shared" si="130"/>
        <v>48</v>
      </c>
      <c r="W410" s="23">
        <f t="shared" si="130"/>
        <v>69</v>
      </c>
      <c r="X410" s="23">
        <f t="shared" si="130"/>
        <v>69</v>
      </c>
      <c r="Y410" s="23">
        <f t="shared" si="130"/>
        <v>79</v>
      </c>
      <c r="Z410" s="23">
        <f t="shared" si="130"/>
        <v>90</v>
      </c>
    </row>
    <row r="411" spans="2:26" x14ac:dyDescent="0.15">
      <c r="B411" s="23">
        <v>409</v>
      </c>
      <c r="C411" s="23" t="str">
        <f t="shared" si="124"/>
        <v>挂饰409</v>
      </c>
      <c r="D411" s="23" t="str">
        <f t="shared" si="113"/>
        <v>c</v>
      </c>
      <c r="E411" s="89" t="s">
        <v>1989</v>
      </c>
      <c r="F411" s="90" t="s">
        <v>2006</v>
      </c>
      <c r="G411" s="22" t="s">
        <v>2009</v>
      </c>
      <c r="H411" s="23">
        <f t="shared" si="129"/>
        <v>1</v>
      </c>
      <c r="I411" s="23">
        <f t="shared" si="117"/>
        <v>18</v>
      </c>
      <c r="J411" s="23">
        <f t="shared" si="118"/>
        <v>0</v>
      </c>
      <c r="K411" s="23">
        <f t="shared" si="119"/>
        <v>0</v>
      </c>
      <c r="L411" s="23">
        <f t="shared" si="120"/>
        <v>0</v>
      </c>
      <c r="M411" s="89" t="s">
        <v>1992</v>
      </c>
      <c r="N411" s="23">
        <f t="shared" si="121"/>
        <v>0</v>
      </c>
      <c r="O411" s="23">
        <f t="shared" si="122"/>
        <v>0</v>
      </c>
      <c r="P411" s="23">
        <f t="shared" si="123"/>
        <v>0</v>
      </c>
      <c r="Q411" s="112">
        <f t="shared" si="125"/>
        <v>0</v>
      </c>
      <c r="R411" s="112">
        <f t="shared" si="126"/>
        <v>0</v>
      </c>
      <c r="S411" s="112">
        <f t="shared" si="127"/>
        <v>0</v>
      </c>
      <c r="T411" s="89" t="s">
        <v>1989</v>
      </c>
      <c r="U411" s="23">
        <f t="shared" si="130"/>
        <v>0</v>
      </c>
      <c r="V411" s="23">
        <f t="shared" si="130"/>
        <v>0</v>
      </c>
      <c r="W411" s="23">
        <f t="shared" si="130"/>
        <v>0</v>
      </c>
      <c r="X411" s="23">
        <f t="shared" si="130"/>
        <v>0</v>
      </c>
      <c r="Y411" s="23">
        <f t="shared" si="130"/>
        <v>0</v>
      </c>
      <c r="Z411" s="23">
        <f t="shared" si="130"/>
        <v>0</v>
      </c>
    </row>
    <row r="412" spans="2:26" x14ac:dyDescent="0.15">
      <c r="B412" s="23">
        <v>410</v>
      </c>
      <c r="C412" s="23" t="str">
        <f t="shared" si="124"/>
        <v>挂饰410</v>
      </c>
      <c r="D412" s="23" t="str">
        <f t="shared" si="113"/>
        <v>c</v>
      </c>
      <c r="E412" s="89" t="s">
        <v>1989</v>
      </c>
      <c r="F412" s="90" t="s">
        <v>2006</v>
      </c>
      <c r="G412" s="22" t="s">
        <v>2009</v>
      </c>
      <c r="H412" s="23">
        <f t="shared" si="129"/>
        <v>2</v>
      </c>
      <c r="I412" s="23">
        <f t="shared" si="117"/>
        <v>36</v>
      </c>
      <c r="J412" s="23">
        <f t="shared" si="118"/>
        <v>0</v>
      </c>
      <c r="K412" s="23">
        <f t="shared" si="119"/>
        <v>0</v>
      </c>
      <c r="L412" s="23">
        <f t="shared" si="120"/>
        <v>0</v>
      </c>
      <c r="M412" s="89" t="s">
        <v>1992</v>
      </c>
      <c r="N412" s="23">
        <f t="shared" si="121"/>
        <v>0</v>
      </c>
      <c r="O412" s="23">
        <f t="shared" si="122"/>
        <v>0</v>
      </c>
      <c r="P412" s="23">
        <f t="shared" si="123"/>
        <v>0</v>
      </c>
      <c r="Q412" s="112">
        <f t="shared" si="125"/>
        <v>0</v>
      </c>
      <c r="R412" s="112">
        <f t="shared" si="126"/>
        <v>0</v>
      </c>
      <c r="S412" s="112">
        <f t="shared" si="127"/>
        <v>0</v>
      </c>
      <c r="T412" s="89" t="s">
        <v>1989</v>
      </c>
      <c r="U412" s="23">
        <f t="shared" si="130"/>
        <v>0</v>
      </c>
      <c r="V412" s="23">
        <f t="shared" si="130"/>
        <v>0</v>
      </c>
      <c r="W412" s="23">
        <f t="shared" si="130"/>
        <v>0</v>
      </c>
      <c r="X412" s="23">
        <f t="shared" si="130"/>
        <v>0</v>
      </c>
      <c r="Y412" s="23">
        <f t="shared" si="130"/>
        <v>0</v>
      </c>
      <c r="Z412" s="23">
        <f t="shared" si="130"/>
        <v>0</v>
      </c>
    </row>
    <row r="413" spans="2:26" x14ac:dyDescent="0.15">
      <c r="B413" s="23">
        <v>411</v>
      </c>
      <c r="C413" s="23" t="str">
        <f t="shared" si="124"/>
        <v>挂饰411</v>
      </c>
      <c r="D413" s="23" t="str">
        <f t="shared" si="113"/>
        <v>c</v>
      </c>
      <c r="E413" s="89" t="s">
        <v>1989</v>
      </c>
      <c r="F413" s="90" t="s">
        <v>2006</v>
      </c>
      <c r="G413" s="22" t="s">
        <v>2009</v>
      </c>
      <c r="H413" s="23">
        <f t="shared" si="129"/>
        <v>3</v>
      </c>
      <c r="I413" s="23">
        <f t="shared" si="117"/>
        <v>53</v>
      </c>
      <c r="J413" s="23">
        <f t="shared" si="118"/>
        <v>0</v>
      </c>
      <c r="K413" s="23">
        <f t="shared" si="119"/>
        <v>0</v>
      </c>
      <c r="L413" s="23">
        <f t="shared" si="120"/>
        <v>0</v>
      </c>
      <c r="M413" s="89" t="s">
        <v>1992</v>
      </c>
      <c r="N413" s="23">
        <f t="shared" si="121"/>
        <v>0</v>
      </c>
      <c r="O413" s="23">
        <f t="shared" si="122"/>
        <v>0</v>
      </c>
      <c r="P413" s="23">
        <f t="shared" si="123"/>
        <v>0</v>
      </c>
      <c r="Q413" s="112">
        <f t="shared" si="125"/>
        <v>0</v>
      </c>
      <c r="R413" s="112">
        <f t="shared" si="126"/>
        <v>0</v>
      </c>
      <c r="S413" s="112">
        <f t="shared" si="127"/>
        <v>0</v>
      </c>
      <c r="T413" s="89" t="s">
        <v>1989</v>
      </c>
      <c r="U413" s="23">
        <f t="shared" ref="U413:Z422" si="131">ROUND(VLOOKUP($F413,professionGrow,MATCH(U$2,professionGrowPName,0),FALSE)*(1+VLOOKUP($G413,professionGrowP,MATCH(U$2,professionGrowPName,0),FALSE))*$H413*10*VLOOKUP($D413,drop_qulity,5,FALSE),0)</f>
        <v>0</v>
      </c>
      <c r="V413" s="23">
        <f t="shared" si="131"/>
        <v>0</v>
      </c>
      <c r="W413" s="23">
        <f t="shared" si="131"/>
        <v>0</v>
      </c>
      <c r="X413" s="23">
        <f t="shared" si="131"/>
        <v>0</v>
      </c>
      <c r="Y413" s="23">
        <f t="shared" si="131"/>
        <v>0</v>
      </c>
      <c r="Z413" s="23">
        <f t="shared" si="131"/>
        <v>0</v>
      </c>
    </row>
    <row r="414" spans="2:26" x14ac:dyDescent="0.15">
      <c r="B414" s="23">
        <v>412</v>
      </c>
      <c r="C414" s="23" t="str">
        <f t="shared" si="124"/>
        <v>挂饰412</v>
      </c>
      <c r="D414" s="23" t="str">
        <f t="shared" si="113"/>
        <v>c</v>
      </c>
      <c r="E414" s="89" t="s">
        <v>1989</v>
      </c>
      <c r="F414" s="90" t="s">
        <v>2006</v>
      </c>
      <c r="G414" s="22" t="s">
        <v>2009</v>
      </c>
      <c r="H414" s="23">
        <f t="shared" si="129"/>
        <v>4</v>
      </c>
      <c r="I414" s="23">
        <f t="shared" si="117"/>
        <v>71</v>
      </c>
      <c r="J414" s="23">
        <f t="shared" si="118"/>
        <v>0</v>
      </c>
      <c r="K414" s="23">
        <f t="shared" si="119"/>
        <v>0</v>
      </c>
      <c r="L414" s="23">
        <f t="shared" si="120"/>
        <v>0</v>
      </c>
      <c r="M414" s="89" t="s">
        <v>1992</v>
      </c>
      <c r="N414" s="23">
        <f t="shared" si="121"/>
        <v>0</v>
      </c>
      <c r="O414" s="23">
        <f t="shared" si="122"/>
        <v>0</v>
      </c>
      <c r="P414" s="23">
        <f t="shared" si="123"/>
        <v>0</v>
      </c>
      <c r="Q414" s="112">
        <f t="shared" si="125"/>
        <v>0</v>
      </c>
      <c r="R414" s="112">
        <f t="shared" si="126"/>
        <v>0</v>
      </c>
      <c r="S414" s="112">
        <f t="shared" si="127"/>
        <v>0</v>
      </c>
      <c r="T414" s="89" t="s">
        <v>1989</v>
      </c>
      <c r="U414" s="23">
        <f t="shared" si="131"/>
        <v>0</v>
      </c>
      <c r="V414" s="23">
        <f t="shared" si="131"/>
        <v>0</v>
      </c>
      <c r="W414" s="23">
        <f t="shared" si="131"/>
        <v>0</v>
      </c>
      <c r="X414" s="23">
        <f t="shared" si="131"/>
        <v>0</v>
      </c>
      <c r="Y414" s="23">
        <f t="shared" si="131"/>
        <v>0</v>
      </c>
      <c r="Z414" s="23">
        <f t="shared" si="131"/>
        <v>0</v>
      </c>
    </row>
    <row r="415" spans="2:26" x14ac:dyDescent="0.15">
      <c r="B415" s="23">
        <v>413</v>
      </c>
      <c r="C415" s="23" t="str">
        <f t="shared" si="124"/>
        <v>挂饰413</v>
      </c>
      <c r="D415" s="23" t="str">
        <f t="shared" si="113"/>
        <v>c</v>
      </c>
      <c r="E415" s="89" t="s">
        <v>1989</v>
      </c>
      <c r="F415" s="90" t="s">
        <v>2006</v>
      </c>
      <c r="G415" s="22" t="s">
        <v>2009</v>
      </c>
      <c r="H415" s="23">
        <f t="shared" si="129"/>
        <v>5</v>
      </c>
      <c r="I415" s="23">
        <f t="shared" si="117"/>
        <v>89</v>
      </c>
      <c r="J415" s="23">
        <f t="shared" si="118"/>
        <v>0</v>
      </c>
      <c r="K415" s="23">
        <f t="shared" si="119"/>
        <v>0</v>
      </c>
      <c r="L415" s="23">
        <f t="shared" si="120"/>
        <v>0</v>
      </c>
      <c r="M415" s="89" t="s">
        <v>1992</v>
      </c>
      <c r="N415" s="23">
        <f t="shared" si="121"/>
        <v>0</v>
      </c>
      <c r="O415" s="23">
        <f t="shared" si="122"/>
        <v>0</v>
      </c>
      <c r="P415" s="23">
        <f t="shared" si="123"/>
        <v>0</v>
      </c>
      <c r="Q415" s="112">
        <f t="shared" si="125"/>
        <v>0</v>
      </c>
      <c r="R415" s="112">
        <f t="shared" si="126"/>
        <v>0</v>
      </c>
      <c r="S415" s="112">
        <f t="shared" si="127"/>
        <v>0</v>
      </c>
      <c r="T415" s="89" t="s">
        <v>1989</v>
      </c>
      <c r="U415" s="23">
        <f t="shared" si="131"/>
        <v>0</v>
      </c>
      <c r="V415" s="23">
        <f t="shared" si="131"/>
        <v>0</v>
      </c>
      <c r="W415" s="23">
        <f t="shared" si="131"/>
        <v>0</v>
      </c>
      <c r="X415" s="23">
        <f t="shared" si="131"/>
        <v>0</v>
      </c>
      <c r="Y415" s="23">
        <f t="shared" si="131"/>
        <v>0</v>
      </c>
      <c r="Z415" s="23">
        <f t="shared" si="131"/>
        <v>0</v>
      </c>
    </row>
    <row r="416" spans="2:26" x14ac:dyDescent="0.15">
      <c r="B416" s="23">
        <v>414</v>
      </c>
      <c r="C416" s="23" t="str">
        <f t="shared" si="124"/>
        <v>挂饰414</v>
      </c>
      <c r="D416" s="23" t="str">
        <f t="shared" si="113"/>
        <v>c</v>
      </c>
      <c r="E416" s="89" t="s">
        <v>1989</v>
      </c>
      <c r="F416" s="90" t="s">
        <v>2006</v>
      </c>
      <c r="G416" s="22" t="s">
        <v>2009</v>
      </c>
      <c r="H416" s="23">
        <f t="shared" si="129"/>
        <v>6</v>
      </c>
      <c r="I416" s="23">
        <f t="shared" si="117"/>
        <v>107</v>
      </c>
      <c r="J416" s="23">
        <f t="shared" si="118"/>
        <v>0</v>
      </c>
      <c r="K416" s="23">
        <f t="shared" si="119"/>
        <v>0</v>
      </c>
      <c r="L416" s="23">
        <f t="shared" si="120"/>
        <v>0</v>
      </c>
      <c r="M416" s="89" t="s">
        <v>1992</v>
      </c>
      <c r="N416" s="23">
        <f t="shared" si="121"/>
        <v>0</v>
      </c>
      <c r="O416" s="23">
        <f t="shared" si="122"/>
        <v>0</v>
      </c>
      <c r="P416" s="23">
        <f t="shared" si="123"/>
        <v>0</v>
      </c>
      <c r="Q416" s="112">
        <f t="shared" si="125"/>
        <v>0</v>
      </c>
      <c r="R416" s="112">
        <f t="shared" si="126"/>
        <v>0</v>
      </c>
      <c r="S416" s="112">
        <f t="shared" si="127"/>
        <v>0</v>
      </c>
      <c r="T416" s="89" t="s">
        <v>1989</v>
      </c>
      <c r="U416" s="23">
        <f t="shared" si="131"/>
        <v>0</v>
      </c>
      <c r="V416" s="23">
        <f t="shared" si="131"/>
        <v>0</v>
      </c>
      <c r="W416" s="23">
        <f t="shared" si="131"/>
        <v>0</v>
      </c>
      <c r="X416" s="23">
        <f t="shared" si="131"/>
        <v>0</v>
      </c>
      <c r="Y416" s="23">
        <f t="shared" si="131"/>
        <v>0</v>
      </c>
      <c r="Z416" s="23">
        <f t="shared" si="131"/>
        <v>0</v>
      </c>
    </row>
    <row r="417" spans="2:26" x14ac:dyDescent="0.15">
      <c r="B417" s="23">
        <v>415</v>
      </c>
      <c r="C417" s="23" t="str">
        <f t="shared" si="124"/>
        <v>挂饰415</v>
      </c>
      <c r="D417" s="23" t="str">
        <f t="shared" si="113"/>
        <v>c</v>
      </c>
      <c r="E417" s="89" t="s">
        <v>1989</v>
      </c>
      <c r="F417" s="90" t="s">
        <v>2006</v>
      </c>
      <c r="G417" s="22" t="s">
        <v>2009</v>
      </c>
      <c r="H417" s="23">
        <f t="shared" si="129"/>
        <v>7</v>
      </c>
      <c r="I417" s="23">
        <f t="shared" si="117"/>
        <v>124</v>
      </c>
      <c r="J417" s="23">
        <f t="shared" si="118"/>
        <v>0</v>
      </c>
      <c r="K417" s="23">
        <f t="shared" si="119"/>
        <v>0</v>
      </c>
      <c r="L417" s="23">
        <f t="shared" si="120"/>
        <v>0</v>
      </c>
      <c r="M417" s="89" t="s">
        <v>1992</v>
      </c>
      <c r="N417" s="23">
        <f t="shared" si="121"/>
        <v>0</v>
      </c>
      <c r="O417" s="23">
        <f t="shared" si="122"/>
        <v>0</v>
      </c>
      <c r="P417" s="23">
        <f t="shared" si="123"/>
        <v>0</v>
      </c>
      <c r="Q417" s="112">
        <f t="shared" si="125"/>
        <v>0</v>
      </c>
      <c r="R417" s="112">
        <f t="shared" si="126"/>
        <v>0</v>
      </c>
      <c r="S417" s="112">
        <f t="shared" si="127"/>
        <v>0</v>
      </c>
      <c r="T417" s="89" t="s">
        <v>1989</v>
      </c>
      <c r="U417" s="23">
        <f t="shared" si="131"/>
        <v>0</v>
      </c>
      <c r="V417" s="23">
        <f t="shared" si="131"/>
        <v>0</v>
      </c>
      <c r="W417" s="23">
        <f t="shared" si="131"/>
        <v>0</v>
      </c>
      <c r="X417" s="23">
        <f t="shared" si="131"/>
        <v>0</v>
      </c>
      <c r="Y417" s="23">
        <f t="shared" si="131"/>
        <v>0</v>
      </c>
      <c r="Z417" s="23">
        <f t="shared" si="131"/>
        <v>0</v>
      </c>
    </row>
    <row r="418" spans="2:26" x14ac:dyDescent="0.15">
      <c r="B418" s="23">
        <v>416</v>
      </c>
      <c r="C418" s="23" t="str">
        <f t="shared" si="124"/>
        <v>挂饰416</v>
      </c>
      <c r="D418" s="23" t="str">
        <f t="shared" si="113"/>
        <v>c</v>
      </c>
      <c r="E418" s="89" t="s">
        <v>1989</v>
      </c>
      <c r="F418" s="90" t="s">
        <v>2006</v>
      </c>
      <c r="G418" s="22" t="s">
        <v>2009</v>
      </c>
      <c r="H418" s="23">
        <f t="shared" si="129"/>
        <v>8</v>
      </c>
      <c r="I418" s="23">
        <f t="shared" si="117"/>
        <v>142</v>
      </c>
      <c r="J418" s="23">
        <f t="shared" si="118"/>
        <v>0</v>
      </c>
      <c r="K418" s="23">
        <f t="shared" si="119"/>
        <v>0</v>
      </c>
      <c r="L418" s="23">
        <f t="shared" si="120"/>
        <v>0</v>
      </c>
      <c r="M418" s="89" t="s">
        <v>1992</v>
      </c>
      <c r="N418" s="23">
        <f t="shared" si="121"/>
        <v>0</v>
      </c>
      <c r="O418" s="23">
        <f t="shared" si="122"/>
        <v>0</v>
      </c>
      <c r="P418" s="23">
        <f t="shared" si="123"/>
        <v>0</v>
      </c>
      <c r="Q418" s="112">
        <f t="shared" si="125"/>
        <v>0</v>
      </c>
      <c r="R418" s="112">
        <f t="shared" si="126"/>
        <v>0</v>
      </c>
      <c r="S418" s="112">
        <f t="shared" si="127"/>
        <v>0</v>
      </c>
      <c r="T418" s="89" t="s">
        <v>1989</v>
      </c>
      <c r="U418" s="23">
        <f t="shared" si="131"/>
        <v>0</v>
      </c>
      <c r="V418" s="23">
        <f t="shared" si="131"/>
        <v>0</v>
      </c>
      <c r="W418" s="23">
        <f t="shared" si="131"/>
        <v>0</v>
      </c>
      <c r="X418" s="23">
        <f t="shared" si="131"/>
        <v>0</v>
      </c>
      <c r="Y418" s="23">
        <f t="shared" si="131"/>
        <v>0</v>
      </c>
      <c r="Z418" s="23">
        <f t="shared" si="131"/>
        <v>0</v>
      </c>
    </row>
    <row r="419" spans="2:26" x14ac:dyDescent="0.15">
      <c r="B419" s="23">
        <v>417</v>
      </c>
      <c r="C419" s="23" t="str">
        <f t="shared" si="124"/>
        <v>挂饰417</v>
      </c>
      <c r="D419" s="23" t="str">
        <f t="shared" si="113"/>
        <v>s</v>
      </c>
      <c r="E419" s="89" t="s">
        <v>1989</v>
      </c>
      <c r="F419" s="90" t="s">
        <v>2006</v>
      </c>
      <c r="G419" s="22" t="s">
        <v>2010</v>
      </c>
      <c r="H419" s="23">
        <f t="shared" si="129"/>
        <v>1</v>
      </c>
      <c r="I419" s="23">
        <f t="shared" si="117"/>
        <v>12</v>
      </c>
      <c r="J419" s="23">
        <f t="shared" si="118"/>
        <v>11</v>
      </c>
      <c r="K419" s="23">
        <f t="shared" si="119"/>
        <v>13</v>
      </c>
      <c r="L419" s="23">
        <f t="shared" si="120"/>
        <v>8</v>
      </c>
      <c r="M419" s="89" t="s">
        <v>1992</v>
      </c>
      <c r="N419" s="23">
        <f t="shared" si="121"/>
        <v>13</v>
      </c>
      <c r="O419" s="23">
        <f t="shared" si="122"/>
        <v>9</v>
      </c>
      <c r="P419" s="23">
        <f t="shared" si="123"/>
        <v>5</v>
      </c>
      <c r="Q419" s="112">
        <f t="shared" si="125"/>
        <v>2.5000000000000001E-2</v>
      </c>
      <c r="R419" s="112">
        <f t="shared" si="126"/>
        <v>2.2499999999999999E-2</v>
      </c>
      <c r="S419" s="112">
        <f t="shared" si="127"/>
        <v>8.3333333333333332E-3</v>
      </c>
      <c r="T419" s="89" t="s">
        <v>1989</v>
      </c>
      <c r="U419" s="23">
        <f t="shared" si="131"/>
        <v>5</v>
      </c>
      <c r="V419" s="23">
        <f t="shared" si="131"/>
        <v>6</v>
      </c>
      <c r="W419" s="23">
        <f t="shared" si="131"/>
        <v>5</v>
      </c>
      <c r="X419" s="23">
        <f t="shared" si="131"/>
        <v>4</v>
      </c>
      <c r="Y419" s="23">
        <f t="shared" si="131"/>
        <v>6</v>
      </c>
      <c r="Z419" s="23">
        <f t="shared" si="131"/>
        <v>6</v>
      </c>
    </row>
    <row r="420" spans="2:26" x14ac:dyDescent="0.15">
      <c r="B420" s="23">
        <v>418</v>
      </c>
      <c r="C420" s="23" t="str">
        <f t="shared" si="124"/>
        <v>挂饰418</v>
      </c>
      <c r="D420" s="23" t="str">
        <f t="shared" ref="D420:D483" si="132">D388</f>
        <v>s</v>
      </c>
      <c r="E420" s="89" t="s">
        <v>1989</v>
      </c>
      <c r="F420" s="90" t="s">
        <v>2006</v>
      </c>
      <c r="G420" s="22" t="s">
        <v>2010</v>
      </c>
      <c r="H420" s="23">
        <f t="shared" si="129"/>
        <v>2</v>
      </c>
      <c r="I420" s="23">
        <f t="shared" si="117"/>
        <v>25</v>
      </c>
      <c r="J420" s="23">
        <f t="shared" si="118"/>
        <v>22</v>
      </c>
      <c r="K420" s="23">
        <f t="shared" si="119"/>
        <v>26</v>
      </c>
      <c r="L420" s="23">
        <f t="shared" si="120"/>
        <v>15</v>
      </c>
      <c r="M420" s="89" t="s">
        <v>1992</v>
      </c>
      <c r="N420" s="23">
        <f t="shared" si="121"/>
        <v>26</v>
      </c>
      <c r="O420" s="23">
        <f t="shared" si="122"/>
        <v>17</v>
      </c>
      <c r="P420" s="23">
        <f t="shared" si="123"/>
        <v>11</v>
      </c>
      <c r="Q420" s="112">
        <f t="shared" si="125"/>
        <v>5.5E-2</v>
      </c>
      <c r="R420" s="112">
        <f t="shared" si="126"/>
        <v>4.2500000000000003E-2</v>
      </c>
      <c r="S420" s="112">
        <f t="shared" si="127"/>
        <v>1.8333333333333333E-2</v>
      </c>
      <c r="T420" s="89" t="s">
        <v>1989</v>
      </c>
      <c r="U420" s="23">
        <f t="shared" si="131"/>
        <v>9</v>
      </c>
      <c r="V420" s="23">
        <f t="shared" si="131"/>
        <v>13</v>
      </c>
      <c r="W420" s="23">
        <f t="shared" si="131"/>
        <v>11</v>
      </c>
      <c r="X420" s="23">
        <f t="shared" si="131"/>
        <v>8</v>
      </c>
      <c r="Y420" s="23">
        <f t="shared" si="131"/>
        <v>13</v>
      </c>
      <c r="Z420" s="23">
        <f t="shared" si="131"/>
        <v>13</v>
      </c>
    </row>
    <row r="421" spans="2:26" x14ac:dyDescent="0.15">
      <c r="B421" s="23">
        <v>419</v>
      </c>
      <c r="C421" s="23" t="str">
        <f t="shared" si="124"/>
        <v>挂饰419</v>
      </c>
      <c r="D421" s="23" t="str">
        <f t="shared" si="132"/>
        <v>s</v>
      </c>
      <c r="E421" s="89" t="s">
        <v>1989</v>
      </c>
      <c r="F421" s="90" t="s">
        <v>2006</v>
      </c>
      <c r="G421" s="22" t="s">
        <v>2010</v>
      </c>
      <c r="H421" s="23">
        <f t="shared" si="129"/>
        <v>3</v>
      </c>
      <c r="I421" s="23">
        <f t="shared" si="117"/>
        <v>37</v>
      </c>
      <c r="J421" s="23">
        <f t="shared" si="118"/>
        <v>33</v>
      </c>
      <c r="K421" s="23">
        <f t="shared" si="119"/>
        <v>39</v>
      </c>
      <c r="L421" s="23">
        <f t="shared" si="120"/>
        <v>23</v>
      </c>
      <c r="M421" s="89" t="s">
        <v>1992</v>
      </c>
      <c r="N421" s="23">
        <f t="shared" si="121"/>
        <v>39</v>
      </c>
      <c r="O421" s="23">
        <f t="shared" si="122"/>
        <v>26</v>
      </c>
      <c r="P421" s="23">
        <f t="shared" si="123"/>
        <v>16</v>
      </c>
      <c r="Q421" s="112">
        <f t="shared" si="125"/>
        <v>0.08</v>
      </c>
      <c r="R421" s="112">
        <f t="shared" si="126"/>
        <v>6.5000000000000002E-2</v>
      </c>
      <c r="S421" s="112">
        <f t="shared" si="127"/>
        <v>2.6666666666666665E-2</v>
      </c>
      <c r="T421" s="89" t="s">
        <v>1989</v>
      </c>
      <c r="U421" s="23">
        <f t="shared" si="131"/>
        <v>14</v>
      </c>
      <c r="V421" s="23">
        <f t="shared" si="131"/>
        <v>19</v>
      </c>
      <c r="W421" s="23">
        <f t="shared" si="131"/>
        <v>16</v>
      </c>
      <c r="X421" s="23">
        <f t="shared" si="131"/>
        <v>11</v>
      </c>
      <c r="Y421" s="23">
        <f t="shared" si="131"/>
        <v>19</v>
      </c>
      <c r="Z421" s="23">
        <f t="shared" si="131"/>
        <v>19</v>
      </c>
    </row>
    <row r="422" spans="2:26" x14ac:dyDescent="0.15">
      <c r="B422" s="23">
        <v>420</v>
      </c>
      <c r="C422" s="23" t="str">
        <f t="shared" si="124"/>
        <v>挂饰420</v>
      </c>
      <c r="D422" s="23" t="str">
        <f t="shared" si="132"/>
        <v>s</v>
      </c>
      <c r="E422" s="89" t="s">
        <v>1989</v>
      </c>
      <c r="F422" s="90" t="s">
        <v>2006</v>
      </c>
      <c r="G422" s="22" t="s">
        <v>2010</v>
      </c>
      <c r="H422" s="23">
        <f t="shared" si="129"/>
        <v>4</v>
      </c>
      <c r="I422" s="23">
        <f t="shared" si="117"/>
        <v>49</v>
      </c>
      <c r="J422" s="23">
        <f t="shared" si="118"/>
        <v>44</v>
      </c>
      <c r="K422" s="23">
        <f t="shared" si="119"/>
        <v>52</v>
      </c>
      <c r="L422" s="23">
        <f t="shared" si="120"/>
        <v>30</v>
      </c>
      <c r="M422" s="89" t="s">
        <v>1992</v>
      </c>
      <c r="N422" s="23">
        <f t="shared" si="121"/>
        <v>52</v>
      </c>
      <c r="O422" s="23">
        <f t="shared" si="122"/>
        <v>34</v>
      </c>
      <c r="P422" s="23">
        <f t="shared" si="123"/>
        <v>22</v>
      </c>
      <c r="Q422" s="112">
        <f t="shared" si="125"/>
        <v>0.11</v>
      </c>
      <c r="R422" s="112">
        <f t="shared" si="126"/>
        <v>8.5000000000000006E-2</v>
      </c>
      <c r="S422" s="112">
        <f t="shared" si="127"/>
        <v>3.6666666666666667E-2</v>
      </c>
      <c r="T422" s="89" t="s">
        <v>1989</v>
      </c>
      <c r="U422" s="23">
        <f t="shared" si="131"/>
        <v>18</v>
      </c>
      <c r="V422" s="23">
        <f t="shared" si="131"/>
        <v>25</v>
      </c>
      <c r="W422" s="23">
        <f t="shared" si="131"/>
        <v>22</v>
      </c>
      <c r="X422" s="23">
        <f t="shared" si="131"/>
        <v>15</v>
      </c>
      <c r="Y422" s="23">
        <f t="shared" si="131"/>
        <v>25</v>
      </c>
      <c r="Z422" s="23">
        <f t="shared" si="131"/>
        <v>25</v>
      </c>
    </row>
    <row r="423" spans="2:26" x14ac:dyDescent="0.15">
      <c r="B423" s="23">
        <v>421</v>
      </c>
      <c r="C423" s="23" t="str">
        <f t="shared" si="124"/>
        <v>挂饰421</v>
      </c>
      <c r="D423" s="23" t="str">
        <f t="shared" si="132"/>
        <v>s</v>
      </c>
      <c r="E423" s="89" t="s">
        <v>1989</v>
      </c>
      <c r="F423" s="90" t="s">
        <v>2006</v>
      </c>
      <c r="G423" s="22" t="s">
        <v>2010</v>
      </c>
      <c r="H423" s="23">
        <f t="shared" si="129"/>
        <v>5</v>
      </c>
      <c r="I423" s="23">
        <f t="shared" si="117"/>
        <v>61</v>
      </c>
      <c r="J423" s="23">
        <f t="shared" si="118"/>
        <v>54</v>
      </c>
      <c r="K423" s="23">
        <f t="shared" si="119"/>
        <v>65</v>
      </c>
      <c r="L423" s="23">
        <f t="shared" si="120"/>
        <v>38</v>
      </c>
      <c r="M423" s="89" t="s">
        <v>1992</v>
      </c>
      <c r="N423" s="23">
        <f t="shared" si="121"/>
        <v>65</v>
      </c>
      <c r="O423" s="23">
        <f t="shared" si="122"/>
        <v>43</v>
      </c>
      <c r="P423" s="23">
        <f t="shared" si="123"/>
        <v>27</v>
      </c>
      <c r="Q423" s="112">
        <f t="shared" si="125"/>
        <v>0.13500000000000001</v>
      </c>
      <c r="R423" s="112">
        <f t="shared" si="126"/>
        <v>0.1075</v>
      </c>
      <c r="S423" s="112">
        <f t="shared" si="127"/>
        <v>4.4999999999999998E-2</v>
      </c>
      <c r="T423" s="89" t="s">
        <v>1989</v>
      </c>
      <c r="U423" s="23">
        <f t="shared" ref="U423:Z432" si="133">ROUND(VLOOKUP($F423,professionGrow,MATCH(U$2,professionGrowPName,0),FALSE)*(1+VLOOKUP($G423,professionGrowP,MATCH(U$2,professionGrowPName,0),FALSE))*$H423*10*VLOOKUP($D423,drop_qulity,5,FALSE),0)</f>
        <v>23</v>
      </c>
      <c r="V423" s="23">
        <f t="shared" si="133"/>
        <v>31</v>
      </c>
      <c r="W423" s="23">
        <f t="shared" si="133"/>
        <v>27</v>
      </c>
      <c r="X423" s="23">
        <f t="shared" si="133"/>
        <v>19</v>
      </c>
      <c r="Y423" s="23">
        <f t="shared" si="133"/>
        <v>31</v>
      </c>
      <c r="Z423" s="23">
        <f t="shared" si="133"/>
        <v>31</v>
      </c>
    </row>
    <row r="424" spans="2:26" x14ac:dyDescent="0.15">
      <c r="B424" s="23">
        <v>422</v>
      </c>
      <c r="C424" s="23" t="str">
        <f t="shared" si="124"/>
        <v>挂饰422</v>
      </c>
      <c r="D424" s="23" t="str">
        <f t="shared" si="132"/>
        <v>s</v>
      </c>
      <c r="E424" s="89" t="s">
        <v>1989</v>
      </c>
      <c r="F424" s="90" t="s">
        <v>2006</v>
      </c>
      <c r="G424" s="22" t="s">
        <v>2010</v>
      </c>
      <c r="H424" s="23">
        <f t="shared" si="129"/>
        <v>6</v>
      </c>
      <c r="I424" s="23">
        <f t="shared" si="117"/>
        <v>74</v>
      </c>
      <c r="J424" s="23">
        <f t="shared" si="118"/>
        <v>65</v>
      </c>
      <c r="K424" s="23">
        <f t="shared" si="119"/>
        <v>78</v>
      </c>
      <c r="L424" s="23">
        <f t="shared" si="120"/>
        <v>46</v>
      </c>
      <c r="M424" s="89" t="s">
        <v>1992</v>
      </c>
      <c r="N424" s="23">
        <f t="shared" si="121"/>
        <v>78</v>
      </c>
      <c r="O424" s="23">
        <f t="shared" si="122"/>
        <v>51</v>
      </c>
      <c r="P424" s="23">
        <f t="shared" si="123"/>
        <v>33</v>
      </c>
      <c r="Q424" s="112">
        <f t="shared" si="125"/>
        <v>0.16500000000000001</v>
      </c>
      <c r="R424" s="112">
        <f t="shared" si="126"/>
        <v>0.1275</v>
      </c>
      <c r="S424" s="112">
        <f t="shared" si="127"/>
        <v>5.5E-2</v>
      </c>
      <c r="T424" s="89" t="s">
        <v>1989</v>
      </c>
      <c r="U424" s="23">
        <f t="shared" si="133"/>
        <v>28</v>
      </c>
      <c r="V424" s="23">
        <f t="shared" si="133"/>
        <v>38</v>
      </c>
      <c r="W424" s="23">
        <f t="shared" si="133"/>
        <v>33</v>
      </c>
      <c r="X424" s="23">
        <f t="shared" si="133"/>
        <v>23</v>
      </c>
      <c r="Y424" s="23">
        <f t="shared" si="133"/>
        <v>38</v>
      </c>
      <c r="Z424" s="23">
        <f t="shared" si="133"/>
        <v>38</v>
      </c>
    </row>
    <row r="425" spans="2:26" x14ac:dyDescent="0.15">
      <c r="B425" s="23">
        <v>423</v>
      </c>
      <c r="C425" s="23" t="str">
        <f t="shared" si="124"/>
        <v>挂饰423</v>
      </c>
      <c r="D425" s="23" t="str">
        <f t="shared" si="132"/>
        <v>s</v>
      </c>
      <c r="E425" s="89" t="s">
        <v>1989</v>
      </c>
      <c r="F425" s="90" t="s">
        <v>2006</v>
      </c>
      <c r="G425" s="22" t="s">
        <v>2010</v>
      </c>
      <c r="H425" s="23">
        <f t="shared" si="129"/>
        <v>7</v>
      </c>
      <c r="I425" s="23">
        <f t="shared" si="117"/>
        <v>86</v>
      </c>
      <c r="J425" s="23">
        <f t="shared" si="118"/>
        <v>76</v>
      </c>
      <c r="K425" s="23">
        <f t="shared" si="119"/>
        <v>91</v>
      </c>
      <c r="L425" s="23">
        <f t="shared" si="120"/>
        <v>53</v>
      </c>
      <c r="M425" s="89" t="s">
        <v>1992</v>
      </c>
      <c r="N425" s="23">
        <f t="shared" si="121"/>
        <v>91</v>
      </c>
      <c r="O425" s="23">
        <f t="shared" si="122"/>
        <v>60</v>
      </c>
      <c r="P425" s="23">
        <f t="shared" si="123"/>
        <v>38</v>
      </c>
      <c r="Q425" s="112">
        <f t="shared" si="125"/>
        <v>0.19</v>
      </c>
      <c r="R425" s="112">
        <f t="shared" si="126"/>
        <v>0.15</v>
      </c>
      <c r="S425" s="112">
        <f t="shared" si="127"/>
        <v>6.3333333333333325E-2</v>
      </c>
      <c r="T425" s="89" t="s">
        <v>1989</v>
      </c>
      <c r="U425" s="23">
        <f t="shared" si="133"/>
        <v>32</v>
      </c>
      <c r="V425" s="23">
        <f t="shared" si="133"/>
        <v>44</v>
      </c>
      <c r="W425" s="23">
        <f t="shared" si="133"/>
        <v>38</v>
      </c>
      <c r="X425" s="23">
        <f t="shared" si="133"/>
        <v>27</v>
      </c>
      <c r="Y425" s="23">
        <f t="shared" si="133"/>
        <v>44</v>
      </c>
      <c r="Z425" s="23">
        <f t="shared" si="133"/>
        <v>44</v>
      </c>
    </row>
    <row r="426" spans="2:26" x14ac:dyDescent="0.15">
      <c r="B426" s="23">
        <v>424</v>
      </c>
      <c r="C426" s="23" t="str">
        <f t="shared" si="124"/>
        <v>挂饰424</v>
      </c>
      <c r="D426" s="23" t="str">
        <f t="shared" si="132"/>
        <v>s</v>
      </c>
      <c r="E426" s="89" t="s">
        <v>1989</v>
      </c>
      <c r="F426" s="90" t="s">
        <v>2006</v>
      </c>
      <c r="G426" s="22" t="s">
        <v>2010</v>
      </c>
      <c r="H426" s="23">
        <f t="shared" si="129"/>
        <v>8</v>
      </c>
      <c r="I426" s="23">
        <f t="shared" si="117"/>
        <v>98</v>
      </c>
      <c r="J426" s="23">
        <f t="shared" si="118"/>
        <v>87</v>
      </c>
      <c r="K426" s="23">
        <f t="shared" si="119"/>
        <v>104</v>
      </c>
      <c r="L426" s="23">
        <f t="shared" si="120"/>
        <v>61</v>
      </c>
      <c r="M426" s="89" t="s">
        <v>1992</v>
      </c>
      <c r="N426" s="23">
        <f t="shared" si="121"/>
        <v>104</v>
      </c>
      <c r="O426" s="23">
        <f t="shared" si="122"/>
        <v>69</v>
      </c>
      <c r="P426" s="23">
        <f t="shared" si="123"/>
        <v>44</v>
      </c>
      <c r="Q426" s="112">
        <f t="shared" si="125"/>
        <v>0.22</v>
      </c>
      <c r="R426" s="112">
        <f t="shared" si="126"/>
        <v>0.17249999999999999</v>
      </c>
      <c r="S426" s="112">
        <f t="shared" si="127"/>
        <v>7.3333333333333334E-2</v>
      </c>
      <c r="T426" s="89" t="s">
        <v>1989</v>
      </c>
      <c r="U426" s="23">
        <f t="shared" si="133"/>
        <v>37</v>
      </c>
      <c r="V426" s="23">
        <f t="shared" si="133"/>
        <v>50</v>
      </c>
      <c r="W426" s="23">
        <f t="shared" si="133"/>
        <v>44</v>
      </c>
      <c r="X426" s="23">
        <f t="shared" si="133"/>
        <v>30</v>
      </c>
      <c r="Y426" s="23">
        <f t="shared" si="133"/>
        <v>50</v>
      </c>
      <c r="Z426" s="23">
        <f t="shared" si="133"/>
        <v>50</v>
      </c>
    </row>
    <row r="427" spans="2:26" x14ac:dyDescent="0.15">
      <c r="B427" s="23">
        <v>425</v>
      </c>
      <c r="C427" s="23" t="str">
        <f t="shared" si="124"/>
        <v>挂饰425</v>
      </c>
      <c r="D427" s="23" t="str">
        <f t="shared" si="132"/>
        <v>a</v>
      </c>
      <c r="E427" s="89" t="s">
        <v>1989</v>
      </c>
      <c r="F427" s="90" t="s">
        <v>2006</v>
      </c>
      <c r="G427" s="22" t="s">
        <v>2010</v>
      </c>
      <c r="H427" s="23">
        <f t="shared" si="129"/>
        <v>1</v>
      </c>
      <c r="I427" s="23">
        <f t="shared" si="117"/>
        <v>7</v>
      </c>
      <c r="J427" s="23">
        <f t="shared" si="118"/>
        <v>12</v>
      </c>
      <c r="K427" s="23">
        <f t="shared" si="119"/>
        <v>15</v>
      </c>
      <c r="L427" s="23">
        <f t="shared" si="120"/>
        <v>9</v>
      </c>
      <c r="M427" s="89" t="s">
        <v>1992</v>
      </c>
      <c r="N427" s="23">
        <f t="shared" si="121"/>
        <v>15</v>
      </c>
      <c r="O427" s="23">
        <f t="shared" si="122"/>
        <v>10</v>
      </c>
      <c r="P427" s="23">
        <f t="shared" si="123"/>
        <v>6</v>
      </c>
      <c r="Q427" s="112">
        <f t="shared" si="125"/>
        <v>0.03</v>
      </c>
      <c r="R427" s="112">
        <f t="shared" si="126"/>
        <v>2.5000000000000001E-2</v>
      </c>
      <c r="S427" s="112">
        <f t="shared" si="127"/>
        <v>0.01</v>
      </c>
      <c r="T427" s="89" t="s">
        <v>1989</v>
      </c>
      <c r="U427" s="23">
        <f t="shared" si="133"/>
        <v>5</v>
      </c>
      <c r="V427" s="23">
        <f t="shared" si="133"/>
        <v>7</v>
      </c>
      <c r="W427" s="23">
        <f t="shared" si="133"/>
        <v>6</v>
      </c>
      <c r="X427" s="23">
        <f t="shared" si="133"/>
        <v>4</v>
      </c>
      <c r="Y427" s="23">
        <f t="shared" si="133"/>
        <v>7</v>
      </c>
      <c r="Z427" s="23">
        <f t="shared" si="133"/>
        <v>7</v>
      </c>
    </row>
    <row r="428" spans="2:26" x14ac:dyDescent="0.15">
      <c r="B428" s="23">
        <v>426</v>
      </c>
      <c r="C428" s="23" t="str">
        <f t="shared" si="124"/>
        <v>挂饰426</v>
      </c>
      <c r="D428" s="23" t="str">
        <f t="shared" si="132"/>
        <v>a</v>
      </c>
      <c r="E428" s="89" t="s">
        <v>1989</v>
      </c>
      <c r="F428" s="90" t="s">
        <v>2006</v>
      </c>
      <c r="G428" s="22" t="s">
        <v>2010</v>
      </c>
      <c r="H428" s="23">
        <f t="shared" si="129"/>
        <v>2</v>
      </c>
      <c r="I428" s="23">
        <f t="shared" si="117"/>
        <v>14</v>
      </c>
      <c r="J428" s="23">
        <f t="shared" si="118"/>
        <v>25</v>
      </c>
      <c r="K428" s="23">
        <f t="shared" si="119"/>
        <v>30</v>
      </c>
      <c r="L428" s="23">
        <f t="shared" si="120"/>
        <v>17</v>
      </c>
      <c r="M428" s="89" t="s">
        <v>1992</v>
      </c>
      <c r="N428" s="23">
        <f t="shared" si="121"/>
        <v>30</v>
      </c>
      <c r="O428" s="23">
        <f t="shared" si="122"/>
        <v>20</v>
      </c>
      <c r="P428" s="23">
        <f t="shared" si="123"/>
        <v>12</v>
      </c>
      <c r="Q428" s="112">
        <f t="shared" si="125"/>
        <v>0.06</v>
      </c>
      <c r="R428" s="112">
        <f t="shared" si="126"/>
        <v>0.05</v>
      </c>
      <c r="S428" s="112">
        <f t="shared" si="127"/>
        <v>0.02</v>
      </c>
      <c r="T428" s="89" t="s">
        <v>1989</v>
      </c>
      <c r="U428" s="23">
        <f t="shared" si="133"/>
        <v>11</v>
      </c>
      <c r="V428" s="23">
        <f t="shared" si="133"/>
        <v>14</v>
      </c>
      <c r="W428" s="23">
        <f t="shared" si="133"/>
        <v>12</v>
      </c>
      <c r="X428" s="23">
        <f t="shared" si="133"/>
        <v>9</v>
      </c>
      <c r="Y428" s="23">
        <f t="shared" si="133"/>
        <v>14</v>
      </c>
      <c r="Z428" s="23">
        <f t="shared" si="133"/>
        <v>14</v>
      </c>
    </row>
    <row r="429" spans="2:26" x14ac:dyDescent="0.15">
      <c r="B429" s="23">
        <v>427</v>
      </c>
      <c r="C429" s="23" t="str">
        <f t="shared" si="124"/>
        <v>挂饰427</v>
      </c>
      <c r="D429" s="23" t="str">
        <f t="shared" si="132"/>
        <v>a</v>
      </c>
      <c r="E429" s="89" t="s">
        <v>1989</v>
      </c>
      <c r="F429" s="90" t="s">
        <v>2006</v>
      </c>
      <c r="G429" s="22" t="s">
        <v>2010</v>
      </c>
      <c r="H429" s="23">
        <f t="shared" si="129"/>
        <v>3</v>
      </c>
      <c r="I429" s="23">
        <f t="shared" si="117"/>
        <v>21</v>
      </c>
      <c r="J429" s="23">
        <f t="shared" si="118"/>
        <v>37</v>
      </c>
      <c r="K429" s="23">
        <f t="shared" si="119"/>
        <v>45</v>
      </c>
      <c r="L429" s="23">
        <f t="shared" si="120"/>
        <v>26</v>
      </c>
      <c r="M429" s="89" t="s">
        <v>1992</v>
      </c>
      <c r="N429" s="23">
        <f t="shared" si="121"/>
        <v>45</v>
      </c>
      <c r="O429" s="23">
        <f t="shared" si="122"/>
        <v>29</v>
      </c>
      <c r="P429" s="23">
        <f t="shared" si="123"/>
        <v>19</v>
      </c>
      <c r="Q429" s="112">
        <f t="shared" si="125"/>
        <v>9.5000000000000001E-2</v>
      </c>
      <c r="R429" s="112">
        <f t="shared" si="126"/>
        <v>7.2499999999999995E-2</v>
      </c>
      <c r="S429" s="112">
        <f t="shared" si="127"/>
        <v>3.1666666666666662E-2</v>
      </c>
      <c r="T429" s="89" t="s">
        <v>1989</v>
      </c>
      <c r="U429" s="23">
        <f t="shared" si="133"/>
        <v>16</v>
      </c>
      <c r="V429" s="23">
        <f t="shared" si="133"/>
        <v>22</v>
      </c>
      <c r="W429" s="23">
        <f t="shared" si="133"/>
        <v>19</v>
      </c>
      <c r="X429" s="23">
        <f t="shared" si="133"/>
        <v>13</v>
      </c>
      <c r="Y429" s="23">
        <f t="shared" si="133"/>
        <v>22</v>
      </c>
      <c r="Z429" s="23">
        <f t="shared" si="133"/>
        <v>22</v>
      </c>
    </row>
    <row r="430" spans="2:26" x14ac:dyDescent="0.15">
      <c r="B430" s="23">
        <v>428</v>
      </c>
      <c r="C430" s="23" t="str">
        <f t="shared" si="124"/>
        <v>挂饰428</v>
      </c>
      <c r="D430" s="23" t="str">
        <f t="shared" si="132"/>
        <v>a</v>
      </c>
      <c r="E430" s="89" t="s">
        <v>1989</v>
      </c>
      <c r="F430" s="90" t="s">
        <v>2006</v>
      </c>
      <c r="G430" s="22" t="s">
        <v>2010</v>
      </c>
      <c r="H430" s="23">
        <f t="shared" si="129"/>
        <v>4</v>
      </c>
      <c r="I430" s="23">
        <f t="shared" si="117"/>
        <v>28</v>
      </c>
      <c r="J430" s="23">
        <f t="shared" si="118"/>
        <v>50</v>
      </c>
      <c r="K430" s="23">
        <f t="shared" si="119"/>
        <v>60</v>
      </c>
      <c r="L430" s="23">
        <f t="shared" si="120"/>
        <v>35</v>
      </c>
      <c r="M430" s="89" t="s">
        <v>1992</v>
      </c>
      <c r="N430" s="23">
        <f t="shared" si="121"/>
        <v>60</v>
      </c>
      <c r="O430" s="23">
        <f t="shared" si="122"/>
        <v>39</v>
      </c>
      <c r="P430" s="23">
        <f t="shared" si="123"/>
        <v>25</v>
      </c>
      <c r="Q430" s="112">
        <f t="shared" si="125"/>
        <v>0.125</v>
      </c>
      <c r="R430" s="112">
        <f t="shared" si="126"/>
        <v>9.7500000000000003E-2</v>
      </c>
      <c r="S430" s="112">
        <f t="shared" si="127"/>
        <v>4.1666666666666671E-2</v>
      </c>
      <c r="T430" s="89" t="s">
        <v>1989</v>
      </c>
      <c r="U430" s="23">
        <f t="shared" si="133"/>
        <v>21</v>
      </c>
      <c r="V430" s="23">
        <f t="shared" si="133"/>
        <v>29</v>
      </c>
      <c r="W430" s="23">
        <f t="shared" si="133"/>
        <v>25</v>
      </c>
      <c r="X430" s="23">
        <f t="shared" si="133"/>
        <v>17</v>
      </c>
      <c r="Y430" s="23">
        <f t="shared" si="133"/>
        <v>29</v>
      </c>
      <c r="Z430" s="23">
        <f t="shared" si="133"/>
        <v>29</v>
      </c>
    </row>
    <row r="431" spans="2:26" x14ac:dyDescent="0.15">
      <c r="B431" s="23">
        <v>429</v>
      </c>
      <c r="C431" s="23" t="str">
        <f t="shared" si="124"/>
        <v>挂饰429</v>
      </c>
      <c r="D431" s="23" t="str">
        <f t="shared" si="132"/>
        <v>a</v>
      </c>
      <c r="E431" s="89" t="s">
        <v>1989</v>
      </c>
      <c r="F431" s="90" t="s">
        <v>2006</v>
      </c>
      <c r="G431" s="22" t="s">
        <v>2010</v>
      </c>
      <c r="H431" s="23">
        <f t="shared" si="129"/>
        <v>5</v>
      </c>
      <c r="I431" s="23">
        <f t="shared" si="117"/>
        <v>35</v>
      </c>
      <c r="J431" s="23">
        <f t="shared" si="118"/>
        <v>62</v>
      </c>
      <c r="K431" s="23">
        <f t="shared" si="119"/>
        <v>75</v>
      </c>
      <c r="L431" s="23">
        <f t="shared" si="120"/>
        <v>44</v>
      </c>
      <c r="M431" s="89" t="s">
        <v>1992</v>
      </c>
      <c r="N431" s="23">
        <f t="shared" si="121"/>
        <v>75</v>
      </c>
      <c r="O431" s="23">
        <f t="shared" si="122"/>
        <v>49</v>
      </c>
      <c r="P431" s="23">
        <f t="shared" si="123"/>
        <v>31</v>
      </c>
      <c r="Q431" s="112">
        <f t="shared" si="125"/>
        <v>0.155</v>
      </c>
      <c r="R431" s="112">
        <f t="shared" si="126"/>
        <v>0.1225</v>
      </c>
      <c r="S431" s="112">
        <f t="shared" si="127"/>
        <v>5.1666666666666666E-2</v>
      </c>
      <c r="T431" s="89" t="s">
        <v>1989</v>
      </c>
      <c r="U431" s="23">
        <f t="shared" si="133"/>
        <v>27</v>
      </c>
      <c r="V431" s="23">
        <f t="shared" si="133"/>
        <v>36</v>
      </c>
      <c r="W431" s="23">
        <f t="shared" si="133"/>
        <v>31</v>
      </c>
      <c r="X431" s="23">
        <f t="shared" si="133"/>
        <v>22</v>
      </c>
      <c r="Y431" s="23">
        <f t="shared" si="133"/>
        <v>36</v>
      </c>
      <c r="Z431" s="23">
        <f t="shared" si="133"/>
        <v>36</v>
      </c>
    </row>
    <row r="432" spans="2:26" x14ac:dyDescent="0.15">
      <c r="B432" s="23">
        <v>430</v>
      </c>
      <c r="C432" s="23" t="str">
        <f t="shared" si="124"/>
        <v>挂饰430</v>
      </c>
      <c r="D432" s="23" t="str">
        <f t="shared" si="132"/>
        <v>a</v>
      </c>
      <c r="E432" s="89" t="s">
        <v>1989</v>
      </c>
      <c r="F432" s="90" t="s">
        <v>2006</v>
      </c>
      <c r="G432" s="22" t="s">
        <v>2010</v>
      </c>
      <c r="H432" s="23">
        <f t="shared" si="129"/>
        <v>6</v>
      </c>
      <c r="I432" s="23">
        <f t="shared" si="117"/>
        <v>41</v>
      </c>
      <c r="J432" s="23">
        <f t="shared" si="118"/>
        <v>75</v>
      </c>
      <c r="K432" s="23">
        <f t="shared" si="119"/>
        <v>90</v>
      </c>
      <c r="L432" s="23">
        <f t="shared" si="120"/>
        <v>52</v>
      </c>
      <c r="M432" s="89" t="s">
        <v>1992</v>
      </c>
      <c r="N432" s="23">
        <f t="shared" si="121"/>
        <v>90</v>
      </c>
      <c r="O432" s="23">
        <f t="shared" si="122"/>
        <v>59</v>
      </c>
      <c r="P432" s="23">
        <f t="shared" si="123"/>
        <v>37</v>
      </c>
      <c r="Q432" s="112">
        <f t="shared" si="125"/>
        <v>0.185</v>
      </c>
      <c r="R432" s="112">
        <f t="shared" si="126"/>
        <v>0.14749999999999999</v>
      </c>
      <c r="S432" s="112">
        <f t="shared" si="127"/>
        <v>6.1666666666666668E-2</v>
      </c>
      <c r="T432" s="89" t="s">
        <v>1989</v>
      </c>
      <c r="U432" s="23">
        <f t="shared" si="133"/>
        <v>32</v>
      </c>
      <c r="V432" s="23">
        <f t="shared" si="133"/>
        <v>43</v>
      </c>
      <c r="W432" s="23">
        <f t="shared" si="133"/>
        <v>37</v>
      </c>
      <c r="X432" s="23">
        <f t="shared" si="133"/>
        <v>26</v>
      </c>
      <c r="Y432" s="23">
        <f t="shared" si="133"/>
        <v>43</v>
      </c>
      <c r="Z432" s="23">
        <f t="shared" si="133"/>
        <v>43</v>
      </c>
    </row>
    <row r="433" spans="2:26" x14ac:dyDescent="0.15">
      <c r="B433" s="23">
        <v>431</v>
      </c>
      <c r="C433" s="23" t="str">
        <f t="shared" si="124"/>
        <v>挂饰431</v>
      </c>
      <c r="D433" s="23" t="str">
        <f t="shared" si="132"/>
        <v>a</v>
      </c>
      <c r="E433" s="89" t="s">
        <v>1989</v>
      </c>
      <c r="F433" s="90" t="s">
        <v>2006</v>
      </c>
      <c r="G433" s="22" t="s">
        <v>2010</v>
      </c>
      <c r="H433" s="23">
        <f t="shared" si="129"/>
        <v>7</v>
      </c>
      <c r="I433" s="23">
        <f t="shared" si="117"/>
        <v>48</v>
      </c>
      <c r="J433" s="23">
        <f t="shared" si="118"/>
        <v>87</v>
      </c>
      <c r="K433" s="23">
        <f t="shared" si="119"/>
        <v>105</v>
      </c>
      <c r="L433" s="23">
        <f t="shared" si="120"/>
        <v>61</v>
      </c>
      <c r="M433" s="89" t="s">
        <v>1992</v>
      </c>
      <c r="N433" s="23">
        <f t="shared" si="121"/>
        <v>105</v>
      </c>
      <c r="O433" s="23">
        <f t="shared" si="122"/>
        <v>69</v>
      </c>
      <c r="P433" s="23">
        <f t="shared" si="123"/>
        <v>44</v>
      </c>
      <c r="Q433" s="112">
        <f t="shared" si="125"/>
        <v>0.22</v>
      </c>
      <c r="R433" s="112">
        <f t="shared" si="126"/>
        <v>0.17249999999999999</v>
      </c>
      <c r="S433" s="112">
        <f t="shared" si="127"/>
        <v>7.3333333333333334E-2</v>
      </c>
      <c r="T433" s="89" t="s">
        <v>1989</v>
      </c>
      <c r="U433" s="23">
        <f t="shared" ref="U433:Z442" si="134">ROUND(VLOOKUP($F433,professionGrow,MATCH(U$2,professionGrowPName,0),FALSE)*(1+VLOOKUP($G433,professionGrowP,MATCH(U$2,professionGrowPName,0),FALSE))*$H433*10*VLOOKUP($D433,drop_qulity,5,FALSE),0)</f>
        <v>37</v>
      </c>
      <c r="V433" s="23">
        <f t="shared" si="134"/>
        <v>50</v>
      </c>
      <c r="W433" s="23">
        <f t="shared" si="134"/>
        <v>44</v>
      </c>
      <c r="X433" s="23">
        <f t="shared" si="134"/>
        <v>31</v>
      </c>
      <c r="Y433" s="23">
        <f t="shared" si="134"/>
        <v>50</v>
      </c>
      <c r="Z433" s="23">
        <f t="shared" si="134"/>
        <v>50</v>
      </c>
    </row>
    <row r="434" spans="2:26" x14ac:dyDescent="0.15">
      <c r="B434" s="23">
        <v>432</v>
      </c>
      <c r="C434" s="23" t="str">
        <f t="shared" si="124"/>
        <v>挂饰432</v>
      </c>
      <c r="D434" s="23" t="str">
        <f t="shared" si="132"/>
        <v>a</v>
      </c>
      <c r="E434" s="89" t="s">
        <v>1989</v>
      </c>
      <c r="F434" s="90" t="s">
        <v>2006</v>
      </c>
      <c r="G434" s="22" t="s">
        <v>2010</v>
      </c>
      <c r="H434" s="23">
        <f t="shared" si="129"/>
        <v>8</v>
      </c>
      <c r="I434" s="23">
        <f t="shared" si="117"/>
        <v>55</v>
      </c>
      <c r="J434" s="23">
        <f t="shared" si="118"/>
        <v>100</v>
      </c>
      <c r="K434" s="23">
        <f t="shared" si="119"/>
        <v>120</v>
      </c>
      <c r="L434" s="23">
        <f t="shared" si="120"/>
        <v>70</v>
      </c>
      <c r="M434" s="89" t="s">
        <v>1992</v>
      </c>
      <c r="N434" s="23">
        <f t="shared" si="121"/>
        <v>120</v>
      </c>
      <c r="O434" s="23">
        <f t="shared" si="122"/>
        <v>79</v>
      </c>
      <c r="P434" s="23">
        <f t="shared" si="123"/>
        <v>50</v>
      </c>
      <c r="Q434" s="112">
        <f t="shared" si="125"/>
        <v>0.25</v>
      </c>
      <c r="R434" s="112">
        <f t="shared" si="126"/>
        <v>0.19750000000000001</v>
      </c>
      <c r="S434" s="112">
        <f t="shared" si="127"/>
        <v>8.3333333333333343E-2</v>
      </c>
      <c r="T434" s="89" t="s">
        <v>1989</v>
      </c>
      <c r="U434" s="23">
        <f t="shared" si="134"/>
        <v>42</v>
      </c>
      <c r="V434" s="23">
        <f t="shared" si="134"/>
        <v>57</v>
      </c>
      <c r="W434" s="23">
        <f t="shared" si="134"/>
        <v>50</v>
      </c>
      <c r="X434" s="23">
        <f t="shared" si="134"/>
        <v>35</v>
      </c>
      <c r="Y434" s="23">
        <f t="shared" si="134"/>
        <v>57</v>
      </c>
      <c r="Z434" s="23">
        <f t="shared" si="134"/>
        <v>57</v>
      </c>
    </row>
    <row r="435" spans="2:26" x14ac:dyDescent="0.15">
      <c r="B435" s="23">
        <v>433</v>
      </c>
      <c r="C435" s="23" t="str">
        <f t="shared" si="124"/>
        <v>挂饰433</v>
      </c>
      <c r="D435" s="23" t="str">
        <f t="shared" si="132"/>
        <v>b</v>
      </c>
      <c r="E435" s="89" t="s">
        <v>1989</v>
      </c>
      <c r="F435" s="90" t="s">
        <v>2006</v>
      </c>
      <c r="G435" s="22" t="s">
        <v>2010</v>
      </c>
      <c r="H435" s="23">
        <f t="shared" si="129"/>
        <v>1</v>
      </c>
      <c r="I435" s="23">
        <f t="shared" si="117"/>
        <v>7</v>
      </c>
      <c r="J435" s="23">
        <f t="shared" si="118"/>
        <v>17</v>
      </c>
      <c r="K435" s="23">
        <f t="shared" si="119"/>
        <v>21</v>
      </c>
      <c r="L435" s="23">
        <f t="shared" si="120"/>
        <v>12</v>
      </c>
      <c r="M435" s="89" t="s">
        <v>1992</v>
      </c>
      <c r="N435" s="23">
        <f t="shared" si="121"/>
        <v>21</v>
      </c>
      <c r="O435" s="23">
        <f t="shared" si="122"/>
        <v>14</v>
      </c>
      <c r="P435" s="23">
        <f t="shared" si="123"/>
        <v>9</v>
      </c>
      <c r="Q435" s="112">
        <f t="shared" si="125"/>
        <v>4.4999999999999998E-2</v>
      </c>
      <c r="R435" s="112">
        <f t="shared" si="126"/>
        <v>3.5000000000000003E-2</v>
      </c>
      <c r="S435" s="112">
        <f t="shared" si="127"/>
        <v>1.4999999999999999E-2</v>
      </c>
      <c r="T435" s="89" t="s">
        <v>1989</v>
      </c>
      <c r="U435" s="23">
        <f t="shared" si="134"/>
        <v>7</v>
      </c>
      <c r="V435" s="23">
        <f t="shared" si="134"/>
        <v>10</v>
      </c>
      <c r="W435" s="23">
        <f t="shared" si="134"/>
        <v>9</v>
      </c>
      <c r="X435" s="23">
        <f t="shared" si="134"/>
        <v>6</v>
      </c>
      <c r="Y435" s="23">
        <f t="shared" si="134"/>
        <v>10</v>
      </c>
      <c r="Z435" s="23">
        <f t="shared" si="134"/>
        <v>10</v>
      </c>
    </row>
    <row r="436" spans="2:26" x14ac:dyDescent="0.15">
      <c r="B436" s="23">
        <v>434</v>
      </c>
      <c r="C436" s="23" t="str">
        <f t="shared" si="124"/>
        <v>挂饰434</v>
      </c>
      <c r="D436" s="23" t="str">
        <f t="shared" si="132"/>
        <v>b</v>
      </c>
      <c r="E436" s="89" t="s">
        <v>1989</v>
      </c>
      <c r="F436" s="90" t="s">
        <v>2006</v>
      </c>
      <c r="G436" s="22" t="s">
        <v>2010</v>
      </c>
      <c r="H436" s="23">
        <f t="shared" si="129"/>
        <v>2</v>
      </c>
      <c r="I436" s="23">
        <f t="shared" si="117"/>
        <v>15</v>
      </c>
      <c r="J436" s="23">
        <f t="shared" si="118"/>
        <v>35</v>
      </c>
      <c r="K436" s="23">
        <f t="shared" si="119"/>
        <v>41</v>
      </c>
      <c r="L436" s="23">
        <f t="shared" si="120"/>
        <v>24</v>
      </c>
      <c r="M436" s="89" t="s">
        <v>1992</v>
      </c>
      <c r="N436" s="23">
        <f t="shared" si="121"/>
        <v>41</v>
      </c>
      <c r="O436" s="23">
        <f t="shared" si="122"/>
        <v>27</v>
      </c>
      <c r="P436" s="23">
        <f t="shared" si="123"/>
        <v>17</v>
      </c>
      <c r="Q436" s="112">
        <f t="shared" si="125"/>
        <v>8.5000000000000006E-2</v>
      </c>
      <c r="R436" s="112">
        <f t="shared" si="126"/>
        <v>6.7500000000000004E-2</v>
      </c>
      <c r="S436" s="112">
        <f t="shared" si="127"/>
        <v>2.8333333333333335E-2</v>
      </c>
      <c r="T436" s="89" t="s">
        <v>1989</v>
      </c>
      <c r="U436" s="23">
        <f t="shared" si="134"/>
        <v>15</v>
      </c>
      <c r="V436" s="23">
        <f t="shared" si="134"/>
        <v>20</v>
      </c>
      <c r="W436" s="23">
        <f t="shared" si="134"/>
        <v>17</v>
      </c>
      <c r="X436" s="23">
        <f t="shared" si="134"/>
        <v>12</v>
      </c>
      <c r="Y436" s="23">
        <f t="shared" si="134"/>
        <v>20</v>
      </c>
      <c r="Z436" s="23">
        <f t="shared" si="134"/>
        <v>20</v>
      </c>
    </row>
    <row r="437" spans="2:26" x14ac:dyDescent="0.15">
      <c r="B437" s="23">
        <v>435</v>
      </c>
      <c r="C437" s="23" t="str">
        <f t="shared" si="124"/>
        <v>挂饰435</v>
      </c>
      <c r="D437" s="23" t="str">
        <f t="shared" si="132"/>
        <v>b</v>
      </c>
      <c r="E437" s="89" t="s">
        <v>1952</v>
      </c>
      <c r="F437" s="90" t="s">
        <v>2011</v>
      </c>
      <c r="G437" s="22" t="s">
        <v>2012</v>
      </c>
      <c r="H437" s="23">
        <f t="shared" si="129"/>
        <v>3</v>
      </c>
      <c r="I437" s="23">
        <f t="shared" si="117"/>
        <v>22</v>
      </c>
      <c r="J437" s="23">
        <f t="shared" si="118"/>
        <v>52</v>
      </c>
      <c r="K437" s="23">
        <f t="shared" si="119"/>
        <v>62</v>
      </c>
      <c r="L437" s="23">
        <f t="shared" si="120"/>
        <v>36</v>
      </c>
      <c r="M437" s="89" t="s">
        <v>1951</v>
      </c>
      <c r="N437" s="23">
        <f t="shared" si="121"/>
        <v>62</v>
      </c>
      <c r="O437" s="23">
        <f t="shared" si="122"/>
        <v>41</v>
      </c>
      <c r="P437" s="23">
        <f t="shared" si="123"/>
        <v>26</v>
      </c>
      <c r="Q437" s="112">
        <f t="shared" si="125"/>
        <v>0.13</v>
      </c>
      <c r="R437" s="112">
        <f t="shared" si="126"/>
        <v>0.10249999999999999</v>
      </c>
      <c r="S437" s="112">
        <f t="shared" si="127"/>
        <v>4.3333333333333328E-2</v>
      </c>
      <c r="T437" s="89" t="s">
        <v>1952</v>
      </c>
      <c r="U437" s="23">
        <f t="shared" si="134"/>
        <v>22</v>
      </c>
      <c r="V437" s="23">
        <f t="shared" si="134"/>
        <v>30</v>
      </c>
      <c r="W437" s="23">
        <f t="shared" si="134"/>
        <v>26</v>
      </c>
      <c r="X437" s="23">
        <f t="shared" si="134"/>
        <v>18</v>
      </c>
      <c r="Y437" s="23">
        <f t="shared" si="134"/>
        <v>30</v>
      </c>
      <c r="Z437" s="23">
        <f t="shared" si="134"/>
        <v>30</v>
      </c>
    </row>
    <row r="438" spans="2:26" x14ac:dyDescent="0.15">
      <c r="B438" s="23">
        <v>436</v>
      </c>
      <c r="C438" s="23" t="str">
        <f t="shared" si="124"/>
        <v>挂饰436</v>
      </c>
      <c r="D438" s="23" t="str">
        <f t="shared" si="132"/>
        <v>b</v>
      </c>
      <c r="E438" s="89" t="s">
        <v>1989</v>
      </c>
      <c r="F438" s="90" t="s">
        <v>2006</v>
      </c>
      <c r="G438" s="22" t="s">
        <v>2010</v>
      </c>
      <c r="H438" s="23">
        <f t="shared" si="129"/>
        <v>4</v>
      </c>
      <c r="I438" s="23">
        <f t="shared" si="117"/>
        <v>29</v>
      </c>
      <c r="J438" s="23">
        <f t="shared" si="118"/>
        <v>69</v>
      </c>
      <c r="K438" s="23">
        <f t="shared" si="119"/>
        <v>83</v>
      </c>
      <c r="L438" s="23">
        <f t="shared" si="120"/>
        <v>48</v>
      </c>
      <c r="M438" s="89" t="s">
        <v>1992</v>
      </c>
      <c r="N438" s="23">
        <f t="shared" si="121"/>
        <v>83</v>
      </c>
      <c r="O438" s="23">
        <f t="shared" si="122"/>
        <v>54</v>
      </c>
      <c r="P438" s="23">
        <f t="shared" si="123"/>
        <v>35</v>
      </c>
      <c r="Q438" s="112">
        <f t="shared" si="125"/>
        <v>0.17499999999999999</v>
      </c>
      <c r="R438" s="112">
        <f t="shared" si="126"/>
        <v>0.13500000000000001</v>
      </c>
      <c r="S438" s="112">
        <f t="shared" si="127"/>
        <v>5.8333333333333327E-2</v>
      </c>
      <c r="T438" s="89" t="s">
        <v>1989</v>
      </c>
      <c r="U438" s="23">
        <f t="shared" si="134"/>
        <v>29</v>
      </c>
      <c r="V438" s="23">
        <f t="shared" si="134"/>
        <v>40</v>
      </c>
      <c r="W438" s="23">
        <f t="shared" si="134"/>
        <v>35</v>
      </c>
      <c r="X438" s="23">
        <f t="shared" si="134"/>
        <v>24</v>
      </c>
      <c r="Y438" s="23">
        <f t="shared" si="134"/>
        <v>40</v>
      </c>
      <c r="Z438" s="23">
        <f t="shared" si="134"/>
        <v>40</v>
      </c>
    </row>
    <row r="439" spans="2:26" x14ac:dyDescent="0.15">
      <c r="B439" s="23">
        <v>437</v>
      </c>
      <c r="C439" s="23" t="str">
        <f t="shared" si="124"/>
        <v>挂饰437</v>
      </c>
      <c r="D439" s="23" t="str">
        <f t="shared" si="132"/>
        <v>b</v>
      </c>
      <c r="E439" s="89" t="s">
        <v>1989</v>
      </c>
      <c r="F439" s="90" t="s">
        <v>2006</v>
      </c>
      <c r="G439" s="22" t="s">
        <v>2010</v>
      </c>
      <c r="H439" s="23">
        <f t="shared" si="129"/>
        <v>5</v>
      </c>
      <c r="I439" s="23">
        <f t="shared" si="117"/>
        <v>36</v>
      </c>
      <c r="J439" s="23">
        <f t="shared" si="118"/>
        <v>86</v>
      </c>
      <c r="K439" s="23">
        <f t="shared" si="119"/>
        <v>104</v>
      </c>
      <c r="L439" s="23">
        <f t="shared" si="120"/>
        <v>60</v>
      </c>
      <c r="M439" s="89" t="s">
        <v>1992</v>
      </c>
      <c r="N439" s="23">
        <f t="shared" si="121"/>
        <v>104</v>
      </c>
      <c r="O439" s="23">
        <f t="shared" si="122"/>
        <v>68</v>
      </c>
      <c r="P439" s="23">
        <f t="shared" si="123"/>
        <v>43</v>
      </c>
      <c r="Q439" s="112">
        <f t="shared" si="125"/>
        <v>0.215</v>
      </c>
      <c r="R439" s="112">
        <f t="shared" si="126"/>
        <v>0.17</v>
      </c>
      <c r="S439" s="112">
        <f t="shared" si="127"/>
        <v>7.166666666666667E-2</v>
      </c>
      <c r="T439" s="89" t="s">
        <v>1989</v>
      </c>
      <c r="U439" s="23">
        <f t="shared" si="134"/>
        <v>37</v>
      </c>
      <c r="V439" s="23">
        <f t="shared" si="134"/>
        <v>50</v>
      </c>
      <c r="W439" s="23">
        <f t="shared" si="134"/>
        <v>43</v>
      </c>
      <c r="X439" s="23">
        <f t="shared" si="134"/>
        <v>30</v>
      </c>
      <c r="Y439" s="23">
        <f t="shared" si="134"/>
        <v>50</v>
      </c>
      <c r="Z439" s="23">
        <f t="shared" si="134"/>
        <v>50</v>
      </c>
    </row>
    <row r="440" spans="2:26" x14ac:dyDescent="0.15">
      <c r="B440" s="23">
        <v>438</v>
      </c>
      <c r="C440" s="23" t="str">
        <f t="shared" si="124"/>
        <v>挂饰438</v>
      </c>
      <c r="D440" s="23" t="str">
        <f t="shared" si="132"/>
        <v>b</v>
      </c>
      <c r="E440" s="89" t="s">
        <v>1989</v>
      </c>
      <c r="F440" s="90" t="s">
        <v>2006</v>
      </c>
      <c r="G440" s="22" t="s">
        <v>2010</v>
      </c>
      <c r="H440" s="23">
        <f t="shared" si="129"/>
        <v>6</v>
      </c>
      <c r="I440" s="23">
        <f t="shared" si="117"/>
        <v>44</v>
      </c>
      <c r="J440" s="23">
        <f t="shared" si="118"/>
        <v>104</v>
      </c>
      <c r="K440" s="23">
        <f t="shared" si="119"/>
        <v>124</v>
      </c>
      <c r="L440" s="23">
        <f t="shared" si="120"/>
        <v>73</v>
      </c>
      <c r="M440" s="89" t="s">
        <v>1992</v>
      </c>
      <c r="N440" s="23">
        <f t="shared" si="121"/>
        <v>124</v>
      </c>
      <c r="O440" s="23">
        <f t="shared" si="122"/>
        <v>82</v>
      </c>
      <c r="P440" s="23">
        <f t="shared" si="123"/>
        <v>52</v>
      </c>
      <c r="Q440" s="112">
        <f t="shared" si="125"/>
        <v>0.26</v>
      </c>
      <c r="R440" s="112">
        <f t="shared" si="126"/>
        <v>0.20499999999999999</v>
      </c>
      <c r="S440" s="112">
        <f t="shared" si="127"/>
        <v>8.6666666666666656E-2</v>
      </c>
      <c r="T440" s="89" t="s">
        <v>1989</v>
      </c>
      <c r="U440" s="23">
        <f t="shared" si="134"/>
        <v>44</v>
      </c>
      <c r="V440" s="23">
        <f t="shared" si="134"/>
        <v>60</v>
      </c>
      <c r="W440" s="23">
        <f t="shared" si="134"/>
        <v>52</v>
      </c>
      <c r="X440" s="23">
        <f t="shared" si="134"/>
        <v>36</v>
      </c>
      <c r="Y440" s="23">
        <f t="shared" si="134"/>
        <v>60</v>
      </c>
      <c r="Z440" s="23">
        <f t="shared" si="134"/>
        <v>60</v>
      </c>
    </row>
    <row r="441" spans="2:26" x14ac:dyDescent="0.15">
      <c r="B441" s="23">
        <v>439</v>
      </c>
      <c r="C441" s="23" t="str">
        <f t="shared" si="124"/>
        <v>挂饰439</v>
      </c>
      <c r="D441" s="23" t="str">
        <f t="shared" si="132"/>
        <v>b</v>
      </c>
      <c r="E441" s="89" t="s">
        <v>1989</v>
      </c>
      <c r="F441" s="90" t="s">
        <v>2006</v>
      </c>
      <c r="G441" s="22" t="s">
        <v>2010</v>
      </c>
      <c r="H441" s="23">
        <f t="shared" si="129"/>
        <v>7</v>
      </c>
      <c r="I441" s="23">
        <f t="shared" si="117"/>
        <v>51</v>
      </c>
      <c r="J441" s="23">
        <f t="shared" si="118"/>
        <v>121</v>
      </c>
      <c r="K441" s="23">
        <f t="shared" si="119"/>
        <v>145</v>
      </c>
      <c r="L441" s="23">
        <f t="shared" si="120"/>
        <v>85</v>
      </c>
      <c r="M441" s="89" t="s">
        <v>1992</v>
      </c>
      <c r="N441" s="23">
        <f t="shared" si="121"/>
        <v>145</v>
      </c>
      <c r="O441" s="23">
        <f t="shared" si="122"/>
        <v>95</v>
      </c>
      <c r="P441" s="23">
        <f t="shared" si="123"/>
        <v>60</v>
      </c>
      <c r="Q441" s="112">
        <f t="shared" si="125"/>
        <v>0.3</v>
      </c>
      <c r="R441" s="112">
        <f t="shared" si="126"/>
        <v>0.23749999999999999</v>
      </c>
      <c r="S441" s="112">
        <f t="shared" si="127"/>
        <v>0.1</v>
      </c>
      <c r="T441" s="89" t="s">
        <v>1989</v>
      </c>
      <c r="U441" s="23">
        <f t="shared" si="134"/>
        <v>51</v>
      </c>
      <c r="V441" s="23">
        <f t="shared" si="134"/>
        <v>70</v>
      </c>
      <c r="W441" s="23">
        <f t="shared" si="134"/>
        <v>60</v>
      </c>
      <c r="X441" s="23">
        <f t="shared" si="134"/>
        <v>42</v>
      </c>
      <c r="Y441" s="23">
        <f t="shared" si="134"/>
        <v>70</v>
      </c>
      <c r="Z441" s="23">
        <f t="shared" si="134"/>
        <v>70</v>
      </c>
    </row>
    <row r="442" spans="2:26" x14ac:dyDescent="0.15">
      <c r="B442" s="23">
        <v>440</v>
      </c>
      <c r="C442" s="23" t="str">
        <f t="shared" si="124"/>
        <v>挂饰440</v>
      </c>
      <c r="D442" s="23" t="str">
        <f t="shared" si="132"/>
        <v>b</v>
      </c>
      <c r="E442" s="89" t="s">
        <v>1989</v>
      </c>
      <c r="F442" s="90" t="s">
        <v>2006</v>
      </c>
      <c r="G442" s="22" t="s">
        <v>2010</v>
      </c>
      <c r="H442" s="23">
        <f t="shared" si="129"/>
        <v>8</v>
      </c>
      <c r="I442" s="23">
        <f t="shared" si="117"/>
        <v>58</v>
      </c>
      <c r="J442" s="23">
        <f t="shared" si="118"/>
        <v>138</v>
      </c>
      <c r="K442" s="23">
        <f t="shared" si="119"/>
        <v>166</v>
      </c>
      <c r="L442" s="23">
        <f t="shared" si="120"/>
        <v>97</v>
      </c>
      <c r="M442" s="89" t="s">
        <v>1992</v>
      </c>
      <c r="N442" s="23">
        <f t="shared" si="121"/>
        <v>166</v>
      </c>
      <c r="O442" s="23">
        <f t="shared" si="122"/>
        <v>109</v>
      </c>
      <c r="P442" s="23">
        <f t="shared" si="123"/>
        <v>69</v>
      </c>
      <c r="Q442" s="112">
        <f t="shared" si="125"/>
        <v>0.34499999999999997</v>
      </c>
      <c r="R442" s="112">
        <f t="shared" si="126"/>
        <v>0.27250000000000002</v>
      </c>
      <c r="S442" s="112">
        <f t="shared" si="127"/>
        <v>0.115</v>
      </c>
      <c r="T442" s="89" t="s">
        <v>1989</v>
      </c>
      <c r="U442" s="23">
        <f t="shared" si="134"/>
        <v>59</v>
      </c>
      <c r="V442" s="23">
        <f t="shared" si="134"/>
        <v>79</v>
      </c>
      <c r="W442" s="23">
        <f t="shared" si="134"/>
        <v>69</v>
      </c>
      <c r="X442" s="23">
        <f t="shared" si="134"/>
        <v>48</v>
      </c>
      <c r="Y442" s="23">
        <f t="shared" si="134"/>
        <v>79</v>
      </c>
      <c r="Z442" s="23">
        <f t="shared" si="134"/>
        <v>79</v>
      </c>
    </row>
    <row r="443" spans="2:26" x14ac:dyDescent="0.15">
      <c r="B443" s="23">
        <v>441</v>
      </c>
      <c r="C443" s="23" t="str">
        <f t="shared" si="124"/>
        <v>挂饰441</v>
      </c>
      <c r="D443" s="23" t="str">
        <f t="shared" si="132"/>
        <v>c</v>
      </c>
      <c r="E443" s="89" t="s">
        <v>1989</v>
      </c>
      <c r="F443" s="90" t="s">
        <v>2006</v>
      </c>
      <c r="G443" s="22" t="s">
        <v>2010</v>
      </c>
      <c r="H443" s="23">
        <f t="shared" si="129"/>
        <v>1</v>
      </c>
      <c r="I443" s="23">
        <f t="shared" si="117"/>
        <v>14</v>
      </c>
      <c r="J443" s="23">
        <f t="shared" si="118"/>
        <v>0</v>
      </c>
      <c r="K443" s="23">
        <f t="shared" si="119"/>
        <v>0</v>
      </c>
      <c r="L443" s="23">
        <f t="shared" si="120"/>
        <v>0</v>
      </c>
      <c r="M443" s="89" t="s">
        <v>1992</v>
      </c>
      <c r="N443" s="23">
        <f t="shared" si="121"/>
        <v>0</v>
      </c>
      <c r="O443" s="23">
        <f t="shared" si="122"/>
        <v>0</v>
      </c>
      <c r="P443" s="23">
        <f t="shared" si="123"/>
        <v>0</v>
      </c>
      <c r="Q443" s="112">
        <f t="shared" si="125"/>
        <v>0</v>
      </c>
      <c r="R443" s="112">
        <f t="shared" si="126"/>
        <v>0</v>
      </c>
      <c r="S443" s="112">
        <f t="shared" si="127"/>
        <v>0</v>
      </c>
      <c r="T443" s="89" t="s">
        <v>1989</v>
      </c>
      <c r="U443" s="23">
        <f t="shared" ref="U443:Z452" si="135">ROUND(VLOOKUP($F443,professionGrow,MATCH(U$2,professionGrowPName,0),FALSE)*(1+VLOOKUP($G443,professionGrowP,MATCH(U$2,professionGrowPName,0),FALSE))*$H443*10*VLOOKUP($D443,drop_qulity,5,FALSE),0)</f>
        <v>0</v>
      </c>
      <c r="V443" s="23">
        <f t="shared" si="135"/>
        <v>0</v>
      </c>
      <c r="W443" s="23">
        <f t="shared" si="135"/>
        <v>0</v>
      </c>
      <c r="X443" s="23">
        <f t="shared" si="135"/>
        <v>0</v>
      </c>
      <c r="Y443" s="23">
        <f t="shared" si="135"/>
        <v>0</v>
      </c>
      <c r="Z443" s="23">
        <f t="shared" si="135"/>
        <v>0</v>
      </c>
    </row>
    <row r="444" spans="2:26" x14ac:dyDescent="0.15">
      <c r="B444" s="23">
        <v>442</v>
      </c>
      <c r="C444" s="23" t="str">
        <f t="shared" si="124"/>
        <v>挂饰442</v>
      </c>
      <c r="D444" s="23" t="str">
        <f t="shared" si="132"/>
        <v>c</v>
      </c>
      <c r="E444" s="89" t="s">
        <v>1989</v>
      </c>
      <c r="F444" s="90" t="s">
        <v>2006</v>
      </c>
      <c r="G444" s="22" t="s">
        <v>2010</v>
      </c>
      <c r="H444" s="23">
        <f t="shared" si="129"/>
        <v>2</v>
      </c>
      <c r="I444" s="23">
        <f t="shared" si="117"/>
        <v>28</v>
      </c>
      <c r="J444" s="23">
        <f t="shared" si="118"/>
        <v>0</v>
      </c>
      <c r="K444" s="23">
        <f t="shared" si="119"/>
        <v>0</v>
      </c>
      <c r="L444" s="23">
        <f t="shared" si="120"/>
        <v>0</v>
      </c>
      <c r="M444" s="89" t="s">
        <v>1992</v>
      </c>
      <c r="N444" s="23">
        <f t="shared" si="121"/>
        <v>0</v>
      </c>
      <c r="O444" s="23">
        <f t="shared" si="122"/>
        <v>0</v>
      </c>
      <c r="P444" s="23">
        <f t="shared" si="123"/>
        <v>0</v>
      </c>
      <c r="Q444" s="112">
        <f t="shared" si="125"/>
        <v>0</v>
      </c>
      <c r="R444" s="112">
        <f t="shared" si="126"/>
        <v>0</v>
      </c>
      <c r="S444" s="112">
        <f t="shared" si="127"/>
        <v>0</v>
      </c>
      <c r="T444" s="89" t="s">
        <v>1989</v>
      </c>
      <c r="U444" s="23">
        <f t="shared" si="135"/>
        <v>0</v>
      </c>
      <c r="V444" s="23">
        <f t="shared" si="135"/>
        <v>0</v>
      </c>
      <c r="W444" s="23">
        <f t="shared" si="135"/>
        <v>0</v>
      </c>
      <c r="X444" s="23">
        <f t="shared" si="135"/>
        <v>0</v>
      </c>
      <c r="Y444" s="23">
        <f t="shared" si="135"/>
        <v>0</v>
      </c>
      <c r="Z444" s="23">
        <f t="shared" si="135"/>
        <v>0</v>
      </c>
    </row>
    <row r="445" spans="2:26" x14ac:dyDescent="0.15">
      <c r="B445" s="23">
        <v>443</v>
      </c>
      <c r="C445" s="23" t="str">
        <f t="shared" si="124"/>
        <v>挂饰443</v>
      </c>
      <c r="D445" s="23" t="str">
        <f t="shared" si="132"/>
        <v>c</v>
      </c>
      <c r="E445" s="89" t="s">
        <v>1989</v>
      </c>
      <c r="F445" s="90" t="s">
        <v>2006</v>
      </c>
      <c r="G445" s="22" t="s">
        <v>2010</v>
      </c>
      <c r="H445" s="23">
        <f t="shared" si="129"/>
        <v>3</v>
      </c>
      <c r="I445" s="23">
        <f t="shared" si="117"/>
        <v>43</v>
      </c>
      <c r="J445" s="23">
        <f t="shared" si="118"/>
        <v>0</v>
      </c>
      <c r="K445" s="23">
        <f t="shared" si="119"/>
        <v>0</v>
      </c>
      <c r="L445" s="23">
        <f t="shared" si="120"/>
        <v>0</v>
      </c>
      <c r="M445" s="89" t="s">
        <v>1992</v>
      </c>
      <c r="N445" s="23">
        <f t="shared" si="121"/>
        <v>0</v>
      </c>
      <c r="O445" s="23">
        <f t="shared" si="122"/>
        <v>0</v>
      </c>
      <c r="P445" s="23">
        <f t="shared" si="123"/>
        <v>0</v>
      </c>
      <c r="Q445" s="112">
        <f t="shared" si="125"/>
        <v>0</v>
      </c>
      <c r="R445" s="112">
        <f t="shared" si="126"/>
        <v>0</v>
      </c>
      <c r="S445" s="112">
        <f t="shared" si="127"/>
        <v>0</v>
      </c>
      <c r="T445" s="89" t="s">
        <v>1989</v>
      </c>
      <c r="U445" s="23">
        <f t="shared" si="135"/>
        <v>0</v>
      </c>
      <c r="V445" s="23">
        <f t="shared" si="135"/>
        <v>0</v>
      </c>
      <c r="W445" s="23">
        <f t="shared" si="135"/>
        <v>0</v>
      </c>
      <c r="X445" s="23">
        <f t="shared" si="135"/>
        <v>0</v>
      </c>
      <c r="Y445" s="23">
        <f t="shared" si="135"/>
        <v>0</v>
      </c>
      <c r="Z445" s="23">
        <f t="shared" si="135"/>
        <v>0</v>
      </c>
    </row>
    <row r="446" spans="2:26" x14ac:dyDescent="0.15">
      <c r="B446" s="23">
        <v>444</v>
      </c>
      <c r="C446" s="23" t="str">
        <f t="shared" si="124"/>
        <v>挂饰444</v>
      </c>
      <c r="D446" s="23" t="str">
        <f t="shared" si="132"/>
        <v>c</v>
      </c>
      <c r="E446" s="89" t="s">
        <v>1989</v>
      </c>
      <c r="F446" s="90" t="s">
        <v>2006</v>
      </c>
      <c r="G446" s="22" t="s">
        <v>2010</v>
      </c>
      <c r="H446" s="23">
        <f t="shared" si="129"/>
        <v>4</v>
      </c>
      <c r="I446" s="23">
        <f t="shared" si="117"/>
        <v>57</v>
      </c>
      <c r="J446" s="23">
        <f t="shared" si="118"/>
        <v>0</v>
      </c>
      <c r="K446" s="23">
        <f t="shared" si="119"/>
        <v>0</v>
      </c>
      <c r="L446" s="23">
        <f t="shared" si="120"/>
        <v>0</v>
      </c>
      <c r="M446" s="89" t="s">
        <v>1992</v>
      </c>
      <c r="N446" s="23">
        <f t="shared" si="121"/>
        <v>0</v>
      </c>
      <c r="O446" s="23">
        <f t="shared" si="122"/>
        <v>0</v>
      </c>
      <c r="P446" s="23">
        <f t="shared" si="123"/>
        <v>0</v>
      </c>
      <c r="Q446" s="112">
        <f t="shared" si="125"/>
        <v>0</v>
      </c>
      <c r="R446" s="112">
        <f t="shared" si="126"/>
        <v>0</v>
      </c>
      <c r="S446" s="112">
        <f t="shared" si="127"/>
        <v>0</v>
      </c>
      <c r="T446" s="89" t="s">
        <v>1989</v>
      </c>
      <c r="U446" s="23">
        <f t="shared" si="135"/>
        <v>0</v>
      </c>
      <c r="V446" s="23">
        <f t="shared" si="135"/>
        <v>0</v>
      </c>
      <c r="W446" s="23">
        <f t="shared" si="135"/>
        <v>0</v>
      </c>
      <c r="X446" s="23">
        <f t="shared" si="135"/>
        <v>0</v>
      </c>
      <c r="Y446" s="23">
        <f t="shared" si="135"/>
        <v>0</v>
      </c>
      <c r="Z446" s="23">
        <f t="shared" si="135"/>
        <v>0</v>
      </c>
    </row>
    <row r="447" spans="2:26" x14ac:dyDescent="0.15">
      <c r="B447" s="23">
        <v>445</v>
      </c>
      <c r="C447" s="23" t="str">
        <f t="shared" si="124"/>
        <v>挂饰445</v>
      </c>
      <c r="D447" s="23" t="str">
        <f t="shared" si="132"/>
        <v>c</v>
      </c>
      <c r="E447" s="89" t="s">
        <v>1989</v>
      </c>
      <c r="F447" s="90" t="s">
        <v>2006</v>
      </c>
      <c r="G447" s="22" t="s">
        <v>2010</v>
      </c>
      <c r="H447" s="23">
        <f t="shared" si="129"/>
        <v>5</v>
      </c>
      <c r="I447" s="23">
        <f t="shared" si="117"/>
        <v>71</v>
      </c>
      <c r="J447" s="23">
        <f t="shared" si="118"/>
        <v>0</v>
      </c>
      <c r="K447" s="23">
        <f t="shared" si="119"/>
        <v>0</v>
      </c>
      <c r="L447" s="23">
        <f t="shared" si="120"/>
        <v>0</v>
      </c>
      <c r="M447" s="89" t="s">
        <v>1992</v>
      </c>
      <c r="N447" s="23">
        <f t="shared" si="121"/>
        <v>0</v>
      </c>
      <c r="O447" s="23">
        <f t="shared" si="122"/>
        <v>0</v>
      </c>
      <c r="P447" s="23">
        <f t="shared" si="123"/>
        <v>0</v>
      </c>
      <c r="Q447" s="112">
        <f t="shared" si="125"/>
        <v>0</v>
      </c>
      <c r="R447" s="112">
        <f t="shared" si="126"/>
        <v>0</v>
      </c>
      <c r="S447" s="112">
        <f t="shared" si="127"/>
        <v>0</v>
      </c>
      <c r="T447" s="89" t="s">
        <v>1989</v>
      </c>
      <c r="U447" s="23">
        <f t="shared" si="135"/>
        <v>0</v>
      </c>
      <c r="V447" s="23">
        <f t="shared" si="135"/>
        <v>0</v>
      </c>
      <c r="W447" s="23">
        <f t="shared" si="135"/>
        <v>0</v>
      </c>
      <c r="X447" s="23">
        <f t="shared" si="135"/>
        <v>0</v>
      </c>
      <c r="Y447" s="23">
        <f t="shared" si="135"/>
        <v>0</v>
      </c>
      <c r="Z447" s="23">
        <f t="shared" si="135"/>
        <v>0</v>
      </c>
    </row>
    <row r="448" spans="2:26" x14ac:dyDescent="0.15">
      <c r="B448" s="23">
        <v>446</v>
      </c>
      <c r="C448" s="23" t="str">
        <f t="shared" si="124"/>
        <v>挂饰446</v>
      </c>
      <c r="D448" s="23" t="str">
        <f t="shared" si="132"/>
        <v>c</v>
      </c>
      <c r="E448" s="89" t="s">
        <v>1989</v>
      </c>
      <c r="F448" s="90" t="s">
        <v>2006</v>
      </c>
      <c r="G448" s="22" t="s">
        <v>2010</v>
      </c>
      <c r="H448" s="23">
        <f t="shared" si="129"/>
        <v>6</v>
      </c>
      <c r="I448" s="23">
        <f t="shared" si="117"/>
        <v>85</v>
      </c>
      <c r="J448" s="23">
        <f t="shared" si="118"/>
        <v>0</v>
      </c>
      <c r="K448" s="23">
        <f t="shared" si="119"/>
        <v>0</v>
      </c>
      <c r="L448" s="23">
        <f t="shared" si="120"/>
        <v>0</v>
      </c>
      <c r="M448" s="89" t="s">
        <v>1992</v>
      </c>
      <c r="N448" s="23">
        <f t="shared" si="121"/>
        <v>0</v>
      </c>
      <c r="O448" s="23">
        <f t="shared" si="122"/>
        <v>0</v>
      </c>
      <c r="P448" s="23">
        <f t="shared" si="123"/>
        <v>0</v>
      </c>
      <c r="Q448" s="112">
        <f t="shared" si="125"/>
        <v>0</v>
      </c>
      <c r="R448" s="112">
        <f t="shared" si="126"/>
        <v>0</v>
      </c>
      <c r="S448" s="112">
        <f t="shared" si="127"/>
        <v>0</v>
      </c>
      <c r="T448" s="89" t="s">
        <v>1989</v>
      </c>
      <c r="U448" s="23">
        <f t="shared" si="135"/>
        <v>0</v>
      </c>
      <c r="V448" s="23">
        <f t="shared" si="135"/>
        <v>0</v>
      </c>
      <c r="W448" s="23">
        <f t="shared" si="135"/>
        <v>0</v>
      </c>
      <c r="X448" s="23">
        <f t="shared" si="135"/>
        <v>0</v>
      </c>
      <c r="Y448" s="23">
        <f t="shared" si="135"/>
        <v>0</v>
      </c>
      <c r="Z448" s="23">
        <f t="shared" si="135"/>
        <v>0</v>
      </c>
    </row>
    <row r="449" spans="2:26" x14ac:dyDescent="0.15">
      <c r="B449" s="23">
        <v>447</v>
      </c>
      <c r="C449" s="23" t="str">
        <f t="shared" si="124"/>
        <v>挂饰447</v>
      </c>
      <c r="D449" s="23" t="str">
        <f t="shared" si="132"/>
        <v>c</v>
      </c>
      <c r="E449" s="89" t="s">
        <v>1989</v>
      </c>
      <c r="F449" s="90" t="s">
        <v>2006</v>
      </c>
      <c r="G449" s="22" t="s">
        <v>2010</v>
      </c>
      <c r="H449" s="23">
        <f t="shared" si="129"/>
        <v>7</v>
      </c>
      <c r="I449" s="23">
        <f t="shared" si="117"/>
        <v>99</v>
      </c>
      <c r="J449" s="23">
        <f t="shared" si="118"/>
        <v>0</v>
      </c>
      <c r="K449" s="23">
        <f t="shared" si="119"/>
        <v>0</v>
      </c>
      <c r="L449" s="23">
        <f t="shared" si="120"/>
        <v>0</v>
      </c>
      <c r="M449" s="89" t="s">
        <v>1992</v>
      </c>
      <c r="N449" s="23">
        <f t="shared" si="121"/>
        <v>0</v>
      </c>
      <c r="O449" s="23">
        <f t="shared" si="122"/>
        <v>0</v>
      </c>
      <c r="P449" s="23">
        <f t="shared" si="123"/>
        <v>0</v>
      </c>
      <c r="Q449" s="112">
        <f t="shared" si="125"/>
        <v>0</v>
      </c>
      <c r="R449" s="112">
        <f t="shared" si="126"/>
        <v>0</v>
      </c>
      <c r="S449" s="112">
        <f t="shared" si="127"/>
        <v>0</v>
      </c>
      <c r="T449" s="89" t="s">
        <v>1989</v>
      </c>
      <c r="U449" s="23">
        <f t="shared" si="135"/>
        <v>0</v>
      </c>
      <c r="V449" s="23">
        <f t="shared" si="135"/>
        <v>0</v>
      </c>
      <c r="W449" s="23">
        <f t="shared" si="135"/>
        <v>0</v>
      </c>
      <c r="X449" s="23">
        <f t="shared" si="135"/>
        <v>0</v>
      </c>
      <c r="Y449" s="23">
        <f t="shared" si="135"/>
        <v>0</v>
      </c>
      <c r="Z449" s="23">
        <f t="shared" si="135"/>
        <v>0</v>
      </c>
    </row>
    <row r="450" spans="2:26" x14ac:dyDescent="0.15">
      <c r="B450" s="23">
        <v>448</v>
      </c>
      <c r="C450" s="23" t="str">
        <f t="shared" si="124"/>
        <v>挂饰448</v>
      </c>
      <c r="D450" s="23" t="str">
        <f t="shared" si="132"/>
        <v>c</v>
      </c>
      <c r="E450" s="89" t="s">
        <v>1989</v>
      </c>
      <c r="F450" s="90" t="s">
        <v>2006</v>
      </c>
      <c r="G450" s="22" t="s">
        <v>2010</v>
      </c>
      <c r="H450" s="23">
        <f t="shared" si="129"/>
        <v>8</v>
      </c>
      <c r="I450" s="23">
        <f t="shared" si="117"/>
        <v>114</v>
      </c>
      <c r="J450" s="23">
        <f t="shared" si="118"/>
        <v>0</v>
      </c>
      <c r="K450" s="23">
        <f t="shared" si="119"/>
        <v>0</v>
      </c>
      <c r="L450" s="23">
        <f t="shared" si="120"/>
        <v>0</v>
      </c>
      <c r="M450" s="89" t="s">
        <v>1992</v>
      </c>
      <c r="N450" s="23">
        <f t="shared" si="121"/>
        <v>0</v>
      </c>
      <c r="O450" s="23">
        <f t="shared" si="122"/>
        <v>0</v>
      </c>
      <c r="P450" s="23">
        <f t="shared" si="123"/>
        <v>0</v>
      </c>
      <c r="Q450" s="112">
        <f t="shared" si="125"/>
        <v>0</v>
      </c>
      <c r="R450" s="112">
        <f t="shared" si="126"/>
        <v>0</v>
      </c>
      <c r="S450" s="112">
        <f t="shared" si="127"/>
        <v>0</v>
      </c>
      <c r="T450" s="89" t="s">
        <v>1989</v>
      </c>
      <c r="U450" s="23">
        <f t="shared" si="135"/>
        <v>0</v>
      </c>
      <c r="V450" s="23">
        <f t="shared" si="135"/>
        <v>0</v>
      </c>
      <c r="W450" s="23">
        <f t="shared" si="135"/>
        <v>0</v>
      </c>
      <c r="X450" s="23">
        <f t="shared" si="135"/>
        <v>0</v>
      </c>
      <c r="Y450" s="23">
        <f t="shared" si="135"/>
        <v>0</v>
      </c>
      <c r="Z450" s="23">
        <f t="shared" si="135"/>
        <v>0</v>
      </c>
    </row>
    <row r="451" spans="2:26" x14ac:dyDescent="0.15">
      <c r="B451" s="23">
        <v>449</v>
      </c>
      <c r="C451" s="23" t="str">
        <f t="shared" si="124"/>
        <v>挂饰449</v>
      </c>
      <c r="D451" s="23" t="str">
        <f t="shared" si="132"/>
        <v>s</v>
      </c>
      <c r="E451" s="89" t="s">
        <v>1989</v>
      </c>
      <c r="F451" s="90" t="s">
        <v>2006</v>
      </c>
      <c r="G451" s="22" t="s">
        <v>2013</v>
      </c>
      <c r="H451" s="23">
        <f t="shared" si="129"/>
        <v>1</v>
      </c>
      <c r="I451" s="23">
        <f t="shared" ref="I451:I514" si="136">ROUND(VLOOKUP($F451,professionGrow,防御力,FALSE)*(1+VLOOKUP($G451,professionGrowP,防御力,FALSE))*$H451*10*VLOOKUP($D451,drop_qulity,4,FALSE)*(1+VLOOKUP($G451,eq_change2,防御力,FALSE)),0)</f>
        <v>15</v>
      </c>
      <c r="J451" s="23">
        <f t="shared" ref="J451:J514" si="137">ROUND(VLOOKUP($F451,professionGrow,血量,FALSE)*(1+VLOOKUP($G451,professionGrowP,血量,FALSE))*$H451*10*VLOOKUP($D451,drop_qulity,5,FALSE)*(1+VLOOKUP($G451,eq_change2,血量,FALSE)),0)</f>
        <v>13</v>
      </c>
      <c r="K451" s="23">
        <f t="shared" ref="K451:K514" si="138">ROUND(VLOOKUP($F451,professionGrow,魔法值,FALSE)*(1+VLOOKUP($G451,professionGrowP,魔法值,FALSE))*$H451*10*VLOOKUP($D451,drop_qulity,5,FALSE)*(1+VLOOKUP($G451,eq_change2,魔法值,FALSE)),0)</f>
        <v>10</v>
      </c>
      <c r="L451" s="23">
        <f t="shared" ref="L451:L514" si="139">ROUND(VLOOKUP($F451,professionGrow,力量,FALSE)*(1+VLOOKUP($G451,professionGrowP,力量,FALSE))*$H451*10*VLOOKUP($D451,drop_qulity,5,FALSE)*(1+VLOOKUP(G451,eq_change2,力量,FALSE)),0)</f>
        <v>11</v>
      </c>
      <c r="M451" s="89" t="s">
        <v>1992</v>
      </c>
      <c r="N451" s="23">
        <f t="shared" ref="N451:N514" si="140">ROUND(VLOOKUP($F451,professionGrow,魔攻,FALSE)*(1+VLOOKUP($G451,professionGrowP,魔攻,FALSE))*$H451*10*VLOOKUP($D451,drop_qulity,5,FALSE)*(1+VLOOKUP(G451,eq_change2,魔攻,FALSE)),0)</f>
        <v>13</v>
      </c>
      <c r="O451" s="23">
        <f t="shared" ref="O451:O514" si="141">ROUND(VLOOKUP($F451,professionGrow,敏捷,FALSE)*(1+VLOOKUP($G451,professionGrowP,敏捷,FALSE))*$H451*10*VLOOKUP($D451,drop_qulity,5,FALSE)*(1+VLOOKUP(G451,eq_change2,敏捷,FALSE)),0)</f>
        <v>9</v>
      </c>
      <c r="P451" s="23">
        <f t="shared" ref="P451:P514" si="142">ROUND(VLOOKUP($F451,professionGrow,幸运,FALSE)*(1+VLOOKUP($G451,professionGrowP,幸运,FALSE))*$H451*10*VLOOKUP($D451,drop_qulity,5,FALSE)*(1+VLOOKUP(G451,eq_change2,幸运,FALSE)),0)</f>
        <v>6</v>
      </c>
      <c r="Q451" s="112">
        <f t="shared" si="125"/>
        <v>0.03</v>
      </c>
      <c r="R451" s="112">
        <f t="shared" si="126"/>
        <v>2.2499999999999999E-2</v>
      </c>
      <c r="S451" s="112">
        <f t="shared" si="127"/>
        <v>0.01</v>
      </c>
      <c r="T451" s="89" t="s">
        <v>1989</v>
      </c>
      <c r="U451" s="23">
        <f t="shared" si="135"/>
        <v>6</v>
      </c>
      <c r="V451" s="23">
        <f t="shared" si="135"/>
        <v>7</v>
      </c>
      <c r="W451" s="23">
        <f t="shared" si="135"/>
        <v>6</v>
      </c>
      <c r="X451" s="23">
        <f t="shared" si="135"/>
        <v>4</v>
      </c>
      <c r="Y451" s="23">
        <f t="shared" si="135"/>
        <v>6</v>
      </c>
      <c r="Z451" s="23">
        <f t="shared" si="135"/>
        <v>5</v>
      </c>
    </row>
    <row r="452" spans="2:26" x14ac:dyDescent="0.15">
      <c r="B452" s="23">
        <v>450</v>
      </c>
      <c r="C452" s="23" t="str">
        <f t="shared" ref="C452:C515" si="143">"挂饰"&amp;B452</f>
        <v>挂饰450</v>
      </c>
      <c r="D452" s="23" t="str">
        <f t="shared" si="132"/>
        <v>s</v>
      </c>
      <c r="E452" s="89" t="s">
        <v>1989</v>
      </c>
      <c r="F452" s="90" t="s">
        <v>2006</v>
      </c>
      <c r="G452" s="22" t="s">
        <v>2013</v>
      </c>
      <c r="H452" s="23">
        <f t="shared" si="129"/>
        <v>2</v>
      </c>
      <c r="I452" s="23">
        <f t="shared" si="136"/>
        <v>31</v>
      </c>
      <c r="J452" s="23">
        <f t="shared" si="137"/>
        <v>26</v>
      </c>
      <c r="K452" s="23">
        <f t="shared" si="138"/>
        <v>21</v>
      </c>
      <c r="L452" s="23">
        <f t="shared" si="139"/>
        <v>22</v>
      </c>
      <c r="M452" s="89" t="s">
        <v>1992</v>
      </c>
      <c r="N452" s="23">
        <f t="shared" si="140"/>
        <v>26</v>
      </c>
      <c r="O452" s="23">
        <f t="shared" si="141"/>
        <v>18</v>
      </c>
      <c r="P452" s="23">
        <f t="shared" si="142"/>
        <v>11</v>
      </c>
      <c r="Q452" s="112">
        <f t="shared" ref="Q452:Q515" si="144">(P452/2)%</f>
        <v>5.5E-2</v>
      </c>
      <c r="R452" s="112">
        <f t="shared" ref="R452:R515" si="145">(O452/4)%</f>
        <v>4.4999999999999998E-2</v>
      </c>
      <c r="S452" s="112">
        <f t="shared" ref="S452:S515" si="146">(P452/6)%</f>
        <v>1.8333333333333333E-2</v>
      </c>
      <c r="T452" s="89" t="s">
        <v>1989</v>
      </c>
      <c r="U452" s="23">
        <f t="shared" si="135"/>
        <v>13</v>
      </c>
      <c r="V452" s="23">
        <f t="shared" si="135"/>
        <v>14</v>
      </c>
      <c r="W452" s="23">
        <f t="shared" si="135"/>
        <v>13</v>
      </c>
      <c r="X452" s="23">
        <f t="shared" si="135"/>
        <v>8</v>
      </c>
      <c r="Y452" s="23">
        <f t="shared" si="135"/>
        <v>13</v>
      </c>
      <c r="Z452" s="23">
        <f t="shared" si="135"/>
        <v>9</v>
      </c>
    </row>
    <row r="453" spans="2:26" x14ac:dyDescent="0.15">
      <c r="B453" s="23">
        <v>451</v>
      </c>
      <c r="C453" s="23" t="str">
        <f t="shared" si="143"/>
        <v>挂饰451</v>
      </c>
      <c r="D453" s="23" t="str">
        <f t="shared" si="132"/>
        <v>s</v>
      </c>
      <c r="E453" s="89" t="s">
        <v>1989</v>
      </c>
      <c r="F453" s="90" t="s">
        <v>2006</v>
      </c>
      <c r="G453" s="22" t="s">
        <v>2013</v>
      </c>
      <c r="H453" s="23">
        <f t="shared" si="129"/>
        <v>3</v>
      </c>
      <c r="I453" s="23">
        <f t="shared" si="136"/>
        <v>46</v>
      </c>
      <c r="J453" s="23">
        <f t="shared" si="137"/>
        <v>39</v>
      </c>
      <c r="K453" s="23">
        <f t="shared" si="138"/>
        <v>31</v>
      </c>
      <c r="L453" s="23">
        <f t="shared" si="139"/>
        <v>33</v>
      </c>
      <c r="M453" s="89" t="s">
        <v>1992</v>
      </c>
      <c r="N453" s="23">
        <f t="shared" si="140"/>
        <v>39</v>
      </c>
      <c r="O453" s="23">
        <f t="shared" si="141"/>
        <v>27</v>
      </c>
      <c r="P453" s="23">
        <f t="shared" si="142"/>
        <v>17</v>
      </c>
      <c r="Q453" s="112">
        <f t="shared" si="144"/>
        <v>8.5000000000000006E-2</v>
      </c>
      <c r="R453" s="112">
        <f t="shared" si="145"/>
        <v>6.7500000000000004E-2</v>
      </c>
      <c r="S453" s="112">
        <f t="shared" si="146"/>
        <v>2.8333333333333335E-2</v>
      </c>
      <c r="T453" s="89" t="s">
        <v>1989</v>
      </c>
      <c r="U453" s="23">
        <f t="shared" ref="U453:Z462" si="147">ROUND(VLOOKUP($F453,professionGrow,MATCH(U$2,professionGrowPName,0),FALSE)*(1+VLOOKUP($G453,professionGrowP,MATCH(U$2,professionGrowPName,0),FALSE))*$H453*10*VLOOKUP($D453,drop_qulity,5,FALSE),0)</f>
        <v>19</v>
      </c>
      <c r="V453" s="23">
        <f t="shared" si="147"/>
        <v>21</v>
      </c>
      <c r="W453" s="23">
        <f t="shared" si="147"/>
        <v>19</v>
      </c>
      <c r="X453" s="23">
        <f t="shared" si="147"/>
        <v>11</v>
      </c>
      <c r="Y453" s="23">
        <f t="shared" si="147"/>
        <v>19</v>
      </c>
      <c r="Z453" s="23">
        <f t="shared" si="147"/>
        <v>14</v>
      </c>
    </row>
    <row r="454" spans="2:26" x14ac:dyDescent="0.15">
      <c r="B454" s="23">
        <v>452</v>
      </c>
      <c r="C454" s="23" t="str">
        <f t="shared" si="143"/>
        <v>挂饰452</v>
      </c>
      <c r="D454" s="23" t="str">
        <f t="shared" si="132"/>
        <v>s</v>
      </c>
      <c r="E454" s="89" t="s">
        <v>1989</v>
      </c>
      <c r="F454" s="90" t="s">
        <v>2006</v>
      </c>
      <c r="G454" s="22" t="s">
        <v>2013</v>
      </c>
      <c r="H454" s="23">
        <f t="shared" si="129"/>
        <v>4</v>
      </c>
      <c r="I454" s="23">
        <f t="shared" si="136"/>
        <v>61</v>
      </c>
      <c r="J454" s="23">
        <f t="shared" si="137"/>
        <v>52</v>
      </c>
      <c r="K454" s="23">
        <f t="shared" si="138"/>
        <v>41</v>
      </c>
      <c r="L454" s="23">
        <f t="shared" si="139"/>
        <v>44</v>
      </c>
      <c r="M454" s="89" t="s">
        <v>1992</v>
      </c>
      <c r="N454" s="23">
        <f t="shared" si="140"/>
        <v>52</v>
      </c>
      <c r="O454" s="23">
        <f t="shared" si="141"/>
        <v>36</v>
      </c>
      <c r="P454" s="23">
        <f t="shared" si="142"/>
        <v>23</v>
      </c>
      <c r="Q454" s="112">
        <f t="shared" si="144"/>
        <v>0.115</v>
      </c>
      <c r="R454" s="112">
        <f t="shared" si="145"/>
        <v>0.09</v>
      </c>
      <c r="S454" s="112">
        <f t="shared" si="146"/>
        <v>3.8333333333333337E-2</v>
      </c>
      <c r="T454" s="89" t="s">
        <v>1989</v>
      </c>
      <c r="U454" s="23">
        <f t="shared" si="147"/>
        <v>25</v>
      </c>
      <c r="V454" s="23">
        <f t="shared" si="147"/>
        <v>28</v>
      </c>
      <c r="W454" s="23">
        <f t="shared" si="147"/>
        <v>25</v>
      </c>
      <c r="X454" s="23">
        <f t="shared" si="147"/>
        <v>15</v>
      </c>
      <c r="Y454" s="23">
        <f t="shared" si="147"/>
        <v>25</v>
      </c>
      <c r="Z454" s="23">
        <f t="shared" si="147"/>
        <v>18</v>
      </c>
    </row>
    <row r="455" spans="2:26" x14ac:dyDescent="0.15">
      <c r="B455" s="23">
        <v>453</v>
      </c>
      <c r="C455" s="23" t="str">
        <f t="shared" si="143"/>
        <v>挂饰453</v>
      </c>
      <c r="D455" s="23" t="str">
        <f t="shared" si="132"/>
        <v>s</v>
      </c>
      <c r="E455" s="89" t="s">
        <v>1989</v>
      </c>
      <c r="F455" s="90" t="s">
        <v>2006</v>
      </c>
      <c r="G455" s="22" t="s">
        <v>2013</v>
      </c>
      <c r="H455" s="23">
        <f t="shared" si="129"/>
        <v>5</v>
      </c>
      <c r="I455" s="23">
        <f t="shared" si="136"/>
        <v>77</v>
      </c>
      <c r="J455" s="23">
        <f t="shared" si="137"/>
        <v>65</v>
      </c>
      <c r="K455" s="23">
        <f t="shared" si="138"/>
        <v>52</v>
      </c>
      <c r="L455" s="23">
        <f t="shared" si="139"/>
        <v>54</v>
      </c>
      <c r="M455" s="89" t="s">
        <v>1992</v>
      </c>
      <c r="N455" s="23">
        <f t="shared" si="140"/>
        <v>65</v>
      </c>
      <c r="O455" s="23">
        <f t="shared" si="141"/>
        <v>45</v>
      </c>
      <c r="P455" s="23">
        <f t="shared" si="142"/>
        <v>29</v>
      </c>
      <c r="Q455" s="112">
        <f t="shared" si="144"/>
        <v>0.14499999999999999</v>
      </c>
      <c r="R455" s="112">
        <f t="shared" si="145"/>
        <v>0.1125</v>
      </c>
      <c r="S455" s="112">
        <f t="shared" si="146"/>
        <v>4.8333333333333332E-2</v>
      </c>
      <c r="T455" s="89" t="s">
        <v>1989</v>
      </c>
      <c r="U455" s="23">
        <f t="shared" si="147"/>
        <v>31</v>
      </c>
      <c r="V455" s="23">
        <f t="shared" si="147"/>
        <v>35</v>
      </c>
      <c r="W455" s="23">
        <f t="shared" si="147"/>
        <v>31</v>
      </c>
      <c r="X455" s="23">
        <f t="shared" si="147"/>
        <v>19</v>
      </c>
      <c r="Y455" s="23">
        <f t="shared" si="147"/>
        <v>31</v>
      </c>
      <c r="Z455" s="23">
        <f t="shared" si="147"/>
        <v>23</v>
      </c>
    </row>
    <row r="456" spans="2:26" x14ac:dyDescent="0.15">
      <c r="B456" s="23">
        <v>454</v>
      </c>
      <c r="C456" s="23" t="str">
        <f t="shared" si="143"/>
        <v>挂饰454</v>
      </c>
      <c r="D456" s="23" t="str">
        <f t="shared" si="132"/>
        <v>s</v>
      </c>
      <c r="E456" s="89" t="s">
        <v>1989</v>
      </c>
      <c r="F456" s="90" t="s">
        <v>2006</v>
      </c>
      <c r="G456" s="22" t="s">
        <v>2013</v>
      </c>
      <c r="H456" s="23">
        <f t="shared" si="129"/>
        <v>6</v>
      </c>
      <c r="I456" s="23">
        <f t="shared" si="136"/>
        <v>92</v>
      </c>
      <c r="J456" s="23">
        <f t="shared" si="137"/>
        <v>78</v>
      </c>
      <c r="K456" s="23">
        <f t="shared" si="138"/>
        <v>62</v>
      </c>
      <c r="L456" s="23">
        <f t="shared" si="139"/>
        <v>65</v>
      </c>
      <c r="M456" s="89" t="s">
        <v>1992</v>
      </c>
      <c r="N456" s="23">
        <f t="shared" si="140"/>
        <v>78</v>
      </c>
      <c r="O456" s="23">
        <f t="shared" si="141"/>
        <v>54</v>
      </c>
      <c r="P456" s="23">
        <f t="shared" si="142"/>
        <v>34</v>
      </c>
      <c r="Q456" s="112">
        <f t="shared" si="144"/>
        <v>0.17</v>
      </c>
      <c r="R456" s="112">
        <f t="shared" si="145"/>
        <v>0.13500000000000001</v>
      </c>
      <c r="S456" s="112">
        <f t="shared" si="146"/>
        <v>5.6666666666666671E-2</v>
      </c>
      <c r="T456" s="89" t="s">
        <v>1989</v>
      </c>
      <c r="U456" s="23">
        <f t="shared" si="147"/>
        <v>38</v>
      </c>
      <c r="V456" s="23">
        <f t="shared" si="147"/>
        <v>42</v>
      </c>
      <c r="W456" s="23">
        <f t="shared" si="147"/>
        <v>38</v>
      </c>
      <c r="X456" s="23">
        <f t="shared" si="147"/>
        <v>23</v>
      </c>
      <c r="Y456" s="23">
        <f t="shared" si="147"/>
        <v>38</v>
      </c>
      <c r="Z456" s="23">
        <f t="shared" si="147"/>
        <v>28</v>
      </c>
    </row>
    <row r="457" spans="2:26" x14ac:dyDescent="0.15">
      <c r="B457" s="23">
        <v>455</v>
      </c>
      <c r="C457" s="23" t="str">
        <f t="shared" si="143"/>
        <v>挂饰455</v>
      </c>
      <c r="D457" s="23" t="str">
        <f t="shared" si="132"/>
        <v>s</v>
      </c>
      <c r="E457" s="89" t="s">
        <v>1989</v>
      </c>
      <c r="F457" s="90" t="s">
        <v>2006</v>
      </c>
      <c r="G457" s="22" t="s">
        <v>2013</v>
      </c>
      <c r="H457" s="23">
        <f t="shared" si="129"/>
        <v>7</v>
      </c>
      <c r="I457" s="23">
        <f t="shared" si="136"/>
        <v>108</v>
      </c>
      <c r="J457" s="23">
        <f t="shared" si="137"/>
        <v>90</v>
      </c>
      <c r="K457" s="23">
        <f t="shared" si="138"/>
        <v>72</v>
      </c>
      <c r="L457" s="23">
        <f t="shared" si="139"/>
        <v>76</v>
      </c>
      <c r="M457" s="89" t="s">
        <v>1992</v>
      </c>
      <c r="N457" s="23">
        <f t="shared" si="140"/>
        <v>91</v>
      </c>
      <c r="O457" s="23">
        <f t="shared" si="141"/>
        <v>63</v>
      </c>
      <c r="P457" s="23">
        <f t="shared" si="142"/>
        <v>40</v>
      </c>
      <c r="Q457" s="112">
        <f t="shared" si="144"/>
        <v>0.2</v>
      </c>
      <c r="R457" s="112">
        <f t="shared" si="145"/>
        <v>0.1575</v>
      </c>
      <c r="S457" s="112">
        <f t="shared" si="146"/>
        <v>6.6666666666666666E-2</v>
      </c>
      <c r="T457" s="89" t="s">
        <v>1989</v>
      </c>
      <c r="U457" s="23">
        <f t="shared" si="147"/>
        <v>44</v>
      </c>
      <c r="V457" s="23">
        <f t="shared" si="147"/>
        <v>50</v>
      </c>
      <c r="W457" s="23">
        <f t="shared" si="147"/>
        <v>44</v>
      </c>
      <c r="X457" s="23">
        <f t="shared" si="147"/>
        <v>27</v>
      </c>
      <c r="Y457" s="23">
        <f t="shared" si="147"/>
        <v>44</v>
      </c>
      <c r="Z457" s="23">
        <f t="shared" si="147"/>
        <v>32</v>
      </c>
    </row>
    <row r="458" spans="2:26" x14ac:dyDescent="0.15">
      <c r="B458" s="23">
        <v>456</v>
      </c>
      <c r="C458" s="23" t="str">
        <f t="shared" si="143"/>
        <v>挂饰456</v>
      </c>
      <c r="D458" s="23" t="str">
        <f t="shared" si="132"/>
        <v>s</v>
      </c>
      <c r="E458" s="89" t="s">
        <v>1989</v>
      </c>
      <c r="F458" s="90" t="s">
        <v>2006</v>
      </c>
      <c r="G458" s="22" t="s">
        <v>2013</v>
      </c>
      <c r="H458" s="23">
        <f t="shared" si="129"/>
        <v>8</v>
      </c>
      <c r="I458" s="23">
        <f t="shared" si="136"/>
        <v>123</v>
      </c>
      <c r="J458" s="23">
        <f t="shared" si="137"/>
        <v>103</v>
      </c>
      <c r="K458" s="23">
        <f t="shared" si="138"/>
        <v>83</v>
      </c>
      <c r="L458" s="23">
        <f t="shared" si="139"/>
        <v>87</v>
      </c>
      <c r="M458" s="89" t="s">
        <v>1992</v>
      </c>
      <c r="N458" s="23">
        <f t="shared" si="140"/>
        <v>104</v>
      </c>
      <c r="O458" s="23">
        <f t="shared" si="141"/>
        <v>72</v>
      </c>
      <c r="P458" s="23">
        <f t="shared" si="142"/>
        <v>46</v>
      </c>
      <c r="Q458" s="112">
        <f t="shared" si="144"/>
        <v>0.23</v>
      </c>
      <c r="R458" s="112">
        <f t="shared" si="145"/>
        <v>0.18</v>
      </c>
      <c r="S458" s="112">
        <f t="shared" si="146"/>
        <v>7.6666666666666675E-2</v>
      </c>
      <c r="T458" s="89" t="s">
        <v>1989</v>
      </c>
      <c r="U458" s="23">
        <f t="shared" si="147"/>
        <v>50</v>
      </c>
      <c r="V458" s="23">
        <f t="shared" si="147"/>
        <v>57</v>
      </c>
      <c r="W458" s="23">
        <f t="shared" si="147"/>
        <v>50</v>
      </c>
      <c r="X458" s="23">
        <f t="shared" si="147"/>
        <v>30</v>
      </c>
      <c r="Y458" s="23">
        <f t="shared" si="147"/>
        <v>50</v>
      </c>
      <c r="Z458" s="23">
        <f t="shared" si="147"/>
        <v>37</v>
      </c>
    </row>
    <row r="459" spans="2:26" x14ac:dyDescent="0.15">
      <c r="B459" s="23">
        <v>457</v>
      </c>
      <c r="C459" s="23" t="str">
        <f t="shared" si="143"/>
        <v>挂饰457</v>
      </c>
      <c r="D459" s="23" t="str">
        <f t="shared" si="132"/>
        <v>a</v>
      </c>
      <c r="E459" s="89" t="s">
        <v>1989</v>
      </c>
      <c r="F459" s="90" t="s">
        <v>2006</v>
      </c>
      <c r="G459" s="22" t="s">
        <v>2013</v>
      </c>
      <c r="H459" s="23">
        <f t="shared" si="129"/>
        <v>1</v>
      </c>
      <c r="I459" s="23">
        <f t="shared" si="136"/>
        <v>9</v>
      </c>
      <c r="J459" s="23">
        <f t="shared" si="137"/>
        <v>15</v>
      </c>
      <c r="K459" s="23">
        <f t="shared" si="138"/>
        <v>12</v>
      </c>
      <c r="L459" s="23">
        <f t="shared" si="139"/>
        <v>12</v>
      </c>
      <c r="M459" s="89" t="s">
        <v>1992</v>
      </c>
      <c r="N459" s="23">
        <f t="shared" si="140"/>
        <v>15</v>
      </c>
      <c r="O459" s="23">
        <f t="shared" si="141"/>
        <v>10</v>
      </c>
      <c r="P459" s="23">
        <f t="shared" si="142"/>
        <v>7</v>
      </c>
      <c r="Q459" s="112">
        <f t="shared" si="144"/>
        <v>3.5000000000000003E-2</v>
      </c>
      <c r="R459" s="112">
        <f t="shared" si="145"/>
        <v>2.5000000000000001E-2</v>
      </c>
      <c r="S459" s="112">
        <f t="shared" si="146"/>
        <v>1.1666666666666667E-2</v>
      </c>
      <c r="T459" s="89" t="s">
        <v>1989</v>
      </c>
      <c r="U459" s="23">
        <f t="shared" si="147"/>
        <v>7</v>
      </c>
      <c r="V459" s="23">
        <f t="shared" si="147"/>
        <v>8</v>
      </c>
      <c r="W459" s="23">
        <f t="shared" si="147"/>
        <v>7</v>
      </c>
      <c r="X459" s="23">
        <f t="shared" si="147"/>
        <v>4</v>
      </c>
      <c r="Y459" s="23">
        <f t="shared" si="147"/>
        <v>7</v>
      </c>
      <c r="Z459" s="23">
        <f t="shared" si="147"/>
        <v>5</v>
      </c>
    </row>
    <row r="460" spans="2:26" x14ac:dyDescent="0.15">
      <c r="B460" s="23">
        <v>458</v>
      </c>
      <c r="C460" s="23" t="str">
        <f t="shared" si="143"/>
        <v>挂饰458</v>
      </c>
      <c r="D460" s="23" t="str">
        <f t="shared" si="132"/>
        <v>a</v>
      </c>
      <c r="E460" s="89" t="s">
        <v>1989</v>
      </c>
      <c r="F460" s="90" t="s">
        <v>2006</v>
      </c>
      <c r="G460" s="22" t="s">
        <v>2013</v>
      </c>
      <c r="H460" s="23">
        <f t="shared" ref="H460:H523" si="148">H452</f>
        <v>2</v>
      </c>
      <c r="I460" s="23">
        <f t="shared" si="136"/>
        <v>17</v>
      </c>
      <c r="J460" s="23">
        <f t="shared" si="137"/>
        <v>30</v>
      </c>
      <c r="K460" s="23">
        <f t="shared" si="138"/>
        <v>24</v>
      </c>
      <c r="L460" s="23">
        <f t="shared" si="139"/>
        <v>25</v>
      </c>
      <c r="M460" s="89" t="s">
        <v>1992</v>
      </c>
      <c r="N460" s="23">
        <f t="shared" si="140"/>
        <v>30</v>
      </c>
      <c r="O460" s="23">
        <f t="shared" si="141"/>
        <v>21</v>
      </c>
      <c r="P460" s="23">
        <f t="shared" si="142"/>
        <v>13</v>
      </c>
      <c r="Q460" s="112">
        <f t="shared" si="144"/>
        <v>6.5000000000000002E-2</v>
      </c>
      <c r="R460" s="112">
        <f t="shared" si="145"/>
        <v>5.2499999999999998E-2</v>
      </c>
      <c r="S460" s="112">
        <f t="shared" si="146"/>
        <v>2.1666666666666664E-2</v>
      </c>
      <c r="T460" s="89" t="s">
        <v>1989</v>
      </c>
      <c r="U460" s="23">
        <f t="shared" si="147"/>
        <v>14</v>
      </c>
      <c r="V460" s="23">
        <f t="shared" si="147"/>
        <v>16</v>
      </c>
      <c r="W460" s="23">
        <f t="shared" si="147"/>
        <v>14</v>
      </c>
      <c r="X460" s="23">
        <f t="shared" si="147"/>
        <v>9</v>
      </c>
      <c r="Y460" s="23">
        <f t="shared" si="147"/>
        <v>14</v>
      </c>
      <c r="Z460" s="23">
        <f t="shared" si="147"/>
        <v>11</v>
      </c>
    </row>
    <row r="461" spans="2:26" x14ac:dyDescent="0.15">
      <c r="B461" s="23">
        <v>459</v>
      </c>
      <c r="C461" s="23" t="str">
        <f t="shared" si="143"/>
        <v>挂饰459</v>
      </c>
      <c r="D461" s="23" t="str">
        <f t="shared" si="132"/>
        <v>a</v>
      </c>
      <c r="E461" s="89" t="s">
        <v>1989</v>
      </c>
      <c r="F461" s="90" t="s">
        <v>2006</v>
      </c>
      <c r="G461" s="22" t="s">
        <v>2013</v>
      </c>
      <c r="H461" s="23">
        <f t="shared" si="148"/>
        <v>3</v>
      </c>
      <c r="I461" s="23">
        <f t="shared" si="136"/>
        <v>26</v>
      </c>
      <c r="J461" s="23">
        <f t="shared" si="137"/>
        <v>44</v>
      </c>
      <c r="K461" s="23">
        <f t="shared" si="138"/>
        <v>36</v>
      </c>
      <c r="L461" s="23">
        <f t="shared" si="139"/>
        <v>37</v>
      </c>
      <c r="M461" s="89" t="s">
        <v>1992</v>
      </c>
      <c r="N461" s="23">
        <f t="shared" si="140"/>
        <v>45</v>
      </c>
      <c r="O461" s="23">
        <f t="shared" si="141"/>
        <v>31</v>
      </c>
      <c r="P461" s="23">
        <f t="shared" si="142"/>
        <v>20</v>
      </c>
      <c r="Q461" s="112">
        <f t="shared" si="144"/>
        <v>0.1</v>
      </c>
      <c r="R461" s="112">
        <f t="shared" si="145"/>
        <v>7.7499999999999999E-2</v>
      </c>
      <c r="S461" s="112">
        <f t="shared" si="146"/>
        <v>3.3333333333333333E-2</v>
      </c>
      <c r="T461" s="89" t="s">
        <v>1989</v>
      </c>
      <c r="U461" s="23">
        <f t="shared" si="147"/>
        <v>22</v>
      </c>
      <c r="V461" s="23">
        <f t="shared" si="147"/>
        <v>24</v>
      </c>
      <c r="W461" s="23">
        <f t="shared" si="147"/>
        <v>22</v>
      </c>
      <c r="X461" s="23">
        <f t="shared" si="147"/>
        <v>13</v>
      </c>
      <c r="Y461" s="23">
        <f t="shared" si="147"/>
        <v>22</v>
      </c>
      <c r="Z461" s="23">
        <f t="shared" si="147"/>
        <v>16</v>
      </c>
    </row>
    <row r="462" spans="2:26" x14ac:dyDescent="0.15">
      <c r="B462" s="23">
        <v>460</v>
      </c>
      <c r="C462" s="23" t="str">
        <f t="shared" si="143"/>
        <v>挂饰460</v>
      </c>
      <c r="D462" s="23" t="str">
        <f t="shared" si="132"/>
        <v>a</v>
      </c>
      <c r="E462" s="89" t="s">
        <v>1989</v>
      </c>
      <c r="F462" s="90" t="s">
        <v>2006</v>
      </c>
      <c r="G462" s="22" t="s">
        <v>2013</v>
      </c>
      <c r="H462" s="23">
        <f t="shared" si="148"/>
        <v>4</v>
      </c>
      <c r="I462" s="23">
        <f t="shared" si="136"/>
        <v>35</v>
      </c>
      <c r="J462" s="23">
        <f t="shared" si="137"/>
        <v>59</v>
      </c>
      <c r="K462" s="23">
        <f t="shared" si="138"/>
        <v>47</v>
      </c>
      <c r="L462" s="23">
        <f t="shared" si="139"/>
        <v>50</v>
      </c>
      <c r="M462" s="89" t="s">
        <v>1992</v>
      </c>
      <c r="N462" s="23">
        <f t="shared" si="140"/>
        <v>60</v>
      </c>
      <c r="O462" s="23">
        <f t="shared" si="141"/>
        <v>41</v>
      </c>
      <c r="P462" s="23">
        <f t="shared" si="142"/>
        <v>26</v>
      </c>
      <c r="Q462" s="112">
        <f t="shared" si="144"/>
        <v>0.13</v>
      </c>
      <c r="R462" s="112">
        <f t="shared" si="145"/>
        <v>0.10249999999999999</v>
      </c>
      <c r="S462" s="112">
        <f t="shared" si="146"/>
        <v>4.3333333333333328E-2</v>
      </c>
      <c r="T462" s="89" t="s">
        <v>1989</v>
      </c>
      <c r="U462" s="23">
        <f t="shared" si="147"/>
        <v>29</v>
      </c>
      <c r="V462" s="23">
        <f t="shared" si="147"/>
        <v>32</v>
      </c>
      <c r="W462" s="23">
        <f t="shared" si="147"/>
        <v>29</v>
      </c>
      <c r="X462" s="23">
        <f t="shared" si="147"/>
        <v>17</v>
      </c>
      <c r="Y462" s="23">
        <f t="shared" si="147"/>
        <v>29</v>
      </c>
      <c r="Z462" s="23">
        <f t="shared" si="147"/>
        <v>21</v>
      </c>
    </row>
    <row r="463" spans="2:26" x14ac:dyDescent="0.15">
      <c r="B463" s="23">
        <v>461</v>
      </c>
      <c r="C463" s="23" t="str">
        <f t="shared" si="143"/>
        <v>挂饰461</v>
      </c>
      <c r="D463" s="23" t="str">
        <f t="shared" si="132"/>
        <v>a</v>
      </c>
      <c r="E463" s="89" t="s">
        <v>1989</v>
      </c>
      <c r="F463" s="90" t="s">
        <v>2006</v>
      </c>
      <c r="G463" s="22" t="s">
        <v>2013</v>
      </c>
      <c r="H463" s="23">
        <f t="shared" si="148"/>
        <v>5</v>
      </c>
      <c r="I463" s="23">
        <f t="shared" si="136"/>
        <v>43</v>
      </c>
      <c r="J463" s="23">
        <f t="shared" si="137"/>
        <v>74</v>
      </c>
      <c r="K463" s="23">
        <f t="shared" si="138"/>
        <v>59</v>
      </c>
      <c r="L463" s="23">
        <f t="shared" si="139"/>
        <v>62</v>
      </c>
      <c r="M463" s="89" t="s">
        <v>1992</v>
      </c>
      <c r="N463" s="23">
        <f t="shared" si="140"/>
        <v>75</v>
      </c>
      <c r="O463" s="23">
        <f t="shared" si="141"/>
        <v>51</v>
      </c>
      <c r="P463" s="23">
        <f t="shared" si="142"/>
        <v>33</v>
      </c>
      <c r="Q463" s="112">
        <f t="shared" si="144"/>
        <v>0.16500000000000001</v>
      </c>
      <c r="R463" s="112">
        <f t="shared" si="145"/>
        <v>0.1275</v>
      </c>
      <c r="S463" s="112">
        <f t="shared" si="146"/>
        <v>5.5E-2</v>
      </c>
      <c r="T463" s="89" t="s">
        <v>1989</v>
      </c>
      <c r="U463" s="23">
        <f t="shared" ref="U463:Z472" si="149">ROUND(VLOOKUP($F463,professionGrow,MATCH(U$2,professionGrowPName,0),FALSE)*(1+VLOOKUP($G463,professionGrowP,MATCH(U$2,professionGrowPName,0),FALSE))*$H463*10*VLOOKUP($D463,drop_qulity,5,FALSE),0)</f>
        <v>36</v>
      </c>
      <c r="V463" s="23">
        <f t="shared" si="149"/>
        <v>41</v>
      </c>
      <c r="W463" s="23">
        <f t="shared" si="149"/>
        <v>36</v>
      </c>
      <c r="X463" s="23">
        <f t="shared" si="149"/>
        <v>22</v>
      </c>
      <c r="Y463" s="23">
        <f t="shared" si="149"/>
        <v>36</v>
      </c>
      <c r="Z463" s="23">
        <f t="shared" si="149"/>
        <v>27</v>
      </c>
    </row>
    <row r="464" spans="2:26" x14ac:dyDescent="0.15">
      <c r="B464" s="23">
        <v>462</v>
      </c>
      <c r="C464" s="23" t="str">
        <f t="shared" si="143"/>
        <v>挂饰462</v>
      </c>
      <c r="D464" s="23" t="str">
        <f t="shared" si="132"/>
        <v>a</v>
      </c>
      <c r="E464" s="89" t="s">
        <v>1989</v>
      </c>
      <c r="F464" s="90" t="s">
        <v>2006</v>
      </c>
      <c r="G464" s="22" t="s">
        <v>2013</v>
      </c>
      <c r="H464" s="23">
        <f t="shared" si="148"/>
        <v>6</v>
      </c>
      <c r="I464" s="23">
        <f t="shared" si="136"/>
        <v>52</v>
      </c>
      <c r="J464" s="23">
        <f t="shared" si="137"/>
        <v>89</v>
      </c>
      <c r="K464" s="23">
        <f t="shared" si="138"/>
        <v>71</v>
      </c>
      <c r="L464" s="23">
        <f t="shared" si="139"/>
        <v>75</v>
      </c>
      <c r="M464" s="89" t="s">
        <v>1992</v>
      </c>
      <c r="N464" s="23">
        <f t="shared" si="140"/>
        <v>90</v>
      </c>
      <c r="O464" s="23">
        <f t="shared" si="141"/>
        <v>62</v>
      </c>
      <c r="P464" s="23">
        <f t="shared" si="142"/>
        <v>39</v>
      </c>
      <c r="Q464" s="112">
        <f t="shared" si="144"/>
        <v>0.19500000000000001</v>
      </c>
      <c r="R464" s="112">
        <f t="shared" si="145"/>
        <v>0.155</v>
      </c>
      <c r="S464" s="112">
        <f t="shared" si="146"/>
        <v>6.5000000000000002E-2</v>
      </c>
      <c r="T464" s="89" t="s">
        <v>1989</v>
      </c>
      <c r="U464" s="23">
        <f t="shared" si="149"/>
        <v>43</v>
      </c>
      <c r="V464" s="23">
        <f t="shared" si="149"/>
        <v>49</v>
      </c>
      <c r="W464" s="23">
        <f t="shared" si="149"/>
        <v>43</v>
      </c>
      <c r="X464" s="23">
        <f t="shared" si="149"/>
        <v>26</v>
      </c>
      <c r="Y464" s="23">
        <f t="shared" si="149"/>
        <v>43</v>
      </c>
      <c r="Z464" s="23">
        <f t="shared" si="149"/>
        <v>32</v>
      </c>
    </row>
    <row r="465" spans="2:26" x14ac:dyDescent="0.15">
      <c r="B465" s="23">
        <v>463</v>
      </c>
      <c r="C465" s="23" t="str">
        <f t="shared" si="143"/>
        <v>挂饰463</v>
      </c>
      <c r="D465" s="23" t="str">
        <f t="shared" si="132"/>
        <v>a</v>
      </c>
      <c r="E465" s="89" t="s">
        <v>1989</v>
      </c>
      <c r="F465" s="90" t="s">
        <v>2006</v>
      </c>
      <c r="G465" s="22" t="s">
        <v>2013</v>
      </c>
      <c r="H465" s="23">
        <f t="shared" si="148"/>
        <v>7</v>
      </c>
      <c r="I465" s="23">
        <f t="shared" si="136"/>
        <v>60</v>
      </c>
      <c r="J465" s="23">
        <f t="shared" si="137"/>
        <v>104</v>
      </c>
      <c r="K465" s="23">
        <f t="shared" si="138"/>
        <v>83</v>
      </c>
      <c r="L465" s="23">
        <f t="shared" si="139"/>
        <v>87</v>
      </c>
      <c r="M465" s="89" t="s">
        <v>1992</v>
      </c>
      <c r="N465" s="23">
        <f t="shared" si="140"/>
        <v>105</v>
      </c>
      <c r="O465" s="23">
        <f t="shared" si="141"/>
        <v>72</v>
      </c>
      <c r="P465" s="23">
        <f t="shared" si="142"/>
        <v>46</v>
      </c>
      <c r="Q465" s="112">
        <f t="shared" si="144"/>
        <v>0.23</v>
      </c>
      <c r="R465" s="112">
        <f t="shared" si="145"/>
        <v>0.18</v>
      </c>
      <c r="S465" s="112">
        <f t="shared" si="146"/>
        <v>7.6666666666666675E-2</v>
      </c>
      <c r="T465" s="89" t="s">
        <v>1989</v>
      </c>
      <c r="U465" s="23">
        <f t="shared" si="149"/>
        <v>50</v>
      </c>
      <c r="V465" s="23">
        <f t="shared" si="149"/>
        <v>57</v>
      </c>
      <c r="W465" s="23">
        <f t="shared" si="149"/>
        <v>50</v>
      </c>
      <c r="X465" s="23">
        <f t="shared" si="149"/>
        <v>31</v>
      </c>
      <c r="Y465" s="23">
        <f t="shared" si="149"/>
        <v>50</v>
      </c>
      <c r="Z465" s="23">
        <f t="shared" si="149"/>
        <v>37</v>
      </c>
    </row>
    <row r="466" spans="2:26" x14ac:dyDescent="0.15">
      <c r="B466" s="23">
        <v>464</v>
      </c>
      <c r="C466" s="23" t="str">
        <f t="shared" si="143"/>
        <v>挂饰464</v>
      </c>
      <c r="D466" s="23" t="str">
        <f t="shared" si="132"/>
        <v>a</v>
      </c>
      <c r="E466" s="89" t="s">
        <v>1989</v>
      </c>
      <c r="F466" s="90" t="s">
        <v>2006</v>
      </c>
      <c r="G466" s="22" t="s">
        <v>2013</v>
      </c>
      <c r="H466" s="23">
        <f t="shared" si="148"/>
        <v>8</v>
      </c>
      <c r="I466" s="23">
        <f t="shared" si="136"/>
        <v>69</v>
      </c>
      <c r="J466" s="23">
        <f t="shared" si="137"/>
        <v>119</v>
      </c>
      <c r="K466" s="23">
        <f t="shared" si="138"/>
        <v>95</v>
      </c>
      <c r="L466" s="23">
        <f t="shared" si="139"/>
        <v>100</v>
      </c>
      <c r="M466" s="89" t="s">
        <v>1992</v>
      </c>
      <c r="N466" s="23">
        <f t="shared" si="140"/>
        <v>120</v>
      </c>
      <c r="O466" s="23">
        <f t="shared" si="141"/>
        <v>82</v>
      </c>
      <c r="P466" s="23">
        <f t="shared" si="142"/>
        <v>52</v>
      </c>
      <c r="Q466" s="112">
        <f t="shared" si="144"/>
        <v>0.26</v>
      </c>
      <c r="R466" s="112">
        <f t="shared" si="145"/>
        <v>0.20499999999999999</v>
      </c>
      <c r="S466" s="112">
        <f t="shared" si="146"/>
        <v>8.6666666666666656E-2</v>
      </c>
      <c r="T466" s="89" t="s">
        <v>1989</v>
      </c>
      <c r="U466" s="23">
        <f t="shared" si="149"/>
        <v>57</v>
      </c>
      <c r="V466" s="23">
        <f t="shared" si="149"/>
        <v>65</v>
      </c>
      <c r="W466" s="23">
        <f t="shared" si="149"/>
        <v>57</v>
      </c>
      <c r="X466" s="23">
        <f t="shared" si="149"/>
        <v>35</v>
      </c>
      <c r="Y466" s="23">
        <f t="shared" si="149"/>
        <v>57</v>
      </c>
      <c r="Z466" s="23">
        <f t="shared" si="149"/>
        <v>42</v>
      </c>
    </row>
    <row r="467" spans="2:26" x14ac:dyDescent="0.15">
      <c r="B467" s="23">
        <v>465</v>
      </c>
      <c r="C467" s="23" t="str">
        <f t="shared" si="143"/>
        <v>挂饰465</v>
      </c>
      <c r="D467" s="23" t="str">
        <f t="shared" si="132"/>
        <v>b</v>
      </c>
      <c r="E467" s="89" t="s">
        <v>1989</v>
      </c>
      <c r="F467" s="90" t="s">
        <v>2006</v>
      </c>
      <c r="G467" s="22" t="s">
        <v>2013</v>
      </c>
      <c r="H467" s="23">
        <f t="shared" si="148"/>
        <v>1</v>
      </c>
      <c r="I467" s="23">
        <f t="shared" si="136"/>
        <v>9</v>
      </c>
      <c r="J467" s="23">
        <f t="shared" si="137"/>
        <v>21</v>
      </c>
      <c r="K467" s="23">
        <f t="shared" si="138"/>
        <v>16</v>
      </c>
      <c r="L467" s="23">
        <f t="shared" si="139"/>
        <v>17</v>
      </c>
      <c r="M467" s="89" t="s">
        <v>1992</v>
      </c>
      <c r="N467" s="23">
        <f t="shared" si="140"/>
        <v>21</v>
      </c>
      <c r="O467" s="23">
        <f t="shared" si="141"/>
        <v>14</v>
      </c>
      <c r="P467" s="23">
        <f t="shared" si="142"/>
        <v>9</v>
      </c>
      <c r="Q467" s="112">
        <f t="shared" si="144"/>
        <v>4.4999999999999998E-2</v>
      </c>
      <c r="R467" s="112">
        <f t="shared" si="145"/>
        <v>3.5000000000000003E-2</v>
      </c>
      <c r="S467" s="112">
        <f t="shared" si="146"/>
        <v>1.4999999999999999E-2</v>
      </c>
      <c r="T467" s="89" t="s">
        <v>1989</v>
      </c>
      <c r="U467" s="23">
        <f t="shared" si="149"/>
        <v>10</v>
      </c>
      <c r="V467" s="23">
        <f t="shared" si="149"/>
        <v>11</v>
      </c>
      <c r="W467" s="23">
        <f t="shared" si="149"/>
        <v>10</v>
      </c>
      <c r="X467" s="23">
        <f t="shared" si="149"/>
        <v>6</v>
      </c>
      <c r="Y467" s="23">
        <f t="shared" si="149"/>
        <v>10</v>
      </c>
      <c r="Z467" s="23">
        <f t="shared" si="149"/>
        <v>7</v>
      </c>
    </row>
    <row r="468" spans="2:26" x14ac:dyDescent="0.15">
      <c r="B468" s="23">
        <v>466</v>
      </c>
      <c r="C468" s="23" t="str">
        <f t="shared" si="143"/>
        <v>挂饰466</v>
      </c>
      <c r="D468" s="23" t="str">
        <f t="shared" si="132"/>
        <v>b</v>
      </c>
      <c r="E468" s="89" t="s">
        <v>1989</v>
      </c>
      <c r="F468" s="90" t="s">
        <v>2006</v>
      </c>
      <c r="G468" s="22" t="s">
        <v>2013</v>
      </c>
      <c r="H468" s="23">
        <f t="shared" si="148"/>
        <v>2</v>
      </c>
      <c r="I468" s="23">
        <f t="shared" si="136"/>
        <v>18</v>
      </c>
      <c r="J468" s="23">
        <f t="shared" si="137"/>
        <v>41</v>
      </c>
      <c r="K468" s="23">
        <f t="shared" si="138"/>
        <v>33</v>
      </c>
      <c r="L468" s="23">
        <f t="shared" si="139"/>
        <v>35</v>
      </c>
      <c r="M468" s="89" t="s">
        <v>1992</v>
      </c>
      <c r="N468" s="23">
        <f t="shared" si="140"/>
        <v>41</v>
      </c>
      <c r="O468" s="23">
        <f t="shared" si="141"/>
        <v>29</v>
      </c>
      <c r="P468" s="23">
        <f t="shared" si="142"/>
        <v>18</v>
      </c>
      <c r="Q468" s="112">
        <f t="shared" si="144"/>
        <v>0.09</v>
      </c>
      <c r="R468" s="112">
        <f t="shared" si="145"/>
        <v>7.2499999999999995E-2</v>
      </c>
      <c r="S468" s="112">
        <f t="shared" si="146"/>
        <v>0.03</v>
      </c>
      <c r="T468" s="89" t="s">
        <v>1989</v>
      </c>
      <c r="U468" s="23">
        <f t="shared" si="149"/>
        <v>20</v>
      </c>
      <c r="V468" s="23">
        <f t="shared" si="149"/>
        <v>22</v>
      </c>
      <c r="W468" s="23">
        <f t="shared" si="149"/>
        <v>20</v>
      </c>
      <c r="X468" s="23">
        <f t="shared" si="149"/>
        <v>12</v>
      </c>
      <c r="Y468" s="23">
        <f t="shared" si="149"/>
        <v>20</v>
      </c>
      <c r="Z468" s="23">
        <f t="shared" si="149"/>
        <v>15</v>
      </c>
    </row>
    <row r="469" spans="2:26" x14ac:dyDescent="0.15">
      <c r="B469" s="23">
        <v>467</v>
      </c>
      <c r="C469" s="23" t="str">
        <f t="shared" si="143"/>
        <v>挂饰467</v>
      </c>
      <c r="D469" s="23" t="str">
        <f t="shared" si="132"/>
        <v>b</v>
      </c>
      <c r="E469" s="89" t="s">
        <v>1989</v>
      </c>
      <c r="F469" s="90" t="s">
        <v>2006</v>
      </c>
      <c r="G469" s="22" t="s">
        <v>2013</v>
      </c>
      <c r="H469" s="23">
        <f t="shared" si="148"/>
        <v>3</v>
      </c>
      <c r="I469" s="23">
        <f t="shared" si="136"/>
        <v>27</v>
      </c>
      <c r="J469" s="23">
        <f t="shared" si="137"/>
        <v>62</v>
      </c>
      <c r="K469" s="23">
        <f t="shared" si="138"/>
        <v>49</v>
      </c>
      <c r="L469" s="23">
        <f t="shared" si="139"/>
        <v>52</v>
      </c>
      <c r="M469" s="89" t="s">
        <v>1992</v>
      </c>
      <c r="N469" s="23">
        <f t="shared" si="140"/>
        <v>62</v>
      </c>
      <c r="O469" s="23">
        <f t="shared" si="141"/>
        <v>43</v>
      </c>
      <c r="P469" s="23">
        <f t="shared" si="142"/>
        <v>27</v>
      </c>
      <c r="Q469" s="112">
        <f t="shared" si="144"/>
        <v>0.13500000000000001</v>
      </c>
      <c r="R469" s="112">
        <f t="shared" si="145"/>
        <v>0.1075</v>
      </c>
      <c r="S469" s="112">
        <f t="shared" si="146"/>
        <v>4.4999999999999998E-2</v>
      </c>
      <c r="T469" s="89" t="s">
        <v>1989</v>
      </c>
      <c r="U469" s="23">
        <f t="shared" si="149"/>
        <v>30</v>
      </c>
      <c r="V469" s="23">
        <f t="shared" si="149"/>
        <v>34</v>
      </c>
      <c r="W469" s="23">
        <f t="shared" si="149"/>
        <v>30</v>
      </c>
      <c r="X469" s="23">
        <f t="shared" si="149"/>
        <v>18</v>
      </c>
      <c r="Y469" s="23">
        <f t="shared" si="149"/>
        <v>30</v>
      </c>
      <c r="Z469" s="23">
        <f t="shared" si="149"/>
        <v>22</v>
      </c>
    </row>
    <row r="470" spans="2:26" x14ac:dyDescent="0.15">
      <c r="B470" s="23">
        <v>468</v>
      </c>
      <c r="C470" s="23" t="str">
        <f t="shared" si="143"/>
        <v>挂饰468</v>
      </c>
      <c r="D470" s="23" t="str">
        <f t="shared" si="132"/>
        <v>b</v>
      </c>
      <c r="E470" s="89" t="s">
        <v>1989</v>
      </c>
      <c r="F470" s="90" t="s">
        <v>2006</v>
      </c>
      <c r="G470" s="22" t="s">
        <v>2013</v>
      </c>
      <c r="H470" s="23">
        <f t="shared" si="148"/>
        <v>4</v>
      </c>
      <c r="I470" s="23">
        <f t="shared" si="136"/>
        <v>36</v>
      </c>
      <c r="J470" s="23">
        <f t="shared" si="137"/>
        <v>82</v>
      </c>
      <c r="K470" s="23">
        <f t="shared" si="138"/>
        <v>66</v>
      </c>
      <c r="L470" s="23">
        <f t="shared" si="139"/>
        <v>69</v>
      </c>
      <c r="M470" s="89" t="s">
        <v>1992</v>
      </c>
      <c r="N470" s="23">
        <f t="shared" si="140"/>
        <v>83</v>
      </c>
      <c r="O470" s="23">
        <f t="shared" si="141"/>
        <v>57</v>
      </c>
      <c r="P470" s="23">
        <f t="shared" si="142"/>
        <v>36</v>
      </c>
      <c r="Q470" s="112">
        <f t="shared" si="144"/>
        <v>0.18</v>
      </c>
      <c r="R470" s="112">
        <f t="shared" si="145"/>
        <v>0.14249999999999999</v>
      </c>
      <c r="S470" s="112">
        <f t="shared" si="146"/>
        <v>0.06</v>
      </c>
      <c r="T470" s="89" t="s">
        <v>1989</v>
      </c>
      <c r="U470" s="23">
        <f t="shared" si="149"/>
        <v>40</v>
      </c>
      <c r="V470" s="23">
        <f t="shared" si="149"/>
        <v>45</v>
      </c>
      <c r="W470" s="23">
        <f t="shared" si="149"/>
        <v>40</v>
      </c>
      <c r="X470" s="23">
        <f t="shared" si="149"/>
        <v>24</v>
      </c>
      <c r="Y470" s="23">
        <f t="shared" si="149"/>
        <v>40</v>
      </c>
      <c r="Z470" s="23">
        <f t="shared" si="149"/>
        <v>29</v>
      </c>
    </row>
    <row r="471" spans="2:26" x14ac:dyDescent="0.15">
      <c r="B471" s="23">
        <v>469</v>
      </c>
      <c r="C471" s="23" t="str">
        <f t="shared" si="143"/>
        <v>挂饰469</v>
      </c>
      <c r="D471" s="23" t="str">
        <f t="shared" si="132"/>
        <v>b</v>
      </c>
      <c r="E471" s="89" t="s">
        <v>1989</v>
      </c>
      <c r="F471" s="90" t="s">
        <v>2006</v>
      </c>
      <c r="G471" s="22" t="s">
        <v>2013</v>
      </c>
      <c r="H471" s="23">
        <f t="shared" si="148"/>
        <v>5</v>
      </c>
      <c r="I471" s="23">
        <f t="shared" si="136"/>
        <v>46</v>
      </c>
      <c r="J471" s="23">
        <f t="shared" si="137"/>
        <v>103</v>
      </c>
      <c r="K471" s="23">
        <f t="shared" si="138"/>
        <v>82</v>
      </c>
      <c r="L471" s="23">
        <f t="shared" si="139"/>
        <v>86</v>
      </c>
      <c r="M471" s="89" t="s">
        <v>1992</v>
      </c>
      <c r="N471" s="23">
        <f t="shared" si="140"/>
        <v>104</v>
      </c>
      <c r="O471" s="23">
        <f t="shared" si="141"/>
        <v>71</v>
      </c>
      <c r="P471" s="23">
        <f t="shared" si="142"/>
        <v>45</v>
      </c>
      <c r="Q471" s="112">
        <f t="shared" si="144"/>
        <v>0.22500000000000001</v>
      </c>
      <c r="R471" s="112">
        <f t="shared" si="145"/>
        <v>0.17749999999999999</v>
      </c>
      <c r="S471" s="112">
        <f t="shared" si="146"/>
        <v>7.4999999999999997E-2</v>
      </c>
      <c r="T471" s="89" t="s">
        <v>1989</v>
      </c>
      <c r="U471" s="23">
        <f t="shared" si="149"/>
        <v>50</v>
      </c>
      <c r="V471" s="23">
        <f t="shared" si="149"/>
        <v>56</v>
      </c>
      <c r="W471" s="23">
        <f t="shared" si="149"/>
        <v>50</v>
      </c>
      <c r="X471" s="23">
        <f t="shared" si="149"/>
        <v>30</v>
      </c>
      <c r="Y471" s="23">
        <f t="shared" si="149"/>
        <v>50</v>
      </c>
      <c r="Z471" s="23">
        <f t="shared" si="149"/>
        <v>37</v>
      </c>
    </row>
    <row r="472" spans="2:26" x14ac:dyDescent="0.15">
      <c r="B472" s="23">
        <v>470</v>
      </c>
      <c r="C472" s="23" t="str">
        <f t="shared" si="143"/>
        <v>挂饰470</v>
      </c>
      <c r="D472" s="23" t="str">
        <f t="shared" si="132"/>
        <v>b</v>
      </c>
      <c r="E472" s="89" t="s">
        <v>1989</v>
      </c>
      <c r="F472" s="90" t="s">
        <v>2006</v>
      </c>
      <c r="G472" s="22" t="s">
        <v>2013</v>
      </c>
      <c r="H472" s="23">
        <f t="shared" si="148"/>
        <v>6</v>
      </c>
      <c r="I472" s="23">
        <f t="shared" si="136"/>
        <v>55</v>
      </c>
      <c r="J472" s="23">
        <f t="shared" si="137"/>
        <v>123</v>
      </c>
      <c r="K472" s="23">
        <f t="shared" si="138"/>
        <v>98</v>
      </c>
      <c r="L472" s="23">
        <f t="shared" si="139"/>
        <v>104</v>
      </c>
      <c r="M472" s="89" t="s">
        <v>1992</v>
      </c>
      <c r="N472" s="23">
        <f t="shared" si="140"/>
        <v>124</v>
      </c>
      <c r="O472" s="23">
        <f t="shared" si="141"/>
        <v>86</v>
      </c>
      <c r="P472" s="23">
        <f t="shared" si="142"/>
        <v>54</v>
      </c>
      <c r="Q472" s="112">
        <f t="shared" si="144"/>
        <v>0.27</v>
      </c>
      <c r="R472" s="112">
        <f t="shared" si="145"/>
        <v>0.215</v>
      </c>
      <c r="S472" s="112">
        <f t="shared" si="146"/>
        <v>0.09</v>
      </c>
      <c r="T472" s="89" t="s">
        <v>1989</v>
      </c>
      <c r="U472" s="23">
        <f t="shared" si="149"/>
        <v>60</v>
      </c>
      <c r="V472" s="23">
        <f t="shared" si="149"/>
        <v>67</v>
      </c>
      <c r="W472" s="23">
        <f t="shared" si="149"/>
        <v>60</v>
      </c>
      <c r="X472" s="23">
        <f t="shared" si="149"/>
        <v>36</v>
      </c>
      <c r="Y472" s="23">
        <f t="shared" si="149"/>
        <v>60</v>
      </c>
      <c r="Z472" s="23">
        <f t="shared" si="149"/>
        <v>44</v>
      </c>
    </row>
    <row r="473" spans="2:26" x14ac:dyDescent="0.15">
      <c r="B473" s="23">
        <v>471</v>
      </c>
      <c r="C473" s="23" t="str">
        <f t="shared" si="143"/>
        <v>挂饰471</v>
      </c>
      <c r="D473" s="23" t="str">
        <f t="shared" si="132"/>
        <v>b</v>
      </c>
      <c r="E473" s="89" t="s">
        <v>1989</v>
      </c>
      <c r="F473" s="90" t="s">
        <v>2006</v>
      </c>
      <c r="G473" s="22" t="s">
        <v>2013</v>
      </c>
      <c r="H473" s="23">
        <f t="shared" si="148"/>
        <v>7</v>
      </c>
      <c r="I473" s="23">
        <f t="shared" si="136"/>
        <v>64</v>
      </c>
      <c r="J473" s="23">
        <f t="shared" si="137"/>
        <v>144</v>
      </c>
      <c r="K473" s="23">
        <f t="shared" si="138"/>
        <v>115</v>
      </c>
      <c r="L473" s="23">
        <f t="shared" si="139"/>
        <v>121</v>
      </c>
      <c r="M473" s="89" t="s">
        <v>1992</v>
      </c>
      <c r="N473" s="23">
        <f t="shared" si="140"/>
        <v>145</v>
      </c>
      <c r="O473" s="23">
        <f t="shared" si="141"/>
        <v>100</v>
      </c>
      <c r="P473" s="23">
        <f t="shared" si="142"/>
        <v>64</v>
      </c>
      <c r="Q473" s="112">
        <f t="shared" si="144"/>
        <v>0.32</v>
      </c>
      <c r="R473" s="112">
        <f t="shared" si="145"/>
        <v>0.25</v>
      </c>
      <c r="S473" s="112">
        <f t="shared" si="146"/>
        <v>0.10666666666666666</v>
      </c>
      <c r="T473" s="89" t="s">
        <v>1989</v>
      </c>
      <c r="U473" s="23">
        <f t="shared" ref="U473:Z482" si="150">ROUND(VLOOKUP($F473,professionGrow,MATCH(U$2,professionGrowPName,0),FALSE)*(1+VLOOKUP($G473,professionGrowP,MATCH(U$2,professionGrowPName,0),FALSE))*$H473*10*VLOOKUP($D473,drop_qulity,5,FALSE),0)</f>
        <v>70</v>
      </c>
      <c r="V473" s="23">
        <f t="shared" si="150"/>
        <v>79</v>
      </c>
      <c r="W473" s="23">
        <f t="shared" si="150"/>
        <v>70</v>
      </c>
      <c r="X473" s="23">
        <f t="shared" si="150"/>
        <v>42</v>
      </c>
      <c r="Y473" s="23">
        <f t="shared" si="150"/>
        <v>70</v>
      </c>
      <c r="Z473" s="23">
        <f t="shared" si="150"/>
        <v>51</v>
      </c>
    </row>
    <row r="474" spans="2:26" x14ac:dyDescent="0.15">
      <c r="B474" s="23">
        <v>472</v>
      </c>
      <c r="C474" s="23" t="str">
        <f t="shared" si="143"/>
        <v>挂饰472</v>
      </c>
      <c r="D474" s="23" t="str">
        <f t="shared" si="132"/>
        <v>b</v>
      </c>
      <c r="E474" s="89" t="s">
        <v>1989</v>
      </c>
      <c r="F474" s="90" t="s">
        <v>2006</v>
      </c>
      <c r="G474" s="22" t="s">
        <v>2013</v>
      </c>
      <c r="H474" s="23">
        <f t="shared" si="148"/>
        <v>8</v>
      </c>
      <c r="I474" s="23">
        <f t="shared" si="136"/>
        <v>73</v>
      </c>
      <c r="J474" s="23">
        <f t="shared" si="137"/>
        <v>164</v>
      </c>
      <c r="K474" s="23">
        <f t="shared" si="138"/>
        <v>131</v>
      </c>
      <c r="L474" s="23">
        <f t="shared" si="139"/>
        <v>138</v>
      </c>
      <c r="M474" s="89" t="s">
        <v>1992</v>
      </c>
      <c r="N474" s="23">
        <f t="shared" si="140"/>
        <v>166</v>
      </c>
      <c r="O474" s="23">
        <f t="shared" si="141"/>
        <v>114</v>
      </c>
      <c r="P474" s="23">
        <f t="shared" si="142"/>
        <v>73</v>
      </c>
      <c r="Q474" s="112">
        <f t="shared" si="144"/>
        <v>0.36499999999999999</v>
      </c>
      <c r="R474" s="112">
        <f t="shared" si="145"/>
        <v>0.28499999999999998</v>
      </c>
      <c r="S474" s="112">
        <f t="shared" si="146"/>
        <v>0.12166666666666666</v>
      </c>
      <c r="T474" s="89" t="s">
        <v>1989</v>
      </c>
      <c r="U474" s="23">
        <f t="shared" si="150"/>
        <v>79</v>
      </c>
      <c r="V474" s="23">
        <f t="shared" si="150"/>
        <v>90</v>
      </c>
      <c r="W474" s="23">
        <f t="shared" si="150"/>
        <v>79</v>
      </c>
      <c r="X474" s="23">
        <f t="shared" si="150"/>
        <v>48</v>
      </c>
      <c r="Y474" s="23">
        <f t="shared" si="150"/>
        <v>79</v>
      </c>
      <c r="Z474" s="23">
        <f t="shared" si="150"/>
        <v>59</v>
      </c>
    </row>
    <row r="475" spans="2:26" x14ac:dyDescent="0.15">
      <c r="B475" s="23">
        <v>473</v>
      </c>
      <c r="C475" s="23" t="str">
        <f t="shared" si="143"/>
        <v>挂饰473</v>
      </c>
      <c r="D475" s="23" t="str">
        <f t="shared" si="132"/>
        <v>c</v>
      </c>
      <c r="E475" s="89" t="s">
        <v>1989</v>
      </c>
      <c r="F475" s="90" t="s">
        <v>2006</v>
      </c>
      <c r="G475" s="22" t="s">
        <v>2013</v>
      </c>
      <c r="H475" s="23">
        <f t="shared" si="148"/>
        <v>1</v>
      </c>
      <c r="I475" s="23">
        <f t="shared" si="136"/>
        <v>18</v>
      </c>
      <c r="J475" s="23">
        <f t="shared" si="137"/>
        <v>0</v>
      </c>
      <c r="K475" s="23">
        <f t="shared" si="138"/>
        <v>0</v>
      </c>
      <c r="L475" s="23">
        <f t="shared" si="139"/>
        <v>0</v>
      </c>
      <c r="M475" s="89" t="s">
        <v>1992</v>
      </c>
      <c r="N475" s="23">
        <f t="shared" si="140"/>
        <v>0</v>
      </c>
      <c r="O475" s="23">
        <f t="shared" si="141"/>
        <v>0</v>
      </c>
      <c r="P475" s="23">
        <f t="shared" si="142"/>
        <v>0</v>
      </c>
      <c r="Q475" s="112">
        <f t="shared" si="144"/>
        <v>0</v>
      </c>
      <c r="R475" s="112">
        <f t="shared" si="145"/>
        <v>0</v>
      </c>
      <c r="S475" s="112">
        <f t="shared" si="146"/>
        <v>0</v>
      </c>
      <c r="T475" s="89" t="s">
        <v>1989</v>
      </c>
      <c r="U475" s="23">
        <f t="shared" si="150"/>
        <v>0</v>
      </c>
      <c r="V475" s="23">
        <f t="shared" si="150"/>
        <v>0</v>
      </c>
      <c r="W475" s="23">
        <f t="shared" si="150"/>
        <v>0</v>
      </c>
      <c r="X475" s="23">
        <f t="shared" si="150"/>
        <v>0</v>
      </c>
      <c r="Y475" s="23">
        <f t="shared" si="150"/>
        <v>0</v>
      </c>
      <c r="Z475" s="23">
        <f t="shared" si="150"/>
        <v>0</v>
      </c>
    </row>
    <row r="476" spans="2:26" x14ac:dyDescent="0.15">
      <c r="B476" s="23">
        <v>474</v>
      </c>
      <c r="C476" s="23" t="str">
        <f t="shared" si="143"/>
        <v>挂饰474</v>
      </c>
      <c r="D476" s="23" t="str">
        <f t="shared" si="132"/>
        <v>c</v>
      </c>
      <c r="E476" s="89" t="s">
        <v>1989</v>
      </c>
      <c r="F476" s="90" t="s">
        <v>2006</v>
      </c>
      <c r="G476" s="22" t="s">
        <v>2013</v>
      </c>
      <c r="H476" s="23">
        <f t="shared" si="148"/>
        <v>2</v>
      </c>
      <c r="I476" s="23">
        <f t="shared" si="136"/>
        <v>36</v>
      </c>
      <c r="J476" s="23">
        <f t="shared" si="137"/>
        <v>0</v>
      </c>
      <c r="K476" s="23">
        <f t="shared" si="138"/>
        <v>0</v>
      </c>
      <c r="L476" s="23">
        <f t="shared" si="139"/>
        <v>0</v>
      </c>
      <c r="M476" s="89" t="s">
        <v>1992</v>
      </c>
      <c r="N476" s="23">
        <f t="shared" si="140"/>
        <v>0</v>
      </c>
      <c r="O476" s="23">
        <f t="shared" si="141"/>
        <v>0</v>
      </c>
      <c r="P476" s="23">
        <f t="shared" si="142"/>
        <v>0</v>
      </c>
      <c r="Q476" s="112">
        <f t="shared" si="144"/>
        <v>0</v>
      </c>
      <c r="R476" s="112">
        <f t="shared" si="145"/>
        <v>0</v>
      </c>
      <c r="S476" s="112">
        <f t="shared" si="146"/>
        <v>0</v>
      </c>
      <c r="T476" s="89" t="s">
        <v>1989</v>
      </c>
      <c r="U476" s="23">
        <f t="shared" si="150"/>
        <v>0</v>
      </c>
      <c r="V476" s="23">
        <f t="shared" si="150"/>
        <v>0</v>
      </c>
      <c r="W476" s="23">
        <f t="shared" si="150"/>
        <v>0</v>
      </c>
      <c r="X476" s="23">
        <f t="shared" si="150"/>
        <v>0</v>
      </c>
      <c r="Y476" s="23">
        <f t="shared" si="150"/>
        <v>0</v>
      </c>
      <c r="Z476" s="23">
        <f t="shared" si="150"/>
        <v>0</v>
      </c>
    </row>
    <row r="477" spans="2:26" x14ac:dyDescent="0.15">
      <c r="B477" s="23">
        <v>475</v>
      </c>
      <c r="C477" s="23" t="str">
        <f t="shared" si="143"/>
        <v>挂饰475</v>
      </c>
      <c r="D477" s="23" t="str">
        <f t="shared" si="132"/>
        <v>c</v>
      </c>
      <c r="E477" s="89" t="s">
        <v>1989</v>
      </c>
      <c r="F477" s="90" t="s">
        <v>2006</v>
      </c>
      <c r="G477" s="22" t="s">
        <v>2013</v>
      </c>
      <c r="H477" s="23">
        <f t="shared" si="148"/>
        <v>3</v>
      </c>
      <c r="I477" s="23">
        <f t="shared" si="136"/>
        <v>53</v>
      </c>
      <c r="J477" s="23">
        <f t="shared" si="137"/>
        <v>0</v>
      </c>
      <c r="K477" s="23">
        <f t="shared" si="138"/>
        <v>0</v>
      </c>
      <c r="L477" s="23">
        <f t="shared" si="139"/>
        <v>0</v>
      </c>
      <c r="M477" s="89" t="s">
        <v>1992</v>
      </c>
      <c r="N477" s="23">
        <f t="shared" si="140"/>
        <v>0</v>
      </c>
      <c r="O477" s="23">
        <f t="shared" si="141"/>
        <v>0</v>
      </c>
      <c r="P477" s="23">
        <f t="shared" si="142"/>
        <v>0</v>
      </c>
      <c r="Q477" s="112">
        <f t="shared" si="144"/>
        <v>0</v>
      </c>
      <c r="R477" s="112">
        <f t="shared" si="145"/>
        <v>0</v>
      </c>
      <c r="S477" s="112">
        <f t="shared" si="146"/>
        <v>0</v>
      </c>
      <c r="T477" s="89" t="s">
        <v>1989</v>
      </c>
      <c r="U477" s="23">
        <f t="shared" si="150"/>
        <v>0</v>
      </c>
      <c r="V477" s="23">
        <f t="shared" si="150"/>
        <v>0</v>
      </c>
      <c r="W477" s="23">
        <f t="shared" si="150"/>
        <v>0</v>
      </c>
      <c r="X477" s="23">
        <f t="shared" si="150"/>
        <v>0</v>
      </c>
      <c r="Y477" s="23">
        <f t="shared" si="150"/>
        <v>0</v>
      </c>
      <c r="Z477" s="23">
        <f t="shared" si="150"/>
        <v>0</v>
      </c>
    </row>
    <row r="478" spans="2:26" x14ac:dyDescent="0.15">
      <c r="B478" s="23">
        <v>476</v>
      </c>
      <c r="C478" s="23" t="str">
        <f t="shared" si="143"/>
        <v>挂饰476</v>
      </c>
      <c r="D478" s="23" t="str">
        <f t="shared" si="132"/>
        <v>c</v>
      </c>
      <c r="E478" s="89" t="s">
        <v>1989</v>
      </c>
      <c r="F478" s="90" t="s">
        <v>2006</v>
      </c>
      <c r="G478" s="22" t="s">
        <v>2013</v>
      </c>
      <c r="H478" s="23">
        <f t="shared" si="148"/>
        <v>4</v>
      </c>
      <c r="I478" s="23">
        <f t="shared" si="136"/>
        <v>71</v>
      </c>
      <c r="J478" s="23">
        <f t="shared" si="137"/>
        <v>0</v>
      </c>
      <c r="K478" s="23">
        <f t="shared" si="138"/>
        <v>0</v>
      </c>
      <c r="L478" s="23">
        <f t="shared" si="139"/>
        <v>0</v>
      </c>
      <c r="M478" s="89" t="s">
        <v>1992</v>
      </c>
      <c r="N478" s="23">
        <f t="shared" si="140"/>
        <v>0</v>
      </c>
      <c r="O478" s="23">
        <f t="shared" si="141"/>
        <v>0</v>
      </c>
      <c r="P478" s="23">
        <f t="shared" si="142"/>
        <v>0</v>
      </c>
      <c r="Q478" s="112">
        <f t="shared" si="144"/>
        <v>0</v>
      </c>
      <c r="R478" s="112">
        <f t="shared" si="145"/>
        <v>0</v>
      </c>
      <c r="S478" s="112">
        <f t="shared" si="146"/>
        <v>0</v>
      </c>
      <c r="T478" s="89" t="s">
        <v>1989</v>
      </c>
      <c r="U478" s="23">
        <f t="shared" si="150"/>
        <v>0</v>
      </c>
      <c r="V478" s="23">
        <f t="shared" si="150"/>
        <v>0</v>
      </c>
      <c r="W478" s="23">
        <f t="shared" si="150"/>
        <v>0</v>
      </c>
      <c r="X478" s="23">
        <f t="shared" si="150"/>
        <v>0</v>
      </c>
      <c r="Y478" s="23">
        <f t="shared" si="150"/>
        <v>0</v>
      </c>
      <c r="Z478" s="23">
        <f t="shared" si="150"/>
        <v>0</v>
      </c>
    </row>
    <row r="479" spans="2:26" x14ac:dyDescent="0.15">
      <c r="B479" s="23">
        <v>477</v>
      </c>
      <c r="C479" s="23" t="str">
        <f t="shared" si="143"/>
        <v>挂饰477</v>
      </c>
      <c r="D479" s="23" t="str">
        <f t="shared" si="132"/>
        <v>c</v>
      </c>
      <c r="E479" s="89" t="s">
        <v>1989</v>
      </c>
      <c r="F479" s="90" t="s">
        <v>2006</v>
      </c>
      <c r="G479" s="22" t="s">
        <v>2013</v>
      </c>
      <c r="H479" s="23">
        <f t="shared" si="148"/>
        <v>5</v>
      </c>
      <c r="I479" s="23">
        <f t="shared" si="136"/>
        <v>89</v>
      </c>
      <c r="J479" s="23">
        <f t="shared" si="137"/>
        <v>0</v>
      </c>
      <c r="K479" s="23">
        <f t="shared" si="138"/>
        <v>0</v>
      </c>
      <c r="L479" s="23">
        <f t="shared" si="139"/>
        <v>0</v>
      </c>
      <c r="M479" s="89" t="s">
        <v>1992</v>
      </c>
      <c r="N479" s="23">
        <f t="shared" si="140"/>
        <v>0</v>
      </c>
      <c r="O479" s="23">
        <f t="shared" si="141"/>
        <v>0</v>
      </c>
      <c r="P479" s="23">
        <f t="shared" si="142"/>
        <v>0</v>
      </c>
      <c r="Q479" s="112">
        <f t="shared" si="144"/>
        <v>0</v>
      </c>
      <c r="R479" s="112">
        <f t="shared" si="145"/>
        <v>0</v>
      </c>
      <c r="S479" s="112">
        <f t="shared" si="146"/>
        <v>0</v>
      </c>
      <c r="T479" s="89" t="s">
        <v>1989</v>
      </c>
      <c r="U479" s="23">
        <f t="shared" si="150"/>
        <v>0</v>
      </c>
      <c r="V479" s="23">
        <f t="shared" si="150"/>
        <v>0</v>
      </c>
      <c r="W479" s="23">
        <f t="shared" si="150"/>
        <v>0</v>
      </c>
      <c r="X479" s="23">
        <f t="shared" si="150"/>
        <v>0</v>
      </c>
      <c r="Y479" s="23">
        <f t="shared" si="150"/>
        <v>0</v>
      </c>
      <c r="Z479" s="23">
        <f t="shared" si="150"/>
        <v>0</v>
      </c>
    </row>
    <row r="480" spans="2:26" x14ac:dyDescent="0.15">
      <c r="B480" s="23">
        <v>478</v>
      </c>
      <c r="C480" s="23" t="str">
        <f t="shared" si="143"/>
        <v>挂饰478</v>
      </c>
      <c r="D480" s="23" t="str">
        <f t="shared" si="132"/>
        <v>c</v>
      </c>
      <c r="E480" s="89" t="s">
        <v>1989</v>
      </c>
      <c r="F480" s="90" t="s">
        <v>2006</v>
      </c>
      <c r="G480" s="22" t="s">
        <v>2013</v>
      </c>
      <c r="H480" s="23">
        <f t="shared" si="148"/>
        <v>6</v>
      </c>
      <c r="I480" s="23">
        <f t="shared" si="136"/>
        <v>107</v>
      </c>
      <c r="J480" s="23">
        <f t="shared" si="137"/>
        <v>0</v>
      </c>
      <c r="K480" s="23">
        <f t="shared" si="138"/>
        <v>0</v>
      </c>
      <c r="L480" s="23">
        <f t="shared" si="139"/>
        <v>0</v>
      </c>
      <c r="M480" s="89" t="s">
        <v>1992</v>
      </c>
      <c r="N480" s="23">
        <f t="shared" si="140"/>
        <v>0</v>
      </c>
      <c r="O480" s="23">
        <f t="shared" si="141"/>
        <v>0</v>
      </c>
      <c r="P480" s="23">
        <f t="shared" si="142"/>
        <v>0</v>
      </c>
      <c r="Q480" s="112">
        <f t="shared" si="144"/>
        <v>0</v>
      </c>
      <c r="R480" s="112">
        <f t="shared" si="145"/>
        <v>0</v>
      </c>
      <c r="S480" s="112">
        <f t="shared" si="146"/>
        <v>0</v>
      </c>
      <c r="T480" s="89" t="s">
        <v>1989</v>
      </c>
      <c r="U480" s="23">
        <f t="shared" si="150"/>
        <v>0</v>
      </c>
      <c r="V480" s="23">
        <f t="shared" si="150"/>
        <v>0</v>
      </c>
      <c r="W480" s="23">
        <f t="shared" si="150"/>
        <v>0</v>
      </c>
      <c r="X480" s="23">
        <f t="shared" si="150"/>
        <v>0</v>
      </c>
      <c r="Y480" s="23">
        <f t="shared" si="150"/>
        <v>0</v>
      </c>
      <c r="Z480" s="23">
        <f t="shared" si="150"/>
        <v>0</v>
      </c>
    </row>
    <row r="481" spans="2:26" x14ac:dyDescent="0.15">
      <c r="B481" s="23">
        <v>479</v>
      </c>
      <c r="C481" s="23" t="str">
        <f t="shared" si="143"/>
        <v>挂饰479</v>
      </c>
      <c r="D481" s="23" t="str">
        <f t="shared" si="132"/>
        <v>c</v>
      </c>
      <c r="E481" s="89" t="s">
        <v>1989</v>
      </c>
      <c r="F481" s="90" t="s">
        <v>2006</v>
      </c>
      <c r="G481" s="22" t="s">
        <v>2013</v>
      </c>
      <c r="H481" s="23">
        <f t="shared" si="148"/>
        <v>7</v>
      </c>
      <c r="I481" s="23">
        <f t="shared" si="136"/>
        <v>124</v>
      </c>
      <c r="J481" s="23">
        <f t="shared" si="137"/>
        <v>0</v>
      </c>
      <c r="K481" s="23">
        <f t="shared" si="138"/>
        <v>0</v>
      </c>
      <c r="L481" s="23">
        <f t="shared" si="139"/>
        <v>0</v>
      </c>
      <c r="M481" s="89" t="s">
        <v>1992</v>
      </c>
      <c r="N481" s="23">
        <f t="shared" si="140"/>
        <v>0</v>
      </c>
      <c r="O481" s="23">
        <f t="shared" si="141"/>
        <v>0</v>
      </c>
      <c r="P481" s="23">
        <f t="shared" si="142"/>
        <v>0</v>
      </c>
      <c r="Q481" s="112">
        <f t="shared" si="144"/>
        <v>0</v>
      </c>
      <c r="R481" s="112">
        <f t="shared" si="145"/>
        <v>0</v>
      </c>
      <c r="S481" s="112">
        <f t="shared" si="146"/>
        <v>0</v>
      </c>
      <c r="T481" s="89" t="s">
        <v>1989</v>
      </c>
      <c r="U481" s="23">
        <f t="shared" si="150"/>
        <v>0</v>
      </c>
      <c r="V481" s="23">
        <f t="shared" si="150"/>
        <v>0</v>
      </c>
      <c r="W481" s="23">
        <f t="shared" si="150"/>
        <v>0</v>
      </c>
      <c r="X481" s="23">
        <f t="shared" si="150"/>
        <v>0</v>
      </c>
      <c r="Y481" s="23">
        <f t="shared" si="150"/>
        <v>0</v>
      </c>
      <c r="Z481" s="23">
        <f t="shared" si="150"/>
        <v>0</v>
      </c>
    </row>
    <row r="482" spans="2:26" x14ac:dyDescent="0.15">
      <c r="B482" s="23">
        <v>480</v>
      </c>
      <c r="C482" s="23" t="str">
        <f t="shared" si="143"/>
        <v>挂饰480</v>
      </c>
      <c r="D482" s="23" t="str">
        <f t="shared" si="132"/>
        <v>c</v>
      </c>
      <c r="E482" s="89" t="s">
        <v>1989</v>
      </c>
      <c r="F482" s="90" t="s">
        <v>2006</v>
      </c>
      <c r="G482" s="22" t="s">
        <v>2013</v>
      </c>
      <c r="H482" s="23">
        <f t="shared" si="148"/>
        <v>8</v>
      </c>
      <c r="I482" s="23">
        <f t="shared" si="136"/>
        <v>142</v>
      </c>
      <c r="J482" s="23">
        <f t="shared" si="137"/>
        <v>0</v>
      </c>
      <c r="K482" s="23">
        <f t="shared" si="138"/>
        <v>0</v>
      </c>
      <c r="L482" s="23">
        <f t="shared" si="139"/>
        <v>0</v>
      </c>
      <c r="M482" s="89" t="s">
        <v>1992</v>
      </c>
      <c r="N482" s="23">
        <f t="shared" si="140"/>
        <v>0</v>
      </c>
      <c r="O482" s="23">
        <f t="shared" si="141"/>
        <v>0</v>
      </c>
      <c r="P482" s="23">
        <f t="shared" si="142"/>
        <v>0</v>
      </c>
      <c r="Q482" s="112">
        <f t="shared" si="144"/>
        <v>0</v>
      </c>
      <c r="R482" s="112">
        <f t="shared" si="145"/>
        <v>0</v>
      </c>
      <c r="S482" s="112">
        <f t="shared" si="146"/>
        <v>0</v>
      </c>
      <c r="T482" s="89" t="s">
        <v>1989</v>
      </c>
      <c r="U482" s="23">
        <f t="shared" si="150"/>
        <v>0</v>
      </c>
      <c r="V482" s="23">
        <f t="shared" si="150"/>
        <v>0</v>
      </c>
      <c r="W482" s="23">
        <f t="shared" si="150"/>
        <v>0</v>
      </c>
      <c r="X482" s="23">
        <f t="shared" si="150"/>
        <v>0</v>
      </c>
      <c r="Y482" s="23">
        <f t="shared" si="150"/>
        <v>0</v>
      </c>
      <c r="Z482" s="23">
        <f t="shared" si="150"/>
        <v>0</v>
      </c>
    </row>
    <row r="483" spans="2:26" x14ac:dyDescent="0.15">
      <c r="B483" s="23">
        <v>481</v>
      </c>
      <c r="C483" s="23" t="str">
        <f t="shared" si="143"/>
        <v>挂饰481</v>
      </c>
      <c r="D483" s="23" t="str">
        <f t="shared" si="132"/>
        <v>s</v>
      </c>
      <c r="E483" s="89" t="s">
        <v>1989</v>
      </c>
      <c r="F483" s="90" t="s">
        <v>2006</v>
      </c>
      <c r="G483" s="22" t="s">
        <v>2014</v>
      </c>
      <c r="H483" s="23">
        <f t="shared" si="148"/>
        <v>1</v>
      </c>
      <c r="I483" s="23">
        <f t="shared" si="136"/>
        <v>18</v>
      </c>
      <c r="J483" s="23">
        <f t="shared" si="137"/>
        <v>14</v>
      </c>
      <c r="K483" s="23">
        <f t="shared" si="138"/>
        <v>10</v>
      </c>
      <c r="L483" s="23">
        <f t="shared" si="139"/>
        <v>12</v>
      </c>
      <c r="M483" s="89" t="s">
        <v>1992</v>
      </c>
      <c r="N483" s="23">
        <f t="shared" si="140"/>
        <v>10</v>
      </c>
      <c r="O483" s="23">
        <f t="shared" si="141"/>
        <v>9</v>
      </c>
      <c r="P483" s="23">
        <f t="shared" si="142"/>
        <v>5</v>
      </c>
      <c r="Q483" s="112">
        <f t="shared" si="144"/>
        <v>2.5000000000000001E-2</v>
      </c>
      <c r="R483" s="112">
        <f t="shared" si="145"/>
        <v>2.2499999999999999E-2</v>
      </c>
      <c r="S483" s="112">
        <f t="shared" si="146"/>
        <v>8.3333333333333332E-3</v>
      </c>
      <c r="T483" s="89" t="s">
        <v>1989</v>
      </c>
      <c r="U483" s="23">
        <f t="shared" ref="U483:Z492" si="151">ROUND(VLOOKUP($F483,professionGrow,MATCH(U$2,professionGrowPName,0),FALSE)*(1+VLOOKUP($G483,professionGrowP,MATCH(U$2,professionGrowPName,0),FALSE))*$H483*10*VLOOKUP($D483,drop_qulity,5,FALSE),0)</f>
        <v>5</v>
      </c>
      <c r="V483" s="23">
        <f t="shared" si="151"/>
        <v>5</v>
      </c>
      <c r="W483" s="23">
        <f t="shared" si="151"/>
        <v>7</v>
      </c>
      <c r="X483" s="23">
        <f t="shared" si="151"/>
        <v>6</v>
      </c>
      <c r="Y483" s="23">
        <f t="shared" si="151"/>
        <v>5</v>
      </c>
      <c r="Z483" s="23">
        <f t="shared" si="151"/>
        <v>4</v>
      </c>
    </row>
    <row r="484" spans="2:26" x14ac:dyDescent="0.15">
      <c r="B484" s="23">
        <v>482</v>
      </c>
      <c r="C484" s="23" t="str">
        <f t="shared" si="143"/>
        <v>挂饰482</v>
      </c>
      <c r="D484" s="23" t="str">
        <f t="shared" ref="D484:D547" si="152">D452</f>
        <v>s</v>
      </c>
      <c r="E484" s="89" t="s">
        <v>1989</v>
      </c>
      <c r="F484" s="90" t="s">
        <v>2006</v>
      </c>
      <c r="G484" s="22" t="s">
        <v>2014</v>
      </c>
      <c r="H484" s="23">
        <f t="shared" si="148"/>
        <v>2</v>
      </c>
      <c r="I484" s="23">
        <f t="shared" si="136"/>
        <v>37</v>
      </c>
      <c r="J484" s="23">
        <f t="shared" si="137"/>
        <v>29</v>
      </c>
      <c r="K484" s="23">
        <f t="shared" si="138"/>
        <v>20</v>
      </c>
      <c r="L484" s="23">
        <f t="shared" si="139"/>
        <v>24</v>
      </c>
      <c r="M484" s="89" t="s">
        <v>1992</v>
      </c>
      <c r="N484" s="23">
        <f t="shared" si="140"/>
        <v>20</v>
      </c>
      <c r="O484" s="23">
        <f t="shared" si="141"/>
        <v>18</v>
      </c>
      <c r="P484" s="23">
        <f t="shared" si="142"/>
        <v>11</v>
      </c>
      <c r="Q484" s="112">
        <f t="shared" si="144"/>
        <v>5.5E-2</v>
      </c>
      <c r="R484" s="112">
        <f t="shared" si="145"/>
        <v>4.4999999999999998E-2</v>
      </c>
      <c r="S484" s="112">
        <f t="shared" si="146"/>
        <v>1.8333333333333333E-2</v>
      </c>
      <c r="T484" s="89" t="s">
        <v>1989</v>
      </c>
      <c r="U484" s="23">
        <f t="shared" si="151"/>
        <v>11</v>
      </c>
      <c r="V484" s="23">
        <f t="shared" si="151"/>
        <v>11</v>
      </c>
      <c r="W484" s="23">
        <f t="shared" si="151"/>
        <v>14</v>
      </c>
      <c r="X484" s="23">
        <f t="shared" si="151"/>
        <v>13</v>
      </c>
      <c r="Y484" s="23">
        <f t="shared" si="151"/>
        <v>9</v>
      </c>
      <c r="Z484" s="23">
        <f t="shared" si="151"/>
        <v>8</v>
      </c>
    </row>
    <row r="485" spans="2:26" x14ac:dyDescent="0.15">
      <c r="B485" s="23">
        <v>483</v>
      </c>
      <c r="C485" s="23" t="str">
        <f t="shared" si="143"/>
        <v>挂饰483</v>
      </c>
      <c r="D485" s="23" t="str">
        <f t="shared" si="152"/>
        <v>s</v>
      </c>
      <c r="E485" s="89" t="s">
        <v>1989</v>
      </c>
      <c r="F485" s="90" t="s">
        <v>2006</v>
      </c>
      <c r="G485" s="22" t="s">
        <v>2014</v>
      </c>
      <c r="H485" s="23">
        <f t="shared" si="148"/>
        <v>3</v>
      </c>
      <c r="I485" s="23">
        <f t="shared" si="136"/>
        <v>55</v>
      </c>
      <c r="J485" s="23">
        <f t="shared" si="137"/>
        <v>43</v>
      </c>
      <c r="K485" s="23">
        <f t="shared" si="138"/>
        <v>29</v>
      </c>
      <c r="L485" s="23">
        <f t="shared" si="139"/>
        <v>36</v>
      </c>
      <c r="M485" s="89" t="s">
        <v>1992</v>
      </c>
      <c r="N485" s="23">
        <f t="shared" si="140"/>
        <v>29</v>
      </c>
      <c r="O485" s="23">
        <f t="shared" si="141"/>
        <v>27</v>
      </c>
      <c r="P485" s="23">
        <f t="shared" si="142"/>
        <v>16</v>
      </c>
      <c r="Q485" s="112">
        <f t="shared" si="144"/>
        <v>0.08</v>
      </c>
      <c r="R485" s="112">
        <f t="shared" si="145"/>
        <v>6.7500000000000004E-2</v>
      </c>
      <c r="S485" s="112">
        <f t="shared" si="146"/>
        <v>2.6666666666666665E-2</v>
      </c>
      <c r="T485" s="89" t="s">
        <v>1989</v>
      </c>
      <c r="U485" s="23">
        <f t="shared" si="151"/>
        <v>16</v>
      </c>
      <c r="V485" s="23">
        <f t="shared" si="151"/>
        <v>16</v>
      </c>
      <c r="W485" s="23">
        <f t="shared" si="151"/>
        <v>21</v>
      </c>
      <c r="X485" s="23">
        <f t="shared" si="151"/>
        <v>19</v>
      </c>
      <c r="Y485" s="23">
        <f t="shared" si="151"/>
        <v>14</v>
      </c>
      <c r="Z485" s="23">
        <f t="shared" si="151"/>
        <v>11</v>
      </c>
    </row>
    <row r="486" spans="2:26" x14ac:dyDescent="0.15">
      <c r="B486" s="23">
        <v>484</v>
      </c>
      <c r="C486" s="23" t="str">
        <f t="shared" si="143"/>
        <v>挂饰484</v>
      </c>
      <c r="D486" s="23" t="str">
        <f t="shared" si="152"/>
        <v>s</v>
      </c>
      <c r="E486" s="89" t="s">
        <v>1989</v>
      </c>
      <c r="F486" s="90" t="s">
        <v>2006</v>
      </c>
      <c r="G486" s="22" t="s">
        <v>2014</v>
      </c>
      <c r="H486" s="23">
        <f t="shared" si="148"/>
        <v>4</v>
      </c>
      <c r="I486" s="23">
        <f t="shared" si="136"/>
        <v>74</v>
      </c>
      <c r="J486" s="23">
        <f t="shared" si="137"/>
        <v>57</v>
      </c>
      <c r="K486" s="23">
        <f t="shared" si="138"/>
        <v>39</v>
      </c>
      <c r="L486" s="23">
        <f t="shared" si="139"/>
        <v>48</v>
      </c>
      <c r="M486" s="89" t="s">
        <v>1992</v>
      </c>
      <c r="N486" s="23">
        <f t="shared" si="140"/>
        <v>39</v>
      </c>
      <c r="O486" s="23">
        <f t="shared" si="141"/>
        <v>36</v>
      </c>
      <c r="P486" s="23">
        <f t="shared" si="142"/>
        <v>22</v>
      </c>
      <c r="Q486" s="112">
        <f t="shared" si="144"/>
        <v>0.11</v>
      </c>
      <c r="R486" s="112">
        <f t="shared" si="145"/>
        <v>0.09</v>
      </c>
      <c r="S486" s="112">
        <f t="shared" si="146"/>
        <v>3.6666666666666667E-2</v>
      </c>
      <c r="T486" s="89" t="s">
        <v>1989</v>
      </c>
      <c r="U486" s="23">
        <f t="shared" si="151"/>
        <v>22</v>
      </c>
      <c r="V486" s="23">
        <f t="shared" si="151"/>
        <v>22</v>
      </c>
      <c r="W486" s="23">
        <f t="shared" si="151"/>
        <v>28</v>
      </c>
      <c r="X486" s="23">
        <f t="shared" si="151"/>
        <v>25</v>
      </c>
      <c r="Y486" s="23">
        <f t="shared" si="151"/>
        <v>18</v>
      </c>
      <c r="Z486" s="23">
        <f t="shared" si="151"/>
        <v>15</v>
      </c>
    </row>
    <row r="487" spans="2:26" x14ac:dyDescent="0.15">
      <c r="B487" s="23">
        <v>485</v>
      </c>
      <c r="C487" s="23" t="str">
        <f t="shared" si="143"/>
        <v>挂饰485</v>
      </c>
      <c r="D487" s="23" t="str">
        <f t="shared" si="152"/>
        <v>s</v>
      </c>
      <c r="E487" s="89" t="s">
        <v>1989</v>
      </c>
      <c r="F487" s="90" t="s">
        <v>2006</v>
      </c>
      <c r="G487" s="22" t="s">
        <v>2014</v>
      </c>
      <c r="H487" s="23">
        <f t="shared" si="148"/>
        <v>5</v>
      </c>
      <c r="I487" s="23">
        <f t="shared" si="136"/>
        <v>92</v>
      </c>
      <c r="J487" s="23">
        <f t="shared" si="137"/>
        <v>71</v>
      </c>
      <c r="K487" s="23">
        <f t="shared" si="138"/>
        <v>49</v>
      </c>
      <c r="L487" s="23">
        <f t="shared" si="139"/>
        <v>60</v>
      </c>
      <c r="M487" s="89" t="s">
        <v>1992</v>
      </c>
      <c r="N487" s="23">
        <f t="shared" si="140"/>
        <v>49</v>
      </c>
      <c r="O487" s="23">
        <f t="shared" si="141"/>
        <v>45</v>
      </c>
      <c r="P487" s="23">
        <f t="shared" si="142"/>
        <v>27</v>
      </c>
      <c r="Q487" s="112">
        <f t="shared" si="144"/>
        <v>0.13500000000000001</v>
      </c>
      <c r="R487" s="112">
        <f t="shared" si="145"/>
        <v>0.1125</v>
      </c>
      <c r="S487" s="112">
        <f t="shared" si="146"/>
        <v>4.4999999999999998E-2</v>
      </c>
      <c r="T487" s="89" t="s">
        <v>1989</v>
      </c>
      <c r="U487" s="23">
        <f t="shared" si="151"/>
        <v>27</v>
      </c>
      <c r="V487" s="23">
        <f t="shared" si="151"/>
        <v>27</v>
      </c>
      <c r="W487" s="23">
        <f t="shared" si="151"/>
        <v>35</v>
      </c>
      <c r="X487" s="23">
        <f t="shared" si="151"/>
        <v>31</v>
      </c>
      <c r="Y487" s="23">
        <f t="shared" si="151"/>
        <v>23</v>
      </c>
      <c r="Z487" s="23">
        <f t="shared" si="151"/>
        <v>19</v>
      </c>
    </row>
    <row r="488" spans="2:26" x14ac:dyDescent="0.15">
      <c r="B488" s="23">
        <v>486</v>
      </c>
      <c r="C488" s="23" t="str">
        <f t="shared" si="143"/>
        <v>挂饰486</v>
      </c>
      <c r="D488" s="23" t="str">
        <f t="shared" si="152"/>
        <v>s</v>
      </c>
      <c r="E488" s="89" t="s">
        <v>1989</v>
      </c>
      <c r="F488" s="90" t="s">
        <v>2006</v>
      </c>
      <c r="G488" s="22" t="s">
        <v>2014</v>
      </c>
      <c r="H488" s="23">
        <f t="shared" si="148"/>
        <v>6</v>
      </c>
      <c r="I488" s="23">
        <f t="shared" si="136"/>
        <v>111</v>
      </c>
      <c r="J488" s="23">
        <f t="shared" si="137"/>
        <v>86</v>
      </c>
      <c r="K488" s="23">
        <f t="shared" si="138"/>
        <v>59</v>
      </c>
      <c r="L488" s="23">
        <f t="shared" si="139"/>
        <v>72</v>
      </c>
      <c r="M488" s="89" t="s">
        <v>1992</v>
      </c>
      <c r="N488" s="23">
        <f t="shared" si="140"/>
        <v>59</v>
      </c>
      <c r="O488" s="23">
        <f t="shared" si="141"/>
        <v>54</v>
      </c>
      <c r="P488" s="23">
        <f t="shared" si="142"/>
        <v>33</v>
      </c>
      <c r="Q488" s="112">
        <f t="shared" si="144"/>
        <v>0.16500000000000001</v>
      </c>
      <c r="R488" s="112">
        <f t="shared" si="145"/>
        <v>0.13500000000000001</v>
      </c>
      <c r="S488" s="112">
        <f t="shared" si="146"/>
        <v>5.5E-2</v>
      </c>
      <c r="T488" s="89" t="s">
        <v>1989</v>
      </c>
      <c r="U488" s="23">
        <f t="shared" si="151"/>
        <v>33</v>
      </c>
      <c r="V488" s="23">
        <f t="shared" si="151"/>
        <v>33</v>
      </c>
      <c r="W488" s="23">
        <f t="shared" si="151"/>
        <v>42</v>
      </c>
      <c r="X488" s="23">
        <f t="shared" si="151"/>
        <v>38</v>
      </c>
      <c r="Y488" s="23">
        <f t="shared" si="151"/>
        <v>28</v>
      </c>
      <c r="Z488" s="23">
        <f t="shared" si="151"/>
        <v>23</v>
      </c>
    </row>
    <row r="489" spans="2:26" x14ac:dyDescent="0.15">
      <c r="B489" s="23">
        <v>487</v>
      </c>
      <c r="C489" s="23" t="str">
        <f t="shared" si="143"/>
        <v>挂饰487</v>
      </c>
      <c r="D489" s="23" t="str">
        <f t="shared" si="152"/>
        <v>s</v>
      </c>
      <c r="E489" s="89" t="s">
        <v>1989</v>
      </c>
      <c r="F489" s="90" t="s">
        <v>2006</v>
      </c>
      <c r="G489" s="22" t="s">
        <v>2014</v>
      </c>
      <c r="H489" s="23">
        <f t="shared" si="148"/>
        <v>7</v>
      </c>
      <c r="I489" s="23">
        <f t="shared" si="136"/>
        <v>129</v>
      </c>
      <c r="J489" s="23">
        <f t="shared" si="137"/>
        <v>100</v>
      </c>
      <c r="K489" s="23">
        <f t="shared" si="138"/>
        <v>69</v>
      </c>
      <c r="L489" s="23">
        <f t="shared" si="139"/>
        <v>84</v>
      </c>
      <c r="M489" s="89" t="s">
        <v>1992</v>
      </c>
      <c r="N489" s="23">
        <f t="shared" si="140"/>
        <v>69</v>
      </c>
      <c r="O489" s="23">
        <f t="shared" si="141"/>
        <v>63</v>
      </c>
      <c r="P489" s="23">
        <f t="shared" si="142"/>
        <v>38</v>
      </c>
      <c r="Q489" s="112">
        <f t="shared" si="144"/>
        <v>0.19</v>
      </c>
      <c r="R489" s="112">
        <f t="shared" si="145"/>
        <v>0.1575</v>
      </c>
      <c r="S489" s="112">
        <f t="shared" si="146"/>
        <v>6.3333333333333325E-2</v>
      </c>
      <c r="T489" s="89" t="s">
        <v>1989</v>
      </c>
      <c r="U489" s="23">
        <f t="shared" si="151"/>
        <v>38</v>
      </c>
      <c r="V489" s="23">
        <f t="shared" si="151"/>
        <v>38</v>
      </c>
      <c r="W489" s="23">
        <f t="shared" si="151"/>
        <v>50</v>
      </c>
      <c r="X489" s="23">
        <f t="shared" si="151"/>
        <v>44</v>
      </c>
      <c r="Y489" s="23">
        <f t="shared" si="151"/>
        <v>32</v>
      </c>
      <c r="Z489" s="23">
        <f t="shared" si="151"/>
        <v>27</v>
      </c>
    </row>
    <row r="490" spans="2:26" x14ac:dyDescent="0.15">
      <c r="B490" s="23">
        <v>488</v>
      </c>
      <c r="C490" s="23" t="str">
        <f t="shared" si="143"/>
        <v>挂饰488</v>
      </c>
      <c r="D490" s="23" t="str">
        <f t="shared" si="152"/>
        <v>s</v>
      </c>
      <c r="E490" s="89" t="s">
        <v>1989</v>
      </c>
      <c r="F490" s="90" t="s">
        <v>2006</v>
      </c>
      <c r="G490" s="22" t="s">
        <v>2014</v>
      </c>
      <c r="H490" s="23">
        <f t="shared" si="148"/>
        <v>8</v>
      </c>
      <c r="I490" s="23">
        <f t="shared" si="136"/>
        <v>147</v>
      </c>
      <c r="J490" s="23">
        <f t="shared" si="137"/>
        <v>114</v>
      </c>
      <c r="K490" s="23">
        <f t="shared" si="138"/>
        <v>78</v>
      </c>
      <c r="L490" s="23">
        <f t="shared" si="139"/>
        <v>96</v>
      </c>
      <c r="M490" s="89" t="s">
        <v>1992</v>
      </c>
      <c r="N490" s="23">
        <f t="shared" si="140"/>
        <v>78</v>
      </c>
      <c r="O490" s="23">
        <f t="shared" si="141"/>
        <v>72</v>
      </c>
      <c r="P490" s="23">
        <f t="shared" si="142"/>
        <v>44</v>
      </c>
      <c r="Q490" s="112">
        <f t="shared" si="144"/>
        <v>0.22</v>
      </c>
      <c r="R490" s="112">
        <f t="shared" si="145"/>
        <v>0.18</v>
      </c>
      <c r="S490" s="112">
        <f t="shared" si="146"/>
        <v>7.3333333333333334E-2</v>
      </c>
      <c r="T490" s="89" t="s">
        <v>1989</v>
      </c>
      <c r="U490" s="23">
        <f t="shared" si="151"/>
        <v>44</v>
      </c>
      <c r="V490" s="23">
        <f t="shared" si="151"/>
        <v>44</v>
      </c>
      <c r="W490" s="23">
        <f t="shared" si="151"/>
        <v>57</v>
      </c>
      <c r="X490" s="23">
        <f t="shared" si="151"/>
        <v>50</v>
      </c>
      <c r="Y490" s="23">
        <f t="shared" si="151"/>
        <v>37</v>
      </c>
      <c r="Z490" s="23">
        <f t="shared" si="151"/>
        <v>30</v>
      </c>
    </row>
    <row r="491" spans="2:26" x14ac:dyDescent="0.15">
      <c r="B491" s="23">
        <v>489</v>
      </c>
      <c r="C491" s="23" t="str">
        <f t="shared" si="143"/>
        <v>挂饰489</v>
      </c>
      <c r="D491" s="23" t="str">
        <f t="shared" si="152"/>
        <v>a</v>
      </c>
      <c r="E491" s="89" t="s">
        <v>1989</v>
      </c>
      <c r="F491" s="90" t="s">
        <v>2006</v>
      </c>
      <c r="G491" s="22" t="s">
        <v>2014</v>
      </c>
      <c r="H491" s="23">
        <f t="shared" si="148"/>
        <v>1</v>
      </c>
      <c r="I491" s="23">
        <f t="shared" si="136"/>
        <v>10</v>
      </c>
      <c r="J491" s="23">
        <f t="shared" si="137"/>
        <v>16</v>
      </c>
      <c r="K491" s="23">
        <f t="shared" si="138"/>
        <v>11</v>
      </c>
      <c r="L491" s="23">
        <f t="shared" si="139"/>
        <v>14</v>
      </c>
      <c r="M491" s="89" t="s">
        <v>1992</v>
      </c>
      <c r="N491" s="23">
        <f t="shared" si="140"/>
        <v>11</v>
      </c>
      <c r="O491" s="23">
        <f t="shared" si="141"/>
        <v>10</v>
      </c>
      <c r="P491" s="23">
        <f t="shared" si="142"/>
        <v>6</v>
      </c>
      <c r="Q491" s="112">
        <f t="shared" si="144"/>
        <v>0.03</v>
      </c>
      <c r="R491" s="112">
        <f t="shared" si="145"/>
        <v>2.5000000000000001E-2</v>
      </c>
      <c r="S491" s="112">
        <f t="shared" si="146"/>
        <v>0.01</v>
      </c>
      <c r="T491" s="89" t="s">
        <v>1989</v>
      </c>
      <c r="U491" s="23">
        <f t="shared" si="151"/>
        <v>6</v>
      </c>
      <c r="V491" s="23">
        <f t="shared" si="151"/>
        <v>6</v>
      </c>
      <c r="W491" s="23">
        <f t="shared" si="151"/>
        <v>8</v>
      </c>
      <c r="X491" s="23">
        <f t="shared" si="151"/>
        <v>7</v>
      </c>
      <c r="Y491" s="23">
        <f t="shared" si="151"/>
        <v>5</v>
      </c>
      <c r="Z491" s="23">
        <f t="shared" si="151"/>
        <v>4</v>
      </c>
    </row>
    <row r="492" spans="2:26" x14ac:dyDescent="0.15">
      <c r="B492" s="23">
        <v>490</v>
      </c>
      <c r="C492" s="23" t="str">
        <f t="shared" si="143"/>
        <v>挂饰490</v>
      </c>
      <c r="D492" s="23" t="str">
        <f t="shared" si="152"/>
        <v>a</v>
      </c>
      <c r="E492" s="89" t="s">
        <v>1989</v>
      </c>
      <c r="F492" s="90" t="s">
        <v>2006</v>
      </c>
      <c r="G492" s="22" t="s">
        <v>2014</v>
      </c>
      <c r="H492" s="23">
        <f t="shared" si="148"/>
        <v>2</v>
      </c>
      <c r="I492" s="23">
        <f t="shared" si="136"/>
        <v>21</v>
      </c>
      <c r="J492" s="23">
        <f t="shared" si="137"/>
        <v>33</v>
      </c>
      <c r="K492" s="23">
        <f t="shared" si="138"/>
        <v>22</v>
      </c>
      <c r="L492" s="23">
        <f t="shared" si="139"/>
        <v>27</v>
      </c>
      <c r="M492" s="89" t="s">
        <v>1992</v>
      </c>
      <c r="N492" s="23">
        <f t="shared" si="140"/>
        <v>22</v>
      </c>
      <c r="O492" s="23">
        <f t="shared" si="141"/>
        <v>21</v>
      </c>
      <c r="P492" s="23">
        <f t="shared" si="142"/>
        <v>12</v>
      </c>
      <c r="Q492" s="112">
        <f t="shared" si="144"/>
        <v>0.06</v>
      </c>
      <c r="R492" s="112">
        <f t="shared" si="145"/>
        <v>5.2499999999999998E-2</v>
      </c>
      <c r="S492" s="112">
        <f t="shared" si="146"/>
        <v>0.02</v>
      </c>
      <c r="T492" s="89" t="s">
        <v>1989</v>
      </c>
      <c r="U492" s="23">
        <f t="shared" si="151"/>
        <v>12</v>
      </c>
      <c r="V492" s="23">
        <f t="shared" si="151"/>
        <v>12</v>
      </c>
      <c r="W492" s="23">
        <f t="shared" si="151"/>
        <v>16</v>
      </c>
      <c r="X492" s="23">
        <f t="shared" si="151"/>
        <v>14</v>
      </c>
      <c r="Y492" s="23">
        <f t="shared" si="151"/>
        <v>11</v>
      </c>
      <c r="Z492" s="23">
        <f t="shared" si="151"/>
        <v>9</v>
      </c>
    </row>
    <row r="493" spans="2:26" x14ac:dyDescent="0.15">
      <c r="B493" s="23">
        <v>491</v>
      </c>
      <c r="C493" s="23" t="str">
        <f t="shared" si="143"/>
        <v>挂饰491</v>
      </c>
      <c r="D493" s="23" t="str">
        <f t="shared" si="152"/>
        <v>a</v>
      </c>
      <c r="E493" s="89" t="s">
        <v>1989</v>
      </c>
      <c r="F493" s="90" t="s">
        <v>2006</v>
      </c>
      <c r="G493" s="22" t="s">
        <v>2014</v>
      </c>
      <c r="H493" s="23">
        <f t="shared" si="148"/>
        <v>3</v>
      </c>
      <c r="I493" s="23">
        <f t="shared" si="136"/>
        <v>31</v>
      </c>
      <c r="J493" s="23">
        <f t="shared" si="137"/>
        <v>49</v>
      </c>
      <c r="K493" s="23">
        <f t="shared" si="138"/>
        <v>34</v>
      </c>
      <c r="L493" s="23">
        <f t="shared" si="139"/>
        <v>41</v>
      </c>
      <c r="M493" s="89" t="s">
        <v>1992</v>
      </c>
      <c r="N493" s="23">
        <f t="shared" si="140"/>
        <v>34</v>
      </c>
      <c r="O493" s="23">
        <f t="shared" si="141"/>
        <v>31</v>
      </c>
      <c r="P493" s="23">
        <f t="shared" si="142"/>
        <v>19</v>
      </c>
      <c r="Q493" s="112">
        <f t="shared" si="144"/>
        <v>9.5000000000000001E-2</v>
      </c>
      <c r="R493" s="112">
        <f t="shared" si="145"/>
        <v>7.7499999999999999E-2</v>
      </c>
      <c r="S493" s="112">
        <f t="shared" si="146"/>
        <v>3.1666666666666662E-2</v>
      </c>
      <c r="T493" s="89" t="s">
        <v>1989</v>
      </c>
      <c r="U493" s="23">
        <f t="shared" ref="U493:Z502" si="153">ROUND(VLOOKUP($F493,professionGrow,MATCH(U$2,professionGrowPName,0),FALSE)*(1+VLOOKUP($G493,professionGrowP,MATCH(U$2,professionGrowPName,0),FALSE))*$H493*10*VLOOKUP($D493,drop_qulity,5,FALSE),0)</f>
        <v>19</v>
      </c>
      <c r="V493" s="23">
        <f t="shared" si="153"/>
        <v>19</v>
      </c>
      <c r="W493" s="23">
        <f t="shared" si="153"/>
        <v>24</v>
      </c>
      <c r="X493" s="23">
        <f t="shared" si="153"/>
        <v>22</v>
      </c>
      <c r="Y493" s="23">
        <f t="shared" si="153"/>
        <v>16</v>
      </c>
      <c r="Z493" s="23">
        <f t="shared" si="153"/>
        <v>13</v>
      </c>
    </row>
    <row r="494" spans="2:26" x14ac:dyDescent="0.15">
      <c r="B494" s="23">
        <v>492</v>
      </c>
      <c r="C494" s="23" t="str">
        <f t="shared" si="143"/>
        <v>挂饰492</v>
      </c>
      <c r="D494" s="23" t="str">
        <f t="shared" si="152"/>
        <v>a</v>
      </c>
      <c r="E494" s="89" t="s">
        <v>1989</v>
      </c>
      <c r="F494" s="90" t="s">
        <v>2006</v>
      </c>
      <c r="G494" s="22" t="s">
        <v>2014</v>
      </c>
      <c r="H494" s="23">
        <f t="shared" si="148"/>
        <v>4</v>
      </c>
      <c r="I494" s="23">
        <f t="shared" si="136"/>
        <v>41</v>
      </c>
      <c r="J494" s="23">
        <f t="shared" si="137"/>
        <v>66</v>
      </c>
      <c r="K494" s="23">
        <f t="shared" si="138"/>
        <v>45</v>
      </c>
      <c r="L494" s="23">
        <f t="shared" si="139"/>
        <v>55</v>
      </c>
      <c r="M494" s="89" t="s">
        <v>1992</v>
      </c>
      <c r="N494" s="23">
        <f t="shared" si="140"/>
        <v>45</v>
      </c>
      <c r="O494" s="23">
        <f t="shared" si="141"/>
        <v>41</v>
      </c>
      <c r="P494" s="23">
        <f t="shared" si="142"/>
        <v>25</v>
      </c>
      <c r="Q494" s="112">
        <f t="shared" si="144"/>
        <v>0.125</v>
      </c>
      <c r="R494" s="112">
        <f t="shared" si="145"/>
        <v>0.10249999999999999</v>
      </c>
      <c r="S494" s="112">
        <f t="shared" si="146"/>
        <v>4.1666666666666671E-2</v>
      </c>
      <c r="T494" s="89" t="s">
        <v>1989</v>
      </c>
      <c r="U494" s="23">
        <f t="shared" si="153"/>
        <v>25</v>
      </c>
      <c r="V494" s="23">
        <f t="shared" si="153"/>
        <v>25</v>
      </c>
      <c r="W494" s="23">
        <f t="shared" si="153"/>
        <v>32</v>
      </c>
      <c r="X494" s="23">
        <f t="shared" si="153"/>
        <v>29</v>
      </c>
      <c r="Y494" s="23">
        <f t="shared" si="153"/>
        <v>21</v>
      </c>
      <c r="Z494" s="23">
        <f t="shared" si="153"/>
        <v>17</v>
      </c>
    </row>
    <row r="495" spans="2:26" x14ac:dyDescent="0.15">
      <c r="B495" s="23">
        <v>493</v>
      </c>
      <c r="C495" s="23" t="str">
        <f t="shared" si="143"/>
        <v>挂饰493</v>
      </c>
      <c r="D495" s="23" t="str">
        <f t="shared" si="152"/>
        <v>a</v>
      </c>
      <c r="E495" s="89" t="s">
        <v>1989</v>
      </c>
      <c r="F495" s="90" t="s">
        <v>2006</v>
      </c>
      <c r="G495" s="22" t="s">
        <v>2014</v>
      </c>
      <c r="H495" s="23">
        <f t="shared" si="148"/>
        <v>5</v>
      </c>
      <c r="I495" s="23">
        <f t="shared" si="136"/>
        <v>52</v>
      </c>
      <c r="J495" s="23">
        <f t="shared" si="137"/>
        <v>82</v>
      </c>
      <c r="K495" s="23">
        <f t="shared" si="138"/>
        <v>56</v>
      </c>
      <c r="L495" s="23">
        <f t="shared" si="139"/>
        <v>69</v>
      </c>
      <c r="M495" s="89" t="s">
        <v>1992</v>
      </c>
      <c r="N495" s="23">
        <f t="shared" si="140"/>
        <v>56</v>
      </c>
      <c r="O495" s="23">
        <f t="shared" si="141"/>
        <v>51</v>
      </c>
      <c r="P495" s="23">
        <f t="shared" si="142"/>
        <v>31</v>
      </c>
      <c r="Q495" s="112">
        <f t="shared" si="144"/>
        <v>0.155</v>
      </c>
      <c r="R495" s="112">
        <f t="shared" si="145"/>
        <v>0.1275</v>
      </c>
      <c r="S495" s="112">
        <f t="shared" si="146"/>
        <v>5.1666666666666666E-2</v>
      </c>
      <c r="T495" s="89" t="s">
        <v>1989</v>
      </c>
      <c r="U495" s="23">
        <f t="shared" si="153"/>
        <v>31</v>
      </c>
      <c r="V495" s="23">
        <f t="shared" si="153"/>
        <v>31</v>
      </c>
      <c r="W495" s="23">
        <f t="shared" si="153"/>
        <v>41</v>
      </c>
      <c r="X495" s="23">
        <f t="shared" si="153"/>
        <v>36</v>
      </c>
      <c r="Y495" s="23">
        <f t="shared" si="153"/>
        <v>27</v>
      </c>
      <c r="Z495" s="23">
        <f t="shared" si="153"/>
        <v>22</v>
      </c>
    </row>
    <row r="496" spans="2:26" x14ac:dyDescent="0.15">
      <c r="B496" s="23">
        <v>494</v>
      </c>
      <c r="C496" s="23" t="str">
        <f t="shared" si="143"/>
        <v>挂饰494</v>
      </c>
      <c r="D496" s="23" t="str">
        <f t="shared" si="152"/>
        <v>a</v>
      </c>
      <c r="E496" s="89" t="s">
        <v>1989</v>
      </c>
      <c r="F496" s="90" t="s">
        <v>2006</v>
      </c>
      <c r="G496" s="22" t="s">
        <v>2014</v>
      </c>
      <c r="H496" s="23">
        <f t="shared" si="148"/>
        <v>6</v>
      </c>
      <c r="I496" s="23">
        <f t="shared" si="136"/>
        <v>62</v>
      </c>
      <c r="J496" s="23">
        <f t="shared" si="137"/>
        <v>98</v>
      </c>
      <c r="K496" s="23">
        <f t="shared" si="138"/>
        <v>67</v>
      </c>
      <c r="L496" s="23">
        <f t="shared" si="139"/>
        <v>82</v>
      </c>
      <c r="M496" s="89" t="s">
        <v>1992</v>
      </c>
      <c r="N496" s="23">
        <f t="shared" si="140"/>
        <v>67</v>
      </c>
      <c r="O496" s="23">
        <f t="shared" si="141"/>
        <v>62</v>
      </c>
      <c r="P496" s="23">
        <f t="shared" si="142"/>
        <v>37</v>
      </c>
      <c r="Q496" s="112">
        <f t="shared" si="144"/>
        <v>0.185</v>
      </c>
      <c r="R496" s="112">
        <f t="shared" si="145"/>
        <v>0.155</v>
      </c>
      <c r="S496" s="112">
        <f t="shared" si="146"/>
        <v>6.1666666666666668E-2</v>
      </c>
      <c r="T496" s="89" t="s">
        <v>1989</v>
      </c>
      <c r="U496" s="23">
        <f t="shared" si="153"/>
        <v>37</v>
      </c>
      <c r="V496" s="23">
        <f t="shared" si="153"/>
        <v>37</v>
      </c>
      <c r="W496" s="23">
        <f t="shared" si="153"/>
        <v>49</v>
      </c>
      <c r="X496" s="23">
        <f t="shared" si="153"/>
        <v>43</v>
      </c>
      <c r="Y496" s="23">
        <f t="shared" si="153"/>
        <v>32</v>
      </c>
      <c r="Z496" s="23">
        <f t="shared" si="153"/>
        <v>26</v>
      </c>
    </row>
    <row r="497" spans="2:26" x14ac:dyDescent="0.15">
      <c r="B497" s="23">
        <v>495</v>
      </c>
      <c r="C497" s="23" t="str">
        <f t="shared" si="143"/>
        <v>挂饰495</v>
      </c>
      <c r="D497" s="23" t="str">
        <f t="shared" si="152"/>
        <v>a</v>
      </c>
      <c r="E497" s="89" t="s">
        <v>1989</v>
      </c>
      <c r="F497" s="90" t="s">
        <v>2006</v>
      </c>
      <c r="G497" s="22" t="s">
        <v>2014</v>
      </c>
      <c r="H497" s="23">
        <f t="shared" si="148"/>
        <v>7</v>
      </c>
      <c r="I497" s="23">
        <f t="shared" si="136"/>
        <v>73</v>
      </c>
      <c r="J497" s="23">
        <f t="shared" si="137"/>
        <v>115</v>
      </c>
      <c r="K497" s="23">
        <f t="shared" si="138"/>
        <v>79</v>
      </c>
      <c r="L497" s="23">
        <f t="shared" si="139"/>
        <v>96</v>
      </c>
      <c r="M497" s="89" t="s">
        <v>1992</v>
      </c>
      <c r="N497" s="23">
        <f t="shared" si="140"/>
        <v>79</v>
      </c>
      <c r="O497" s="23">
        <f t="shared" si="141"/>
        <v>72</v>
      </c>
      <c r="P497" s="23">
        <f t="shared" si="142"/>
        <v>44</v>
      </c>
      <c r="Q497" s="112">
        <f t="shared" si="144"/>
        <v>0.22</v>
      </c>
      <c r="R497" s="112">
        <f t="shared" si="145"/>
        <v>0.18</v>
      </c>
      <c r="S497" s="112">
        <f t="shared" si="146"/>
        <v>7.3333333333333334E-2</v>
      </c>
      <c r="T497" s="89" t="s">
        <v>1989</v>
      </c>
      <c r="U497" s="23">
        <f t="shared" si="153"/>
        <v>44</v>
      </c>
      <c r="V497" s="23">
        <f t="shared" si="153"/>
        <v>44</v>
      </c>
      <c r="W497" s="23">
        <f t="shared" si="153"/>
        <v>57</v>
      </c>
      <c r="X497" s="23">
        <f t="shared" si="153"/>
        <v>50</v>
      </c>
      <c r="Y497" s="23">
        <f t="shared" si="153"/>
        <v>37</v>
      </c>
      <c r="Z497" s="23">
        <f t="shared" si="153"/>
        <v>31</v>
      </c>
    </row>
    <row r="498" spans="2:26" x14ac:dyDescent="0.15">
      <c r="B498" s="23">
        <v>496</v>
      </c>
      <c r="C498" s="23" t="str">
        <f t="shared" si="143"/>
        <v>挂饰496</v>
      </c>
      <c r="D498" s="23" t="str">
        <f t="shared" si="152"/>
        <v>a</v>
      </c>
      <c r="E498" s="89" t="s">
        <v>1989</v>
      </c>
      <c r="F498" s="90" t="s">
        <v>2006</v>
      </c>
      <c r="G498" s="22" t="s">
        <v>2014</v>
      </c>
      <c r="H498" s="23">
        <f t="shared" si="148"/>
        <v>8</v>
      </c>
      <c r="I498" s="23">
        <f t="shared" si="136"/>
        <v>83</v>
      </c>
      <c r="J498" s="23">
        <f t="shared" si="137"/>
        <v>131</v>
      </c>
      <c r="K498" s="23">
        <f t="shared" si="138"/>
        <v>90</v>
      </c>
      <c r="L498" s="23">
        <f t="shared" si="139"/>
        <v>110</v>
      </c>
      <c r="M498" s="89" t="s">
        <v>1992</v>
      </c>
      <c r="N498" s="23">
        <f t="shared" si="140"/>
        <v>90</v>
      </c>
      <c r="O498" s="23">
        <f t="shared" si="141"/>
        <v>82</v>
      </c>
      <c r="P498" s="23">
        <f t="shared" si="142"/>
        <v>50</v>
      </c>
      <c r="Q498" s="112">
        <f t="shared" si="144"/>
        <v>0.25</v>
      </c>
      <c r="R498" s="112">
        <f t="shared" si="145"/>
        <v>0.20499999999999999</v>
      </c>
      <c r="S498" s="112">
        <f t="shared" si="146"/>
        <v>8.3333333333333343E-2</v>
      </c>
      <c r="T498" s="89" t="s">
        <v>1989</v>
      </c>
      <c r="U498" s="23">
        <f t="shared" si="153"/>
        <v>50</v>
      </c>
      <c r="V498" s="23">
        <f t="shared" si="153"/>
        <v>50</v>
      </c>
      <c r="W498" s="23">
        <f t="shared" si="153"/>
        <v>65</v>
      </c>
      <c r="X498" s="23">
        <f t="shared" si="153"/>
        <v>57</v>
      </c>
      <c r="Y498" s="23">
        <f t="shared" si="153"/>
        <v>42</v>
      </c>
      <c r="Z498" s="23">
        <f t="shared" si="153"/>
        <v>35</v>
      </c>
    </row>
    <row r="499" spans="2:26" x14ac:dyDescent="0.15">
      <c r="B499" s="23">
        <v>497</v>
      </c>
      <c r="C499" s="23" t="str">
        <f t="shared" si="143"/>
        <v>挂饰497</v>
      </c>
      <c r="D499" s="23" t="str">
        <f t="shared" si="152"/>
        <v>b</v>
      </c>
      <c r="E499" s="89" t="s">
        <v>1989</v>
      </c>
      <c r="F499" s="90" t="s">
        <v>2006</v>
      </c>
      <c r="G499" s="22" t="s">
        <v>2014</v>
      </c>
      <c r="H499" s="23">
        <f t="shared" si="148"/>
        <v>1</v>
      </c>
      <c r="I499" s="23">
        <f t="shared" si="136"/>
        <v>11</v>
      </c>
      <c r="J499" s="23">
        <f t="shared" si="137"/>
        <v>23</v>
      </c>
      <c r="K499" s="23">
        <f t="shared" si="138"/>
        <v>16</v>
      </c>
      <c r="L499" s="23">
        <f t="shared" si="139"/>
        <v>19</v>
      </c>
      <c r="M499" s="89" t="s">
        <v>1992</v>
      </c>
      <c r="N499" s="23">
        <f t="shared" si="140"/>
        <v>16</v>
      </c>
      <c r="O499" s="23">
        <f t="shared" si="141"/>
        <v>14</v>
      </c>
      <c r="P499" s="23">
        <f t="shared" si="142"/>
        <v>9</v>
      </c>
      <c r="Q499" s="112">
        <f t="shared" si="144"/>
        <v>4.4999999999999998E-2</v>
      </c>
      <c r="R499" s="112">
        <f t="shared" si="145"/>
        <v>3.5000000000000003E-2</v>
      </c>
      <c r="S499" s="112">
        <f t="shared" si="146"/>
        <v>1.4999999999999999E-2</v>
      </c>
      <c r="T499" s="89" t="s">
        <v>1989</v>
      </c>
      <c r="U499" s="23">
        <f t="shared" si="153"/>
        <v>9</v>
      </c>
      <c r="V499" s="23">
        <f t="shared" si="153"/>
        <v>9</v>
      </c>
      <c r="W499" s="23">
        <f t="shared" si="153"/>
        <v>11</v>
      </c>
      <c r="X499" s="23">
        <f t="shared" si="153"/>
        <v>10</v>
      </c>
      <c r="Y499" s="23">
        <f t="shared" si="153"/>
        <v>7</v>
      </c>
      <c r="Z499" s="23">
        <f t="shared" si="153"/>
        <v>6</v>
      </c>
    </row>
    <row r="500" spans="2:26" x14ac:dyDescent="0.15">
      <c r="B500" s="23">
        <v>498</v>
      </c>
      <c r="C500" s="23" t="str">
        <f t="shared" si="143"/>
        <v>挂饰498</v>
      </c>
      <c r="D500" s="23" t="str">
        <f t="shared" si="152"/>
        <v>b</v>
      </c>
      <c r="E500" s="89" t="s">
        <v>1989</v>
      </c>
      <c r="F500" s="90" t="s">
        <v>2006</v>
      </c>
      <c r="G500" s="22" t="s">
        <v>2014</v>
      </c>
      <c r="H500" s="23">
        <f t="shared" si="148"/>
        <v>2</v>
      </c>
      <c r="I500" s="23">
        <f t="shared" si="136"/>
        <v>22</v>
      </c>
      <c r="J500" s="23">
        <f t="shared" si="137"/>
        <v>45</v>
      </c>
      <c r="K500" s="23">
        <f t="shared" si="138"/>
        <v>31</v>
      </c>
      <c r="L500" s="23">
        <f t="shared" si="139"/>
        <v>38</v>
      </c>
      <c r="M500" s="89" t="s">
        <v>1992</v>
      </c>
      <c r="N500" s="23">
        <f t="shared" si="140"/>
        <v>31</v>
      </c>
      <c r="O500" s="23">
        <f t="shared" si="141"/>
        <v>29</v>
      </c>
      <c r="P500" s="23">
        <f t="shared" si="142"/>
        <v>17</v>
      </c>
      <c r="Q500" s="112">
        <f t="shared" si="144"/>
        <v>8.5000000000000006E-2</v>
      </c>
      <c r="R500" s="112">
        <f t="shared" si="145"/>
        <v>7.2499999999999995E-2</v>
      </c>
      <c r="S500" s="112">
        <f t="shared" si="146"/>
        <v>2.8333333333333335E-2</v>
      </c>
      <c r="T500" s="89" t="s">
        <v>1989</v>
      </c>
      <c r="U500" s="23">
        <f t="shared" si="153"/>
        <v>17</v>
      </c>
      <c r="V500" s="23">
        <f t="shared" si="153"/>
        <v>17</v>
      </c>
      <c r="W500" s="23">
        <f t="shared" si="153"/>
        <v>22</v>
      </c>
      <c r="X500" s="23">
        <f t="shared" si="153"/>
        <v>20</v>
      </c>
      <c r="Y500" s="23">
        <f t="shared" si="153"/>
        <v>15</v>
      </c>
      <c r="Z500" s="23">
        <f t="shared" si="153"/>
        <v>12</v>
      </c>
    </row>
    <row r="501" spans="2:26" x14ac:dyDescent="0.15">
      <c r="B501" s="23">
        <v>499</v>
      </c>
      <c r="C501" s="23" t="str">
        <f t="shared" si="143"/>
        <v>挂饰499</v>
      </c>
      <c r="D501" s="23" t="str">
        <f t="shared" si="152"/>
        <v>b</v>
      </c>
      <c r="E501" s="89" t="s">
        <v>1989</v>
      </c>
      <c r="F501" s="90" t="s">
        <v>2006</v>
      </c>
      <c r="G501" s="22" t="s">
        <v>2014</v>
      </c>
      <c r="H501" s="23">
        <f t="shared" si="148"/>
        <v>3</v>
      </c>
      <c r="I501" s="23">
        <f t="shared" si="136"/>
        <v>33</v>
      </c>
      <c r="J501" s="23">
        <f t="shared" si="137"/>
        <v>68</v>
      </c>
      <c r="K501" s="23">
        <f t="shared" si="138"/>
        <v>47</v>
      </c>
      <c r="L501" s="23">
        <f t="shared" si="139"/>
        <v>57</v>
      </c>
      <c r="M501" s="89" t="s">
        <v>1992</v>
      </c>
      <c r="N501" s="23">
        <f t="shared" si="140"/>
        <v>47</v>
      </c>
      <c r="O501" s="23">
        <f t="shared" si="141"/>
        <v>43</v>
      </c>
      <c r="P501" s="23">
        <f t="shared" si="142"/>
        <v>26</v>
      </c>
      <c r="Q501" s="112">
        <f t="shared" si="144"/>
        <v>0.13</v>
      </c>
      <c r="R501" s="112">
        <f t="shared" si="145"/>
        <v>0.1075</v>
      </c>
      <c r="S501" s="112">
        <f t="shared" si="146"/>
        <v>4.3333333333333328E-2</v>
      </c>
      <c r="T501" s="89" t="s">
        <v>1989</v>
      </c>
      <c r="U501" s="23">
        <f t="shared" si="153"/>
        <v>26</v>
      </c>
      <c r="V501" s="23">
        <f t="shared" si="153"/>
        <v>26</v>
      </c>
      <c r="W501" s="23">
        <f t="shared" si="153"/>
        <v>34</v>
      </c>
      <c r="X501" s="23">
        <f t="shared" si="153"/>
        <v>30</v>
      </c>
      <c r="Y501" s="23">
        <f t="shared" si="153"/>
        <v>22</v>
      </c>
      <c r="Z501" s="23">
        <f t="shared" si="153"/>
        <v>18</v>
      </c>
    </row>
    <row r="502" spans="2:26" x14ac:dyDescent="0.15">
      <c r="B502" s="23">
        <v>500</v>
      </c>
      <c r="C502" s="23" t="str">
        <f t="shared" si="143"/>
        <v>挂饰500</v>
      </c>
      <c r="D502" s="23" t="str">
        <f t="shared" si="152"/>
        <v>b</v>
      </c>
      <c r="E502" s="89" t="s">
        <v>1989</v>
      </c>
      <c r="F502" s="90" t="s">
        <v>2006</v>
      </c>
      <c r="G502" s="22" t="s">
        <v>2014</v>
      </c>
      <c r="H502" s="23">
        <f t="shared" si="148"/>
        <v>4</v>
      </c>
      <c r="I502" s="23">
        <f t="shared" si="136"/>
        <v>44</v>
      </c>
      <c r="J502" s="23">
        <f t="shared" si="137"/>
        <v>91</v>
      </c>
      <c r="K502" s="23">
        <f t="shared" si="138"/>
        <v>62</v>
      </c>
      <c r="L502" s="23">
        <f t="shared" si="139"/>
        <v>76</v>
      </c>
      <c r="M502" s="89" t="s">
        <v>1992</v>
      </c>
      <c r="N502" s="23">
        <f t="shared" si="140"/>
        <v>62</v>
      </c>
      <c r="O502" s="23">
        <f t="shared" si="141"/>
        <v>57</v>
      </c>
      <c r="P502" s="23">
        <f t="shared" si="142"/>
        <v>35</v>
      </c>
      <c r="Q502" s="112">
        <f t="shared" si="144"/>
        <v>0.17499999999999999</v>
      </c>
      <c r="R502" s="112">
        <f t="shared" si="145"/>
        <v>0.14249999999999999</v>
      </c>
      <c r="S502" s="112">
        <f t="shared" si="146"/>
        <v>5.8333333333333327E-2</v>
      </c>
      <c r="T502" s="89" t="s">
        <v>1989</v>
      </c>
      <c r="U502" s="23">
        <f t="shared" si="153"/>
        <v>35</v>
      </c>
      <c r="V502" s="23">
        <f t="shared" si="153"/>
        <v>35</v>
      </c>
      <c r="W502" s="23">
        <f t="shared" si="153"/>
        <v>45</v>
      </c>
      <c r="X502" s="23">
        <f t="shared" si="153"/>
        <v>40</v>
      </c>
      <c r="Y502" s="23">
        <f t="shared" si="153"/>
        <v>29</v>
      </c>
      <c r="Z502" s="23">
        <f t="shared" si="153"/>
        <v>24</v>
      </c>
    </row>
    <row r="503" spans="2:26" x14ac:dyDescent="0.15">
      <c r="B503" s="23">
        <v>501</v>
      </c>
      <c r="C503" s="23" t="str">
        <f t="shared" si="143"/>
        <v>挂饰501</v>
      </c>
      <c r="D503" s="23" t="str">
        <f t="shared" si="152"/>
        <v>b</v>
      </c>
      <c r="E503" s="89" t="s">
        <v>1989</v>
      </c>
      <c r="F503" s="90" t="s">
        <v>2006</v>
      </c>
      <c r="G503" s="22" t="s">
        <v>2014</v>
      </c>
      <c r="H503" s="23">
        <f t="shared" si="148"/>
        <v>5</v>
      </c>
      <c r="I503" s="23">
        <f t="shared" si="136"/>
        <v>55</v>
      </c>
      <c r="J503" s="23">
        <f t="shared" si="137"/>
        <v>113</v>
      </c>
      <c r="K503" s="23">
        <f t="shared" si="138"/>
        <v>78</v>
      </c>
      <c r="L503" s="23">
        <f t="shared" si="139"/>
        <v>95</v>
      </c>
      <c r="M503" s="89" t="s">
        <v>1992</v>
      </c>
      <c r="N503" s="23">
        <f t="shared" si="140"/>
        <v>78</v>
      </c>
      <c r="O503" s="23">
        <f t="shared" si="141"/>
        <v>71</v>
      </c>
      <c r="P503" s="23">
        <f t="shared" si="142"/>
        <v>43</v>
      </c>
      <c r="Q503" s="112">
        <f t="shared" si="144"/>
        <v>0.215</v>
      </c>
      <c r="R503" s="112">
        <f t="shared" si="145"/>
        <v>0.17749999999999999</v>
      </c>
      <c r="S503" s="112">
        <f t="shared" si="146"/>
        <v>7.166666666666667E-2</v>
      </c>
      <c r="T503" s="89" t="s">
        <v>1989</v>
      </c>
      <c r="U503" s="23">
        <f t="shared" ref="U503:Z512" si="154">ROUND(VLOOKUP($F503,professionGrow,MATCH(U$2,professionGrowPName,0),FALSE)*(1+VLOOKUP($G503,professionGrowP,MATCH(U$2,professionGrowPName,0),FALSE))*$H503*10*VLOOKUP($D503,drop_qulity,5,FALSE),0)</f>
        <v>43</v>
      </c>
      <c r="V503" s="23">
        <f t="shared" si="154"/>
        <v>43</v>
      </c>
      <c r="W503" s="23">
        <f t="shared" si="154"/>
        <v>56</v>
      </c>
      <c r="X503" s="23">
        <f t="shared" si="154"/>
        <v>50</v>
      </c>
      <c r="Y503" s="23">
        <f t="shared" si="154"/>
        <v>37</v>
      </c>
      <c r="Z503" s="23">
        <f t="shared" si="154"/>
        <v>30</v>
      </c>
    </row>
    <row r="504" spans="2:26" x14ac:dyDescent="0.15">
      <c r="B504" s="23">
        <v>502</v>
      </c>
      <c r="C504" s="23" t="str">
        <f t="shared" si="143"/>
        <v>挂饰502</v>
      </c>
      <c r="D504" s="23" t="str">
        <f t="shared" si="152"/>
        <v>b</v>
      </c>
      <c r="E504" s="89" t="s">
        <v>1989</v>
      </c>
      <c r="F504" s="90" t="s">
        <v>2006</v>
      </c>
      <c r="G504" s="22" t="s">
        <v>2014</v>
      </c>
      <c r="H504" s="23">
        <f t="shared" si="148"/>
        <v>6</v>
      </c>
      <c r="I504" s="23">
        <f t="shared" si="136"/>
        <v>66</v>
      </c>
      <c r="J504" s="23">
        <f t="shared" si="137"/>
        <v>136</v>
      </c>
      <c r="K504" s="23">
        <f t="shared" si="138"/>
        <v>93</v>
      </c>
      <c r="L504" s="23">
        <f t="shared" si="139"/>
        <v>114</v>
      </c>
      <c r="M504" s="89" t="s">
        <v>1992</v>
      </c>
      <c r="N504" s="23">
        <f t="shared" si="140"/>
        <v>93</v>
      </c>
      <c r="O504" s="23">
        <f t="shared" si="141"/>
        <v>86</v>
      </c>
      <c r="P504" s="23">
        <f t="shared" si="142"/>
        <v>52</v>
      </c>
      <c r="Q504" s="112">
        <f t="shared" si="144"/>
        <v>0.26</v>
      </c>
      <c r="R504" s="112">
        <f t="shared" si="145"/>
        <v>0.215</v>
      </c>
      <c r="S504" s="112">
        <f t="shared" si="146"/>
        <v>8.6666666666666656E-2</v>
      </c>
      <c r="T504" s="89" t="s">
        <v>1989</v>
      </c>
      <c r="U504" s="23">
        <f t="shared" si="154"/>
        <v>52</v>
      </c>
      <c r="V504" s="23">
        <f t="shared" si="154"/>
        <v>52</v>
      </c>
      <c r="W504" s="23">
        <f t="shared" si="154"/>
        <v>67</v>
      </c>
      <c r="X504" s="23">
        <f t="shared" si="154"/>
        <v>60</v>
      </c>
      <c r="Y504" s="23">
        <f t="shared" si="154"/>
        <v>44</v>
      </c>
      <c r="Z504" s="23">
        <f t="shared" si="154"/>
        <v>36</v>
      </c>
    </row>
    <row r="505" spans="2:26" x14ac:dyDescent="0.15">
      <c r="B505" s="23">
        <v>503</v>
      </c>
      <c r="C505" s="23" t="str">
        <f t="shared" si="143"/>
        <v>挂饰503</v>
      </c>
      <c r="D505" s="23" t="str">
        <f t="shared" si="152"/>
        <v>b</v>
      </c>
      <c r="E505" s="89" t="s">
        <v>1989</v>
      </c>
      <c r="F505" s="90" t="s">
        <v>2006</v>
      </c>
      <c r="G505" s="22" t="s">
        <v>2014</v>
      </c>
      <c r="H505" s="23">
        <f t="shared" si="148"/>
        <v>7</v>
      </c>
      <c r="I505" s="23">
        <f t="shared" si="136"/>
        <v>77</v>
      </c>
      <c r="J505" s="23">
        <f t="shared" si="137"/>
        <v>159</v>
      </c>
      <c r="K505" s="23">
        <f t="shared" si="138"/>
        <v>109</v>
      </c>
      <c r="L505" s="23">
        <f t="shared" si="139"/>
        <v>133</v>
      </c>
      <c r="M505" s="89" t="s">
        <v>1992</v>
      </c>
      <c r="N505" s="23">
        <f t="shared" si="140"/>
        <v>109</v>
      </c>
      <c r="O505" s="23">
        <f t="shared" si="141"/>
        <v>100</v>
      </c>
      <c r="P505" s="23">
        <f t="shared" si="142"/>
        <v>60</v>
      </c>
      <c r="Q505" s="112">
        <f t="shared" si="144"/>
        <v>0.3</v>
      </c>
      <c r="R505" s="112">
        <f t="shared" si="145"/>
        <v>0.25</v>
      </c>
      <c r="S505" s="112">
        <f t="shared" si="146"/>
        <v>0.1</v>
      </c>
      <c r="T505" s="89" t="s">
        <v>1989</v>
      </c>
      <c r="U505" s="23">
        <f t="shared" si="154"/>
        <v>60</v>
      </c>
      <c r="V505" s="23">
        <f t="shared" si="154"/>
        <v>60</v>
      </c>
      <c r="W505" s="23">
        <f t="shared" si="154"/>
        <v>79</v>
      </c>
      <c r="X505" s="23">
        <f t="shared" si="154"/>
        <v>70</v>
      </c>
      <c r="Y505" s="23">
        <f t="shared" si="154"/>
        <v>51</v>
      </c>
      <c r="Z505" s="23">
        <f t="shared" si="154"/>
        <v>42</v>
      </c>
    </row>
    <row r="506" spans="2:26" x14ac:dyDescent="0.15">
      <c r="B506" s="23">
        <v>504</v>
      </c>
      <c r="C506" s="23" t="str">
        <f t="shared" si="143"/>
        <v>挂饰504</v>
      </c>
      <c r="D506" s="23" t="str">
        <f t="shared" si="152"/>
        <v>b</v>
      </c>
      <c r="E506" s="89" t="s">
        <v>1989</v>
      </c>
      <c r="F506" s="90" t="s">
        <v>2006</v>
      </c>
      <c r="G506" s="22" t="s">
        <v>2014</v>
      </c>
      <c r="H506" s="23">
        <f t="shared" si="148"/>
        <v>8</v>
      </c>
      <c r="I506" s="23">
        <f t="shared" si="136"/>
        <v>88</v>
      </c>
      <c r="J506" s="23">
        <f t="shared" si="137"/>
        <v>181</v>
      </c>
      <c r="K506" s="23">
        <f t="shared" si="138"/>
        <v>124</v>
      </c>
      <c r="L506" s="23">
        <f t="shared" si="139"/>
        <v>152</v>
      </c>
      <c r="M506" s="89" t="s">
        <v>1992</v>
      </c>
      <c r="N506" s="23">
        <f t="shared" si="140"/>
        <v>124</v>
      </c>
      <c r="O506" s="23">
        <f t="shared" si="141"/>
        <v>114</v>
      </c>
      <c r="P506" s="23">
        <f t="shared" si="142"/>
        <v>69</v>
      </c>
      <c r="Q506" s="112">
        <f t="shared" si="144"/>
        <v>0.34499999999999997</v>
      </c>
      <c r="R506" s="112">
        <f t="shared" si="145"/>
        <v>0.28499999999999998</v>
      </c>
      <c r="S506" s="112">
        <f t="shared" si="146"/>
        <v>0.115</v>
      </c>
      <c r="T506" s="89" t="s">
        <v>1989</v>
      </c>
      <c r="U506" s="23">
        <f t="shared" si="154"/>
        <v>69</v>
      </c>
      <c r="V506" s="23">
        <f t="shared" si="154"/>
        <v>69</v>
      </c>
      <c r="W506" s="23">
        <f t="shared" si="154"/>
        <v>90</v>
      </c>
      <c r="X506" s="23">
        <f t="shared" si="154"/>
        <v>79</v>
      </c>
      <c r="Y506" s="23">
        <f t="shared" si="154"/>
        <v>59</v>
      </c>
      <c r="Z506" s="23">
        <f t="shared" si="154"/>
        <v>48</v>
      </c>
    </row>
    <row r="507" spans="2:26" x14ac:dyDescent="0.15">
      <c r="B507" s="23">
        <v>505</v>
      </c>
      <c r="C507" s="23" t="str">
        <f t="shared" si="143"/>
        <v>挂饰505</v>
      </c>
      <c r="D507" s="23" t="str">
        <f t="shared" si="152"/>
        <v>c</v>
      </c>
      <c r="E507" s="89" t="s">
        <v>1989</v>
      </c>
      <c r="F507" s="90" t="s">
        <v>2006</v>
      </c>
      <c r="G507" s="22" t="s">
        <v>2014</v>
      </c>
      <c r="H507" s="23">
        <f t="shared" si="148"/>
        <v>1</v>
      </c>
      <c r="I507" s="23">
        <f t="shared" si="136"/>
        <v>21</v>
      </c>
      <c r="J507" s="23">
        <f t="shared" si="137"/>
        <v>0</v>
      </c>
      <c r="K507" s="23">
        <f t="shared" si="138"/>
        <v>0</v>
      </c>
      <c r="L507" s="23">
        <f t="shared" si="139"/>
        <v>0</v>
      </c>
      <c r="M507" s="89" t="s">
        <v>1992</v>
      </c>
      <c r="N507" s="23">
        <f t="shared" si="140"/>
        <v>0</v>
      </c>
      <c r="O507" s="23">
        <f t="shared" si="141"/>
        <v>0</v>
      </c>
      <c r="P507" s="23">
        <f t="shared" si="142"/>
        <v>0</v>
      </c>
      <c r="Q507" s="112">
        <f t="shared" si="144"/>
        <v>0</v>
      </c>
      <c r="R507" s="112">
        <f t="shared" si="145"/>
        <v>0</v>
      </c>
      <c r="S507" s="112">
        <f t="shared" si="146"/>
        <v>0</v>
      </c>
      <c r="T507" s="89" t="s">
        <v>1989</v>
      </c>
      <c r="U507" s="23">
        <f t="shared" si="154"/>
        <v>0</v>
      </c>
      <c r="V507" s="23">
        <f t="shared" si="154"/>
        <v>0</v>
      </c>
      <c r="W507" s="23">
        <f t="shared" si="154"/>
        <v>0</v>
      </c>
      <c r="X507" s="23">
        <f t="shared" si="154"/>
        <v>0</v>
      </c>
      <c r="Y507" s="23">
        <f t="shared" si="154"/>
        <v>0</v>
      </c>
      <c r="Z507" s="23">
        <f t="shared" si="154"/>
        <v>0</v>
      </c>
    </row>
    <row r="508" spans="2:26" x14ac:dyDescent="0.15">
      <c r="B508" s="23">
        <v>506</v>
      </c>
      <c r="C508" s="23" t="str">
        <f t="shared" si="143"/>
        <v>挂饰506</v>
      </c>
      <c r="D508" s="23" t="str">
        <f t="shared" si="152"/>
        <v>c</v>
      </c>
      <c r="E508" s="89" t="s">
        <v>1989</v>
      </c>
      <c r="F508" s="90" t="s">
        <v>2006</v>
      </c>
      <c r="G508" s="22" t="s">
        <v>2014</v>
      </c>
      <c r="H508" s="23">
        <f t="shared" si="148"/>
        <v>2</v>
      </c>
      <c r="I508" s="23">
        <f t="shared" si="136"/>
        <v>43</v>
      </c>
      <c r="J508" s="23">
        <f t="shared" si="137"/>
        <v>0</v>
      </c>
      <c r="K508" s="23">
        <f t="shared" si="138"/>
        <v>0</v>
      </c>
      <c r="L508" s="23">
        <f t="shared" si="139"/>
        <v>0</v>
      </c>
      <c r="M508" s="89" t="s">
        <v>1992</v>
      </c>
      <c r="N508" s="23">
        <f t="shared" si="140"/>
        <v>0</v>
      </c>
      <c r="O508" s="23">
        <f t="shared" si="141"/>
        <v>0</v>
      </c>
      <c r="P508" s="23">
        <f t="shared" si="142"/>
        <v>0</v>
      </c>
      <c r="Q508" s="112">
        <f t="shared" si="144"/>
        <v>0</v>
      </c>
      <c r="R508" s="112">
        <f t="shared" si="145"/>
        <v>0</v>
      </c>
      <c r="S508" s="112">
        <f t="shared" si="146"/>
        <v>0</v>
      </c>
      <c r="T508" s="89" t="s">
        <v>1989</v>
      </c>
      <c r="U508" s="23">
        <f t="shared" si="154"/>
        <v>0</v>
      </c>
      <c r="V508" s="23">
        <f t="shared" si="154"/>
        <v>0</v>
      </c>
      <c r="W508" s="23">
        <f t="shared" si="154"/>
        <v>0</v>
      </c>
      <c r="X508" s="23">
        <f t="shared" si="154"/>
        <v>0</v>
      </c>
      <c r="Y508" s="23">
        <f t="shared" si="154"/>
        <v>0</v>
      </c>
      <c r="Z508" s="23">
        <f t="shared" si="154"/>
        <v>0</v>
      </c>
    </row>
    <row r="509" spans="2:26" x14ac:dyDescent="0.15">
      <c r="B509" s="23">
        <v>507</v>
      </c>
      <c r="C509" s="23" t="str">
        <f t="shared" si="143"/>
        <v>挂饰507</v>
      </c>
      <c r="D509" s="23" t="str">
        <f t="shared" si="152"/>
        <v>c</v>
      </c>
      <c r="E509" s="89" t="s">
        <v>1989</v>
      </c>
      <c r="F509" s="90" t="s">
        <v>2006</v>
      </c>
      <c r="G509" s="22" t="s">
        <v>2014</v>
      </c>
      <c r="H509" s="23">
        <f t="shared" si="148"/>
        <v>3</v>
      </c>
      <c r="I509" s="23">
        <f t="shared" si="136"/>
        <v>64</v>
      </c>
      <c r="J509" s="23">
        <f t="shared" si="137"/>
        <v>0</v>
      </c>
      <c r="K509" s="23">
        <f t="shared" si="138"/>
        <v>0</v>
      </c>
      <c r="L509" s="23">
        <f t="shared" si="139"/>
        <v>0</v>
      </c>
      <c r="M509" s="89" t="s">
        <v>1992</v>
      </c>
      <c r="N509" s="23">
        <f t="shared" si="140"/>
        <v>0</v>
      </c>
      <c r="O509" s="23">
        <f t="shared" si="141"/>
        <v>0</v>
      </c>
      <c r="P509" s="23">
        <f t="shared" si="142"/>
        <v>0</v>
      </c>
      <c r="Q509" s="112">
        <f t="shared" si="144"/>
        <v>0</v>
      </c>
      <c r="R509" s="112">
        <f t="shared" si="145"/>
        <v>0</v>
      </c>
      <c r="S509" s="112">
        <f t="shared" si="146"/>
        <v>0</v>
      </c>
      <c r="T509" s="89" t="s">
        <v>1989</v>
      </c>
      <c r="U509" s="23">
        <f t="shared" si="154"/>
        <v>0</v>
      </c>
      <c r="V509" s="23">
        <f t="shared" si="154"/>
        <v>0</v>
      </c>
      <c r="W509" s="23">
        <f t="shared" si="154"/>
        <v>0</v>
      </c>
      <c r="X509" s="23">
        <f t="shared" si="154"/>
        <v>0</v>
      </c>
      <c r="Y509" s="23">
        <f t="shared" si="154"/>
        <v>0</v>
      </c>
      <c r="Z509" s="23">
        <f t="shared" si="154"/>
        <v>0</v>
      </c>
    </row>
    <row r="510" spans="2:26" x14ac:dyDescent="0.15">
      <c r="B510" s="23">
        <v>508</v>
      </c>
      <c r="C510" s="23" t="str">
        <f t="shared" si="143"/>
        <v>挂饰508</v>
      </c>
      <c r="D510" s="23" t="str">
        <f t="shared" si="152"/>
        <v>c</v>
      </c>
      <c r="E510" s="89" t="s">
        <v>1989</v>
      </c>
      <c r="F510" s="90" t="s">
        <v>2006</v>
      </c>
      <c r="G510" s="22" t="s">
        <v>2014</v>
      </c>
      <c r="H510" s="23">
        <f t="shared" si="148"/>
        <v>4</v>
      </c>
      <c r="I510" s="23">
        <f t="shared" si="136"/>
        <v>85</v>
      </c>
      <c r="J510" s="23">
        <f t="shared" si="137"/>
        <v>0</v>
      </c>
      <c r="K510" s="23">
        <f t="shared" si="138"/>
        <v>0</v>
      </c>
      <c r="L510" s="23">
        <f t="shared" si="139"/>
        <v>0</v>
      </c>
      <c r="M510" s="89" t="s">
        <v>1992</v>
      </c>
      <c r="N510" s="23">
        <f t="shared" si="140"/>
        <v>0</v>
      </c>
      <c r="O510" s="23">
        <f t="shared" si="141"/>
        <v>0</v>
      </c>
      <c r="P510" s="23">
        <f t="shared" si="142"/>
        <v>0</v>
      </c>
      <c r="Q510" s="112">
        <f t="shared" si="144"/>
        <v>0</v>
      </c>
      <c r="R510" s="112">
        <f t="shared" si="145"/>
        <v>0</v>
      </c>
      <c r="S510" s="112">
        <f t="shared" si="146"/>
        <v>0</v>
      </c>
      <c r="T510" s="89" t="s">
        <v>1989</v>
      </c>
      <c r="U510" s="23">
        <f t="shared" si="154"/>
        <v>0</v>
      </c>
      <c r="V510" s="23">
        <f t="shared" si="154"/>
        <v>0</v>
      </c>
      <c r="W510" s="23">
        <f t="shared" si="154"/>
        <v>0</v>
      </c>
      <c r="X510" s="23">
        <f t="shared" si="154"/>
        <v>0</v>
      </c>
      <c r="Y510" s="23">
        <f t="shared" si="154"/>
        <v>0</v>
      </c>
      <c r="Z510" s="23">
        <f t="shared" si="154"/>
        <v>0</v>
      </c>
    </row>
    <row r="511" spans="2:26" x14ac:dyDescent="0.15">
      <c r="B511" s="23">
        <v>509</v>
      </c>
      <c r="C511" s="23" t="str">
        <f t="shared" si="143"/>
        <v>挂饰509</v>
      </c>
      <c r="D511" s="23" t="str">
        <f t="shared" si="152"/>
        <v>c</v>
      </c>
      <c r="E511" s="89" t="s">
        <v>1989</v>
      </c>
      <c r="F511" s="90" t="s">
        <v>2006</v>
      </c>
      <c r="G511" s="22" t="s">
        <v>2014</v>
      </c>
      <c r="H511" s="23">
        <f t="shared" si="148"/>
        <v>5</v>
      </c>
      <c r="I511" s="23">
        <f t="shared" si="136"/>
        <v>107</v>
      </c>
      <c r="J511" s="23">
        <f t="shared" si="137"/>
        <v>0</v>
      </c>
      <c r="K511" s="23">
        <f t="shared" si="138"/>
        <v>0</v>
      </c>
      <c r="L511" s="23">
        <f t="shared" si="139"/>
        <v>0</v>
      </c>
      <c r="M511" s="89" t="s">
        <v>1992</v>
      </c>
      <c r="N511" s="23">
        <f t="shared" si="140"/>
        <v>0</v>
      </c>
      <c r="O511" s="23">
        <f t="shared" si="141"/>
        <v>0</v>
      </c>
      <c r="P511" s="23">
        <f t="shared" si="142"/>
        <v>0</v>
      </c>
      <c r="Q511" s="112">
        <f t="shared" si="144"/>
        <v>0</v>
      </c>
      <c r="R511" s="112">
        <f t="shared" si="145"/>
        <v>0</v>
      </c>
      <c r="S511" s="112">
        <f t="shared" si="146"/>
        <v>0</v>
      </c>
      <c r="T511" s="89" t="s">
        <v>1989</v>
      </c>
      <c r="U511" s="23">
        <f t="shared" si="154"/>
        <v>0</v>
      </c>
      <c r="V511" s="23">
        <f t="shared" si="154"/>
        <v>0</v>
      </c>
      <c r="W511" s="23">
        <f t="shared" si="154"/>
        <v>0</v>
      </c>
      <c r="X511" s="23">
        <f t="shared" si="154"/>
        <v>0</v>
      </c>
      <c r="Y511" s="23">
        <f t="shared" si="154"/>
        <v>0</v>
      </c>
      <c r="Z511" s="23">
        <f t="shared" si="154"/>
        <v>0</v>
      </c>
    </row>
    <row r="512" spans="2:26" x14ac:dyDescent="0.15">
      <c r="B512" s="23">
        <v>510</v>
      </c>
      <c r="C512" s="23" t="str">
        <f t="shared" si="143"/>
        <v>挂饰510</v>
      </c>
      <c r="D512" s="23" t="str">
        <f t="shared" si="152"/>
        <v>c</v>
      </c>
      <c r="E512" s="89" t="s">
        <v>1989</v>
      </c>
      <c r="F512" s="90" t="s">
        <v>2006</v>
      </c>
      <c r="G512" s="22" t="s">
        <v>2014</v>
      </c>
      <c r="H512" s="23">
        <f t="shared" si="148"/>
        <v>6</v>
      </c>
      <c r="I512" s="23">
        <f t="shared" si="136"/>
        <v>128</v>
      </c>
      <c r="J512" s="23">
        <f t="shared" si="137"/>
        <v>0</v>
      </c>
      <c r="K512" s="23">
        <f t="shared" si="138"/>
        <v>0</v>
      </c>
      <c r="L512" s="23">
        <f t="shared" si="139"/>
        <v>0</v>
      </c>
      <c r="M512" s="89" t="s">
        <v>1992</v>
      </c>
      <c r="N512" s="23">
        <f t="shared" si="140"/>
        <v>0</v>
      </c>
      <c r="O512" s="23">
        <f t="shared" si="141"/>
        <v>0</v>
      </c>
      <c r="P512" s="23">
        <f t="shared" si="142"/>
        <v>0</v>
      </c>
      <c r="Q512" s="112">
        <f t="shared" si="144"/>
        <v>0</v>
      </c>
      <c r="R512" s="112">
        <f t="shared" si="145"/>
        <v>0</v>
      </c>
      <c r="S512" s="112">
        <f t="shared" si="146"/>
        <v>0</v>
      </c>
      <c r="T512" s="89" t="s">
        <v>1989</v>
      </c>
      <c r="U512" s="23">
        <f t="shared" si="154"/>
        <v>0</v>
      </c>
      <c r="V512" s="23">
        <f t="shared" si="154"/>
        <v>0</v>
      </c>
      <c r="W512" s="23">
        <f t="shared" si="154"/>
        <v>0</v>
      </c>
      <c r="X512" s="23">
        <f t="shared" si="154"/>
        <v>0</v>
      </c>
      <c r="Y512" s="23">
        <f t="shared" si="154"/>
        <v>0</v>
      </c>
      <c r="Z512" s="23">
        <f t="shared" si="154"/>
        <v>0</v>
      </c>
    </row>
    <row r="513" spans="2:26" x14ac:dyDescent="0.15">
      <c r="B513" s="23">
        <v>511</v>
      </c>
      <c r="C513" s="23" t="str">
        <f t="shared" si="143"/>
        <v>挂饰511</v>
      </c>
      <c r="D513" s="23" t="str">
        <f t="shared" si="152"/>
        <v>c</v>
      </c>
      <c r="E513" s="89" t="s">
        <v>1989</v>
      </c>
      <c r="F513" s="90" t="s">
        <v>2006</v>
      </c>
      <c r="G513" s="22" t="s">
        <v>2014</v>
      </c>
      <c r="H513" s="23">
        <f t="shared" si="148"/>
        <v>7</v>
      </c>
      <c r="I513" s="23">
        <f t="shared" si="136"/>
        <v>149</v>
      </c>
      <c r="J513" s="23">
        <f t="shared" si="137"/>
        <v>0</v>
      </c>
      <c r="K513" s="23">
        <f t="shared" si="138"/>
        <v>0</v>
      </c>
      <c r="L513" s="23">
        <f t="shared" si="139"/>
        <v>0</v>
      </c>
      <c r="M513" s="89" t="s">
        <v>1992</v>
      </c>
      <c r="N513" s="23">
        <f t="shared" si="140"/>
        <v>0</v>
      </c>
      <c r="O513" s="23">
        <f t="shared" si="141"/>
        <v>0</v>
      </c>
      <c r="P513" s="23">
        <f t="shared" si="142"/>
        <v>0</v>
      </c>
      <c r="Q513" s="112">
        <f t="shared" si="144"/>
        <v>0</v>
      </c>
      <c r="R513" s="112">
        <f t="shared" si="145"/>
        <v>0</v>
      </c>
      <c r="S513" s="112">
        <f t="shared" si="146"/>
        <v>0</v>
      </c>
      <c r="T513" s="89" t="s">
        <v>1989</v>
      </c>
      <c r="U513" s="23">
        <f t="shared" ref="U513:Z522" si="155">ROUND(VLOOKUP($F513,professionGrow,MATCH(U$2,professionGrowPName,0),FALSE)*(1+VLOOKUP($G513,professionGrowP,MATCH(U$2,professionGrowPName,0),FALSE))*$H513*10*VLOOKUP($D513,drop_qulity,5,FALSE),0)</f>
        <v>0</v>
      </c>
      <c r="V513" s="23">
        <f t="shared" si="155"/>
        <v>0</v>
      </c>
      <c r="W513" s="23">
        <f t="shared" si="155"/>
        <v>0</v>
      </c>
      <c r="X513" s="23">
        <f t="shared" si="155"/>
        <v>0</v>
      </c>
      <c r="Y513" s="23">
        <f t="shared" si="155"/>
        <v>0</v>
      </c>
      <c r="Z513" s="23">
        <f t="shared" si="155"/>
        <v>0</v>
      </c>
    </row>
    <row r="514" spans="2:26" x14ac:dyDescent="0.15">
      <c r="B514" s="23">
        <v>512</v>
      </c>
      <c r="C514" s="23" t="str">
        <f t="shared" si="143"/>
        <v>挂饰512</v>
      </c>
      <c r="D514" s="23" t="str">
        <f t="shared" si="152"/>
        <v>c</v>
      </c>
      <c r="E514" s="89" t="s">
        <v>1989</v>
      </c>
      <c r="F514" s="90" t="s">
        <v>2006</v>
      </c>
      <c r="G514" s="22" t="s">
        <v>2014</v>
      </c>
      <c r="H514" s="23">
        <f t="shared" si="148"/>
        <v>8</v>
      </c>
      <c r="I514" s="23">
        <f t="shared" si="136"/>
        <v>170</v>
      </c>
      <c r="J514" s="23">
        <f t="shared" si="137"/>
        <v>0</v>
      </c>
      <c r="K514" s="23">
        <f t="shared" si="138"/>
        <v>0</v>
      </c>
      <c r="L514" s="23">
        <f t="shared" si="139"/>
        <v>0</v>
      </c>
      <c r="M514" s="89" t="s">
        <v>1992</v>
      </c>
      <c r="N514" s="23">
        <f t="shared" si="140"/>
        <v>0</v>
      </c>
      <c r="O514" s="23">
        <f t="shared" si="141"/>
        <v>0</v>
      </c>
      <c r="P514" s="23">
        <f t="shared" si="142"/>
        <v>0</v>
      </c>
      <c r="Q514" s="112">
        <f t="shared" si="144"/>
        <v>0</v>
      </c>
      <c r="R514" s="112">
        <f t="shared" si="145"/>
        <v>0</v>
      </c>
      <c r="S514" s="112">
        <f t="shared" si="146"/>
        <v>0</v>
      </c>
      <c r="T514" s="89" t="s">
        <v>1989</v>
      </c>
      <c r="U514" s="23">
        <f t="shared" si="155"/>
        <v>0</v>
      </c>
      <c r="V514" s="23">
        <f t="shared" si="155"/>
        <v>0</v>
      </c>
      <c r="W514" s="23">
        <f t="shared" si="155"/>
        <v>0</v>
      </c>
      <c r="X514" s="23">
        <f t="shared" si="155"/>
        <v>0</v>
      </c>
      <c r="Y514" s="23">
        <f t="shared" si="155"/>
        <v>0</v>
      </c>
      <c r="Z514" s="23">
        <f t="shared" si="155"/>
        <v>0</v>
      </c>
    </row>
    <row r="515" spans="2:26" x14ac:dyDescent="0.15">
      <c r="B515" s="23">
        <v>513</v>
      </c>
      <c r="C515" s="23" t="str">
        <f t="shared" si="143"/>
        <v>挂饰513</v>
      </c>
      <c r="D515" s="23" t="str">
        <f t="shared" si="152"/>
        <v>s</v>
      </c>
      <c r="E515" s="89" t="s">
        <v>1989</v>
      </c>
      <c r="F515" s="90" t="s">
        <v>2006</v>
      </c>
      <c r="G515" s="22" t="s">
        <v>2015</v>
      </c>
      <c r="H515" s="23">
        <f t="shared" si="148"/>
        <v>1</v>
      </c>
      <c r="I515" s="23">
        <f t="shared" ref="I515:I578" si="156">ROUND(VLOOKUP($F515,professionGrow,防御力,FALSE)*(1+VLOOKUP($G515,professionGrowP,防御力,FALSE))*$H515*10*VLOOKUP($D515,drop_qulity,4,FALSE)*(1+VLOOKUP($G515,eq_change2,防御力,FALSE)),0)</f>
        <v>14</v>
      </c>
      <c r="J515" s="23">
        <f t="shared" ref="J515:J578" si="157">ROUND(VLOOKUP($F515,professionGrow,血量,FALSE)*(1+VLOOKUP($G515,professionGrowP,血量,FALSE))*$H515*10*VLOOKUP($D515,drop_qulity,5,FALSE)*(1+VLOOKUP($G515,eq_change2,血量,FALSE)),0)</f>
        <v>11</v>
      </c>
      <c r="K515" s="23">
        <f t="shared" ref="K515:K578" si="158">ROUND(VLOOKUP($F515,professionGrow,魔法值,FALSE)*(1+VLOOKUP($G515,professionGrowP,魔法值,FALSE))*$H515*10*VLOOKUP($D515,drop_qulity,5,FALSE)*(1+VLOOKUP($G515,eq_change2,魔法值,FALSE)),0)</f>
        <v>10</v>
      </c>
      <c r="L515" s="23">
        <f t="shared" ref="L515:L578" si="159">ROUND(VLOOKUP($F515,professionGrow,力量,FALSE)*(1+VLOOKUP($G515,professionGrowP,力量,FALSE))*$H515*10*VLOOKUP($D515,drop_qulity,5,FALSE)*(1+VLOOKUP(G515,eq_change2,力量,FALSE)),0)</f>
        <v>9</v>
      </c>
      <c r="M515" s="89" t="s">
        <v>1992</v>
      </c>
      <c r="N515" s="23">
        <f t="shared" ref="N515:N578" si="160">ROUND(VLOOKUP($F515,professionGrow,魔攻,FALSE)*(1+VLOOKUP($G515,professionGrowP,魔攻,FALSE))*$H515*10*VLOOKUP($D515,drop_qulity,5,FALSE)*(1+VLOOKUP(G515,eq_change2,魔攻,FALSE)),0)</f>
        <v>11</v>
      </c>
      <c r="O515" s="23">
        <f t="shared" ref="O515:O578" si="161">ROUND(VLOOKUP($F515,professionGrow,敏捷,FALSE)*(1+VLOOKUP($G515,professionGrowP,敏捷,FALSE))*$H515*10*VLOOKUP($D515,drop_qulity,5,FALSE)*(1+VLOOKUP(G515,eq_change2,敏捷,FALSE)),0)</f>
        <v>7</v>
      </c>
      <c r="P515" s="23">
        <f t="shared" ref="P515:P578" si="162">ROUND(VLOOKUP($F515,professionGrow,幸运,FALSE)*(1+VLOOKUP($G515,professionGrowP,幸运,FALSE))*$H515*10*VLOOKUP($D515,drop_qulity,5,FALSE)*(1+VLOOKUP(G515,eq_change2,幸运,FALSE)),0)</f>
        <v>6</v>
      </c>
      <c r="Q515" s="112">
        <f t="shared" si="144"/>
        <v>0.03</v>
      </c>
      <c r="R515" s="112">
        <f t="shared" si="145"/>
        <v>1.7500000000000002E-2</v>
      </c>
      <c r="S515" s="112">
        <f t="shared" si="146"/>
        <v>0.01</v>
      </c>
      <c r="T515" s="89" t="s">
        <v>1989</v>
      </c>
      <c r="U515" s="23">
        <f t="shared" si="155"/>
        <v>5</v>
      </c>
      <c r="V515" s="23">
        <f t="shared" si="155"/>
        <v>5</v>
      </c>
      <c r="W515" s="23">
        <f t="shared" si="155"/>
        <v>4</v>
      </c>
      <c r="X515" s="23">
        <f t="shared" si="155"/>
        <v>6</v>
      </c>
      <c r="Y515" s="23">
        <f t="shared" si="155"/>
        <v>6</v>
      </c>
      <c r="Z515" s="23">
        <f t="shared" si="155"/>
        <v>7</v>
      </c>
    </row>
    <row r="516" spans="2:26" x14ac:dyDescent="0.15">
      <c r="B516" s="23">
        <v>514</v>
      </c>
      <c r="C516" s="23" t="str">
        <f t="shared" ref="C516:C579" si="163">"挂饰"&amp;B516</f>
        <v>挂饰514</v>
      </c>
      <c r="D516" s="23" t="str">
        <f t="shared" si="152"/>
        <v>s</v>
      </c>
      <c r="E516" s="89" t="s">
        <v>1989</v>
      </c>
      <c r="F516" s="90" t="s">
        <v>2006</v>
      </c>
      <c r="G516" s="22" t="s">
        <v>2015</v>
      </c>
      <c r="H516" s="23">
        <f t="shared" si="148"/>
        <v>2</v>
      </c>
      <c r="I516" s="23">
        <f t="shared" si="156"/>
        <v>28</v>
      </c>
      <c r="J516" s="23">
        <f t="shared" si="157"/>
        <v>22</v>
      </c>
      <c r="K516" s="23">
        <f t="shared" si="158"/>
        <v>20</v>
      </c>
      <c r="L516" s="23">
        <f t="shared" si="159"/>
        <v>17</v>
      </c>
      <c r="M516" s="89" t="s">
        <v>1992</v>
      </c>
      <c r="N516" s="23">
        <f t="shared" si="160"/>
        <v>22</v>
      </c>
      <c r="O516" s="23">
        <f t="shared" si="161"/>
        <v>15</v>
      </c>
      <c r="P516" s="23">
        <f t="shared" si="162"/>
        <v>13</v>
      </c>
      <c r="Q516" s="112">
        <f t="shared" ref="Q516:Q579" si="164">(P516/2)%</f>
        <v>6.5000000000000002E-2</v>
      </c>
      <c r="R516" s="112">
        <f t="shared" ref="R516:R579" si="165">(O516/4)%</f>
        <v>3.7499999999999999E-2</v>
      </c>
      <c r="S516" s="112">
        <f t="shared" ref="S516:S579" si="166">(P516/6)%</f>
        <v>2.1666666666666664E-2</v>
      </c>
      <c r="T516" s="89" t="s">
        <v>1989</v>
      </c>
      <c r="U516" s="23">
        <f t="shared" si="155"/>
        <v>9</v>
      </c>
      <c r="V516" s="23">
        <f t="shared" si="155"/>
        <v>9</v>
      </c>
      <c r="W516" s="23">
        <f t="shared" si="155"/>
        <v>8</v>
      </c>
      <c r="X516" s="23">
        <f t="shared" si="155"/>
        <v>13</v>
      </c>
      <c r="Y516" s="23">
        <f t="shared" si="155"/>
        <v>13</v>
      </c>
      <c r="Z516" s="23">
        <f t="shared" si="155"/>
        <v>14</v>
      </c>
    </row>
    <row r="517" spans="2:26" x14ac:dyDescent="0.15">
      <c r="B517" s="23">
        <v>515</v>
      </c>
      <c r="C517" s="23" t="str">
        <f t="shared" si="163"/>
        <v>挂饰515</v>
      </c>
      <c r="D517" s="23" t="str">
        <f t="shared" si="152"/>
        <v>s</v>
      </c>
      <c r="E517" s="89" t="s">
        <v>1989</v>
      </c>
      <c r="F517" s="90" t="s">
        <v>2006</v>
      </c>
      <c r="G517" s="22" t="s">
        <v>2015</v>
      </c>
      <c r="H517" s="23">
        <f t="shared" si="148"/>
        <v>3</v>
      </c>
      <c r="I517" s="23">
        <f t="shared" si="156"/>
        <v>41</v>
      </c>
      <c r="J517" s="23">
        <f t="shared" si="157"/>
        <v>33</v>
      </c>
      <c r="K517" s="23">
        <f t="shared" si="158"/>
        <v>29</v>
      </c>
      <c r="L517" s="23">
        <f t="shared" si="159"/>
        <v>26</v>
      </c>
      <c r="M517" s="89" t="s">
        <v>1992</v>
      </c>
      <c r="N517" s="23">
        <f t="shared" si="160"/>
        <v>33</v>
      </c>
      <c r="O517" s="23">
        <f t="shared" si="161"/>
        <v>22</v>
      </c>
      <c r="P517" s="23">
        <f t="shared" si="162"/>
        <v>19</v>
      </c>
      <c r="Q517" s="112">
        <f t="shared" si="164"/>
        <v>9.5000000000000001E-2</v>
      </c>
      <c r="R517" s="112">
        <f t="shared" si="165"/>
        <v>5.5E-2</v>
      </c>
      <c r="S517" s="112">
        <f t="shared" si="166"/>
        <v>3.1666666666666662E-2</v>
      </c>
      <c r="T517" s="89" t="s">
        <v>1989</v>
      </c>
      <c r="U517" s="23">
        <f t="shared" si="155"/>
        <v>14</v>
      </c>
      <c r="V517" s="23">
        <f t="shared" si="155"/>
        <v>14</v>
      </c>
      <c r="W517" s="23">
        <f t="shared" si="155"/>
        <v>11</v>
      </c>
      <c r="X517" s="23">
        <f t="shared" si="155"/>
        <v>19</v>
      </c>
      <c r="Y517" s="23">
        <f t="shared" si="155"/>
        <v>19</v>
      </c>
      <c r="Z517" s="23">
        <f t="shared" si="155"/>
        <v>21</v>
      </c>
    </row>
    <row r="518" spans="2:26" x14ac:dyDescent="0.15">
      <c r="B518" s="23">
        <v>516</v>
      </c>
      <c r="C518" s="23" t="str">
        <f t="shared" si="163"/>
        <v>挂饰516</v>
      </c>
      <c r="D518" s="23" t="str">
        <f t="shared" si="152"/>
        <v>s</v>
      </c>
      <c r="E518" s="89" t="s">
        <v>1989</v>
      </c>
      <c r="F518" s="90" t="s">
        <v>2006</v>
      </c>
      <c r="G518" s="22" t="s">
        <v>2015</v>
      </c>
      <c r="H518" s="23">
        <f t="shared" si="148"/>
        <v>4</v>
      </c>
      <c r="I518" s="23">
        <f t="shared" si="156"/>
        <v>55</v>
      </c>
      <c r="J518" s="23">
        <f t="shared" si="157"/>
        <v>44</v>
      </c>
      <c r="K518" s="23">
        <f t="shared" si="158"/>
        <v>39</v>
      </c>
      <c r="L518" s="23">
        <f t="shared" si="159"/>
        <v>35</v>
      </c>
      <c r="M518" s="89" t="s">
        <v>1992</v>
      </c>
      <c r="N518" s="23">
        <f t="shared" si="160"/>
        <v>44</v>
      </c>
      <c r="O518" s="23">
        <f t="shared" si="161"/>
        <v>29</v>
      </c>
      <c r="P518" s="23">
        <f t="shared" si="162"/>
        <v>25</v>
      </c>
      <c r="Q518" s="112">
        <f t="shared" si="164"/>
        <v>0.125</v>
      </c>
      <c r="R518" s="112">
        <f t="shared" si="165"/>
        <v>7.2499999999999995E-2</v>
      </c>
      <c r="S518" s="112">
        <f t="shared" si="166"/>
        <v>4.1666666666666671E-2</v>
      </c>
      <c r="T518" s="89" t="s">
        <v>1989</v>
      </c>
      <c r="U518" s="23">
        <f t="shared" si="155"/>
        <v>18</v>
      </c>
      <c r="V518" s="23">
        <f t="shared" si="155"/>
        <v>18</v>
      </c>
      <c r="W518" s="23">
        <f t="shared" si="155"/>
        <v>15</v>
      </c>
      <c r="X518" s="23">
        <f t="shared" si="155"/>
        <v>25</v>
      </c>
      <c r="Y518" s="23">
        <f t="shared" si="155"/>
        <v>25</v>
      </c>
      <c r="Z518" s="23">
        <f t="shared" si="155"/>
        <v>28</v>
      </c>
    </row>
    <row r="519" spans="2:26" x14ac:dyDescent="0.15">
      <c r="B519" s="23">
        <v>517</v>
      </c>
      <c r="C519" s="23" t="str">
        <f t="shared" si="163"/>
        <v>挂饰517</v>
      </c>
      <c r="D519" s="23" t="str">
        <f t="shared" si="152"/>
        <v>s</v>
      </c>
      <c r="E519" s="89" t="s">
        <v>1989</v>
      </c>
      <c r="F519" s="90" t="s">
        <v>2006</v>
      </c>
      <c r="G519" s="22" t="s">
        <v>2015</v>
      </c>
      <c r="H519" s="23">
        <f t="shared" si="148"/>
        <v>5</v>
      </c>
      <c r="I519" s="23">
        <f t="shared" si="156"/>
        <v>69</v>
      </c>
      <c r="J519" s="23">
        <f t="shared" si="157"/>
        <v>54</v>
      </c>
      <c r="K519" s="23">
        <f t="shared" si="158"/>
        <v>49</v>
      </c>
      <c r="L519" s="23">
        <f t="shared" si="159"/>
        <v>44</v>
      </c>
      <c r="M519" s="89" t="s">
        <v>1992</v>
      </c>
      <c r="N519" s="23">
        <f t="shared" si="160"/>
        <v>54</v>
      </c>
      <c r="O519" s="23">
        <f t="shared" si="161"/>
        <v>37</v>
      </c>
      <c r="P519" s="23">
        <f t="shared" si="162"/>
        <v>31</v>
      </c>
      <c r="Q519" s="112">
        <f t="shared" si="164"/>
        <v>0.155</v>
      </c>
      <c r="R519" s="112">
        <f t="shared" si="165"/>
        <v>9.2499999999999999E-2</v>
      </c>
      <c r="S519" s="112">
        <f t="shared" si="166"/>
        <v>5.1666666666666666E-2</v>
      </c>
      <c r="T519" s="89" t="s">
        <v>1989</v>
      </c>
      <c r="U519" s="23">
        <f t="shared" si="155"/>
        <v>23</v>
      </c>
      <c r="V519" s="23">
        <f t="shared" si="155"/>
        <v>23</v>
      </c>
      <c r="W519" s="23">
        <f t="shared" si="155"/>
        <v>19</v>
      </c>
      <c r="X519" s="23">
        <f t="shared" si="155"/>
        <v>31</v>
      </c>
      <c r="Y519" s="23">
        <f t="shared" si="155"/>
        <v>31</v>
      </c>
      <c r="Z519" s="23">
        <f t="shared" si="155"/>
        <v>35</v>
      </c>
    </row>
    <row r="520" spans="2:26" x14ac:dyDescent="0.15">
      <c r="B520" s="23">
        <v>518</v>
      </c>
      <c r="C520" s="23" t="str">
        <f t="shared" si="163"/>
        <v>挂饰518</v>
      </c>
      <c r="D520" s="23" t="str">
        <f t="shared" si="152"/>
        <v>s</v>
      </c>
      <c r="E520" s="89" t="s">
        <v>1989</v>
      </c>
      <c r="F520" s="90" t="s">
        <v>2006</v>
      </c>
      <c r="G520" s="22" t="s">
        <v>2015</v>
      </c>
      <c r="H520" s="23">
        <f t="shared" si="148"/>
        <v>6</v>
      </c>
      <c r="I520" s="23">
        <f t="shared" si="156"/>
        <v>83</v>
      </c>
      <c r="J520" s="23">
        <f t="shared" si="157"/>
        <v>65</v>
      </c>
      <c r="K520" s="23">
        <f t="shared" si="158"/>
        <v>59</v>
      </c>
      <c r="L520" s="23">
        <f t="shared" si="159"/>
        <v>52</v>
      </c>
      <c r="M520" s="89" t="s">
        <v>1992</v>
      </c>
      <c r="N520" s="23">
        <f t="shared" si="160"/>
        <v>65</v>
      </c>
      <c r="O520" s="23">
        <f t="shared" si="161"/>
        <v>44</v>
      </c>
      <c r="P520" s="23">
        <f t="shared" si="162"/>
        <v>38</v>
      </c>
      <c r="Q520" s="112">
        <f t="shared" si="164"/>
        <v>0.19</v>
      </c>
      <c r="R520" s="112">
        <f t="shared" si="165"/>
        <v>0.11</v>
      </c>
      <c r="S520" s="112">
        <f t="shared" si="166"/>
        <v>6.3333333333333325E-2</v>
      </c>
      <c r="T520" s="89" t="s">
        <v>1989</v>
      </c>
      <c r="U520" s="23">
        <f t="shared" si="155"/>
        <v>28</v>
      </c>
      <c r="V520" s="23">
        <f t="shared" si="155"/>
        <v>28</v>
      </c>
      <c r="W520" s="23">
        <f t="shared" si="155"/>
        <v>23</v>
      </c>
      <c r="X520" s="23">
        <f t="shared" si="155"/>
        <v>38</v>
      </c>
      <c r="Y520" s="23">
        <f t="shared" si="155"/>
        <v>38</v>
      </c>
      <c r="Z520" s="23">
        <f t="shared" si="155"/>
        <v>42</v>
      </c>
    </row>
    <row r="521" spans="2:26" x14ac:dyDescent="0.15">
      <c r="B521" s="23">
        <v>519</v>
      </c>
      <c r="C521" s="23" t="str">
        <f t="shared" si="163"/>
        <v>挂饰519</v>
      </c>
      <c r="D521" s="23" t="str">
        <f t="shared" si="152"/>
        <v>s</v>
      </c>
      <c r="E521" s="89" t="s">
        <v>1989</v>
      </c>
      <c r="F521" s="90" t="s">
        <v>2006</v>
      </c>
      <c r="G521" s="22" t="s">
        <v>2015</v>
      </c>
      <c r="H521" s="23">
        <f t="shared" si="148"/>
        <v>7</v>
      </c>
      <c r="I521" s="23">
        <f t="shared" si="156"/>
        <v>97</v>
      </c>
      <c r="J521" s="23">
        <f t="shared" si="157"/>
        <v>76</v>
      </c>
      <c r="K521" s="23">
        <f t="shared" si="158"/>
        <v>69</v>
      </c>
      <c r="L521" s="23">
        <f t="shared" si="159"/>
        <v>61</v>
      </c>
      <c r="M521" s="89" t="s">
        <v>1992</v>
      </c>
      <c r="N521" s="23">
        <f t="shared" si="160"/>
        <v>76</v>
      </c>
      <c r="O521" s="23">
        <f t="shared" si="161"/>
        <v>51</v>
      </c>
      <c r="P521" s="23">
        <f t="shared" si="162"/>
        <v>44</v>
      </c>
      <c r="Q521" s="112">
        <f t="shared" si="164"/>
        <v>0.22</v>
      </c>
      <c r="R521" s="112">
        <f t="shared" si="165"/>
        <v>0.1275</v>
      </c>
      <c r="S521" s="112">
        <f t="shared" si="166"/>
        <v>7.3333333333333334E-2</v>
      </c>
      <c r="T521" s="89" t="s">
        <v>1989</v>
      </c>
      <c r="U521" s="23">
        <f t="shared" si="155"/>
        <v>32</v>
      </c>
      <c r="V521" s="23">
        <f t="shared" si="155"/>
        <v>32</v>
      </c>
      <c r="W521" s="23">
        <f t="shared" si="155"/>
        <v>27</v>
      </c>
      <c r="X521" s="23">
        <f t="shared" si="155"/>
        <v>44</v>
      </c>
      <c r="Y521" s="23">
        <f t="shared" si="155"/>
        <v>44</v>
      </c>
      <c r="Z521" s="23">
        <f t="shared" si="155"/>
        <v>50</v>
      </c>
    </row>
    <row r="522" spans="2:26" x14ac:dyDescent="0.15">
      <c r="B522" s="23">
        <v>520</v>
      </c>
      <c r="C522" s="23" t="str">
        <f t="shared" si="163"/>
        <v>挂饰520</v>
      </c>
      <c r="D522" s="23" t="str">
        <f t="shared" si="152"/>
        <v>s</v>
      </c>
      <c r="E522" s="89" t="s">
        <v>1989</v>
      </c>
      <c r="F522" s="90" t="s">
        <v>2006</v>
      </c>
      <c r="G522" s="22" t="s">
        <v>2015</v>
      </c>
      <c r="H522" s="23">
        <f t="shared" si="148"/>
        <v>8</v>
      </c>
      <c r="I522" s="23">
        <f t="shared" si="156"/>
        <v>111</v>
      </c>
      <c r="J522" s="23">
        <f t="shared" si="157"/>
        <v>87</v>
      </c>
      <c r="K522" s="23">
        <f t="shared" si="158"/>
        <v>78</v>
      </c>
      <c r="L522" s="23">
        <f t="shared" si="159"/>
        <v>70</v>
      </c>
      <c r="M522" s="89" t="s">
        <v>1992</v>
      </c>
      <c r="N522" s="23">
        <f t="shared" si="160"/>
        <v>87</v>
      </c>
      <c r="O522" s="23">
        <f t="shared" si="161"/>
        <v>59</v>
      </c>
      <c r="P522" s="23">
        <f t="shared" si="162"/>
        <v>50</v>
      </c>
      <c r="Q522" s="112">
        <f t="shared" si="164"/>
        <v>0.25</v>
      </c>
      <c r="R522" s="112">
        <f t="shared" si="165"/>
        <v>0.14749999999999999</v>
      </c>
      <c r="S522" s="112">
        <f t="shared" si="166"/>
        <v>8.3333333333333343E-2</v>
      </c>
      <c r="T522" s="89" t="s">
        <v>1989</v>
      </c>
      <c r="U522" s="23">
        <f t="shared" si="155"/>
        <v>37</v>
      </c>
      <c r="V522" s="23">
        <f t="shared" si="155"/>
        <v>37</v>
      </c>
      <c r="W522" s="23">
        <f t="shared" si="155"/>
        <v>30</v>
      </c>
      <c r="X522" s="23">
        <f t="shared" si="155"/>
        <v>50</v>
      </c>
      <c r="Y522" s="23">
        <f t="shared" si="155"/>
        <v>50</v>
      </c>
      <c r="Z522" s="23">
        <f t="shared" si="155"/>
        <v>57</v>
      </c>
    </row>
    <row r="523" spans="2:26" x14ac:dyDescent="0.15">
      <c r="B523" s="23">
        <v>521</v>
      </c>
      <c r="C523" s="23" t="str">
        <f t="shared" si="163"/>
        <v>挂饰521</v>
      </c>
      <c r="D523" s="23" t="str">
        <f t="shared" si="152"/>
        <v>a</v>
      </c>
      <c r="E523" s="89" t="s">
        <v>1989</v>
      </c>
      <c r="F523" s="90" t="s">
        <v>2006</v>
      </c>
      <c r="G523" s="22" t="s">
        <v>2015</v>
      </c>
      <c r="H523" s="23">
        <f t="shared" si="148"/>
        <v>1</v>
      </c>
      <c r="I523" s="23">
        <f t="shared" si="156"/>
        <v>8</v>
      </c>
      <c r="J523" s="23">
        <f t="shared" si="157"/>
        <v>12</v>
      </c>
      <c r="K523" s="23">
        <f t="shared" si="158"/>
        <v>11</v>
      </c>
      <c r="L523" s="23">
        <f t="shared" si="159"/>
        <v>10</v>
      </c>
      <c r="M523" s="89" t="s">
        <v>1992</v>
      </c>
      <c r="N523" s="23">
        <f t="shared" si="160"/>
        <v>12</v>
      </c>
      <c r="O523" s="23">
        <f t="shared" si="161"/>
        <v>8</v>
      </c>
      <c r="P523" s="23">
        <f t="shared" si="162"/>
        <v>7</v>
      </c>
      <c r="Q523" s="112">
        <f t="shared" si="164"/>
        <v>3.5000000000000003E-2</v>
      </c>
      <c r="R523" s="112">
        <f t="shared" si="165"/>
        <v>0.02</v>
      </c>
      <c r="S523" s="112">
        <f t="shared" si="166"/>
        <v>1.1666666666666667E-2</v>
      </c>
      <c r="T523" s="89" t="s">
        <v>1989</v>
      </c>
      <c r="U523" s="23">
        <f t="shared" ref="U523:Z532" si="167">ROUND(VLOOKUP($F523,professionGrow,MATCH(U$2,professionGrowPName,0),FALSE)*(1+VLOOKUP($G523,professionGrowP,MATCH(U$2,professionGrowPName,0),FALSE))*$H523*10*VLOOKUP($D523,drop_qulity,5,FALSE),0)</f>
        <v>5</v>
      </c>
      <c r="V523" s="23">
        <f t="shared" si="167"/>
        <v>5</v>
      </c>
      <c r="W523" s="23">
        <f t="shared" si="167"/>
        <v>4</v>
      </c>
      <c r="X523" s="23">
        <f t="shared" si="167"/>
        <v>7</v>
      </c>
      <c r="Y523" s="23">
        <f t="shared" si="167"/>
        <v>7</v>
      </c>
      <c r="Z523" s="23">
        <f t="shared" si="167"/>
        <v>8</v>
      </c>
    </row>
    <row r="524" spans="2:26" x14ac:dyDescent="0.15">
      <c r="B524" s="23">
        <v>522</v>
      </c>
      <c r="C524" s="23" t="str">
        <f t="shared" si="163"/>
        <v>挂饰522</v>
      </c>
      <c r="D524" s="23" t="str">
        <f t="shared" si="152"/>
        <v>a</v>
      </c>
      <c r="E524" s="89" t="s">
        <v>1989</v>
      </c>
      <c r="F524" s="90" t="s">
        <v>2006</v>
      </c>
      <c r="G524" s="22" t="s">
        <v>2015</v>
      </c>
      <c r="H524" s="23">
        <f t="shared" ref="H524:H587" si="168">H516</f>
        <v>2</v>
      </c>
      <c r="I524" s="23">
        <f t="shared" si="156"/>
        <v>16</v>
      </c>
      <c r="J524" s="23">
        <f t="shared" si="157"/>
        <v>25</v>
      </c>
      <c r="K524" s="23">
        <f t="shared" si="158"/>
        <v>22</v>
      </c>
      <c r="L524" s="23">
        <f t="shared" si="159"/>
        <v>20</v>
      </c>
      <c r="M524" s="89" t="s">
        <v>1992</v>
      </c>
      <c r="N524" s="23">
        <f t="shared" si="160"/>
        <v>25</v>
      </c>
      <c r="O524" s="23">
        <f t="shared" si="161"/>
        <v>17</v>
      </c>
      <c r="P524" s="23">
        <f t="shared" si="162"/>
        <v>14</v>
      </c>
      <c r="Q524" s="112">
        <f t="shared" si="164"/>
        <v>7.0000000000000007E-2</v>
      </c>
      <c r="R524" s="112">
        <f t="shared" si="165"/>
        <v>4.2500000000000003E-2</v>
      </c>
      <c r="S524" s="112">
        <f t="shared" si="166"/>
        <v>2.3333333333333334E-2</v>
      </c>
      <c r="T524" s="89" t="s">
        <v>1989</v>
      </c>
      <c r="U524" s="23">
        <f t="shared" si="167"/>
        <v>11</v>
      </c>
      <c r="V524" s="23">
        <f t="shared" si="167"/>
        <v>11</v>
      </c>
      <c r="W524" s="23">
        <f t="shared" si="167"/>
        <v>9</v>
      </c>
      <c r="X524" s="23">
        <f t="shared" si="167"/>
        <v>14</v>
      </c>
      <c r="Y524" s="23">
        <f t="shared" si="167"/>
        <v>14</v>
      </c>
      <c r="Z524" s="23">
        <f t="shared" si="167"/>
        <v>16</v>
      </c>
    </row>
    <row r="525" spans="2:26" x14ac:dyDescent="0.15">
      <c r="B525" s="23">
        <v>523</v>
      </c>
      <c r="C525" s="23" t="str">
        <f t="shared" si="163"/>
        <v>挂饰523</v>
      </c>
      <c r="D525" s="23" t="str">
        <f t="shared" si="152"/>
        <v>a</v>
      </c>
      <c r="E525" s="89" t="s">
        <v>1989</v>
      </c>
      <c r="F525" s="90" t="s">
        <v>2006</v>
      </c>
      <c r="G525" s="22" t="s">
        <v>2015</v>
      </c>
      <c r="H525" s="23">
        <f t="shared" si="168"/>
        <v>3</v>
      </c>
      <c r="I525" s="23">
        <f t="shared" si="156"/>
        <v>23</v>
      </c>
      <c r="J525" s="23">
        <f t="shared" si="157"/>
        <v>37</v>
      </c>
      <c r="K525" s="23">
        <f t="shared" si="158"/>
        <v>34</v>
      </c>
      <c r="L525" s="23">
        <f t="shared" si="159"/>
        <v>30</v>
      </c>
      <c r="M525" s="89" t="s">
        <v>1992</v>
      </c>
      <c r="N525" s="23">
        <f t="shared" si="160"/>
        <v>37</v>
      </c>
      <c r="O525" s="23">
        <f t="shared" si="161"/>
        <v>25</v>
      </c>
      <c r="P525" s="23">
        <f t="shared" si="162"/>
        <v>22</v>
      </c>
      <c r="Q525" s="112">
        <f t="shared" si="164"/>
        <v>0.11</v>
      </c>
      <c r="R525" s="112">
        <f t="shared" si="165"/>
        <v>6.25E-2</v>
      </c>
      <c r="S525" s="112">
        <f t="shared" si="166"/>
        <v>3.6666666666666667E-2</v>
      </c>
      <c r="T525" s="89" t="s">
        <v>1989</v>
      </c>
      <c r="U525" s="23">
        <f t="shared" si="167"/>
        <v>16</v>
      </c>
      <c r="V525" s="23">
        <f t="shared" si="167"/>
        <v>16</v>
      </c>
      <c r="W525" s="23">
        <f t="shared" si="167"/>
        <v>13</v>
      </c>
      <c r="X525" s="23">
        <f t="shared" si="167"/>
        <v>22</v>
      </c>
      <c r="Y525" s="23">
        <f t="shared" si="167"/>
        <v>22</v>
      </c>
      <c r="Z525" s="23">
        <f t="shared" si="167"/>
        <v>24</v>
      </c>
    </row>
    <row r="526" spans="2:26" x14ac:dyDescent="0.15">
      <c r="B526" s="23">
        <v>524</v>
      </c>
      <c r="C526" s="23" t="str">
        <f t="shared" si="163"/>
        <v>挂饰524</v>
      </c>
      <c r="D526" s="23" t="str">
        <f t="shared" si="152"/>
        <v>a</v>
      </c>
      <c r="E526" s="89" t="s">
        <v>1989</v>
      </c>
      <c r="F526" s="90" t="s">
        <v>2006</v>
      </c>
      <c r="G526" s="22" t="s">
        <v>2015</v>
      </c>
      <c r="H526" s="23">
        <f t="shared" si="168"/>
        <v>4</v>
      </c>
      <c r="I526" s="23">
        <f t="shared" si="156"/>
        <v>31</v>
      </c>
      <c r="J526" s="23">
        <f t="shared" si="157"/>
        <v>50</v>
      </c>
      <c r="K526" s="23">
        <f t="shared" si="158"/>
        <v>45</v>
      </c>
      <c r="L526" s="23">
        <f t="shared" si="159"/>
        <v>40</v>
      </c>
      <c r="M526" s="89" t="s">
        <v>1992</v>
      </c>
      <c r="N526" s="23">
        <f t="shared" si="160"/>
        <v>50</v>
      </c>
      <c r="O526" s="23">
        <f t="shared" si="161"/>
        <v>34</v>
      </c>
      <c r="P526" s="23">
        <f t="shared" si="162"/>
        <v>29</v>
      </c>
      <c r="Q526" s="112">
        <f t="shared" si="164"/>
        <v>0.14499999999999999</v>
      </c>
      <c r="R526" s="112">
        <f t="shared" si="165"/>
        <v>8.5000000000000006E-2</v>
      </c>
      <c r="S526" s="112">
        <f t="shared" si="166"/>
        <v>4.8333333333333332E-2</v>
      </c>
      <c r="T526" s="89" t="s">
        <v>1989</v>
      </c>
      <c r="U526" s="23">
        <f t="shared" si="167"/>
        <v>21</v>
      </c>
      <c r="V526" s="23">
        <f t="shared" si="167"/>
        <v>21</v>
      </c>
      <c r="W526" s="23">
        <f t="shared" si="167"/>
        <v>17</v>
      </c>
      <c r="X526" s="23">
        <f t="shared" si="167"/>
        <v>29</v>
      </c>
      <c r="Y526" s="23">
        <f t="shared" si="167"/>
        <v>29</v>
      </c>
      <c r="Z526" s="23">
        <f t="shared" si="167"/>
        <v>32</v>
      </c>
    </row>
    <row r="527" spans="2:26" x14ac:dyDescent="0.15">
      <c r="B527" s="23">
        <v>525</v>
      </c>
      <c r="C527" s="23" t="str">
        <f t="shared" si="163"/>
        <v>挂饰525</v>
      </c>
      <c r="D527" s="23" t="str">
        <f t="shared" si="152"/>
        <v>a</v>
      </c>
      <c r="E527" s="89" t="s">
        <v>1989</v>
      </c>
      <c r="F527" s="90" t="s">
        <v>2006</v>
      </c>
      <c r="G527" s="22" t="s">
        <v>2015</v>
      </c>
      <c r="H527" s="23">
        <f t="shared" si="168"/>
        <v>5</v>
      </c>
      <c r="I527" s="23">
        <f t="shared" si="156"/>
        <v>39</v>
      </c>
      <c r="J527" s="23">
        <f t="shared" si="157"/>
        <v>62</v>
      </c>
      <c r="K527" s="23">
        <f t="shared" si="158"/>
        <v>56</v>
      </c>
      <c r="L527" s="23">
        <f t="shared" si="159"/>
        <v>50</v>
      </c>
      <c r="M527" s="89" t="s">
        <v>1992</v>
      </c>
      <c r="N527" s="23">
        <f t="shared" si="160"/>
        <v>62</v>
      </c>
      <c r="O527" s="23">
        <f t="shared" si="161"/>
        <v>42</v>
      </c>
      <c r="P527" s="23">
        <f t="shared" si="162"/>
        <v>36</v>
      </c>
      <c r="Q527" s="112">
        <f t="shared" si="164"/>
        <v>0.18</v>
      </c>
      <c r="R527" s="112">
        <f t="shared" si="165"/>
        <v>0.105</v>
      </c>
      <c r="S527" s="112">
        <f t="shared" si="166"/>
        <v>0.06</v>
      </c>
      <c r="T527" s="89" t="s">
        <v>1989</v>
      </c>
      <c r="U527" s="23">
        <f t="shared" si="167"/>
        <v>27</v>
      </c>
      <c r="V527" s="23">
        <f t="shared" si="167"/>
        <v>27</v>
      </c>
      <c r="W527" s="23">
        <f t="shared" si="167"/>
        <v>22</v>
      </c>
      <c r="X527" s="23">
        <f t="shared" si="167"/>
        <v>36</v>
      </c>
      <c r="Y527" s="23">
        <f t="shared" si="167"/>
        <v>36</v>
      </c>
      <c r="Z527" s="23">
        <f t="shared" si="167"/>
        <v>41</v>
      </c>
    </row>
    <row r="528" spans="2:26" x14ac:dyDescent="0.15">
      <c r="B528" s="23">
        <v>526</v>
      </c>
      <c r="C528" s="23" t="str">
        <f t="shared" si="163"/>
        <v>挂饰526</v>
      </c>
      <c r="D528" s="23" t="str">
        <f t="shared" si="152"/>
        <v>a</v>
      </c>
      <c r="E528" s="89" t="s">
        <v>1989</v>
      </c>
      <c r="F528" s="90" t="s">
        <v>2006</v>
      </c>
      <c r="G528" s="22" t="s">
        <v>2015</v>
      </c>
      <c r="H528" s="23">
        <f t="shared" si="168"/>
        <v>6</v>
      </c>
      <c r="I528" s="23">
        <f t="shared" si="156"/>
        <v>47</v>
      </c>
      <c r="J528" s="23">
        <f t="shared" si="157"/>
        <v>75</v>
      </c>
      <c r="K528" s="23">
        <f t="shared" si="158"/>
        <v>67</v>
      </c>
      <c r="L528" s="23">
        <f t="shared" si="159"/>
        <v>60</v>
      </c>
      <c r="M528" s="89" t="s">
        <v>1992</v>
      </c>
      <c r="N528" s="23">
        <f t="shared" si="160"/>
        <v>75</v>
      </c>
      <c r="O528" s="23">
        <f t="shared" si="161"/>
        <v>51</v>
      </c>
      <c r="P528" s="23">
        <f t="shared" si="162"/>
        <v>43</v>
      </c>
      <c r="Q528" s="112">
        <f t="shared" si="164"/>
        <v>0.215</v>
      </c>
      <c r="R528" s="112">
        <f t="shared" si="165"/>
        <v>0.1275</v>
      </c>
      <c r="S528" s="112">
        <f t="shared" si="166"/>
        <v>7.166666666666667E-2</v>
      </c>
      <c r="T528" s="89" t="s">
        <v>1989</v>
      </c>
      <c r="U528" s="23">
        <f t="shared" si="167"/>
        <v>32</v>
      </c>
      <c r="V528" s="23">
        <f t="shared" si="167"/>
        <v>32</v>
      </c>
      <c r="W528" s="23">
        <f t="shared" si="167"/>
        <v>26</v>
      </c>
      <c r="X528" s="23">
        <f t="shared" si="167"/>
        <v>43</v>
      </c>
      <c r="Y528" s="23">
        <f t="shared" si="167"/>
        <v>43</v>
      </c>
      <c r="Z528" s="23">
        <f t="shared" si="167"/>
        <v>49</v>
      </c>
    </row>
    <row r="529" spans="2:26" x14ac:dyDescent="0.15">
      <c r="B529" s="23">
        <v>527</v>
      </c>
      <c r="C529" s="23" t="str">
        <f t="shared" si="163"/>
        <v>挂饰527</v>
      </c>
      <c r="D529" s="23" t="str">
        <f t="shared" si="152"/>
        <v>a</v>
      </c>
      <c r="E529" s="89" t="s">
        <v>1989</v>
      </c>
      <c r="F529" s="90" t="s">
        <v>2006</v>
      </c>
      <c r="G529" s="22" t="s">
        <v>2015</v>
      </c>
      <c r="H529" s="23">
        <f t="shared" si="168"/>
        <v>7</v>
      </c>
      <c r="I529" s="23">
        <f t="shared" si="156"/>
        <v>54</v>
      </c>
      <c r="J529" s="23">
        <f t="shared" si="157"/>
        <v>87</v>
      </c>
      <c r="K529" s="23">
        <f t="shared" si="158"/>
        <v>79</v>
      </c>
      <c r="L529" s="23">
        <f t="shared" si="159"/>
        <v>70</v>
      </c>
      <c r="M529" s="89" t="s">
        <v>1992</v>
      </c>
      <c r="N529" s="23">
        <f t="shared" si="160"/>
        <v>87</v>
      </c>
      <c r="O529" s="23">
        <f t="shared" si="161"/>
        <v>59</v>
      </c>
      <c r="P529" s="23">
        <f t="shared" si="162"/>
        <v>50</v>
      </c>
      <c r="Q529" s="112">
        <f t="shared" si="164"/>
        <v>0.25</v>
      </c>
      <c r="R529" s="112">
        <f t="shared" si="165"/>
        <v>0.14749999999999999</v>
      </c>
      <c r="S529" s="112">
        <f t="shared" si="166"/>
        <v>8.3333333333333343E-2</v>
      </c>
      <c r="T529" s="89" t="s">
        <v>1989</v>
      </c>
      <c r="U529" s="23">
        <f t="shared" si="167"/>
        <v>37</v>
      </c>
      <c r="V529" s="23">
        <f t="shared" si="167"/>
        <v>37</v>
      </c>
      <c r="W529" s="23">
        <f t="shared" si="167"/>
        <v>31</v>
      </c>
      <c r="X529" s="23">
        <f t="shared" si="167"/>
        <v>50</v>
      </c>
      <c r="Y529" s="23">
        <f t="shared" si="167"/>
        <v>50</v>
      </c>
      <c r="Z529" s="23">
        <f t="shared" si="167"/>
        <v>57</v>
      </c>
    </row>
    <row r="530" spans="2:26" x14ac:dyDescent="0.15">
      <c r="B530" s="23">
        <v>528</v>
      </c>
      <c r="C530" s="23" t="str">
        <f t="shared" si="163"/>
        <v>挂饰528</v>
      </c>
      <c r="D530" s="23" t="str">
        <f t="shared" si="152"/>
        <v>a</v>
      </c>
      <c r="E530" s="89" t="s">
        <v>1989</v>
      </c>
      <c r="F530" s="90" t="s">
        <v>2006</v>
      </c>
      <c r="G530" s="22" t="s">
        <v>2015</v>
      </c>
      <c r="H530" s="23">
        <f t="shared" si="168"/>
        <v>8</v>
      </c>
      <c r="I530" s="23">
        <f t="shared" si="156"/>
        <v>62</v>
      </c>
      <c r="J530" s="23">
        <f t="shared" si="157"/>
        <v>100</v>
      </c>
      <c r="K530" s="23">
        <f t="shared" si="158"/>
        <v>90</v>
      </c>
      <c r="L530" s="23">
        <f t="shared" si="159"/>
        <v>80</v>
      </c>
      <c r="M530" s="89" t="s">
        <v>1992</v>
      </c>
      <c r="N530" s="23">
        <f t="shared" si="160"/>
        <v>100</v>
      </c>
      <c r="O530" s="23">
        <f t="shared" si="161"/>
        <v>67</v>
      </c>
      <c r="P530" s="23">
        <f t="shared" si="162"/>
        <v>57</v>
      </c>
      <c r="Q530" s="112">
        <f t="shared" si="164"/>
        <v>0.28499999999999998</v>
      </c>
      <c r="R530" s="112">
        <f t="shared" si="165"/>
        <v>0.16750000000000001</v>
      </c>
      <c r="S530" s="112">
        <f t="shared" si="166"/>
        <v>9.5000000000000001E-2</v>
      </c>
      <c r="T530" s="89" t="s">
        <v>1989</v>
      </c>
      <c r="U530" s="23">
        <f t="shared" si="167"/>
        <v>42</v>
      </c>
      <c r="V530" s="23">
        <f t="shared" si="167"/>
        <v>42</v>
      </c>
      <c r="W530" s="23">
        <f t="shared" si="167"/>
        <v>35</v>
      </c>
      <c r="X530" s="23">
        <f t="shared" si="167"/>
        <v>57</v>
      </c>
      <c r="Y530" s="23">
        <f t="shared" si="167"/>
        <v>57</v>
      </c>
      <c r="Z530" s="23">
        <f t="shared" si="167"/>
        <v>65</v>
      </c>
    </row>
    <row r="531" spans="2:26" x14ac:dyDescent="0.15">
      <c r="B531" s="23">
        <v>529</v>
      </c>
      <c r="C531" s="23" t="str">
        <f t="shared" si="163"/>
        <v>挂饰529</v>
      </c>
      <c r="D531" s="23" t="str">
        <f t="shared" si="152"/>
        <v>b</v>
      </c>
      <c r="E531" s="89" t="s">
        <v>1989</v>
      </c>
      <c r="F531" s="90" t="s">
        <v>2006</v>
      </c>
      <c r="G531" s="22" t="s">
        <v>2015</v>
      </c>
      <c r="H531" s="23">
        <f t="shared" si="168"/>
        <v>1</v>
      </c>
      <c r="I531" s="23">
        <f t="shared" si="156"/>
        <v>8</v>
      </c>
      <c r="J531" s="23">
        <f t="shared" si="157"/>
        <v>17</v>
      </c>
      <c r="K531" s="23">
        <f t="shared" si="158"/>
        <v>16</v>
      </c>
      <c r="L531" s="23">
        <f t="shared" si="159"/>
        <v>14</v>
      </c>
      <c r="M531" s="89" t="s">
        <v>1992</v>
      </c>
      <c r="N531" s="23">
        <f t="shared" si="160"/>
        <v>17</v>
      </c>
      <c r="O531" s="23">
        <f t="shared" si="161"/>
        <v>12</v>
      </c>
      <c r="P531" s="23">
        <f t="shared" si="162"/>
        <v>10</v>
      </c>
      <c r="Q531" s="112">
        <f t="shared" si="164"/>
        <v>0.05</v>
      </c>
      <c r="R531" s="112">
        <f t="shared" si="165"/>
        <v>0.03</v>
      </c>
      <c r="S531" s="112">
        <f t="shared" si="166"/>
        <v>1.6666666666666666E-2</v>
      </c>
      <c r="T531" s="89" t="s">
        <v>1989</v>
      </c>
      <c r="U531" s="23">
        <f t="shared" si="167"/>
        <v>7</v>
      </c>
      <c r="V531" s="23">
        <f t="shared" si="167"/>
        <v>7</v>
      </c>
      <c r="W531" s="23">
        <f t="shared" si="167"/>
        <v>6</v>
      </c>
      <c r="X531" s="23">
        <f t="shared" si="167"/>
        <v>10</v>
      </c>
      <c r="Y531" s="23">
        <f t="shared" si="167"/>
        <v>10</v>
      </c>
      <c r="Z531" s="23">
        <f t="shared" si="167"/>
        <v>11</v>
      </c>
    </row>
    <row r="532" spans="2:26" x14ac:dyDescent="0.15">
      <c r="B532" s="23">
        <v>530</v>
      </c>
      <c r="C532" s="23" t="str">
        <f t="shared" si="163"/>
        <v>挂饰530</v>
      </c>
      <c r="D532" s="23" t="str">
        <f t="shared" si="152"/>
        <v>b</v>
      </c>
      <c r="E532" s="89" t="s">
        <v>1989</v>
      </c>
      <c r="F532" s="90" t="s">
        <v>2006</v>
      </c>
      <c r="G532" s="22" t="s">
        <v>2015</v>
      </c>
      <c r="H532" s="23">
        <f t="shared" si="168"/>
        <v>2</v>
      </c>
      <c r="I532" s="23">
        <f t="shared" si="156"/>
        <v>16</v>
      </c>
      <c r="J532" s="23">
        <f t="shared" si="157"/>
        <v>35</v>
      </c>
      <c r="K532" s="23">
        <f t="shared" si="158"/>
        <v>31</v>
      </c>
      <c r="L532" s="23">
        <f t="shared" si="159"/>
        <v>28</v>
      </c>
      <c r="M532" s="89" t="s">
        <v>1992</v>
      </c>
      <c r="N532" s="23">
        <f t="shared" si="160"/>
        <v>35</v>
      </c>
      <c r="O532" s="23">
        <f t="shared" si="161"/>
        <v>23</v>
      </c>
      <c r="P532" s="23">
        <f t="shared" si="162"/>
        <v>20</v>
      </c>
      <c r="Q532" s="112">
        <f t="shared" si="164"/>
        <v>0.1</v>
      </c>
      <c r="R532" s="112">
        <f t="shared" si="165"/>
        <v>5.7500000000000002E-2</v>
      </c>
      <c r="S532" s="112">
        <f t="shared" si="166"/>
        <v>3.3333333333333333E-2</v>
      </c>
      <c r="T532" s="89" t="s">
        <v>1989</v>
      </c>
      <c r="U532" s="23">
        <f t="shared" si="167"/>
        <v>15</v>
      </c>
      <c r="V532" s="23">
        <f t="shared" si="167"/>
        <v>15</v>
      </c>
      <c r="W532" s="23">
        <f t="shared" si="167"/>
        <v>12</v>
      </c>
      <c r="X532" s="23">
        <f t="shared" si="167"/>
        <v>20</v>
      </c>
      <c r="Y532" s="23">
        <f t="shared" si="167"/>
        <v>20</v>
      </c>
      <c r="Z532" s="23">
        <f t="shared" si="167"/>
        <v>22</v>
      </c>
    </row>
    <row r="533" spans="2:26" x14ac:dyDescent="0.15">
      <c r="B533" s="23">
        <v>531</v>
      </c>
      <c r="C533" s="23" t="str">
        <f t="shared" si="163"/>
        <v>挂饰531</v>
      </c>
      <c r="D533" s="23" t="str">
        <f t="shared" si="152"/>
        <v>b</v>
      </c>
      <c r="E533" s="89" t="s">
        <v>1989</v>
      </c>
      <c r="F533" s="90" t="s">
        <v>2006</v>
      </c>
      <c r="G533" s="22" t="s">
        <v>2015</v>
      </c>
      <c r="H533" s="23">
        <f t="shared" si="168"/>
        <v>3</v>
      </c>
      <c r="I533" s="23">
        <f t="shared" si="156"/>
        <v>25</v>
      </c>
      <c r="J533" s="23">
        <f t="shared" si="157"/>
        <v>52</v>
      </c>
      <c r="K533" s="23">
        <f t="shared" si="158"/>
        <v>47</v>
      </c>
      <c r="L533" s="23">
        <f t="shared" si="159"/>
        <v>41</v>
      </c>
      <c r="M533" s="89" t="s">
        <v>1992</v>
      </c>
      <c r="N533" s="23">
        <f t="shared" si="160"/>
        <v>52</v>
      </c>
      <c r="O533" s="23">
        <f t="shared" si="161"/>
        <v>35</v>
      </c>
      <c r="P533" s="23">
        <f t="shared" si="162"/>
        <v>30</v>
      </c>
      <c r="Q533" s="112">
        <f t="shared" si="164"/>
        <v>0.15</v>
      </c>
      <c r="R533" s="112">
        <f t="shared" si="165"/>
        <v>8.7499999999999994E-2</v>
      </c>
      <c r="S533" s="112">
        <f t="shared" si="166"/>
        <v>0.05</v>
      </c>
      <c r="T533" s="89" t="s">
        <v>1989</v>
      </c>
      <c r="U533" s="23">
        <f t="shared" ref="U533:Z542" si="169">ROUND(VLOOKUP($F533,professionGrow,MATCH(U$2,professionGrowPName,0),FALSE)*(1+VLOOKUP($G533,professionGrowP,MATCH(U$2,professionGrowPName,0),FALSE))*$H533*10*VLOOKUP($D533,drop_qulity,5,FALSE),0)</f>
        <v>22</v>
      </c>
      <c r="V533" s="23">
        <f t="shared" si="169"/>
        <v>22</v>
      </c>
      <c r="W533" s="23">
        <f t="shared" si="169"/>
        <v>18</v>
      </c>
      <c r="X533" s="23">
        <f t="shared" si="169"/>
        <v>30</v>
      </c>
      <c r="Y533" s="23">
        <f t="shared" si="169"/>
        <v>30</v>
      </c>
      <c r="Z533" s="23">
        <f t="shared" si="169"/>
        <v>34</v>
      </c>
    </row>
    <row r="534" spans="2:26" x14ac:dyDescent="0.15">
      <c r="B534" s="23">
        <v>532</v>
      </c>
      <c r="C534" s="23" t="str">
        <f t="shared" si="163"/>
        <v>挂饰532</v>
      </c>
      <c r="D534" s="23" t="str">
        <f t="shared" si="152"/>
        <v>b</v>
      </c>
      <c r="E534" s="89" t="s">
        <v>1989</v>
      </c>
      <c r="F534" s="90" t="s">
        <v>2006</v>
      </c>
      <c r="G534" s="22" t="s">
        <v>2015</v>
      </c>
      <c r="H534" s="23">
        <f t="shared" si="168"/>
        <v>4</v>
      </c>
      <c r="I534" s="23">
        <f t="shared" si="156"/>
        <v>33</v>
      </c>
      <c r="J534" s="23">
        <f t="shared" si="157"/>
        <v>69</v>
      </c>
      <c r="K534" s="23">
        <f t="shared" si="158"/>
        <v>62</v>
      </c>
      <c r="L534" s="23">
        <f t="shared" si="159"/>
        <v>55</v>
      </c>
      <c r="M534" s="89" t="s">
        <v>1992</v>
      </c>
      <c r="N534" s="23">
        <f t="shared" si="160"/>
        <v>69</v>
      </c>
      <c r="O534" s="23">
        <f t="shared" si="161"/>
        <v>47</v>
      </c>
      <c r="P534" s="23">
        <f t="shared" si="162"/>
        <v>40</v>
      </c>
      <c r="Q534" s="112">
        <f t="shared" si="164"/>
        <v>0.2</v>
      </c>
      <c r="R534" s="112">
        <f t="shared" si="165"/>
        <v>0.11749999999999999</v>
      </c>
      <c r="S534" s="112">
        <f t="shared" si="166"/>
        <v>6.6666666666666666E-2</v>
      </c>
      <c r="T534" s="89" t="s">
        <v>1989</v>
      </c>
      <c r="U534" s="23">
        <f t="shared" si="169"/>
        <v>29</v>
      </c>
      <c r="V534" s="23">
        <f t="shared" si="169"/>
        <v>29</v>
      </c>
      <c r="W534" s="23">
        <f t="shared" si="169"/>
        <v>24</v>
      </c>
      <c r="X534" s="23">
        <f t="shared" si="169"/>
        <v>40</v>
      </c>
      <c r="Y534" s="23">
        <f t="shared" si="169"/>
        <v>40</v>
      </c>
      <c r="Z534" s="23">
        <f t="shared" si="169"/>
        <v>45</v>
      </c>
    </row>
    <row r="535" spans="2:26" x14ac:dyDescent="0.15">
      <c r="B535" s="23">
        <v>533</v>
      </c>
      <c r="C535" s="23" t="str">
        <f t="shared" si="163"/>
        <v>挂饰533</v>
      </c>
      <c r="D535" s="23" t="str">
        <f t="shared" si="152"/>
        <v>b</v>
      </c>
      <c r="E535" s="89" t="s">
        <v>1989</v>
      </c>
      <c r="F535" s="90" t="s">
        <v>2006</v>
      </c>
      <c r="G535" s="22" t="s">
        <v>2015</v>
      </c>
      <c r="H535" s="23">
        <f t="shared" si="168"/>
        <v>5</v>
      </c>
      <c r="I535" s="23">
        <f t="shared" si="156"/>
        <v>41</v>
      </c>
      <c r="J535" s="23">
        <f t="shared" si="157"/>
        <v>86</v>
      </c>
      <c r="K535" s="23">
        <f t="shared" si="158"/>
        <v>78</v>
      </c>
      <c r="L535" s="23">
        <f t="shared" si="159"/>
        <v>69</v>
      </c>
      <c r="M535" s="89" t="s">
        <v>1992</v>
      </c>
      <c r="N535" s="23">
        <f t="shared" si="160"/>
        <v>86</v>
      </c>
      <c r="O535" s="23">
        <f t="shared" si="161"/>
        <v>58</v>
      </c>
      <c r="P535" s="23">
        <f t="shared" si="162"/>
        <v>50</v>
      </c>
      <c r="Q535" s="112">
        <f t="shared" si="164"/>
        <v>0.25</v>
      </c>
      <c r="R535" s="112">
        <f t="shared" si="165"/>
        <v>0.14499999999999999</v>
      </c>
      <c r="S535" s="112">
        <f t="shared" si="166"/>
        <v>8.3333333333333343E-2</v>
      </c>
      <c r="T535" s="89" t="s">
        <v>1989</v>
      </c>
      <c r="U535" s="23">
        <f t="shared" si="169"/>
        <v>37</v>
      </c>
      <c r="V535" s="23">
        <f t="shared" si="169"/>
        <v>37</v>
      </c>
      <c r="W535" s="23">
        <f t="shared" si="169"/>
        <v>30</v>
      </c>
      <c r="X535" s="23">
        <f t="shared" si="169"/>
        <v>50</v>
      </c>
      <c r="Y535" s="23">
        <f t="shared" si="169"/>
        <v>50</v>
      </c>
      <c r="Z535" s="23">
        <f t="shared" si="169"/>
        <v>56</v>
      </c>
    </row>
    <row r="536" spans="2:26" x14ac:dyDescent="0.15">
      <c r="B536" s="23">
        <v>534</v>
      </c>
      <c r="C536" s="23" t="str">
        <f t="shared" si="163"/>
        <v>挂饰534</v>
      </c>
      <c r="D536" s="23" t="str">
        <f t="shared" si="152"/>
        <v>b</v>
      </c>
      <c r="E536" s="89" t="s">
        <v>1989</v>
      </c>
      <c r="F536" s="90" t="s">
        <v>2006</v>
      </c>
      <c r="G536" s="22" t="s">
        <v>2015</v>
      </c>
      <c r="H536" s="23">
        <f t="shared" si="168"/>
        <v>6</v>
      </c>
      <c r="I536" s="23">
        <f t="shared" si="156"/>
        <v>49</v>
      </c>
      <c r="J536" s="23">
        <f t="shared" si="157"/>
        <v>104</v>
      </c>
      <c r="K536" s="23">
        <f t="shared" si="158"/>
        <v>93</v>
      </c>
      <c r="L536" s="23">
        <f t="shared" si="159"/>
        <v>83</v>
      </c>
      <c r="M536" s="89" t="s">
        <v>1992</v>
      </c>
      <c r="N536" s="23">
        <f t="shared" si="160"/>
        <v>104</v>
      </c>
      <c r="O536" s="23">
        <f t="shared" si="161"/>
        <v>70</v>
      </c>
      <c r="P536" s="23">
        <f t="shared" si="162"/>
        <v>60</v>
      </c>
      <c r="Q536" s="112">
        <f t="shared" si="164"/>
        <v>0.3</v>
      </c>
      <c r="R536" s="112">
        <f t="shared" si="165"/>
        <v>0.17499999999999999</v>
      </c>
      <c r="S536" s="112">
        <f t="shared" si="166"/>
        <v>0.1</v>
      </c>
      <c r="T536" s="89" t="s">
        <v>1989</v>
      </c>
      <c r="U536" s="23">
        <f t="shared" si="169"/>
        <v>44</v>
      </c>
      <c r="V536" s="23">
        <f t="shared" si="169"/>
        <v>44</v>
      </c>
      <c r="W536" s="23">
        <f t="shared" si="169"/>
        <v>36</v>
      </c>
      <c r="X536" s="23">
        <f t="shared" si="169"/>
        <v>60</v>
      </c>
      <c r="Y536" s="23">
        <f t="shared" si="169"/>
        <v>60</v>
      </c>
      <c r="Z536" s="23">
        <f t="shared" si="169"/>
        <v>67</v>
      </c>
    </row>
    <row r="537" spans="2:26" x14ac:dyDescent="0.15">
      <c r="B537" s="23">
        <v>535</v>
      </c>
      <c r="C537" s="23" t="str">
        <f t="shared" si="163"/>
        <v>挂饰535</v>
      </c>
      <c r="D537" s="23" t="str">
        <f t="shared" si="152"/>
        <v>b</v>
      </c>
      <c r="E537" s="89" t="s">
        <v>1989</v>
      </c>
      <c r="F537" s="90" t="s">
        <v>2006</v>
      </c>
      <c r="G537" s="22" t="s">
        <v>2015</v>
      </c>
      <c r="H537" s="23">
        <f t="shared" si="168"/>
        <v>7</v>
      </c>
      <c r="I537" s="23">
        <f t="shared" si="156"/>
        <v>57</v>
      </c>
      <c r="J537" s="23">
        <f t="shared" si="157"/>
        <v>121</v>
      </c>
      <c r="K537" s="23">
        <f t="shared" si="158"/>
        <v>109</v>
      </c>
      <c r="L537" s="23">
        <f t="shared" si="159"/>
        <v>97</v>
      </c>
      <c r="M537" s="89" t="s">
        <v>1992</v>
      </c>
      <c r="N537" s="23">
        <f t="shared" si="160"/>
        <v>121</v>
      </c>
      <c r="O537" s="23">
        <f t="shared" si="161"/>
        <v>82</v>
      </c>
      <c r="P537" s="23">
        <f t="shared" si="162"/>
        <v>70</v>
      </c>
      <c r="Q537" s="112">
        <f t="shared" si="164"/>
        <v>0.35</v>
      </c>
      <c r="R537" s="112">
        <f t="shared" si="165"/>
        <v>0.20499999999999999</v>
      </c>
      <c r="S537" s="112">
        <f t="shared" si="166"/>
        <v>0.11666666666666665</v>
      </c>
      <c r="T537" s="89" t="s">
        <v>1989</v>
      </c>
      <c r="U537" s="23">
        <f t="shared" si="169"/>
        <v>51</v>
      </c>
      <c r="V537" s="23">
        <f t="shared" si="169"/>
        <v>51</v>
      </c>
      <c r="W537" s="23">
        <f t="shared" si="169"/>
        <v>42</v>
      </c>
      <c r="X537" s="23">
        <f t="shared" si="169"/>
        <v>70</v>
      </c>
      <c r="Y537" s="23">
        <f t="shared" si="169"/>
        <v>70</v>
      </c>
      <c r="Z537" s="23">
        <f t="shared" si="169"/>
        <v>79</v>
      </c>
    </row>
    <row r="538" spans="2:26" x14ac:dyDescent="0.15">
      <c r="B538" s="23">
        <v>536</v>
      </c>
      <c r="C538" s="23" t="str">
        <f t="shared" si="163"/>
        <v>挂饰536</v>
      </c>
      <c r="D538" s="23" t="str">
        <f t="shared" si="152"/>
        <v>b</v>
      </c>
      <c r="E538" s="89" t="s">
        <v>1989</v>
      </c>
      <c r="F538" s="90" t="s">
        <v>2006</v>
      </c>
      <c r="G538" s="22" t="s">
        <v>2015</v>
      </c>
      <c r="H538" s="23">
        <f t="shared" si="168"/>
        <v>8</v>
      </c>
      <c r="I538" s="23">
        <f t="shared" si="156"/>
        <v>66</v>
      </c>
      <c r="J538" s="23">
        <f t="shared" si="157"/>
        <v>138</v>
      </c>
      <c r="K538" s="23">
        <f t="shared" si="158"/>
        <v>124</v>
      </c>
      <c r="L538" s="23">
        <f t="shared" si="159"/>
        <v>111</v>
      </c>
      <c r="M538" s="89" t="s">
        <v>1992</v>
      </c>
      <c r="N538" s="23">
        <f t="shared" si="160"/>
        <v>138</v>
      </c>
      <c r="O538" s="23">
        <f t="shared" si="161"/>
        <v>93</v>
      </c>
      <c r="P538" s="23">
        <f t="shared" si="162"/>
        <v>79</v>
      </c>
      <c r="Q538" s="112">
        <f t="shared" si="164"/>
        <v>0.39500000000000002</v>
      </c>
      <c r="R538" s="112">
        <f t="shared" si="165"/>
        <v>0.23250000000000001</v>
      </c>
      <c r="S538" s="112">
        <f t="shared" si="166"/>
        <v>0.13166666666666665</v>
      </c>
      <c r="T538" s="89" t="s">
        <v>1989</v>
      </c>
      <c r="U538" s="23">
        <f t="shared" si="169"/>
        <v>59</v>
      </c>
      <c r="V538" s="23">
        <f t="shared" si="169"/>
        <v>59</v>
      </c>
      <c r="W538" s="23">
        <f t="shared" si="169"/>
        <v>48</v>
      </c>
      <c r="X538" s="23">
        <f t="shared" si="169"/>
        <v>79</v>
      </c>
      <c r="Y538" s="23">
        <f t="shared" si="169"/>
        <v>79</v>
      </c>
      <c r="Z538" s="23">
        <f t="shared" si="169"/>
        <v>90</v>
      </c>
    </row>
    <row r="539" spans="2:26" x14ac:dyDescent="0.15">
      <c r="B539" s="23">
        <v>537</v>
      </c>
      <c r="C539" s="23" t="str">
        <f t="shared" si="163"/>
        <v>挂饰537</v>
      </c>
      <c r="D539" s="23" t="str">
        <f t="shared" si="152"/>
        <v>c</v>
      </c>
      <c r="E539" s="89" t="s">
        <v>1989</v>
      </c>
      <c r="F539" s="90" t="s">
        <v>2006</v>
      </c>
      <c r="G539" s="22" t="s">
        <v>2015</v>
      </c>
      <c r="H539" s="23">
        <f t="shared" si="168"/>
        <v>1</v>
      </c>
      <c r="I539" s="23">
        <f t="shared" si="156"/>
        <v>16</v>
      </c>
      <c r="J539" s="23">
        <f t="shared" si="157"/>
        <v>0</v>
      </c>
      <c r="K539" s="23">
        <f t="shared" si="158"/>
        <v>0</v>
      </c>
      <c r="L539" s="23">
        <f t="shared" si="159"/>
        <v>0</v>
      </c>
      <c r="M539" s="89" t="s">
        <v>1992</v>
      </c>
      <c r="N539" s="23">
        <f t="shared" si="160"/>
        <v>0</v>
      </c>
      <c r="O539" s="23">
        <f t="shared" si="161"/>
        <v>0</v>
      </c>
      <c r="P539" s="23">
        <f t="shared" si="162"/>
        <v>0</v>
      </c>
      <c r="Q539" s="112">
        <f t="shared" si="164"/>
        <v>0</v>
      </c>
      <c r="R539" s="112">
        <f t="shared" si="165"/>
        <v>0</v>
      </c>
      <c r="S539" s="112">
        <f t="shared" si="166"/>
        <v>0</v>
      </c>
      <c r="T539" s="89" t="s">
        <v>1989</v>
      </c>
      <c r="U539" s="23">
        <f t="shared" si="169"/>
        <v>0</v>
      </c>
      <c r="V539" s="23">
        <f t="shared" si="169"/>
        <v>0</v>
      </c>
      <c r="W539" s="23">
        <f t="shared" si="169"/>
        <v>0</v>
      </c>
      <c r="X539" s="23">
        <f t="shared" si="169"/>
        <v>0</v>
      </c>
      <c r="Y539" s="23">
        <f t="shared" si="169"/>
        <v>0</v>
      </c>
      <c r="Z539" s="23">
        <f t="shared" si="169"/>
        <v>0</v>
      </c>
    </row>
    <row r="540" spans="2:26" x14ac:dyDescent="0.15">
      <c r="B540" s="23">
        <v>538</v>
      </c>
      <c r="C540" s="23" t="str">
        <f t="shared" si="163"/>
        <v>挂饰538</v>
      </c>
      <c r="D540" s="23" t="str">
        <f t="shared" si="152"/>
        <v>c</v>
      </c>
      <c r="E540" s="89" t="s">
        <v>1989</v>
      </c>
      <c r="F540" s="90" t="s">
        <v>2006</v>
      </c>
      <c r="G540" s="22" t="s">
        <v>2015</v>
      </c>
      <c r="H540" s="23">
        <f t="shared" si="168"/>
        <v>2</v>
      </c>
      <c r="I540" s="23">
        <f t="shared" si="156"/>
        <v>32</v>
      </c>
      <c r="J540" s="23">
        <f t="shared" si="157"/>
        <v>0</v>
      </c>
      <c r="K540" s="23">
        <f t="shared" si="158"/>
        <v>0</v>
      </c>
      <c r="L540" s="23">
        <f t="shared" si="159"/>
        <v>0</v>
      </c>
      <c r="M540" s="89" t="s">
        <v>1992</v>
      </c>
      <c r="N540" s="23">
        <f t="shared" si="160"/>
        <v>0</v>
      </c>
      <c r="O540" s="23">
        <f t="shared" si="161"/>
        <v>0</v>
      </c>
      <c r="P540" s="23">
        <f t="shared" si="162"/>
        <v>0</v>
      </c>
      <c r="Q540" s="112">
        <f t="shared" si="164"/>
        <v>0</v>
      </c>
      <c r="R540" s="112">
        <f t="shared" si="165"/>
        <v>0</v>
      </c>
      <c r="S540" s="112">
        <f t="shared" si="166"/>
        <v>0</v>
      </c>
      <c r="T540" s="89" t="s">
        <v>1989</v>
      </c>
      <c r="U540" s="23">
        <f t="shared" si="169"/>
        <v>0</v>
      </c>
      <c r="V540" s="23">
        <f t="shared" si="169"/>
        <v>0</v>
      </c>
      <c r="W540" s="23">
        <f t="shared" si="169"/>
        <v>0</v>
      </c>
      <c r="X540" s="23">
        <f t="shared" si="169"/>
        <v>0</v>
      </c>
      <c r="Y540" s="23">
        <f t="shared" si="169"/>
        <v>0</v>
      </c>
      <c r="Z540" s="23">
        <f t="shared" si="169"/>
        <v>0</v>
      </c>
    </row>
    <row r="541" spans="2:26" x14ac:dyDescent="0.15">
      <c r="B541" s="23">
        <v>539</v>
      </c>
      <c r="C541" s="23" t="str">
        <f t="shared" si="163"/>
        <v>挂饰539</v>
      </c>
      <c r="D541" s="23" t="str">
        <f t="shared" si="152"/>
        <v>c</v>
      </c>
      <c r="E541" s="89" t="s">
        <v>1989</v>
      </c>
      <c r="F541" s="90" t="s">
        <v>2006</v>
      </c>
      <c r="G541" s="22" t="s">
        <v>2015</v>
      </c>
      <c r="H541" s="23">
        <f t="shared" si="168"/>
        <v>3</v>
      </c>
      <c r="I541" s="23">
        <f t="shared" si="156"/>
        <v>48</v>
      </c>
      <c r="J541" s="23">
        <f t="shared" si="157"/>
        <v>0</v>
      </c>
      <c r="K541" s="23">
        <f t="shared" si="158"/>
        <v>0</v>
      </c>
      <c r="L541" s="23">
        <f t="shared" si="159"/>
        <v>0</v>
      </c>
      <c r="M541" s="89" t="s">
        <v>1992</v>
      </c>
      <c r="N541" s="23">
        <f t="shared" si="160"/>
        <v>0</v>
      </c>
      <c r="O541" s="23">
        <f t="shared" si="161"/>
        <v>0</v>
      </c>
      <c r="P541" s="23">
        <f t="shared" si="162"/>
        <v>0</v>
      </c>
      <c r="Q541" s="112">
        <f t="shared" si="164"/>
        <v>0</v>
      </c>
      <c r="R541" s="112">
        <f t="shared" si="165"/>
        <v>0</v>
      </c>
      <c r="S541" s="112">
        <f t="shared" si="166"/>
        <v>0</v>
      </c>
      <c r="T541" s="89" t="s">
        <v>1989</v>
      </c>
      <c r="U541" s="23">
        <f t="shared" si="169"/>
        <v>0</v>
      </c>
      <c r="V541" s="23">
        <f t="shared" si="169"/>
        <v>0</v>
      </c>
      <c r="W541" s="23">
        <f t="shared" si="169"/>
        <v>0</v>
      </c>
      <c r="X541" s="23">
        <f t="shared" si="169"/>
        <v>0</v>
      </c>
      <c r="Y541" s="23">
        <f t="shared" si="169"/>
        <v>0</v>
      </c>
      <c r="Z541" s="23">
        <f t="shared" si="169"/>
        <v>0</v>
      </c>
    </row>
    <row r="542" spans="2:26" x14ac:dyDescent="0.15">
      <c r="B542" s="23">
        <v>540</v>
      </c>
      <c r="C542" s="23" t="str">
        <f t="shared" si="163"/>
        <v>挂饰540</v>
      </c>
      <c r="D542" s="23" t="str">
        <f t="shared" si="152"/>
        <v>c</v>
      </c>
      <c r="E542" s="89" t="s">
        <v>1989</v>
      </c>
      <c r="F542" s="90" t="s">
        <v>2006</v>
      </c>
      <c r="G542" s="22" t="s">
        <v>2015</v>
      </c>
      <c r="H542" s="23">
        <f t="shared" si="168"/>
        <v>4</v>
      </c>
      <c r="I542" s="23">
        <f t="shared" si="156"/>
        <v>64</v>
      </c>
      <c r="J542" s="23">
        <f t="shared" si="157"/>
        <v>0</v>
      </c>
      <c r="K542" s="23">
        <f t="shared" si="158"/>
        <v>0</v>
      </c>
      <c r="L542" s="23">
        <f t="shared" si="159"/>
        <v>0</v>
      </c>
      <c r="M542" s="89" t="s">
        <v>1992</v>
      </c>
      <c r="N542" s="23">
        <f t="shared" si="160"/>
        <v>0</v>
      </c>
      <c r="O542" s="23">
        <f t="shared" si="161"/>
        <v>0</v>
      </c>
      <c r="P542" s="23">
        <f t="shared" si="162"/>
        <v>0</v>
      </c>
      <c r="Q542" s="112">
        <f t="shared" si="164"/>
        <v>0</v>
      </c>
      <c r="R542" s="112">
        <f t="shared" si="165"/>
        <v>0</v>
      </c>
      <c r="S542" s="112">
        <f t="shared" si="166"/>
        <v>0</v>
      </c>
      <c r="T542" s="89" t="s">
        <v>1989</v>
      </c>
      <c r="U542" s="23">
        <f t="shared" si="169"/>
        <v>0</v>
      </c>
      <c r="V542" s="23">
        <f t="shared" si="169"/>
        <v>0</v>
      </c>
      <c r="W542" s="23">
        <f t="shared" si="169"/>
        <v>0</v>
      </c>
      <c r="X542" s="23">
        <f t="shared" si="169"/>
        <v>0</v>
      </c>
      <c r="Y542" s="23">
        <f t="shared" si="169"/>
        <v>0</v>
      </c>
      <c r="Z542" s="23">
        <f t="shared" si="169"/>
        <v>0</v>
      </c>
    </row>
    <row r="543" spans="2:26" x14ac:dyDescent="0.15">
      <c r="B543" s="23">
        <v>541</v>
      </c>
      <c r="C543" s="23" t="str">
        <f t="shared" si="163"/>
        <v>挂饰541</v>
      </c>
      <c r="D543" s="23" t="str">
        <f t="shared" si="152"/>
        <v>c</v>
      </c>
      <c r="E543" s="89" t="s">
        <v>1989</v>
      </c>
      <c r="F543" s="90" t="s">
        <v>2006</v>
      </c>
      <c r="G543" s="22" t="s">
        <v>2015</v>
      </c>
      <c r="H543" s="23">
        <f t="shared" si="168"/>
        <v>5</v>
      </c>
      <c r="I543" s="23">
        <f t="shared" si="156"/>
        <v>80</v>
      </c>
      <c r="J543" s="23">
        <f t="shared" si="157"/>
        <v>0</v>
      </c>
      <c r="K543" s="23">
        <f t="shared" si="158"/>
        <v>0</v>
      </c>
      <c r="L543" s="23">
        <f t="shared" si="159"/>
        <v>0</v>
      </c>
      <c r="M543" s="89" t="s">
        <v>1992</v>
      </c>
      <c r="N543" s="23">
        <f t="shared" si="160"/>
        <v>0</v>
      </c>
      <c r="O543" s="23">
        <f t="shared" si="161"/>
        <v>0</v>
      </c>
      <c r="P543" s="23">
        <f t="shared" si="162"/>
        <v>0</v>
      </c>
      <c r="Q543" s="112">
        <f t="shared" si="164"/>
        <v>0</v>
      </c>
      <c r="R543" s="112">
        <f t="shared" si="165"/>
        <v>0</v>
      </c>
      <c r="S543" s="112">
        <f t="shared" si="166"/>
        <v>0</v>
      </c>
      <c r="T543" s="89" t="s">
        <v>1989</v>
      </c>
      <c r="U543" s="23">
        <f t="shared" ref="U543:Z552" si="170">ROUND(VLOOKUP($F543,professionGrow,MATCH(U$2,professionGrowPName,0),FALSE)*(1+VLOOKUP($G543,professionGrowP,MATCH(U$2,professionGrowPName,0),FALSE))*$H543*10*VLOOKUP($D543,drop_qulity,5,FALSE),0)</f>
        <v>0</v>
      </c>
      <c r="V543" s="23">
        <f t="shared" si="170"/>
        <v>0</v>
      </c>
      <c r="W543" s="23">
        <f t="shared" si="170"/>
        <v>0</v>
      </c>
      <c r="X543" s="23">
        <f t="shared" si="170"/>
        <v>0</v>
      </c>
      <c r="Y543" s="23">
        <f t="shared" si="170"/>
        <v>0</v>
      </c>
      <c r="Z543" s="23">
        <f t="shared" si="170"/>
        <v>0</v>
      </c>
    </row>
    <row r="544" spans="2:26" x14ac:dyDescent="0.15">
      <c r="B544" s="23">
        <v>542</v>
      </c>
      <c r="C544" s="23" t="str">
        <f t="shared" si="163"/>
        <v>挂饰542</v>
      </c>
      <c r="D544" s="23" t="str">
        <f t="shared" si="152"/>
        <v>c</v>
      </c>
      <c r="E544" s="89" t="s">
        <v>1989</v>
      </c>
      <c r="F544" s="90" t="s">
        <v>2006</v>
      </c>
      <c r="G544" s="22" t="s">
        <v>2015</v>
      </c>
      <c r="H544" s="23">
        <f t="shared" si="168"/>
        <v>6</v>
      </c>
      <c r="I544" s="23">
        <f t="shared" si="156"/>
        <v>96</v>
      </c>
      <c r="J544" s="23">
        <f t="shared" si="157"/>
        <v>0</v>
      </c>
      <c r="K544" s="23">
        <f t="shared" si="158"/>
        <v>0</v>
      </c>
      <c r="L544" s="23">
        <f t="shared" si="159"/>
        <v>0</v>
      </c>
      <c r="M544" s="89" t="s">
        <v>1992</v>
      </c>
      <c r="N544" s="23">
        <f t="shared" si="160"/>
        <v>0</v>
      </c>
      <c r="O544" s="23">
        <f t="shared" si="161"/>
        <v>0</v>
      </c>
      <c r="P544" s="23">
        <f t="shared" si="162"/>
        <v>0</v>
      </c>
      <c r="Q544" s="112">
        <f t="shared" si="164"/>
        <v>0</v>
      </c>
      <c r="R544" s="112">
        <f t="shared" si="165"/>
        <v>0</v>
      </c>
      <c r="S544" s="112">
        <f t="shared" si="166"/>
        <v>0</v>
      </c>
      <c r="T544" s="89" t="s">
        <v>1989</v>
      </c>
      <c r="U544" s="23">
        <f t="shared" si="170"/>
        <v>0</v>
      </c>
      <c r="V544" s="23">
        <f t="shared" si="170"/>
        <v>0</v>
      </c>
      <c r="W544" s="23">
        <f t="shared" si="170"/>
        <v>0</v>
      </c>
      <c r="X544" s="23">
        <f t="shared" si="170"/>
        <v>0</v>
      </c>
      <c r="Y544" s="23">
        <f t="shared" si="170"/>
        <v>0</v>
      </c>
      <c r="Z544" s="23">
        <f t="shared" si="170"/>
        <v>0</v>
      </c>
    </row>
    <row r="545" spans="2:26" x14ac:dyDescent="0.15">
      <c r="B545" s="23">
        <v>543</v>
      </c>
      <c r="C545" s="23" t="str">
        <f t="shared" si="163"/>
        <v>挂饰543</v>
      </c>
      <c r="D545" s="23" t="str">
        <f t="shared" si="152"/>
        <v>c</v>
      </c>
      <c r="E545" s="89" t="s">
        <v>1989</v>
      </c>
      <c r="F545" s="90" t="s">
        <v>2006</v>
      </c>
      <c r="G545" s="22" t="s">
        <v>2015</v>
      </c>
      <c r="H545" s="23">
        <f t="shared" si="168"/>
        <v>7</v>
      </c>
      <c r="I545" s="23">
        <f t="shared" si="156"/>
        <v>112</v>
      </c>
      <c r="J545" s="23">
        <f t="shared" si="157"/>
        <v>0</v>
      </c>
      <c r="K545" s="23">
        <f t="shared" si="158"/>
        <v>0</v>
      </c>
      <c r="L545" s="23">
        <f t="shared" si="159"/>
        <v>0</v>
      </c>
      <c r="M545" s="89" t="s">
        <v>1992</v>
      </c>
      <c r="N545" s="23">
        <f t="shared" si="160"/>
        <v>0</v>
      </c>
      <c r="O545" s="23">
        <f t="shared" si="161"/>
        <v>0</v>
      </c>
      <c r="P545" s="23">
        <f t="shared" si="162"/>
        <v>0</v>
      </c>
      <c r="Q545" s="112">
        <f t="shared" si="164"/>
        <v>0</v>
      </c>
      <c r="R545" s="112">
        <f t="shared" si="165"/>
        <v>0</v>
      </c>
      <c r="S545" s="112">
        <f t="shared" si="166"/>
        <v>0</v>
      </c>
      <c r="T545" s="89" t="s">
        <v>1989</v>
      </c>
      <c r="U545" s="23">
        <f t="shared" si="170"/>
        <v>0</v>
      </c>
      <c r="V545" s="23">
        <f t="shared" si="170"/>
        <v>0</v>
      </c>
      <c r="W545" s="23">
        <f t="shared" si="170"/>
        <v>0</v>
      </c>
      <c r="X545" s="23">
        <f t="shared" si="170"/>
        <v>0</v>
      </c>
      <c r="Y545" s="23">
        <f t="shared" si="170"/>
        <v>0</v>
      </c>
      <c r="Z545" s="23">
        <f t="shared" si="170"/>
        <v>0</v>
      </c>
    </row>
    <row r="546" spans="2:26" x14ac:dyDescent="0.15">
      <c r="B546" s="23">
        <v>544</v>
      </c>
      <c r="C546" s="23" t="str">
        <f t="shared" si="163"/>
        <v>挂饰544</v>
      </c>
      <c r="D546" s="23" t="str">
        <f t="shared" si="152"/>
        <v>c</v>
      </c>
      <c r="E546" s="89" t="s">
        <v>1989</v>
      </c>
      <c r="F546" s="90" t="s">
        <v>2006</v>
      </c>
      <c r="G546" s="22" t="s">
        <v>2015</v>
      </c>
      <c r="H546" s="23">
        <f t="shared" si="168"/>
        <v>8</v>
      </c>
      <c r="I546" s="23">
        <f t="shared" si="156"/>
        <v>128</v>
      </c>
      <c r="J546" s="23">
        <f t="shared" si="157"/>
        <v>0</v>
      </c>
      <c r="K546" s="23">
        <f t="shared" si="158"/>
        <v>0</v>
      </c>
      <c r="L546" s="23">
        <f t="shared" si="159"/>
        <v>0</v>
      </c>
      <c r="M546" s="89" t="s">
        <v>1992</v>
      </c>
      <c r="N546" s="23">
        <f t="shared" si="160"/>
        <v>0</v>
      </c>
      <c r="O546" s="23">
        <f t="shared" si="161"/>
        <v>0</v>
      </c>
      <c r="P546" s="23">
        <f t="shared" si="162"/>
        <v>0</v>
      </c>
      <c r="Q546" s="112">
        <f t="shared" si="164"/>
        <v>0</v>
      </c>
      <c r="R546" s="112">
        <f t="shared" si="165"/>
        <v>0</v>
      </c>
      <c r="S546" s="112">
        <f t="shared" si="166"/>
        <v>0</v>
      </c>
      <c r="T546" s="89" t="s">
        <v>1989</v>
      </c>
      <c r="U546" s="23">
        <f t="shared" si="170"/>
        <v>0</v>
      </c>
      <c r="V546" s="23">
        <f t="shared" si="170"/>
        <v>0</v>
      </c>
      <c r="W546" s="23">
        <f t="shared" si="170"/>
        <v>0</v>
      </c>
      <c r="X546" s="23">
        <f t="shared" si="170"/>
        <v>0</v>
      </c>
      <c r="Y546" s="23">
        <f t="shared" si="170"/>
        <v>0</v>
      </c>
      <c r="Z546" s="23">
        <f t="shared" si="170"/>
        <v>0</v>
      </c>
    </row>
    <row r="547" spans="2:26" x14ac:dyDescent="0.15">
      <c r="B547" s="23">
        <v>545</v>
      </c>
      <c r="C547" s="23" t="str">
        <f t="shared" si="163"/>
        <v>挂饰545</v>
      </c>
      <c r="D547" s="23" t="str">
        <f t="shared" si="152"/>
        <v>s</v>
      </c>
      <c r="E547" s="89" t="s">
        <v>1989</v>
      </c>
      <c r="F547" s="90" t="s">
        <v>2006</v>
      </c>
      <c r="G547" s="22" t="s">
        <v>41</v>
      </c>
      <c r="H547" s="23">
        <f t="shared" si="168"/>
        <v>1</v>
      </c>
      <c r="I547" s="23">
        <f t="shared" si="156"/>
        <v>14</v>
      </c>
      <c r="J547" s="23">
        <f t="shared" si="157"/>
        <v>12</v>
      </c>
      <c r="K547" s="23">
        <f t="shared" si="158"/>
        <v>13</v>
      </c>
      <c r="L547" s="23">
        <f t="shared" si="159"/>
        <v>10</v>
      </c>
      <c r="M547" s="89" t="s">
        <v>1992</v>
      </c>
      <c r="N547" s="23">
        <f t="shared" si="160"/>
        <v>13</v>
      </c>
      <c r="O547" s="23">
        <f t="shared" si="161"/>
        <v>9</v>
      </c>
      <c r="P547" s="23">
        <f t="shared" si="162"/>
        <v>5</v>
      </c>
      <c r="Q547" s="112">
        <f t="shared" si="164"/>
        <v>2.5000000000000001E-2</v>
      </c>
      <c r="R547" s="112">
        <f t="shared" si="165"/>
        <v>2.2499999999999999E-2</v>
      </c>
      <c r="S547" s="112">
        <f t="shared" si="166"/>
        <v>8.3333333333333332E-3</v>
      </c>
      <c r="T547" s="89" t="s">
        <v>1989</v>
      </c>
      <c r="U547" s="23">
        <f t="shared" si="170"/>
        <v>5</v>
      </c>
      <c r="V547" s="23">
        <f t="shared" si="170"/>
        <v>5</v>
      </c>
      <c r="W547" s="23">
        <f t="shared" si="170"/>
        <v>4</v>
      </c>
      <c r="X547" s="23">
        <f t="shared" si="170"/>
        <v>5</v>
      </c>
      <c r="Y547" s="23">
        <f t="shared" si="170"/>
        <v>6</v>
      </c>
      <c r="Z547" s="23">
        <f t="shared" si="170"/>
        <v>7</v>
      </c>
    </row>
    <row r="548" spans="2:26" x14ac:dyDescent="0.15">
      <c r="B548" s="23">
        <v>546</v>
      </c>
      <c r="C548" s="23" t="str">
        <f t="shared" si="163"/>
        <v>挂饰546</v>
      </c>
      <c r="D548" s="23" t="str">
        <f t="shared" ref="D548:D611" si="171">D516</f>
        <v>s</v>
      </c>
      <c r="E548" s="89" t="s">
        <v>1989</v>
      </c>
      <c r="F548" s="90" t="s">
        <v>2006</v>
      </c>
      <c r="G548" s="22" t="s">
        <v>41</v>
      </c>
      <c r="H548" s="23">
        <f t="shared" si="168"/>
        <v>2</v>
      </c>
      <c r="I548" s="23">
        <f t="shared" si="156"/>
        <v>28</v>
      </c>
      <c r="J548" s="23">
        <f t="shared" si="157"/>
        <v>24</v>
      </c>
      <c r="K548" s="23">
        <f t="shared" si="158"/>
        <v>26</v>
      </c>
      <c r="L548" s="23">
        <f t="shared" si="159"/>
        <v>20</v>
      </c>
      <c r="M548" s="89" t="s">
        <v>1992</v>
      </c>
      <c r="N548" s="23">
        <f t="shared" si="160"/>
        <v>26</v>
      </c>
      <c r="O548" s="23">
        <f t="shared" si="161"/>
        <v>19</v>
      </c>
      <c r="P548" s="23">
        <f t="shared" si="162"/>
        <v>11</v>
      </c>
      <c r="Q548" s="112">
        <f t="shared" si="164"/>
        <v>5.5E-2</v>
      </c>
      <c r="R548" s="112">
        <f t="shared" si="165"/>
        <v>4.7500000000000001E-2</v>
      </c>
      <c r="S548" s="112">
        <f t="shared" si="166"/>
        <v>1.8333333333333333E-2</v>
      </c>
      <c r="T548" s="89" t="s">
        <v>1989</v>
      </c>
      <c r="U548" s="23">
        <f t="shared" si="170"/>
        <v>11</v>
      </c>
      <c r="V548" s="23">
        <f t="shared" si="170"/>
        <v>11</v>
      </c>
      <c r="W548" s="23">
        <f t="shared" si="170"/>
        <v>8</v>
      </c>
      <c r="X548" s="23">
        <f t="shared" si="170"/>
        <v>9</v>
      </c>
      <c r="Y548" s="23">
        <f t="shared" si="170"/>
        <v>13</v>
      </c>
      <c r="Z548" s="23">
        <f t="shared" si="170"/>
        <v>14</v>
      </c>
    </row>
    <row r="549" spans="2:26" x14ac:dyDescent="0.15">
      <c r="B549" s="23">
        <v>547</v>
      </c>
      <c r="C549" s="23" t="str">
        <f t="shared" si="163"/>
        <v>挂饰547</v>
      </c>
      <c r="D549" s="23" t="str">
        <f t="shared" si="171"/>
        <v>s</v>
      </c>
      <c r="E549" s="89" t="s">
        <v>1989</v>
      </c>
      <c r="F549" s="90" t="s">
        <v>2006</v>
      </c>
      <c r="G549" s="22" t="s">
        <v>41</v>
      </c>
      <c r="H549" s="23">
        <f t="shared" si="168"/>
        <v>3</v>
      </c>
      <c r="I549" s="23">
        <f t="shared" si="156"/>
        <v>41</v>
      </c>
      <c r="J549" s="23">
        <f t="shared" si="157"/>
        <v>37</v>
      </c>
      <c r="K549" s="23">
        <f t="shared" si="158"/>
        <v>39</v>
      </c>
      <c r="L549" s="23">
        <f t="shared" si="159"/>
        <v>29</v>
      </c>
      <c r="M549" s="89" t="s">
        <v>1992</v>
      </c>
      <c r="N549" s="23">
        <f t="shared" si="160"/>
        <v>39</v>
      </c>
      <c r="O549" s="23">
        <f t="shared" si="161"/>
        <v>28</v>
      </c>
      <c r="P549" s="23">
        <f t="shared" si="162"/>
        <v>16</v>
      </c>
      <c r="Q549" s="112">
        <f t="shared" si="164"/>
        <v>0.08</v>
      </c>
      <c r="R549" s="112">
        <f t="shared" si="165"/>
        <v>7.0000000000000007E-2</v>
      </c>
      <c r="S549" s="112">
        <f t="shared" si="166"/>
        <v>2.6666666666666665E-2</v>
      </c>
      <c r="T549" s="89" t="s">
        <v>1989</v>
      </c>
      <c r="U549" s="23">
        <f t="shared" si="170"/>
        <v>16</v>
      </c>
      <c r="V549" s="23">
        <f t="shared" si="170"/>
        <v>16</v>
      </c>
      <c r="W549" s="23">
        <f t="shared" si="170"/>
        <v>11</v>
      </c>
      <c r="X549" s="23">
        <f t="shared" si="170"/>
        <v>14</v>
      </c>
      <c r="Y549" s="23">
        <f t="shared" si="170"/>
        <v>19</v>
      </c>
      <c r="Z549" s="23">
        <f t="shared" si="170"/>
        <v>21</v>
      </c>
    </row>
    <row r="550" spans="2:26" x14ac:dyDescent="0.15">
      <c r="B550" s="23">
        <v>548</v>
      </c>
      <c r="C550" s="23" t="str">
        <f t="shared" si="163"/>
        <v>挂饰548</v>
      </c>
      <c r="D550" s="23" t="str">
        <f t="shared" si="171"/>
        <v>s</v>
      </c>
      <c r="E550" s="89" t="s">
        <v>1989</v>
      </c>
      <c r="F550" s="90" t="s">
        <v>2006</v>
      </c>
      <c r="G550" s="22" t="s">
        <v>41</v>
      </c>
      <c r="H550" s="23">
        <f t="shared" si="168"/>
        <v>4</v>
      </c>
      <c r="I550" s="23">
        <f t="shared" si="156"/>
        <v>55</v>
      </c>
      <c r="J550" s="23">
        <f t="shared" si="157"/>
        <v>49</v>
      </c>
      <c r="K550" s="23">
        <f t="shared" si="158"/>
        <v>52</v>
      </c>
      <c r="L550" s="23">
        <f t="shared" si="159"/>
        <v>39</v>
      </c>
      <c r="M550" s="89" t="s">
        <v>1992</v>
      </c>
      <c r="N550" s="23">
        <f t="shared" si="160"/>
        <v>52</v>
      </c>
      <c r="O550" s="23">
        <f t="shared" si="161"/>
        <v>38</v>
      </c>
      <c r="P550" s="23">
        <f t="shared" si="162"/>
        <v>22</v>
      </c>
      <c r="Q550" s="112">
        <f t="shared" si="164"/>
        <v>0.11</v>
      </c>
      <c r="R550" s="112">
        <f t="shared" si="165"/>
        <v>9.5000000000000001E-2</v>
      </c>
      <c r="S550" s="112">
        <f t="shared" si="166"/>
        <v>3.6666666666666667E-2</v>
      </c>
      <c r="T550" s="89" t="s">
        <v>1989</v>
      </c>
      <c r="U550" s="23">
        <f t="shared" si="170"/>
        <v>22</v>
      </c>
      <c r="V550" s="23">
        <f t="shared" si="170"/>
        <v>22</v>
      </c>
      <c r="W550" s="23">
        <f t="shared" si="170"/>
        <v>15</v>
      </c>
      <c r="X550" s="23">
        <f t="shared" si="170"/>
        <v>18</v>
      </c>
      <c r="Y550" s="23">
        <f t="shared" si="170"/>
        <v>25</v>
      </c>
      <c r="Z550" s="23">
        <f t="shared" si="170"/>
        <v>28</v>
      </c>
    </row>
    <row r="551" spans="2:26" x14ac:dyDescent="0.15">
      <c r="B551" s="23">
        <v>549</v>
      </c>
      <c r="C551" s="23" t="str">
        <f t="shared" si="163"/>
        <v>挂饰549</v>
      </c>
      <c r="D551" s="23" t="str">
        <f t="shared" si="171"/>
        <v>s</v>
      </c>
      <c r="E551" s="89" t="s">
        <v>1989</v>
      </c>
      <c r="F551" s="90" t="s">
        <v>2006</v>
      </c>
      <c r="G551" s="22" t="s">
        <v>41</v>
      </c>
      <c r="H551" s="23">
        <f t="shared" si="168"/>
        <v>5</v>
      </c>
      <c r="I551" s="23">
        <f t="shared" si="156"/>
        <v>69</v>
      </c>
      <c r="J551" s="23">
        <f t="shared" si="157"/>
        <v>61</v>
      </c>
      <c r="K551" s="23">
        <f t="shared" si="158"/>
        <v>65</v>
      </c>
      <c r="L551" s="23">
        <f t="shared" si="159"/>
        <v>49</v>
      </c>
      <c r="M551" s="89" t="s">
        <v>1992</v>
      </c>
      <c r="N551" s="23">
        <f t="shared" si="160"/>
        <v>65</v>
      </c>
      <c r="O551" s="23">
        <f t="shared" si="161"/>
        <v>47</v>
      </c>
      <c r="P551" s="23">
        <f t="shared" si="162"/>
        <v>27</v>
      </c>
      <c r="Q551" s="112">
        <f t="shared" si="164"/>
        <v>0.13500000000000001</v>
      </c>
      <c r="R551" s="112">
        <f t="shared" si="165"/>
        <v>0.11749999999999999</v>
      </c>
      <c r="S551" s="112">
        <f t="shared" si="166"/>
        <v>4.4999999999999998E-2</v>
      </c>
      <c r="T551" s="89" t="s">
        <v>1989</v>
      </c>
      <c r="U551" s="23">
        <f t="shared" si="170"/>
        <v>27</v>
      </c>
      <c r="V551" s="23">
        <f t="shared" si="170"/>
        <v>27</v>
      </c>
      <c r="W551" s="23">
        <f t="shared" si="170"/>
        <v>19</v>
      </c>
      <c r="X551" s="23">
        <f t="shared" si="170"/>
        <v>23</v>
      </c>
      <c r="Y551" s="23">
        <f t="shared" si="170"/>
        <v>31</v>
      </c>
      <c r="Z551" s="23">
        <f t="shared" si="170"/>
        <v>35</v>
      </c>
    </row>
    <row r="552" spans="2:26" x14ac:dyDescent="0.15">
      <c r="B552" s="23">
        <v>550</v>
      </c>
      <c r="C552" s="23" t="str">
        <f t="shared" si="163"/>
        <v>挂饰550</v>
      </c>
      <c r="D552" s="23" t="str">
        <f t="shared" si="171"/>
        <v>s</v>
      </c>
      <c r="E552" s="89" t="s">
        <v>1989</v>
      </c>
      <c r="F552" s="90" t="s">
        <v>2006</v>
      </c>
      <c r="G552" s="22" t="s">
        <v>41</v>
      </c>
      <c r="H552" s="23">
        <f t="shared" si="168"/>
        <v>6</v>
      </c>
      <c r="I552" s="23">
        <f t="shared" si="156"/>
        <v>83</v>
      </c>
      <c r="J552" s="23">
        <f t="shared" si="157"/>
        <v>73</v>
      </c>
      <c r="K552" s="23">
        <f t="shared" si="158"/>
        <v>78</v>
      </c>
      <c r="L552" s="23">
        <f t="shared" si="159"/>
        <v>59</v>
      </c>
      <c r="M552" s="89" t="s">
        <v>1992</v>
      </c>
      <c r="N552" s="23">
        <f t="shared" si="160"/>
        <v>78</v>
      </c>
      <c r="O552" s="23">
        <f t="shared" si="161"/>
        <v>56</v>
      </c>
      <c r="P552" s="23">
        <f t="shared" si="162"/>
        <v>33</v>
      </c>
      <c r="Q552" s="112">
        <f t="shared" si="164"/>
        <v>0.16500000000000001</v>
      </c>
      <c r="R552" s="112">
        <f t="shared" si="165"/>
        <v>0.14000000000000001</v>
      </c>
      <c r="S552" s="112">
        <f t="shared" si="166"/>
        <v>5.5E-2</v>
      </c>
      <c r="T552" s="89" t="s">
        <v>1989</v>
      </c>
      <c r="U552" s="23">
        <f t="shared" si="170"/>
        <v>33</v>
      </c>
      <c r="V552" s="23">
        <f t="shared" si="170"/>
        <v>33</v>
      </c>
      <c r="W552" s="23">
        <f t="shared" si="170"/>
        <v>23</v>
      </c>
      <c r="X552" s="23">
        <f t="shared" si="170"/>
        <v>28</v>
      </c>
      <c r="Y552" s="23">
        <f t="shared" si="170"/>
        <v>38</v>
      </c>
      <c r="Z552" s="23">
        <f t="shared" si="170"/>
        <v>42</v>
      </c>
    </row>
    <row r="553" spans="2:26" x14ac:dyDescent="0.15">
      <c r="B553" s="23">
        <v>551</v>
      </c>
      <c r="C553" s="23" t="str">
        <f t="shared" si="163"/>
        <v>挂饰551</v>
      </c>
      <c r="D553" s="23" t="str">
        <f t="shared" si="171"/>
        <v>s</v>
      </c>
      <c r="E553" s="89" t="s">
        <v>1989</v>
      </c>
      <c r="F553" s="90" t="s">
        <v>2006</v>
      </c>
      <c r="G553" s="22" t="s">
        <v>41</v>
      </c>
      <c r="H553" s="23">
        <f t="shared" si="168"/>
        <v>7</v>
      </c>
      <c r="I553" s="23">
        <f t="shared" si="156"/>
        <v>97</v>
      </c>
      <c r="J553" s="23">
        <f t="shared" si="157"/>
        <v>86</v>
      </c>
      <c r="K553" s="23">
        <f t="shared" si="158"/>
        <v>91</v>
      </c>
      <c r="L553" s="23">
        <f t="shared" si="159"/>
        <v>69</v>
      </c>
      <c r="M553" s="89" t="s">
        <v>1992</v>
      </c>
      <c r="N553" s="23">
        <f t="shared" si="160"/>
        <v>91</v>
      </c>
      <c r="O553" s="23">
        <f t="shared" si="161"/>
        <v>66</v>
      </c>
      <c r="P553" s="23">
        <f t="shared" si="162"/>
        <v>38</v>
      </c>
      <c r="Q553" s="112">
        <f t="shared" si="164"/>
        <v>0.19</v>
      </c>
      <c r="R553" s="112">
        <f t="shared" si="165"/>
        <v>0.16500000000000001</v>
      </c>
      <c r="S553" s="112">
        <f t="shared" si="166"/>
        <v>6.3333333333333325E-2</v>
      </c>
      <c r="T553" s="89" t="s">
        <v>1989</v>
      </c>
      <c r="U553" s="23">
        <f t="shared" ref="U553:Z562" si="172">ROUND(VLOOKUP($F553,professionGrow,MATCH(U$2,professionGrowPName,0),FALSE)*(1+VLOOKUP($G553,professionGrowP,MATCH(U$2,professionGrowPName,0),FALSE))*$H553*10*VLOOKUP($D553,drop_qulity,5,FALSE),0)</f>
        <v>38</v>
      </c>
      <c r="V553" s="23">
        <f t="shared" si="172"/>
        <v>38</v>
      </c>
      <c r="W553" s="23">
        <f t="shared" si="172"/>
        <v>27</v>
      </c>
      <c r="X553" s="23">
        <f t="shared" si="172"/>
        <v>32</v>
      </c>
      <c r="Y553" s="23">
        <f t="shared" si="172"/>
        <v>44</v>
      </c>
      <c r="Z553" s="23">
        <f t="shared" si="172"/>
        <v>50</v>
      </c>
    </row>
    <row r="554" spans="2:26" x14ac:dyDescent="0.15">
      <c r="B554" s="23">
        <v>552</v>
      </c>
      <c r="C554" s="23" t="str">
        <f t="shared" si="163"/>
        <v>挂饰552</v>
      </c>
      <c r="D554" s="23" t="str">
        <f t="shared" si="171"/>
        <v>s</v>
      </c>
      <c r="E554" s="89" t="s">
        <v>1989</v>
      </c>
      <c r="F554" s="90" t="s">
        <v>2006</v>
      </c>
      <c r="G554" s="22" t="s">
        <v>41</v>
      </c>
      <c r="H554" s="23">
        <f t="shared" si="168"/>
        <v>8</v>
      </c>
      <c r="I554" s="23">
        <f t="shared" si="156"/>
        <v>111</v>
      </c>
      <c r="J554" s="23">
        <f t="shared" si="157"/>
        <v>98</v>
      </c>
      <c r="K554" s="23">
        <f t="shared" si="158"/>
        <v>104</v>
      </c>
      <c r="L554" s="23">
        <f t="shared" si="159"/>
        <v>78</v>
      </c>
      <c r="M554" s="89" t="s">
        <v>1992</v>
      </c>
      <c r="N554" s="23">
        <f t="shared" si="160"/>
        <v>104</v>
      </c>
      <c r="O554" s="23">
        <f t="shared" si="161"/>
        <v>75</v>
      </c>
      <c r="P554" s="23">
        <f t="shared" si="162"/>
        <v>44</v>
      </c>
      <c r="Q554" s="112">
        <f t="shared" si="164"/>
        <v>0.22</v>
      </c>
      <c r="R554" s="112">
        <f t="shared" si="165"/>
        <v>0.1875</v>
      </c>
      <c r="S554" s="112">
        <f t="shared" si="166"/>
        <v>7.3333333333333334E-2</v>
      </c>
      <c r="T554" s="89" t="s">
        <v>1989</v>
      </c>
      <c r="U554" s="23">
        <f t="shared" si="172"/>
        <v>44</v>
      </c>
      <c r="V554" s="23">
        <f t="shared" si="172"/>
        <v>44</v>
      </c>
      <c r="W554" s="23">
        <f t="shared" si="172"/>
        <v>30</v>
      </c>
      <c r="X554" s="23">
        <f t="shared" si="172"/>
        <v>37</v>
      </c>
      <c r="Y554" s="23">
        <f t="shared" si="172"/>
        <v>50</v>
      </c>
      <c r="Z554" s="23">
        <f t="shared" si="172"/>
        <v>57</v>
      </c>
    </row>
    <row r="555" spans="2:26" x14ac:dyDescent="0.15">
      <c r="B555" s="23">
        <v>553</v>
      </c>
      <c r="C555" s="23" t="str">
        <f t="shared" si="163"/>
        <v>挂饰553</v>
      </c>
      <c r="D555" s="23" t="str">
        <f t="shared" si="171"/>
        <v>a</v>
      </c>
      <c r="E555" s="89" t="s">
        <v>1989</v>
      </c>
      <c r="F555" s="90" t="s">
        <v>2006</v>
      </c>
      <c r="G555" s="22" t="s">
        <v>41</v>
      </c>
      <c r="H555" s="23">
        <f t="shared" si="168"/>
        <v>1</v>
      </c>
      <c r="I555" s="23">
        <f t="shared" si="156"/>
        <v>8</v>
      </c>
      <c r="J555" s="23">
        <f t="shared" si="157"/>
        <v>14</v>
      </c>
      <c r="K555" s="23">
        <f t="shared" si="158"/>
        <v>15</v>
      </c>
      <c r="L555" s="23">
        <f t="shared" si="159"/>
        <v>11</v>
      </c>
      <c r="M555" s="89" t="s">
        <v>1992</v>
      </c>
      <c r="N555" s="23">
        <f t="shared" si="160"/>
        <v>15</v>
      </c>
      <c r="O555" s="23">
        <f t="shared" si="161"/>
        <v>11</v>
      </c>
      <c r="P555" s="23">
        <f t="shared" si="162"/>
        <v>6</v>
      </c>
      <c r="Q555" s="112">
        <f t="shared" si="164"/>
        <v>0.03</v>
      </c>
      <c r="R555" s="112">
        <f t="shared" si="165"/>
        <v>2.75E-2</v>
      </c>
      <c r="S555" s="112">
        <f t="shared" si="166"/>
        <v>0.01</v>
      </c>
      <c r="T555" s="89" t="s">
        <v>1989</v>
      </c>
      <c r="U555" s="23">
        <f t="shared" si="172"/>
        <v>6</v>
      </c>
      <c r="V555" s="23">
        <f t="shared" si="172"/>
        <v>6</v>
      </c>
      <c r="W555" s="23">
        <f t="shared" si="172"/>
        <v>4</v>
      </c>
      <c r="X555" s="23">
        <f t="shared" si="172"/>
        <v>5</v>
      </c>
      <c r="Y555" s="23">
        <f t="shared" si="172"/>
        <v>7</v>
      </c>
      <c r="Z555" s="23">
        <f t="shared" si="172"/>
        <v>8</v>
      </c>
    </row>
    <row r="556" spans="2:26" x14ac:dyDescent="0.15">
      <c r="B556" s="23">
        <v>554</v>
      </c>
      <c r="C556" s="23" t="str">
        <f t="shared" si="163"/>
        <v>挂饰554</v>
      </c>
      <c r="D556" s="23" t="str">
        <f t="shared" si="171"/>
        <v>a</v>
      </c>
      <c r="E556" s="89" t="s">
        <v>1989</v>
      </c>
      <c r="F556" s="90" t="s">
        <v>2006</v>
      </c>
      <c r="G556" s="22" t="s">
        <v>41</v>
      </c>
      <c r="H556" s="23">
        <f t="shared" si="168"/>
        <v>2</v>
      </c>
      <c r="I556" s="23">
        <f t="shared" si="156"/>
        <v>16</v>
      </c>
      <c r="J556" s="23">
        <f t="shared" si="157"/>
        <v>28</v>
      </c>
      <c r="K556" s="23">
        <f t="shared" si="158"/>
        <v>30</v>
      </c>
      <c r="L556" s="23">
        <f t="shared" si="159"/>
        <v>22</v>
      </c>
      <c r="M556" s="89" t="s">
        <v>1992</v>
      </c>
      <c r="N556" s="23">
        <f t="shared" si="160"/>
        <v>30</v>
      </c>
      <c r="O556" s="23">
        <f t="shared" si="161"/>
        <v>22</v>
      </c>
      <c r="P556" s="23">
        <f t="shared" si="162"/>
        <v>12</v>
      </c>
      <c r="Q556" s="112">
        <f t="shared" si="164"/>
        <v>0.06</v>
      </c>
      <c r="R556" s="112">
        <f t="shared" si="165"/>
        <v>5.5E-2</v>
      </c>
      <c r="S556" s="112">
        <f t="shared" si="166"/>
        <v>0.02</v>
      </c>
      <c r="T556" s="89" t="s">
        <v>1989</v>
      </c>
      <c r="U556" s="23">
        <f t="shared" si="172"/>
        <v>12</v>
      </c>
      <c r="V556" s="23">
        <f t="shared" si="172"/>
        <v>12</v>
      </c>
      <c r="W556" s="23">
        <f t="shared" si="172"/>
        <v>9</v>
      </c>
      <c r="X556" s="23">
        <f t="shared" si="172"/>
        <v>11</v>
      </c>
      <c r="Y556" s="23">
        <f t="shared" si="172"/>
        <v>14</v>
      </c>
      <c r="Z556" s="23">
        <f t="shared" si="172"/>
        <v>16</v>
      </c>
    </row>
    <row r="557" spans="2:26" x14ac:dyDescent="0.15">
      <c r="B557" s="23">
        <v>555</v>
      </c>
      <c r="C557" s="23" t="str">
        <f t="shared" si="163"/>
        <v>挂饰555</v>
      </c>
      <c r="D557" s="23" t="str">
        <f t="shared" si="171"/>
        <v>a</v>
      </c>
      <c r="E557" s="89" t="s">
        <v>1952</v>
      </c>
      <c r="F557" s="90" t="s">
        <v>2011</v>
      </c>
      <c r="G557" s="22" t="s">
        <v>41</v>
      </c>
      <c r="H557" s="23">
        <f t="shared" si="168"/>
        <v>3</v>
      </c>
      <c r="I557" s="23">
        <f t="shared" si="156"/>
        <v>23</v>
      </c>
      <c r="J557" s="23">
        <f t="shared" si="157"/>
        <v>42</v>
      </c>
      <c r="K557" s="23">
        <f t="shared" si="158"/>
        <v>45</v>
      </c>
      <c r="L557" s="23">
        <f t="shared" si="159"/>
        <v>34</v>
      </c>
      <c r="M557" s="89" t="s">
        <v>1951</v>
      </c>
      <c r="N557" s="23">
        <f t="shared" si="160"/>
        <v>45</v>
      </c>
      <c r="O557" s="23">
        <f t="shared" si="161"/>
        <v>32</v>
      </c>
      <c r="P557" s="23">
        <f t="shared" si="162"/>
        <v>19</v>
      </c>
      <c r="Q557" s="112">
        <f t="shared" si="164"/>
        <v>9.5000000000000001E-2</v>
      </c>
      <c r="R557" s="112">
        <f t="shared" si="165"/>
        <v>0.08</v>
      </c>
      <c r="S557" s="112">
        <f t="shared" si="166"/>
        <v>3.1666666666666662E-2</v>
      </c>
      <c r="T557" s="89" t="s">
        <v>1952</v>
      </c>
      <c r="U557" s="23">
        <f t="shared" si="172"/>
        <v>19</v>
      </c>
      <c r="V557" s="23">
        <f t="shared" si="172"/>
        <v>19</v>
      </c>
      <c r="W557" s="23">
        <f t="shared" si="172"/>
        <v>13</v>
      </c>
      <c r="X557" s="23">
        <f t="shared" si="172"/>
        <v>16</v>
      </c>
      <c r="Y557" s="23">
        <f t="shared" si="172"/>
        <v>22</v>
      </c>
      <c r="Z557" s="23">
        <f t="shared" si="172"/>
        <v>24</v>
      </c>
    </row>
    <row r="558" spans="2:26" x14ac:dyDescent="0.15">
      <c r="B558" s="23">
        <v>556</v>
      </c>
      <c r="C558" s="23" t="str">
        <f t="shared" si="163"/>
        <v>挂饰556</v>
      </c>
      <c r="D558" s="23" t="str">
        <f t="shared" si="171"/>
        <v>a</v>
      </c>
      <c r="E558" s="89" t="s">
        <v>1989</v>
      </c>
      <c r="F558" s="90" t="s">
        <v>2006</v>
      </c>
      <c r="G558" s="22" t="s">
        <v>41</v>
      </c>
      <c r="H558" s="23">
        <f t="shared" si="168"/>
        <v>4</v>
      </c>
      <c r="I558" s="23">
        <f t="shared" si="156"/>
        <v>31</v>
      </c>
      <c r="J558" s="23">
        <f t="shared" si="157"/>
        <v>56</v>
      </c>
      <c r="K558" s="23">
        <f t="shared" si="158"/>
        <v>60</v>
      </c>
      <c r="L558" s="23">
        <f t="shared" si="159"/>
        <v>45</v>
      </c>
      <c r="M558" s="89" t="s">
        <v>1992</v>
      </c>
      <c r="N558" s="23">
        <f t="shared" si="160"/>
        <v>60</v>
      </c>
      <c r="O558" s="23">
        <f t="shared" si="161"/>
        <v>43</v>
      </c>
      <c r="P558" s="23">
        <f t="shared" si="162"/>
        <v>25</v>
      </c>
      <c r="Q558" s="112">
        <f t="shared" si="164"/>
        <v>0.125</v>
      </c>
      <c r="R558" s="112">
        <f t="shared" si="165"/>
        <v>0.1075</v>
      </c>
      <c r="S558" s="112">
        <f t="shared" si="166"/>
        <v>4.1666666666666671E-2</v>
      </c>
      <c r="T558" s="89" t="s">
        <v>1989</v>
      </c>
      <c r="U558" s="23">
        <f t="shared" si="172"/>
        <v>25</v>
      </c>
      <c r="V558" s="23">
        <f t="shared" si="172"/>
        <v>25</v>
      </c>
      <c r="W558" s="23">
        <f t="shared" si="172"/>
        <v>17</v>
      </c>
      <c r="X558" s="23">
        <f t="shared" si="172"/>
        <v>21</v>
      </c>
      <c r="Y558" s="23">
        <f t="shared" si="172"/>
        <v>29</v>
      </c>
      <c r="Z558" s="23">
        <f t="shared" si="172"/>
        <v>32</v>
      </c>
    </row>
    <row r="559" spans="2:26" x14ac:dyDescent="0.15">
      <c r="B559" s="23">
        <v>557</v>
      </c>
      <c r="C559" s="23" t="str">
        <f t="shared" si="163"/>
        <v>挂饰557</v>
      </c>
      <c r="D559" s="23" t="str">
        <f t="shared" si="171"/>
        <v>a</v>
      </c>
      <c r="E559" s="89" t="s">
        <v>1989</v>
      </c>
      <c r="F559" s="90" t="s">
        <v>2006</v>
      </c>
      <c r="G559" s="22" t="s">
        <v>41</v>
      </c>
      <c r="H559" s="23">
        <f t="shared" si="168"/>
        <v>5</v>
      </c>
      <c r="I559" s="23">
        <f t="shared" si="156"/>
        <v>39</v>
      </c>
      <c r="J559" s="23">
        <f t="shared" si="157"/>
        <v>70</v>
      </c>
      <c r="K559" s="23">
        <f t="shared" si="158"/>
        <v>75</v>
      </c>
      <c r="L559" s="23">
        <f t="shared" si="159"/>
        <v>56</v>
      </c>
      <c r="M559" s="89" t="s">
        <v>1992</v>
      </c>
      <c r="N559" s="23">
        <f t="shared" si="160"/>
        <v>75</v>
      </c>
      <c r="O559" s="23">
        <f t="shared" si="161"/>
        <v>54</v>
      </c>
      <c r="P559" s="23">
        <f t="shared" si="162"/>
        <v>31</v>
      </c>
      <c r="Q559" s="112">
        <f t="shared" si="164"/>
        <v>0.155</v>
      </c>
      <c r="R559" s="112">
        <f t="shared" si="165"/>
        <v>0.13500000000000001</v>
      </c>
      <c r="S559" s="112">
        <f t="shared" si="166"/>
        <v>5.1666666666666666E-2</v>
      </c>
      <c r="T559" s="89" t="s">
        <v>1989</v>
      </c>
      <c r="U559" s="23">
        <f t="shared" si="172"/>
        <v>31</v>
      </c>
      <c r="V559" s="23">
        <f t="shared" si="172"/>
        <v>31</v>
      </c>
      <c r="W559" s="23">
        <f t="shared" si="172"/>
        <v>22</v>
      </c>
      <c r="X559" s="23">
        <f t="shared" si="172"/>
        <v>27</v>
      </c>
      <c r="Y559" s="23">
        <f t="shared" si="172"/>
        <v>36</v>
      </c>
      <c r="Z559" s="23">
        <f t="shared" si="172"/>
        <v>41</v>
      </c>
    </row>
    <row r="560" spans="2:26" x14ac:dyDescent="0.15">
      <c r="B560" s="23">
        <v>558</v>
      </c>
      <c r="C560" s="23" t="str">
        <f t="shared" si="163"/>
        <v>挂饰558</v>
      </c>
      <c r="D560" s="23" t="str">
        <f t="shared" si="171"/>
        <v>a</v>
      </c>
      <c r="E560" s="89" t="s">
        <v>1989</v>
      </c>
      <c r="F560" s="90" t="s">
        <v>2006</v>
      </c>
      <c r="G560" s="22" t="s">
        <v>41</v>
      </c>
      <c r="H560" s="23">
        <f t="shared" si="168"/>
        <v>6</v>
      </c>
      <c r="I560" s="23">
        <f t="shared" si="156"/>
        <v>47</v>
      </c>
      <c r="J560" s="23">
        <f t="shared" si="157"/>
        <v>84</v>
      </c>
      <c r="K560" s="23">
        <f t="shared" si="158"/>
        <v>90</v>
      </c>
      <c r="L560" s="23">
        <f t="shared" si="159"/>
        <v>67</v>
      </c>
      <c r="M560" s="89" t="s">
        <v>1992</v>
      </c>
      <c r="N560" s="23">
        <f t="shared" si="160"/>
        <v>90</v>
      </c>
      <c r="O560" s="23">
        <f t="shared" si="161"/>
        <v>65</v>
      </c>
      <c r="P560" s="23">
        <f t="shared" si="162"/>
        <v>37</v>
      </c>
      <c r="Q560" s="112">
        <f t="shared" si="164"/>
        <v>0.185</v>
      </c>
      <c r="R560" s="112">
        <f t="shared" si="165"/>
        <v>0.16250000000000001</v>
      </c>
      <c r="S560" s="112">
        <f t="shared" si="166"/>
        <v>6.1666666666666668E-2</v>
      </c>
      <c r="T560" s="89" t="s">
        <v>1989</v>
      </c>
      <c r="U560" s="23">
        <f t="shared" si="172"/>
        <v>37</v>
      </c>
      <c r="V560" s="23">
        <f t="shared" si="172"/>
        <v>37</v>
      </c>
      <c r="W560" s="23">
        <f t="shared" si="172"/>
        <v>26</v>
      </c>
      <c r="X560" s="23">
        <f t="shared" si="172"/>
        <v>32</v>
      </c>
      <c r="Y560" s="23">
        <f t="shared" si="172"/>
        <v>43</v>
      </c>
      <c r="Z560" s="23">
        <f t="shared" si="172"/>
        <v>49</v>
      </c>
    </row>
    <row r="561" spans="2:26" x14ac:dyDescent="0.15">
      <c r="B561" s="23">
        <v>559</v>
      </c>
      <c r="C561" s="23" t="str">
        <f t="shared" si="163"/>
        <v>挂饰559</v>
      </c>
      <c r="D561" s="23" t="str">
        <f t="shared" si="171"/>
        <v>a</v>
      </c>
      <c r="E561" s="89" t="s">
        <v>1989</v>
      </c>
      <c r="F561" s="90" t="s">
        <v>2006</v>
      </c>
      <c r="G561" s="22" t="s">
        <v>41</v>
      </c>
      <c r="H561" s="23">
        <f t="shared" si="168"/>
        <v>7</v>
      </c>
      <c r="I561" s="23">
        <f t="shared" si="156"/>
        <v>54</v>
      </c>
      <c r="J561" s="23">
        <f t="shared" si="157"/>
        <v>98</v>
      </c>
      <c r="K561" s="23">
        <f t="shared" si="158"/>
        <v>105</v>
      </c>
      <c r="L561" s="23">
        <f t="shared" si="159"/>
        <v>79</v>
      </c>
      <c r="M561" s="89" t="s">
        <v>1992</v>
      </c>
      <c r="N561" s="23">
        <f t="shared" si="160"/>
        <v>105</v>
      </c>
      <c r="O561" s="23">
        <f t="shared" si="161"/>
        <v>75</v>
      </c>
      <c r="P561" s="23">
        <f t="shared" si="162"/>
        <v>44</v>
      </c>
      <c r="Q561" s="112">
        <f t="shared" si="164"/>
        <v>0.22</v>
      </c>
      <c r="R561" s="112">
        <f t="shared" si="165"/>
        <v>0.1875</v>
      </c>
      <c r="S561" s="112">
        <f t="shared" si="166"/>
        <v>7.3333333333333334E-2</v>
      </c>
      <c r="T561" s="89" t="s">
        <v>1989</v>
      </c>
      <c r="U561" s="23">
        <f t="shared" si="172"/>
        <v>44</v>
      </c>
      <c r="V561" s="23">
        <f t="shared" si="172"/>
        <v>44</v>
      </c>
      <c r="W561" s="23">
        <f t="shared" si="172"/>
        <v>31</v>
      </c>
      <c r="X561" s="23">
        <f t="shared" si="172"/>
        <v>37</v>
      </c>
      <c r="Y561" s="23">
        <f t="shared" si="172"/>
        <v>50</v>
      </c>
      <c r="Z561" s="23">
        <f t="shared" si="172"/>
        <v>57</v>
      </c>
    </row>
    <row r="562" spans="2:26" x14ac:dyDescent="0.15">
      <c r="B562" s="23">
        <v>560</v>
      </c>
      <c r="C562" s="23" t="str">
        <f t="shared" si="163"/>
        <v>挂饰560</v>
      </c>
      <c r="D562" s="23" t="str">
        <f t="shared" si="171"/>
        <v>a</v>
      </c>
      <c r="E562" s="89" t="s">
        <v>1989</v>
      </c>
      <c r="F562" s="90" t="s">
        <v>2006</v>
      </c>
      <c r="G562" s="22" t="s">
        <v>41</v>
      </c>
      <c r="H562" s="23">
        <f t="shared" si="168"/>
        <v>8</v>
      </c>
      <c r="I562" s="23">
        <f t="shared" si="156"/>
        <v>62</v>
      </c>
      <c r="J562" s="23">
        <f t="shared" si="157"/>
        <v>112</v>
      </c>
      <c r="K562" s="23">
        <f t="shared" si="158"/>
        <v>120</v>
      </c>
      <c r="L562" s="23">
        <f t="shared" si="159"/>
        <v>90</v>
      </c>
      <c r="M562" s="89" t="s">
        <v>1992</v>
      </c>
      <c r="N562" s="23">
        <f t="shared" si="160"/>
        <v>120</v>
      </c>
      <c r="O562" s="23">
        <f t="shared" si="161"/>
        <v>86</v>
      </c>
      <c r="P562" s="23">
        <f t="shared" si="162"/>
        <v>50</v>
      </c>
      <c r="Q562" s="112">
        <f t="shared" si="164"/>
        <v>0.25</v>
      </c>
      <c r="R562" s="112">
        <f t="shared" si="165"/>
        <v>0.215</v>
      </c>
      <c r="S562" s="112">
        <f t="shared" si="166"/>
        <v>8.3333333333333343E-2</v>
      </c>
      <c r="T562" s="89" t="s">
        <v>1989</v>
      </c>
      <c r="U562" s="23">
        <f t="shared" si="172"/>
        <v>50</v>
      </c>
      <c r="V562" s="23">
        <f t="shared" si="172"/>
        <v>50</v>
      </c>
      <c r="W562" s="23">
        <f t="shared" si="172"/>
        <v>35</v>
      </c>
      <c r="X562" s="23">
        <f t="shared" si="172"/>
        <v>42</v>
      </c>
      <c r="Y562" s="23">
        <f t="shared" si="172"/>
        <v>57</v>
      </c>
      <c r="Z562" s="23">
        <f t="shared" si="172"/>
        <v>65</v>
      </c>
    </row>
    <row r="563" spans="2:26" x14ac:dyDescent="0.15">
      <c r="B563" s="23">
        <v>561</v>
      </c>
      <c r="C563" s="23" t="str">
        <f t="shared" si="163"/>
        <v>挂饰561</v>
      </c>
      <c r="D563" s="23" t="str">
        <f t="shared" si="171"/>
        <v>b</v>
      </c>
      <c r="E563" s="89" t="s">
        <v>1989</v>
      </c>
      <c r="F563" s="90" t="s">
        <v>2006</v>
      </c>
      <c r="G563" s="22" t="s">
        <v>41</v>
      </c>
      <c r="H563" s="23">
        <f t="shared" si="168"/>
        <v>1</v>
      </c>
      <c r="I563" s="23">
        <f t="shared" si="156"/>
        <v>8</v>
      </c>
      <c r="J563" s="23">
        <f t="shared" si="157"/>
        <v>19</v>
      </c>
      <c r="K563" s="23">
        <f t="shared" si="158"/>
        <v>21</v>
      </c>
      <c r="L563" s="23">
        <f t="shared" si="159"/>
        <v>16</v>
      </c>
      <c r="M563" s="89" t="s">
        <v>1992</v>
      </c>
      <c r="N563" s="23">
        <f t="shared" si="160"/>
        <v>21</v>
      </c>
      <c r="O563" s="23">
        <f t="shared" si="161"/>
        <v>15</v>
      </c>
      <c r="P563" s="23">
        <f t="shared" si="162"/>
        <v>9</v>
      </c>
      <c r="Q563" s="112">
        <f t="shared" si="164"/>
        <v>4.4999999999999998E-2</v>
      </c>
      <c r="R563" s="112">
        <f t="shared" si="165"/>
        <v>3.7499999999999999E-2</v>
      </c>
      <c r="S563" s="112">
        <f t="shared" si="166"/>
        <v>1.4999999999999999E-2</v>
      </c>
      <c r="T563" s="89" t="s">
        <v>1989</v>
      </c>
      <c r="U563" s="23">
        <f t="shared" ref="U563:Z572" si="173">ROUND(VLOOKUP($F563,professionGrow,MATCH(U$2,professionGrowPName,0),FALSE)*(1+VLOOKUP($G563,professionGrowP,MATCH(U$2,professionGrowPName,0),FALSE))*$H563*10*VLOOKUP($D563,drop_qulity,5,FALSE),0)</f>
        <v>9</v>
      </c>
      <c r="V563" s="23">
        <f t="shared" si="173"/>
        <v>9</v>
      </c>
      <c r="W563" s="23">
        <f t="shared" si="173"/>
        <v>6</v>
      </c>
      <c r="X563" s="23">
        <f t="shared" si="173"/>
        <v>7</v>
      </c>
      <c r="Y563" s="23">
        <f t="shared" si="173"/>
        <v>10</v>
      </c>
      <c r="Z563" s="23">
        <f t="shared" si="173"/>
        <v>11</v>
      </c>
    </row>
    <row r="564" spans="2:26" x14ac:dyDescent="0.15">
      <c r="B564" s="23">
        <v>562</v>
      </c>
      <c r="C564" s="23" t="str">
        <f t="shared" si="163"/>
        <v>挂饰562</v>
      </c>
      <c r="D564" s="23" t="str">
        <f t="shared" si="171"/>
        <v>b</v>
      </c>
      <c r="E564" s="89" t="s">
        <v>1989</v>
      </c>
      <c r="F564" s="90" t="s">
        <v>2006</v>
      </c>
      <c r="G564" s="22" t="s">
        <v>41</v>
      </c>
      <c r="H564" s="23">
        <f t="shared" si="168"/>
        <v>2</v>
      </c>
      <c r="I564" s="23">
        <f t="shared" si="156"/>
        <v>16</v>
      </c>
      <c r="J564" s="23">
        <f t="shared" si="157"/>
        <v>39</v>
      </c>
      <c r="K564" s="23">
        <f t="shared" si="158"/>
        <v>41</v>
      </c>
      <c r="L564" s="23">
        <f t="shared" si="159"/>
        <v>31</v>
      </c>
      <c r="M564" s="89" t="s">
        <v>1992</v>
      </c>
      <c r="N564" s="23">
        <f t="shared" si="160"/>
        <v>41</v>
      </c>
      <c r="O564" s="23">
        <f t="shared" si="161"/>
        <v>30</v>
      </c>
      <c r="P564" s="23">
        <f t="shared" si="162"/>
        <v>17</v>
      </c>
      <c r="Q564" s="112">
        <f t="shared" si="164"/>
        <v>8.5000000000000006E-2</v>
      </c>
      <c r="R564" s="112">
        <f t="shared" si="165"/>
        <v>7.4999999999999997E-2</v>
      </c>
      <c r="S564" s="112">
        <f t="shared" si="166"/>
        <v>2.8333333333333335E-2</v>
      </c>
      <c r="T564" s="89" t="s">
        <v>1989</v>
      </c>
      <c r="U564" s="23">
        <f t="shared" si="173"/>
        <v>17</v>
      </c>
      <c r="V564" s="23">
        <f t="shared" si="173"/>
        <v>17</v>
      </c>
      <c r="W564" s="23">
        <f t="shared" si="173"/>
        <v>12</v>
      </c>
      <c r="X564" s="23">
        <f t="shared" si="173"/>
        <v>15</v>
      </c>
      <c r="Y564" s="23">
        <f t="shared" si="173"/>
        <v>20</v>
      </c>
      <c r="Z564" s="23">
        <f t="shared" si="173"/>
        <v>22</v>
      </c>
    </row>
    <row r="565" spans="2:26" x14ac:dyDescent="0.15">
      <c r="B565" s="23">
        <v>563</v>
      </c>
      <c r="C565" s="23" t="str">
        <f t="shared" si="163"/>
        <v>挂饰563</v>
      </c>
      <c r="D565" s="23" t="str">
        <f t="shared" si="171"/>
        <v>b</v>
      </c>
      <c r="E565" s="89" t="s">
        <v>1989</v>
      </c>
      <c r="F565" s="90" t="s">
        <v>2006</v>
      </c>
      <c r="G565" s="22" t="s">
        <v>41</v>
      </c>
      <c r="H565" s="23">
        <f t="shared" si="168"/>
        <v>3</v>
      </c>
      <c r="I565" s="23">
        <f t="shared" si="156"/>
        <v>25</v>
      </c>
      <c r="J565" s="23">
        <f t="shared" si="157"/>
        <v>58</v>
      </c>
      <c r="K565" s="23">
        <f t="shared" si="158"/>
        <v>62</v>
      </c>
      <c r="L565" s="23">
        <f t="shared" si="159"/>
        <v>47</v>
      </c>
      <c r="M565" s="89" t="s">
        <v>1992</v>
      </c>
      <c r="N565" s="23">
        <f t="shared" si="160"/>
        <v>62</v>
      </c>
      <c r="O565" s="23">
        <f t="shared" si="161"/>
        <v>45</v>
      </c>
      <c r="P565" s="23">
        <f t="shared" si="162"/>
        <v>26</v>
      </c>
      <c r="Q565" s="112">
        <f t="shared" si="164"/>
        <v>0.13</v>
      </c>
      <c r="R565" s="112">
        <f t="shared" si="165"/>
        <v>0.1125</v>
      </c>
      <c r="S565" s="112">
        <f t="shared" si="166"/>
        <v>4.3333333333333328E-2</v>
      </c>
      <c r="T565" s="89" t="s">
        <v>1989</v>
      </c>
      <c r="U565" s="23">
        <f t="shared" si="173"/>
        <v>26</v>
      </c>
      <c r="V565" s="23">
        <f t="shared" si="173"/>
        <v>26</v>
      </c>
      <c r="W565" s="23">
        <f t="shared" si="173"/>
        <v>18</v>
      </c>
      <c r="X565" s="23">
        <f t="shared" si="173"/>
        <v>22</v>
      </c>
      <c r="Y565" s="23">
        <f t="shared" si="173"/>
        <v>30</v>
      </c>
      <c r="Z565" s="23">
        <f t="shared" si="173"/>
        <v>34</v>
      </c>
    </row>
    <row r="566" spans="2:26" x14ac:dyDescent="0.15">
      <c r="B566" s="23">
        <v>564</v>
      </c>
      <c r="C566" s="23" t="str">
        <f t="shared" si="163"/>
        <v>挂饰564</v>
      </c>
      <c r="D566" s="23" t="str">
        <f t="shared" si="171"/>
        <v>b</v>
      </c>
      <c r="E566" s="89" t="s">
        <v>1989</v>
      </c>
      <c r="F566" s="90" t="s">
        <v>2006</v>
      </c>
      <c r="G566" s="22" t="s">
        <v>41</v>
      </c>
      <c r="H566" s="23">
        <f t="shared" si="168"/>
        <v>4</v>
      </c>
      <c r="I566" s="23">
        <f t="shared" si="156"/>
        <v>33</v>
      </c>
      <c r="J566" s="23">
        <f t="shared" si="157"/>
        <v>78</v>
      </c>
      <c r="K566" s="23">
        <f t="shared" si="158"/>
        <v>83</v>
      </c>
      <c r="L566" s="23">
        <f t="shared" si="159"/>
        <v>62</v>
      </c>
      <c r="M566" s="89" t="s">
        <v>1992</v>
      </c>
      <c r="N566" s="23">
        <f t="shared" si="160"/>
        <v>83</v>
      </c>
      <c r="O566" s="23">
        <f t="shared" si="161"/>
        <v>60</v>
      </c>
      <c r="P566" s="23">
        <f t="shared" si="162"/>
        <v>35</v>
      </c>
      <c r="Q566" s="112">
        <f t="shared" si="164"/>
        <v>0.17499999999999999</v>
      </c>
      <c r="R566" s="112">
        <f t="shared" si="165"/>
        <v>0.15</v>
      </c>
      <c r="S566" s="112">
        <f t="shared" si="166"/>
        <v>5.8333333333333327E-2</v>
      </c>
      <c r="T566" s="89" t="s">
        <v>1989</v>
      </c>
      <c r="U566" s="23">
        <f t="shared" si="173"/>
        <v>35</v>
      </c>
      <c r="V566" s="23">
        <f t="shared" si="173"/>
        <v>35</v>
      </c>
      <c r="W566" s="23">
        <f t="shared" si="173"/>
        <v>24</v>
      </c>
      <c r="X566" s="23">
        <f t="shared" si="173"/>
        <v>29</v>
      </c>
      <c r="Y566" s="23">
        <f t="shared" si="173"/>
        <v>40</v>
      </c>
      <c r="Z566" s="23">
        <f t="shared" si="173"/>
        <v>45</v>
      </c>
    </row>
    <row r="567" spans="2:26" x14ac:dyDescent="0.15">
      <c r="B567" s="23">
        <v>565</v>
      </c>
      <c r="C567" s="23" t="str">
        <f t="shared" si="163"/>
        <v>挂饰565</v>
      </c>
      <c r="D567" s="23" t="str">
        <f t="shared" si="171"/>
        <v>b</v>
      </c>
      <c r="E567" s="89" t="s">
        <v>1989</v>
      </c>
      <c r="F567" s="90" t="s">
        <v>2006</v>
      </c>
      <c r="G567" s="22" t="s">
        <v>41</v>
      </c>
      <c r="H567" s="23">
        <f t="shared" si="168"/>
        <v>5</v>
      </c>
      <c r="I567" s="23">
        <f t="shared" si="156"/>
        <v>41</v>
      </c>
      <c r="J567" s="23">
        <f t="shared" si="157"/>
        <v>97</v>
      </c>
      <c r="K567" s="23">
        <f t="shared" si="158"/>
        <v>104</v>
      </c>
      <c r="L567" s="23">
        <f t="shared" si="159"/>
        <v>78</v>
      </c>
      <c r="M567" s="89" t="s">
        <v>1992</v>
      </c>
      <c r="N567" s="23">
        <f t="shared" si="160"/>
        <v>104</v>
      </c>
      <c r="O567" s="23">
        <f t="shared" si="161"/>
        <v>75</v>
      </c>
      <c r="P567" s="23">
        <f t="shared" si="162"/>
        <v>43</v>
      </c>
      <c r="Q567" s="112">
        <f t="shared" si="164"/>
        <v>0.215</v>
      </c>
      <c r="R567" s="112">
        <f t="shared" si="165"/>
        <v>0.1875</v>
      </c>
      <c r="S567" s="112">
        <f t="shared" si="166"/>
        <v>7.166666666666667E-2</v>
      </c>
      <c r="T567" s="89" t="s">
        <v>1989</v>
      </c>
      <c r="U567" s="23">
        <f t="shared" si="173"/>
        <v>43</v>
      </c>
      <c r="V567" s="23">
        <f t="shared" si="173"/>
        <v>43</v>
      </c>
      <c r="W567" s="23">
        <f t="shared" si="173"/>
        <v>30</v>
      </c>
      <c r="X567" s="23">
        <f t="shared" si="173"/>
        <v>37</v>
      </c>
      <c r="Y567" s="23">
        <f t="shared" si="173"/>
        <v>50</v>
      </c>
      <c r="Z567" s="23">
        <f t="shared" si="173"/>
        <v>56</v>
      </c>
    </row>
    <row r="568" spans="2:26" x14ac:dyDescent="0.15">
      <c r="B568" s="23">
        <v>566</v>
      </c>
      <c r="C568" s="23" t="str">
        <f t="shared" si="163"/>
        <v>挂饰566</v>
      </c>
      <c r="D568" s="23" t="str">
        <f t="shared" si="171"/>
        <v>b</v>
      </c>
      <c r="E568" s="89" t="s">
        <v>1989</v>
      </c>
      <c r="F568" s="90" t="s">
        <v>2006</v>
      </c>
      <c r="G568" s="22" t="s">
        <v>41</v>
      </c>
      <c r="H568" s="23">
        <f t="shared" si="168"/>
        <v>6</v>
      </c>
      <c r="I568" s="23">
        <f t="shared" si="156"/>
        <v>49</v>
      </c>
      <c r="J568" s="23">
        <f t="shared" si="157"/>
        <v>117</v>
      </c>
      <c r="K568" s="23">
        <f t="shared" si="158"/>
        <v>124</v>
      </c>
      <c r="L568" s="23">
        <f t="shared" si="159"/>
        <v>93</v>
      </c>
      <c r="M568" s="89" t="s">
        <v>1992</v>
      </c>
      <c r="N568" s="23">
        <f t="shared" si="160"/>
        <v>124</v>
      </c>
      <c r="O568" s="23">
        <f t="shared" si="161"/>
        <v>89</v>
      </c>
      <c r="P568" s="23">
        <f t="shared" si="162"/>
        <v>52</v>
      </c>
      <c r="Q568" s="112">
        <f t="shared" si="164"/>
        <v>0.26</v>
      </c>
      <c r="R568" s="112">
        <f t="shared" si="165"/>
        <v>0.2225</v>
      </c>
      <c r="S568" s="112">
        <f t="shared" si="166"/>
        <v>8.6666666666666656E-2</v>
      </c>
      <c r="T568" s="89" t="s">
        <v>1989</v>
      </c>
      <c r="U568" s="23">
        <f t="shared" si="173"/>
        <v>52</v>
      </c>
      <c r="V568" s="23">
        <f t="shared" si="173"/>
        <v>52</v>
      </c>
      <c r="W568" s="23">
        <f t="shared" si="173"/>
        <v>36</v>
      </c>
      <c r="X568" s="23">
        <f t="shared" si="173"/>
        <v>44</v>
      </c>
      <c r="Y568" s="23">
        <f t="shared" si="173"/>
        <v>60</v>
      </c>
      <c r="Z568" s="23">
        <f t="shared" si="173"/>
        <v>67</v>
      </c>
    </row>
    <row r="569" spans="2:26" x14ac:dyDescent="0.15">
      <c r="B569" s="23">
        <v>567</v>
      </c>
      <c r="C569" s="23" t="str">
        <f t="shared" si="163"/>
        <v>挂饰567</v>
      </c>
      <c r="D569" s="23" t="str">
        <f t="shared" si="171"/>
        <v>b</v>
      </c>
      <c r="E569" s="89" t="s">
        <v>1989</v>
      </c>
      <c r="F569" s="90" t="s">
        <v>2006</v>
      </c>
      <c r="G569" s="22" t="s">
        <v>41</v>
      </c>
      <c r="H569" s="23">
        <f t="shared" si="168"/>
        <v>7</v>
      </c>
      <c r="I569" s="23">
        <f t="shared" si="156"/>
        <v>57</v>
      </c>
      <c r="J569" s="23">
        <f t="shared" si="157"/>
        <v>136</v>
      </c>
      <c r="K569" s="23">
        <f t="shared" si="158"/>
        <v>145</v>
      </c>
      <c r="L569" s="23">
        <f t="shared" si="159"/>
        <v>109</v>
      </c>
      <c r="M569" s="89" t="s">
        <v>1992</v>
      </c>
      <c r="N569" s="23">
        <f t="shared" si="160"/>
        <v>145</v>
      </c>
      <c r="O569" s="23">
        <f t="shared" si="161"/>
        <v>104</v>
      </c>
      <c r="P569" s="23">
        <f t="shared" si="162"/>
        <v>60</v>
      </c>
      <c r="Q569" s="112">
        <f t="shared" si="164"/>
        <v>0.3</v>
      </c>
      <c r="R569" s="112">
        <f t="shared" si="165"/>
        <v>0.26</v>
      </c>
      <c r="S569" s="112">
        <f t="shared" si="166"/>
        <v>0.1</v>
      </c>
      <c r="T569" s="89" t="s">
        <v>1989</v>
      </c>
      <c r="U569" s="23">
        <f t="shared" si="173"/>
        <v>60</v>
      </c>
      <c r="V569" s="23">
        <f t="shared" si="173"/>
        <v>60</v>
      </c>
      <c r="W569" s="23">
        <f t="shared" si="173"/>
        <v>42</v>
      </c>
      <c r="X569" s="23">
        <f t="shared" si="173"/>
        <v>51</v>
      </c>
      <c r="Y569" s="23">
        <f t="shared" si="173"/>
        <v>70</v>
      </c>
      <c r="Z569" s="23">
        <f t="shared" si="173"/>
        <v>79</v>
      </c>
    </row>
    <row r="570" spans="2:26" x14ac:dyDescent="0.15">
      <c r="B570" s="23">
        <v>568</v>
      </c>
      <c r="C570" s="23" t="str">
        <f t="shared" si="163"/>
        <v>挂饰568</v>
      </c>
      <c r="D570" s="23" t="str">
        <f t="shared" si="171"/>
        <v>b</v>
      </c>
      <c r="E570" s="89" t="s">
        <v>1989</v>
      </c>
      <c r="F570" s="90" t="s">
        <v>2006</v>
      </c>
      <c r="G570" s="22" t="s">
        <v>41</v>
      </c>
      <c r="H570" s="23">
        <f t="shared" si="168"/>
        <v>8</v>
      </c>
      <c r="I570" s="23">
        <f t="shared" si="156"/>
        <v>66</v>
      </c>
      <c r="J570" s="23">
        <f t="shared" si="157"/>
        <v>156</v>
      </c>
      <c r="K570" s="23">
        <f t="shared" si="158"/>
        <v>166</v>
      </c>
      <c r="L570" s="23">
        <f t="shared" si="159"/>
        <v>124</v>
      </c>
      <c r="M570" s="89" t="s">
        <v>1992</v>
      </c>
      <c r="N570" s="23">
        <f t="shared" si="160"/>
        <v>166</v>
      </c>
      <c r="O570" s="23">
        <f t="shared" si="161"/>
        <v>119</v>
      </c>
      <c r="P570" s="23">
        <f t="shared" si="162"/>
        <v>69</v>
      </c>
      <c r="Q570" s="112">
        <f t="shared" si="164"/>
        <v>0.34499999999999997</v>
      </c>
      <c r="R570" s="112">
        <f t="shared" si="165"/>
        <v>0.29749999999999999</v>
      </c>
      <c r="S570" s="112">
        <f t="shared" si="166"/>
        <v>0.115</v>
      </c>
      <c r="T570" s="89" t="s">
        <v>1989</v>
      </c>
      <c r="U570" s="23">
        <f t="shared" si="173"/>
        <v>69</v>
      </c>
      <c r="V570" s="23">
        <f t="shared" si="173"/>
        <v>69</v>
      </c>
      <c r="W570" s="23">
        <f t="shared" si="173"/>
        <v>48</v>
      </c>
      <c r="X570" s="23">
        <f t="shared" si="173"/>
        <v>59</v>
      </c>
      <c r="Y570" s="23">
        <f t="shared" si="173"/>
        <v>79</v>
      </c>
      <c r="Z570" s="23">
        <f t="shared" si="173"/>
        <v>90</v>
      </c>
    </row>
    <row r="571" spans="2:26" x14ac:dyDescent="0.15">
      <c r="B571" s="23">
        <v>569</v>
      </c>
      <c r="C571" s="23" t="str">
        <f t="shared" si="163"/>
        <v>挂饰569</v>
      </c>
      <c r="D571" s="23" t="str">
        <f t="shared" si="171"/>
        <v>c</v>
      </c>
      <c r="E571" s="89" t="s">
        <v>1989</v>
      </c>
      <c r="F571" s="90" t="s">
        <v>2006</v>
      </c>
      <c r="G571" s="22" t="s">
        <v>41</v>
      </c>
      <c r="H571" s="23">
        <f t="shared" si="168"/>
        <v>1</v>
      </c>
      <c r="I571" s="23">
        <f t="shared" si="156"/>
        <v>16</v>
      </c>
      <c r="J571" s="23">
        <f t="shared" si="157"/>
        <v>0</v>
      </c>
      <c r="K571" s="23">
        <f t="shared" si="158"/>
        <v>0</v>
      </c>
      <c r="L571" s="23">
        <f t="shared" si="159"/>
        <v>0</v>
      </c>
      <c r="M571" s="89" t="s">
        <v>1992</v>
      </c>
      <c r="N571" s="23">
        <f t="shared" si="160"/>
        <v>0</v>
      </c>
      <c r="O571" s="23">
        <f t="shared" si="161"/>
        <v>0</v>
      </c>
      <c r="P571" s="23">
        <f t="shared" si="162"/>
        <v>0</v>
      </c>
      <c r="Q571" s="112">
        <f t="shared" si="164"/>
        <v>0</v>
      </c>
      <c r="R571" s="112">
        <f t="shared" si="165"/>
        <v>0</v>
      </c>
      <c r="S571" s="112">
        <f t="shared" si="166"/>
        <v>0</v>
      </c>
      <c r="T571" s="89" t="s">
        <v>1989</v>
      </c>
      <c r="U571" s="23">
        <f t="shared" si="173"/>
        <v>0</v>
      </c>
      <c r="V571" s="23">
        <f t="shared" si="173"/>
        <v>0</v>
      </c>
      <c r="W571" s="23">
        <f t="shared" si="173"/>
        <v>0</v>
      </c>
      <c r="X571" s="23">
        <f t="shared" si="173"/>
        <v>0</v>
      </c>
      <c r="Y571" s="23">
        <f t="shared" si="173"/>
        <v>0</v>
      </c>
      <c r="Z571" s="23">
        <f t="shared" si="173"/>
        <v>0</v>
      </c>
    </row>
    <row r="572" spans="2:26" x14ac:dyDescent="0.15">
      <c r="B572" s="23">
        <v>570</v>
      </c>
      <c r="C572" s="23" t="str">
        <f t="shared" si="163"/>
        <v>挂饰570</v>
      </c>
      <c r="D572" s="23" t="str">
        <f t="shared" si="171"/>
        <v>c</v>
      </c>
      <c r="E572" s="89" t="s">
        <v>1989</v>
      </c>
      <c r="F572" s="90" t="s">
        <v>2006</v>
      </c>
      <c r="G572" s="22" t="s">
        <v>41</v>
      </c>
      <c r="H572" s="23">
        <f t="shared" si="168"/>
        <v>2</v>
      </c>
      <c r="I572" s="23">
        <f t="shared" si="156"/>
        <v>32</v>
      </c>
      <c r="J572" s="23">
        <f t="shared" si="157"/>
        <v>0</v>
      </c>
      <c r="K572" s="23">
        <f t="shared" si="158"/>
        <v>0</v>
      </c>
      <c r="L572" s="23">
        <f t="shared" si="159"/>
        <v>0</v>
      </c>
      <c r="M572" s="89" t="s">
        <v>1992</v>
      </c>
      <c r="N572" s="23">
        <f t="shared" si="160"/>
        <v>0</v>
      </c>
      <c r="O572" s="23">
        <f t="shared" si="161"/>
        <v>0</v>
      </c>
      <c r="P572" s="23">
        <f t="shared" si="162"/>
        <v>0</v>
      </c>
      <c r="Q572" s="112">
        <f t="shared" si="164"/>
        <v>0</v>
      </c>
      <c r="R572" s="112">
        <f t="shared" si="165"/>
        <v>0</v>
      </c>
      <c r="S572" s="112">
        <f t="shared" si="166"/>
        <v>0</v>
      </c>
      <c r="T572" s="89" t="s">
        <v>1989</v>
      </c>
      <c r="U572" s="23">
        <f t="shared" si="173"/>
        <v>0</v>
      </c>
      <c r="V572" s="23">
        <f t="shared" si="173"/>
        <v>0</v>
      </c>
      <c r="W572" s="23">
        <f t="shared" si="173"/>
        <v>0</v>
      </c>
      <c r="X572" s="23">
        <f t="shared" si="173"/>
        <v>0</v>
      </c>
      <c r="Y572" s="23">
        <f t="shared" si="173"/>
        <v>0</v>
      </c>
      <c r="Z572" s="23">
        <f t="shared" si="173"/>
        <v>0</v>
      </c>
    </row>
    <row r="573" spans="2:26" x14ac:dyDescent="0.15">
      <c r="B573" s="23">
        <v>571</v>
      </c>
      <c r="C573" s="23" t="str">
        <f t="shared" si="163"/>
        <v>挂饰571</v>
      </c>
      <c r="D573" s="23" t="str">
        <f t="shared" si="171"/>
        <v>c</v>
      </c>
      <c r="E573" s="89" t="s">
        <v>1989</v>
      </c>
      <c r="F573" s="90" t="s">
        <v>2006</v>
      </c>
      <c r="G573" s="22" t="s">
        <v>41</v>
      </c>
      <c r="H573" s="23">
        <f t="shared" si="168"/>
        <v>3</v>
      </c>
      <c r="I573" s="23">
        <f t="shared" si="156"/>
        <v>48</v>
      </c>
      <c r="J573" s="23">
        <f t="shared" si="157"/>
        <v>0</v>
      </c>
      <c r="K573" s="23">
        <f t="shared" si="158"/>
        <v>0</v>
      </c>
      <c r="L573" s="23">
        <f t="shared" si="159"/>
        <v>0</v>
      </c>
      <c r="M573" s="89" t="s">
        <v>1992</v>
      </c>
      <c r="N573" s="23">
        <f t="shared" si="160"/>
        <v>0</v>
      </c>
      <c r="O573" s="23">
        <f t="shared" si="161"/>
        <v>0</v>
      </c>
      <c r="P573" s="23">
        <f t="shared" si="162"/>
        <v>0</v>
      </c>
      <c r="Q573" s="112">
        <f t="shared" si="164"/>
        <v>0</v>
      </c>
      <c r="R573" s="112">
        <f t="shared" si="165"/>
        <v>0</v>
      </c>
      <c r="S573" s="112">
        <f t="shared" si="166"/>
        <v>0</v>
      </c>
      <c r="T573" s="89" t="s">
        <v>1989</v>
      </c>
      <c r="U573" s="23">
        <f t="shared" ref="U573:Z582" si="174">ROUND(VLOOKUP($F573,professionGrow,MATCH(U$2,professionGrowPName,0),FALSE)*(1+VLOOKUP($G573,professionGrowP,MATCH(U$2,professionGrowPName,0),FALSE))*$H573*10*VLOOKUP($D573,drop_qulity,5,FALSE),0)</f>
        <v>0</v>
      </c>
      <c r="V573" s="23">
        <f t="shared" si="174"/>
        <v>0</v>
      </c>
      <c r="W573" s="23">
        <f t="shared" si="174"/>
        <v>0</v>
      </c>
      <c r="X573" s="23">
        <f t="shared" si="174"/>
        <v>0</v>
      </c>
      <c r="Y573" s="23">
        <f t="shared" si="174"/>
        <v>0</v>
      </c>
      <c r="Z573" s="23">
        <f t="shared" si="174"/>
        <v>0</v>
      </c>
    </row>
    <row r="574" spans="2:26" x14ac:dyDescent="0.15">
      <c r="B574" s="23">
        <v>572</v>
      </c>
      <c r="C574" s="23" t="str">
        <f t="shared" si="163"/>
        <v>挂饰572</v>
      </c>
      <c r="D574" s="23" t="str">
        <f t="shared" si="171"/>
        <v>c</v>
      </c>
      <c r="E574" s="89" t="s">
        <v>1989</v>
      </c>
      <c r="F574" s="90" t="s">
        <v>2006</v>
      </c>
      <c r="G574" s="22" t="s">
        <v>41</v>
      </c>
      <c r="H574" s="23">
        <f t="shared" si="168"/>
        <v>4</v>
      </c>
      <c r="I574" s="23">
        <f t="shared" si="156"/>
        <v>64</v>
      </c>
      <c r="J574" s="23">
        <f t="shared" si="157"/>
        <v>0</v>
      </c>
      <c r="K574" s="23">
        <f t="shared" si="158"/>
        <v>0</v>
      </c>
      <c r="L574" s="23">
        <f t="shared" si="159"/>
        <v>0</v>
      </c>
      <c r="M574" s="89" t="s">
        <v>1992</v>
      </c>
      <c r="N574" s="23">
        <f t="shared" si="160"/>
        <v>0</v>
      </c>
      <c r="O574" s="23">
        <f t="shared" si="161"/>
        <v>0</v>
      </c>
      <c r="P574" s="23">
        <f t="shared" si="162"/>
        <v>0</v>
      </c>
      <c r="Q574" s="112">
        <f t="shared" si="164"/>
        <v>0</v>
      </c>
      <c r="R574" s="112">
        <f t="shared" si="165"/>
        <v>0</v>
      </c>
      <c r="S574" s="112">
        <f t="shared" si="166"/>
        <v>0</v>
      </c>
      <c r="T574" s="89" t="s">
        <v>1989</v>
      </c>
      <c r="U574" s="23">
        <f t="shared" si="174"/>
        <v>0</v>
      </c>
      <c r="V574" s="23">
        <f t="shared" si="174"/>
        <v>0</v>
      </c>
      <c r="W574" s="23">
        <f t="shared" si="174"/>
        <v>0</v>
      </c>
      <c r="X574" s="23">
        <f t="shared" si="174"/>
        <v>0</v>
      </c>
      <c r="Y574" s="23">
        <f t="shared" si="174"/>
        <v>0</v>
      </c>
      <c r="Z574" s="23">
        <f t="shared" si="174"/>
        <v>0</v>
      </c>
    </row>
    <row r="575" spans="2:26" x14ac:dyDescent="0.15">
      <c r="B575" s="23">
        <v>573</v>
      </c>
      <c r="C575" s="23" t="str">
        <f t="shared" si="163"/>
        <v>挂饰573</v>
      </c>
      <c r="D575" s="23" t="str">
        <f t="shared" si="171"/>
        <v>c</v>
      </c>
      <c r="E575" s="89" t="s">
        <v>1989</v>
      </c>
      <c r="F575" s="90" t="s">
        <v>2006</v>
      </c>
      <c r="G575" s="22" t="s">
        <v>41</v>
      </c>
      <c r="H575" s="23">
        <f t="shared" si="168"/>
        <v>5</v>
      </c>
      <c r="I575" s="23">
        <f t="shared" si="156"/>
        <v>80</v>
      </c>
      <c r="J575" s="23">
        <f t="shared" si="157"/>
        <v>0</v>
      </c>
      <c r="K575" s="23">
        <f t="shared" si="158"/>
        <v>0</v>
      </c>
      <c r="L575" s="23">
        <f t="shared" si="159"/>
        <v>0</v>
      </c>
      <c r="M575" s="89" t="s">
        <v>1992</v>
      </c>
      <c r="N575" s="23">
        <f t="shared" si="160"/>
        <v>0</v>
      </c>
      <c r="O575" s="23">
        <f t="shared" si="161"/>
        <v>0</v>
      </c>
      <c r="P575" s="23">
        <f t="shared" si="162"/>
        <v>0</v>
      </c>
      <c r="Q575" s="112">
        <f t="shared" si="164"/>
        <v>0</v>
      </c>
      <c r="R575" s="112">
        <f t="shared" si="165"/>
        <v>0</v>
      </c>
      <c r="S575" s="112">
        <f t="shared" si="166"/>
        <v>0</v>
      </c>
      <c r="T575" s="89" t="s">
        <v>1989</v>
      </c>
      <c r="U575" s="23">
        <f t="shared" si="174"/>
        <v>0</v>
      </c>
      <c r="V575" s="23">
        <f t="shared" si="174"/>
        <v>0</v>
      </c>
      <c r="W575" s="23">
        <f t="shared" si="174"/>
        <v>0</v>
      </c>
      <c r="X575" s="23">
        <f t="shared" si="174"/>
        <v>0</v>
      </c>
      <c r="Y575" s="23">
        <f t="shared" si="174"/>
        <v>0</v>
      </c>
      <c r="Z575" s="23">
        <f t="shared" si="174"/>
        <v>0</v>
      </c>
    </row>
    <row r="576" spans="2:26" x14ac:dyDescent="0.15">
      <c r="B576" s="23">
        <v>574</v>
      </c>
      <c r="C576" s="23" t="str">
        <f t="shared" si="163"/>
        <v>挂饰574</v>
      </c>
      <c r="D576" s="23" t="str">
        <f t="shared" si="171"/>
        <v>c</v>
      </c>
      <c r="E576" s="89" t="s">
        <v>1989</v>
      </c>
      <c r="F576" s="90" t="s">
        <v>2006</v>
      </c>
      <c r="G576" s="22" t="s">
        <v>41</v>
      </c>
      <c r="H576" s="23">
        <f t="shared" si="168"/>
        <v>6</v>
      </c>
      <c r="I576" s="23">
        <f t="shared" si="156"/>
        <v>96</v>
      </c>
      <c r="J576" s="23">
        <f t="shared" si="157"/>
        <v>0</v>
      </c>
      <c r="K576" s="23">
        <f t="shared" si="158"/>
        <v>0</v>
      </c>
      <c r="L576" s="23">
        <f t="shared" si="159"/>
        <v>0</v>
      </c>
      <c r="M576" s="89" t="s">
        <v>1992</v>
      </c>
      <c r="N576" s="23">
        <f t="shared" si="160"/>
        <v>0</v>
      </c>
      <c r="O576" s="23">
        <f t="shared" si="161"/>
        <v>0</v>
      </c>
      <c r="P576" s="23">
        <f t="shared" si="162"/>
        <v>0</v>
      </c>
      <c r="Q576" s="112">
        <f t="shared" si="164"/>
        <v>0</v>
      </c>
      <c r="R576" s="112">
        <f t="shared" si="165"/>
        <v>0</v>
      </c>
      <c r="S576" s="112">
        <f t="shared" si="166"/>
        <v>0</v>
      </c>
      <c r="T576" s="89" t="s">
        <v>1989</v>
      </c>
      <c r="U576" s="23">
        <f t="shared" si="174"/>
        <v>0</v>
      </c>
      <c r="V576" s="23">
        <f t="shared" si="174"/>
        <v>0</v>
      </c>
      <c r="W576" s="23">
        <f t="shared" si="174"/>
        <v>0</v>
      </c>
      <c r="X576" s="23">
        <f t="shared" si="174"/>
        <v>0</v>
      </c>
      <c r="Y576" s="23">
        <f t="shared" si="174"/>
        <v>0</v>
      </c>
      <c r="Z576" s="23">
        <f t="shared" si="174"/>
        <v>0</v>
      </c>
    </row>
    <row r="577" spans="2:26" x14ac:dyDescent="0.15">
      <c r="B577" s="23">
        <v>575</v>
      </c>
      <c r="C577" s="23" t="str">
        <f t="shared" si="163"/>
        <v>挂饰575</v>
      </c>
      <c r="D577" s="23" t="str">
        <f t="shared" si="171"/>
        <v>c</v>
      </c>
      <c r="E577" s="89" t="s">
        <v>1989</v>
      </c>
      <c r="F577" s="90" t="s">
        <v>2006</v>
      </c>
      <c r="G577" s="22" t="s">
        <v>41</v>
      </c>
      <c r="H577" s="23">
        <f t="shared" si="168"/>
        <v>7</v>
      </c>
      <c r="I577" s="23">
        <f t="shared" si="156"/>
        <v>112</v>
      </c>
      <c r="J577" s="23">
        <f t="shared" si="157"/>
        <v>0</v>
      </c>
      <c r="K577" s="23">
        <f t="shared" si="158"/>
        <v>0</v>
      </c>
      <c r="L577" s="23">
        <f t="shared" si="159"/>
        <v>0</v>
      </c>
      <c r="M577" s="89" t="s">
        <v>1992</v>
      </c>
      <c r="N577" s="23">
        <f t="shared" si="160"/>
        <v>0</v>
      </c>
      <c r="O577" s="23">
        <f t="shared" si="161"/>
        <v>0</v>
      </c>
      <c r="P577" s="23">
        <f t="shared" si="162"/>
        <v>0</v>
      </c>
      <c r="Q577" s="112">
        <f t="shared" si="164"/>
        <v>0</v>
      </c>
      <c r="R577" s="112">
        <f t="shared" si="165"/>
        <v>0</v>
      </c>
      <c r="S577" s="112">
        <f t="shared" si="166"/>
        <v>0</v>
      </c>
      <c r="T577" s="89" t="s">
        <v>1989</v>
      </c>
      <c r="U577" s="23">
        <f t="shared" si="174"/>
        <v>0</v>
      </c>
      <c r="V577" s="23">
        <f t="shared" si="174"/>
        <v>0</v>
      </c>
      <c r="W577" s="23">
        <f t="shared" si="174"/>
        <v>0</v>
      </c>
      <c r="X577" s="23">
        <f t="shared" si="174"/>
        <v>0</v>
      </c>
      <c r="Y577" s="23">
        <f t="shared" si="174"/>
        <v>0</v>
      </c>
      <c r="Z577" s="23">
        <f t="shared" si="174"/>
        <v>0</v>
      </c>
    </row>
    <row r="578" spans="2:26" x14ac:dyDescent="0.15">
      <c r="B578" s="23">
        <v>576</v>
      </c>
      <c r="C578" s="23" t="str">
        <f t="shared" si="163"/>
        <v>挂饰576</v>
      </c>
      <c r="D578" s="23" t="str">
        <f t="shared" si="171"/>
        <v>c</v>
      </c>
      <c r="E578" s="89" t="s">
        <v>1989</v>
      </c>
      <c r="F578" s="90" t="s">
        <v>2006</v>
      </c>
      <c r="G578" s="22" t="s">
        <v>41</v>
      </c>
      <c r="H578" s="23">
        <f t="shared" si="168"/>
        <v>8</v>
      </c>
      <c r="I578" s="23">
        <f t="shared" si="156"/>
        <v>128</v>
      </c>
      <c r="J578" s="23">
        <f t="shared" si="157"/>
        <v>0</v>
      </c>
      <c r="K578" s="23">
        <f t="shared" si="158"/>
        <v>0</v>
      </c>
      <c r="L578" s="23">
        <f t="shared" si="159"/>
        <v>0</v>
      </c>
      <c r="M578" s="89" t="s">
        <v>1992</v>
      </c>
      <c r="N578" s="23">
        <f t="shared" si="160"/>
        <v>0</v>
      </c>
      <c r="O578" s="23">
        <f t="shared" si="161"/>
        <v>0</v>
      </c>
      <c r="P578" s="23">
        <f t="shared" si="162"/>
        <v>0</v>
      </c>
      <c r="Q578" s="112">
        <f t="shared" si="164"/>
        <v>0</v>
      </c>
      <c r="R578" s="112">
        <f t="shared" si="165"/>
        <v>0</v>
      </c>
      <c r="S578" s="112">
        <f t="shared" si="166"/>
        <v>0</v>
      </c>
      <c r="T578" s="89" t="s">
        <v>1989</v>
      </c>
      <c r="U578" s="23">
        <f t="shared" si="174"/>
        <v>0</v>
      </c>
      <c r="V578" s="23">
        <f t="shared" si="174"/>
        <v>0</v>
      </c>
      <c r="W578" s="23">
        <f t="shared" si="174"/>
        <v>0</v>
      </c>
      <c r="X578" s="23">
        <f t="shared" si="174"/>
        <v>0</v>
      </c>
      <c r="Y578" s="23">
        <f t="shared" si="174"/>
        <v>0</v>
      </c>
      <c r="Z578" s="23">
        <f t="shared" si="174"/>
        <v>0</v>
      </c>
    </row>
    <row r="579" spans="2:26" x14ac:dyDescent="0.15">
      <c r="B579" s="23">
        <v>577</v>
      </c>
      <c r="C579" s="23" t="str">
        <f t="shared" si="163"/>
        <v>挂饰577</v>
      </c>
      <c r="D579" s="23" t="str">
        <f t="shared" si="171"/>
        <v>s</v>
      </c>
      <c r="E579" s="89" t="s">
        <v>1989</v>
      </c>
      <c r="F579" s="90" t="s">
        <v>2016</v>
      </c>
      <c r="G579" s="22" t="s">
        <v>2017</v>
      </c>
      <c r="H579" s="23">
        <f t="shared" si="168"/>
        <v>1</v>
      </c>
      <c r="I579" s="23">
        <f t="shared" ref="I579:I642" si="175">ROUND(VLOOKUP($F579,professionGrow,防御力,FALSE)*(1+VLOOKUP($G579,professionGrowP,防御力,FALSE))*$H579*10*VLOOKUP($D579,drop_qulity,4,FALSE)*(1+VLOOKUP($G579,eq_change2,防御力,FALSE)),0)</f>
        <v>19</v>
      </c>
      <c r="J579" s="23">
        <f t="shared" ref="J579:J642" si="176">ROUND(VLOOKUP($F579,professionGrow,血量,FALSE)*(1+VLOOKUP($G579,professionGrowP,血量,FALSE))*$H579*10*VLOOKUP($D579,drop_qulity,5,FALSE)*(1+VLOOKUP($G579,eq_change2,血量,FALSE)),0)</f>
        <v>18</v>
      </c>
      <c r="K579" s="23">
        <f t="shared" ref="K579:K642" si="177">ROUND(VLOOKUP($F579,professionGrow,魔法值,FALSE)*(1+VLOOKUP($G579,professionGrowP,魔法值,FALSE))*$H579*10*VLOOKUP($D579,drop_qulity,5,FALSE)*(1+VLOOKUP($G579,eq_change2,魔法值,FALSE)),0)</f>
        <v>12</v>
      </c>
      <c r="L579" s="23">
        <f t="shared" ref="L579:L642" si="178">ROUND(VLOOKUP($F579,professionGrow,力量,FALSE)*(1+VLOOKUP($G579,professionGrowP,力量,FALSE))*$H579*10*VLOOKUP($D579,drop_qulity,5,FALSE)*(1+VLOOKUP(G579,eq_change2,力量,FALSE)),0)</f>
        <v>16</v>
      </c>
      <c r="M579" s="89" t="s">
        <v>1992</v>
      </c>
      <c r="N579" s="23">
        <f t="shared" ref="N579:N642" si="179">ROUND(VLOOKUP($F579,professionGrow,魔攻,FALSE)*(1+VLOOKUP($G579,professionGrowP,魔攻,FALSE))*$H579*10*VLOOKUP($D579,drop_qulity,5,FALSE)*(1+VLOOKUP(G579,eq_change2,魔攻,FALSE)),0)</f>
        <v>13</v>
      </c>
      <c r="O579" s="23">
        <f t="shared" ref="O579:O642" si="180">ROUND(VLOOKUP($F579,professionGrow,敏捷,FALSE)*(1+VLOOKUP($G579,professionGrowP,敏捷,FALSE))*$H579*10*VLOOKUP($D579,drop_qulity,5,FALSE)*(1+VLOOKUP(G579,eq_change2,敏捷,FALSE)),0)</f>
        <v>11</v>
      </c>
      <c r="P579" s="23">
        <f t="shared" ref="P579:P642" si="181">ROUND(VLOOKUP($F579,professionGrow,幸运,FALSE)*(1+VLOOKUP($G579,professionGrowP,幸运,FALSE))*$H579*10*VLOOKUP($D579,drop_qulity,5,FALSE)*(1+VLOOKUP(G579,eq_change2,幸运,FALSE)),0)</f>
        <v>7</v>
      </c>
      <c r="Q579" s="112">
        <f t="shared" si="164"/>
        <v>3.5000000000000003E-2</v>
      </c>
      <c r="R579" s="112">
        <f t="shared" si="165"/>
        <v>2.75E-2</v>
      </c>
      <c r="S579" s="112">
        <f t="shared" si="166"/>
        <v>1.1666666666666667E-2</v>
      </c>
      <c r="T579" s="89" t="s">
        <v>1989</v>
      </c>
      <c r="U579" s="23">
        <f t="shared" si="174"/>
        <v>6</v>
      </c>
      <c r="V579" s="23">
        <f t="shared" si="174"/>
        <v>6</v>
      </c>
      <c r="W579" s="23">
        <f t="shared" si="174"/>
        <v>5</v>
      </c>
      <c r="X579" s="23">
        <f t="shared" si="174"/>
        <v>8</v>
      </c>
      <c r="Y579" s="23">
        <f t="shared" si="174"/>
        <v>8</v>
      </c>
      <c r="Z579" s="23">
        <f t="shared" si="174"/>
        <v>8</v>
      </c>
    </row>
    <row r="580" spans="2:26" x14ac:dyDescent="0.15">
      <c r="B580" s="23">
        <v>578</v>
      </c>
      <c r="C580" s="23" t="str">
        <f t="shared" ref="C580:C642" si="182">"挂饰"&amp;B580</f>
        <v>挂饰578</v>
      </c>
      <c r="D580" s="23" t="str">
        <f t="shared" si="171"/>
        <v>s</v>
      </c>
      <c r="E580" s="89" t="s">
        <v>1989</v>
      </c>
      <c r="F580" s="90" t="s">
        <v>2016</v>
      </c>
      <c r="G580" s="22" t="s">
        <v>2017</v>
      </c>
      <c r="H580" s="23">
        <f t="shared" si="168"/>
        <v>2</v>
      </c>
      <c r="I580" s="23">
        <f t="shared" si="175"/>
        <v>39</v>
      </c>
      <c r="J580" s="23">
        <f t="shared" si="176"/>
        <v>36</v>
      </c>
      <c r="K580" s="23">
        <f t="shared" si="177"/>
        <v>24</v>
      </c>
      <c r="L580" s="23">
        <f t="shared" si="178"/>
        <v>33</v>
      </c>
      <c r="M580" s="89" t="s">
        <v>1992</v>
      </c>
      <c r="N580" s="23">
        <f t="shared" si="179"/>
        <v>26</v>
      </c>
      <c r="O580" s="23">
        <f t="shared" si="180"/>
        <v>22</v>
      </c>
      <c r="P580" s="23">
        <f t="shared" si="181"/>
        <v>13</v>
      </c>
      <c r="Q580" s="112">
        <f t="shared" ref="Q580:Q642" si="183">(P580/2)%</f>
        <v>6.5000000000000002E-2</v>
      </c>
      <c r="R580" s="112">
        <f t="shared" ref="R580:R642" si="184">(O580/4)%</f>
        <v>5.5E-2</v>
      </c>
      <c r="S580" s="112">
        <f t="shared" ref="S580:S642" si="185">(P580/6)%</f>
        <v>2.1666666666666664E-2</v>
      </c>
      <c r="T580" s="89" t="s">
        <v>1989</v>
      </c>
      <c r="U580" s="23">
        <f t="shared" si="174"/>
        <v>11</v>
      </c>
      <c r="V580" s="23">
        <f t="shared" si="174"/>
        <v>11</v>
      </c>
      <c r="W580" s="23">
        <f t="shared" si="174"/>
        <v>9</v>
      </c>
      <c r="X580" s="23">
        <f t="shared" si="174"/>
        <v>15</v>
      </c>
      <c r="Y580" s="23">
        <f t="shared" si="174"/>
        <v>15</v>
      </c>
      <c r="Z580" s="23">
        <f t="shared" si="174"/>
        <v>17</v>
      </c>
    </row>
    <row r="581" spans="2:26" x14ac:dyDescent="0.15">
      <c r="B581" s="23">
        <v>579</v>
      </c>
      <c r="C581" s="23" t="str">
        <f t="shared" si="182"/>
        <v>挂饰579</v>
      </c>
      <c r="D581" s="23" t="str">
        <f t="shared" si="171"/>
        <v>s</v>
      </c>
      <c r="E581" s="89" t="s">
        <v>1989</v>
      </c>
      <c r="F581" s="90" t="s">
        <v>2016</v>
      </c>
      <c r="G581" s="22" t="s">
        <v>2017</v>
      </c>
      <c r="H581" s="23">
        <f t="shared" si="168"/>
        <v>3</v>
      </c>
      <c r="I581" s="23">
        <f t="shared" si="175"/>
        <v>58</v>
      </c>
      <c r="J581" s="23">
        <f t="shared" si="176"/>
        <v>54</v>
      </c>
      <c r="K581" s="23">
        <f t="shared" si="177"/>
        <v>35</v>
      </c>
      <c r="L581" s="23">
        <f t="shared" si="178"/>
        <v>49</v>
      </c>
      <c r="M581" s="89" t="s">
        <v>1992</v>
      </c>
      <c r="N581" s="23">
        <f t="shared" si="179"/>
        <v>39</v>
      </c>
      <c r="O581" s="23">
        <f t="shared" si="180"/>
        <v>32</v>
      </c>
      <c r="P581" s="23">
        <f t="shared" si="181"/>
        <v>20</v>
      </c>
      <c r="Q581" s="112">
        <f t="shared" si="183"/>
        <v>0.1</v>
      </c>
      <c r="R581" s="112">
        <f t="shared" si="184"/>
        <v>0.08</v>
      </c>
      <c r="S581" s="112">
        <f t="shared" si="185"/>
        <v>3.3333333333333333E-2</v>
      </c>
      <c r="T581" s="89" t="s">
        <v>1989</v>
      </c>
      <c r="U581" s="23">
        <f t="shared" si="174"/>
        <v>17</v>
      </c>
      <c r="V581" s="23">
        <f t="shared" si="174"/>
        <v>17</v>
      </c>
      <c r="W581" s="23">
        <f t="shared" si="174"/>
        <v>14</v>
      </c>
      <c r="X581" s="23">
        <f t="shared" si="174"/>
        <v>23</v>
      </c>
      <c r="Y581" s="23">
        <f t="shared" si="174"/>
        <v>23</v>
      </c>
      <c r="Z581" s="23">
        <f t="shared" si="174"/>
        <v>25</v>
      </c>
    </row>
    <row r="582" spans="2:26" x14ac:dyDescent="0.15">
      <c r="B582" s="23">
        <v>580</v>
      </c>
      <c r="C582" s="23" t="str">
        <f t="shared" si="182"/>
        <v>挂饰580</v>
      </c>
      <c r="D582" s="23" t="str">
        <f t="shared" si="171"/>
        <v>s</v>
      </c>
      <c r="E582" s="89" t="s">
        <v>1989</v>
      </c>
      <c r="F582" s="90" t="s">
        <v>2016</v>
      </c>
      <c r="G582" s="22" t="s">
        <v>2017</v>
      </c>
      <c r="H582" s="23">
        <f t="shared" si="168"/>
        <v>4</v>
      </c>
      <c r="I582" s="23">
        <f t="shared" si="175"/>
        <v>77</v>
      </c>
      <c r="J582" s="23">
        <f t="shared" si="176"/>
        <v>72</v>
      </c>
      <c r="K582" s="23">
        <f t="shared" si="177"/>
        <v>47</v>
      </c>
      <c r="L582" s="23">
        <f t="shared" si="178"/>
        <v>65</v>
      </c>
      <c r="M582" s="89" t="s">
        <v>1992</v>
      </c>
      <c r="N582" s="23">
        <f t="shared" si="179"/>
        <v>52</v>
      </c>
      <c r="O582" s="23">
        <f t="shared" si="180"/>
        <v>43</v>
      </c>
      <c r="P582" s="23">
        <f t="shared" si="181"/>
        <v>26</v>
      </c>
      <c r="Q582" s="112">
        <f t="shared" si="183"/>
        <v>0.13</v>
      </c>
      <c r="R582" s="112">
        <f t="shared" si="184"/>
        <v>0.1075</v>
      </c>
      <c r="S582" s="112">
        <f t="shared" si="185"/>
        <v>4.3333333333333328E-2</v>
      </c>
      <c r="T582" s="89" t="s">
        <v>1989</v>
      </c>
      <c r="U582" s="23">
        <f t="shared" si="174"/>
        <v>22</v>
      </c>
      <c r="V582" s="23">
        <f t="shared" si="174"/>
        <v>22</v>
      </c>
      <c r="W582" s="23">
        <f t="shared" si="174"/>
        <v>18</v>
      </c>
      <c r="X582" s="23">
        <f t="shared" si="174"/>
        <v>30</v>
      </c>
      <c r="Y582" s="23">
        <f t="shared" si="174"/>
        <v>30</v>
      </c>
      <c r="Z582" s="23">
        <f t="shared" si="174"/>
        <v>34</v>
      </c>
    </row>
    <row r="583" spans="2:26" x14ac:dyDescent="0.15">
      <c r="B583" s="23">
        <v>581</v>
      </c>
      <c r="C583" s="23" t="str">
        <f t="shared" si="182"/>
        <v>挂饰581</v>
      </c>
      <c r="D583" s="23" t="str">
        <f t="shared" si="171"/>
        <v>s</v>
      </c>
      <c r="E583" s="89" t="s">
        <v>1989</v>
      </c>
      <c r="F583" s="90" t="s">
        <v>2016</v>
      </c>
      <c r="G583" s="22" t="s">
        <v>2017</v>
      </c>
      <c r="H583" s="23">
        <f t="shared" si="168"/>
        <v>5</v>
      </c>
      <c r="I583" s="23">
        <f t="shared" si="175"/>
        <v>97</v>
      </c>
      <c r="J583" s="23">
        <f t="shared" si="176"/>
        <v>90</v>
      </c>
      <c r="K583" s="23">
        <f t="shared" si="177"/>
        <v>59</v>
      </c>
      <c r="L583" s="23">
        <f t="shared" si="178"/>
        <v>82</v>
      </c>
      <c r="M583" s="89" t="s">
        <v>1992</v>
      </c>
      <c r="N583" s="23">
        <f t="shared" si="179"/>
        <v>65</v>
      </c>
      <c r="O583" s="23">
        <f t="shared" si="180"/>
        <v>54</v>
      </c>
      <c r="P583" s="23">
        <f t="shared" si="181"/>
        <v>33</v>
      </c>
      <c r="Q583" s="112">
        <f t="shared" si="183"/>
        <v>0.16500000000000001</v>
      </c>
      <c r="R583" s="112">
        <f t="shared" si="184"/>
        <v>0.13500000000000001</v>
      </c>
      <c r="S583" s="112">
        <f t="shared" si="185"/>
        <v>5.5E-2</v>
      </c>
      <c r="T583" s="89" t="s">
        <v>1989</v>
      </c>
      <c r="U583" s="23">
        <f t="shared" ref="U583:Z592" si="186">ROUND(VLOOKUP($F583,professionGrow,MATCH(U$2,professionGrowPName,0),FALSE)*(1+VLOOKUP($G583,professionGrowP,MATCH(U$2,professionGrowPName,0),FALSE))*$H583*10*VLOOKUP($D583,drop_qulity,5,FALSE),0)</f>
        <v>28</v>
      </c>
      <c r="V583" s="23">
        <f t="shared" si="186"/>
        <v>28</v>
      </c>
      <c r="W583" s="23">
        <f t="shared" si="186"/>
        <v>23</v>
      </c>
      <c r="X583" s="23">
        <f t="shared" si="186"/>
        <v>38</v>
      </c>
      <c r="Y583" s="23">
        <f t="shared" si="186"/>
        <v>38</v>
      </c>
      <c r="Z583" s="23">
        <f t="shared" si="186"/>
        <v>42</v>
      </c>
    </row>
    <row r="584" spans="2:26" x14ac:dyDescent="0.15">
      <c r="B584" s="23">
        <v>582</v>
      </c>
      <c r="C584" s="23" t="str">
        <f t="shared" si="182"/>
        <v>挂饰582</v>
      </c>
      <c r="D584" s="23" t="str">
        <f t="shared" si="171"/>
        <v>s</v>
      </c>
      <c r="E584" s="89" t="s">
        <v>1989</v>
      </c>
      <c r="F584" s="90" t="s">
        <v>2016</v>
      </c>
      <c r="G584" s="22" t="s">
        <v>2017</v>
      </c>
      <c r="H584" s="23">
        <f t="shared" si="168"/>
        <v>6</v>
      </c>
      <c r="I584" s="23">
        <f t="shared" si="175"/>
        <v>116</v>
      </c>
      <c r="J584" s="23">
        <f t="shared" si="176"/>
        <v>108</v>
      </c>
      <c r="K584" s="23">
        <f t="shared" si="177"/>
        <v>71</v>
      </c>
      <c r="L584" s="23">
        <f t="shared" si="178"/>
        <v>98</v>
      </c>
      <c r="M584" s="89" t="s">
        <v>1992</v>
      </c>
      <c r="N584" s="23">
        <f t="shared" si="179"/>
        <v>78</v>
      </c>
      <c r="O584" s="23">
        <f t="shared" si="180"/>
        <v>65</v>
      </c>
      <c r="P584" s="23">
        <f t="shared" si="181"/>
        <v>39</v>
      </c>
      <c r="Q584" s="112">
        <f t="shared" si="183"/>
        <v>0.19500000000000001</v>
      </c>
      <c r="R584" s="112">
        <f t="shared" si="184"/>
        <v>0.16250000000000001</v>
      </c>
      <c r="S584" s="112">
        <f t="shared" si="185"/>
        <v>6.5000000000000002E-2</v>
      </c>
      <c r="T584" s="89" t="s">
        <v>1989</v>
      </c>
      <c r="U584" s="23">
        <f t="shared" si="186"/>
        <v>33</v>
      </c>
      <c r="V584" s="23">
        <f t="shared" si="186"/>
        <v>33</v>
      </c>
      <c r="W584" s="23">
        <f t="shared" si="186"/>
        <v>27</v>
      </c>
      <c r="X584" s="23">
        <f t="shared" si="186"/>
        <v>45</v>
      </c>
      <c r="Y584" s="23">
        <f t="shared" si="186"/>
        <v>45</v>
      </c>
      <c r="Z584" s="23">
        <f t="shared" si="186"/>
        <v>51</v>
      </c>
    </row>
    <row r="585" spans="2:26" x14ac:dyDescent="0.15">
      <c r="B585" s="23">
        <v>583</v>
      </c>
      <c r="C585" s="23" t="str">
        <f t="shared" si="182"/>
        <v>挂饰583</v>
      </c>
      <c r="D585" s="23" t="str">
        <f t="shared" si="171"/>
        <v>s</v>
      </c>
      <c r="E585" s="89" t="s">
        <v>1989</v>
      </c>
      <c r="F585" s="90" t="s">
        <v>2016</v>
      </c>
      <c r="G585" s="22" t="s">
        <v>2017</v>
      </c>
      <c r="H585" s="23">
        <f t="shared" si="168"/>
        <v>7</v>
      </c>
      <c r="I585" s="23">
        <f t="shared" si="175"/>
        <v>135</v>
      </c>
      <c r="J585" s="23">
        <f t="shared" si="176"/>
        <v>126</v>
      </c>
      <c r="K585" s="23">
        <f t="shared" si="177"/>
        <v>82</v>
      </c>
      <c r="L585" s="23">
        <f t="shared" si="178"/>
        <v>114</v>
      </c>
      <c r="M585" s="89" t="s">
        <v>1992</v>
      </c>
      <c r="N585" s="23">
        <f t="shared" si="179"/>
        <v>91</v>
      </c>
      <c r="O585" s="23">
        <f t="shared" si="180"/>
        <v>75</v>
      </c>
      <c r="P585" s="23">
        <f t="shared" si="181"/>
        <v>46</v>
      </c>
      <c r="Q585" s="112">
        <f t="shared" si="183"/>
        <v>0.23</v>
      </c>
      <c r="R585" s="112">
        <f t="shared" si="184"/>
        <v>0.1875</v>
      </c>
      <c r="S585" s="112">
        <f t="shared" si="185"/>
        <v>7.6666666666666675E-2</v>
      </c>
      <c r="T585" s="89" t="s">
        <v>1989</v>
      </c>
      <c r="U585" s="23">
        <f t="shared" si="186"/>
        <v>39</v>
      </c>
      <c r="V585" s="23">
        <f t="shared" si="186"/>
        <v>39</v>
      </c>
      <c r="W585" s="23">
        <f t="shared" si="186"/>
        <v>32</v>
      </c>
      <c r="X585" s="23">
        <f t="shared" si="186"/>
        <v>53</v>
      </c>
      <c r="Y585" s="23">
        <f t="shared" si="186"/>
        <v>53</v>
      </c>
      <c r="Z585" s="23">
        <f t="shared" si="186"/>
        <v>59</v>
      </c>
    </row>
    <row r="586" spans="2:26" x14ac:dyDescent="0.15">
      <c r="B586" s="23">
        <v>584</v>
      </c>
      <c r="C586" s="23" t="str">
        <f t="shared" si="182"/>
        <v>挂饰584</v>
      </c>
      <c r="D586" s="23" t="str">
        <f t="shared" si="171"/>
        <v>s</v>
      </c>
      <c r="E586" s="89" t="s">
        <v>1989</v>
      </c>
      <c r="F586" s="90" t="s">
        <v>2016</v>
      </c>
      <c r="G586" s="22" t="s">
        <v>2017</v>
      </c>
      <c r="H586" s="23">
        <f t="shared" si="168"/>
        <v>8</v>
      </c>
      <c r="I586" s="23">
        <f t="shared" si="175"/>
        <v>155</v>
      </c>
      <c r="J586" s="23">
        <f t="shared" si="176"/>
        <v>144</v>
      </c>
      <c r="K586" s="23">
        <f t="shared" si="177"/>
        <v>94</v>
      </c>
      <c r="L586" s="23">
        <f t="shared" si="178"/>
        <v>131</v>
      </c>
      <c r="M586" s="89" t="s">
        <v>1992</v>
      </c>
      <c r="N586" s="23">
        <f t="shared" si="179"/>
        <v>104</v>
      </c>
      <c r="O586" s="23">
        <f t="shared" si="180"/>
        <v>86</v>
      </c>
      <c r="P586" s="23">
        <f t="shared" si="181"/>
        <v>52</v>
      </c>
      <c r="Q586" s="112">
        <f t="shared" si="183"/>
        <v>0.26</v>
      </c>
      <c r="R586" s="112">
        <f t="shared" si="184"/>
        <v>0.215</v>
      </c>
      <c r="S586" s="112">
        <f t="shared" si="185"/>
        <v>8.6666666666666656E-2</v>
      </c>
      <c r="T586" s="89" t="s">
        <v>1989</v>
      </c>
      <c r="U586" s="23">
        <f t="shared" si="186"/>
        <v>44</v>
      </c>
      <c r="V586" s="23">
        <f t="shared" si="186"/>
        <v>44</v>
      </c>
      <c r="W586" s="23">
        <f t="shared" si="186"/>
        <v>37</v>
      </c>
      <c r="X586" s="23">
        <f t="shared" si="186"/>
        <v>60</v>
      </c>
      <c r="Y586" s="23">
        <f t="shared" si="186"/>
        <v>60</v>
      </c>
      <c r="Z586" s="23">
        <f t="shared" si="186"/>
        <v>68</v>
      </c>
    </row>
    <row r="587" spans="2:26" x14ac:dyDescent="0.15">
      <c r="B587" s="23">
        <v>585</v>
      </c>
      <c r="C587" s="23" t="str">
        <f t="shared" si="182"/>
        <v>挂饰585</v>
      </c>
      <c r="D587" s="23" t="str">
        <f t="shared" si="171"/>
        <v>a</v>
      </c>
      <c r="E587" s="89" t="s">
        <v>1989</v>
      </c>
      <c r="F587" s="90" t="s">
        <v>2016</v>
      </c>
      <c r="G587" s="22" t="s">
        <v>2017</v>
      </c>
      <c r="H587" s="23">
        <f t="shared" si="168"/>
        <v>1</v>
      </c>
      <c r="I587" s="23">
        <f t="shared" si="175"/>
        <v>11</v>
      </c>
      <c r="J587" s="23">
        <f t="shared" si="176"/>
        <v>21</v>
      </c>
      <c r="K587" s="23">
        <f t="shared" si="177"/>
        <v>13</v>
      </c>
      <c r="L587" s="23">
        <f t="shared" si="178"/>
        <v>19</v>
      </c>
      <c r="M587" s="89" t="s">
        <v>1992</v>
      </c>
      <c r="N587" s="23">
        <f t="shared" si="179"/>
        <v>15</v>
      </c>
      <c r="O587" s="23">
        <f t="shared" si="180"/>
        <v>12</v>
      </c>
      <c r="P587" s="23">
        <f t="shared" si="181"/>
        <v>7</v>
      </c>
      <c r="Q587" s="112">
        <f t="shared" si="183"/>
        <v>3.5000000000000003E-2</v>
      </c>
      <c r="R587" s="112">
        <f t="shared" si="184"/>
        <v>0.03</v>
      </c>
      <c r="S587" s="112">
        <f t="shared" si="185"/>
        <v>1.1666666666666667E-2</v>
      </c>
      <c r="T587" s="89" t="s">
        <v>1989</v>
      </c>
      <c r="U587" s="23">
        <f t="shared" si="186"/>
        <v>6</v>
      </c>
      <c r="V587" s="23">
        <f t="shared" si="186"/>
        <v>6</v>
      </c>
      <c r="W587" s="23">
        <f t="shared" si="186"/>
        <v>5</v>
      </c>
      <c r="X587" s="23">
        <f t="shared" si="186"/>
        <v>9</v>
      </c>
      <c r="Y587" s="23">
        <f t="shared" si="186"/>
        <v>9</v>
      </c>
      <c r="Z587" s="23">
        <f t="shared" si="186"/>
        <v>10</v>
      </c>
    </row>
    <row r="588" spans="2:26" x14ac:dyDescent="0.15">
      <c r="B588" s="23">
        <v>586</v>
      </c>
      <c r="C588" s="23" t="str">
        <f t="shared" si="182"/>
        <v>挂饰586</v>
      </c>
      <c r="D588" s="23" t="str">
        <f t="shared" si="171"/>
        <v>a</v>
      </c>
      <c r="E588" s="89" t="s">
        <v>1989</v>
      </c>
      <c r="F588" s="90" t="s">
        <v>2016</v>
      </c>
      <c r="G588" s="22" t="s">
        <v>2017</v>
      </c>
      <c r="H588" s="23">
        <f t="shared" ref="H588:H642" si="187">H580</f>
        <v>2</v>
      </c>
      <c r="I588" s="23">
        <f t="shared" si="175"/>
        <v>22</v>
      </c>
      <c r="J588" s="23">
        <f t="shared" si="176"/>
        <v>41</v>
      </c>
      <c r="K588" s="23">
        <f t="shared" si="177"/>
        <v>27</v>
      </c>
      <c r="L588" s="23">
        <f t="shared" si="178"/>
        <v>37</v>
      </c>
      <c r="M588" s="89" t="s">
        <v>1992</v>
      </c>
      <c r="N588" s="23">
        <f t="shared" si="179"/>
        <v>30</v>
      </c>
      <c r="O588" s="23">
        <f t="shared" si="180"/>
        <v>25</v>
      </c>
      <c r="P588" s="23">
        <f t="shared" si="181"/>
        <v>15</v>
      </c>
      <c r="Q588" s="112">
        <f t="shared" si="183"/>
        <v>7.4999999999999997E-2</v>
      </c>
      <c r="R588" s="112">
        <f t="shared" si="184"/>
        <v>6.25E-2</v>
      </c>
      <c r="S588" s="112">
        <f t="shared" si="185"/>
        <v>2.5000000000000001E-2</v>
      </c>
      <c r="T588" s="89" t="s">
        <v>1989</v>
      </c>
      <c r="U588" s="23">
        <f t="shared" si="186"/>
        <v>13</v>
      </c>
      <c r="V588" s="23">
        <f t="shared" si="186"/>
        <v>13</v>
      </c>
      <c r="W588" s="23">
        <f t="shared" si="186"/>
        <v>10</v>
      </c>
      <c r="X588" s="23">
        <f t="shared" si="186"/>
        <v>17</v>
      </c>
      <c r="Y588" s="23">
        <f t="shared" si="186"/>
        <v>17</v>
      </c>
      <c r="Z588" s="23">
        <f t="shared" si="186"/>
        <v>19</v>
      </c>
    </row>
    <row r="589" spans="2:26" x14ac:dyDescent="0.15">
      <c r="B589" s="23">
        <v>587</v>
      </c>
      <c r="C589" s="23" t="str">
        <f t="shared" si="182"/>
        <v>挂饰587</v>
      </c>
      <c r="D589" s="23" t="str">
        <f t="shared" si="171"/>
        <v>a</v>
      </c>
      <c r="E589" s="89" t="s">
        <v>1989</v>
      </c>
      <c r="F589" s="90" t="s">
        <v>2016</v>
      </c>
      <c r="G589" s="22" t="s">
        <v>2017</v>
      </c>
      <c r="H589" s="23">
        <f t="shared" si="187"/>
        <v>3</v>
      </c>
      <c r="I589" s="23">
        <f t="shared" si="175"/>
        <v>33</v>
      </c>
      <c r="J589" s="23">
        <f t="shared" si="176"/>
        <v>62</v>
      </c>
      <c r="K589" s="23">
        <f t="shared" si="177"/>
        <v>40</v>
      </c>
      <c r="L589" s="23">
        <f t="shared" si="178"/>
        <v>56</v>
      </c>
      <c r="M589" s="89" t="s">
        <v>1992</v>
      </c>
      <c r="N589" s="23">
        <f t="shared" si="179"/>
        <v>45</v>
      </c>
      <c r="O589" s="23">
        <f t="shared" si="180"/>
        <v>37</v>
      </c>
      <c r="P589" s="23">
        <f t="shared" si="181"/>
        <v>22</v>
      </c>
      <c r="Q589" s="112">
        <f t="shared" si="183"/>
        <v>0.11</v>
      </c>
      <c r="R589" s="112">
        <f t="shared" si="184"/>
        <v>9.2499999999999999E-2</v>
      </c>
      <c r="S589" s="112">
        <f t="shared" si="185"/>
        <v>3.6666666666666667E-2</v>
      </c>
      <c r="T589" s="89" t="s">
        <v>1989</v>
      </c>
      <c r="U589" s="23">
        <f t="shared" si="186"/>
        <v>19</v>
      </c>
      <c r="V589" s="23">
        <f t="shared" si="186"/>
        <v>19</v>
      </c>
      <c r="W589" s="23">
        <f t="shared" si="186"/>
        <v>16</v>
      </c>
      <c r="X589" s="23">
        <f t="shared" si="186"/>
        <v>26</v>
      </c>
      <c r="Y589" s="23">
        <f t="shared" si="186"/>
        <v>26</v>
      </c>
      <c r="Z589" s="23">
        <f t="shared" si="186"/>
        <v>29</v>
      </c>
    </row>
    <row r="590" spans="2:26" x14ac:dyDescent="0.15">
      <c r="B590" s="23">
        <v>588</v>
      </c>
      <c r="C590" s="23" t="str">
        <f t="shared" si="182"/>
        <v>挂饰588</v>
      </c>
      <c r="D590" s="23" t="str">
        <f t="shared" si="171"/>
        <v>a</v>
      </c>
      <c r="E590" s="89" t="s">
        <v>1989</v>
      </c>
      <c r="F590" s="90" t="s">
        <v>2016</v>
      </c>
      <c r="G590" s="22" t="s">
        <v>2017</v>
      </c>
      <c r="H590" s="23">
        <f t="shared" si="187"/>
        <v>4</v>
      </c>
      <c r="I590" s="23">
        <f t="shared" si="175"/>
        <v>44</v>
      </c>
      <c r="J590" s="23">
        <f t="shared" si="176"/>
        <v>82</v>
      </c>
      <c r="K590" s="23">
        <f t="shared" si="177"/>
        <v>54</v>
      </c>
      <c r="L590" s="23">
        <f t="shared" si="178"/>
        <v>75</v>
      </c>
      <c r="M590" s="89" t="s">
        <v>1992</v>
      </c>
      <c r="N590" s="23">
        <f t="shared" si="179"/>
        <v>60</v>
      </c>
      <c r="O590" s="23">
        <f t="shared" si="180"/>
        <v>49</v>
      </c>
      <c r="P590" s="23">
        <f t="shared" si="181"/>
        <v>30</v>
      </c>
      <c r="Q590" s="112">
        <f t="shared" si="183"/>
        <v>0.15</v>
      </c>
      <c r="R590" s="112">
        <f t="shared" si="184"/>
        <v>0.1225</v>
      </c>
      <c r="S590" s="112">
        <f t="shared" si="185"/>
        <v>0.05</v>
      </c>
      <c r="T590" s="89" t="s">
        <v>1989</v>
      </c>
      <c r="U590" s="23">
        <f t="shared" si="186"/>
        <v>25</v>
      </c>
      <c r="V590" s="23">
        <f t="shared" si="186"/>
        <v>25</v>
      </c>
      <c r="W590" s="23">
        <f t="shared" si="186"/>
        <v>21</v>
      </c>
      <c r="X590" s="23">
        <f t="shared" si="186"/>
        <v>34</v>
      </c>
      <c r="Y590" s="23">
        <f t="shared" si="186"/>
        <v>34</v>
      </c>
      <c r="Z590" s="23">
        <f t="shared" si="186"/>
        <v>39</v>
      </c>
    </row>
    <row r="591" spans="2:26" x14ac:dyDescent="0.15">
      <c r="B591" s="23">
        <v>589</v>
      </c>
      <c r="C591" s="23" t="str">
        <f t="shared" si="182"/>
        <v>挂饰589</v>
      </c>
      <c r="D591" s="23" t="str">
        <f t="shared" si="171"/>
        <v>a</v>
      </c>
      <c r="E591" s="89" t="s">
        <v>1989</v>
      </c>
      <c r="F591" s="90" t="s">
        <v>2016</v>
      </c>
      <c r="G591" s="22" t="s">
        <v>2017</v>
      </c>
      <c r="H591" s="23">
        <f t="shared" si="187"/>
        <v>5</v>
      </c>
      <c r="I591" s="23">
        <f t="shared" si="175"/>
        <v>54</v>
      </c>
      <c r="J591" s="23">
        <f t="shared" si="176"/>
        <v>103</v>
      </c>
      <c r="K591" s="23">
        <f t="shared" si="177"/>
        <v>67</v>
      </c>
      <c r="L591" s="23">
        <f t="shared" si="178"/>
        <v>94</v>
      </c>
      <c r="M591" s="89" t="s">
        <v>1992</v>
      </c>
      <c r="N591" s="23">
        <f t="shared" si="179"/>
        <v>75</v>
      </c>
      <c r="O591" s="23">
        <f t="shared" si="180"/>
        <v>62</v>
      </c>
      <c r="P591" s="23">
        <f t="shared" si="181"/>
        <v>37</v>
      </c>
      <c r="Q591" s="112">
        <f t="shared" si="183"/>
        <v>0.185</v>
      </c>
      <c r="R591" s="112">
        <f t="shared" si="184"/>
        <v>0.155</v>
      </c>
      <c r="S591" s="112">
        <f t="shared" si="185"/>
        <v>6.1666666666666668E-2</v>
      </c>
      <c r="T591" s="89" t="s">
        <v>1989</v>
      </c>
      <c r="U591" s="23">
        <f t="shared" si="186"/>
        <v>32</v>
      </c>
      <c r="V591" s="23">
        <f t="shared" si="186"/>
        <v>32</v>
      </c>
      <c r="W591" s="23">
        <f t="shared" si="186"/>
        <v>26</v>
      </c>
      <c r="X591" s="23">
        <f t="shared" si="186"/>
        <v>43</v>
      </c>
      <c r="Y591" s="23">
        <f t="shared" si="186"/>
        <v>43</v>
      </c>
      <c r="Z591" s="23">
        <f t="shared" si="186"/>
        <v>49</v>
      </c>
    </row>
    <row r="592" spans="2:26" x14ac:dyDescent="0.15">
      <c r="B592" s="23">
        <v>590</v>
      </c>
      <c r="C592" s="23" t="str">
        <f t="shared" si="182"/>
        <v>挂饰590</v>
      </c>
      <c r="D592" s="23" t="str">
        <f t="shared" si="171"/>
        <v>a</v>
      </c>
      <c r="E592" s="89" t="s">
        <v>1989</v>
      </c>
      <c r="F592" s="90" t="s">
        <v>2016</v>
      </c>
      <c r="G592" s="22" t="s">
        <v>2017</v>
      </c>
      <c r="H592" s="23">
        <f t="shared" si="187"/>
        <v>6</v>
      </c>
      <c r="I592" s="23">
        <f t="shared" si="175"/>
        <v>65</v>
      </c>
      <c r="J592" s="23">
        <f t="shared" si="176"/>
        <v>124</v>
      </c>
      <c r="K592" s="23">
        <f t="shared" si="177"/>
        <v>81</v>
      </c>
      <c r="L592" s="23">
        <f t="shared" si="178"/>
        <v>112</v>
      </c>
      <c r="M592" s="89" t="s">
        <v>1992</v>
      </c>
      <c r="N592" s="23">
        <f t="shared" si="179"/>
        <v>90</v>
      </c>
      <c r="O592" s="23">
        <f t="shared" si="180"/>
        <v>74</v>
      </c>
      <c r="P592" s="23">
        <f t="shared" si="181"/>
        <v>45</v>
      </c>
      <c r="Q592" s="112">
        <f t="shared" si="183"/>
        <v>0.22500000000000001</v>
      </c>
      <c r="R592" s="112">
        <f t="shared" si="184"/>
        <v>0.185</v>
      </c>
      <c r="S592" s="112">
        <f t="shared" si="185"/>
        <v>7.4999999999999997E-2</v>
      </c>
      <c r="T592" s="89" t="s">
        <v>1989</v>
      </c>
      <c r="U592" s="23">
        <f t="shared" si="186"/>
        <v>38</v>
      </c>
      <c r="V592" s="23">
        <f t="shared" si="186"/>
        <v>38</v>
      </c>
      <c r="W592" s="23">
        <f t="shared" si="186"/>
        <v>31</v>
      </c>
      <c r="X592" s="23">
        <f t="shared" si="186"/>
        <v>52</v>
      </c>
      <c r="Y592" s="23">
        <f t="shared" si="186"/>
        <v>52</v>
      </c>
      <c r="Z592" s="23">
        <f t="shared" si="186"/>
        <v>58</v>
      </c>
    </row>
    <row r="593" spans="2:26" x14ac:dyDescent="0.15">
      <c r="B593" s="23">
        <v>591</v>
      </c>
      <c r="C593" s="23" t="str">
        <f t="shared" si="182"/>
        <v>挂饰591</v>
      </c>
      <c r="D593" s="23" t="str">
        <f t="shared" si="171"/>
        <v>a</v>
      </c>
      <c r="E593" s="89" t="s">
        <v>1989</v>
      </c>
      <c r="F593" s="90" t="s">
        <v>2016</v>
      </c>
      <c r="G593" s="22" t="s">
        <v>2017</v>
      </c>
      <c r="H593" s="23">
        <f t="shared" si="187"/>
        <v>7</v>
      </c>
      <c r="I593" s="23">
        <f t="shared" si="175"/>
        <v>76</v>
      </c>
      <c r="J593" s="23">
        <f t="shared" si="176"/>
        <v>144</v>
      </c>
      <c r="K593" s="23">
        <f t="shared" si="177"/>
        <v>94</v>
      </c>
      <c r="L593" s="23">
        <f t="shared" si="178"/>
        <v>131</v>
      </c>
      <c r="M593" s="89" t="s">
        <v>1992</v>
      </c>
      <c r="N593" s="23">
        <f t="shared" si="179"/>
        <v>105</v>
      </c>
      <c r="O593" s="23">
        <f t="shared" si="180"/>
        <v>86</v>
      </c>
      <c r="P593" s="23">
        <f t="shared" si="181"/>
        <v>52</v>
      </c>
      <c r="Q593" s="112">
        <f t="shared" si="183"/>
        <v>0.26</v>
      </c>
      <c r="R593" s="112">
        <f t="shared" si="184"/>
        <v>0.215</v>
      </c>
      <c r="S593" s="112">
        <f t="shared" si="185"/>
        <v>8.6666666666666656E-2</v>
      </c>
      <c r="T593" s="89" t="s">
        <v>1989</v>
      </c>
      <c r="U593" s="23">
        <f t="shared" ref="U593:Z602" si="188">ROUND(VLOOKUP($F593,professionGrow,MATCH(U$2,professionGrowPName,0),FALSE)*(1+VLOOKUP($G593,professionGrowP,MATCH(U$2,professionGrowPName,0),FALSE))*$H593*10*VLOOKUP($D593,drop_qulity,5,FALSE),0)</f>
        <v>45</v>
      </c>
      <c r="V593" s="23">
        <f t="shared" si="188"/>
        <v>45</v>
      </c>
      <c r="W593" s="23">
        <f t="shared" si="188"/>
        <v>37</v>
      </c>
      <c r="X593" s="23">
        <f t="shared" si="188"/>
        <v>60</v>
      </c>
      <c r="Y593" s="23">
        <f t="shared" si="188"/>
        <v>60</v>
      </c>
      <c r="Z593" s="23">
        <f t="shared" si="188"/>
        <v>68</v>
      </c>
    </row>
    <row r="594" spans="2:26" x14ac:dyDescent="0.15">
      <c r="B594" s="23">
        <v>592</v>
      </c>
      <c r="C594" s="23" t="str">
        <f t="shared" si="182"/>
        <v>挂饰592</v>
      </c>
      <c r="D594" s="23" t="str">
        <f t="shared" si="171"/>
        <v>a</v>
      </c>
      <c r="E594" s="89" t="s">
        <v>1989</v>
      </c>
      <c r="F594" s="90" t="s">
        <v>2016</v>
      </c>
      <c r="G594" s="22" t="s">
        <v>2017</v>
      </c>
      <c r="H594" s="23">
        <f t="shared" si="187"/>
        <v>8</v>
      </c>
      <c r="I594" s="23">
        <f t="shared" si="175"/>
        <v>87</v>
      </c>
      <c r="J594" s="23">
        <f t="shared" si="176"/>
        <v>165</v>
      </c>
      <c r="K594" s="23">
        <f t="shared" si="177"/>
        <v>108</v>
      </c>
      <c r="L594" s="23">
        <f t="shared" si="178"/>
        <v>150</v>
      </c>
      <c r="M594" s="89" t="s">
        <v>1992</v>
      </c>
      <c r="N594" s="23">
        <f t="shared" si="179"/>
        <v>120</v>
      </c>
      <c r="O594" s="23">
        <f t="shared" si="180"/>
        <v>99</v>
      </c>
      <c r="P594" s="23">
        <f t="shared" si="181"/>
        <v>60</v>
      </c>
      <c r="Q594" s="112">
        <f t="shared" si="183"/>
        <v>0.3</v>
      </c>
      <c r="R594" s="112">
        <f t="shared" si="184"/>
        <v>0.2475</v>
      </c>
      <c r="S594" s="112">
        <f t="shared" si="185"/>
        <v>0.1</v>
      </c>
      <c r="T594" s="89" t="s">
        <v>1989</v>
      </c>
      <c r="U594" s="23">
        <f t="shared" si="188"/>
        <v>51</v>
      </c>
      <c r="V594" s="23">
        <f t="shared" si="188"/>
        <v>51</v>
      </c>
      <c r="W594" s="23">
        <f t="shared" si="188"/>
        <v>42</v>
      </c>
      <c r="X594" s="23">
        <f t="shared" si="188"/>
        <v>69</v>
      </c>
      <c r="Y594" s="23">
        <f t="shared" si="188"/>
        <v>69</v>
      </c>
      <c r="Z594" s="23">
        <f t="shared" si="188"/>
        <v>78</v>
      </c>
    </row>
    <row r="595" spans="2:26" x14ac:dyDescent="0.15">
      <c r="B595" s="23">
        <v>593</v>
      </c>
      <c r="C595" s="23" t="str">
        <f t="shared" si="182"/>
        <v>挂饰593</v>
      </c>
      <c r="D595" s="23" t="str">
        <f t="shared" si="171"/>
        <v>b</v>
      </c>
      <c r="E595" s="89" t="s">
        <v>1989</v>
      </c>
      <c r="F595" s="90" t="s">
        <v>2016</v>
      </c>
      <c r="G595" s="22" t="s">
        <v>2017</v>
      </c>
      <c r="H595" s="23">
        <f t="shared" si="187"/>
        <v>1</v>
      </c>
      <c r="I595" s="23">
        <f t="shared" si="175"/>
        <v>11</v>
      </c>
      <c r="J595" s="23">
        <f t="shared" si="176"/>
        <v>29</v>
      </c>
      <c r="K595" s="23">
        <f t="shared" si="177"/>
        <v>19</v>
      </c>
      <c r="L595" s="23">
        <f t="shared" si="178"/>
        <v>26</v>
      </c>
      <c r="M595" s="89" t="s">
        <v>1992</v>
      </c>
      <c r="N595" s="23">
        <f t="shared" si="179"/>
        <v>21</v>
      </c>
      <c r="O595" s="23">
        <f t="shared" si="180"/>
        <v>17</v>
      </c>
      <c r="P595" s="23">
        <f t="shared" si="181"/>
        <v>10</v>
      </c>
      <c r="Q595" s="112">
        <f t="shared" si="183"/>
        <v>0.05</v>
      </c>
      <c r="R595" s="112">
        <f t="shared" si="184"/>
        <v>4.2500000000000003E-2</v>
      </c>
      <c r="S595" s="112">
        <f t="shared" si="185"/>
        <v>1.6666666666666666E-2</v>
      </c>
      <c r="T595" s="89" t="s">
        <v>1989</v>
      </c>
      <c r="U595" s="23">
        <f t="shared" si="188"/>
        <v>9</v>
      </c>
      <c r="V595" s="23">
        <f t="shared" si="188"/>
        <v>9</v>
      </c>
      <c r="W595" s="23">
        <f t="shared" si="188"/>
        <v>7</v>
      </c>
      <c r="X595" s="23">
        <f t="shared" si="188"/>
        <v>12</v>
      </c>
      <c r="Y595" s="23">
        <f t="shared" si="188"/>
        <v>12</v>
      </c>
      <c r="Z595" s="23">
        <f t="shared" si="188"/>
        <v>13</v>
      </c>
    </row>
    <row r="596" spans="2:26" x14ac:dyDescent="0.15">
      <c r="B596" s="23">
        <v>594</v>
      </c>
      <c r="C596" s="23" t="str">
        <f t="shared" si="182"/>
        <v>挂饰594</v>
      </c>
      <c r="D596" s="23" t="str">
        <f t="shared" si="171"/>
        <v>b</v>
      </c>
      <c r="E596" s="89" t="s">
        <v>1989</v>
      </c>
      <c r="F596" s="90" t="s">
        <v>2016</v>
      </c>
      <c r="G596" s="22" t="s">
        <v>2017</v>
      </c>
      <c r="H596" s="23">
        <f t="shared" si="187"/>
        <v>2</v>
      </c>
      <c r="I596" s="23">
        <f t="shared" si="175"/>
        <v>23</v>
      </c>
      <c r="J596" s="23">
        <f t="shared" si="176"/>
        <v>57</v>
      </c>
      <c r="K596" s="23">
        <f t="shared" si="177"/>
        <v>37</v>
      </c>
      <c r="L596" s="23">
        <f t="shared" si="178"/>
        <v>52</v>
      </c>
      <c r="M596" s="89" t="s">
        <v>1992</v>
      </c>
      <c r="N596" s="23">
        <f t="shared" si="179"/>
        <v>41</v>
      </c>
      <c r="O596" s="23">
        <f t="shared" si="180"/>
        <v>34</v>
      </c>
      <c r="P596" s="23">
        <f t="shared" si="181"/>
        <v>21</v>
      </c>
      <c r="Q596" s="112">
        <f t="shared" si="183"/>
        <v>0.105</v>
      </c>
      <c r="R596" s="112">
        <f t="shared" si="184"/>
        <v>8.5000000000000006E-2</v>
      </c>
      <c r="S596" s="112">
        <f t="shared" si="185"/>
        <v>3.5000000000000003E-2</v>
      </c>
      <c r="T596" s="89" t="s">
        <v>1989</v>
      </c>
      <c r="U596" s="23">
        <f t="shared" si="188"/>
        <v>18</v>
      </c>
      <c r="V596" s="23">
        <f t="shared" si="188"/>
        <v>18</v>
      </c>
      <c r="W596" s="23">
        <f t="shared" si="188"/>
        <v>15</v>
      </c>
      <c r="X596" s="23">
        <f t="shared" si="188"/>
        <v>24</v>
      </c>
      <c r="Y596" s="23">
        <f t="shared" si="188"/>
        <v>24</v>
      </c>
      <c r="Z596" s="23">
        <f t="shared" si="188"/>
        <v>27</v>
      </c>
    </row>
    <row r="597" spans="2:26" x14ac:dyDescent="0.15">
      <c r="B597" s="23">
        <v>595</v>
      </c>
      <c r="C597" s="23" t="str">
        <f t="shared" si="182"/>
        <v>挂饰595</v>
      </c>
      <c r="D597" s="23" t="str">
        <f t="shared" si="171"/>
        <v>b</v>
      </c>
      <c r="E597" s="89" t="s">
        <v>1989</v>
      </c>
      <c r="F597" s="90" t="s">
        <v>2016</v>
      </c>
      <c r="G597" s="22" t="s">
        <v>2017</v>
      </c>
      <c r="H597" s="23">
        <f t="shared" si="187"/>
        <v>3</v>
      </c>
      <c r="I597" s="23">
        <f t="shared" si="175"/>
        <v>34</v>
      </c>
      <c r="J597" s="23">
        <f t="shared" si="176"/>
        <v>86</v>
      </c>
      <c r="K597" s="23">
        <f t="shared" si="177"/>
        <v>56</v>
      </c>
      <c r="L597" s="23">
        <f t="shared" si="178"/>
        <v>78</v>
      </c>
      <c r="M597" s="89" t="s">
        <v>1992</v>
      </c>
      <c r="N597" s="23">
        <f t="shared" si="179"/>
        <v>62</v>
      </c>
      <c r="O597" s="23">
        <f t="shared" si="180"/>
        <v>51</v>
      </c>
      <c r="P597" s="23">
        <f t="shared" si="181"/>
        <v>31</v>
      </c>
      <c r="Q597" s="112">
        <f t="shared" si="183"/>
        <v>0.155</v>
      </c>
      <c r="R597" s="112">
        <f t="shared" si="184"/>
        <v>0.1275</v>
      </c>
      <c r="S597" s="112">
        <f t="shared" si="185"/>
        <v>5.1666666666666666E-2</v>
      </c>
      <c r="T597" s="89" t="s">
        <v>1989</v>
      </c>
      <c r="U597" s="23">
        <f t="shared" si="188"/>
        <v>26</v>
      </c>
      <c r="V597" s="23">
        <f t="shared" si="188"/>
        <v>26</v>
      </c>
      <c r="W597" s="23">
        <f t="shared" si="188"/>
        <v>22</v>
      </c>
      <c r="X597" s="23">
        <f t="shared" si="188"/>
        <v>36</v>
      </c>
      <c r="Y597" s="23">
        <f t="shared" si="188"/>
        <v>36</v>
      </c>
      <c r="Z597" s="23">
        <f t="shared" si="188"/>
        <v>40</v>
      </c>
    </row>
    <row r="598" spans="2:26" x14ac:dyDescent="0.15">
      <c r="B598" s="23">
        <v>596</v>
      </c>
      <c r="C598" s="23" t="str">
        <f t="shared" si="182"/>
        <v>挂饰596</v>
      </c>
      <c r="D598" s="23" t="str">
        <f t="shared" si="171"/>
        <v>b</v>
      </c>
      <c r="E598" s="89" t="s">
        <v>1989</v>
      </c>
      <c r="F598" s="90" t="s">
        <v>2016</v>
      </c>
      <c r="G598" s="22" t="s">
        <v>2017</v>
      </c>
      <c r="H598" s="23">
        <f t="shared" si="187"/>
        <v>4</v>
      </c>
      <c r="I598" s="23">
        <f t="shared" si="175"/>
        <v>46</v>
      </c>
      <c r="J598" s="23">
        <f t="shared" si="176"/>
        <v>114</v>
      </c>
      <c r="K598" s="23">
        <f t="shared" si="177"/>
        <v>75</v>
      </c>
      <c r="L598" s="23">
        <f t="shared" si="178"/>
        <v>104</v>
      </c>
      <c r="M598" s="89" t="s">
        <v>1992</v>
      </c>
      <c r="N598" s="23">
        <f t="shared" si="179"/>
        <v>83</v>
      </c>
      <c r="O598" s="23">
        <f t="shared" si="180"/>
        <v>68</v>
      </c>
      <c r="P598" s="23">
        <f t="shared" si="181"/>
        <v>41</v>
      </c>
      <c r="Q598" s="112">
        <f t="shared" si="183"/>
        <v>0.20499999999999999</v>
      </c>
      <c r="R598" s="112">
        <f t="shared" si="184"/>
        <v>0.17</v>
      </c>
      <c r="S598" s="112">
        <f t="shared" si="185"/>
        <v>6.8333333333333329E-2</v>
      </c>
      <c r="T598" s="89" t="s">
        <v>1989</v>
      </c>
      <c r="U598" s="23">
        <f t="shared" si="188"/>
        <v>35</v>
      </c>
      <c r="V598" s="23">
        <f t="shared" si="188"/>
        <v>35</v>
      </c>
      <c r="W598" s="23">
        <f t="shared" si="188"/>
        <v>29</v>
      </c>
      <c r="X598" s="23">
        <f t="shared" si="188"/>
        <v>48</v>
      </c>
      <c r="Y598" s="23">
        <f t="shared" si="188"/>
        <v>48</v>
      </c>
      <c r="Z598" s="23">
        <f t="shared" si="188"/>
        <v>54</v>
      </c>
    </row>
    <row r="599" spans="2:26" x14ac:dyDescent="0.15">
      <c r="B599" s="23">
        <v>597</v>
      </c>
      <c r="C599" s="23" t="str">
        <f t="shared" si="182"/>
        <v>挂饰597</v>
      </c>
      <c r="D599" s="23" t="str">
        <f t="shared" si="171"/>
        <v>b</v>
      </c>
      <c r="E599" s="89" t="s">
        <v>1989</v>
      </c>
      <c r="F599" s="90" t="s">
        <v>2016</v>
      </c>
      <c r="G599" s="22" t="s">
        <v>2017</v>
      </c>
      <c r="H599" s="23">
        <f t="shared" si="187"/>
        <v>5</v>
      </c>
      <c r="I599" s="23">
        <f t="shared" si="175"/>
        <v>57</v>
      </c>
      <c r="J599" s="23">
        <f t="shared" si="176"/>
        <v>143</v>
      </c>
      <c r="K599" s="23">
        <f t="shared" si="177"/>
        <v>93</v>
      </c>
      <c r="L599" s="23">
        <f t="shared" si="178"/>
        <v>130</v>
      </c>
      <c r="M599" s="89" t="s">
        <v>1992</v>
      </c>
      <c r="N599" s="23">
        <f t="shared" si="179"/>
        <v>104</v>
      </c>
      <c r="O599" s="23">
        <f t="shared" si="180"/>
        <v>86</v>
      </c>
      <c r="P599" s="23">
        <f t="shared" si="181"/>
        <v>52</v>
      </c>
      <c r="Q599" s="112">
        <f t="shared" si="183"/>
        <v>0.26</v>
      </c>
      <c r="R599" s="112">
        <f t="shared" si="184"/>
        <v>0.215</v>
      </c>
      <c r="S599" s="112">
        <f t="shared" si="185"/>
        <v>8.6666666666666656E-2</v>
      </c>
      <c r="T599" s="89" t="s">
        <v>1989</v>
      </c>
      <c r="U599" s="23">
        <f t="shared" si="188"/>
        <v>44</v>
      </c>
      <c r="V599" s="23">
        <f t="shared" si="188"/>
        <v>44</v>
      </c>
      <c r="W599" s="23">
        <f t="shared" si="188"/>
        <v>36</v>
      </c>
      <c r="X599" s="23">
        <f t="shared" si="188"/>
        <v>60</v>
      </c>
      <c r="Y599" s="23">
        <f t="shared" si="188"/>
        <v>60</v>
      </c>
      <c r="Z599" s="23">
        <f t="shared" si="188"/>
        <v>67</v>
      </c>
    </row>
    <row r="600" spans="2:26" x14ac:dyDescent="0.15">
      <c r="B600" s="23">
        <v>598</v>
      </c>
      <c r="C600" s="23" t="str">
        <f t="shared" si="182"/>
        <v>挂饰598</v>
      </c>
      <c r="D600" s="23" t="str">
        <f t="shared" si="171"/>
        <v>b</v>
      </c>
      <c r="E600" s="89" t="s">
        <v>1989</v>
      </c>
      <c r="F600" s="90" t="s">
        <v>2016</v>
      </c>
      <c r="G600" s="22" t="s">
        <v>2017</v>
      </c>
      <c r="H600" s="23">
        <f t="shared" si="187"/>
        <v>6</v>
      </c>
      <c r="I600" s="23">
        <f t="shared" si="175"/>
        <v>69</v>
      </c>
      <c r="J600" s="23">
        <f t="shared" si="176"/>
        <v>171</v>
      </c>
      <c r="K600" s="23">
        <f t="shared" si="177"/>
        <v>112</v>
      </c>
      <c r="L600" s="23">
        <f t="shared" si="178"/>
        <v>156</v>
      </c>
      <c r="M600" s="89" t="s">
        <v>1992</v>
      </c>
      <c r="N600" s="23">
        <f t="shared" si="179"/>
        <v>124</v>
      </c>
      <c r="O600" s="23">
        <f t="shared" si="180"/>
        <v>103</v>
      </c>
      <c r="P600" s="23">
        <f t="shared" si="181"/>
        <v>62</v>
      </c>
      <c r="Q600" s="112">
        <f t="shared" si="183"/>
        <v>0.31</v>
      </c>
      <c r="R600" s="112">
        <f t="shared" si="184"/>
        <v>0.25750000000000001</v>
      </c>
      <c r="S600" s="112">
        <f t="shared" si="185"/>
        <v>0.10333333333333333</v>
      </c>
      <c r="T600" s="89" t="s">
        <v>1989</v>
      </c>
      <c r="U600" s="23">
        <f t="shared" si="188"/>
        <v>53</v>
      </c>
      <c r="V600" s="23">
        <f t="shared" si="188"/>
        <v>53</v>
      </c>
      <c r="W600" s="23">
        <f t="shared" si="188"/>
        <v>44</v>
      </c>
      <c r="X600" s="23">
        <f t="shared" si="188"/>
        <v>72</v>
      </c>
      <c r="Y600" s="23">
        <f t="shared" si="188"/>
        <v>72</v>
      </c>
      <c r="Z600" s="23">
        <f t="shared" si="188"/>
        <v>81</v>
      </c>
    </row>
    <row r="601" spans="2:26" x14ac:dyDescent="0.15">
      <c r="B601" s="23">
        <v>599</v>
      </c>
      <c r="C601" s="23" t="str">
        <f t="shared" si="182"/>
        <v>挂饰599</v>
      </c>
      <c r="D601" s="23" t="str">
        <f t="shared" si="171"/>
        <v>b</v>
      </c>
      <c r="E601" s="89" t="s">
        <v>1989</v>
      </c>
      <c r="F601" s="90" t="s">
        <v>2016</v>
      </c>
      <c r="G601" s="22" t="s">
        <v>2017</v>
      </c>
      <c r="H601" s="23">
        <f t="shared" si="187"/>
        <v>7</v>
      </c>
      <c r="I601" s="23">
        <f t="shared" si="175"/>
        <v>80</v>
      </c>
      <c r="J601" s="23">
        <f t="shared" si="176"/>
        <v>200</v>
      </c>
      <c r="K601" s="23">
        <f t="shared" si="177"/>
        <v>131</v>
      </c>
      <c r="L601" s="23">
        <f t="shared" si="178"/>
        <v>181</v>
      </c>
      <c r="M601" s="89" t="s">
        <v>1992</v>
      </c>
      <c r="N601" s="23">
        <f t="shared" si="179"/>
        <v>145</v>
      </c>
      <c r="O601" s="23">
        <f t="shared" si="180"/>
        <v>120</v>
      </c>
      <c r="P601" s="23">
        <f t="shared" si="181"/>
        <v>73</v>
      </c>
      <c r="Q601" s="112">
        <f t="shared" si="183"/>
        <v>0.36499999999999999</v>
      </c>
      <c r="R601" s="112">
        <f t="shared" si="184"/>
        <v>0.3</v>
      </c>
      <c r="S601" s="112">
        <f t="shared" si="185"/>
        <v>0.12166666666666666</v>
      </c>
      <c r="T601" s="89" t="s">
        <v>1989</v>
      </c>
      <c r="U601" s="23">
        <f t="shared" si="188"/>
        <v>62</v>
      </c>
      <c r="V601" s="23">
        <f t="shared" si="188"/>
        <v>62</v>
      </c>
      <c r="W601" s="23">
        <f t="shared" si="188"/>
        <v>51</v>
      </c>
      <c r="X601" s="23">
        <f t="shared" si="188"/>
        <v>83</v>
      </c>
      <c r="Y601" s="23">
        <f t="shared" si="188"/>
        <v>83</v>
      </c>
      <c r="Z601" s="23">
        <f t="shared" si="188"/>
        <v>94</v>
      </c>
    </row>
    <row r="602" spans="2:26" x14ac:dyDescent="0.15">
      <c r="B602" s="23">
        <v>600</v>
      </c>
      <c r="C602" s="23" t="str">
        <f t="shared" si="182"/>
        <v>挂饰600</v>
      </c>
      <c r="D602" s="23" t="str">
        <f t="shared" si="171"/>
        <v>b</v>
      </c>
      <c r="E602" s="89" t="s">
        <v>1989</v>
      </c>
      <c r="F602" s="90" t="s">
        <v>2016</v>
      </c>
      <c r="G602" s="22" t="s">
        <v>2017</v>
      </c>
      <c r="H602" s="23">
        <f t="shared" si="187"/>
        <v>8</v>
      </c>
      <c r="I602" s="23">
        <f t="shared" si="175"/>
        <v>92</v>
      </c>
      <c r="J602" s="23">
        <f t="shared" si="176"/>
        <v>228</v>
      </c>
      <c r="K602" s="23">
        <f t="shared" si="177"/>
        <v>149</v>
      </c>
      <c r="L602" s="23">
        <f t="shared" si="178"/>
        <v>207</v>
      </c>
      <c r="M602" s="89" t="s">
        <v>1992</v>
      </c>
      <c r="N602" s="23">
        <f t="shared" si="179"/>
        <v>166</v>
      </c>
      <c r="O602" s="23">
        <f t="shared" si="180"/>
        <v>137</v>
      </c>
      <c r="P602" s="23">
        <f t="shared" si="181"/>
        <v>83</v>
      </c>
      <c r="Q602" s="112">
        <f t="shared" si="183"/>
        <v>0.41499999999999998</v>
      </c>
      <c r="R602" s="112">
        <f t="shared" si="184"/>
        <v>0.34250000000000003</v>
      </c>
      <c r="S602" s="112">
        <f t="shared" si="185"/>
        <v>0.13833333333333334</v>
      </c>
      <c r="T602" s="89" t="s">
        <v>1989</v>
      </c>
      <c r="U602" s="23">
        <f t="shared" si="188"/>
        <v>71</v>
      </c>
      <c r="V602" s="23">
        <f t="shared" si="188"/>
        <v>71</v>
      </c>
      <c r="W602" s="23">
        <f t="shared" si="188"/>
        <v>58</v>
      </c>
      <c r="X602" s="23">
        <f t="shared" si="188"/>
        <v>95</v>
      </c>
      <c r="Y602" s="23">
        <f t="shared" si="188"/>
        <v>95</v>
      </c>
      <c r="Z602" s="23">
        <f t="shared" si="188"/>
        <v>108</v>
      </c>
    </row>
    <row r="603" spans="2:26" x14ac:dyDescent="0.15">
      <c r="B603" s="23">
        <v>601</v>
      </c>
      <c r="C603" s="23" t="str">
        <f t="shared" si="182"/>
        <v>挂饰601</v>
      </c>
      <c r="D603" s="23" t="str">
        <f t="shared" si="171"/>
        <v>c</v>
      </c>
      <c r="E603" s="89" t="s">
        <v>1989</v>
      </c>
      <c r="F603" s="90" t="s">
        <v>2016</v>
      </c>
      <c r="G603" s="22" t="s">
        <v>2017</v>
      </c>
      <c r="H603" s="23">
        <f t="shared" si="187"/>
        <v>1</v>
      </c>
      <c r="I603" s="23">
        <f t="shared" si="175"/>
        <v>22</v>
      </c>
      <c r="J603" s="23">
        <f t="shared" si="176"/>
        <v>0</v>
      </c>
      <c r="K603" s="23">
        <f t="shared" si="177"/>
        <v>0</v>
      </c>
      <c r="L603" s="23">
        <f t="shared" si="178"/>
        <v>0</v>
      </c>
      <c r="M603" s="89" t="s">
        <v>1992</v>
      </c>
      <c r="N603" s="23">
        <f t="shared" si="179"/>
        <v>0</v>
      </c>
      <c r="O603" s="23">
        <f t="shared" si="180"/>
        <v>0</v>
      </c>
      <c r="P603" s="23">
        <f t="shared" si="181"/>
        <v>0</v>
      </c>
      <c r="Q603" s="112">
        <f t="shared" si="183"/>
        <v>0</v>
      </c>
      <c r="R603" s="112">
        <f t="shared" si="184"/>
        <v>0</v>
      </c>
      <c r="S603" s="112">
        <f t="shared" si="185"/>
        <v>0</v>
      </c>
      <c r="T603" s="89" t="s">
        <v>1989</v>
      </c>
      <c r="U603" s="23">
        <f t="shared" ref="U603:Z612" si="189">ROUND(VLOOKUP($F603,professionGrow,MATCH(U$2,professionGrowPName,0),FALSE)*(1+VLOOKUP($G603,professionGrowP,MATCH(U$2,professionGrowPName,0),FALSE))*$H603*10*VLOOKUP($D603,drop_qulity,5,FALSE),0)</f>
        <v>0</v>
      </c>
      <c r="V603" s="23">
        <f t="shared" si="189"/>
        <v>0</v>
      </c>
      <c r="W603" s="23">
        <f t="shared" si="189"/>
        <v>0</v>
      </c>
      <c r="X603" s="23">
        <f t="shared" si="189"/>
        <v>0</v>
      </c>
      <c r="Y603" s="23">
        <f t="shared" si="189"/>
        <v>0</v>
      </c>
      <c r="Z603" s="23">
        <f t="shared" si="189"/>
        <v>0</v>
      </c>
    </row>
    <row r="604" spans="2:26" x14ac:dyDescent="0.15">
      <c r="B604" s="23">
        <v>602</v>
      </c>
      <c r="C604" s="23" t="str">
        <f t="shared" si="182"/>
        <v>挂饰602</v>
      </c>
      <c r="D604" s="23" t="str">
        <f t="shared" si="171"/>
        <v>c</v>
      </c>
      <c r="E604" s="89" t="s">
        <v>1989</v>
      </c>
      <c r="F604" s="90" t="s">
        <v>2016</v>
      </c>
      <c r="G604" s="22" t="s">
        <v>2017</v>
      </c>
      <c r="H604" s="23">
        <f t="shared" si="187"/>
        <v>2</v>
      </c>
      <c r="I604" s="23">
        <f t="shared" si="175"/>
        <v>45</v>
      </c>
      <c r="J604" s="23">
        <f t="shared" si="176"/>
        <v>0</v>
      </c>
      <c r="K604" s="23">
        <f t="shared" si="177"/>
        <v>0</v>
      </c>
      <c r="L604" s="23">
        <f t="shared" si="178"/>
        <v>0</v>
      </c>
      <c r="M604" s="89" t="s">
        <v>1992</v>
      </c>
      <c r="N604" s="23">
        <f t="shared" si="179"/>
        <v>0</v>
      </c>
      <c r="O604" s="23">
        <f t="shared" si="180"/>
        <v>0</v>
      </c>
      <c r="P604" s="23">
        <f t="shared" si="181"/>
        <v>0</v>
      </c>
      <c r="Q604" s="112">
        <f t="shared" si="183"/>
        <v>0</v>
      </c>
      <c r="R604" s="112">
        <f t="shared" si="184"/>
        <v>0</v>
      </c>
      <c r="S604" s="112">
        <f t="shared" si="185"/>
        <v>0</v>
      </c>
      <c r="T604" s="89" t="s">
        <v>1989</v>
      </c>
      <c r="U604" s="23">
        <f t="shared" si="189"/>
        <v>0</v>
      </c>
      <c r="V604" s="23">
        <f t="shared" si="189"/>
        <v>0</v>
      </c>
      <c r="W604" s="23">
        <f t="shared" si="189"/>
        <v>0</v>
      </c>
      <c r="X604" s="23">
        <f t="shared" si="189"/>
        <v>0</v>
      </c>
      <c r="Y604" s="23">
        <f t="shared" si="189"/>
        <v>0</v>
      </c>
      <c r="Z604" s="23">
        <f t="shared" si="189"/>
        <v>0</v>
      </c>
    </row>
    <row r="605" spans="2:26" x14ac:dyDescent="0.15">
      <c r="B605" s="23">
        <v>603</v>
      </c>
      <c r="C605" s="23" t="str">
        <f t="shared" si="182"/>
        <v>挂饰603</v>
      </c>
      <c r="D605" s="23" t="str">
        <f t="shared" si="171"/>
        <v>c</v>
      </c>
      <c r="E605" s="89" t="s">
        <v>1989</v>
      </c>
      <c r="F605" s="90" t="s">
        <v>2016</v>
      </c>
      <c r="G605" s="22" t="s">
        <v>2017</v>
      </c>
      <c r="H605" s="23">
        <f t="shared" si="187"/>
        <v>3</v>
      </c>
      <c r="I605" s="23">
        <f t="shared" si="175"/>
        <v>67</v>
      </c>
      <c r="J605" s="23">
        <f t="shared" si="176"/>
        <v>0</v>
      </c>
      <c r="K605" s="23">
        <f t="shared" si="177"/>
        <v>0</v>
      </c>
      <c r="L605" s="23">
        <f t="shared" si="178"/>
        <v>0</v>
      </c>
      <c r="M605" s="89" t="s">
        <v>1992</v>
      </c>
      <c r="N605" s="23">
        <f t="shared" si="179"/>
        <v>0</v>
      </c>
      <c r="O605" s="23">
        <f t="shared" si="180"/>
        <v>0</v>
      </c>
      <c r="P605" s="23">
        <f t="shared" si="181"/>
        <v>0</v>
      </c>
      <c r="Q605" s="112">
        <f t="shared" si="183"/>
        <v>0</v>
      </c>
      <c r="R605" s="112">
        <f t="shared" si="184"/>
        <v>0</v>
      </c>
      <c r="S605" s="112">
        <f t="shared" si="185"/>
        <v>0</v>
      </c>
      <c r="T605" s="89" t="s">
        <v>1989</v>
      </c>
      <c r="U605" s="23">
        <f t="shared" si="189"/>
        <v>0</v>
      </c>
      <c r="V605" s="23">
        <f t="shared" si="189"/>
        <v>0</v>
      </c>
      <c r="W605" s="23">
        <f t="shared" si="189"/>
        <v>0</v>
      </c>
      <c r="X605" s="23">
        <f t="shared" si="189"/>
        <v>0</v>
      </c>
      <c r="Y605" s="23">
        <f t="shared" si="189"/>
        <v>0</v>
      </c>
      <c r="Z605" s="23">
        <f t="shared" si="189"/>
        <v>0</v>
      </c>
    </row>
    <row r="606" spans="2:26" x14ac:dyDescent="0.15">
      <c r="B606" s="23">
        <v>604</v>
      </c>
      <c r="C606" s="23" t="str">
        <f t="shared" si="182"/>
        <v>挂饰604</v>
      </c>
      <c r="D606" s="23" t="str">
        <f t="shared" si="171"/>
        <v>c</v>
      </c>
      <c r="E606" s="89" t="s">
        <v>1989</v>
      </c>
      <c r="F606" s="90" t="s">
        <v>2016</v>
      </c>
      <c r="G606" s="22" t="s">
        <v>2017</v>
      </c>
      <c r="H606" s="23">
        <f t="shared" si="187"/>
        <v>4</v>
      </c>
      <c r="I606" s="23">
        <f t="shared" si="175"/>
        <v>90</v>
      </c>
      <c r="J606" s="23">
        <f t="shared" si="176"/>
        <v>0</v>
      </c>
      <c r="K606" s="23">
        <f t="shared" si="177"/>
        <v>0</v>
      </c>
      <c r="L606" s="23">
        <f t="shared" si="178"/>
        <v>0</v>
      </c>
      <c r="M606" s="89" t="s">
        <v>1992</v>
      </c>
      <c r="N606" s="23">
        <f t="shared" si="179"/>
        <v>0</v>
      </c>
      <c r="O606" s="23">
        <f t="shared" si="180"/>
        <v>0</v>
      </c>
      <c r="P606" s="23">
        <f t="shared" si="181"/>
        <v>0</v>
      </c>
      <c r="Q606" s="112">
        <f t="shared" si="183"/>
        <v>0</v>
      </c>
      <c r="R606" s="112">
        <f t="shared" si="184"/>
        <v>0</v>
      </c>
      <c r="S606" s="112">
        <f t="shared" si="185"/>
        <v>0</v>
      </c>
      <c r="T606" s="89" t="s">
        <v>1989</v>
      </c>
      <c r="U606" s="23">
        <f t="shared" si="189"/>
        <v>0</v>
      </c>
      <c r="V606" s="23">
        <f t="shared" si="189"/>
        <v>0</v>
      </c>
      <c r="W606" s="23">
        <f t="shared" si="189"/>
        <v>0</v>
      </c>
      <c r="X606" s="23">
        <f t="shared" si="189"/>
        <v>0</v>
      </c>
      <c r="Y606" s="23">
        <f t="shared" si="189"/>
        <v>0</v>
      </c>
      <c r="Z606" s="23">
        <f t="shared" si="189"/>
        <v>0</v>
      </c>
    </row>
    <row r="607" spans="2:26" x14ac:dyDescent="0.15">
      <c r="B607" s="23">
        <v>605</v>
      </c>
      <c r="C607" s="23" t="str">
        <f t="shared" si="182"/>
        <v>挂饰605</v>
      </c>
      <c r="D607" s="23" t="str">
        <f t="shared" si="171"/>
        <v>c</v>
      </c>
      <c r="E607" s="89" t="s">
        <v>1952</v>
      </c>
      <c r="F607" s="90" t="s">
        <v>2018</v>
      </c>
      <c r="G607" s="22" t="s">
        <v>2019</v>
      </c>
      <c r="H607" s="23">
        <f t="shared" si="187"/>
        <v>5</v>
      </c>
      <c r="I607" s="23">
        <f t="shared" si="175"/>
        <v>112</v>
      </c>
      <c r="J607" s="23">
        <f t="shared" si="176"/>
        <v>0</v>
      </c>
      <c r="K607" s="23">
        <f t="shared" si="177"/>
        <v>0</v>
      </c>
      <c r="L607" s="23">
        <f t="shared" si="178"/>
        <v>0</v>
      </c>
      <c r="M607" s="89" t="s">
        <v>1951</v>
      </c>
      <c r="N607" s="23">
        <f t="shared" si="179"/>
        <v>0</v>
      </c>
      <c r="O607" s="23">
        <f t="shared" si="180"/>
        <v>0</v>
      </c>
      <c r="P607" s="23">
        <f t="shared" si="181"/>
        <v>0</v>
      </c>
      <c r="Q607" s="112">
        <f t="shared" si="183"/>
        <v>0</v>
      </c>
      <c r="R607" s="112">
        <f t="shared" si="184"/>
        <v>0</v>
      </c>
      <c r="S607" s="112">
        <f t="shared" si="185"/>
        <v>0</v>
      </c>
      <c r="T607" s="89" t="s">
        <v>1952</v>
      </c>
      <c r="U607" s="23">
        <f t="shared" si="189"/>
        <v>0</v>
      </c>
      <c r="V607" s="23">
        <f t="shared" si="189"/>
        <v>0</v>
      </c>
      <c r="W607" s="23">
        <f t="shared" si="189"/>
        <v>0</v>
      </c>
      <c r="X607" s="23">
        <f t="shared" si="189"/>
        <v>0</v>
      </c>
      <c r="Y607" s="23">
        <f t="shared" si="189"/>
        <v>0</v>
      </c>
      <c r="Z607" s="23">
        <f t="shared" si="189"/>
        <v>0</v>
      </c>
    </row>
    <row r="608" spans="2:26" x14ac:dyDescent="0.15">
      <c r="B608" s="23">
        <v>606</v>
      </c>
      <c r="C608" s="23" t="str">
        <f t="shared" si="182"/>
        <v>挂饰606</v>
      </c>
      <c r="D608" s="23" t="str">
        <f t="shared" si="171"/>
        <v>c</v>
      </c>
      <c r="E608" s="89" t="s">
        <v>1957</v>
      </c>
      <c r="F608" s="90" t="s">
        <v>104</v>
      </c>
      <c r="G608" s="22" t="s">
        <v>1718</v>
      </c>
      <c r="H608" s="23">
        <f t="shared" si="187"/>
        <v>6</v>
      </c>
      <c r="I608" s="23">
        <f t="shared" si="175"/>
        <v>134</v>
      </c>
      <c r="J608" s="23">
        <f t="shared" si="176"/>
        <v>0</v>
      </c>
      <c r="K608" s="23">
        <f t="shared" si="177"/>
        <v>0</v>
      </c>
      <c r="L608" s="23">
        <f t="shared" si="178"/>
        <v>0</v>
      </c>
      <c r="M608" s="89" t="s">
        <v>1958</v>
      </c>
      <c r="N608" s="23">
        <f t="shared" si="179"/>
        <v>0</v>
      </c>
      <c r="O608" s="23">
        <f t="shared" si="180"/>
        <v>0</v>
      </c>
      <c r="P608" s="23">
        <f t="shared" si="181"/>
        <v>0</v>
      </c>
      <c r="Q608" s="112">
        <f t="shared" si="183"/>
        <v>0</v>
      </c>
      <c r="R608" s="112">
        <f t="shared" si="184"/>
        <v>0</v>
      </c>
      <c r="S608" s="112">
        <f t="shared" si="185"/>
        <v>0</v>
      </c>
      <c r="T608" s="89" t="s">
        <v>1957</v>
      </c>
      <c r="U608" s="23">
        <f t="shared" si="189"/>
        <v>0</v>
      </c>
      <c r="V608" s="23">
        <f t="shared" si="189"/>
        <v>0</v>
      </c>
      <c r="W608" s="23">
        <f t="shared" si="189"/>
        <v>0</v>
      </c>
      <c r="X608" s="23">
        <f t="shared" si="189"/>
        <v>0</v>
      </c>
      <c r="Y608" s="23">
        <f t="shared" si="189"/>
        <v>0</v>
      </c>
      <c r="Z608" s="23">
        <f t="shared" si="189"/>
        <v>0</v>
      </c>
    </row>
    <row r="609" spans="2:26" x14ac:dyDescent="0.15">
      <c r="B609" s="23">
        <v>607</v>
      </c>
      <c r="C609" s="23" t="str">
        <f t="shared" si="182"/>
        <v>挂饰607</v>
      </c>
      <c r="D609" s="23" t="str">
        <f t="shared" si="171"/>
        <v>c</v>
      </c>
      <c r="E609" s="89" t="s">
        <v>1952</v>
      </c>
      <c r="F609" s="90" t="s">
        <v>2018</v>
      </c>
      <c r="G609" s="22" t="s">
        <v>2019</v>
      </c>
      <c r="H609" s="23">
        <f t="shared" si="187"/>
        <v>7</v>
      </c>
      <c r="I609" s="23">
        <f t="shared" si="175"/>
        <v>157</v>
      </c>
      <c r="J609" s="23">
        <f t="shared" si="176"/>
        <v>0</v>
      </c>
      <c r="K609" s="23">
        <f t="shared" si="177"/>
        <v>0</v>
      </c>
      <c r="L609" s="23">
        <f t="shared" si="178"/>
        <v>0</v>
      </c>
      <c r="M609" s="89" t="s">
        <v>1951</v>
      </c>
      <c r="N609" s="23">
        <f t="shared" si="179"/>
        <v>0</v>
      </c>
      <c r="O609" s="23">
        <f t="shared" si="180"/>
        <v>0</v>
      </c>
      <c r="P609" s="23">
        <f t="shared" si="181"/>
        <v>0</v>
      </c>
      <c r="Q609" s="112">
        <f t="shared" si="183"/>
        <v>0</v>
      </c>
      <c r="R609" s="112">
        <f t="shared" si="184"/>
        <v>0</v>
      </c>
      <c r="S609" s="112">
        <f t="shared" si="185"/>
        <v>0</v>
      </c>
      <c r="T609" s="89" t="s">
        <v>1952</v>
      </c>
      <c r="U609" s="23">
        <f t="shared" si="189"/>
        <v>0</v>
      </c>
      <c r="V609" s="23">
        <f t="shared" si="189"/>
        <v>0</v>
      </c>
      <c r="W609" s="23">
        <f t="shared" si="189"/>
        <v>0</v>
      </c>
      <c r="X609" s="23">
        <f t="shared" si="189"/>
        <v>0</v>
      </c>
      <c r="Y609" s="23">
        <f t="shared" si="189"/>
        <v>0</v>
      </c>
      <c r="Z609" s="23">
        <f t="shared" si="189"/>
        <v>0</v>
      </c>
    </row>
    <row r="610" spans="2:26" x14ac:dyDescent="0.15">
      <c r="B610" s="23">
        <v>608</v>
      </c>
      <c r="C610" s="23" t="str">
        <f t="shared" si="182"/>
        <v>挂饰608</v>
      </c>
      <c r="D610" s="23" t="str">
        <f t="shared" si="171"/>
        <v>c</v>
      </c>
      <c r="E610" s="89" t="s">
        <v>1952</v>
      </c>
      <c r="F610" s="90" t="s">
        <v>2018</v>
      </c>
      <c r="G610" s="22" t="s">
        <v>2019</v>
      </c>
      <c r="H610" s="23">
        <f t="shared" si="187"/>
        <v>8</v>
      </c>
      <c r="I610" s="23">
        <f t="shared" si="175"/>
        <v>179</v>
      </c>
      <c r="J610" s="23">
        <f t="shared" si="176"/>
        <v>0</v>
      </c>
      <c r="K610" s="23">
        <f t="shared" si="177"/>
        <v>0</v>
      </c>
      <c r="L610" s="23">
        <f t="shared" si="178"/>
        <v>0</v>
      </c>
      <c r="M610" s="89" t="s">
        <v>1951</v>
      </c>
      <c r="N610" s="23">
        <f t="shared" si="179"/>
        <v>0</v>
      </c>
      <c r="O610" s="23">
        <f t="shared" si="180"/>
        <v>0</v>
      </c>
      <c r="P610" s="23">
        <f t="shared" si="181"/>
        <v>0</v>
      </c>
      <c r="Q610" s="112">
        <f t="shared" si="183"/>
        <v>0</v>
      </c>
      <c r="R610" s="112">
        <f t="shared" si="184"/>
        <v>0</v>
      </c>
      <c r="S610" s="112">
        <f t="shared" si="185"/>
        <v>0</v>
      </c>
      <c r="T610" s="89" t="s">
        <v>1952</v>
      </c>
      <c r="U610" s="23">
        <f t="shared" si="189"/>
        <v>0</v>
      </c>
      <c r="V610" s="23">
        <f t="shared" si="189"/>
        <v>0</v>
      </c>
      <c r="W610" s="23">
        <f t="shared" si="189"/>
        <v>0</v>
      </c>
      <c r="X610" s="23">
        <f t="shared" si="189"/>
        <v>0</v>
      </c>
      <c r="Y610" s="23">
        <f t="shared" si="189"/>
        <v>0</v>
      </c>
      <c r="Z610" s="23">
        <f t="shared" si="189"/>
        <v>0</v>
      </c>
    </row>
    <row r="611" spans="2:26" x14ac:dyDescent="0.15">
      <c r="B611" s="23">
        <v>609</v>
      </c>
      <c r="C611" s="23" t="str">
        <f t="shared" si="182"/>
        <v>挂饰609</v>
      </c>
      <c r="D611" s="23" t="str">
        <f t="shared" si="171"/>
        <v>s</v>
      </c>
      <c r="E611" s="89" t="s">
        <v>1957</v>
      </c>
      <c r="F611" s="90" t="s">
        <v>104</v>
      </c>
      <c r="G611" s="22" t="s">
        <v>2020</v>
      </c>
      <c r="H611" s="23">
        <f t="shared" si="187"/>
        <v>1</v>
      </c>
      <c r="I611" s="23">
        <f t="shared" si="175"/>
        <v>18</v>
      </c>
      <c r="J611" s="23">
        <f t="shared" si="176"/>
        <v>18</v>
      </c>
      <c r="K611" s="23">
        <f t="shared" si="177"/>
        <v>14</v>
      </c>
      <c r="L611" s="23">
        <f t="shared" si="178"/>
        <v>14</v>
      </c>
      <c r="M611" s="89" t="s">
        <v>1958</v>
      </c>
      <c r="N611" s="23">
        <f t="shared" si="179"/>
        <v>14</v>
      </c>
      <c r="O611" s="23">
        <f t="shared" si="180"/>
        <v>10</v>
      </c>
      <c r="P611" s="23">
        <f t="shared" si="181"/>
        <v>7</v>
      </c>
      <c r="Q611" s="112">
        <f t="shared" si="183"/>
        <v>3.5000000000000003E-2</v>
      </c>
      <c r="R611" s="112">
        <f t="shared" si="184"/>
        <v>2.5000000000000001E-2</v>
      </c>
      <c r="S611" s="112">
        <f t="shared" si="185"/>
        <v>1.1666666666666667E-2</v>
      </c>
      <c r="T611" s="89" t="s">
        <v>1957</v>
      </c>
      <c r="U611" s="23">
        <f t="shared" si="189"/>
        <v>7</v>
      </c>
      <c r="V611" s="23">
        <f t="shared" si="189"/>
        <v>7</v>
      </c>
      <c r="W611" s="23">
        <f t="shared" si="189"/>
        <v>7</v>
      </c>
      <c r="X611" s="23">
        <f t="shared" si="189"/>
        <v>7</v>
      </c>
      <c r="Y611" s="23">
        <f t="shared" si="189"/>
        <v>7</v>
      </c>
      <c r="Z611" s="23">
        <f t="shared" si="189"/>
        <v>7</v>
      </c>
    </row>
    <row r="612" spans="2:26" x14ac:dyDescent="0.15">
      <c r="B612" s="23">
        <v>610</v>
      </c>
      <c r="C612" s="23" t="str">
        <f t="shared" si="182"/>
        <v>挂饰610</v>
      </c>
      <c r="D612" s="23" t="str">
        <f t="shared" ref="D612:D642" si="190">D580</f>
        <v>s</v>
      </c>
      <c r="E612" s="89" t="s">
        <v>1952</v>
      </c>
      <c r="F612" s="90" t="s">
        <v>2018</v>
      </c>
      <c r="G612" s="22" t="s">
        <v>2021</v>
      </c>
      <c r="H612" s="23">
        <f t="shared" si="187"/>
        <v>2</v>
      </c>
      <c r="I612" s="23">
        <f t="shared" si="175"/>
        <v>37</v>
      </c>
      <c r="J612" s="23">
        <f t="shared" si="176"/>
        <v>36</v>
      </c>
      <c r="K612" s="23">
        <f t="shared" si="177"/>
        <v>29</v>
      </c>
      <c r="L612" s="23">
        <f t="shared" si="178"/>
        <v>29</v>
      </c>
      <c r="M612" s="89" t="s">
        <v>1951</v>
      </c>
      <c r="N612" s="23">
        <f t="shared" si="179"/>
        <v>29</v>
      </c>
      <c r="O612" s="23">
        <f t="shared" si="180"/>
        <v>20</v>
      </c>
      <c r="P612" s="23">
        <f t="shared" si="181"/>
        <v>14</v>
      </c>
      <c r="Q612" s="112">
        <f t="shared" si="183"/>
        <v>7.0000000000000007E-2</v>
      </c>
      <c r="R612" s="112">
        <f t="shared" si="184"/>
        <v>0.05</v>
      </c>
      <c r="S612" s="112">
        <f t="shared" si="185"/>
        <v>2.3333333333333334E-2</v>
      </c>
      <c r="T612" s="89" t="s">
        <v>1952</v>
      </c>
      <c r="U612" s="23">
        <f t="shared" si="189"/>
        <v>13</v>
      </c>
      <c r="V612" s="23">
        <f t="shared" si="189"/>
        <v>13</v>
      </c>
      <c r="W612" s="23">
        <f t="shared" si="189"/>
        <v>13</v>
      </c>
      <c r="X612" s="23">
        <f t="shared" si="189"/>
        <v>13</v>
      </c>
      <c r="Y612" s="23">
        <f t="shared" si="189"/>
        <v>13</v>
      </c>
      <c r="Z612" s="23">
        <f t="shared" si="189"/>
        <v>13</v>
      </c>
    </row>
    <row r="613" spans="2:26" x14ac:dyDescent="0.15">
      <c r="B613" s="23">
        <v>611</v>
      </c>
      <c r="C613" s="23" t="str">
        <f t="shared" si="182"/>
        <v>挂饰611</v>
      </c>
      <c r="D613" s="23" t="str">
        <f t="shared" si="190"/>
        <v>s</v>
      </c>
      <c r="E613" s="89" t="s">
        <v>1957</v>
      </c>
      <c r="F613" s="90" t="s">
        <v>104</v>
      </c>
      <c r="G613" s="22" t="s">
        <v>2020</v>
      </c>
      <c r="H613" s="23">
        <f t="shared" si="187"/>
        <v>3</v>
      </c>
      <c r="I613" s="23">
        <f t="shared" si="175"/>
        <v>55</v>
      </c>
      <c r="J613" s="23">
        <f t="shared" si="176"/>
        <v>54</v>
      </c>
      <c r="K613" s="23">
        <f t="shared" si="177"/>
        <v>43</v>
      </c>
      <c r="L613" s="23">
        <f t="shared" si="178"/>
        <v>43</v>
      </c>
      <c r="M613" s="89" t="s">
        <v>1958</v>
      </c>
      <c r="N613" s="23">
        <f t="shared" si="179"/>
        <v>43</v>
      </c>
      <c r="O613" s="23">
        <f t="shared" si="180"/>
        <v>29</v>
      </c>
      <c r="P613" s="23">
        <f t="shared" si="181"/>
        <v>22</v>
      </c>
      <c r="Q613" s="112">
        <f t="shared" si="183"/>
        <v>0.11</v>
      </c>
      <c r="R613" s="112">
        <f t="shared" si="184"/>
        <v>7.2499999999999995E-2</v>
      </c>
      <c r="S613" s="112">
        <f t="shared" si="185"/>
        <v>3.6666666666666667E-2</v>
      </c>
      <c r="T613" s="89" t="s">
        <v>1957</v>
      </c>
      <c r="U613" s="23">
        <f t="shared" ref="U613:Z622" si="191">ROUND(VLOOKUP($F613,professionGrow,MATCH(U$2,professionGrowPName,0),FALSE)*(1+VLOOKUP($G613,professionGrowP,MATCH(U$2,professionGrowPName,0),FALSE))*$H613*10*VLOOKUP($D613,drop_qulity,5,FALSE),0)</f>
        <v>20</v>
      </c>
      <c r="V613" s="23">
        <f t="shared" si="191"/>
        <v>20</v>
      </c>
      <c r="W613" s="23">
        <f t="shared" si="191"/>
        <v>20</v>
      </c>
      <c r="X613" s="23">
        <f t="shared" si="191"/>
        <v>20</v>
      </c>
      <c r="Y613" s="23">
        <f t="shared" si="191"/>
        <v>20</v>
      </c>
      <c r="Z613" s="23">
        <f t="shared" si="191"/>
        <v>20</v>
      </c>
    </row>
    <row r="614" spans="2:26" x14ac:dyDescent="0.15">
      <c r="B614" s="23">
        <v>612</v>
      </c>
      <c r="C614" s="23" t="str">
        <f t="shared" si="182"/>
        <v>挂饰612</v>
      </c>
      <c r="D614" s="23" t="str">
        <f t="shared" si="190"/>
        <v>s</v>
      </c>
      <c r="E614" s="89" t="s">
        <v>1952</v>
      </c>
      <c r="F614" s="90" t="s">
        <v>2018</v>
      </c>
      <c r="G614" s="22" t="s">
        <v>2021</v>
      </c>
      <c r="H614" s="23">
        <f t="shared" si="187"/>
        <v>4</v>
      </c>
      <c r="I614" s="23">
        <f t="shared" si="175"/>
        <v>74</v>
      </c>
      <c r="J614" s="23">
        <f t="shared" si="176"/>
        <v>72</v>
      </c>
      <c r="K614" s="23">
        <f t="shared" si="177"/>
        <v>57</v>
      </c>
      <c r="L614" s="23">
        <f t="shared" si="178"/>
        <v>57</v>
      </c>
      <c r="M614" s="89" t="s">
        <v>1951</v>
      </c>
      <c r="N614" s="23">
        <f t="shared" si="179"/>
        <v>57</v>
      </c>
      <c r="O614" s="23">
        <f t="shared" si="180"/>
        <v>39</v>
      </c>
      <c r="P614" s="23">
        <f t="shared" si="181"/>
        <v>29</v>
      </c>
      <c r="Q614" s="112">
        <f t="shared" si="183"/>
        <v>0.14499999999999999</v>
      </c>
      <c r="R614" s="112">
        <f t="shared" si="184"/>
        <v>9.7500000000000003E-2</v>
      </c>
      <c r="S614" s="112">
        <f t="shared" si="185"/>
        <v>4.8333333333333332E-2</v>
      </c>
      <c r="T614" s="89" t="s">
        <v>1952</v>
      </c>
      <c r="U614" s="23">
        <f t="shared" si="191"/>
        <v>26</v>
      </c>
      <c r="V614" s="23">
        <f t="shared" si="191"/>
        <v>26</v>
      </c>
      <c r="W614" s="23">
        <f t="shared" si="191"/>
        <v>26</v>
      </c>
      <c r="X614" s="23">
        <f t="shared" si="191"/>
        <v>26</v>
      </c>
      <c r="Y614" s="23">
        <f t="shared" si="191"/>
        <v>26</v>
      </c>
      <c r="Z614" s="23">
        <f t="shared" si="191"/>
        <v>26</v>
      </c>
    </row>
    <row r="615" spans="2:26" x14ac:dyDescent="0.15">
      <c r="B615" s="23">
        <v>613</v>
      </c>
      <c r="C615" s="23" t="str">
        <f t="shared" si="182"/>
        <v>挂饰613</v>
      </c>
      <c r="D615" s="23" t="str">
        <f t="shared" si="190"/>
        <v>s</v>
      </c>
      <c r="E615" s="89" t="s">
        <v>1952</v>
      </c>
      <c r="F615" s="90" t="s">
        <v>2018</v>
      </c>
      <c r="G615" s="22" t="s">
        <v>2021</v>
      </c>
      <c r="H615" s="23">
        <f t="shared" si="187"/>
        <v>5</v>
      </c>
      <c r="I615" s="23">
        <f t="shared" si="175"/>
        <v>92</v>
      </c>
      <c r="J615" s="23">
        <f t="shared" si="176"/>
        <v>90</v>
      </c>
      <c r="K615" s="23">
        <f t="shared" si="177"/>
        <v>72</v>
      </c>
      <c r="L615" s="23">
        <f t="shared" si="178"/>
        <v>72</v>
      </c>
      <c r="M615" s="89" t="s">
        <v>1951</v>
      </c>
      <c r="N615" s="23">
        <f t="shared" si="179"/>
        <v>72</v>
      </c>
      <c r="O615" s="23">
        <f t="shared" si="180"/>
        <v>49</v>
      </c>
      <c r="P615" s="23">
        <f t="shared" si="181"/>
        <v>36</v>
      </c>
      <c r="Q615" s="112">
        <f t="shared" si="183"/>
        <v>0.18</v>
      </c>
      <c r="R615" s="112">
        <f t="shared" si="184"/>
        <v>0.1225</v>
      </c>
      <c r="S615" s="112">
        <f t="shared" si="185"/>
        <v>0.06</v>
      </c>
      <c r="T615" s="89" t="s">
        <v>1952</v>
      </c>
      <c r="U615" s="23">
        <f t="shared" si="191"/>
        <v>33</v>
      </c>
      <c r="V615" s="23">
        <f t="shared" si="191"/>
        <v>33</v>
      </c>
      <c r="W615" s="23">
        <f t="shared" si="191"/>
        <v>33</v>
      </c>
      <c r="X615" s="23">
        <f t="shared" si="191"/>
        <v>33</v>
      </c>
      <c r="Y615" s="23">
        <f t="shared" si="191"/>
        <v>33</v>
      </c>
      <c r="Z615" s="23">
        <f t="shared" si="191"/>
        <v>33</v>
      </c>
    </row>
    <row r="616" spans="2:26" x14ac:dyDescent="0.15">
      <c r="B616" s="23">
        <v>614</v>
      </c>
      <c r="C616" s="23" t="str">
        <f t="shared" si="182"/>
        <v>挂饰614</v>
      </c>
      <c r="D616" s="23" t="str">
        <f t="shared" si="190"/>
        <v>s</v>
      </c>
      <c r="E616" s="89" t="s">
        <v>1952</v>
      </c>
      <c r="F616" s="90" t="s">
        <v>2018</v>
      </c>
      <c r="G616" s="22" t="s">
        <v>2021</v>
      </c>
      <c r="H616" s="23">
        <f t="shared" si="187"/>
        <v>6</v>
      </c>
      <c r="I616" s="23">
        <f t="shared" si="175"/>
        <v>111</v>
      </c>
      <c r="J616" s="23">
        <f t="shared" si="176"/>
        <v>108</v>
      </c>
      <c r="K616" s="23">
        <f t="shared" si="177"/>
        <v>86</v>
      </c>
      <c r="L616" s="23">
        <f t="shared" si="178"/>
        <v>86</v>
      </c>
      <c r="M616" s="89" t="s">
        <v>1951</v>
      </c>
      <c r="N616" s="23">
        <f t="shared" si="179"/>
        <v>86</v>
      </c>
      <c r="O616" s="23">
        <f t="shared" si="180"/>
        <v>59</v>
      </c>
      <c r="P616" s="23">
        <f t="shared" si="181"/>
        <v>43</v>
      </c>
      <c r="Q616" s="112">
        <f t="shared" si="183"/>
        <v>0.215</v>
      </c>
      <c r="R616" s="112">
        <f t="shared" si="184"/>
        <v>0.14749999999999999</v>
      </c>
      <c r="S616" s="112">
        <f t="shared" si="185"/>
        <v>7.166666666666667E-2</v>
      </c>
      <c r="T616" s="89" t="s">
        <v>1952</v>
      </c>
      <c r="U616" s="23">
        <f t="shared" si="191"/>
        <v>39</v>
      </c>
      <c r="V616" s="23">
        <f t="shared" si="191"/>
        <v>39</v>
      </c>
      <c r="W616" s="23">
        <f t="shared" si="191"/>
        <v>39</v>
      </c>
      <c r="X616" s="23">
        <f t="shared" si="191"/>
        <v>39</v>
      </c>
      <c r="Y616" s="23">
        <f t="shared" si="191"/>
        <v>39</v>
      </c>
      <c r="Z616" s="23">
        <f t="shared" si="191"/>
        <v>39</v>
      </c>
    </row>
    <row r="617" spans="2:26" x14ac:dyDescent="0.15">
      <c r="B617" s="23">
        <v>615</v>
      </c>
      <c r="C617" s="23" t="str">
        <f t="shared" si="182"/>
        <v>挂饰615</v>
      </c>
      <c r="D617" s="23" t="str">
        <f t="shared" si="190"/>
        <v>s</v>
      </c>
      <c r="E617" s="89" t="s">
        <v>1952</v>
      </c>
      <c r="F617" s="90" t="s">
        <v>2018</v>
      </c>
      <c r="G617" s="22" t="s">
        <v>2021</v>
      </c>
      <c r="H617" s="23">
        <f t="shared" si="187"/>
        <v>7</v>
      </c>
      <c r="I617" s="23">
        <f t="shared" si="175"/>
        <v>129</v>
      </c>
      <c r="J617" s="23">
        <f t="shared" si="176"/>
        <v>126</v>
      </c>
      <c r="K617" s="23">
        <f t="shared" si="177"/>
        <v>101</v>
      </c>
      <c r="L617" s="23">
        <f t="shared" si="178"/>
        <v>101</v>
      </c>
      <c r="M617" s="89" t="s">
        <v>1951</v>
      </c>
      <c r="N617" s="23">
        <f t="shared" si="179"/>
        <v>101</v>
      </c>
      <c r="O617" s="23">
        <f t="shared" si="180"/>
        <v>69</v>
      </c>
      <c r="P617" s="23">
        <f t="shared" si="181"/>
        <v>50</v>
      </c>
      <c r="Q617" s="112">
        <f t="shared" si="183"/>
        <v>0.25</v>
      </c>
      <c r="R617" s="112">
        <f t="shared" si="184"/>
        <v>0.17249999999999999</v>
      </c>
      <c r="S617" s="112">
        <f t="shared" si="185"/>
        <v>8.3333333333333343E-2</v>
      </c>
      <c r="T617" s="89" t="s">
        <v>1952</v>
      </c>
      <c r="U617" s="23">
        <f t="shared" si="191"/>
        <v>46</v>
      </c>
      <c r="V617" s="23">
        <f t="shared" si="191"/>
        <v>46</v>
      </c>
      <c r="W617" s="23">
        <f t="shared" si="191"/>
        <v>46</v>
      </c>
      <c r="X617" s="23">
        <f t="shared" si="191"/>
        <v>46</v>
      </c>
      <c r="Y617" s="23">
        <f t="shared" si="191"/>
        <v>46</v>
      </c>
      <c r="Z617" s="23">
        <f t="shared" si="191"/>
        <v>46</v>
      </c>
    </row>
    <row r="618" spans="2:26" x14ac:dyDescent="0.15">
      <c r="B618" s="23">
        <v>616</v>
      </c>
      <c r="C618" s="23" t="str">
        <f t="shared" si="182"/>
        <v>挂饰616</v>
      </c>
      <c r="D618" s="23" t="str">
        <f t="shared" si="190"/>
        <v>s</v>
      </c>
      <c r="E618" s="89" t="s">
        <v>1957</v>
      </c>
      <c r="F618" s="90" t="s">
        <v>104</v>
      </c>
      <c r="G618" s="22" t="s">
        <v>2020</v>
      </c>
      <c r="H618" s="23">
        <f t="shared" si="187"/>
        <v>8</v>
      </c>
      <c r="I618" s="23">
        <f t="shared" si="175"/>
        <v>147</v>
      </c>
      <c r="J618" s="23">
        <f t="shared" si="176"/>
        <v>144</v>
      </c>
      <c r="K618" s="23">
        <f t="shared" si="177"/>
        <v>115</v>
      </c>
      <c r="L618" s="23">
        <f t="shared" si="178"/>
        <v>115</v>
      </c>
      <c r="M618" s="89" t="s">
        <v>1958</v>
      </c>
      <c r="N618" s="23">
        <f t="shared" si="179"/>
        <v>115</v>
      </c>
      <c r="O618" s="23">
        <f t="shared" si="180"/>
        <v>78</v>
      </c>
      <c r="P618" s="23">
        <f t="shared" si="181"/>
        <v>57</v>
      </c>
      <c r="Q618" s="112">
        <f t="shared" si="183"/>
        <v>0.28499999999999998</v>
      </c>
      <c r="R618" s="112">
        <f t="shared" si="184"/>
        <v>0.19500000000000001</v>
      </c>
      <c r="S618" s="112">
        <f t="shared" si="185"/>
        <v>9.5000000000000001E-2</v>
      </c>
      <c r="T618" s="89" t="s">
        <v>1957</v>
      </c>
      <c r="U618" s="23">
        <f t="shared" si="191"/>
        <v>52</v>
      </c>
      <c r="V618" s="23">
        <f t="shared" si="191"/>
        <v>52</v>
      </c>
      <c r="W618" s="23">
        <f t="shared" si="191"/>
        <v>52</v>
      </c>
      <c r="X618" s="23">
        <f t="shared" si="191"/>
        <v>52</v>
      </c>
      <c r="Y618" s="23">
        <f t="shared" si="191"/>
        <v>52</v>
      </c>
      <c r="Z618" s="23">
        <f t="shared" si="191"/>
        <v>52</v>
      </c>
    </row>
    <row r="619" spans="2:26" x14ac:dyDescent="0.15">
      <c r="B619" s="23">
        <v>617</v>
      </c>
      <c r="C619" s="23" t="str">
        <f t="shared" si="182"/>
        <v>挂饰617</v>
      </c>
      <c r="D619" s="23" t="str">
        <f t="shared" si="190"/>
        <v>a</v>
      </c>
      <c r="E619" s="89" t="s">
        <v>1952</v>
      </c>
      <c r="F619" s="90" t="s">
        <v>2018</v>
      </c>
      <c r="G619" s="22" t="s">
        <v>2021</v>
      </c>
      <c r="H619" s="23">
        <f t="shared" si="187"/>
        <v>1</v>
      </c>
      <c r="I619" s="23">
        <f t="shared" si="175"/>
        <v>10</v>
      </c>
      <c r="J619" s="23">
        <f t="shared" si="176"/>
        <v>21</v>
      </c>
      <c r="K619" s="23">
        <f t="shared" si="177"/>
        <v>16</v>
      </c>
      <c r="L619" s="23">
        <f t="shared" si="178"/>
        <v>16</v>
      </c>
      <c r="M619" s="89" t="s">
        <v>1951</v>
      </c>
      <c r="N619" s="23">
        <f t="shared" si="179"/>
        <v>16</v>
      </c>
      <c r="O619" s="23">
        <f t="shared" si="180"/>
        <v>11</v>
      </c>
      <c r="P619" s="23">
        <f t="shared" si="181"/>
        <v>8</v>
      </c>
      <c r="Q619" s="112">
        <f t="shared" si="183"/>
        <v>0.04</v>
      </c>
      <c r="R619" s="112">
        <f t="shared" si="184"/>
        <v>2.75E-2</v>
      </c>
      <c r="S619" s="112">
        <f t="shared" si="185"/>
        <v>1.3333333333333332E-2</v>
      </c>
      <c r="T619" s="89" t="s">
        <v>1952</v>
      </c>
      <c r="U619" s="23">
        <f t="shared" si="191"/>
        <v>7</v>
      </c>
      <c r="V619" s="23">
        <f t="shared" si="191"/>
        <v>7</v>
      </c>
      <c r="W619" s="23">
        <f t="shared" si="191"/>
        <v>7</v>
      </c>
      <c r="X619" s="23">
        <f t="shared" si="191"/>
        <v>7</v>
      </c>
      <c r="Y619" s="23">
        <f t="shared" si="191"/>
        <v>7</v>
      </c>
      <c r="Z619" s="23">
        <f t="shared" si="191"/>
        <v>7</v>
      </c>
    </row>
    <row r="620" spans="2:26" x14ac:dyDescent="0.15">
      <c r="B620" s="23">
        <v>618</v>
      </c>
      <c r="C620" s="23" t="str">
        <f t="shared" si="182"/>
        <v>挂饰618</v>
      </c>
      <c r="D620" s="23" t="str">
        <f t="shared" si="190"/>
        <v>a</v>
      </c>
      <c r="E620" s="89" t="s">
        <v>1952</v>
      </c>
      <c r="F620" s="90" t="s">
        <v>2018</v>
      </c>
      <c r="G620" s="22" t="s">
        <v>2021</v>
      </c>
      <c r="H620" s="23">
        <f t="shared" si="187"/>
        <v>2</v>
      </c>
      <c r="I620" s="23">
        <f t="shared" si="175"/>
        <v>21</v>
      </c>
      <c r="J620" s="23">
        <f t="shared" si="176"/>
        <v>41</v>
      </c>
      <c r="K620" s="23">
        <f t="shared" si="177"/>
        <v>33</v>
      </c>
      <c r="L620" s="23">
        <f t="shared" si="178"/>
        <v>33</v>
      </c>
      <c r="M620" s="89" t="s">
        <v>1951</v>
      </c>
      <c r="N620" s="23">
        <f t="shared" si="179"/>
        <v>33</v>
      </c>
      <c r="O620" s="23">
        <f t="shared" si="180"/>
        <v>22</v>
      </c>
      <c r="P620" s="23">
        <f t="shared" si="181"/>
        <v>16</v>
      </c>
      <c r="Q620" s="112">
        <f t="shared" si="183"/>
        <v>0.08</v>
      </c>
      <c r="R620" s="112">
        <f t="shared" si="184"/>
        <v>5.5E-2</v>
      </c>
      <c r="S620" s="112">
        <f t="shared" si="185"/>
        <v>2.6666666666666665E-2</v>
      </c>
      <c r="T620" s="89" t="s">
        <v>1952</v>
      </c>
      <c r="U620" s="23">
        <f t="shared" si="191"/>
        <v>15</v>
      </c>
      <c r="V620" s="23">
        <f t="shared" si="191"/>
        <v>15</v>
      </c>
      <c r="W620" s="23">
        <f t="shared" si="191"/>
        <v>15</v>
      </c>
      <c r="X620" s="23">
        <f t="shared" si="191"/>
        <v>15</v>
      </c>
      <c r="Y620" s="23">
        <f t="shared" si="191"/>
        <v>15</v>
      </c>
      <c r="Z620" s="23">
        <f t="shared" si="191"/>
        <v>15</v>
      </c>
    </row>
    <row r="621" spans="2:26" x14ac:dyDescent="0.15">
      <c r="B621" s="23">
        <v>619</v>
      </c>
      <c r="C621" s="23" t="str">
        <f t="shared" si="182"/>
        <v>挂饰619</v>
      </c>
      <c r="D621" s="23" t="str">
        <f t="shared" si="190"/>
        <v>a</v>
      </c>
      <c r="E621" s="89" t="s">
        <v>1952</v>
      </c>
      <c r="F621" s="90" t="s">
        <v>2018</v>
      </c>
      <c r="G621" s="22" t="s">
        <v>2021</v>
      </c>
      <c r="H621" s="23">
        <f t="shared" si="187"/>
        <v>3</v>
      </c>
      <c r="I621" s="23">
        <f t="shared" si="175"/>
        <v>31</v>
      </c>
      <c r="J621" s="23">
        <f t="shared" si="176"/>
        <v>62</v>
      </c>
      <c r="K621" s="23">
        <f t="shared" si="177"/>
        <v>49</v>
      </c>
      <c r="L621" s="23">
        <f t="shared" si="178"/>
        <v>49</v>
      </c>
      <c r="M621" s="89" t="s">
        <v>1951</v>
      </c>
      <c r="N621" s="23">
        <f t="shared" si="179"/>
        <v>49</v>
      </c>
      <c r="O621" s="23">
        <f t="shared" si="180"/>
        <v>34</v>
      </c>
      <c r="P621" s="23">
        <f t="shared" si="181"/>
        <v>25</v>
      </c>
      <c r="Q621" s="112">
        <f t="shared" si="183"/>
        <v>0.125</v>
      </c>
      <c r="R621" s="112">
        <f t="shared" si="184"/>
        <v>8.5000000000000006E-2</v>
      </c>
      <c r="S621" s="112">
        <f t="shared" si="185"/>
        <v>4.1666666666666671E-2</v>
      </c>
      <c r="T621" s="89" t="s">
        <v>1952</v>
      </c>
      <c r="U621" s="23">
        <f t="shared" si="191"/>
        <v>22</v>
      </c>
      <c r="V621" s="23">
        <f t="shared" si="191"/>
        <v>22</v>
      </c>
      <c r="W621" s="23">
        <f t="shared" si="191"/>
        <v>22</v>
      </c>
      <c r="X621" s="23">
        <f t="shared" si="191"/>
        <v>22</v>
      </c>
      <c r="Y621" s="23">
        <f t="shared" si="191"/>
        <v>22</v>
      </c>
      <c r="Z621" s="23">
        <f t="shared" si="191"/>
        <v>22</v>
      </c>
    </row>
    <row r="622" spans="2:26" x14ac:dyDescent="0.15">
      <c r="B622" s="23">
        <v>620</v>
      </c>
      <c r="C622" s="23" t="str">
        <f t="shared" si="182"/>
        <v>挂饰620</v>
      </c>
      <c r="D622" s="23" t="str">
        <f t="shared" si="190"/>
        <v>a</v>
      </c>
      <c r="E622" s="89" t="s">
        <v>1957</v>
      </c>
      <c r="F622" s="90" t="s">
        <v>104</v>
      </c>
      <c r="G622" s="22" t="s">
        <v>2020</v>
      </c>
      <c r="H622" s="23">
        <f t="shared" si="187"/>
        <v>4</v>
      </c>
      <c r="I622" s="23">
        <f t="shared" si="175"/>
        <v>41</v>
      </c>
      <c r="J622" s="23">
        <f t="shared" si="176"/>
        <v>82</v>
      </c>
      <c r="K622" s="23">
        <f t="shared" si="177"/>
        <v>66</v>
      </c>
      <c r="L622" s="23">
        <f t="shared" si="178"/>
        <v>66</v>
      </c>
      <c r="M622" s="89" t="s">
        <v>1958</v>
      </c>
      <c r="N622" s="23">
        <f t="shared" si="179"/>
        <v>66</v>
      </c>
      <c r="O622" s="23">
        <f t="shared" si="180"/>
        <v>45</v>
      </c>
      <c r="P622" s="23">
        <f t="shared" si="181"/>
        <v>33</v>
      </c>
      <c r="Q622" s="112">
        <f t="shared" si="183"/>
        <v>0.16500000000000001</v>
      </c>
      <c r="R622" s="112">
        <f t="shared" si="184"/>
        <v>0.1125</v>
      </c>
      <c r="S622" s="112">
        <f t="shared" si="185"/>
        <v>5.5E-2</v>
      </c>
      <c r="T622" s="89" t="s">
        <v>1957</v>
      </c>
      <c r="U622" s="23">
        <f t="shared" si="191"/>
        <v>30</v>
      </c>
      <c r="V622" s="23">
        <f t="shared" si="191"/>
        <v>30</v>
      </c>
      <c r="W622" s="23">
        <f t="shared" si="191"/>
        <v>30</v>
      </c>
      <c r="X622" s="23">
        <f t="shared" si="191"/>
        <v>30</v>
      </c>
      <c r="Y622" s="23">
        <f t="shared" si="191"/>
        <v>30</v>
      </c>
      <c r="Z622" s="23">
        <f t="shared" si="191"/>
        <v>30</v>
      </c>
    </row>
    <row r="623" spans="2:26" x14ac:dyDescent="0.15">
      <c r="B623" s="23">
        <v>621</v>
      </c>
      <c r="C623" s="23" t="str">
        <f t="shared" si="182"/>
        <v>挂饰621</v>
      </c>
      <c r="D623" s="23" t="str">
        <f t="shared" si="190"/>
        <v>a</v>
      </c>
      <c r="E623" s="89" t="s">
        <v>1952</v>
      </c>
      <c r="F623" s="90" t="s">
        <v>2018</v>
      </c>
      <c r="G623" s="22" t="s">
        <v>2021</v>
      </c>
      <c r="H623" s="23">
        <f t="shared" si="187"/>
        <v>5</v>
      </c>
      <c r="I623" s="23">
        <f t="shared" si="175"/>
        <v>52</v>
      </c>
      <c r="J623" s="23">
        <f t="shared" si="176"/>
        <v>103</v>
      </c>
      <c r="K623" s="23">
        <f t="shared" si="177"/>
        <v>82</v>
      </c>
      <c r="L623" s="23">
        <f t="shared" si="178"/>
        <v>82</v>
      </c>
      <c r="M623" s="89" t="s">
        <v>1951</v>
      </c>
      <c r="N623" s="23">
        <f t="shared" si="179"/>
        <v>82</v>
      </c>
      <c r="O623" s="23">
        <f t="shared" si="180"/>
        <v>56</v>
      </c>
      <c r="P623" s="23">
        <f t="shared" si="181"/>
        <v>41</v>
      </c>
      <c r="Q623" s="112">
        <f t="shared" si="183"/>
        <v>0.20499999999999999</v>
      </c>
      <c r="R623" s="112">
        <f t="shared" si="184"/>
        <v>0.14000000000000001</v>
      </c>
      <c r="S623" s="112">
        <f t="shared" si="185"/>
        <v>6.8333333333333329E-2</v>
      </c>
      <c r="T623" s="89" t="s">
        <v>1952</v>
      </c>
      <c r="U623" s="23">
        <f t="shared" ref="U623:Z632" si="192">ROUND(VLOOKUP($F623,professionGrow,MATCH(U$2,professionGrowPName,0),FALSE)*(1+VLOOKUP($G623,professionGrowP,MATCH(U$2,professionGrowPName,0),FALSE))*$H623*10*VLOOKUP($D623,drop_qulity,5,FALSE),0)</f>
        <v>37</v>
      </c>
      <c r="V623" s="23">
        <f t="shared" si="192"/>
        <v>37</v>
      </c>
      <c r="W623" s="23">
        <f t="shared" si="192"/>
        <v>37</v>
      </c>
      <c r="X623" s="23">
        <f t="shared" si="192"/>
        <v>37</v>
      </c>
      <c r="Y623" s="23">
        <f t="shared" si="192"/>
        <v>37</v>
      </c>
      <c r="Z623" s="23">
        <f t="shared" si="192"/>
        <v>37</v>
      </c>
    </row>
    <row r="624" spans="2:26" x14ac:dyDescent="0.15">
      <c r="B624" s="23">
        <v>622</v>
      </c>
      <c r="C624" s="23" t="str">
        <f t="shared" si="182"/>
        <v>挂饰622</v>
      </c>
      <c r="D624" s="23" t="str">
        <f t="shared" si="190"/>
        <v>a</v>
      </c>
      <c r="E624" s="89" t="s">
        <v>1952</v>
      </c>
      <c r="F624" s="90" t="s">
        <v>2018</v>
      </c>
      <c r="G624" s="22" t="s">
        <v>2021</v>
      </c>
      <c r="H624" s="23">
        <f t="shared" si="187"/>
        <v>6</v>
      </c>
      <c r="I624" s="23">
        <f t="shared" si="175"/>
        <v>62</v>
      </c>
      <c r="J624" s="23">
        <f t="shared" si="176"/>
        <v>124</v>
      </c>
      <c r="K624" s="23">
        <f t="shared" si="177"/>
        <v>99</v>
      </c>
      <c r="L624" s="23">
        <f t="shared" si="178"/>
        <v>99</v>
      </c>
      <c r="M624" s="89" t="s">
        <v>1951</v>
      </c>
      <c r="N624" s="23">
        <f t="shared" si="179"/>
        <v>99</v>
      </c>
      <c r="O624" s="23">
        <f t="shared" si="180"/>
        <v>67</v>
      </c>
      <c r="P624" s="23">
        <f t="shared" si="181"/>
        <v>49</v>
      </c>
      <c r="Q624" s="112">
        <f t="shared" si="183"/>
        <v>0.245</v>
      </c>
      <c r="R624" s="112">
        <f t="shared" si="184"/>
        <v>0.16750000000000001</v>
      </c>
      <c r="S624" s="112">
        <f t="shared" si="185"/>
        <v>8.1666666666666665E-2</v>
      </c>
      <c r="T624" s="89" t="s">
        <v>1952</v>
      </c>
      <c r="U624" s="23">
        <f t="shared" si="192"/>
        <v>45</v>
      </c>
      <c r="V624" s="23">
        <f t="shared" si="192"/>
        <v>45</v>
      </c>
      <c r="W624" s="23">
        <f t="shared" si="192"/>
        <v>45</v>
      </c>
      <c r="X624" s="23">
        <f t="shared" si="192"/>
        <v>45</v>
      </c>
      <c r="Y624" s="23">
        <f t="shared" si="192"/>
        <v>45</v>
      </c>
      <c r="Z624" s="23">
        <f t="shared" si="192"/>
        <v>45</v>
      </c>
    </row>
    <row r="625" spans="2:26" x14ac:dyDescent="0.15">
      <c r="B625" s="23">
        <v>623</v>
      </c>
      <c r="C625" s="23" t="str">
        <f t="shared" si="182"/>
        <v>挂饰623</v>
      </c>
      <c r="D625" s="23" t="str">
        <f t="shared" si="190"/>
        <v>a</v>
      </c>
      <c r="E625" s="89" t="s">
        <v>1957</v>
      </c>
      <c r="F625" s="90" t="s">
        <v>104</v>
      </c>
      <c r="G625" s="22" t="s">
        <v>2020</v>
      </c>
      <c r="H625" s="23">
        <f t="shared" si="187"/>
        <v>7</v>
      </c>
      <c r="I625" s="23">
        <f t="shared" si="175"/>
        <v>73</v>
      </c>
      <c r="J625" s="23">
        <f t="shared" si="176"/>
        <v>144</v>
      </c>
      <c r="K625" s="23">
        <f t="shared" si="177"/>
        <v>115</v>
      </c>
      <c r="L625" s="23">
        <f t="shared" si="178"/>
        <v>115</v>
      </c>
      <c r="M625" s="89" t="s">
        <v>1958</v>
      </c>
      <c r="N625" s="23">
        <f t="shared" si="179"/>
        <v>115</v>
      </c>
      <c r="O625" s="23">
        <f t="shared" si="180"/>
        <v>79</v>
      </c>
      <c r="P625" s="23">
        <f t="shared" si="181"/>
        <v>58</v>
      </c>
      <c r="Q625" s="112">
        <f t="shared" si="183"/>
        <v>0.28999999999999998</v>
      </c>
      <c r="R625" s="112">
        <f t="shared" si="184"/>
        <v>0.19750000000000001</v>
      </c>
      <c r="S625" s="112">
        <f t="shared" si="185"/>
        <v>9.6666666666666665E-2</v>
      </c>
      <c r="T625" s="89" t="s">
        <v>1957</v>
      </c>
      <c r="U625" s="23">
        <f t="shared" si="192"/>
        <v>52</v>
      </c>
      <c r="V625" s="23">
        <f t="shared" si="192"/>
        <v>52</v>
      </c>
      <c r="W625" s="23">
        <f t="shared" si="192"/>
        <v>52</v>
      </c>
      <c r="X625" s="23">
        <f t="shared" si="192"/>
        <v>52</v>
      </c>
      <c r="Y625" s="23">
        <f t="shared" si="192"/>
        <v>52</v>
      </c>
      <c r="Z625" s="23">
        <f t="shared" si="192"/>
        <v>52</v>
      </c>
    </row>
    <row r="626" spans="2:26" x14ac:dyDescent="0.15">
      <c r="B626" s="23">
        <v>624</v>
      </c>
      <c r="C626" s="23" t="str">
        <f t="shared" si="182"/>
        <v>挂饰624</v>
      </c>
      <c r="D626" s="23" t="str">
        <f t="shared" si="190"/>
        <v>a</v>
      </c>
      <c r="E626" s="89" t="s">
        <v>1952</v>
      </c>
      <c r="F626" s="90" t="s">
        <v>2018</v>
      </c>
      <c r="G626" s="22" t="s">
        <v>2021</v>
      </c>
      <c r="H626" s="23">
        <f t="shared" si="187"/>
        <v>8</v>
      </c>
      <c r="I626" s="23">
        <f t="shared" si="175"/>
        <v>83</v>
      </c>
      <c r="J626" s="23">
        <f t="shared" si="176"/>
        <v>165</v>
      </c>
      <c r="K626" s="23">
        <f t="shared" si="177"/>
        <v>132</v>
      </c>
      <c r="L626" s="23">
        <f t="shared" si="178"/>
        <v>132</v>
      </c>
      <c r="M626" s="89" t="s">
        <v>1951</v>
      </c>
      <c r="N626" s="23">
        <f t="shared" si="179"/>
        <v>132</v>
      </c>
      <c r="O626" s="23">
        <f t="shared" si="180"/>
        <v>90</v>
      </c>
      <c r="P626" s="23">
        <f t="shared" si="181"/>
        <v>66</v>
      </c>
      <c r="Q626" s="112">
        <f t="shared" si="183"/>
        <v>0.33</v>
      </c>
      <c r="R626" s="112">
        <f t="shared" si="184"/>
        <v>0.22500000000000001</v>
      </c>
      <c r="S626" s="112">
        <f t="shared" si="185"/>
        <v>0.11</v>
      </c>
      <c r="T626" s="89" t="s">
        <v>1952</v>
      </c>
      <c r="U626" s="23">
        <f t="shared" si="192"/>
        <v>60</v>
      </c>
      <c r="V626" s="23">
        <f t="shared" si="192"/>
        <v>60</v>
      </c>
      <c r="W626" s="23">
        <f t="shared" si="192"/>
        <v>60</v>
      </c>
      <c r="X626" s="23">
        <f t="shared" si="192"/>
        <v>60</v>
      </c>
      <c r="Y626" s="23">
        <f t="shared" si="192"/>
        <v>60</v>
      </c>
      <c r="Z626" s="23">
        <f t="shared" si="192"/>
        <v>60</v>
      </c>
    </row>
    <row r="627" spans="2:26" x14ac:dyDescent="0.15">
      <c r="B627" s="23">
        <v>625</v>
      </c>
      <c r="C627" s="23" t="str">
        <f t="shared" si="182"/>
        <v>挂饰625</v>
      </c>
      <c r="D627" s="23" t="str">
        <f t="shared" si="190"/>
        <v>b</v>
      </c>
      <c r="E627" s="89" t="s">
        <v>1957</v>
      </c>
      <c r="F627" s="90" t="s">
        <v>104</v>
      </c>
      <c r="G627" s="22" t="s">
        <v>2020</v>
      </c>
      <c r="H627" s="23">
        <f t="shared" si="187"/>
        <v>1</v>
      </c>
      <c r="I627" s="23">
        <f t="shared" si="175"/>
        <v>11</v>
      </c>
      <c r="J627" s="23">
        <f t="shared" si="176"/>
        <v>29</v>
      </c>
      <c r="K627" s="23">
        <f t="shared" si="177"/>
        <v>23</v>
      </c>
      <c r="L627" s="23">
        <f t="shared" si="178"/>
        <v>23</v>
      </c>
      <c r="M627" s="89" t="s">
        <v>1958</v>
      </c>
      <c r="N627" s="23">
        <f t="shared" si="179"/>
        <v>23</v>
      </c>
      <c r="O627" s="23">
        <f t="shared" si="180"/>
        <v>16</v>
      </c>
      <c r="P627" s="23">
        <f t="shared" si="181"/>
        <v>11</v>
      </c>
      <c r="Q627" s="112">
        <f t="shared" si="183"/>
        <v>5.5E-2</v>
      </c>
      <c r="R627" s="112">
        <f t="shared" si="184"/>
        <v>0.04</v>
      </c>
      <c r="S627" s="112">
        <f t="shared" si="185"/>
        <v>1.8333333333333333E-2</v>
      </c>
      <c r="T627" s="89" t="s">
        <v>1957</v>
      </c>
      <c r="U627" s="23">
        <f t="shared" si="192"/>
        <v>10</v>
      </c>
      <c r="V627" s="23">
        <f t="shared" si="192"/>
        <v>10</v>
      </c>
      <c r="W627" s="23">
        <f t="shared" si="192"/>
        <v>10</v>
      </c>
      <c r="X627" s="23">
        <f t="shared" si="192"/>
        <v>10</v>
      </c>
      <c r="Y627" s="23">
        <f t="shared" si="192"/>
        <v>10</v>
      </c>
      <c r="Z627" s="23">
        <f t="shared" si="192"/>
        <v>10</v>
      </c>
    </row>
    <row r="628" spans="2:26" x14ac:dyDescent="0.15">
      <c r="B628" s="23">
        <v>626</v>
      </c>
      <c r="C628" s="23" t="str">
        <f t="shared" si="182"/>
        <v>挂饰626</v>
      </c>
      <c r="D628" s="23" t="str">
        <f t="shared" si="190"/>
        <v>b</v>
      </c>
      <c r="E628" s="89" t="s">
        <v>1952</v>
      </c>
      <c r="F628" s="90" t="s">
        <v>2018</v>
      </c>
      <c r="G628" s="22" t="s">
        <v>2021</v>
      </c>
      <c r="H628" s="23">
        <f t="shared" si="187"/>
        <v>2</v>
      </c>
      <c r="I628" s="23">
        <f t="shared" si="175"/>
        <v>22</v>
      </c>
      <c r="J628" s="23">
        <f t="shared" si="176"/>
        <v>57</v>
      </c>
      <c r="K628" s="23">
        <f t="shared" si="177"/>
        <v>46</v>
      </c>
      <c r="L628" s="23">
        <f t="shared" si="178"/>
        <v>46</v>
      </c>
      <c r="M628" s="89" t="s">
        <v>1951</v>
      </c>
      <c r="N628" s="23">
        <f t="shared" si="179"/>
        <v>46</v>
      </c>
      <c r="O628" s="23">
        <f t="shared" si="180"/>
        <v>31</v>
      </c>
      <c r="P628" s="23">
        <f t="shared" si="181"/>
        <v>23</v>
      </c>
      <c r="Q628" s="112">
        <f t="shared" si="183"/>
        <v>0.115</v>
      </c>
      <c r="R628" s="112">
        <f t="shared" si="184"/>
        <v>7.7499999999999999E-2</v>
      </c>
      <c r="S628" s="112">
        <f t="shared" si="185"/>
        <v>3.8333333333333337E-2</v>
      </c>
      <c r="T628" s="89" t="s">
        <v>1952</v>
      </c>
      <c r="U628" s="23">
        <f t="shared" si="192"/>
        <v>21</v>
      </c>
      <c r="V628" s="23">
        <f t="shared" si="192"/>
        <v>21</v>
      </c>
      <c r="W628" s="23">
        <f t="shared" si="192"/>
        <v>21</v>
      </c>
      <c r="X628" s="23">
        <f t="shared" si="192"/>
        <v>21</v>
      </c>
      <c r="Y628" s="23">
        <f t="shared" si="192"/>
        <v>21</v>
      </c>
      <c r="Z628" s="23">
        <f t="shared" si="192"/>
        <v>21</v>
      </c>
    </row>
    <row r="629" spans="2:26" x14ac:dyDescent="0.15">
      <c r="B629" s="23">
        <v>627</v>
      </c>
      <c r="C629" s="23" t="str">
        <f t="shared" si="182"/>
        <v>挂饰627</v>
      </c>
      <c r="D629" s="23" t="str">
        <f t="shared" si="190"/>
        <v>b</v>
      </c>
      <c r="E629" s="89" t="s">
        <v>1952</v>
      </c>
      <c r="F629" s="90" t="s">
        <v>2018</v>
      </c>
      <c r="G629" s="22" t="s">
        <v>2021</v>
      </c>
      <c r="H629" s="23">
        <f t="shared" si="187"/>
        <v>3</v>
      </c>
      <c r="I629" s="23">
        <f t="shared" si="175"/>
        <v>33</v>
      </c>
      <c r="J629" s="23">
        <f t="shared" si="176"/>
        <v>86</v>
      </c>
      <c r="K629" s="23">
        <f t="shared" si="177"/>
        <v>68</v>
      </c>
      <c r="L629" s="23">
        <f t="shared" si="178"/>
        <v>68</v>
      </c>
      <c r="M629" s="89" t="s">
        <v>1951</v>
      </c>
      <c r="N629" s="23">
        <f t="shared" si="179"/>
        <v>68</v>
      </c>
      <c r="O629" s="23">
        <f t="shared" si="180"/>
        <v>47</v>
      </c>
      <c r="P629" s="23">
        <f t="shared" si="181"/>
        <v>34</v>
      </c>
      <c r="Q629" s="112">
        <f t="shared" si="183"/>
        <v>0.17</v>
      </c>
      <c r="R629" s="112">
        <f t="shared" si="184"/>
        <v>0.11749999999999999</v>
      </c>
      <c r="S629" s="112">
        <f t="shared" si="185"/>
        <v>5.6666666666666671E-2</v>
      </c>
      <c r="T629" s="89" t="s">
        <v>1952</v>
      </c>
      <c r="U629" s="23">
        <f t="shared" si="192"/>
        <v>31</v>
      </c>
      <c r="V629" s="23">
        <f t="shared" si="192"/>
        <v>31</v>
      </c>
      <c r="W629" s="23">
        <f t="shared" si="192"/>
        <v>31</v>
      </c>
      <c r="X629" s="23">
        <f t="shared" si="192"/>
        <v>31</v>
      </c>
      <c r="Y629" s="23">
        <f t="shared" si="192"/>
        <v>31</v>
      </c>
      <c r="Z629" s="23">
        <f t="shared" si="192"/>
        <v>31</v>
      </c>
    </row>
    <row r="630" spans="2:26" x14ac:dyDescent="0.15">
      <c r="B630" s="23">
        <v>628</v>
      </c>
      <c r="C630" s="23" t="str">
        <f t="shared" si="182"/>
        <v>挂饰628</v>
      </c>
      <c r="D630" s="23" t="str">
        <f t="shared" si="190"/>
        <v>b</v>
      </c>
      <c r="E630" s="89" t="s">
        <v>1952</v>
      </c>
      <c r="F630" s="90" t="s">
        <v>2018</v>
      </c>
      <c r="G630" s="22" t="s">
        <v>2021</v>
      </c>
      <c r="H630" s="23">
        <f t="shared" si="187"/>
        <v>4</v>
      </c>
      <c r="I630" s="23">
        <f t="shared" si="175"/>
        <v>44</v>
      </c>
      <c r="J630" s="23">
        <f t="shared" si="176"/>
        <v>114</v>
      </c>
      <c r="K630" s="23">
        <f t="shared" si="177"/>
        <v>91</v>
      </c>
      <c r="L630" s="23">
        <f t="shared" si="178"/>
        <v>91</v>
      </c>
      <c r="M630" s="89" t="s">
        <v>1951</v>
      </c>
      <c r="N630" s="23">
        <f t="shared" si="179"/>
        <v>91</v>
      </c>
      <c r="O630" s="23">
        <f t="shared" si="180"/>
        <v>62</v>
      </c>
      <c r="P630" s="23">
        <f t="shared" si="181"/>
        <v>46</v>
      </c>
      <c r="Q630" s="112">
        <f t="shared" si="183"/>
        <v>0.23</v>
      </c>
      <c r="R630" s="112">
        <f t="shared" si="184"/>
        <v>0.155</v>
      </c>
      <c r="S630" s="112">
        <f t="shared" si="185"/>
        <v>7.6666666666666675E-2</v>
      </c>
      <c r="T630" s="89" t="s">
        <v>1952</v>
      </c>
      <c r="U630" s="23">
        <f t="shared" si="192"/>
        <v>41</v>
      </c>
      <c r="V630" s="23">
        <f t="shared" si="192"/>
        <v>41</v>
      </c>
      <c r="W630" s="23">
        <f t="shared" si="192"/>
        <v>41</v>
      </c>
      <c r="X630" s="23">
        <f t="shared" si="192"/>
        <v>41</v>
      </c>
      <c r="Y630" s="23">
        <f t="shared" si="192"/>
        <v>41</v>
      </c>
      <c r="Z630" s="23">
        <f t="shared" si="192"/>
        <v>41</v>
      </c>
    </row>
    <row r="631" spans="2:26" x14ac:dyDescent="0.15">
      <c r="B631" s="23">
        <v>629</v>
      </c>
      <c r="C631" s="23" t="str">
        <f t="shared" si="182"/>
        <v>挂饰629</v>
      </c>
      <c r="D631" s="23" t="str">
        <f t="shared" si="190"/>
        <v>b</v>
      </c>
      <c r="E631" s="89" t="s">
        <v>1957</v>
      </c>
      <c r="F631" s="90" t="s">
        <v>104</v>
      </c>
      <c r="G631" s="22" t="s">
        <v>2020</v>
      </c>
      <c r="H631" s="23">
        <f t="shared" si="187"/>
        <v>5</v>
      </c>
      <c r="I631" s="23">
        <f t="shared" si="175"/>
        <v>55</v>
      </c>
      <c r="J631" s="23">
        <f t="shared" si="176"/>
        <v>143</v>
      </c>
      <c r="K631" s="23">
        <f t="shared" si="177"/>
        <v>114</v>
      </c>
      <c r="L631" s="23">
        <f t="shared" si="178"/>
        <v>114</v>
      </c>
      <c r="M631" s="89" t="s">
        <v>1958</v>
      </c>
      <c r="N631" s="23">
        <f t="shared" si="179"/>
        <v>114</v>
      </c>
      <c r="O631" s="23">
        <f t="shared" si="180"/>
        <v>78</v>
      </c>
      <c r="P631" s="23">
        <f t="shared" si="181"/>
        <v>57</v>
      </c>
      <c r="Q631" s="112">
        <f t="shared" si="183"/>
        <v>0.28499999999999998</v>
      </c>
      <c r="R631" s="112">
        <f t="shared" si="184"/>
        <v>0.19500000000000001</v>
      </c>
      <c r="S631" s="112">
        <f t="shared" si="185"/>
        <v>9.5000000000000001E-2</v>
      </c>
      <c r="T631" s="89" t="s">
        <v>1957</v>
      </c>
      <c r="U631" s="23">
        <f t="shared" si="192"/>
        <v>52</v>
      </c>
      <c r="V631" s="23">
        <f t="shared" si="192"/>
        <v>52</v>
      </c>
      <c r="W631" s="23">
        <f t="shared" si="192"/>
        <v>52</v>
      </c>
      <c r="X631" s="23">
        <f t="shared" si="192"/>
        <v>52</v>
      </c>
      <c r="Y631" s="23">
        <f t="shared" si="192"/>
        <v>52</v>
      </c>
      <c r="Z631" s="23">
        <f t="shared" si="192"/>
        <v>52</v>
      </c>
    </row>
    <row r="632" spans="2:26" x14ac:dyDescent="0.15">
      <c r="B632" s="23">
        <v>630</v>
      </c>
      <c r="C632" s="23" t="str">
        <f t="shared" si="182"/>
        <v>挂饰630</v>
      </c>
      <c r="D632" s="23" t="str">
        <f t="shared" si="190"/>
        <v>b</v>
      </c>
      <c r="E632" s="89" t="s">
        <v>1952</v>
      </c>
      <c r="F632" s="90" t="s">
        <v>2018</v>
      </c>
      <c r="G632" s="22" t="s">
        <v>2021</v>
      </c>
      <c r="H632" s="23">
        <f t="shared" si="187"/>
        <v>6</v>
      </c>
      <c r="I632" s="23">
        <f t="shared" si="175"/>
        <v>66</v>
      </c>
      <c r="J632" s="23">
        <f t="shared" si="176"/>
        <v>171</v>
      </c>
      <c r="K632" s="23">
        <f t="shared" si="177"/>
        <v>137</v>
      </c>
      <c r="L632" s="23">
        <f t="shared" si="178"/>
        <v>137</v>
      </c>
      <c r="M632" s="89" t="s">
        <v>1951</v>
      </c>
      <c r="N632" s="23">
        <f t="shared" si="179"/>
        <v>137</v>
      </c>
      <c r="O632" s="23">
        <f t="shared" si="180"/>
        <v>93</v>
      </c>
      <c r="P632" s="23">
        <f t="shared" si="181"/>
        <v>68</v>
      </c>
      <c r="Q632" s="112">
        <f t="shared" si="183"/>
        <v>0.34</v>
      </c>
      <c r="R632" s="112">
        <f t="shared" si="184"/>
        <v>0.23250000000000001</v>
      </c>
      <c r="S632" s="112">
        <f t="shared" si="185"/>
        <v>0.11333333333333334</v>
      </c>
      <c r="T632" s="89" t="s">
        <v>1952</v>
      </c>
      <c r="U632" s="23">
        <f t="shared" si="192"/>
        <v>62</v>
      </c>
      <c r="V632" s="23">
        <f t="shared" si="192"/>
        <v>62</v>
      </c>
      <c r="W632" s="23">
        <f t="shared" si="192"/>
        <v>62</v>
      </c>
      <c r="X632" s="23">
        <f t="shared" si="192"/>
        <v>62</v>
      </c>
      <c r="Y632" s="23">
        <f t="shared" si="192"/>
        <v>62</v>
      </c>
      <c r="Z632" s="23">
        <f t="shared" si="192"/>
        <v>62</v>
      </c>
    </row>
    <row r="633" spans="2:26" x14ac:dyDescent="0.15">
      <c r="B633" s="23">
        <v>631</v>
      </c>
      <c r="C633" s="23" t="str">
        <f t="shared" si="182"/>
        <v>挂饰631</v>
      </c>
      <c r="D633" s="23" t="str">
        <f t="shared" si="190"/>
        <v>b</v>
      </c>
      <c r="E633" s="89" t="s">
        <v>1957</v>
      </c>
      <c r="F633" s="90" t="s">
        <v>104</v>
      </c>
      <c r="G633" s="22" t="s">
        <v>2020</v>
      </c>
      <c r="H633" s="23">
        <f t="shared" si="187"/>
        <v>7</v>
      </c>
      <c r="I633" s="23">
        <f t="shared" si="175"/>
        <v>77</v>
      </c>
      <c r="J633" s="23">
        <f t="shared" si="176"/>
        <v>200</v>
      </c>
      <c r="K633" s="23">
        <f t="shared" si="177"/>
        <v>160</v>
      </c>
      <c r="L633" s="23">
        <f t="shared" si="178"/>
        <v>160</v>
      </c>
      <c r="M633" s="89" t="s">
        <v>1958</v>
      </c>
      <c r="N633" s="23">
        <f t="shared" si="179"/>
        <v>160</v>
      </c>
      <c r="O633" s="23">
        <f t="shared" si="180"/>
        <v>109</v>
      </c>
      <c r="P633" s="23">
        <f t="shared" si="181"/>
        <v>80</v>
      </c>
      <c r="Q633" s="112">
        <f t="shared" si="183"/>
        <v>0.4</v>
      </c>
      <c r="R633" s="112">
        <f t="shared" si="184"/>
        <v>0.27250000000000002</v>
      </c>
      <c r="S633" s="112">
        <f t="shared" si="185"/>
        <v>0.13333333333333333</v>
      </c>
      <c r="T633" s="89" t="s">
        <v>1957</v>
      </c>
      <c r="U633" s="23">
        <f t="shared" ref="U633:Z642" si="193">ROUND(VLOOKUP($F633,professionGrow,MATCH(U$2,professionGrowPName,0),FALSE)*(1+VLOOKUP($G633,professionGrowP,MATCH(U$2,professionGrowPName,0),FALSE))*$H633*10*VLOOKUP($D633,drop_qulity,5,FALSE),0)</f>
        <v>73</v>
      </c>
      <c r="V633" s="23">
        <f t="shared" si="193"/>
        <v>73</v>
      </c>
      <c r="W633" s="23">
        <f t="shared" si="193"/>
        <v>73</v>
      </c>
      <c r="X633" s="23">
        <f t="shared" si="193"/>
        <v>73</v>
      </c>
      <c r="Y633" s="23">
        <f t="shared" si="193"/>
        <v>73</v>
      </c>
      <c r="Z633" s="23">
        <f t="shared" si="193"/>
        <v>73</v>
      </c>
    </row>
    <row r="634" spans="2:26" x14ac:dyDescent="0.15">
      <c r="B634" s="23">
        <v>632</v>
      </c>
      <c r="C634" s="23" t="str">
        <f t="shared" si="182"/>
        <v>挂饰632</v>
      </c>
      <c r="D634" s="23" t="str">
        <f t="shared" si="190"/>
        <v>b</v>
      </c>
      <c r="E634" s="89" t="s">
        <v>1952</v>
      </c>
      <c r="F634" s="90" t="s">
        <v>2018</v>
      </c>
      <c r="G634" s="22" t="s">
        <v>2021</v>
      </c>
      <c r="H634" s="23">
        <f t="shared" si="187"/>
        <v>8</v>
      </c>
      <c r="I634" s="23">
        <f t="shared" si="175"/>
        <v>88</v>
      </c>
      <c r="J634" s="23">
        <f t="shared" si="176"/>
        <v>228</v>
      </c>
      <c r="K634" s="23">
        <f t="shared" si="177"/>
        <v>182</v>
      </c>
      <c r="L634" s="23">
        <f t="shared" si="178"/>
        <v>182</v>
      </c>
      <c r="M634" s="89" t="s">
        <v>1951</v>
      </c>
      <c r="N634" s="23">
        <f t="shared" si="179"/>
        <v>182</v>
      </c>
      <c r="O634" s="23">
        <f t="shared" si="180"/>
        <v>124</v>
      </c>
      <c r="P634" s="23">
        <f t="shared" si="181"/>
        <v>91</v>
      </c>
      <c r="Q634" s="112">
        <f t="shared" si="183"/>
        <v>0.45500000000000002</v>
      </c>
      <c r="R634" s="112">
        <f t="shared" si="184"/>
        <v>0.31</v>
      </c>
      <c r="S634" s="112">
        <f t="shared" si="185"/>
        <v>0.15166666666666667</v>
      </c>
      <c r="T634" s="89" t="s">
        <v>1952</v>
      </c>
      <c r="U634" s="23">
        <f t="shared" si="193"/>
        <v>83</v>
      </c>
      <c r="V634" s="23">
        <f t="shared" si="193"/>
        <v>83</v>
      </c>
      <c r="W634" s="23">
        <f t="shared" si="193"/>
        <v>83</v>
      </c>
      <c r="X634" s="23">
        <f t="shared" si="193"/>
        <v>83</v>
      </c>
      <c r="Y634" s="23">
        <f t="shared" si="193"/>
        <v>83</v>
      </c>
      <c r="Z634" s="23">
        <f t="shared" si="193"/>
        <v>83</v>
      </c>
    </row>
    <row r="635" spans="2:26" x14ac:dyDescent="0.15">
      <c r="B635" s="23">
        <v>633</v>
      </c>
      <c r="C635" s="23" t="str">
        <f t="shared" si="182"/>
        <v>挂饰633</v>
      </c>
      <c r="D635" s="23" t="str">
        <f t="shared" si="190"/>
        <v>c</v>
      </c>
      <c r="E635" s="89" t="s">
        <v>1957</v>
      </c>
      <c r="F635" s="90" t="s">
        <v>104</v>
      </c>
      <c r="G635" s="22" t="s">
        <v>2020</v>
      </c>
      <c r="H635" s="23">
        <f t="shared" si="187"/>
        <v>1</v>
      </c>
      <c r="I635" s="23">
        <f t="shared" si="175"/>
        <v>21</v>
      </c>
      <c r="J635" s="23">
        <f t="shared" si="176"/>
        <v>0</v>
      </c>
      <c r="K635" s="23">
        <f t="shared" si="177"/>
        <v>0</v>
      </c>
      <c r="L635" s="23">
        <f t="shared" si="178"/>
        <v>0</v>
      </c>
      <c r="M635" s="89" t="s">
        <v>1958</v>
      </c>
      <c r="N635" s="23">
        <f t="shared" si="179"/>
        <v>0</v>
      </c>
      <c r="O635" s="23">
        <f t="shared" si="180"/>
        <v>0</v>
      </c>
      <c r="P635" s="23">
        <f t="shared" si="181"/>
        <v>0</v>
      </c>
      <c r="Q635" s="112">
        <f t="shared" si="183"/>
        <v>0</v>
      </c>
      <c r="R635" s="112">
        <f t="shared" si="184"/>
        <v>0</v>
      </c>
      <c r="S635" s="112">
        <f t="shared" si="185"/>
        <v>0</v>
      </c>
      <c r="T635" s="89" t="s">
        <v>1957</v>
      </c>
      <c r="U635" s="23">
        <f t="shared" si="193"/>
        <v>0</v>
      </c>
      <c r="V635" s="23">
        <f t="shared" si="193"/>
        <v>0</v>
      </c>
      <c r="W635" s="23">
        <f t="shared" si="193"/>
        <v>0</v>
      </c>
      <c r="X635" s="23">
        <f t="shared" si="193"/>
        <v>0</v>
      </c>
      <c r="Y635" s="23">
        <f t="shared" si="193"/>
        <v>0</v>
      </c>
      <c r="Z635" s="23">
        <f t="shared" si="193"/>
        <v>0</v>
      </c>
    </row>
    <row r="636" spans="2:26" x14ac:dyDescent="0.15">
      <c r="B636" s="23">
        <v>634</v>
      </c>
      <c r="C636" s="23" t="str">
        <f t="shared" si="182"/>
        <v>挂饰634</v>
      </c>
      <c r="D636" s="23" t="str">
        <f t="shared" si="190"/>
        <v>c</v>
      </c>
      <c r="E636" s="89" t="s">
        <v>1952</v>
      </c>
      <c r="F636" s="90" t="s">
        <v>2018</v>
      </c>
      <c r="G636" s="22" t="s">
        <v>2021</v>
      </c>
      <c r="H636" s="23">
        <f t="shared" si="187"/>
        <v>2</v>
      </c>
      <c r="I636" s="23">
        <f t="shared" si="175"/>
        <v>43</v>
      </c>
      <c r="J636" s="23">
        <f t="shared" si="176"/>
        <v>0</v>
      </c>
      <c r="K636" s="23">
        <f t="shared" si="177"/>
        <v>0</v>
      </c>
      <c r="L636" s="23">
        <f t="shared" si="178"/>
        <v>0</v>
      </c>
      <c r="M636" s="89" t="s">
        <v>1951</v>
      </c>
      <c r="N636" s="23">
        <f t="shared" si="179"/>
        <v>0</v>
      </c>
      <c r="O636" s="23">
        <f t="shared" si="180"/>
        <v>0</v>
      </c>
      <c r="P636" s="23">
        <f t="shared" si="181"/>
        <v>0</v>
      </c>
      <c r="Q636" s="112">
        <f t="shared" si="183"/>
        <v>0</v>
      </c>
      <c r="R636" s="112">
        <f t="shared" si="184"/>
        <v>0</v>
      </c>
      <c r="S636" s="112">
        <f t="shared" si="185"/>
        <v>0</v>
      </c>
      <c r="T636" s="89" t="s">
        <v>1952</v>
      </c>
      <c r="U636" s="23">
        <f t="shared" si="193"/>
        <v>0</v>
      </c>
      <c r="V636" s="23">
        <f t="shared" si="193"/>
        <v>0</v>
      </c>
      <c r="W636" s="23">
        <f t="shared" si="193"/>
        <v>0</v>
      </c>
      <c r="X636" s="23">
        <f t="shared" si="193"/>
        <v>0</v>
      </c>
      <c r="Y636" s="23">
        <f t="shared" si="193"/>
        <v>0</v>
      </c>
      <c r="Z636" s="23">
        <f t="shared" si="193"/>
        <v>0</v>
      </c>
    </row>
    <row r="637" spans="2:26" x14ac:dyDescent="0.15">
      <c r="B637" s="23">
        <v>635</v>
      </c>
      <c r="C637" s="23" t="str">
        <f t="shared" si="182"/>
        <v>挂饰635</v>
      </c>
      <c r="D637" s="23" t="str">
        <f t="shared" si="190"/>
        <v>c</v>
      </c>
      <c r="E637" s="89" t="s">
        <v>1952</v>
      </c>
      <c r="F637" s="90" t="s">
        <v>2018</v>
      </c>
      <c r="G637" s="22" t="s">
        <v>2021</v>
      </c>
      <c r="H637" s="23">
        <f t="shared" si="187"/>
        <v>3</v>
      </c>
      <c r="I637" s="23">
        <f t="shared" si="175"/>
        <v>64</v>
      </c>
      <c r="J637" s="23">
        <f t="shared" si="176"/>
        <v>0</v>
      </c>
      <c r="K637" s="23">
        <f t="shared" si="177"/>
        <v>0</v>
      </c>
      <c r="L637" s="23">
        <f t="shared" si="178"/>
        <v>0</v>
      </c>
      <c r="M637" s="89" t="s">
        <v>1951</v>
      </c>
      <c r="N637" s="23">
        <f t="shared" si="179"/>
        <v>0</v>
      </c>
      <c r="O637" s="23">
        <f t="shared" si="180"/>
        <v>0</v>
      </c>
      <c r="P637" s="23">
        <f t="shared" si="181"/>
        <v>0</v>
      </c>
      <c r="Q637" s="112">
        <f t="shared" si="183"/>
        <v>0</v>
      </c>
      <c r="R637" s="112">
        <f t="shared" si="184"/>
        <v>0</v>
      </c>
      <c r="S637" s="112">
        <f t="shared" si="185"/>
        <v>0</v>
      </c>
      <c r="T637" s="89" t="s">
        <v>1952</v>
      </c>
      <c r="U637" s="23">
        <f t="shared" si="193"/>
        <v>0</v>
      </c>
      <c r="V637" s="23">
        <f t="shared" si="193"/>
        <v>0</v>
      </c>
      <c r="W637" s="23">
        <f t="shared" si="193"/>
        <v>0</v>
      </c>
      <c r="X637" s="23">
        <f t="shared" si="193"/>
        <v>0</v>
      </c>
      <c r="Y637" s="23">
        <f t="shared" si="193"/>
        <v>0</v>
      </c>
      <c r="Z637" s="23">
        <f t="shared" si="193"/>
        <v>0</v>
      </c>
    </row>
    <row r="638" spans="2:26" x14ac:dyDescent="0.15">
      <c r="B638" s="23">
        <v>636</v>
      </c>
      <c r="C638" s="23" t="str">
        <f t="shared" si="182"/>
        <v>挂饰636</v>
      </c>
      <c r="D638" s="23" t="str">
        <f t="shared" si="190"/>
        <v>c</v>
      </c>
      <c r="E638" s="89" t="s">
        <v>1952</v>
      </c>
      <c r="F638" s="90" t="s">
        <v>2018</v>
      </c>
      <c r="G638" s="22" t="s">
        <v>2021</v>
      </c>
      <c r="H638" s="23">
        <f t="shared" si="187"/>
        <v>4</v>
      </c>
      <c r="I638" s="23">
        <f t="shared" si="175"/>
        <v>85</v>
      </c>
      <c r="J638" s="23">
        <f t="shared" si="176"/>
        <v>0</v>
      </c>
      <c r="K638" s="23">
        <f t="shared" si="177"/>
        <v>0</v>
      </c>
      <c r="L638" s="23">
        <f t="shared" si="178"/>
        <v>0</v>
      </c>
      <c r="M638" s="89" t="s">
        <v>1951</v>
      </c>
      <c r="N638" s="23">
        <f t="shared" si="179"/>
        <v>0</v>
      </c>
      <c r="O638" s="23">
        <f t="shared" si="180"/>
        <v>0</v>
      </c>
      <c r="P638" s="23">
        <f t="shared" si="181"/>
        <v>0</v>
      </c>
      <c r="Q638" s="112">
        <f t="shared" si="183"/>
        <v>0</v>
      </c>
      <c r="R638" s="112">
        <f t="shared" si="184"/>
        <v>0</v>
      </c>
      <c r="S638" s="112">
        <f t="shared" si="185"/>
        <v>0</v>
      </c>
      <c r="T638" s="89" t="s">
        <v>1952</v>
      </c>
      <c r="U638" s="23">
        <f t="shared" si="193"/>
        <v>0</v>
      </c>
      <c r="V638" s="23">
        <f t="shared" si="193"/>
        <v>0</v>
      </c>
      <c r="W638" s="23">
        <f t="shared" si="193"/>
        <v>0</v>
      </c>
      <c r="X638" s="23">
        <f t="shared" si="193"/>
        <v>0</v>
      </c>
      <c r="Y638" s="23">
        <f t="shared" si="193"/>
        <v>0</v>
      </c>
      <c r="Z638" s="23">
        <f t="shared" si="193"/>
        <v>0</v>
      </c>
    </row>
    <row r="639" spans="2:26" x14ac:dyDescent="0.15">
      <c r="B639" s="23">
        <v>637</v>
      </c>
      <c r="C639" s="23" t="str">
        <f t="shared" si="182"/>
        <v>挂饰637</v>
      </c>
      <c r="D639" s="23" t="str">
        <f t="shared" si="190"/>
        <v>c</v>
      </c>
      <c r="E639" s="89" t="s">
        <v>1952</v>
      </c>
      <c r="F639" s="90" t="s">
        <v>2018</v>
      </c>
      <c r="G639" s="22" t="s">
        <v>2021</v>
      </c>
      <c r="H639" s="23">
        <f t="shared" si="187"/>
        <v>5</v>
      </c>
      <c r="I639" s="23">
        <f t="shared" si="175"/>
        <v>107</v>
      </c>
      <c r="J639" s="23">
        <f t="shared" si="176"/>
        <v>0</v>
      </c>
      <c r="K639" s="23">
        <f t="shared" si="177"/>
        <v>0</v>
      </c>
      <c r="L639" s="23">
        <f t="shared" si="178"/>
        <v>0</v>
      </c>
      <c r="M639" s="89" t="s">
        <v>1951</v>
      </c>
      <c r="N639" s="23">
        <f t="shared" si="179"/>
        <v>0</v>
      </c>
      <c r="O639" s="23">
        <f t="shared" si="180"/>
        <v>0</v>
      </c>
      <c r="P639" s="23">
        <f t="shared" si="181"/>
        <v>0</v>
      </c>
      <c r="Q639" s="112">
        <f t="shared" si="183"/>
        <v>0</v>
      </c>
      <c r="R639" s="112">
        <f t="shared" si="184"/>
        <v>0</v>
      </c>
      <c r="S639" s="112">
        <f t="shared" si="185"/>
        <v>0</v>
      </c>
      <c r="T639" s="89" t="s">
        <v>1952</v>
      </c>
      <c r="U639" s="23">
        <f t="shared" si="193"/>
        <v>0</v>
      </c>
      <c r="V639" s="23">
        <f t="shared" si="193"/>
        <v>0</v>
      </c>
      <c r="W639" s="23">
        <f t="shared" si="193"/>
        <v>0</v>
      </c>
      <c r="X639" s="23">
        <f t="shared" si="193"/>
        <v>0</v>
      </c>
      <c r="Y639" s="23">
        <f t="shared" si="193"/>
        <v>0</v>
      </c>
      <c r="Z639" s="23">
        <f t="shared" si="193"/>
        <v>0</v>
      </c>
    </row>
    <row r="640" spans="2:26" x14ac:dyDescent="0.15">
      <c r="B640" s="23">
        <v>638</v>
      </c>
      <c r="C640" s="23" t="str">
        <f t="shared" si="182"/>
        <v>挂饰638</v>
      </c>
      <c r="D640" s="23" t="str">
        <f t="shared" si="190"/>
        <v>c</v>
      </c>
      <c r="E640" s="89" t="s">
        <v>1952</v>
      </c>
      <c r="F640" s="90" t="s">
        <v>2018</v>
      </c>
      <c r="G640" s="22" t="s">
        <v>2021</v>
      </c>
      <c r="H640" s="23">
        <f t="shared" si="187"/>
        <v>6</v>
      </c>
      <c r="I640" s="23">
        <f t="shared" si="175"/>
        <v>128</v>
      </c>
      <c r="J640" s="23">
        <f t="shared" si="176"/>
        <v>0</v>
      </c>
      <c r="K640" s="23">
        <f t="shared" si="177"/>
        <v>0</v>
      </c>
      <c r="L640" s="23">
        <f t="shared" si="178"/>
        <v>0</v>
      </c>
      <c r="M640" s="89" t="s">
        <v>1951</v>
      </c>
      <c r="N640" s="23">
        <f t="shared" si="179"/>
        <v>0</v>
      </c>
      <c r="O640" s="23">
        <f t="shared" si="180"/>
        <v>0</v>
      </c>
      <c r="P640" s="23">
        <f t="shared" si="181"/>
        <v>0</v>
      </c>
      <c r="Q640" s="112">
        <f t="shared" si="183"/>
        <v>0</v>
      </c>
      <c r="R640" s="112">
        <f t="shared" si="184"/>
        <v>0</v>
      </c>
      <c r="S640" s="112">
        <f t="shared" si="185"/>
        <v>0</v>
      </c>
      <c r="T640" s="89" t="s">
        <v>1952</v>
      </c>
      <c r="U640" s="23">
        <f t="shared" si="193"/>
        <v>0</v>
      </c>
      <c r="V640" s="23">
        <f t="shared" si="193"/>
        <v>0</v>
      </c>
      <c r="W640" s="23">
        <f t="shared" si="193"/>
        <v>0</v>
      </c>
      <c r="X640" s="23">
        <f t="shared" si="193"/>
        <v>0</v>
      </c>
      <c r="Y640" s="23">
        <f t="shared" si="193"/>
        <v>0</v>
      </c>
      <c r="Z640" s="23">
        <f t="shared" si="193"/>
        <v>0</v>
      </c>
    </row>
    <row r="641" spans="2:26" x14ac:dyDescent="0.15">
      <c r="B641" s="23">
        <v>639</v>
      </c>
      <c r="C641" s="23" t="str">
        <f t="shared" si="182"/>
        <v>挂饰639</v>
      </c>
      <c r="D641" s="23" t="str">
        <f t="shared" si="190"/>
        <v>c</v>
      </c>
      <c r="E641" s="89" t="s">
        <v>1952</v>
      </c>
      <c r="F641" s="90" t="s">
        <v>2018</v>
      </c>
      <c r="G641" s="22" t="s">
        <v>2021</v>
      </c>
      <c r="H641" s="23">
        <f t="shared" si="187"/>
        <v>7</v>
      </c>
      <c r="I641" s="23">
        <f t="shared" si="175"/>
        <v>149</v>
      </c>
      <c r="J641" s="23">
        <f t="shared" si="176"/>
        <v>0</v>
      </c>
      <c r="K641" s="23">
        <f t="shared" si="177"/>
        <v>0</v>
      </c>
      <c r="L641" s="23">
        <f t="shared" si="178"/>
        <v>0</v>
      </c>
      <c r="M641" s="89" t="s">
        <v>1951</v>
      </c>
      <c r="N641" s="23">
        <f t="shared" si="179"/>
        <v>0</v>
      </c>
      <c r="O641" s="23">
        <f t="shared" si="180"/>
        <v>0</v>
      </c>
      <c r="P641" s="23">
        <f t="shared" si="181"/>
        <v>0</v>
      </c>
      <c r="Q641" s="112">
        <f t="shared" si="183"/>
        <v>0</v>
      </c>
      <c r="R641" s="112">
        <f t="shared" si="184"/>
        <v>0</v>
      </c>
      <c r="S641" s="112">
        <f t="shared" si="185"/>
        <v>0</v>
      </c>
      <c r="T641" s="89" t="s">
        <v>1952</v>
      </c>
      <c r="U641" s="23">
        <f t="shared" si="193"/>
        <v>0</v>
      </c>
      <c r="V641" s="23">
        <f t="shared" si="193"/>
        <v>0</v>
      </c>
      <c r="W641" s="23">
        <f t="shared" si="193"/>
        <v>0</v>
      </c>
      <c r="X641" s="23">
        <f t="shared" si="193"/>
        <v>0</v>
      </c>
      <c r="Y641" s="23">
        <f t="shared" si="193"/>
        <v>0</v>
      </c>
      <c r="Z641" s="23">
        <f t="shared" si="193"/>
        <v>0</v>
      </c>
    </row>
    <row r="642" spans="2:26" x14ac:dyDescent="0.15">
      <c r="B642" s="23">
        <v>640</v>
      </c>
      <c r="C642" s="23" t="str">
        <f t="shared" si="182"/>
        <v>挂饰640</v>
      </c>
      <c r="D642" s="23" t="str">
        <f t="shared" si="190"/>
        <v>c</v>
      </c>
      <c r="E642" s="89" t="s">
        <v>1952</v>
      </c>
      <c r="F642" s="90" t="s">
        <v>2018</v>
      </c>
      <c r="G642" s="22" t="s">
        <v>2021</v>
      </c>
      <c r="H642" s="23">
        <f t="shared" si="187"/>
        <v>8</v>
      </c>
      <c r="I642" s="23">
        <f t="shared" si="175"/>
        <v>170</v>
      </c>
      <c r="J642" s="23">
        <f t="shared" si="176"/>
        <v>0</v>
      </c>
      <c r="K642" s="23">
        <f t="shared" si="177"/>
        <v>0</v>
      </c>
      <c r="L642" s="23">
        <f t="shared" si="178"/>
        <v>0</v>
      </c>
      <c r="M642" s="89" t="s">
        <v>1951</v>
      </c>
      <c r="N642" s="23">
        <f t="shared" si="179"/>
        <v>0</v>
      </c>
      <c r="O642" s="23">
        <f t="shared" si="180"/>
        <v>0</v>
      </c>
      <c r="P642" s="23">
        <f t="shared" si="181"/>
        <v>0</v>
      </c>
      <c r="Q642" s="112">
        <f t="shared" si="183"/>
        <v>0</v>
      </c>
      <c r="R642" s="112">
        <f t="shared" si="184"/>
        <v>0</v>
      </c>
      <c r="S642" s="112">
        <f t="shared" si="185"/>
        <v>0</v>
      </c>
      <c r="T642" s="89" t="s">
        <v>1952</v>
      </c>
      <c r="U642" s="23">
        <f t="shared" si="193"/>
        <v>0</v>
      </c>
      <c r="V642" s="23">
        <f t="shared" si="193"/>
        <v>0</v>
      </c>
      <c r="W642" s="23">
        <f t="shared" si="193"/>
        <v>0</v>
      </c>
      <c r="X642" s="23">
        <f t="shared" si="193"/>
        <v>0</v>
      </c>
      <c r="Y642" s="23">
        <f t="shared" si="193"/>
        <v>0</v>
      </c>
      <c r="Z642" s="23">
        <f t="shared" si="193"/>
        <v>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75"/>
  <sheetViews>
    <sheetView workbookViewId="0">
      <selection activeCell="J37" sqref="J37"/>
    </sheetView>
  </sheetViews>
  <sheetFormatPr defaultRowHeight="12.75" x14ac:dyDescent="0.2"/>
  <cols>
    <col min="1" max="2" width="9" style="1"/>
    <col min="3" max="3" width="6.375" style="1" customWidth="1"/>
    <col min="4" max="6" width="9" style="1"/>
    <col min="7" max="7" width="7.125" style="1" customWidth="1"/>
    <col min="8" max="8" width="6.875" style="1" customWidth="1"/>
    <col min="9" max="9" width="4.75" style="1" customWidth="1"/>
    <col min="10" max="10" width="6.875" style="1" customWidth="1"/>
    <col min="11" max="11" width="10" style="1" customWidth="1"/>
    <col min="12" max="12" width="49.75" style="1" customWidth="1"/>
    <col min="13" max="16384" width="9" style="1"/>
  </cols>
  <sheetData>
    <row r="1" spans="1:12" ht="13.5" thickBot="1" x14ac:dyDescent="0.25"/>
    <row r="2" spans="1:12" x14ac:dyDescent="0.2">
      <c r="B2" s="148" t="s">
        <v>3465</v>
      </c>
      <c r="C2" s="149" t="s">
        <v>3466</v>
      </c>
      <c r="D2" s="149" t="s">
        <v>3467</v>
      </c>
      <c r="E2" s="149" t="s">
        <v>3468</v>
      </c>
      <c r="F2" s="149" t="s">
        <v>3469</v>
      </c>
      <c r="G2" s="149" t="s">
        <v>3470</v>
      </c>
      <c r="H2" s="149" t="s">
        <v>3471</v>
      </c>
      <c r="I2" s="150" t="s">
        <v>3472</v>
      </c>
      <c r="J2" s="150" t="s">
        <v>1608</v>
      </c>
      <c r="K2" s="150" t="s">
        <v>3473</v>
      </c>
      <c r="L2" s="151" t="s">
        <v>3474</v>
      </c>
    </row>
    <row r="3" spans="1:12" x14ac:dyDescent="0.2">
      <c r="B3" s="152" t="s">
        <v>3355</v>
      </c>
      <c r="C3" s="72">
        <v>1</v>
      </c>
      <c r="D3" s="72" t="s">
        <v>3356</v>
      </c>
      <c r="E3" s="153" t="s">
        <v>3357</v>
      </c>
      <c r="F3" s="153" t="s">
        <v>3358</v>
      </c>
      <c r="G3" s="153">
        <v>0</v>
      </c>
      <c r="H3" s="72" t="s">
        <v>3359</v>
      </c>
      <c r="I3" s="76">
        <v>0</v>
      </c>
      <c r="J3" s="76">
        <v>0</v>
      </c>
      <c r="K3" s="76" t="s">
        <v>3360</v>
      </c>
      <c r="L3" s="73" t="s">
        <v>3361</v>
      </c>
    </row>
    <row r="4" spans="1:12" x14ac:dyDescent="0.2">
      <c r="B4" s="152" t="s">
        <v>3355</v>
      </c>
      <c r="C4" s="72">
        <v>2</v>
      </c>
      <c r="D4" s="72" t="s">
        <v>3362</v>
      </c>
      <c r="E4" s="72" t="s">
        <v>3357</v>
      </c>
      <c r="F4" s="72" t="s">
        <v>3363</v>
      </c>
      <c r="G4" s="72">
        <v>0</v>
      </c>
      <c r="H4" s="153" t="s">
        <v>3364</v>
      </c>
      <c r="I4" s="76">
        <v>0</v>
      </c>
      <c r="J4" s="76">
        <v>0</v>
      </c>
      <c r="K4" s="76" t="s">
        <v>3360</v>
      </c>
      <c r="L4" s="73" t="s">
        <v>3365</v>
      </c>
    </row>
    <row r="5" spans="1:12" x14ac:dyDescent="0.2">
      <c r="B5" s="152" t="s">
        <v>3355</v>
      </c>
      <c r="C5" s="72">
        <v>3</v>
      </c>
      <c r="D5" s="72" t="s">
        <v>3366</v>
      </c>
      <c r="E5" s="72" t="s">
        <v>3357</v>
      </c>
      <c r="F5" s="72" t="s">
        <v>3363</v>
      </c>
      <c r="G5" s="72">
        <v>3</v>
      </c>
      <c r="H5" s="72" t="s">
        <v>3364</v>
      </c>
      <c r="I5" s="76">
        <v>0</v>
      </c>
      <c r="J5" s="76">
        <v>0</v>
      </c>
      <c r="K5" s="76" t="s">
        <v>3367</v>
      </c>
      <c r="L5" s="73" t="s">
        <v>3368</v>
      </c>
    </row>
    <row r="6" spans="1:12" x14ac:dyDescent="0.2">
      <c r="B6" s="152" t="s">
        <v>3355</v>
      </c>
      <c r="C6" s="72">
        <v>4</v>
      </c>
      <c r="D6" s="72" t="s">
        <v>3369</v>
      </c>
      <c r="E6" s="72" t="s">
        <v>3357</v>
      </c>
      <c r="F6" s="72" t="s">
        <v>3358</v>
      </c>
      <c r="G6" s="72">
        <v>0</v>
      </c>
      <c r="H6" s="72" t="s">
        <v>3364</v>
      </c>
      <c r="I6" s="76">
        <v>0</v>
      </c>
      <c r="J6" s="76">
        <v>0</v>
      </c>
      <c r="K6" s="76" t="s">
        <v>3360</v>
      </c>
      <c r="L6" s="73" t="s">
        <v>1589</v>
      </c>
    </row>
    <row r="7" spans="1:12" x14ac:dyDescent="0.2">
      <c r="B7" s="152" t="s">
        <v>3355</v>
      </c>
      <c r="C7" s="72">
        <v>5</v>
      </c>
      <c r="D7" s="72" t="s">
        <v>3370</v>
      </c>
      <c r="E7" s="72" t="s">
        <v>3357</v>
      </c>
      <c r="F7" s="72" t="s">
        <v>3358</v>
      </c>
      <c r="G7" s="72">
        <v>0</v>
      </c>
      <c r="H7" s="72" t="s">
        <v>3364</v>
      </c>
      <c r="I7" s="76">
        <v>0</v>
      </c>
      <c r="J7" s="76">
        <v>0</v>
      </c>
      <c r="K7" s="76" t="s">
        <v>3360</v>
      </c>
      <c r="L7" s="73" t="s">
        <v>1590</v>
      </c>
    </row>
    <row r="8" spans="1:12" x14ac:dyDescent="0.2">
      <c r="B8" s="152" t="s">
        <v>3355</v>
      </c>
      <c r="C8" s="72">
        <v>6</v>
      </c>
      <c r="D8" s="72" t="s">
        <v>3371</v>
      </c>
      <c r="E8" s="72" t="s">
        <v>3357</v>
      </c>
      <c r="F8" s="72" t="s">
        <v>3358</v>
      </c>
      <c r="G8" s="72">
        <v>0</v>
      </c>
      <c r="H8" s="72" t="s">
        <v>3364</v>
      </c>
      <c r="I8" s="76">
        <v>0</v>
      </c>
      <c r="J8" s="76">
        <v>0</v>
      </c>
      <c r="K8" s="76" t="s">
        <v>3360</v>
      </c>
      <c r="L8" s="73" t="s">
        <v>1591</v>
      </c>
    </row>
    <row r="9" spans="1:12" x14ac:dyDescent="0.2">
      <c r="B9" s="152" t="s">
        <v>3355</v>
      </c>
      <c r="C9" s="72">
        <v>7</v>
      </c>
      <c r="D9" s="72" t="s">
        <v>3372</v>
      </c>
      <c r="E9" s="72" t="s">
        <v>3357</v>
      </c>
      <c r="F9" s="72" t="s">
        <v>3373</v>
      </c>
      <c r="G9" s="72">
        <v>0</v>
      </c>
      <c r="H9" s="72" t="s">
        <v>3359</v>
      </c>
      <c r="I9" s="76">
        <v>0</v>
      </c>
      <c r="J9" s="76">
        <v>0</v>
      </c>
      <c r="K9" s="76" t="s">
        <v>3360</v>
      </c>
      <c r="L9" s="73" t="s">
        <v>3374</v>
      </c>
    </row>
    <row r="10" spans="1:12" x14ac:dyDescent="0.2">
      <c r="B10" s="152" t="s">
        <v>3355</v>
      </c>
      <c r="C10" s="72">
        <v>8</v>
      </c>
      <c r="D10" s="72" t="s">
        <v>3375</v>
      </c>
      <c r="E10" s="72" t="s">
        <v>3357</v>
      </c>
      <c r="F10" s="72" t="s">
        <v>3358</v>
      </c>
      <c r="G10" s="72">
        <v>0</v>
      </c>
      <c r="H10" s="72" t="s">
        <v>3364</v>
      </c>
      <c r="I10" s="76">
        <v>0</v>
      </c>
      <c r="J10" s="76">
        <v>0</v>
      </c>
      <c r="K10" s="76" t="s">
        <v>3360</v>
      </c>
      <c r="L10" s="73" t="s">
        <v>1592</v>
      </c>
    </row>
    <row r="11" spans="1:12" x14ac:dyDescent="0.2">
      <c r="A11" s="154"/>
      <c r="B11" s="152" t="s">
        <v>3376</v>
      </c>
      <c r="C11" s="72">
        <f>C3</f>
        <v>1</v>
      </c>
      <c r="D11" s="72" t="s">
        <v>3377</v>
      </c>
      <c r="E11" s="72" t="s">
        <v>3378</v>
      </c>
      <c r="F11" s="72" t="s">
        <v>3379</v>
      </c>
      <c r="G11" s="72">
        <v>0</v>
      </c>
      <c r="H11" s="72" t="s">
        <v>3380</v>
      </c>
      <c r="I11" s="76">
        <v>0</v>
      </c>
      <c r="J11" s="76">
        <v>0</v>
      </c>
      <c r="K11" s="76" t="s">
        <v>3381</v>
      </c>
      <c r="L11" s="73" t="s">
        <v>3382</v>
      </c>
    </row>
    <row r="12" spans="1:12" x14ac:dyDescent="0.2">
      <c r="A12" s="154"/>
      <c r="B12" s="152" t="s">
        <v>3376</v>
      </c>
      <c r="C12" s="72">
        <f t="shared" ref="C12:C75" si="0">C4</f>
        <v>2</v>
      </c>
      <c r="D12" s="72" t="s">
        <v>3383</v>
      </c>
      <c r="E12" s="72" t="s">
        <v>3378</v>
      </c>
      <c r="F12" s="72" t="s">
        <v>3379</v>
      </c>
      <c r="G12" s="72">
        <v>0</v>
      </c>
      <c r="H12" s="72" t="s">
        <v>3380</v>
      </c>
      <c r="I12" s="76">
        <v>0</v>
      </c>
      <c r="J12" s="76">
        <v>0</v>
      </c>
      <c r="K12" s="76" t="s">
        <v>3381</v>
      </c>
      <c r="L12" s="73" t="s">
        <v>3384</v>
      </c>
    </row>
    <row r="13" spans="1:12" x14ac:dyDescent="0.2">
      <c r="A13" s="154"/>
      <c r="B13" s="152" t="s">
        <v>3376</v>
      </c>
      <c r="C13" s="72">
        <f t="shared" si="0"/>
        <v>3</v>
      </c>
      <c r="D13" s="72" t="s">
        <v>3385</v>
      </c>
      <c r="E13" s="72" t="s">
        <v>3378</v>
      </c>
      <c r="F13" s="72" t="s">
        <v>3379</v>
      </c>
      <c r="G13" s="72">
        <v>0</v>
      </c>
      <c r="H13" s="72" t="s">
        <v>3380</v>
      </c>
      <c r="I13" s="76">
        <v>0</v>
      </c>
      <c r="J13" s="76">
        <v>0</v>
      </c>
      <c r="K13" s="76" t="s">
        <v>3386</v>
      </c>
      <c r="L13" s="73" t="s">
        <v>3387</v>
      </c>
    </row>
    <row r="14" spans="1:12" x14ac:dyDescent="0.2">
      <c r="A14" s="154"/>
      <c r="B14" s="152" t="s">
        <v>3376</v>
      </c>
      <c r="C14" s="72">
        <f t="shared" si="0"/>
        <v>4</v>
      </c>
      <c r="D14" s="72" t="s">
        <v>3388</v>
      </c>
      <c r="E14" s="72" t="s">
        <v>3378</v>
      </c>
      <c r="F14" s="72" t="s">
        <v>3379</v>
      </c>
      <c r="G14" s="72">
        <v>0</v>
      </c>
      <c r="H14" s="72" t="s">
        <v>3380</v>
      </c>
      <c r="I14" s="76">
        <v>0</v>
      </c>
      <c r="J14" s="76">
        <v>0</v>
      </c>
      <c r="K14" s="76" t="s">
        <v>3381</v>
      </c>
      <c r="L14" s="73" t="s">
        <v>3389</v>
      </c>
    </row>
    <row r="15" spans="1:12" x14ac:dyDescent="0.2">
      <c r="A15" s="154"/>
      <c r="B15" s="152" t="s">
        <v>3376</v>
      </c>
      <c r="C15" s="72">
        <f t="shared" si="0"/>
        <v>5</v>
      </c>
      <c r="D15" s="72" t="s">
        <v>3390</v>
      </c>
      <c r="E15" s="72" t="s">
        <v>3378</v>
      </c>
      <c r="F15" s="72" t="s">
        <v>3391</v>
      </c>
      <c r="G15" s="72">
        <v>0</v>
      </c>
      <c r="H15" s="72" t="s">
        <v>3392</v>
      </c>
      <c r="I15" s="76">
        <v>0</v>
      </c>
      <c r="J15" s="76">
        <v>0</v>
      </c>
      <c r="K15" s="76" t="s">
        <v>3381</v>
      </c>
      <c r="L15" s="73" t="s">
        <v>3393</v>
      </c>
    </row>
    <row r="16" spans="1:12" x14ac:dyDescent="0.2">
      <c r="A16" s="154"/>
      <c r="B16" s="152" t="s">
        <v>3376</v>
      </c>
      <c r="C16" s="72">
        <f t="shared" si="0"/>
        <v>6</v>
      </c>
      <c r="D16" s="72" t="s">
        <v>3394</v>
      </c>
      <c r="E16" s="72" t="s">
        <v>3378</v>
      </c>
      <c r="F16" s="72" t="s">
        <v>3379</v>
      </c>
      <c r="G16" s="72">
        <v>0</v>
      </c>
      <c r="H16" s="72" t="s">
        <v>3380</v>
      </c>
      <c r="I16" s="76">
        <v>0</v>
      </c>
      <c r="J16" s="76">
        <v>0</v>
      </c>
      <c r="K16" s="76" t="s">
        <v>3381</v>
      </c>
      <c r="L16" s="73" t="s">
        <v>3395</v>
      </c>
    </row>
    <row r="17" spans="1:12" x14ac:dyDescent="0.2">
      <c r="A17" s="154"/>
      <c r="B17" s="152" t="s">
        <v>3376</v>
      </c>
      <c r="C17" s="72">
        <f t="shared" si="0"/>
        <v>7</v>
      </c>
      <c r="D17" s="72" t="s">
        <v>3396</v>
      </c>
      <c r="E17" s="72" t="s">
        <v>3378</v>
      </c>
      <c r="F17" s="72" t="s">
        <v>3379</v>
      </c>
      <c r="G17" s="72">
        <v>2</v>
      </c>
      <c r="H17" s="72" t="s">
        <v>3380</v>
      </c>
      <c r="I17" s="76">
        <v>0</v>
      </c>
      <c r="J17" s="76">
        <v>0</v>
      </c>
      <c r="K17" s="76" t="s">
        <v>3381</v>
      </c>
      <c r="L17" s="73" t="s">
        <v>3397</v>
      </c>
    </row>
    <row r="18" spans="1:12" x14ac:dyDescent="0.2">
      <c r="A18" s="154"/>
      <c r="B18" s="152" t="s">
        <v>3376</v>
      </c>
      <c r="C18" s="72">
        <f t="shared" si="0"/>
        <v>8</v>
      </c>
      <c r="D18" s="72" t="s">
        <v>3398</v>
      </c>
      <c r="E18" s="72" t="s">
        <v>3378</v>
      </c>
      <c r="F18" s="72" t="s">
        <v>3379</v>
      </c>
      <c r="G18" s="72">
        <v>0</v>
      </c>
      <c r="H18" s="72" t="s">
        <v>3392</v>
      </c>
      <c r="I18" s="76">
        <v>0</v>
      </c>
      <c r="J18" s="76">
        <v>0</v>
      </c>
      <c r="K18" s="76" t="s">
        <v>3381</v>
      </c>
      <c r="L18" s="73" t="s">
        <v>3399</v>
      </c>
    </row>
    <row r="19" spans="1:12" x14ac:dyDescent="0.2">
      <c r="A19" s="154"/>
      <c r="B19" s="152" t="s">
        <v>3400</v>
      </c>
      <c r="C19" s="72">
        <f t="shared" si="0"/>
        <v>1</v>
      </c>
      <c r="D19" s="72" t="s">
        <v>3401</v>
      </c>
      <c r="E19" s="72" t="s">
        <v>3402</v>
      </c>
      <c r="F19" s="72" t="s">
        <v>3403</v>
      </c>
      <c r="G19" s="72">
        <v>4</v>
      </c>
      <c r="H19" s="72" t="s">
        <v>3404</v>
      </c>
      <c r="I19" s="76">
        <v>0.5</v>
      </c>
      <c r="J19" s="76">
        <v>100</v>
      </c>
      <c r="K19" s="76" t="s">
        <v>3405</v>
      </c>
      <c r="L19" s="73" t="s">
        <v>3406</v>
      </c>
    </row>
    <row r="20" spans="1:12" x14ac:dyDescent="0.2">
      <c r="A20" s="154"/>
      <c r="B20" s="152" t="s">
        <v>3400</v>
      </c>
      <c r="C20" s="72">
        <f t="shared" si="0"/>
        <v>2</v>
      </c>
      <c r="D20" s="72" t="s">
        <v>3407</v>
      </c>
      <c r="E20" s="72" t="s">
        <v>3402</v>
      </c>
      <c r="F20" s="72" t="s">
        <v>3408</v>
      </c>
      <c r="G20" s="72">
        <v>3</v>
      </c>
      <c r="H20" s="72" t="s">
        <v>3409</v>
      </c>
      <c r="I20" s="76">
        <v>0</v>
      </c>
      <c r="J20" s="76">
        <v>0</v>
      </c>
      <c r="K20" s="76" t="s">
        <v>3405</v>
      </c>
      <c r="L20" s="73" t="s">
        <v>3410</v>
      </c>
    </row>
    <row r="21" spans="1:12" x14ac:dyDescent="0.2">
      <c r="A21" s="154"/>
      <c r="B21" s="152" t="s">
        <v>3400</v>
      </c>
      <c r="C21" s="72">
        <f t="shared" si="0"/>
        <v>3</v>
      </c>
      <c r="D21" s="72" t="s">
        <v>3411</v>
      </c>
      <c r="E21" s="72" t="s">
        <v>3402</v>
      </c>
      <c r="F21" s="72" t="s">
        <v>3408</v>
      </c>
      <c r="G21" s="72">
        <v>10</v>
      </c>
      <c r="H21" s="72" t="s">
        <v>3409</v>
      </c>
      <c r="I21" s="76">
        <v>0</v>
      </c>
      <c r="J21" s="76">
        <v>0</v>
      </c>
      <c r="K21" s="76" t="s">
        <v>3412</v>
      </c>
      <c r="L21" s="73" t="s">
        <v>3413</v>
      </c>
    </row>
    <row r="22" spans="1:12" x14ac:dyDescent="0.2">
      <c r="A22" s="154"/>
      <c r="B22" s="152" t="s">
        <v>3400</v>
      </c>
      <c r="C22" s="72">
        <f t="shared" si="0"/>
        <v>4</v>
      </c>
      <c r="D22" s="72" t="s">
        <v>3414</v>
      </c>
      <c r="E22" s="72" t="s">
        <v>3402</v>
      </c>
      <c r="F22" s="72" t="s">
        <v>3408</v>
      </c>
      <c r="G22" s="72">
        <v>1</v>
      </c>
      <c r="H22" s="72" t="s">
        <v>3409</v>
      </c>
      <c r="I22" s="76">
        <v>0</v>
      </c>
      <c r="J22" s="76">
        <v>0</v>
      </c>
      <c r="K22" s="76" t="s">
        <v>3412</v>
      </c>
      <c r="L22" s="73" t="s">
        <v>3415</v>
      </c>
    </row>
    <row r="23" spans="1:12" x14ac:dyDescent="0.2">
      <c r="A23" s="154"/>
      <c r="B23" s="152" t="s">
        <v>3400</v>
      </c>
      <c r="C23" s="72">
        <f t="shared" si="0"/>
        <v>5</v>
      </c>
      <c r="D23" s="72" t="s">
        <v>3416</v>
      </c>
      <c r="E23" s="72" t="s">
        <v>3402</v>
      </c>
      <c r="F23" s="72" t="s">
        <v>3403</v>
      </c>
      <c r="G23" s="72">
        <v>3</v>
      </c>
      <c r="H23" s="72" t="s">
        <v>3409</v>
      </c>
      <c r="I23" s="76">
        <v>0</v>
      </c>
      <c r="J23" s="76">
        <v>0</v>
      </c>
      <c r="K23" s="76" t="s">
        <v>3405</v>
      </c>
      <c r="L23" s="73" t="s">
        <v>3417</v>
      </c>
    </row>
    <row r="24" spans="1:12" x14ac:dyDescent="0.2">
      <c r="A24" s="154"/>
      <c r="B24" s="152" t="s">
        <v>3400</v>
      </c>
      <c r="C24" s="72">
        <f t="shared" si="0"/>
        <v>6</v>
      </c>
      <c r="D24" s="72" t="s">
        <v>3418</v>
      </c>
      <c r="E24" s="72" t="s">
        <v>3402</v>
      </c>
      <c r="F24" s="72" t="s">
        <v>3403</v>
      </c>
      <c r="G24" s="72">
        <v>4</v>
      </c>
      <c r="H24" s="72" t="s">
        <v>3404</v>
      </c>
      <c r="I24" s="76">
        <v>1.5</v>
      </c>
      <c r="J24" s="76">
        <v>100</v>
      </c>
      <c r="K24" s="76" t="s">
        <v>3412</v>
      </c>
      <c r="L24" s="73" t="s">
        <v>3419</v>
      </c>
    </row>
    <row r="25" spans="1:12" x14ac:dyDescent="0.2">
      <c r="A25" s="154"/>
      <c r="B25" s="152" t="s">
        <v>3400</v>
      </c>
      <c r="C25" s="72">
        <f t="shared" si="0"/>
        <v>7</v>
      </c>
      <c r="D25" s="72" t="s">
        <v>3420</v>
      </c>
      <c r="E25" s="72" t="s">
        <v>3402</v>
      </c>
      <c r="F25" s="72" t="s">
        <v>3408</v>
      </c>
      <c r="G25" s="72">
        <v>5</v>
      </c>
      <c r="H25" s="72" t="s">
        <v>3409</v>
      </c>
      <c r="I25" s="76">
        <v>0</v>
      </c>
      <c r="J25" s="76">
        <v>0</v>
      </c>
      <c r="K25" s="76" t="s">
        <v>3405</v>
      </c>
      <c r="L25" s="73" t="s">
        <v>3421</v>
      </c>
    </row>
    <row r="26" spans="1:12" x14ac:dyDescent="0.2">
      <c r="A26" s="154"/>
      <c r="B26" s="152" t="s">
        <v>3400</v>
      </c>
      <c r="C26" s="72">
        <f t="shared" si="0"/>
        <v>8</v>
      </c>
      <c r="D26" s="72" t="s">
        <v>3422</v>
      </c>
      <c r="E26" s="72" t="s">
        <v>3402</v>
      </c>
      <c r="F26" s="72" t="s">
        <v>3403</v>
      </c>
      <c r="G26" s="72">
        <v>8</v>
      </c>
      <c r="H26" s="72" t="s">
        <v>3404</v>
      </c>
      <c r="I26" s="76">
        <v>0.5</v>
      </c>
      <c r="J26" s="76">
        <v>50</v>
      </c>
      <c r="K26" s="76" t="s">
        <v>3405</v>
      </c>
      <c r="L26" s="73" t="s">
        <v>3423</v>
      </c>
    </row>
    <row r="27" spans="1:12" x14ac:dyDescent="0.2">
      <c r="A27" s="154"/>
      <c r="B27" s="152" t="s">
        <v>3424</v>
      </c>
      <c r="C27" s="72">
        <f t="shared" si="0"/>
        <v>1</v>
      </c>
      <c r="D27" s="72" t="s">
        <v>3425</v>
      </c>
      <c r="E27" s="72" t="s">
        <v>3426</v>
      </c>
      <c r="F27" s="72" t="s">
        <v>3427</v>
      </c>
      <c r="G27" s="72">
        <v>2</v>
      </c>
      <c r="H27" s="72" t="s">
        <v>3364</v>
      </c>
      <c r="I27" s="76">
        <v>0.5</v>
      </c>
      <c r="J27" s="76">
        <v>50</v>
      </c>
      <c r="K27" s="76" t="s">
        <v>3360</v>
      </c>
      <c r="L27" s="73" t="s">
        <v>3428</v>
      </c>
    </row>
    <row r="28" spans="1:12" x14ac:dyDescent="0.2">
      <c r="A28" s="154"/>
      <c r="B28" s="152" t="s">
        <v>3424</v>
      </c>
      <c r="C28" s="72">
        <f t="shared" si="0"/>
        <v>2</v>
      </c>
      <c r="D28" s="72" t="s">
        <v>3429</v>
      </c>
      <c r="E28" s="72" t="s">
        <v>3426</v>
      </c>
      <c r="F28" s="72" t="s">
        <v>3358</v>
      </c>
      <c r="G28" s="72">
        <v>1</v>
      </c>
      <c r="H28" s="72" t="s">
        <v>3430</v>
      </c>
      <c r="I28" s="76">
        <v>0.5</v>
      </c>
      <c r="J28" s="76">
        <v>100</v>
      </c>
      <c r="K28" s="76" t="s">
        <v>3367</v>
      </c>
      <c r="L28" s="73" t="s">
        <v>3431</v>
      </c>
    </row>
    <row r="29" spans="1:12" x14ac:dyDescent="0.2">
      <c r="A29" s="154"/>
      <c r="B29" s="152" t="s">
        <v>3424</v>
      </c>
      <c r="C29" s="72">
        <f t="shared" si="0"/>
        <v>3</v>
      </c>
      <c r="D29" s="72" t="s">
        <v>3432</v>
      </c>
      <c r="E29" s="72" t="s">
        <v>3426</v>
      </c>
      <c r="F29" s="72" t="s">
        <v>3358</v>
      </c>
      <c r="G29" s="72">
        <v>2</v>
      </c>
      <c r="H29" s="72" t="s">
        <v>3430</v>
      </c>
      <c r="I29" s="76">
        <v>0</v>
      </c>
      <c r="J29" s="76">
        <v>0</v>
      </c>
      <c r="K29" s="76" t="s">
        <v>3367</v>
      </c>
      <c r="L29" s="73" t="s">
        <v>1611</v>
      </c>
    </row>
    <row r="30" spans="1:12" x14ac:dyDescent="0.2">
      <c r="A30" s="154"/>
      <c r="B30" s="152" t="s">
        <v>3424</v>
      </c>
      <c r="C30" s="72">
        <f t="shared" si="0"/>
        <v>4</v>
      </c>
      <c r="D30" s="72" t="s">
        <v>3433</v>
      </c>
      <c r="E30" s="72" t="s">
        <v>3426</v>
      </c>
      <c r="F30" s="72" t="s">
        <v>3373</v>
      </c>
      <c r="G30" s="72">
        <v>3</v>
      </c>
      <c r="H30" s="72" t="s">
        <v>3364</v>
      </c>
      <c r="I30" s="76">
        <v>0.5</v>
      </c>
      <c r="J30" s="76">
        <v>50</v>
      </c>
      <c r="K30" s="76" t="s">
        <v>3367</v>
      </c>
      <c r="L30" s="73" t="s">
        <v>3434</v>
      </c>
    </row>
    <row r="31" spans="1:12" x14ac:dyDescent="0.2">
      <c r="A31" s="154"/>
      <c r="B31" s="152" t="s">
        <v>3424</v>
      </c>
      <c r="C31" s="72">
        <f t="shared" si="0"/>
        <v>5</v>
      </c>
      <c r="D31" s="72" t="s">
        <v>3435</v>
      </c>
      <c r="E31" s="72" t="s">
        <v>3426</v>
      </c>
      <c r="F31" s="72" t="s">
        <v>3363</v>
      </c>
      <c r="G31" s="72">
        <v>4</v>
      </c>
      <c r="H31" s="72" t="s">
        <v>3364</v>
      </c>
      <c r="I31" s="76">
        <v>0</v>
      </c>
      <c r="J31" s="76">
        <v>0</v>
      </c>
      <c r="K31" s="76" t="s">
        <v>1612</v>
      </c>
      <c r="L31" s="73" t="s">
        <v>1613</v>
      </c>
    </row>
    <row r="32" spans="1:12" x14ac:dyDescent="0.2">
      <c r="A32" s="154"/>
      <c r="B32" s="152" t="s">
        <v>3424</v>
      </c>
      <c r="C32" s="72">
        <f t="shared" si="0"/>
        <v>6</v>
      </c>
      <c r="D32" s="72" t="s">
        <v>1614</v>
      </c>
      <c r="E32" s="72" t="s">
        <v>1601</v>
      </c>
      <c r="F32" s="72" t="s">
        <v>1609</v>
      </c>
      <c r="G32" s="72">
        <v>4</v>
      </c>
      <c r="H32" s="72" t="s">
        <v>1610</v>
      </c>
      <c r="I32" s="72">
        <v>0.5</v>
      </c>
      <c r="J32" s="72">
        <v>100</v>
      </c>
      <c r="K32" s="72" t="s">
        <v>3367</v>
      </c>
      <c r="L32" s="72" t="s">
        <v>3436</v>
      </c>
    </row>
    <row r="33" spans="1:12" x14ac:dyDescent="0.2">
      <c r="A33" s="154"/>
      <c r="B33" s="152" t="s">
        <v>3424</v>
      </c>
      <c r="C33" s="72">
        <f t="shared" si="0"/>
        <v>7</v>
      </c>
      <c r="D33" s="72" t="s">
        <v>3437</v>
      </c>
      <c r="E33" s="72" t="s">
        <v>3426</v>
      </c>
      <c r="F33" s="72" t="s">
        <v>3427</v>
      </c>
      <c r="G33" s="72">
        <v>6</v>
      </c>
      <c r="H33" s="72" t="s">
        <v>3364</v>
      </c>
      <c r="I33" s="76">
        <v>0</v>
      </c>
      <c r="J33" s="76">
        <v>0</v>
      </c>
      <c r="K33" s="76" t="s">
        <v>3360</v>
      </c>
      <c r="L33" s="73" t="s">
        <v>3438</v>
      </c>
    </row>
    <row r="34" spans="1:12" x14ac:dyDescent="0.2">
      <c r="A34" s="154"/>
      <c r="B34" s="152" t="s">
        <v>3424</v>
      </c>
      <c r="C34" s="72">
        <f t="shared" si="0"/>
        <v>8</v>
      </c>
      <c r="D34" s="72" t="s">
        <v>3439</v>
      </c>
      <c r="E34" s="72" t="s">
        <v>3426</v>
      </c>
      <c r="F34" s="72" t="s">
        <v>3427</v>
      </c>
      <c r="G34" s="72">
        <v>8</v>
      </c>
      <c r="H34" s="72" t="s">
        <v>3364</v>
      </c>
      <c r="I34" s="76">
        <v>0</v>
      </c>
      <c r="J34" s="76">
        <v>0</v>
      </c>
      <c r="K34" s="76" t="s">
        <v>3360</v>
      </c>
      <c r="L34" s="73" t="s">
        <v>1615</v>
      </c>
    </row>
    <row r="35" spans="1:12" x14ac:dyDescent="0.2">
      <c r="A35" s="154"/>
      <c r="B35" s="152" t="s">
        <v>3440</v>
      </c>
      <c r="C35" s="72">
        <f t="shared" si="0"/>
        <v>1</v>
      </c>
      <c r="D35" s="72" t="s">
        <v>3441</v>
      </c>
      <c r="E35" s="72" t="s">
        <v>3426</v>
      </c>
      <c r="F35" s="72" t="s">
        <v>3363</v>
      </c>
      <c r="G35" s="72">
        <v>2</v>
      </c>
      <c r="H35" s="72" t="s">
        <v>3364</v>
      </c>
      <c r="I35" s="76">
        <v>0</v>
      </c>
      <c r="J35" s="76">
        <v>0</v>
      </c>
      <c r="K35" s="76" t="s">
        <v>3367</v>
      </c>
      <c r="L35" s="73" t="s">
        <v>3442</v>
      </c>
    </row>
    <row r="36" spans="1:12" x14ac:dyDescent="0.2">
      <c r="A36" s="154"/>
      <c r="B36" s="152" t="s">
        <v>3440</v>
      </c>
      <c r="C36" s="72">
        <f t="shared" si="0"/>
        <v>2</v>
      </c>
      <c r="D36" s="72" t="s">
        <v>3443</v>
      </c>
      <c r="E36" s="72" t="s">
        <v>3357</v>
      </c>
      <c r="F36" s="72" t="s">
        <v>3363</v>
      </c>
      <c r="G36" s="72">
        <v>0</v>
      </c>
      <c r="H36" s="72" t="s">
        <v>3364</v>
      </c>
      <c r="I36" s="76">
        <v>0</v>
      </c>
      <c r="J36" s="76">
        <v>0</v>
      </c>
      <c r="K36" s="76" t="s">
        <v>3360</v>
      </c>
      <c r="L36" s="73" t="s">
        <v>2068</v>
      </c>
    </row>
    <row r="37" spans="1:12" x14ac:dyDescent="0.2">
      <c r="A37" s="154"/>
      <c r="B37" s="152" t="s">
        <v>3440</v>
      </c>
      <c r="C37" s="72">
        <f t="shared" si="0"/>
        <v>3</v>
      </c>
      <c r="D37" s="72" t="s">
        <v>3444</v>
      </c>
      <c r="E37" s="72" t="s">
        <v>3426</v>
      </c>
      <c r="F37" s="72" t="s">
        <v>3363</v>
      </c>
      <c r="G37" s="72">
        <v>10</v>
      </c>
      <c r="H37" s="72" t="s">
        <v>3364</v>
      </c>
      <c r="I37" s="76">
        <v>0</v>
      </c>
      <c r="J37" s="76">
        <v>0</v>
      </c>
      <c r="K37" s="76" t="s">
        <v>3360</v>
      </c>
      <c r="L37" s="73" t="s">
        <v>2069</v>
      </c>
    </row>
    <row r="38" spans="1:12" x14ac:dyDescent="0.2">
      <c r="A38" s="154"/>
      <c r="B38" s="152" t="s">
        <v>3440</v>
      </c>
      <c r="C38" s="72">
        <f t="shared" si="0"/>
        <v>4</v>
      </c>
      <c r="D38" s="72" t="s">
        <v>3445</v>
      </c>
      <c r="E38" s="72" t="s">
        <v>3426</v>
      </c>
      <c r="F38" s="72" t="s">
        <v>3363</v>
      </c>
      <c r="G38" s="72">
        <v>10</v>
      </c>
      <c r="H38" s="72" t="s">
        <v>3364</v>
      </c>
      <c r="I38" s="76">
        <v>0</v>
      </c>
      <c r="J38" s="76">
        <v>0</v>
      </c>
      <c r="K38" s="76" t="s">
        <v>3360</v>
      </c>
      <c r="L38" s="73" t="s">
        <v>2071</v>
      </c>
    </row>
    <row r="39" spans="1:12" x14ac:dyDescent="0.2">
      <c r="A39" s="154"/>
      <c r="B39" s="152" t="s">
        <v>3440</v>
      </c>
      <c r="C39" s="72">
        <f t="shared" si="0"/>
        <v>5</v>
      </c>
      <c r="D39" s="72" t="s">
        <v>3446</v>
      </c>
      <c r="E39" s="72" t="s">
        <v>3357</v>
      </c>
      <c r="F39" s="72" t="s">
        <v>3363</v>
      </c>
      <c r="G39" s="72">
        <v>0</v>
      </c>
      <c r="H39" s="72" t="s">
        <v>3364</v>
      </c>
      <c r="I39" s="76">
        <v>0</v>
      </c>
      <c r="J39" s="76">
        <v>0</v>
      </c>
      <c r="K39" s="76" t="s">
        <v>3367</v>
      </c>
      <c r="L39" s="73" t="s">
        <v>2072</v>
      </c>
    </row>
    <row r="40" spans="1:12" x14ac:dyDescent="0.2">
      <c r="A40" s="154"/>
      <c r="B40" s="152" t="s">
        <v>3440</v>
      </c>
      <c r="C40" s="72">
        <f t="shared" si="0"/>
        <v>6</v>
      </c>
      <c r="D40" s="72" t="s">
        <v>3447</v>
      </c>
      <c r="E40" s="72" t="s">
        <v>3426</v>
      </c>
      <c r="F40" s="72" t="s">
        <v>3363</v>
      </c>
      <c r="G40" s="72">
        <v>10</v>
      </c>
      <c r="H40" s="72" t="s">
        <v>3364</v>
      </c>
      <c r="I40" s="76">
        <v>0</v>
      </c>
      <c r="J40" s="76">
        <v>0</v>
      </c>
      <c r="K40" s="76" t="s">
        <v>3367</v>
      </c>
      <c r="L40" s="73" t="s">
        <v>2073</v>
      </c>
    </row>
    <row r="41" spans="1:12" x14ac:dyDescent="0.2">
      <c r="A41" s="154"/>
      <c r="B41" s="152" t="s">
        <v>3440</v>
      </c>
      <c r="C41" s="72">
        <f t="shared" si="0"/>
        <v>7</v>
      </c>
      <c r="D41" s="72" t="s">
        <v>3448</v>
      </c>
      <c r="E41" s="72" t="s">
        <v>3357</v>
      </c>
      <c r="F41" s="72" t="s">
        <v>3363</v>
      </c>
      <c r="G41" s="72">
        <v>0</v>
      </c>
      <c r="H41" s="72" t="s">
        <v>3364</v>
      </c>
      <c r="I41" s="76">
        <v>0</v>
      </c>
      <c r="J41" s="76">
        <v>0</v>
      </c>
      <c r="K41" s="76" t="s">
        <v>1612</v>
      </c>
      <c r="L41" s="73" t="s">
        <v>2074</v>
      </c>
    </row>
    <row r="42" spans="1:12" x14ac:dyDescent="0.2">
      <c r="A42" s="154"/>
      <c r="B42" s="152" t="s">
        <v>3440</v>
      </c>
      <c r="C42" s="72">
        <f t="shared" si="0"/>
        <v>8</v>
      </c>
      <c r="D42" s="72" t="s">
        <v>3449</v>
      </c>
      <c r="E42" s="72" t="s">
        <v>3426</v>
      </c>
      <c r="F42" s="72" t="s">
        <v>3363</v>
      </c>
      <c r="G42" s="72">
        <v>20</v>
      </c>
      <c r="H42" s="72" t="s">
        <v>3364</v>
      </c>
      <c r="I42" s="76">
        <v>0</v>
      </c>
      <c r="J42" s="76">
        <v>0</v>
      </c>
      <c r="K42" s="76" t="s">
        <v>3367</v>
      </c>
      <c r="L42" s="73" t="s">
        <v>2070</v>
      </c>
    </row>
    <row r="43" spans="1:12" x14ac:dyDescent="0.2">
      <c r="A43" s="154"/>
      <c r="B43" s="152" t="s">
        <v>3450</v>
      </c>
      <c r="C43" s="72">
        <f t="shared" si="0"/>
        <v>1</v>
      </c>
      <c r="D43" s="72"/>
      <c r="E43" s="72"/>
      <c r="F43" s="72"/>
      <c r="G43" s="72"/>
      <c r="H43" s="72"/>
      <c r="I43" s="76"/>
      <c r="J43" s="76"/>
      <c r="K43" s="76"/>
      <c r="L43" s="73"/>
    </row>
    <row r="44" spans="1:12" x14ac:dyDescent="0.2">
      <c r="A44" s="154"/>
      <c r="B44" s="152" t="s">
        <v>3450</v>
      </c>
      <c r="C44" s="72">
        <f t="shared" si="0"/>
        <v>2</v>
      </c>
      <c r="D44" s="72"/>
      <c r="E44" s="72"/>
      <c r="F44" s="72"/>
      <c r="G44" s="72"/>
      <c r="H44" s="72"/>
      <c r="I44" s="76"/>
      <c r="J44" s="76"/>
      <c r="K44" s="76"/>
      <c r="L44" s="73"/>
    </row>
    <row r="45" spans="1:12" x14ac:dyDescent="0.2">
      <c r="A45" s="154"/>
      <c r="B45" s="152" t="s">
        <v>3450</v>
      </c>
      <c r="C45" s="72">
        <f t="shared" si="0"/>
        <v>3</v>
      </c>
      <c r="D45" s="72"/>
      <c r="E45" s="72"/>
      <c r="F45" s="72"/>
      <c r="G45" s="72"/>
      <c r="H45" s="72"/>
      <c r="I45" s="76"/>
      <c r="J45" s="76"/>
      <c r="K45" s="76"/>
      <c r="L45" s="73"/>
    </row>
    <row r="46" spans="1:12" x14ac:dyDescent="0.2">
      <c r="A46" s="154"/>
      <c r="B46" s="152" t="s">
        <v>3450</v>
      </c>
      <c r="C46" s="72">
        <f t="shared" si="0"/>
        <v>4</v>
      </c>
      <c r="D46" s="72"/>
      <c r="E46" s="72"/>
      <c r="F46" s="72"/>
      <c r="G46" s="72"/>
      <c r="H46" s="72"/>
      <c r="I46" s="76"/>
      <c r="J46" s="76"/>
      <c r="K46" s="76"/>
      <c r="L46" s="73"/>
    </row>
    <row r="47" spans="1:12" x14ac:dyDescent="0.2">
      <c r="A47" s="154"/>
      <c r="B47" s="152" t="s">
        <v>3450</v>
      </c>
      <c r="C47" s="72">
        <f t="shared" si="0"/>
        <v>5</v>
      </c>
      <c r="D47" s="72"/>
      <c r="E47" s="72"/>
      <c r="F47" s="72"/>
      <c r="G47" s="72"/>
      <c r="H47" s="72"/>
      <c r="I47" s="76"/>
      <c r="J47" s="76"/>
      <c r="K47" s="76"/>
      <c r="L47" s="73"/>
    </row>
    <row r="48" spans="1:12" x14ac:dyDescent="0.2">
      <c r="A48" s="154"/>
      <c r="B48" s="152" t="s">
        <v>3450</v>
      </c>
      <c r="C48" s="72">
        <f t="shared" si="0"/>
        <v>6</v>
      </c>
      <c r="D48" s="72"/>
      <c r="E48" s="72"/>
      <c r="F48" s="72"/>
      <c r="G48" s="72"/>
      <c r="H48" s="72"/>
      <c r="I48" s="76"/>
      <c r="J48" s="76"/>
      <c r="K48" s="76"/>
      <c r="L48" s="73"/>
    </row>
    <row r="49" spans="1:12" x14ac:dyDescent="0.2">
      <c r="A49" s="154"/>
      <c r="B49" s="152" t="s">
        <v>3450</v>
      </c>
      <c r="C49" s="72">
        <f t="shared" si="0"/>
        <v>7</v>
      </c>
      <c r="D49" s="72"/>
      <c r="E49" s="72"/>
      <c r="F49" s="72"/>
      <c r="G49" s="72"/>
      <c r="H49" s="72"/>
      <c r="I49" s="76"/>
      <c r="J49" s="76"/>
      <c r="K49" s="76"/>
      <c r="L49" s="73"/>
    </row>
    <row r="50" spans="1:12" x14ac:dyDescent="0.2">
      <c r="A50" s="154"/>
      <c r="B50" s="152" t="s">
        <v>3450</v>
      </c>
      <c r="C50" s="72">
        <f t="shared" si="0"/>
        <v>8</v>
      </c>
      <c r="D50" s="72"/>
      <c r="E50" s="72"/>
      <c r="F50" s="72"/>
      <c r="G50" s="72"/>
      <c r="H50" s="72"/>
      <c r="I50" s="76"/>
      <c r="J50" s="76"/>
      <c r="K50" s="76"/>
      <c r="L50" s="73"/>
    </row>
    <row r="51" spans="1:12" x14ac:dyDescent="0.2">
      <c r="A51" s="154"/>
      <c r="B51" s="152" t="s">
        <v>3451</v>
      </c>
      <c r="C51" s="72">
        <f t="shared" si="0"/>
        <v>1</v>
      </c>
      <c r="D51" s="72"/>
      <c r="E51" s="72"/>
      <c r="F51" s="72"/>
      <c r="G51" s="72"/>
      <c r="H51" s="72"/>
      <c r="I51" s="76"/>
      <c r="J51" s="76"/>
      <c r="K51" s="76"/>
      <c r="L51" s="73"/>
    </row>
    <row r="52" spans="1:12" x14ac:dyDescent="0.2">
      <c r="A52" s="154"/>
      <c r="B52" s="152" t="s">
        <v>3451</v>
      </c>
      <c r="C52" s="72">
        <f t="shared" si="0"/>
        <v>2</v>
      </c>
      <c r="D52" s="72"/>
      <c r="E52" s="72"/>
      <c r="F52" s="72"/>
      <c r="G52" s="72"/>
      <c r="H52" s="72"/>
      <c r="I52" s="76"/>
      <c r="J52" s="76"/>
      <c r="K52" s="76"/>
      <c r="L52" s="73"/>
    </row>
    <row r="53" spans="1:12" x14ac:dyDescent="0.2">
      <c r="A53" s="154"/>
      <c r="B53" s="152" t="s">
        <v>3451</v>
      </c>
      <c r="C53" s="72">
        <f t="shared" si="0"/>
        <v>3</v>
      </c>
      <c r="D53" s="72"/>
      <c r="E53" s="72"/>
      <c r="F53" s="72"/>
      <c r="G53" s="72"/>
      <c r="H53" s="72"/>
      <c r="I53" s="76"/>
      <c r="J53" s="76"/>
      <c r="K53" s="76"/>
      <c r="L53" s="73"/>
    </row>
    <row r="54" spans="1:12" x14ac:dyDescent="0.2">
      <c r="A54" s="154"/>
      <c r="B54" s="152" t="s">
        <v>3451</v>
      </c>
      <c r="C54" s="72">
        <f t="shared" si="0"/>
        <v>4</v>
      </c>
      <c r="D54" s="72"/>
      <c r="E54" s="72"/>
      <c r="F54" s="72"/>
      <c r="G54" s="72"/>
      <c r="H54" s="72"/>
      <c r="I54" s="76"/>
      <c r="J54" s="76"/>
      <c r="K54" s="76"/>
      <c r="L54" s="73"/>
    </row>
    <row r="55" spans="1:12" x14ac:dyDescent="0.2">
      <c r="A55" s="154"/>
      <c r="B55" s="152" t="s">
        <v>3451</v>
      </c>
      <c r="C55" s="72">
        <f t="shared" si="0"/>
        <v>5</v>
      </c>
      <c r="D55" s="72"/>
      <c r="E55" s="72"/>
      <c r="F55" s="72"/>
      <c r="G55" s="72"/>
      <c r="H55" s="72"/>
      <c r="I55" s="76"/>
      <c r="J55" s="76"/>
      <c r="K55" s="76"/>
      <c r="L55" s="73"/>
    </row>
    <row r="56" spans="1:12" x14ac:dyDescent="0.2">
      <c r="A56" s="154"/>
      <c r="B56" s="152" t="s">
        <v>3451</v>
      </c>
      <c r="C56" s="72">
        <f t="shared" si="0"/>
        <v>6</v>
      </c>
      <c r="D56" s="72"/>
      <c r="E56" s="72"/>
      <c r="F56" s="72"/>
      <c r="G56" s="72"/>
      <c r="H56" s="72"/>
      <c r="I56" s="76"/>
      <c r="J56" s="76"/>
      <c r="K56" s="76"/>
      <c r="L56" s="73"/>
    </row>
    <row r="57" spans="1:12" x14ac:dyDescent="0.2">
      <c r="A57" s="154"/>
      <c r="B57" s="152" t="s">
        <v>3451</v>
      </c>
      <c r="C57" s="72">
        <f t="shared" si="0"/>
        <v>7</v>
      </c>
      <c r="D57" s="72"/>
      <c r="E57" s="72"/>
      <c r="F57" s="72"/>
      <c r="G57" s="72"/>
      <c r="H57" s="72"/>
      <c r="I57" s="76"/>
      <c r="J57" s="76"/>
      <c r="K57" s="76"/>
      <c r="L57" s="73"/>
    </row>
    <row r="58" spans="1:12" x14ac:dyDescent="0.2">
      <c r="A58" s="154"/>
      <c r="B58" s="152" t="s">
        <v>3451</v>
      </c>
      <c r="C58" s="72">
        <f t="shared" si="0"/>
        <v>8</v>
      </c>
      <c r="D58" s="72"/>
      <c r="E58" s="72"/>
      <c r="F58" s="72"/>
      <c r="G58" s="72"/>
      <c r="H58" s="72"/>
      <c r="I58" s="76"/>
      <c r="J58" s="76"/>
      <c r="K58" s="76"/>
      <c r="L58" s="73"/>
    </row>
    <row r="59" spans="1:12" x14ac:dyDescent="0.2">
      <c r="A59" s="154"/>
      <c r="B59" s="152" t="s">
        <v>3452</v>
      </c>
      <c r="C59" s="72">
        <f t="shared" si="0"/>
        <v>1</v>
      </c>
      <c r="D59" s="72"/>
      <c r="E59" s="72"/>
      <c r="F59" s="72"/>
      <c r="G59" s="72"/>
      <c r="H59" s="72"/>
      <c r="I59" s="76"/>
      <c r="J59" s="76"/>
      <c r="K59" s="76"/>
      <c r="L59" s="73"/>
    </row>
    <row r="60" spans="1:12" x14ac:dyDescent="0.2">
      <c r="A60" s="154"/>
      <c r="B60" s="152" t="s">
        <v>3452</v>
      </c>
      <c r="C60" s="72">
        <f t="shared" si="0"/>
        <v>2</v>
      </c>
      <c r="D60" s="72"/>
      <c r="E60" s="72"/>
      <c r="F60" s="72"/>
      <c r="G60" s="72"/>
      <c r="H60" s="72"/>
      <c r="I60" s="76"/>
      <c r="J60" s="76"/>
      <c r="K60" s="76"/>
      <c r="L60" s="73"/>
    </row>
    <row r="61" spans="1:12" x14ac:dyDescent="0.2">
      <c r="A61" s="154"/>
      <c r="B61" s="152" t="s">
        <v>3452</v>
      </c>
      <c r="C61" s="72">
        <f t="shared" si="0"/>
        <v>3</v>
      </c>
      <c r="D61" s="72"/>
      <c r="E61" s="72"/>
      <c r="F61" s="72"/>
      <c r="G61" s="72"/>
      <c r="H61" s="72"/>
      <c r="I61" s="76"/>
      <c r="J61" s="76"/>
      <c r="K61" s="76"/>
      <c r="L61" s="73"/>
    </row>
    <row r="62" spans="1:12" x14ac:dyDescent="0.2">
      <c r="A62" s="154"/>
      <c r="B62" s="152" t="s">
        <v>3452</v>
      </c>
      <c r="C62" s="72">
        <f t="shared" si="0"/>
        <v>4</v>
      </c>
      <c r="D62" s="72"/>
      <c r="E62" s="72"/>
      <c r="F62" s="72"/>
      <c r="G62" s="72"/>
      <c r="H62" s="72"/>
      <c r="I62" s="76"/>
      <c r="J62" s="76"/>
      <c r="K62" s="76"/>
      <c r="L62" s="73"/>
    </row>
    <row r="63" spans="1:12" x14ac:dyDescent="0.2">
      <c r="A63" s="154"/>
      <c r="B63" s="152" t="s">
        <v>3452</v>
      </c>
      <c r="C63" s="72">
        <f t="shared" si="0"/>
        <v>5</v>
      </c>
      <c r="D63" s="72"/>
      <c r="E63" s="72"/>
      <c r="F63" s="72"/>
      <c r="G63" s="72"/>
      <c r="H63" s="72"/>
      <c r="I63" s="76"/>
      <c r="J63" s="76"/>
      <c r="K63" s="76"/>
      <c r="L63" s="73"/>
    </row>
    <row r="64" spans="1:12" x14ac:dyDescent="0.2">
      <c r="A64" s="154"/>
      <c r="B64" s="152" t="s">
        <v>3452</v>
      </c>
      <c r="C64" s="72">
        <f t="shared" si="0"/>
        <v>6</v>
      </c>
      <c r="D64" s="72"/>
      <c r="E64" s="72"/>
      <c r="F64" s="72"/>
      <c r="G64" s="72"/>
      <c r="H64" s="72"/>
      <c r="I64" s="76"/>
      <c r="J64" s="76"/>
      <c r="K64" s="76"/>
      <c r="L64" s="73"/>
    </row>
    <row r="65" spans="1:12" x14ac:dyDescent="0.2">
      <c r="A65" s="154"/>
      <c r="B65" s="152" t="s">
        <v>3452</v>
      </c>
      <c r="C65" s="72">
        <f t="shared" si="0"/>
        <v>7</v>
      </c>
      <c r="D65" s="72"/>
      <c r="E65" s="72"/>
      <c r="F65" s="72"/>
      <c r="G65" s="72"/>
      <c r="H65" s="72"/>
      <c r="I65" s="76"/>
      <c r="J65" s="76"/>
      <c r="K65" s="76"/>
      <c r="L65" s="73"/>
    </row>
    <row r="66" spans="1:12" x14ac:dyDescent="0.2">
      <c r="A66" s="154"/>
      <c r="B66" s="152" t="s">
        <v>3452</v>
      </c>
      <c r="C66" s="72">
        <f t="shared" si="0"/>
        <v>8</v>
      </c>
      <c r="D66" s="72"/>
      <c r="E66" s="72"/>
      <c r="F66" s="72"/>
      <c r="G66" s="72"/>
      <c r="H66" s="72"/>
      <c r="I66" s="76"/>
      <c r="J66" s="76"/>
      <c r="K66" s="76"/>
      <c r="L66" s="73"/>
    </row>
    <row r="67" spans="1:12" x14ac:dyDescent="0.2">
      <c r="A67" s="154"/>
      <c r="B67" s="152" t="s">
        <v>3453</v>
      </c>
      <c r="C67" s="72">
        <f t="shared" si="0"/>
        <v>1</v>
      </c>
      <c r="D67" s="72"/>
      <c r="E67" s="72"/>
      <c r="F67" s="72"/>
      <c r="G67" s="72"/>
      <c r="H67" s="72"/>
      <c r="I67" s="76"/>
      <c r="J67" s="76"/>
      <c r="K67" s="76"/>
      <c r="L67" s="73"/>
    </row>
    <row r="68" spans="1:12" x14ac:dyDescent="0.2">
      <c r="A68" s="154"/>
      <c r="B68" s="152" t="s">
        <v>3453</v>
      </c>
      <c r="C68" s="72">
        <f t="shared" si="0"/>
        <v>2</v>
      </c>
      <c r="D68" s="72"/>
      <c r="E68" s="72"/>
      <c r="F68" s="72"/>
      <c r="G68" s="72"/>
      <c r="H68" s="72"/>
      <c r="I68" s="76"/>
      <c r="J68" s="76"/>
      <c r="K68" s="76"/>
      <c r="L68" s="73"/>
    </row>
    <row r="69" spans="1:12" x14ac:dyDescent="0.2">
      <c r="A69" s="154"/>
      <c r="B69" s="152" t="s">
        <v>3453</v>
      </c>
      <c r="C69" s="72">
        <f t="shared" si="0"/>
        <v>3</v>
      </c>
      <c r="D69" s="72"/>
      <c r="E69" s="72"/>
      <c r="F69" s="72"/>
      <c r="G69" s="72"/>
      <c r="H69" s="72"/>
      <c r="I69" s="76"/>
      <c r="J69" s="76"/>
      <c r="K69" s="76"/>
      <c r="L69" s="73"/>
    </row>
    <row r="70" spans="1:12" x14ac:dyDescent="0.2">
      <c r="A70" s="154"/>
      <c r="B70" s="152" t="s">
        <v>3453</v>
      </c>
      <c r="C70" s="72">
        <f t="shared" si="0"/>
        <v>4</v>
      </c>
      <c r="D70" s="72"/>
      <c r="E70" s="72"/>
      <c r="F70" s="72"/>
      <c r="G70" s="72"/>
      <c r="H70" s="72"/>
      <c r="I70" s="76"/>
      <c r="J70" s="76"/>
      <c r="K70" s="76"/>
      <c r="L70" s="73"/>
    </row>
    <row r="71" spans="1:12" x14ac:dyDescent="0.2">
      <c r="A71" s="154"/>
      <c r="B71" s="152" t="s">
        <v>3453</v>
      </c>
      <c r="C71" s="72">
        <f t="shared" si="0"/>
        <v>5</v>
      </c>
      <c r="D71" s="72"/>
      <c r="E71" s="72"/>
      <c r="F71" s="72"/>
      <c r="G71" s="72"/>
      <c r="H71" s="72"/>
      <c r="I71" s="76"/>
      <c r="J71" s="76"/>
      <c r="K71" s="76"/>
      <c r="L71" s="73"/>
    </row>
    <row r="72" spans="1:12" x14ac:dyDescent="0.2">
      <c r="A72" s="154"/>
      <c r="B72" s="152" t="s">
        <v>3453</v>
      </c>
      <c r="C72" s="72">
        <f t="shared" si="0"/>
        <v>6</v>
      </c>
      <c r="D72" s="72"/>
      <c r="E72" s="72"/>
      <c r="F72" s="72"/>
      <c r="G72" s="72"/>
      <c r="H72" s="72"/>
      <c r="I72" s="76"/>
      <c r="J72" s="76"/>
      <c r="K72" s="76"/>
      <c r="L72" s="73"/>
    </row>
    <row r="73" spans="1:12" x14ac:dyDescent="0.2">
      <c r="A73" s="154"/>
      <c r="B73" s="152" t="s">
        <v>3453</v>
      </c>
      <c r="C73" s="72">
        <f t="shared" si="0"/>
        <v>7</v>
      </c>
      <c r="D73" s="72"/>
      <c r="E73" s="72"/>
      <c r="F73" s="72"/>
      <c r="G73" s="72"/>
      <c r="H73" s="72"/>
      <c r="I73" s="76"/>
      <c r="J73" s="76"/>
      <c r="K73" s="76"/>
      <c r="L73" s="73"/>
    </row>
    <row r="74" spans="1:12" x14ac:dyDescent="0.2">
      <c r="A74" s="154"/>
      <c r="B74" s="152" t="s">
        <v>3453</v>
      </c>
      <c r="C74" s="72">
        <f t="shared" si="0"/>
        <v>8</v>
      </c>
      <c r="D74" s="72"/>
      <c r="E74" s="72"/>
      <c r="F74" s="72"/>
      <c r="G74" s="72"/>
      <c r="H74" s="72"/>
      <c r="I74" s="76"/>
      <c r="J74" s="76"/>
      <c r="K74" s="76"/>
      <c r="L74" s="73"/>
    </row>
    <row r="75" spans="1:12" x14ac:dyDescent="0.2">
      <c r="A75" s="154"/>
      <c r="B75" s="152" t="s">
        <v>3454</v>
      </c>
      <c r="C75" s="72">
        <f t="shared" si="0"/>
        <v>1</v>
      </c>
      <c r="D75" s="72"/>
      <c r="E75" s="72"/>
      <c r="F75" s="72"/>
      <c r="G75" s="72"/>
      <c r="H75" s="72"/>
      <c r="I75" s="76"/>
      <c r="J75" s="76"/>
      <c r="K75" s="76"/>
      <c r="L75" s="73"/>
    </row>
    <row r="76" spans="1:12" x14ac:dyDescent="0.2">
      <c r="A76" s="154"/>
      <c r="B76" s="152" t="s">
        <v>3454</v>
      </c>
      <c r="C76" s="72">
        <f t="shared" ref="C76:C139" si="1">C68</f>
        <v>2</v>
      </c>
      <c r="D76" s="72"/>
      <c r="E76" s="72"/>
      <c r="F76" s="72"/>
      <c r="G76" s="72"/>
      <c r="H76" s="72"/>
      <c r="I76" s="76"/>
      <c r="J76" s="76"/>
      <c r="K76" s="76"/>
      <c r="L76" s="73"/>
    </row>
    <row r="77" spans="1:12" x14ac:dyDescent="0.2">
      <c r="A77" s="154"/>
      <c r="B77" s="152" t="s">
        <v>3454</v>
      </c>
      <c r="C77" s="72">
        <f t="shared" si="1"/>
        <v>3</v>
      </c>
      <c r="D77" s="72"/>
      <c r="E77" s="72"/>
      <c r="F77" s="72"/>
      <c r="G77" s="72"/>
      <c r="H77" s="72"/>
      <c r="I77" s="76"/>
      <c r="J77" s="76"/>
      <c r="K77" s="76"/>
      <c r="L77" s="73"/>
    </row>
    <row r="78" spans="1:12" x14ac:dyDescent="0.2">
      <c r="A78" s="154"/>
      <c r="B78" s="152" t="s">
        <v>3454</v>
      </c>
      <c r="C78" s="72">
        <f t="shared" si="1"/>
        <v>4</v>
      </c>
      <c r="D78" s="72"/>
      <c r="E78" s="72"/>
      <c r="F78" s="72"/>
      <c r="G78" s="72"/>
      <c r="H78" s="72"/>
      <c r="I78" s="76"/>
      <c r="J78" s="76"/>
      <c r="K78" s="76"/>
      <c r="L78" s="73"/>
    </row>
    <row r="79" spans="1:12" x14ac:dyDescent="0.2">
      <c r="A79" s="154"/>
      <c r="B79" s="152" t="s">
        <v>3454</v>
      </c>
      <c r="C79" s="72">
        <f t="shared" si="1"/>
        <v>5</v>
      </c>
      <c r="D79" s="72"/>
      <c r="E79" s="72"/>
      <c r="F79" s="72"/>
      <c r="G79" s="72"/>
      <c r="H79" s="72"/>
      <c r="I79" s="76"/>
      <c r="J79" s="76"/>
      <c r="K79" s="76"/>
      <c r="L79" s="73"/>
    </row>
    <row r="80" spans="1:12" x14ac:dyDescent="0.2">
      <c r="A80" s="154"/>
      <c r="B80" s="152" t="s">
        <v>3454</v>
      </c>
      <c r="C80" s="72">
        <f t="shared" si="1"/>
        <v>6</v>
      </c>
      <c r="D80" s="72"/>
      <c r="E80" s="72"/>
      <c r="F80" s="72"/>
      <c r="G80" s="72"/>
      <c r="H80" s="72"/>
      <c r="I80" s="76"/>
      <c r="J80" s="76"/>
      <c r="K80" s="76"/>
      <c r="L80" s="73"/>
    </row>
    <row r="81" spans="1:12" x14ac:dyDescent="0.2">
      <c r="A81" s="154"/>
      <c r="B81" s="152" t="s">
        <v>3454</v>
      </c>
      <c r="C81" s="72">
        <f t="shared" si="1"/>
        <v>7</v>
      </c>
      <c r="D81" s="72"/>
      <c r="E81" s="72"/>
      <c r="F81" s="72"/>
      <c r="G81" s="72"/>
      <c r="H81" s="72"/>
      <c r="I81" s="76"/>
      <c r="J81" s="76"/>
      <c r="K81" s="76"/>
      <c r="L81" s="73"/>
    </row>
    <row r="82" spans="1:12" x14ac:dyDescent="0.2">
      <c r="A82" s="154"/>
      <c r="B82" s="152" t="s">
        <v>3454</v>
      </c>
      <c r="C82" s="72">
        <f t="shared" si="1"/>
        <v>8</v>
      </c>
      <c r="D82" s="72"/>
      <c r="E82" s="72"/>
      <c r="F82" s="72"/>
      <c r="G82" s="72"/>
      <c r="H82" s="72"/>
      <c r="I82" s="76"/>
      <c r="J82" s="76"/>
      <c r="K82" s="76"/>
      <c r="L82" s="73"/>
    </row>
    <row r="83" spans="1:12" x14ac:dyDescent="0.2">
      <c r="A83" s="154"/>
      <c r="B83" s="152" t="s">
        <v>3455</v>
      </c>
      <c r="C83" s="72">
        <f t="shared" si="1"/>
        <v>1</v>
      </c>
      <c r="D83" s="72"/>
      <c r="E83" s="72"/>
      <c r="F83" s="72"/>
      <c r="G83" s="72"/>
      <c r="H83" s="72"/>
      <c r="I83" s="76"/>
      <c r="J83" s="76"/>
      <c r="K83" s="76"/>
      <c r="L83" s="73"/>
    </row>
    <row r="84" spans="1:12" x14ac:dyDescent="0.2">
      <c r="A84" s="154"/>
      <c r="B84" s="152" t="s">
        <v>3455</v>
      </c>
      <c r="C84" s="72">
        <f t="shared" si="1"/>
        <v>2</v>
      </c>
      <c r="D84" s="72"/>
      <c r="E84" s="72"/>
      <c r="F84" s="72"/>
      <c r="G84" s="72"/>
      <c r="H84" s="72"/>
      <c r="I84" s="76"/>
      <c r="J84" s="76"/>
      <c r="K84" s="76"/>
      <c r="L84" s="73"/>
    </row>
    <row r="85" spans="1:12" x14ac:dyDescent="0.2">
      <c r="A85" s="154"/>
      <c r="B85" s="152" t="s">
        <v>3455</v>
      </c>
      <c r="C85" s="72">
        <f t="shared" si="1"/>
        <v>3</v>
      </c>
      <c r="D85" s="72"/>
      <c r="E85" s="72"/>
      <c r="F85" s="72"/>
      <c r="G85" s="72"/>
      <c r="H85" s="72"/>
      <c r="I85" s="76"/>
      <c r="J85" s="76"/>
      <c r="K85" s="76"/>
      <c r="L85" s="73"/>
    </row>
    <row r="86" spans="1:12" x14ac:dyDescent="0.2">
      <c r="A86" s="154"/>
      <c r="B86" s="152" t="s">
        <v>3455</v>
      </c>
      <c r="C86" s="72">
        <f t="shared" si="1"/>
        <v>4</v>
      </c>
      <c r="D86" s="72"/>
      <c r="E86" s="72"/>
      <c r="F86" s="72"/>
      <c r="G86" s="72"/>
      <c r="H86" s="72"/>
      <c r="I86" s="76"/>
      <c r="J86" s="76"/>
      <c r="K86" s="76"/>
      <c r="L86" s="73"/>
    </row>
    <row r="87" spans="1:12" x14ac:dyDescent="0.2">
      <c r="A87" s="154"/>
      <c r="B87" s="152" t="s">
        <v>3455</v>
      </c>
      <c r="C87" s="72">
        <f t="shared" si="1"/>
        <v>5</v>
      </c>
      <c r="D87" s="72"/>
      <c r="E87" s="72"/>
      <c r="F87" s="72"/>
      <c r="G87" s="72"/>
      <c r="H87" s="72"/>
      <c r="I87" s="76"/>
      <c r="J87" s="76"/>
      <c r="K87" s="76"/>
      <c r="L87" s="73"/>
    </row>
    <row r="88" spans="1:12" x14ac:dyDescent="0.2">
      <c r="A88" s="154"/>
      <c r="B88" s="152" t="s">
        <v>3455</v>
      </c>
      <c r="C88" s="72">
        <f t="shared" si="1"/>
        <v>6</v>
      </c>
      <c r="D88" s="72"/>
      <c r="E88" s="72"/>
      <c r="F88" s="72"/>
      <c r="G88" s="72"/>
      <c r="H88" s="72"/>
      <c r="I88" s="76"/>
      <c r="J88" s="76"/>
      <c r="K88" s="76"/>
      <c r="L88" s="73"/>
    </row>
    <row r="89" spans="1:12" x14ac:dyDescent="0.2">
      <c r="A89" s="154"/>
      <c r="B89" s="152" t="s">
        <v>3455</v>
      </c>
      <c r="C89" s="72">
        <f t="shared" si="1"/>
        <v>7</v>
      </c>
      <c r="D89" s="72"/>
      <c r="E89" s="72"/>
      <c r="F89" s="72"/>
      <c r="G89" s="72"/>
      <c r="H89" s="72"/>
      <c r="I89" s="76"/>
      <c r="J89" s="76"/>
      <c r="K89" s="76"/>
      <c r="L89" s="73"/>
    </row>
    <row r="90" spans="1:12" x14ac:dyDescent="0.2">
      <c r="A90" s="154"/>
      <c r="B90" s="152" t="s">
        <v>3455</v>
      </c>
      <c r="C90" s="72">
        <f t="shared" si="1"/>
        <v>8</v>
      </c>
      <c r="D90" s="72"/>
      <c r="E90" s="72"/>
      <c r="F90" s="72"/>
      <c r="G90" s="72"/>
      <c r="H90" s="72"/>
      <c r="I90" s="76"/>
      <c r="J90" s="76"/>
      <c r="K90" s="76"/>
      <c r="L90" s="73"/>
    </row>
    <row r="91" spans="1:12" x14ac:dyDescent="0.2">
      <c r="A91" s="154"/>
      <c r="B91" s="152" t="s">
        <v>3456</v>
      </c>
      <c r="C91" s="72">
        <f t="shared" si="1"/>
        <v>1</v>
      </c>
      <c r="D91" s="72"/>
      <c r="E91" s="72"/>
      <c r="F91" s="72"/>
      <c r="G91" s="72"/>
      <c r="H91" s="72"/>
      <c r="I91" s="76"/>
      <c r="J91" s="76"/>
      <c r="K91" s="76"/>
      <c r="L91" s="73"/>
    </row>
    <row r="92" spans="1:12" x14ac:dyDescent="0.2">
      <c r="A92" s="154"/>
      <c r="B92" s="152" t="s">
        <v>3456</v>
      </c>
      <c r="C92" s="72">
        <f t="shared" si="1"/>
        <v>2</v>
      </c>
      <c r="D92" s="72"/>
      <c r="E92" s="72"/>
      <c r="F92" s="72"/>
      <c r="G92" s="72"/>
      <c r="H92" s="72"/>
      <c r="I92" s="76"/>
      <c r="J92" s="76"/>
      <c r="K92" s="76"/>
      <c r="L92" s="73"/>
    </row>
    <row r="93" spans="1:12" x14ac:dyDescent="0.2">
      <c r="A93" s="154"/>
      <c r="B93" s="152" t="s">
        <v>3456</v>
      </c>
      <c r="C93" s="72">
        <f t="shared" si="1"/>
        <v>3</v>
      </c>
      <c r="D93" s="72"/>
      <c r="E93" s="72"/>
      <c r="F93" s="72"/>
      <c r="G93" s="72"/>
      <c r="H93" s="72"/>
      <c r="I93" s="76"/>
      <c r="J93" s="76"/>
      <c r="K93" s="76"/>
      <c r="L93" s="73"/>
    </row>
    <row r="94" spans="1:12" x14ac:dyDescent="0.2">
      <c r="A94" s="154"/>
      <c r="B94" s="152" t="s">
        <v>3456</v>
      </c>
      <c r="C94" s="72">
        <f t="shared" si="1"/>
        <v>4</v>
      </c>
      <c r="D94" s="72"/>
      <c r="E94" s="72"/>
      <c r="F94" s="72"/>
      <c r="G94" s="72"/>
      <c r="H94" s="72"/>
      <c r="I94" s="76"/>
      <c r="J94" s="76"/>
      <c r="K94" s="76"/>
      <c r="L94" s="73"/>
    </row>
    <row r="95" spans="1:12" x14ac:dyDescent="0.2">
      <c r="A95" s="154"/>
      <c r="B95" s="152" t="s">
        <v>3456</v>
      </c>
      <c r="C95" s="72">
        <f t="shared" si="1"/>
        <v>5</v>
      </c>
      <c r="D95" s="72"/>
      <c r="E95" s="72"/>
      <c r="F95" s="72"/>
      <c r="G95" s="72"/>
      <c r="H95" s="72"/>
      <c r="I95" s="76"/>
      <c r="J95" s="76"/>
      <c r="K95" s="76"/>
      <c r="L95" s="73"/>
    </row>
    <row r="96" spans="1:12" x14ac:dyDescent="0.2">
      <c r="A96" s="154"/>
      <c r="B96" s="152" t="s">
        <v>3456</v>
      </c>
      <c r="C96" s="72">
        <f t="shared" si="1"/>
        <v>6</v>
      </c>
      <c r="D96" s="72"/>
      <c r="E96" s="72"/>
      <c r="F96" s="72"/>
      <c r="G96" s="72"/>
      <c r="H96" s="72"/>
      <c r="I96" s="76"/>
      <c r="J96" s="76"/>
      <c r="K96" s="76"/>
      <c r="L96" s="73"/>
    </row>
    <row r="97" spans="1:12" x14ac:dyDescent="0.2">
      <c r="A97" s="154"/>
      <c r="B97" s="152" t="s">
        <v>3456</v>
      </c>
      <c r="C97" s="72">
        <f t="shared" si="1"/>
        <v>7</v>
      </c>
      <c r="D97" s="72"/>
      <c r="E97" s="72"/>
      <c r="F97" s="72"/>
      <c r="G97" s="72"/>
      <c r="H97" s="72"/>
      <c r="I97" s="76"/>
      <c r="J97" s="76"/>
      <c r="K97" s="76"/>
      <c r="L97" s="73"/>
    </row>
    <row r="98" spans="1:12" x14ac:dyDescent="0.2">
      <c r="A98" s="154"/>
      <c r="B98" s="152" t="s">
        <v>3456</v>
      </c>
      <c r="C98" s="72">
        <f t="shared" si="1"/>
        <v>8</v>
      </c>
      <c r="D98" s="72"/>
      <c r="E98" s="72"/>
      <c r="F98" s="72"/>
      <c r="G98" s="72"/>
      <c r="H98" s="72"/>
      <c r="I98" s="76"/>
      <c r="J98" s="76"/>
      <c r="K98" s="76"/>
      <c r="L98" s="73"/>
    </row>
    <row r="99" spans="1:12" x14ac:dyDescent="0.2">
      <c r="A99" s="154"/>
      <c r="B99" s="152" t="s">
        <v>3457</v>
      </c>
      <c r="C99" s="72">
        <f t="shared" si="1"/>
        <v>1</v>
      </c>
      <c r="D99" s="72"/>
      <c r="E99" s="72"/>
      <c r="F99" s="72"/>
      <c r="G99" s="72"/>
      <c r="H99" s="72"/>
      <c r="I99" s="76"/>
      <c r="J99" s="76"/>
      <c r="K99" s="76"/>
      <c r="L99" s="73"/>
    </row>
    <row r="100" spans="1:12" x14ac:dyDescent="0.2">
      <c r="A100" s="154"/>
      <c r="B100" s="152" t="s">
        <v>3457</v>
      </c>
      <c r="C100" s="72">
        <f t="shared" si="1"/>
        <v>2</v>
      </c>
      <c r="D100" s="72"/>
      <c r="E100" s="72"/>
      <c r="F100" s="72"/>
      <c r="G100" s="72"/>
      <c r="H100" s="72"/>
      <c r="I100" s="76"/>
      <c r="J100" s="76"/>
      <c r="K100" s="76"/>
      <c r="L100" s="73"/>
    </row>
    <row r="101" spans="1:12" x14ac:dyDescent="0.2">
      <c r="A101" s="154"/>
      <c r="B101" s="152" t="s">
        <v>3457</v>
      </c>
      <c r="C101" s="72">
        <f t="shared" si="1"/>
        <v>3</v>
      </c>
      <c r="D101" s="72"/>
      <c r="E101" s="72"/>
      <c r="F101" s="72"/>
      <c r="G101" s="72"/>
      <c r="H101" s="72"/>
      <c r="I101" s="76"/>
      <c r="J101" s="76"/>
      <c r="K101" s="76"/>
      <c r="L101" s="73"/>
    </row>
    <row r="102" spans="1:12" x14ac:dyDescent="0.2">
      <c r="A102" s="154"/>
      <c r="B102" s="152" t="s">
        <v>3457</v>
      </c>
      <c r="C102" s="72">
        <f t="shared" si="1"/>
        <v>4</v>
      </c>
      <c r="D102" s="72"/>
      <c r="E102" s="72"/>
      <c r="F102" s="72"/>
      <c r="G102" s="72"/>
      <c r="H102" s="72"/>
      <c r="I102" s="76"/>
      <c r="J102" s="76"/>
      <c r="K102" s="76"/>
      <c r="L102" s="73"/>
    </row>
    <row r="103" spans="1:12" x14ac:dyDescent="0.2">
      <c r="A103" s="154"/>
      <c r="B103" s="152" t="s">
        <v>3457</v>
      </c>
      <c r="C103" s="72">
        <f t="shared" si="1"/>
        <v>5</v>
      </c>
      <c r="D103" s="72"/>
      <c r="E103" s="72"/>
      <c r="F103" s="72"/>
      <c r="G103" s="72"/>
      <c r="H103" s="72"/>
      <c r="I103" s="76"/>
      <c r="J103" s="76"/>
      <c r="K103" s="76"/>
      <c r="L103" s="73"/>
    </row>
    <row r="104" spans="1:12" x14ac:dyDescent="0.2">
      <c r="A104" s="154"/>
      <c r="B104" s="152" t="s">
        <v>3457</v>
      </c>
      <c r="C104" s="72">
        <f t="shared" si="1"/>
        <v>6</v>
      </c>
      <c r="D104" s="72"/>
      <c r="E104" s="72"/>
      <c r="F104" s="72"/>
      <c r="G104" s="72"/>
      <c r="H104" s="72"/>
      <c r="I104" s="76"/>
      <c r="J104" s="76"/>
      <c r="K104" s="76"/>
      <c r="L104" s="73"/>
    </row>
    <row r="105" spans="1:12" x14ac:dyDescent="0.2">
      <c r="A105" s="154"/>
      <c r="B105" s="152" t="s">
        <v>3457</v>
      </c>
      <c r="C105" s="72">
        <f t="shared" si="1"/>
        <v>7</v>
      </c>
      <c r="D105" s="72"/>
      <c r="E105" s="72"/>
      <c r="F105" s="72"/>
      <c r="G105" s="72"/>
      <c r="H105" s="72"/>
      <c r="I105" s="76"/>
      <c r="J105" s="76"/>
      <c r="K105" s="76"/>
      <c r="L105" s="73"/>
    </row>
    <row r="106" spans="1:12" x14ac:dyDescent="0.2">
      <c r="A106" s="154"/>
      <c r="B106" s="152" t="s">
        <v>3457</v>
      </c>
      <c r="C106" s="72">
        <f t="shared" si="1"/>
        <v>8</v>
      </c>
      <c r="D106" s="72"/>
      <c r="E106" s="72"/>
      <c r="F106" s="72"/>
      <c r="G106" s="72"/>
      <c r="H106" s="72"/>
      <c r="I106" s="76"/>
      <c r="J106" s="76"/>
      <c r="K106" s="76"/>
      <c r="L106" s="73"/>
    </row>
    <row r="107" spans="1:12" x14ac:dyDescent="0.2">
      <c r="A107" s="154"/>
      <c r="B107" s="152" t="s">
        <v>3458</v>
      </c>
      <c r="C107" s="72">
        <f t="shared" si="1"/>
        <v>1</v>
      </c>
      <c r="D107" s="72"/>
      <c r="E107" s="72"/>
      <c r="F107" s="72"/>
      <c r="G107" s="72"/>
      <c r="H107" s="72"/>
      <c r="I107" s="76"/>
      <c r="J107" s="76"/>
      <c r="K107" s="76"/>
      <c r="L107" s="73"/>
    </row>
    <row r="108" spans="1:12" x14ac:dyDescent="0.2">
      <c r="A108" s="154"/>
      <c r="B108" s="152" t="s">
        <v>3458</v>
      </c>
      <c r="C108" s="72">
        <f t="shared" si="1"/>
        <v>2</v>
      </c>
      <c r="D108" s="72"/>
      <c r="E108" s="72"/>
      <c r="F108" s="72"/>
      <c r="G108" s="72"/>
      <c r="H108" s="72"/>
      <c r="I108" s="76"/>
      <c r="J108" s="76"/>
      <c r="K108" s="76"/>
      <c r="L108" s="73"/>
    </row>
    <row r="109" spans="1:12" x14ac:dyDescent="0.2">
      <c r="A109" s="154"/>
      <c r="B109" s="152" t="s">
        <v>3458</v>
      </c>
      <c r="C109" s="72">
        <f t="shared" si="1"/>
        <v>3</v>
      </c>
      <c r="D109" s="72"/>
      <c r="E109" s="72"/>
      <c r="F109" s="72"/>
      <c r="G109" s="72"/>
      <c r="H109" s="72"/>
      <c r="I109" s="76"/>
      <c r="J109" s="76"/>
      <c r="K109" s="76"/>
      <c r="L109" s="73"/>
    </row>
    <row r="110" spans="1:12" x14ac:dyDescent="0.2">
      <c r="A110" s="154"/>
      <c r="B110" s="152" t="s">
        <v>3458</v>
      </c>
      <c r="C110" s="72">
        <f t="shared" si="1"/>
        <v>4</v>
      </c>
      <c r="D110" s="72"/>
      <c r="E110" s="72"/>
      <c r="F110" s="72"/>
      <c r="G110" s="72"/>
      <c r="H110" s="72"/>
      <c r="I110" s="76"/>
      <c r="J110" s="76"/>
      <c r="K110" s="76"/>
      <c r="L110" s="73"/>
    </row>
    <row r="111" spans="1:12" x14ac:dyDescent="0.2">
      <c r="A111" s="154"/>
      <c r="B111" s="152" t="s">
        <v>3458</v>
      </c>
      <c r="C111" s="72">
        <f t="shared" si="1"/>
        <v>5</v>
      </c>
      <c r="D111" s="72"/>
      <c r="E111" s="72"/>
      <c r="F111" s="72"/>
      <c r="G111" s="72"/>
      <c r="H111" s="72"/>
      <c r="I111" s="76"/>
      <c r="J111" s="76"/>
      <c r="K111" s="76"/>
      <c r="L111" s="73"/>
    </row>
    <row r="112" spans="1:12" x14ac:dyDescent="0.2">
      <c r="A112" s="154"/>
      <c r="B112" s="152" t="s">
        <v>3458</v>
      </c>
      <c r="C112" s="72">
        <f t="shared" si="1"/>
        <v>6</v>
      </c>
      <c r="D112" s="72"/>
      <c r="E112" s="72"/>
      <c r="F112" s="72"/>
      <c r="G112" s="72"/>
      <c r="H112" s="72"/>
      <c r="I112" s="76"/>
      <c r="J112" s="76"/>
      <c r="K112" s="76"/>
      <c r="L112" s="73"/>
    </row>
    <row r="113" spans="1:12" x14ac:dyDescent="0.2">
      <c r="A113" s="154"/>
      <c r="B113" s="152" t="s">
        <v>3458</v>
      </c>
      <c r="C113" s="72">
        <f t="shared" si="1"/>
        <v>7</v>
      </c>
      <c r="D113" s="72"/>
      <c r="E113" s="72"/>
      <c r="F113" s="72"/>
      <c r="G113" s="72"/>
      <c r="H113" s="72"/>
      <c r="I113" s="76"/>
      <c r="J113" s="76"/>
      <c r="K113" s="76"/>
      <c r="L113" s="73"/>
    </row>
    <row r="114" spans="1:12" x14ac:dyDescent="0.2">
      <c r="A114" s="154"/>
      <c r="B114" s="152" t="s">
        <v>3458</v>
      </c>
      <c r="C114" s="72">
        <f t="shared" si="1"/>
        <v>8</v>
      </c>
      <c r="D114" s="72"/>
      <c r="E114" s="72"/>
      <c r="F114" s="72"/>
      <c r="G114" s="72"/>
      <c r="H114" s="72"/>
      <c r="I114" s="76"/>
      <c r="J114" s="76"/>
      <c r="K114" s="76"/>
      <c r="L114" s="73"/>
    </row>
    <row r="115" spans="1:12" x14ac:dyDescent="0.2">
      <c r="A115" s="154"/>
      <c r="B115" s="152" t="s">
        <v>3459</v>
      </c>
      <c r="C115" s="72">
        <f t="shared" si="1"/>
        <v>1</v>
      </c>
      <c r="D115" s="72"/>
      <c r="E115" s="72"/>
      <c r="F115" s="72"/>
      <c r="G115" s="72"/>
      <c r="H115" s="72"/>
      <c r="I115" s="76"/>
      <c r="J115" s="76"/>
      <c r="K115" s="76"/>
      <c r="L115" s="73"/>
    </row>
    <row r="116" spans="1:12" x14ac:dyDescent="0.2">
      <c r="A116" s="154"/>
      <c r="B116" s="152" t="s">
        <v>3459</v>
      </c>
      <c r="C116" s="72">
        <f t="shared" si="1"/>
        <v>2</v>
      </c>
      <c r="D116" s="72"/>
      <c r="E116" s="72"/>
      <c r="F116" s="72"/>
      <c r="G116" s="72"/>
      <c r="H116" s="72"/>
      <c r="I116" s="76"/>
      <c r="J116" s="76"/>
      <c r="K116" s="76"/>
      <c r="L116" s="73"/>
    </row>
    <row r="117" spans="1:12" x14ac:dyDescent="0.2">
      <c r="A117" s="154"/>
      <c r="B117" s="152" t="s">
        <v>3459</v>
      </c>
      <c r="C117" s="72">
        <f t="shared" si="1"/>
        <v>3</v>
      </c>
      <c r="D117" s="72"/>
      <c r="E117" s="72"/>
      <c r="F117" s="72"/>
      <c r="G117" s="72"/>
      <c r="H117" s="72"/>
      <c r="I117" s="76"/>
      <c r="J117" s="76"/>
      <c r="K117" s="76"/>
      <c r="L117" s="73"/>
    </row>
    <row r="118" spans="1:12" x14ac:dyDescent="0.2">
      <c r="A118" s="154"/>
      <c r="B118" s="152" t="s">
        <v>3459</v>
      </c>
      <c r="C118" s="72">
        <f t="shared" si="1"/>
        <v>4</v>
      </c>
      <c r="D118" s="72"/>
      <c r="E118" s="72"/>
      <c r="F118" s="72"/>
      <c r="G118" s="72"/>
      <c r="H118" s="72"/>
      <c r="I118" s="76"/>
      <c r="J118" s="76"/>
      <c r="K118" s="76"/>
      <c r="L118" s="73"/>
    </row>
    <row r="119" spans="1:12" x14ac:dyDescent="0.2">
      <c r="A119" s="154"/>
      <c r="B119" s="152" t="s">
        <v>3459</v>
      </c>
      <c r="C119" s="72">
        <f t="shared" si="1"/>
        <v>5</v>
      </c>
      <c r="D119" s="72"/>
      <c r="E119" s="72"/>
      <c r="F119" s="72"/>
      <c r="G119" s="72"/>
      <c r="H119" s="72"/>
      <c r="I119" s="76"/>
      <c r="J119" s="76"/>
      <c r="K119" s="76"/>
      <c r="L119" s="73"/>
    </row>
    <row r="120" spans="1:12" x14ac:dyDescent="0.2">
      <c r="A120" s="154"/>
      <c r="B120" s="152" t="s">
        <v>3459</v>
      </c>
      <c r="C120" s="72">
        <f t="shared" si="1"/>
        <v>6</v>
      </c>
      <c r="D120" s="72"/>
      <c r="E120" s="72"/>
      <c r="F120" s="72"/>
      <c r="G120" s="72"/>
      <c r="H120" s="72"/>
      <c r="I120" s="76"/>
      <c r="J120" s="76"/>
      <c r="K120" s="76"/>
      <c r="L120" s="73"/>
    </row>
    <row r="121" spans="1:12" x14ac:dyDescent="0.2">
      <c r="A121" s="154"/>
      <c r="B121" s="152" t="s">
        <v>3459</v>
      </c>
      <c r="C121" s="72">
        <f t="shared" si="1"/>
        <v>7</v>
      </c>
      <c r="D121" s="72"/>
      <c r="E121" s="72"/>
      <c r="F121" s="72"/>
      <c r="G121" s="72"/>
      <c r="H121" s="72"/>
      <c r="I121" s="76"/>
      <c r="J121" s="76"/>
      <c r="K121" s="76"/>
      <c r="L121" s="73"/>
    </row>
    <row r="122" spans="1:12" x14ac:dyDescent="0.2">
      <c r="A122" s="154"/>
      <c r="B122" s="152" t="s">
        <v>3459</v>
      </c>
      <c r="C122" s="72">
        <f t="shared" si="1"/>
        <v>8</v>
      </c>
      <c r="D122" s="72"/>
      <c r="E122" s="72"/>
      <c r="F122" s="72"/>
      <c r="G122" s="72"/>
      <c r="H122" s="72"/>
      <c r="I122" s="76"/>
      <c r="J122" s="76"/>
      <c r="K122" s="76"/>
      <c r="L122" s="73"/>
    </row>
    <row r="123" spans="1:12" x14ac:dyDescent="0.2">
      <c r="A123" s="154"/>
      <c r="B123" s="152" t="s">
        <v>3460</v>
      </c>
      <c r="C123" s="72">
        <f t="shared" si="1"/>
        <v>1</v>
      </c>
      <c r="D123" s="72"/>
      <c r="E123" s="72"/>
      <c r="F123" s="72"/>
      <c r="G123" s="72"/>
      <c r="H123" s="72"/>
      <c r="I123" s="76"/>
      <c r="J123" s="76"/>
      <c r="K123" s="76"/>
      <c r="L123" s="73"/>
    </row>
    <row r="124" spans="1:12" x14ac:dyDescent="0.2">
      <c r="A124" s="154"/>
      <c r="B124" s="152" t="s">
        <v>3460</v>
      </c>
      <c r="C124" s="72">
        <f t="shared" si="1"/>
        <v>2</v>
      </c>
      <c r="D124" s="72"/>
      <c r="E124" s="72"/>
      <c r="F124" s="72"/>
      <c r="G124" s="72"/>
      <c r="H124" s="72"/>
      <c r="I124" s="76"/>
      <c r="J124" s="76"/>
      <c r="K124" s="76"/>
      <c r="L124" s="73"/>
    </row>
    <row r="125" spans="1:12" x14ac:dyDescent="0.2">
      <c r="A125" s="154"/>
      <c r="B125" s="152" t="s">
        <v>3460</v>
      </c>
      <c r="C125" s="72">
        <f t="shared" si="1"/>
        <v>3</v>
      </c>
      <c r="D125" s="72"/>
      <c r="E125" s="72"/>
      <c r="F125" s="72"/>
      <c r="G125" s="72"/>
      <c r="H125" s="72"/>
      <c r="I125" s="76"/>
      <c r="J125" s="76"/>
      <c r="K125" s="76"/>
      <c r="L125" s="73"/>
    </row>
    <row r="126" spans="1:12" x14ac:dyDescent="0.2">
      <c r="A126" s="154"/>
      <c r="B126" s="152" t="s">
        <v>3460</v>
      </c>
      <c r="C126" s="72">
        <f t="shared" si="1"/>
        <v>4</v>
      </c>
      <c r="D126" s="72"/>
      <c r="E126" s="72"/>
      <c r="F126" s="72"/>
      <c r="G126" s="72"/>
      <c r="H126" s="72"/>
      <c r="I126" s="76"/>
      <c r="J126" s="76"/>
      <c r="K126" s="76"/>
      <c r="L126" s="73"/>
    </row>
    <row r="127" spans="1:12" x14ac:dyDescent="0.2">
      <c r="A127" s="154"/>
      <c r="B127" s="152" t="s">
        <v>3460</v>
      </c>
      <c r="C127" s="72">
        <f t="shared" si="1"/>
        <v>5</v>
      </c>
      <c r="D127" s="72"/>
      <c r="E127" s="72"/>
      <c r="F127" s="72"/>
      <c r="G127" s="72"/>
      <c r="H127" s="72"/>
      <c r="I127" s="76"/>
      <c r="J127" s="76"/>
      <c r="K127" s="76"/>
      <c r="L127" s="73"/>
    </row>
    <row r="128" spans="1:12" x14ac:dyDescent="0.2">
      <c r="A128" s="154"/>
      <c r="B128" s="152" t="s">
        <v>3460</v>
      </c>
      <c r="C128" s="72">
        <f t="shared" si="1"/>
        <v>6</v>
      </c>
      <c r="D128" s="72"/>
      <c r="E128" s="72"/>
      <c r="F128" s="72"/>
      <c r="G128" s="72"/>
      <c r="H128" s="72"/>
      <c r="I128" s="76"/>
      <c r="J128" s="76"/>
      <c r="K128" s="76"/>
      <c r="L128" s="73"/>
    </row>
    <row r="129" spans="1:12" x14ac:dyDescent="0.2">
      <c r="A129" s="154"/>
      <c r="B129" s="152" t="s">
        <v>3460</v>
      </c>
      <c r="C129" s="72">
        <f t="shared" si="1"/>
        <v>7</v>
      </c>
      <c r="D129" s="72"/>
      <c r="E129" s="72"/>
      <c r="F129" s="72"/>
      <c r="G129" s="72"/>
      <c r="H129" s="72"/>
      <c r="I129" s="76"/>
      <c r="J129" s="76"/>
      <c r="K129" s="76"/>
      <c r="L129" s="73"/>
    </row>
    <row r="130" spans="1:12" x14ac:dyDescent="0.2">
      <c r="A130" s="154"/>
      <c r="B130" s="152" t="s">
        <v>3460</v>
      </c>
      <c r="C130" s="72">
        <f t="shared" si="1"/>
        <v>8</v>
      </c>
      <c r="D130" s="72"/>
      <c r="E130" s="72"/>
      <c r="F130" s="72"/>
      <c r="G130" s="72"/>
      <c r="H130" s="72"/>
      <c r="I130" s="76"/>
      <c r="J130" s="76"/>
      <c r="K130" s="76"/>
      <c r="L130" s="73"/>
    </row>
    <row r="131" spans="1:12" x14ac:dyDescent="0.2">
      <c r="A131" s="154"/>
      <c r="B131" s="152" t="s">
        <v>3461</v>
      </c>
      <c r="C131" s="72">
        <f t="shared" si="1"/>
        <v>1</v>
      </c>
      <c r="D131" s="72"/>
      <c r="E131" s="72"/>
      <c r="F131" s="72"/>
      <c r="G131" s="72"/>
      <c r="H131" s="72"/>
      <c r="I131" s="76"/>
      <c r="J131" s="76"/>
      <c r="K131" s="76"/>
      <c r="L131" s="73"/>
    </row>
    <row r="132" spans="1:12" x14ac:dyDescent="0.2">
      <c r="A132" s="154"/>
      <c r="B132" s="152" t="s">
        <v>3461</v>
      </c>
      <c r="C132" s="72">
        <f t="shared" si="1"/>
        <v>2</v>
      </c>
      <c r="D132" s="72"/>
      <c r="E132" s="72"/>
      <c r="F132" s="72"/>
      <c r="G132" s="72"/>
      <c r="H132" s="72"/>
      <c r="I132" s="76"/>
      <c r="J132" s="76"/>
      <c r="K132" s="76"/>
      <c r="L132" s="73"/>
    </row>
    <row r="133" spans="1:12" x14ac:dyDescent="0.2">
      <c r="A133" s="154"/>
      <c r="B133" s="152" t="s">
        <v>3461</v>
      </c>
      <c r="C133" s="72">
        <f t="shared" si="1"/>
        <v>3</v>
      </c>
      <c r="D133" s="72"/>
      <c r="E133" s="72"/>
      <c r="F133" s="72"/>
      <c r="G133" s="72"/>
      <c r="H133" s="72"/>
      <c r="I133" s="76"/>
      <c r="J133" s="76"/>
      <c r="K133" s="76"/>
      <c r="L133" s="73"/>
    </row>
    <row r="134" spans="1:12" x14ac:dyDescent="0.2">
      <c r="A134" s="154"/>
      <c r="B134" s="152" t="s">
        <v>3461</v>
      </c>
      <c r="C134" s="72">
        <f t="shared" si="1"/>
        <v>4</v>
      </c>
      <c r="D134" s="72"/>
      <c r="E134" s="72"/>
      <c r="F134" s="72"/>
      <c r="G134" s="72"/>
      <c r="H134" s="72"/>
      <c r="I134" s="76"/>
      <c r="J134" s="76"/>
      <c r="K134" s="76"/>
      <c r="L134" s="73"/>
    </row>
    <row r="135" spans="1:12" x14ac:dyDescent="0.2">
      <c r="A135" s="154"/>
      <c r="B135" s="152" t="s">
        <v>3461</v>
      </c>
      <c r="C135" s="72">
        <f t="shared" si="1"/>
        <v>5</v>
      </c>
      <c r="D135" s="72"/>
      <c r="E135" s="72"/>
      <c r="F135" s="72"/>
      <c r="G135" s="72"/>
      <c r="H135" s="72"/>
      <c r="I135" s="76"/>
      <c r="J135" s="76"/>
      <c r="K135" s="76"/>
      <c r="L135" s="73"/>
    </row>
    <row r="136" spans="1:12" x14ac:dyDescent="0.2">
      <c r="A136" s="154"/>
      <c r="B136" s="152" t="s">
        <v>3461</v>
      </c>
      <c r="C136" s="72">
        <f t="shared" si="1"/>
        <v>6</v>
      </c>
      <c r="D136" s="72"/>
      <c r="E136" s="72"/>
      <c r="F136" s="72"/>
      <c r="G136" s="72"/>
      <c r="H136" s="72"/>
      <c r="I136" s="76"/>
      <c r="J136" s="76"/>
      <c r="K136" s="76"/>
      <c r="L136" s="73"/>
    </row>
    <row r="137" spans="1:12" x14ac:dyDescent="0.2">
      <c r="A137" s="154"/>
      <c r="B137" s="152" t="s">
        <v>3461</v>
      </c>
      <c r="C137" s="72">
        <f t="shared" si="1"/>
        <v>7</v>
      </c>
      <c r="D137" s="72"/>
      <c r="E137" s="72"/>
      <c r="F137" s="72"/>
      <c r="G137" s="72"/>
      <c r="H137" s="72"/>
      <c r="I137" s="76"/>
      <c r="J137" s="76"/>
      <c r="K137" s="76"/>
      <c r="L137" s="73"/>
    </row>
    <row r="138" spans="1:12" x14ac:dyDescent="0.2">
      <c r="A138" s="154"/>
      <c r="B138" s="152" t="s">
        <v>3461</v>
      </c>
      <c r="C138" s="72">
        <f t="shared" si="1"/>
        <v>8</v>
      </c>
      <c r="D138" s="72"/>
      <c r="E138" s="72"/>
      <c r="F138" s="72"/>
      <c r="G138" s="72"/>
      <c r="H138" s="72"/>
      <c r="I138" s="76"/>
      <c r="J138" s="76"/>
      <c r="K138" s="76"/>
      <c r="L138" s="73"/>
    </row>
    <row r="139" spans="1:12" x14ac:dyDescent="0.2">
      <c r="A139" s="154"/>
      <c r="B139" s="152" t="s">
        <v>3462</v>
      </c>
      <c r="C139" s="72">
        <f t="shared" si="1"/>
        <v>1</v>
      </c>
      <c r="D139" s="72"/>
      <c r="E139" s="72"/>
      <c r="F139" s="72"/>
      <c r="G139" s="72"/>
      <c r="H139" s="72"/>
      <c r="I139" s="76"/>
      <c r="J139" s="76"/>
      <c r="K139" s="76"/>
      <c r="L139" s="73"/>
    </row>
    <row r="140" spans="1:12" x14ac:dyDescent="0.2">
      <c r="A140" s="154"/>
      <c r="B140" s="152" t="s">
        <v>3462</v>
      </c>
      <c r="C140" s="72">
        <f t="shared" ref="C140:C162" si="2">C132</f>
        <v>2</v>
      </c>
      <c r="D140" s="72"/>
      <c r="E140" s="72"/>
      <c r="F140" s="72"/>
      <c r="G140" s="72"/>
      <c r="H140" s="72"/>
      <c r="I140" s="76"/>
      <c r="J140" s="76"/>
      <c r="K140" s="76"/>
      <c r="L140" s="73"/>
    </row>
    <row r="141" spans="1:12" x14ac:dyDescent="0.2">
      <c r="A141" s="154"/>
      <c r="B141" s="152" t="s">
        <v>3462</v>
      </c>
      <c r="C141" s="72">
        <f t="shared" si="2"/>
        <v>3</v>
      </c>
      <c r="D141" s="72"/>
      <c r="E141" s="72"/>
      <c r="F141" s="72"/>
      <c r="G141" s="72"/>
      <c r="H141" s="72"/>
      <c r="I141" s="76"/>
      <c r="J141" s="76"/>
      <c r="K141" s="76"/>
      <c r="L141" s="73"/>
    </row>
    <row r="142" spans="1:12" x14ac:dyDescent="0.2">
      <c r="A142" s="154"/>
      <c r="B142" s="152" t="s">
        <v>3462</v>
      </c>
      <c r="C142" s="72">
        <f t="shared" si="2"/>
        <v>4</v>
      </c>
      <c r="D142" s="72"/>
      <c r="E142" s="72"/>
      <c r="F142" s="72"/>
      <c r="G142" s="72"/>
      <c r="H142" s="72"/>
      <c r="I142" s="76"/>
      <c r="J142" s="76"/>
      <c r="K142" s="76"/>
      <c r="L142" s="73"/>
    </row>
    <row r="143" spans="1:12" x14ac:dyDescent="0.2">
      <c r="A143" s="154"/>
      <c r="B143" s="152" t="s">
        <v>3462</v>
      </c>
      <c r="C143" s="72">
        <f t="shared" si="2"/>
        <v>5</v>
      </c>
      <c r="D143" s="72"/>
      <c r="E143" s="72"/>
      <c r="F143" s="72"/>
      <c r="G143" s="72"/>
      <c r="H143" s="72"/>
      <c r="I143" s="76"/>
      <c r="J143" s="76"/>
      <c r="K143" s="76"/>
      <c r="L143" s="73"/>
    </row>
    <row r="144" spans="1:12" x14ac:dyDescent="0.2">
      <c r="A144" s="154"/>
      <c r="B144" s="152" t="s">
        <v>3462</v>
      </c>
      <c r="C144" s="72">
        <f t="shared" si="2"/>
        <v>6</v>
      </c>
      <c r="D144" s="72"/>
      <c r="E144" s="72"/>
      <c r="F144" s="72"/>
      <c r="G144" s="72"/>
      <c r="H144" s="72"/>
      <c r="I144" s="76"/>
      <c r="J144" s="76"/>
      <c r="K144" s="76"/>
      <c r="L144" s="73"/>
    </row>
    <row r="145" spans="1:12" x14ac:dyDescent="0.2">
      <c r="A145" s="154"/>
      <c r="B145" s="152" t="s">
        <v>3462</v>
      </c>
      <c r="C145" s="72">
        <f t="shared" si="2"/>
        <v>7</v>
      </c>
      <c r="D145" s="72"/>
      <c r="E145" s="72"/>
      <c r="F145" s="72"/>
      <c r="G145" s="72"/>
      <c r="H145" s="72"/>
      <c r="I145" s="76"/>
      <c r="J145" s="76"/>
      <c r="K145" s="76"/>
      <c r="L145" s="73"/>
    </row>
    <row r="146" spans="1:12" x14ac:dyDescent="0.2">
      <c r="A146" s="154"/>
      <c r="B146" s="152" t="s">
        <v>3462</v>
      </c>
      <c r="C146" s="72">
        <f t="shared" si="2"/>
        <v>8</v>
      </c>
      <c r="D146" s="72"/>
      <c r="E146" s="72"/>
      <c r="F146" s="72"/>
      <c r="G146" s="72"/>
      <c r="H146" s="72"/>
      <c r="I146" s="76"/>
      <c r="J146" s="76"/>
      <c r="K146" s="76"/>
      <c r="L146" s="73"/>
    </row>
    <row r="147" spans="1:12" x14ac:dyDescent="0.2">
      <c r="A147" s="154"/>
      <c r="B147" s="152" t="s">
        <v>3463</v>
      </c>
      <c r="C147" s="72">
        <f t="shared" si="2"/>
        <v>1</v>
      </c>
      <c r="D147" s="72"/>
      <c r="E147" s="72"/>
      <c r="F147" s="72"/>
      <c r="G147" s="72"/>
      <c r="H147" s="72"/>
      <c r="I147" s="76"/>
      <c r="J147" s="76"/>
      <c r="K147" s="76"/>
      <c r="L147" s="73"/>
    </row>
    <row r="148" spans="1:12" x14ac:dyDescent="0.2">
      <c r="A148" s="154"/>
      <c r="B148" s="152" t="s">
        <v>3463</v>
      </c>
      <c r="C148" s="72">
        <f t="shared" si="2"/>
        <v>2</v>
      </c>
      <c r="D148" s="72"/>
      <c r="E148" s="72"/>
      <c r="F148" s="72"/>
      <c r="G148" s="72"/>
      <c r="H148" s="72"/>
      <c r="I148" s="76"/>
      <c r="J148" s="76"/>
      <c r="K148" s="76"/>
      <c r="L148" s="73"/>
    </row>
    <row r="149" spans="1:12" x14ac:dyDescent="0.2">
      <c r="A149" s="154"/>
      <c r="B149" s="152" t="s">
        <v>3463</v>
      </c>
      <c r="C149" s="72">
        <f t="shared" si="2"/>
        <v>3</v>
      </c>
      <c r="D149" s="72"/>
      <c r="E149" s="72"/>
      <c r="F149" s="72"/>
      <c r="G149" s="72"/>
      <c r="H149" s="72"/>
      <c r="I149" s="76"/>
      <c r="J149" s="76"/>
      <c r="K149" s="76"/>
      <c r="L149" s="73"/>
    </row>
    <row r="150" spans="1:12" x14ac:dyDescent="0.2">
      <c r="A150" s="154"/>
      <c r="B150" s="152" t="s">
        <v>3463</v>
      </c>
      <c r="C150" s="72">
        <f t="shared" si="2"/>
        <v>4</v>
      </c>
      <c r="D150" s="72"/>
      <c r="E150" s="72"/>
      <c r="F150" s="72"/>
      <c r="G150" s="72"/>
      <c r="H150" s="72"/>
      <c r="I150" s="76"/>
      <c r="J150" s="76"/>
      <c r="K150" s="76"/>
      <c r="L150" s="73"/>
    </row>
    <row r="151" spans="1:12" x14ac:dyDescent="0.2">
      <c r="A151" s="154"/>
      <c r="B151" s="152" t="s">
        <v>3463</v>
      </c>
      <c r="C151" s="72">
        <f t="shared" si="2"/>
        <v>5</v>
      </c>
      <c r="D151" s="72"/>
      <c r="E151" s="72"/>
      <c r="F151" s="72"/>
      <c r="G151" s="72"/>
      <c r="H151" s="72"/>
      <c r="I151" s="76"/>
      <c r="J151" s="76"/>
      <c r="K151" s="76"/>
      <c r="L151" s="73"/>
    </row>
    <row r="152" spans="1:12" x14ac:dyDescent="0.2">
      <c r="A152" s="154"/>
      <c r="B152" s="152" t="s">
        <v>3463</v>
      </c>
      <c r="C152" s="72">
        <f t="shared" si="2"/>
        <v>6</v>
      </c>
      <c r="D152" s="72"/>
      <c r="E152" s="72"/>
      <c r="F152" s="72"/>
      <c r="G152" s="72"/>
      <c r="H152" s="72"/>
      <c r="I152" s="76"/>
      <c r="J152" s="76"/>
      <c r="K152" s="76"/>
      <c r="L152" s="73"/>
    </row>
    <row r="153" spans="1:12" x14ac:dyDescent="0.2">
      <c r="A153" s="154"/>
      <c r="B153" s="152" t="s">
        <v>3463</v>
      </c>
      <c r="C153" s="72">
        <f t="shared" si="2"/>
        <v>7</v>
      </c>
      <c r="D153" s="72"/>
      <c r="E153" s="72"/>
      <c r="F153" s="72"/>
      <c r="G153" s="72"/>
      <c r="H153" s="72"/>
      <c r="I153" s="76"/>
      <c r="J153" s="76"/>
      <c r="K153" s="76"/>
      <c r="L153" s="73"/>
    </row>
    <row r="154" spans="1:12" x14ac:dyDescent="0.2">
      <c r="A154" s="154"/>
      <c r="B154" s="152" t="s">
        <v>3463</v>
      </c>
      <c r="C154" s="72">
        <f t="shared" si="2"/>
        <v>8</v>
      </c>
      <c r="D154" s="72"/>
      <c r="E154" s="72"/>
      <c r="F154" s="72"/>
      <c r="G154" s="72"/>
      <c r="H154" s="72"/>
      <c r="I154" s="76"/>
      <c r="J154" s="76"/>
      <c r="K154" s="76"/>
      <c r="L154" s="73"/>
    </row>
    <row r="155" spans="1:12" x14ac:dyDescent="0.2">
      <c r="A155" s="154"/>
      <c r="B155" s="152" t="s">
        <v>3464</v>
      </c>
      <c r="C155" s="72">
        <f t="shared" si="2"/>
        <v>1</v>
      </c>
      <c r="D155" s="72"/>
      <c r="E155" s="72"/>
      <c r="F155" s="72"/>
      <c r="G155" s="72"/>
      <c r="H155" s="72"/>
      <c r="I155" s="76"/>
      <c r="J155" s="76"/>
      <c r="K155" s="76"/>
      <c r="L155" s="73"/>
    </row>
    <row r="156" spans="1:12" x14ac:dyDescent="0.2">
      <c r="A156" s="154"/>
      <c r="B156" s="152" t="s">
        <v>3464</v>
      </c>
      <c r="C156" s="72">
        <f t="shared" si="2"/>
        <v>2</v>
      </c>
      <c r="D156" s="72"/>
      <c r="E156" s="72"/>
      <c r="F156" s="72"/>
      <c r="G156" s="72"/>
      <c r="H156" s="72"/>
      <c r="I156" s="76"/>
      <c r="J156" s="76"/>
      <c r="K156" s="76"/>
      <c r="L156" s="73"/>
    </row>
    <row r="157" spans="1:12" x14ac:dyDescent="0.2">
      <c r="A157" s="154"/>
      <c r="B157" s="152" t="s">
        <v>3464</v>
      </c>
      <c r="C157" s="72">
        <f t="shared" si="2"/>
        <v>3</v>
      </c>
      <c r="D157" s="72"/>
      <c r="E157" s="72"/>
      <c r="F157" s="72"/>
      <c r="G157" s="72"/>
      <c r="H157" s="72"/>
      <c r="I157" s="76"/>
      <c r="J157" s="76"/>
      <c r="K157" s="76"/>
      <c r="L157" s="73"/>
    </row>
    <row r="158" spans="1:12" x14ac:dyDescent="0.2">
      <c r="A158" s="154"/>
      <c r="B158" s="152" t="s">
        <v>3464</v>
      </c>
      <c r="C158" s="72">
        <f t="shared" si="2"/>
        <v>4</v>
      </c>
      <c r="D158" s="72"/>
      <c r="E158" s="72"/>
      <c r="F158" s="72"/>
      <c r="G158" s="72"/>
      <c r="H158" s="72"/>
      <c r="I158" s="76"/>
      <c r="J158" s="76"/>
      <c r="K158" s="76"/>
      <c r="L158" s="73"/>
    </row>
    <row r="159" spans="1:12" x14ac:dyDescent="0.2">
      <c r="A159" s="154"/>
      <c r="B159" s="152" t="s">
        <v>3464</v>
      </c>
      <c r="C159" s="72">
        <f t="shared" si="2"/>
        <v>5</v>
      </c>
      <c r="D159" s="72"/>
      <c r="E159" s="72"/>
      <c r="F159" s="72"/>
      <c r="G159" s="72"/>
      <c r="H159" s="72"/>
      <c r="I159" s="76"/>
      <c r="J159" s="76"/>
      <c r="K159" s="76"/>
      <c r="L159" s="73"/>
    </row>
    <row r="160" spans="1:12" x14ac:dyDescent="0.2">
      <c r="A160" s="154"/>
      <c r="B160" s="152" t="s">
        <v>3464</v>
      </c>
      <c r="C160" s="72">
        <f t="shared" si="2"/>
        <v>6</v>
      </c>
      <c r="D160" s="72"/>
      <c r="E160" s="72"/>
      <c r="F160" s="72"/>
      <c r="G160" s="72"/>
      <c r="H160" s="72"/>
      <c r="I160" s="76"/>
      <c r="J160" s="76"/>
      <c r="K160" s="76"/>
      <c r="L160" s="73"/>
    </row>
    <row r="161" spans="1:12" x14ac:dyDescent="0.2">
      <c r="A161" s="154"/>
      <c r="B161" s="152" t="s">
        <v>3464</v>
      </c>
      <c r="C161" s="72">
        <f t="shared" si="2"/>
        <v>7</v>
      </c>
      <c r="D161" s="72"/>
      <c r="E161" s="72"/>
      <c r="F161" s="72"/>
      <c r="G161" s="72"/>
      <c r="H161" s="72"/>
      <c r="I161" s="76"/>
      <c r="J161" s="76"/>
      <c r="K161" s="76"/>
      <c r="L161" s="73"/>
    </row>
    <row r="162" spans="1:12" ht="13.5" thickBot="1" x14ac:dyDescent="0.25">
      <c r="A162" s="154"/>
      <c r="B162" s="155" t="s">
        <v>3464</v>
      </c>
      <c r="C162" s="74">
        <f t="shared" si="2"/>
        <v>8</v>
      </c>
      <c r="D162" s="74"/>
      <c r="E162" s="74"/>
      <c r="F162" s="74"/>
      <c r="G162" s="74"/>
      <c r="H162" s="74"/>
      <c r="I162" s="77"/>
      <c r="J162" s="77"/>
      <c r="K162" s="77"/>
      <c r="L162" s="75"/>
    </row>
    <row r="163" spans="1:12" x14ac:dyDescent="0.2">
      <c r="A163" s="154"/>
    </row>
    <row r="164" spans="1:12" x14ac:dyDescent="0.2">
      <c r="A164" s="154"/>
    </row>
    <row r="165" spans="1:12" x14ac:dyDescent="0.2">
      <c r="A165" s="154"/>
    </row>
    <row r="166" spans="1:12" x14ac:dyDescent="0.2">
      <c r="A166" s="154"/>
    </row>
    <row r="167" spans="1:12" x14ac:dyDescent="0.2">
      <c r="A167" s="154"/>
    </row>
    <row r="168" spans="1:12" x14ac:dyDescent="0.2">
      <c r="A168" s="154"/>
    </row>
    <row r="169" spans="1:12" x14ac:dyDescent="0.2">
      <c r="A169" s="154"/>
    </row>
    <row r="170" spans="1:12" x14ac:dyDescent="0.2">
      <c r="A170" s="154"/>
    </row>
    <row r="171" spans="1:12" x14ac:dyDescent="0.2">
      <c r="A171" s="154"/>
    </row>
    <row r="172" spans="1:12" x14ac:dyDescent="0.2">
      <c r="A172" s="154"/>
    </row>
    <row r="173" spans="1:12" x14ac:dyDescent="0.2">
      <c r="A173" s="154"/>
    </row>
    <row r="174" spans="1:12" x14ac:dyDescent="0.2">
      <c r="A174" s="154"/>
    </row>
    <row r="175" spans="1:12" x14ac:dyDescent="0.2">
      <c r="A175" s="154"/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31"/>
  <sheetViews>
    <sheetView tabSelected="1" workbookViewId="0">
      <selection activeCell="M16" sqref="M16"/>
    </sheetView>
  </sheetViews>
  <sheetFormatPr defaultRowHeight="12.75" x14ac:dyDescent="0.2"/>
  <cols>
    <col min="1" max="16384" width="9" style="1"/>
  </cols>
  <sheetData>
    <row r="1" spans="1:22" x14ac:dyDescent="0.2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</row>
    <row r="2" spans="1:22" x14ac:dyDescent="0.2">
      <c r="A2" s="72"/>
      <c r="B2" s="71" t="s">
        <v>1593</v>
      </c>
      <c r="C2" s="62" t="s">
        <v>1617</v>
      </c>
      <c r="D2" s="62" t="s">
        <v>105</v>
      </c>
      <c r="E2" s="62" t="s">
        <v>45</v>
      </c>
      <c r="F2" s="62" t="s">
        <v>1616</v>
      </c>
      <c r="G2" s="62" t="s">
        <v>1690</v>
      </c>
      <c r="H2" s="62" t="s">
        <v>3332</v>
      </c>
      <c r="I2" s="62" t="s">
        <v>1618</v>
      </c>
      <c r="J2" s="62" t="s">
        <v>112</v>
      </c>
      <c r="K2" s="62" t="s">
        <v>113</v>
      </c>
      <c r="L2" s="62" t="s">
        <v>109</v>
      </c>
      <c r="M2" s="62" t="s">
        <v>2107</v>
      </c>
      <c r="N2" s="62" t="s">
        <v>2108</v>
      </c>
      <c r="O2" s="71" t="s">
        <v>2109</v>
      </c>
      <c r="P2" s="71" t="s">
        <v>2110</v>
      </c>
      <c r="Q2" s="71" t="s">
        <v>2099</v>
      </c>
      <c r="R2" s="71" t="s">
        <v>2111</v>
      </c>
      <c r="S2" s="71" t="s">
        <v>2112</v>
      </c>
      <c r="T2" s="71" t="s">
        <v>2113</v>
      </c>
    </row>
    <row r="3" spans="1:22" ht="14.25" x14ac:dyDescent="0.2">
      <c r="A3" s="72">
        <v>1</v>
      </c>
      <c r="B3" s="71" t="s">
        <v>1594</v>
      </c>
      <c r="C3" s="71" t="s">
        <v>3334</v>
      </c>
      <c r="D3" s="129">
        <v>0.2</v>
      </c>
      <c r="E3" s="121">
        <v>-0.5</v>
      </c>
      <c r="F3" s="129">
        <v>-0.2</v>
      </c>
      <c r="G3" s="129">
        <v>-0.2</v>
      </c>
      <c r="H3" s="129">
        <v>0</v>
      </c>
      <c r="I3" s="129">
        <v>0.15</v>
      </c>
      <c r="J3" s="129">
        <v>0</v>
      </c>
      <c r="K3" s="129">
        <f>M3</f>
        <v>0.5</v>
      </c>
      <c r="L3" s="129">
        <v>-0.25</v>
      </c>
      <c r="M3" s="129">
        <v>0.5</v>
      </c>
      <c r="N3" s="129">
        <v>-0.1</v>
      </c>
      <c r="O3" s="121">
        <f>IF($C3=O$2,50%,-50%)</f>
        <v>-0.5</v>
      </c>
      <c r="P3" s="121">
        <f t="shared" ref="P3:T6" si="0">IF($C3=P$2,50%,-50%)</f>
        <v>0.5</v>
      </c>
      <c r="Q3" s="121">
        <f t="shared" si="0"/>
        <v>-0.5</v>
      </c>
      <c r="R3" s="121">
        <f t="shared" si="0"/>
        <v>-0.5</v>
      </c>
      <c r="S3" s="121">
        <f t="shared" si="0"/>
        <v>-0.5</v>
      </c>
      <c r="T3" s="121">
        <f t="shared" si="0"/>
        <v>-0.5</v>
      </c>
      <c r="U3" s="131">
        <f t="shared" ref="U3:U13" si="1">SUM(D3:M3)+SUM(N3:T3)/7</f>
        <v>-9.9999999999999922E-2</v>
      </c>
      <c r="V3" s="130" t="s">
        <v>2092</v>
      </c>
    </row>
    <row r="4" spans="1:22" ht="14.25" x14ac:dyDescent="0.2">
      <c r="A4" s="72">
        <v>2</v>
      </c>
      <c r="B4" s="71" t="s">
        <v>1595</v>
      </c>
      <c r="C4" s="71" t="s">
        <v>2099</v>
      </c>
      <c r="D4" s="129">
        <v>0.3</v>
      </c>
      <c r="E4" s="121">
        <v>-0.5</v>
      </c>
      <c r="F4" s="129">
        <v>0.5</v>
      </c>
      <c r="G4" s="129">
        <v>0</v>
      </c>
      <c r="H4" s="129">
        <v>0</v>
      </c>
      <c r="I4" s="129">
        <v>0.5</v>
      </c>
      <c r="J4" s="129">
        <v>-0.2</v>
      </c>
      <c r="K4" s="129">
        <f t="shared" ref="K4:K13" si="2">M4</f>
        <v>-0.2</v>
      </c>
      <c r="L4" s="129">
        <v>-0.2</v>
      </c>
      <c r="M4" s="129">
        <v>-0.2</v>
      </c>
      <c r="N4" s="129">
        <v>0.2</v>
      </c>
      <c r="O4" s="121">
        <f>IF($C4=O$2,50%,-50%)</f>
        <v>-0.5</v>
      </c>
      <c r="P4" s="121">
        <f t="shared" si="0"/>
        <v>-0.5</v>
      </c>
      <c r="Q4" s="121">
        <f t="shared" si="0"/>
        <v>0.5</v>
      </c>
      <c r="R4" s="121">
        <f t="shared" si="0"/>
        <v>-0.5</v>
      </c>
      <c r="S4" s="121">
        <f t="shared" si="0"/>
        <v>-0.5</v>
      </c>
      <c r="T4" s="121">
        <f t="shared" si="0"/>
        <v>-0.5</v>
      </c>
      <c r="U4" s="131">
        <f t="shared" si="1"/>
        <v>-0.25714285714285717</v>
      </c>
      <c r="V4" s="130" t="s">
        <v>2093</v>
      </c>
    </row>
    <row r="5" spans="1:22" ht="14.25" x14ac:dyDescent="0.2">
      <c r="A5" s="72">
        <v>3</v>
      </c>
      <c r="B5" s="71" t="s">
        <v>1596</v>
      </c>
      <c r="C5" s="71" t="s">
        <v>2100</v>
      </c>
      <c r="D5" s="121">
        <v>0.1</v>
      </c>
      <c r="E5" s="121">
        <v>0</v>
      </c>
      <c r="F5" s="121">
        <v>-0.3</v>
      </c>
      <c r="G5" s="121">
        <v>0.5</v>
      </c>
      <c r="H5" s="121">
        <v>0</v>
      </c>
      <c r="I5" s="121">
        <v>-0.3</v>
      </c>
      <c r="J5" s="121">
        <v>0</v>
      </c>
      <c r="K5" s="129">
        <f t="shared" si="2"/>
        <v>0.5</v>
      </c>
      <c r="L5" s="121">
        <v>-0.2</v>
      </c>
      <c r="M5" s="121">
        <v>0.5</v>
      </c>
      <c r="N5" s="129">
        <v>0</v>
      </c>
      <c r="O5" s="121">
        <f>IF($C5=O$2,50%,-50%)</f>
        <v>-0.5</v>
      </c>
      <c r="P5" s="121">
        <f t="shared" si="0"/>
        <v>-0.5</v>
      </c>
      <c r="Q5" s="121">
        <f t="shared" si="0"/>
        <v>-0.5</v>
      </c>
      <c r="R5" s="121">
        <f t="shared" si="0"/>
        <v>-0.5</v>
      </c>
      <c r="S5" s="121">
        <f t="shared" si="0"/>
        <v>0.5</v>
      </c>
      <c r="T5" s="121">
        <f t="shared" si="0"/>
        <v>-0.5</v>
      </c>
      <c r="U5" s="131">
        <f t="shared" si="1"/>
        <v>0.51428571428571435</v>
      </c>
      <c r="V5" s="130" t="s">
        <v>2094</v>
      </c>
    </row>
    <row r="6" spans="1:22" ht="14.25" x14ac:dyDescent="0.2">
      <c r="A6" s="72">
        <v>4</v>
      </c>
      <c r="B6" s="71" t="s">
        <v>1597</v>
      </c>
      <c r="C6" s="71" t="s">
        <v>2101</v>
      </c>
      <c r="D6" s="121">
        <v>0.2</v>
      </c>
      <c r="E6" s="121">
        <v>-0.2</v>
      </c>
      <c r="F6" s="121">
        <v>0.2</v>
      </c>
      <c r="G6" s="121">
        <v>0.2</v>
      </c>
      <c r="H6" s="121">
        <v>0</v>
      </c>
      <c r="I6" s="121">
        <v>0</v>
      </c>
      <c r="J6" s="121">
        <v>0.2</v>
      </c>
      <c r="K6" s="129">
        <f t="shared" si="2"/>
        <v>-0.2</v>
      </c>
      <c r="L6" s="121">
        <v>-0.2</v>
      </c>
      <c r="M6" s="121">
        <v>-0.2</v>
      </c>
      <c r="N6" s="129">
        <v>0.1</v>
      </c>
      <c r="O6" s="121">
        <f>IF($C6=O$2,50%,-50%)</f>
        <v>0.5</v>
      </c>
      <c r="P6" s="121">
        <f t="shared" si="0"/>
        <v>-0.5</v>
      </c>
      <c r="Q6" s="121">
        <f t="shared" si="0"/>
        <v>-0.5</v>
      </c>
      <c r="R6" s="121">
        <f t="shared" si="0"/>
        <v>-0.5</v>
      </c>
      <c r="S6" s="121">
        <f t="shared" si="0"/>
        <v>-0.5</v>
      </c>
      <c r="T6" s="121">
        <f t="shared" si="0"/>
        <v>-0.5</v>
      </c>
      <c r="U6" s="131">
        <f t="shared" si="1"/>
        <v>-0.27142857142857141</v>
      </c>
      <c r="V6" s="130" t="s">
        <v>2095</v>
      </c>
    </row>
    <row r="7" spans="1:22" ht="14.25" x14ac:dyDescent="0.2">
      <c r="A7" s="72">
        <v>5</v>
      </c>
      <c r="B7" s="71" t="s">
        <v>1598</v>
      </c>
      <c r="C7" s="71" t="s">
        <v>2102</v>
      </c>
      <c r="D7" s="121">
        <v>1</v>
      </c>
      <c r="E7" s="121">
        <v>-0.5</v>
      </c>
      <c r="F7" s="121">
        <v>0.15</v>
      </c>
      <c r="G7" s="121">
        <v>-0.5</v>
      </c>
      <c r="H7" s="121">
        <v>-0.5</v>
      </c>
      <c r="I7" s="121">
        <v>0.15</v>
      </c>
      <c r="J7" s="121">
        <v>-0.2</v>
      </c>
      <c r="K7" s="129">
        <f t="shared" si="2"/>
        <v>-0.2</v>
      </c>
      <c r="L7" s="121">
        <v>0.2</v>
      </c>
      <c r="M7" s="121">
        <f>-20%</f>
        <v>-0.2</v>
      </c>
      <c r="N7" s="121">
        <v>1</v>
      </c>
      <c r="O7" s="121">
        <v>-0.5</v>
      </c>
      <c r="P7" s="121">
        <v>-0.5</v>
      </c>
      <c r="Q7" s="121">
        <v>-0.5</v>
      </c>
      <c r="R7" s="121">
        <v>-0.5</v>
      </c>
      <c r="S7" s="121">
        <v>-0.5</v>
      </c>
      <c r="T7" s="121">
        <v>-0.2</v>
      </c>
      <c r="U7" s="131">
        <f t="shared" si="1"/>
        <v>-0.84285714285714297</v>
      </c>
      <c r="V7" s="130" t="s">
        <v>2096</v>
      </c>
    </row>
    <row r="8" spans="1:22" ht="14.25" x14ac:dyDescent="0.2">
      <c r="A8" s="72">
        <v>6</v>
      </c>
      <c r="B8" s="71" t="s">
        <v>3153</v>
      </c>
      <c r="C8" s="71" t="s">
        <v>2103</v>
      </c>
      <c r="D8" s="121">
        <v>-0.15</v>
      </c>
      <c r="E8" s="121">
        <v>0</v>
      </c>
      <c r="F8" s="121">
        <v>-0.1</v>
      </c>
      <c r="G8" s="121">
        <v>0.1</v>
      </c>
      <c r="H8" s="121">
        <v>0.15</v>
      </c>
      <c r="I8" s="121">
        <v>0</v>
      </c>
      <c r="J8" s="121">
        <v>0</v>
      </c>
      <c r="K8" s="129">
        <f t="shared" si="2"/>
        <v>0</v>
      </c>
      <c r="L8" s="121">
        <v>0</v>
      </c>
      <c r="M8" s="121">
        <v>0</v>
      </c>
      <c r="N8" s="121">
        <v>0</v>
      </c>
      <c r="O8" s="121">
        <v>-1</v>
      </c>
      <c r="P8" s="121">
        <f>IF($C8=P$2,200%,-50%)</f>
        <v>2</v>
      </c>
      <c r="Q8" s="121">
        <v>0.5</v>
      </c>
      <c r="R8" s="121">
        <v>0.5</v>
      </c>
      <c r="S8" s="121">
        <v>0.5</v>
      </c>
      <c r="T8" s="121">
        <v>0.5</v>
      </c>
      <c r="U8" s="131">
        <f t="shared" si="1"/>
        <v>0.42857142857142855</v>
      </c>
      <c r="V8" s="130" t="s">
        <v>2097</v>
      </c>
    </row>
    <row r="9" spans="1:22" ht="14.25" x14ac:dyDescent="0.2">
      <c r="A9" s="72">
        <v>7</v>
      </c>
      <c r="B9" s="71" t="s">
        <v>3151</v>
      </c>
      <c r="C9" s="71" t="s">
        <v>2104</v>
      </c>
      <c r="D9" s="121">
        <v>-0.15</v>
      </c>
      <c r="E9" s="121">
        <v>0</v>
      </c>
      <c r="F9" s="121">
        <v>-0.15</v>
      </c>
      <c r="G9" s="121">
        <v>0.15</v>
      </c>
      <c r="H9" s="121">
        <v>0.15</v>
      </c>
      <c r="I9" s="121">
        <v>0</v>
      </c>
      <c r="J9" s="121">
        <v>0</v>
      </c>
      <c r="K9" s="129">
        <f t="shared" si="2"/>
        <v>0</v>
      </c>
      <c r="L9" s="121">
        <v>-0.1</v>
      </c>
      <c r="M9" s="121">
        <v>0</v>
      </c>
      <c r="N9" s="121">
        <v>0</v>
      </c>
      <c r="O9" s="121">
        <v>0.5</v>
      </c>
      <c r="P9" s="121">
        <v>-1</v>
      </c>
      <c r="Q9" s="121">
        <f>IF($C9=Q$2,200%,-50%)</f>
        <v>2</v>
      </c>
      <c r="R9" s="121">
        <v>0.5</v>
      </c>
      <c r="S9" s="121">
        <v>0.5</v>
      </c>
      <c r="T9" s="121">
        <v>0.5</v>
      </c>
      <c r="U9" s="131">
        <f t="shared" si="1"/>
        <v>0.32857142857142851</v>
      </c>
      <c r="V9" s="130" t="s">
        <v>2098</v>
      </c>
    </row>
    <row r="10" spans="1:22" x14ac:dyDescent="0.2">
      <c r="A10" s="72">
        <v>8</v>
      </c>
      <c r="B10" s="71" t="s">
        <v>3152</v>
      </c>
      <c r="C10" s="71" t="s">
        <v>2105</v>
      </c>
      <c r="D10" s="121">
        <v>-0.15</v>
      </c>
      <c r="E10" s="121">
        <v>0</v>
      </c>
      <c r="F10" s="121">
        <v>-0.2</v>
      </c>
      <c r="G10" s="121">
        <v>0.2</v>
      </c>
      <c r="H10" s="121">
        <v>0.15</v>
      </c>
      <c r="I10" s="121">
        <v>0.15</v>
      </c>
      <c r="J10" s="121">
        <v>0</v>
      </c>
      <c r="K10" s="129">
        <f t="shared" si="2"/>
        <v>0</v>
      </c>
      <c r="L10" s="121">
        <v>-0.1</v>
      </c>
      <c r="M10" s="121">
        <v>0</v>
      </c>
      <c r="N10" s="121">
        <v>0</v>
      </c>
      <c r="O10" s="121">
        <v>0.5</v>
      </c>
      <c r="P10" s="121">
        <v>0.5</v>
      </c>
      <c r="Q10" s="121">
        <v>-1</v>
      </c>
      <c r="R10" s="121">
        <f>IF($C10=R$2,200%,-50%)</f>
        <v>2</v>
      </c>
      <c r="S10" s="121">
        <v>0.5</v>
      </c>
      <c r="T10" s="121">
        <v>0.5</v>
      </c>
      <c r="U10" s="131">
        <f t="shared" si="1"/>
        <v>0.47857142857142854</v>
      </c>
    </row>
    <row r="11" spans="1:22" x14ac:dyDescent="0.2">
      <c r="A11" s="72">
        <v>9</v>
      </c>
      <c r="B11" s="71" t="s">
        <v>1599</v>
      </c>
      <c r="C11" s="71" t="s">
        <v>2100</v>
      </c>
      <c r="D11" s="121">
        <v>-0.15</v>
      </c>
      <c r="E11" s="121">
        <v>0</v>
      </c>
      <c r="F11" s="121">
        <v>-0.25</v>
      </c>
      <c r="G11" s="121">
        <v>0.25</v>
      </c>
      <c r="H11" s="121">
        <v>0.15</v>
      </c>
      <c r="I11" s="121">
        <v>0</v>
      </c>
      <c r="J11" s="121">
        <v>0</v>
      </c>
      <c r="K11" s="129">
        <f t="shared" si="2"/>
        <v>0</v>
      </c>
      <c r="L11" s="121">
        <v>-0.1</v>
      </c>
      <c r="M11" s="121">
        <v>0</v>
      </c>
      <c r="N11" s="121">
        <v>0</v>
      </c>
      <c r="O11" s="121">
        <v>0.5</v>
      </c>
      <c r="P11" s="121">
        <v>0.5</v>
      </c>
      <c r="Q11" s="121">
        <v>0.5</v>
      </c>
      <c r="R11" s="121">
        <v>-1</v>
      </c>
      <c r="S11" s="121">
        <f>IF($C11=S$2,200%,-50%)</f>
        <v>2</v>
      </c>
      <c r="T11" s="121">
        <v>0.5</v>
      </c>
      <c r="U11" s="131">
        <f t="shared" si="1"/>
        <v>0.32857142857142851</v>
      </c>
    </row>
    <row r="12" spans="1:22" x14ac:dyDescent="0.2">
      <c r="A12" s="72">
        <v>10</v>
      </c>
      <c r="B12" s="71" t="s">
        <v>1600</v>
      </c>
      <c r="C12" s="71" t="s">
        <v>2106</v>
      </c>
      <c r="D12" s="121">
        <v>-0.15</v>
      </c>
      <c r="E12" s="121">
        <v>0</v>
      </c>
      <c r="F12" s="121">
        <v>-0.1</v>
      </c>
      <c r="G12" s="121">
        <v>0.1</v>
      </c>
      <c r="H12" s="121">
        <v>0.15</v>
      </c>
      <c r="I12" s="121">
        <v>0.15</v>
      </c>
      <c r="J12" s="121">
        <v>0</v>
      </c>
      <c r="K12" s="129">
        <f t="shared" si="2"/>
        <v>0</v>
      </c>
      <c r="L12" s="121">
        <v>-0.1</v>
      </c>
      <c r="M12" s="121">
        <v>0</v>
      </c>
      <c r="N12" s="121">
        <v>0</v>
      </c>
      <c r="O12" s="121">
        <f>IF($C12=O$2,200%,-50%)</f>
        <v>-0.5</v>
      </c>
      <c r="P12" s="121">
        <f>IF($C12=P$2,200%,-50%)</f>
        <v>-0.5</v>
      </c>
      <c r="Q12" s="121">
        <f>IF($C12=Q$2,200%,-50%)</f>
        <v>-0.5</v>
      </c>
      <c r="R12" s="121">
        <f>IF($C12=R$2,200%,-50%)</f>
        <v>-0.5</v>
      </c>
      <c r="S12" s="121">
        <f>IF($C12=S$2,200%,-50%)</f>
        <v>-0.5</v>
      </c>
      <c r="T12" s="121">
        <f>IF($C12=T$2,200%,20%)</f>
        <v>2</v>
      </c>
      <c r="U12" s="131">
        <f t="shared" si="1"/>
        <v>-2.1428571428571436E-2</v>
      </c>
    </row>
    <row r="13" spans="1:22" x14ac:dyDescent="0.2">
      <c r="A13" s="72">
        <v>11</v>
      </c>
      <c r="B13" s="71" t="s">
        <v>1816</v>
      </c>
      <c r="C13" s="71" t="s">
        <v>2101</v>
      </c>
      <c r="D13" s="121">
        <v>-0.15</v>
      </c>
      <c r="E13" s="121">
        <v>0</v>
      </c>
      <c r="F13" s="121">
        <v>0</v>
      </c>
      <c r="G13" s="121">
        <v>0</v>
      </c>
      <c r="H13" s="121">
        <v>0.15</v>
      </c>
      <c r="I13" s="121">
        <v>0</v>
      </c>
      <c r="J13" s="121">
        <v>0</v>
      </c>
      <c r="K13" s="129">
        <f t="shared" si="2"/>
        <v>0</v>
      </c>
      <c r="L13" s="121">
        <v>-0.1</v>
      </c>
      <c r="M13" s="121">
        <v>0</v>
      </c>
      <c r="N13" s="121">
        <v>0</v>
      </c>
      <c r="O13" s="121">
        <v>2</v>
      </c>
      <c r="P13" s="121">
        <v>0.5</v>
      </c>
      <c r="Q13" s="121">
        <v>-1</v>
      </c>
      <c r="R13" s="121">
        <v>0.5</v>
      </c>
      <c r="S13" s="121">
        <v>0.5</v>
      </c>
      <c r="T13" s="121">
        <v>0.5</v>
      </c>
      <c r="U13" s="131">
        <f t="shared" si="1"/>
        <v>0.32857142857142851</v>
      </c>
    </row>
    <row r="16" spans="1:22" x14ac:dyDescent="0.2">
      <c r="J16" s="37"/>
    </row>
    <row r="17" spans="4:24" x14ac:dyDescent="0.2">
      <c r="D17" s="1" t="s">
        <v>3349</v>
      </c>
    </row>
    <row r="19" spans="4:24" ht="13.5" thickBot="1" x14ac:dyDescent="0.25">
      <c r="D19" s="69" t="s">
        <v>1578</v>
      </c>
    </row>
    <row r="20" spans="4:24" x14ac:dyDescent="0.2">
      <c r="D20" s="69" t="s">
        <v>1579</v>
      </c>
      <c r="G20" s="122" t="s">
        <v>44</v>
      </c>
      <c r="H20" s="122" t="s">
        <v>45</v>
      </c>
      <c r="I20" s="124" t="s">
        <v>2075</v>
      </c>
      <c r="J20" s="124" t="s">
        <v>2076</v>
      </c>
      <c r="K20" s="122" t="s">
        <v>52</v>
      </c>
      <c r="L20" s="125" t="s">
        <v>2077</v>
      </c>
      <c r="M20" s="124" t="s">
        <v>2078</v>
      </c>
      <c r="N20" s="122" t="s">
        <v>54</v>
      </c>
      <c r="O20" s="125" t="s">
        <v>2079</v>
      </c>
      <c r="P20" s="125" t="s">
        <v>2088</v>
      </c>
      <c r="Q20" s="125" t="s">
        <v>2080</v>
      </c>
      <c r="R20" s="126" t="s">
        <v>2081</v>
      </c>
      <c r="S20" s="126" t="s">
        <v>2082</v>
      </c>
      <c r="T20" s="126" t="s">
        <v>2083</v>
      </c>
      <c r="U20" s="126" t="s">
        <v>2084</v>
      </c>
      <c r="V20" s="126" t="s">
        <v>2085</v>
      </c>
      <c r="W20" s="126" t="s">
        <v>2086</v>
      </c>
      <c r="X20" s="126" t="s">
        <v>2087</v>
      </c>
    </row>
    <row r="21" spans="4:24" x14ac:dyDescent="0.2">
      <c r="D21" s="69" t="s">
        <v>1580</v>
      </c>
      <c r="E21" s="1" t="s">
        <v>2090</v>
      </c>
      <c r="F21" s="123">
        <v>0.37228571428571428</v>
      </c>
      <c r="G21" s="1">
        <v>0</v>
      </c>
      <c r="H21" s="1">
        <v>0</v>
      </c>
      <c r="I21" s="1">
        <v>320</v>
      </c>
      <c r="J21" s="1">
        <v>0</v>
      </c>
      <c r="K21" s="1">
        <v>299</v>
      </c>
      <c r="L21" s="1">
        <v>0</v>
      </c>
      <c r="M21" s="1">
        <v>107</v>
      </c>
      <c r="N21" s="1">
        <v>69</v>
      </c>
      <c r="O21" s="1">
        <v>0.23</v>
      </c>
      <c r="P21" s="1">
        <v>0.35666666666666663</v>
      </c>
      <c r="Q21" s="1">
        <v>0.23</v>
      </c>
      <c r="R21" s="1">
        <v>0.39393939393939392</v>
      </c>
      <c r="S21" s="1">
        <v>0.4382022471910112</v>
      </c>
      <c r="T21" s="1">
        <v>0.39393939393939392</v>
      </c>
      <c r="U21" s="1">
        <v>0.39393939393939392</v>
      </c>
      <c r="V21" s="1">
        <v>0.4382022471910112</v>
      </c>
      <c r="W21" s="1">
        <v>0.39393939393939392</v>
      </c>
      <c r="X21" s="1">
        <v>0.39393939393939392</v>
      </c>
    </row>
    <row r="22" spans="4:24" x14ac:dyDescent="0.2">
      <c r="D22" s="69" t="s">
        <v>1581</v>
      </c>
      <c r="E22" s="1" t="s">
        <v>2089</v>
      </c>
      <c r="F22" s="123">
        <v>0.40114285714285713</v>
      </c>
      <c r="G22" s="123">
        <v>387</v>
      </c>
      <c r="H22" s="123">
        <v>238</v>
      </c>
      <c r="I22" s="123">
        <v>270</v>
      </c>
      <c r="J22" s="123">
        <v>227</v>
      </c>
      <c r="K22" s="123">
        <v>238</v>
      </c>
      <c r="L22" s="123">
        <v>0</v>
      </c>
      <c r="M22" s="123">
        <v>178</v>
      </c>
      <c r="N22" s="123">
        <v>119</v>
      </c>
      <c r="O22" s="123">
        <v>0.39666666666666667</v>
      </c>
      <c r="P22" s="123">
        <v>0.59333333333333338</v>
      </c>
      <c r="Q22" s="123">
        <v>0</v>
      </c>
      <c r="R22" s="123">
        <v>0.5</v>
      </c>
      <c r="S22" s="123">
        <v>0.54545454545454541</v>
      </c>
      <c r="T22" s="123">
        <v>0.5</v>
      </c>
      <c r="U22" s="123">
        <v>0.5</v>
      </c>
      <c r="V22" s="123">
        <v>0.54545454545454541</v>
      </c>
      <c r="W22" s="123">
        <v>0.5</v>
      </c>
      <c r="X22" s="123">
        <v>0.5</v>
      </c>
    </row>
    <row r="23" spans="4:24" x14ac:dyDescent="0.2">
      <c r="D23" s="69" t="s">
        <v>1582</v>
      </c>
    </row>
    <row r="24" spans="4:24" x14ac:dyDescent="0.2">
      <c r="D24" s="69" t="s">
        <v>1583</v>
      </c>
    </row>
    <row r="26" spans="4:24" x14ac:dyDescent="0.2">
      <c r="F26" s="71" t="s">
        <v>2034</v>
      </c>
      <c r="G26" s="23" t="s">
        <v>2035</v>
      </c>
      <c r="H26" s="23" t="s">
        <v>2036</v>
      </c>
      <c r="I26" s="128" t="s">
        <v>2075</v>
      </c>
      <c r="J26" s="128" t="s">
        <v>2076</v>
      </c>
      <c r="K26" s="23" t="s">
        <v>2037</v>
      </c>
      <c r="L26" s="22" t="s">
        <v>2077</v>
      </c>
      <c r="M26" s="128" t="s">
        <v>2078</v>
      </c>
      <c r="N26" s="23" t="s">
        <v>2038</v>
      </c>
      <c r="O26" s="22" t="s">
        <v>2079</v>
      </c>
      <c r="P26" s="22" t="s">
        <v>2088</v>
      </c>
      <c r="Q26" s="22" t="s">
        <v>2080</v>
      </c>
      <c r="R26" s="126" t="s">
        <v>2081</v>
      </c>
      <c r="S26" s="126" t="s">
        <v>2082</v>
      </c>
      <c r="T26" s="126" t="s">
        <v>2083</v>
      </c>
      <c r="U26" s="126" t="s">
        <v>2084</v>
      </c>
      <c r="V26" s="126" t="s">
        <v>2085</v>
      </c>
      <c r="W26" s="126" t="s">
        <v>2086</v>
      </c>
      <c r="X26" s="126" t="s">
        <v>2087</v>
      </c>
    </row>
    <row r="27" spans="4:24" x14ac:dyDescent="0.2">
      <c r="F27" s="72"/>
      <c r="G27" s="72">
        <f>[1]职业设计!C35*99+G22*2+G21</f>
        <v>1486.8</v>
      </c>
      <c r="H27" s="72">
        <f>[1]职业设计!D35*99+H22*2+H21</f>
        <v>1046.24</v>
      </c>
      <c r="I27" s="72">
        <f>[1]职业设计!E35*99+I22*2+I21</f>
        <v>1430.24</v>
      </c>
      <c r="J27" s="72">
        <f>[1]职业设计!F35*99+J22*2+J21</f>
        <v>1024.24</v>
      </c>
      <c r="K27" s="72">
        <f>[1]职业设计!G35*99+K22*2+K21</f>
        <v>1345.24</v>
      </c>
      <c r="L27" s="72">
        <f>[1]职业设计!H35*99+L22*2+L21</f>
        <v>142.56</v>
      </c>
      <c r="M27" s="72">
        <f>[1]职业设计!I35*99+M22*2+M21</f>
        <v>890.68</v>
      </c>
      <c r="N27" s="72">
        <f>[1]职业设计!J35*99+N22*2+N21</f>
        <v>592.12</v>
      </c>
      <c r="O27" s="72">
        <f>(N27/30)%+O21+O22*2+1</f>
        <v>2.2207066666666666</v>
      </c>
      <c r="P27" s="72">
        <f>(M27/30)%+P21+P22*2</f>
        <v>1.8402266666666667</v>
      </c>
      <c r="Q27" s="72">
        <f>(N27/30)%+Q21</f>
        <v>0.42737333333333333</v>
      </c>
      <c r="R27" s="72">
        <f>1-500/(500+[1]职业设计!K35*99)+R21+R22*2</f>
        <v>1.757094070931446</v>
      </c>
      <c r="S27" s="72">
        <f>1-500/(500+[1]职业设计!L35*99)+S21+S22</f>
        <v>1.3468114696376088</v>
      </c>
      <c r="T27" s="72">
        <f>1-500/(500+[1]职业设计!M35*99)+T21+T22</f>
        <v>1.257094070931446</v>
      </c>
      <c r="U27" s="72">
        <f>1-500/(500+[1]职业设计!N35*99)+U21+U22</f>
        <v>1.257094070931446</v>
      </c>
      <c r="V27" s="72">
        <f>1-500/(500+[1]职业设计!O35*99)+V21+V22</f>
        <v>1.3468114696376088</v>
      </c>
      <c r="W27" s="72">
        <f>1-500/(500+[1]职业设计!P35*99)+W21+W22</f>
        <v>1.257094070931446</v>
      </c>
      <c r="X27" s="72">
        <f>1-500/(500+[1]职业设计!Q35*99)+X21+X22</f>
        <v>1.257094070931446</v>
      </c>
    </row>
    <row r="31" spans="4:24" x14ac:dyDescent="0.2">
      <c r="I31" s="1">
        <f>I27/2</f>
        <v>715.12</v>
      </c>
      <c r="K31" s="1">
        <f>K27*1.2</f>
        <v>1614.288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Y1092"/>
  <sheetViews>
    <sheetView topLeftCell="H1" workbookViewId="0">
      <pane ySplit="3" topLeftCell="A51" activePane="bottomLeft" state="frozen"/>
      <selection pane="bottomLeft" activeCell="A73" sqref="A73:XFD73"/>
    </sheetView>
  </sheetViews>
  <sheetFormatPr defaultRowHeight="12.75" x14ac:dyDescent="0.2"/>
  <cols>
    <col min="1" max="24" width="9" style="1"/>
    <col min="25" max="25" width="19.25" style="1" bestFit="1" customWidth="1"/>
    <col min="26" max="16384" width="9" style="1"/>
  </cols>
  <sheetData>
    <row r="1" spans="2:25" x14ac:dyDescent="0.2">
      <c r="G1" s="1">
        <f>MAX(G4:G1092)</f>
        <v>5098</v>
      </c>
      <c r="H1" s="1">
        <f t="shared" ref="H1:X1" si="0">MAX(H4:H1092)</f>
        <v>379</v>
      </c>
      <c r="I1" s="1">
        <f t="shared" si="0"/>
        <v>1948</v>
      </c>
      <c r="J1" s="1">
        <f t="shared" si="0"/>
        <v>644</v>
      </c>
      <c r="K1" s="1">
        <f t="shared" si="0"/>
        <v>1723</v>
      </c>
      <c r="L1" s="1">
        <f t="shared" si="0"/>
        <v>0</v>
      </c>
      <c r="M1" s="1">
        <f t="shared" si="0"/>
        <v>1164</v>
      </c>
      <c r="N1" s="1">
        <f t="shared" si="0"/>
        <v>0</v>
      </c>
      <c r="O1" s="1">
        <f t="shared" si="0"/>
        <v>3.8123999999999993</v>
      </c>
      <c r="P1" s="1">
        <f t="shared" si="0"/>
        <v>0.1</v>
      </c>
      <c r="Q1" s="1">
        <f t="shared" si="0"/>
        <v>0.29700000000000015</v>
      </c>
      <c r="R1" s="1">
        <f t="shared" si="0"/>
        <v>0.98000000000000065</v>
      </c>
      <c r="S1" s="131">
        <f>MAX(S4:S1092)</f>
        <v>0.88200000000000056</v>
      </c>
      <c r="T1" s="1">
        <f t="shared" si="0"/>
        <v>0.88200000000000056</v>
      </c>
      <c r="U1" s="1">
        <f t="shared" si="0"/>
        <v>0.88200000000000056</v>
      </c>
      <c r="V1" s="1">
        <f t="shared" si="0"/>
        <v>0.88200000000000056</v>
      </c>
      <c r="W1" s="1">
        <f t="shared" si="0"/>
        <v>0.88200000000000056</v>
      </c>
      <c r="X1" s="1">
        <f t="shared" si="0"/>
        <v>0.88200000000000056</v>
      </c>
    </row>
    <row r="2" spans="2:25" x14ac:dyDescent="0.2"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">
        <v>8</v>
      </c>
      <c r="J2" s="1">
        <v>9</v>
      </c>
      <c r="K2" s="1">
        <v>10</v>
      </c>
      <c r="L2" s="1">
        <v>11</v>
      </c>
      <c r="M2" s="1">
        <v>12</v>
      </c>
      <c r="N2" s="1">
        <v>13</v>
      </c>
      <c r="O2" s="1">
        <v>15</v>
      </c>
      <c r="P2" s="1">
        <v>16</v>
      </c>
      <c r="Q2" s="1">
        <v>17</v>
      </c>
      <c r="R2" s="1">
        <v>18</v>
      </c>
      <c r="S2" s="1">
        <v>19</v>
      </c>
      <c r="T2" s="1">
        <v>20</v>
      </c>
      <c r="U2" s="1">
        <v>21</v>
      </c>
      <c r="V2" s="1">
        <v>22</v>
      </c>
      <c r="W2" s="1">
        <v>23</v>
      </c>
      <c r="X2" s="1">
        <v>24</v>
      </c>
    </row>
    <row r="3" spans="2:25" s="142" customFormat="1" x14ac:dyDescent="0.2">
      <c r="B3" s="142" t="s">
        <v>3146</v>
      </c>
      <c r="C3" s="143" t="s">
        <v>2119</v>
      </c>
      <c r="D3" s="143" t="s">
        <v>2114</v>
      </c>
      <c r="E3" s="143" t="s">
        <v>2115</v>
      </c>
      <c r="F3" s="143" t="s">
        <v>2116</v>
      </c>
      <c r="G3" s="144" t="s">
        <v>44</v>
      </c>
      <c r="H3" s="144" t="s">
        <v>45</v>
      </c>
      <c r="I3" s="144" t="s">
        <v>2025</v>
      </c>
      <c r="J3" s="144" t="s">
        <v>2117</v>
      </c>
      <c r="K3" s="144" t="s">
        <v>126</v>
      </c>
      <c r="L3" s="144" t="s">
        <v>2118</v>
      </c>
      <c r="M3" s="144" t="s">
        <v>3333</v>
      </c>
      <c r="N3" s="144" t="s">
        <v>3328</v>
      </c>
      <c r="O3" s="144" t="s">
        <v>2121</v>
      </c>
      <c r="P3" s="144" t="s">
        <v>83</v>
      </c>
      <c r="Q3" s="144" t="s">
        <v>1618</v>
      </c>
      <c r="R3" s="145" t="s">
        <v>2081</v>
      </c>
      <c r="S3" s="144" t="s">
        <v>2082</v>
      </c>
      <c r="T3" s="144" t="s">
        <v>2083</v>
      </c>
      <c r="U3" s="144" t="s">
        <v>2084</v>
      </c>
      <c r="V3" s="144" t="s">
        <v>2085</v>
      </c>
      <c r="W3" s="144" t="s">
        <v>2086</v>
      </c>
      <c r="X3" s="144" t="s">
        <v>1606</v>
      </c>
    </row>
    <row r="4" spans="2:25" x14ac:dyDescent="0.2">
      <c r="B4" s="1" t="str">
        <f>D4&amp;C4</f>
        <v>飞行系1</v>
      </c>
      <c r="C4" s="72">
        <v>1</v>
      </c>
      <c r="D4" s="71" t="s">
        <v>2120</v>
      </c>
      <c r="E4" s="72" t="str">
        <f t="shared" ref="E4:E67" si="1">VLOOKUP(D4,monster_per,2,FALSE)</f>
        <v>冷却</v>
      </c>
      <c r="F4" s="72"/>
      <c r="G4" s="72">
        <f t="shared" ref="G4:G67" si="2">INT(VLOOKUP($C4,monster_lvl,2,FALSE)*(1+VLOOKUP($D4,monster_per,3,FALSE)))</f>
        <v>12</v>
      </c>
      <c r="H4" s="72">
        <f t="shared" ref="H4:H67" si="3">INT(VLOOKUP($C4,monster_lvl,3,FALSE)*(1+VLOOKUP($D4,monster_per,4,FALSE)))</f>
        <v>4</v>
      </c>
      <c r="I4" s="72">
        <f t="shared" ref="I4:I67" si="4">INT(VLOOKUP($C4,monster_lvl,4,FALSE)*(1+VLOOKUP($D4,monster_per,5,FALSE)))</f>
        <v>16</v>
      </c>
      <c r="J4" s="72">
        <f t="shared" ref="J4:J67" si="5">INT(VLOOKUP($C4,monster_lvl,5,FALSE)*(1+VLOOKUP($D4,monster_per,11,FALSE)))</f>
        <v>3</v>
      </c>
      <c r="K4" s="72">
        <f t="shared" ref="K4:K67" si="6">INT(VLOOKUP($C4,monster_lvl,6,FALSE)*(1+VLOOKUP($D4,monster_per,6,FALSE)))</f>
        <v>12</v>
      </c>
      <c r="L4" s="72">
        <f t="shared" ref="L4:L67" si="7">INT(VLOOKUP($C4,monster_lvl,7,FALSE)*(1+VLOOKUP($D4,monster_per,7,FALSE)))</f>
        <v>0</v>
      </c>
      <c r="M4" s="72">
        <f t="shared" ref="M4:M67" si="8">INT(VLOOKUP($C4,monster_lvl,8,FALSE)*(1+VLOOKUP($D4,monster_per,12,FALSE)))</f>
        <v>4</v>
      </c>
      <c r="N4" s="72">
        <v>0</v>
      </c>
      <c r="O4" s="146">
        <f t="shared" ref="O4:O67" si="9">VLOOKUP($C4,monster_lvl,10,FALSE)*(1+VLOOKUP($D4,monster_per,9,FALSE))</f>
        <v>0.92300000000000004</v>
      </c>
      <c r="P4" s="157">
        <f>10%</f>
        <v>0.1</v>
      </c>
      <c r="Q4" s="146">
        <f t="shared" ref="Q4:Q67" si="10">VLOOKUP($C4,monster_lvl,12,FALSE)*(1+VLOOKUP($D4,monster_per,8,FALSE))</f>
        <v>0.11499999999999999</v>
      </c>
      <c r="R4" s="146">
        <f t="shared" ref="R4:R67" si="11">VLOOKUP($C4,monster_lvl,13,FALSE)*(1+VLOOKUP($D4,monster_per,13,FALSE))</f>
        <v>0</v>
      </c>
      <c r="S4" s="146">
        <f t="shared" ref="S4:S67" si="12">VLOOKUP($C4,monster_lvl,14,FALSE)*(1+VLOOKUP($D4,monster_per,14,FALSE))</f>
        <v>0</v>
      </c>
      <c r="T4" s="146">
        <f t="shared" ref="T4:T67" si="13">VLOOKUP($C4,monster_lvl,15,FALSE)*(1+VLOOKUP($D4,monster_per,15,FALSE))</f>
        <v>0</v>
      </c>
      <c r="U4" s="146">
        <f t="shared" ref="U4:U67" si="14">VLOOKUP($C4,monster_lvl,16,FALSE)*(1+VLOOKUP($D4,monster_per,16,FALSE))</f>
        <v>0</v>
      </c>
      <c r="V4" s="146">
        <f t="shared" ref="V4:V67" si="15">VLOOKUP($C4,monster_lvl,17,FALSE)*(1+VLOOKUP($D4,monster_per,17,FALSE))</f>
        <v>0</v>
      </c>
      <c r="W4" s="146">
        <f t="shared" ref="W4:W67" si="16">VLOOKUP($C4,monster_lvl,18,FALSE)*(1+VLOOKUP($D4,monster_per,18,FALSE))</f>
        <v>0</v>
      </c>
      <c r="X4" s="146">
        <f t="shared" ref="X4:X67" si="17">VLOOKUP($C4,monster_lvl,19,FALSE)*(1+VLOOKUP($D4,monster_per,19,FALSE))</f>
        <v>0</v>
      </c>
      <c r="Y4" s="161">
        <f>(M4/30)%+P4</f>
        <v>0.10133333333333334</v>
      </c>
    </row>
    <row r="5" spans="2:25" x14ac:dyDescent="0.2">
      <c r="B5" s="1" t="str">
        <f t="shared" ref="B5:B68" si="18">D5&amp;C5</f>
        <v>飞行系2</v>
      </c>
      <c r="C5" s="72">
        <v>2</v>
      </c>
      <c r="D5" s="71" t="s">
        <v>2120</v>
      </c>
      <c r="E5" s="72" t="str">
        <f t="shared" si="1"/>
        <v>冷却</v>
      </c>
      <c r="F5" s="72"/>
      <c r="G5" s="72">
        <f t="shared" si="2"/>
        <v>15</v>
      </c>
      <c r="H5" s="72">
        <f t="shared" si="3"/>
        <v>5</v>
      </c>
      <c r="I5" s="72">
        <f t="shared" si="4"/>
        <v>17</v>
      </c>
      <c r="J5" s="72">
        <f t="shared" si="5"/>
        <v>4</v>
      </c>
      <c r="K5" s="72">
        <f t="shared" si="6"/>
        <v>14</v>
      </c>
      <c r="L5" s="72">
        <f t="shared" si="7"/>
        <v>0</v>
      </c>
      <c r="M5" s="72">
        <f t="shared" si="8"/>
        <v>6</v>
      </c>
      <c r="N5" s="72">
        <v>0</v>
      </c>
      <c r="O5" s="146">
        <f t="shared" si="9"/>
        <v>0.94600000000000006</v>
      </c>
      <c r="P5" s="157">
        <f>10%</f>
        <v>0.1</v>
      </c>
      <c r="Q5" s="146">
        <f t="shared" si="10"/>
        <v>0.11615</v>
      </c>
      <c r="R5" s="146">
        <f t="shared" si="11"/>
        <v>4.5000000000000005E-3</v>
      </c>
      <c r="S5" s="146">
        <f t="shared" si="12"/>
        <v>1.5E-3</v>
      </c>
      <c r="T5" s="146">
        <f t="shared" si="13"/>
        <v>4.5000000000000005E-3</v>
      </c>
      <c r="U5" s="146">
        <f t="shared" si="14"/>
        <v>1.5E-3</v>
      </c>
      <c r="V5" s="146">
        <f t="shared" si="15"/>
        <v>1.5E-3</v>
      </c>
      <c r="W5" s="146">
        <f t="shared" si="16"/>
        <v>1.5E-3</v>
      </c>
      <c r="X5" s="146">
        <f t="shared" si="17"/>
        <v>1.5E-3</v>
      </c>
      <c r="Y5" s="161">
        <f t="shared" ref="Y5:Y68" si="19">(M5/30)%+P5</f>
        <v>0.10200000000000001</v>
      </c>
    </row>
    <row r="6" spans="2:25" x14ac:dyDescent="0.2">
      <c r="B6" s="1" t="str">
        <f t="shared" si="18"/>
        <v>飞行系3</v>
      </c>
      <c r="C6" s="72">
        <v>3</v>
      </c>
      <c r="D6" s="71" t="s">
        <v>2120</v>
      </c>
      <c r="E6" s="72" t="str">
        <f t="shared" si="1"/>
        <v>冷却</v>
      </c>
      <c r="F6" s="72"/>
      <c r="G6" s="72">
        <f t="shared" si="2"/>
        <v>21</v>
      </c>
      <c r="H6" s="72">
        <f t="shared" si="3"/>
        <v>5</v>
      </c>
      <c r="I6" s="72">
        <f t="shared" si="4"/>
        <v>19</v>
      </c>
      <c r="J6" s="72">
        <f t="shared" si="5"/>
        <v>5</v>
      </c>
      <c r="K6" s="72">
        <f t="shared" si="6"/>
        <v>15</v>
      </c>
      <c r="L6" s="72">
        <f t="shared" si="7"/>
        <v>0</v>
      </c>
      <c r="M6" s="72">
        <f t="shared" si="8"/>
        <v>9</v>
      </c>
      <c r="N6" s="72">
        <v>0</v>
      </c>
      <c r="O6" s="146">
        <f t="shared" si="9"/>
        <v>0.96899999999999997</v>
      </c>
      <c r="P6" s="157">
        <f>10%</f>
        <v>0.1</v>
      </c>
      <c r="Q6" s="146">
        <f t="shared" si="10"/>
        <v>0.1173</v>
      </c>
      <c r="R6" s="146">
        <f t="shared" si="11"/>
        <v>9.0000000000000011E-3</v>
      </c>
      <c r="S6" s="146">
        <f t="shared" si="12"/>
        <v>3.0000000000000001E-3</v>
      </c>
      <c r="T6" s="146">
        <f t="shared" si="13"/>
        <v>9.0000000000000011E-3</v>
      </c>
      <c r="U6" s="146">
        <f t="shared" si="14"/>
        <v>3.0000000000000001E-3</v>
      </c>
      <c r="V6" s="146">
        <f t="shared" si="15"/>
        <v>3.0000000000000001E-3</v>
      </c>
      <c r="W6" s="146">
        <f t="shared" si="16"/>
        <v>3.0000000000000001E-3</v>
      </c>
      <c r="X6" s="146">
        <f t="shared" si="17"/>
        <v>3.0000000000000001E-3</v>
      </c>
      <c r="Y6" s="161">
        <f t="shared" si="19"/>
        <v>0.10300000000000001</v>
      </c>
    </row>
    <row r="7" spans="2:25" x14ac:dyDescent="0.2">
      <c r="B7" s="1" t="str">
        <f t="shared" si="18"/>
        <v>飞行系4</v>
      </c>
      <c r="C7" s="72">
        <v>4</v>
      </c>
      <c r="D7" s="71" t="s">
        <v>2120</v>
      </c>
      <c r="E7" s="72" t="str">
        <f t="shared" si="1"/>
        <v>冷却</v>
      </c>
      <c r="F7" s="72"/>
      <c r="G7" s="72">
        <f t="shared" si="2"/>
        <v>27</v>
      </c>
      <c r="H7" s="72">
        <f t="shared" si="3"/>
        <v>6</v>
      </c>
      <c r="I7" s="72">
        <f t="shared" si="4"/>
        <v>20</v>
      </c>
      <c r="J7" s="72">
        <f t="shared" si="5"/>
        <v>6</v>
      </c>
      <c r="K7" s="72">
        <f t="shared" si="6"/>
        <v>16</v>
      </c>
      <c r="L7" s="72">
        <f t="shared" si="7"/>
        <v>0</v>
      </c>
      <c r="M7" s="72">
        <f t="shared" si="8"/>
        <v>12</v>
      </c>
      <c r="N7" s="72">
        <v>0</v>
      </c>
      <c r="O7" s="146">
        <f t="shared" si="9"/>
        <v>0.99199999999999999</v>
      </c>
      <c r="P7" s="157">
        <f>10%</f>
        <v>0.1</v>
      </c>
      <c r="Q7" s="146">
        <f t="shared" si="10"/>
        <v>0.11845</v>
      </c>
      <c r="R7" s="146">
        <f t="shared" si="11"/>
        <v>1.35E-2</v>
      </c>
      <c r="S7" s="146">
        <f t="shared" si="12"/>
        <v>4.5000000000000005E-3</v>
      </c>
      <c r="T7" s="146">
        <f t="shared" si="13"/>
        <v>1.3500000000000002E-2</v>
      </c>
      <c r="U7" s="146">
        <f t="shared" si="14"/>
        <v>4.5000000000000005E-3</v>
      </c>
      <c r="V7" s="146">
        <f t="shared" si="15"/>
        <v>4.5000000000000005E-3</v>
      </c>
      <c r="W7" s="146">
        <f t="shared" si="16"/>
        <v>4.5000000000000005E-3</v>
      </c>
      <c r="X7" s="146">
        <f t="shared" si="17"/>
        <v>4.5000000000000005E-3</v>
      </c>
      <c r="Y7" s="161">
        <f t="shared" si="19"/>
        <v>0.10400000000000001</v>
      </c>
    </row>
    <row r="8" spans="2:25" x14ac:dyDescent="0.2">
      <c r="B8" s="1" t="str">
        <f t="shared" si="18"/>
        <v>飞行系5</v>
      </c>
      <c r="C8" s="72">
        <v>5</v>
      </c>
      <c r="D8" s="71" t="s">
        <v>2120</v>
      </c>
      <c r="E8" s="72" t="str">
        <f t="shared" si="1"/>
        <v>冷却</v>
      </c>
      <c r="F8" s="72"/>
      <c r="G8" s="72">
        <f t="shared" si="2"/>
        <v>36</v>
      </c>
      <c r="H8" s="72">
        <f t="shared" si="3"/>
        <v>7</v>
      </c>
      <c r="I8" s="72">
        <f t="shared" si="4"/>
        <v>22</v>
      </c>
      <c r="J8" s="72">
        <f t="shared" si="5"/>
        <v>6</v>
      </c>
      <c r="K8" s="72">
        <f t="shared" si="6"/>
        <v>18</v>
      </c>
      <c r="L8" s="72">
        <f t="shared" si="7"/>
        <v>0</v>
      </c>
      <c r="M8" s="72">
        <f t="shared" si="8"/>
        <v>15</v>
      </c>
      <c r="N8" s="72">
        <v>0</v>
      </c>
      <c r="O8" s="146">
        <f t="shared" si="9"/>
        <v>1.0150000000000001</v>
      </c>
      <c r="P8" s="157">
        <f>10%</f>
        <v>0.1</v>
      </c>
      <c r="Q8" s="146">
        <f t="shared" si="10"/>
        <v>0.1196</v>
      </c>
      <c r="R8" s="146">
        <f t="shared" si="11"/>
        <v>1.8000000000000002E-2</v>
      </c>
      <c r="S8" s="146">
        <f t="shared" si="12"/>
        <v>6.0000000000000001E-3</v>
      </c>
      <c r="T8" s="146">
        <f t="shared" si="13"/>
        <v>1.8000000000000002E-2</v>
      </c>
      <c r="U8" s="146">
        <f t="shared" si="14"/>
        <v>6.0000000000000001E-3</v>
      </c>
      <c r="V8" s="146">
        <f t="shared" si="15"/>
        <v>6.0000000000000001E-3</v>
      </c>
      <c r="W8" s="146">
        <f t="shared" si="16"/>
        <v>6.0000000000000001E-3</v>
      </c>
      <c r="X8" s="146">
        <f t="shared" si="17"/>
        <v>6.0000000000000001E-3</v>
      </c>
      <c r="Y8" s="161">
        <f t="shared" si="19"/>
        <v>0.10500000000000001</v>
      </c>
    </row>
    <row r="9" spans="2:25" x14ac:dyDescent="0.2">
      <c r="B9" s="1" t="str">
        <f t="shared" si="18"/>
        <v>飞行系6</v>
      </c>
      <c r="C9" s="72">
        <v>6</v>
      </c>
      <c r="D9" s="71" t="s">
        <v>2120</v>
      </c>
      <c r="E9" s="72" t="str">
        <f t="shared" si="1"/>
        <v>冷却</v>
      </c>
      <c r="F9" s="72"/>
      <c r="G9" s="72">
        <f t="shared" si="2"/>
        <v>45</v>
      </c>
      <c r="H9" s="72">
        <f t="shared" si="3"/>
        <v>8</v>
      </c>
      <c r="I9" s="72">
        <f t="shared" si="4"/>
        <v>24</v>
      </c>
      <c r="J9" s="72">
        <f t="shared" si="5"/>
        <v>8</v>
      </c>
      <c r="K9" s="72">
        <f t="shared" si="6"/>
        <v>20</v>
      </c>
      <c r="L9" s="72">
        <f t="shared" si="7"/>
        <v>0</v>
      </c>
      <c r="M9" s="72">
        <f t="shared" si="8"/>
        <v>19</v>
      </c>
      <c r="N9" s="72">
        <v>0</v>
      </c>
      <c r="O9" s="146">
        <f t="shared" si="9"/>
        <v>1.038</v>
      </c>
      <c r="P9" s="157">
        <f>10%</f>
        <v>0.1</v>
      </c>
      <c r="Q9" s="146">
        <f t="shared" si="10"/>
        <v>0.12075</v>
      </c>
      <c r="R9" s="146">
        <f t="shared" si="11"/>
        <v>2.2500000000000003E-2</v>
      </c>
      <c r="S9" s="146">
        <f t="shared" si="12"/>
        <v>7.4999999999999997E-3</v>
      </c>
      <c r="T9" s="146">
        <f t="shared" si="13"/>
        <v>2.2499999999999999E-2</v>
      </c>
      <c r="U9" s="146">
        <f t="shared" si="14"/>
        <v>7.4999999999999997E-3</v>
      </c>
      <c r="V9" s="146">
        <f t="shared" si="15"/>
        <v>7.4999999999999997E-3</v>
      </c>
      <c r="W9" s="146">
        <f t="shared" si="16"/>
        <v>7.4999999999999997E-3</v>
      </c>
      <c r="X9" s="146">
        <f t="shared" si="17"/>
        <v>7.4999999999999997E-3</v>
      </c>
      <c r="Y9" s="161">
        <f t="shared" si="19"/>
        <v>0.10633333333333334</v>
      </c>
    </row>
    <row r="10" spans="2:25" x14ac:dyDescent="0.2">
      <c r="B10" s="1" t="str">
        <f t="shared" si="18"/>
        <v>飞行系7</v>
      </c>
      <c r="C10" s="72">
        <v>7</v>
      </c>
      <c r="D10" s="71" t="s">
        <v>2120</v>
      </c>
      <c r="E10" s="72" t="str">
        <f t="shared" si="1"/>
        <v>冷却</v>
      </c>
      <c r="F10" s="72"/>
      <c r="G10" s="72">
        <f t="shared" si="2"/>
        <v>63</v>
      </c>
      <c r="H10" s="72">
        <f t="shared" si="3"/>
        <v>9</v>
      </c>
      <c r="I10" s="72">
        <f t="shared" si="4"/>
        <v>26</v>
      </c>
      <c r="J10" s="72">
        <f t="shared" si="5"/>
        <v>9</v>
      </c>
      <c r="K10" s="72">
        <f t="shared" si="6"/>
        <v>22</v>
      </c>
      <c r="L10" s="72">
        <f t="shared" si="7"/>
        <v>0</v>
      </c>
      <c r="M10" s="72">
        <f t="shared" si="8"/>
        <v>24</v>
      </c>
      <c r="N10" s="72">
        <v>0</v>
      </c>
      <c r="O10" s="146">
        <f t="shared" si="9"/>
        <v>1.0609999999999999</v>
      </c>
      <c r="P10" s="157">
        <f>10%</f>
        <v>0.1</v>
      </c>
      <c r="Q10" s="146">
        <f t="shared" si="10"/>
        <v>0.12190000000000001</v>
      </c>
      <c r="R10" s="146">
        <f t="shared" si="11"/>
        <v>2.7000000000000003E-2</v>
      </c>
      <c r="S10" s="146">
        <f t="shared" si="12"/>
        <v>8.9999999999999993E-3</v>
      </c>
      <c r="T10" s="146">
        <f t="shared" si="13"/>
        <v>2.6999999999999996E-2</v>
      </c>
      <c r="U10" s="146">
        <f t="shared" si="14"/>
        <v>8.9999999999999993E-3</v>
      </c>
      <c r="V10" s="146">
        <f t="shared" si="15"/>
        <v>8.9999999999999993E-3</v>
      </c>
      <c r="W10" s="146">
        <f t="shared" si="16"/>
        <v>8.9999999999999993E-3</v>
      </c>
      <c r="X10" s="146">
        <f t="shared" si="17"/>
        <v>8.9999999999999993E-3</v>
      </c>
      <c r="Y10" s="161">
        <f t="shared" si="19"/>
        <v>0.10800000000000001</v>
      </c>
    </row>
    <row r="11" spans="2:25" x14ac:dyDescent="0.2">
      <c r="B11" s="1" t="str">
        <f t="shared" si="18"/>
        <v>飞行系8</v>
      </c>
      <c r="C11" s="72">
        <v>8</v>
      </c>
      <c r="D11" s="71" t="s">
        <v>2120</v>
      </c>
      <c r="E11" s="72" t="str">
        <f t="shared" si="1"/>
        <v>冷却</v>
      </c>
      <c r="F11" s="72"/>
      <c r="G11" s="72">
        <f t="shared" si="2"/>
        <v>74</v>
      </c>
      <c r="H11" s="72">
        <f t="shared" si="3"/>
        <v>10</v>
      </c>
      <c r="I11" s="72">
        <f t="shared" si="4"/>
        <v>28</v>
      </c>
      <c r="J11" s="72">
        <f t="shared" si="5"/>
        <v>10</v>
      </c>
      <c r="K11" s="72">
        <f t="shared" si="6"/>
        <v>24</v>
      </c>
      <c r="L11" s="72">
        <f t="shared" si="7"/>
        <v>0</v>
      </c>
      <c r="M11" s="72">
        <f t="shared" si="8"/>
        <v>28</v>
      </c>
      <c r="N11" s="72">
        <v>0</v>
      </c>
      <c r="O11" s="146">
        <f t="shared" si="9"/>
        <v>1.0840000000000001</v>
      </c>
      <c r="P11" s="157">
        <f>10%</f>
        <v>0.1</v>
      </c>
      <c r="Q11" s="146">
        <f t="shared" si="10"/>
        <v>0.12305000000000001</v>
      </c>
      <c r="R11" s="146">
        <f t="shared" si="11"/>
        <v>3.1500000000000007E-2</v>
      </c>
      <c r="S11" s="146">
        <f t="shared" si="12"/>
        <v>1.0499999999999999E-2</v>
      </c>
      <c r="T11" s="146">
        <f t="shared" si="13"/>
        <v>3.15E-2</v>
      </c>
      <c r="U11" s="146">
        <f t="shared" si="14"/>
        <v>1.0499999999999999E-2</v>
      </c>
      <c r="V11" s="146">
        <f t="shared" si="15"/>
        <v>1.0499999999999999E-2</v>
      </c>
      <c r="W11" s="146">
        <f t="shared" si="16"/>
        <v>1.0499999999999999E-2</v>
      </c>
      <c r="X11" s="146">
        <f t="shared" si="17"/>
        <v>1.0499999999999999E-2</v>
      </c>
      <c r="Y11" s="161">
        <f t="shared" si="19"/>
        <v>0.10933333333333334</v>
      </c>
    </row>
    <row r="12" spans="2:25" x14ac:dyDescent="0.2">
      <c r="B12" s="1" t="str">
        <f t="shared" si="18"/>
        <v>飞行系9</v>
      </c>
      <c r="C12" s="72">
        <v>9</v>
      </c>
      <c r="D12" s="71" t="s">
        <v>2120</v>
      </c>
      <c r="E12" s="72" t="str">
        <f t="shared" si="1"/>
        <v>冷却</v>
      </c>
      <c r="F12" s="72"/>
      <c r="G12" s="72">
        <f t="shared" si="2"/>
        <v>87</v>
      </c>
      <c r="H12" s="72">
        <f t="shared" si="3"/>
        <v>11</v>
      </c>
      <c r="I12" s="72">
        <f t="shared" si="4"/>
        <v>32</v>
      </c>
      <c r="J12" s="72">
        <f t="shared" si="5"/>
        <v>12</v>
      </c>
      <c r="K12" s="72">
        <f t="shared" si="6"/>
        <v>27</v>
      </c>
      <c r="L12" s="72">
        <f t="shared" si="7"/>
        <v>0</v>
      </c>
      <c r="M12" s="72">
        <f t="shared" si="8"/>
        <v>33</v>
      </c>
      <c r="N12" s="72">
        <v>0</v>
      </c>
      <c r="O12" s="146">
        <f t="shared" si="9"/>
        <v>1.107</v>
      </c>
      <c r="P12" s="157">
        <f>10%</f>
        <v>0.1</v>
      </c>
      <c r="Q12" s="146">
        <f t="shared" si="10"/>
        <v>0.1242</v>
      </c>
      <c r="R12" s="146">
        <f t="shared" si="11"/>
        <v>3.6000000000000004E-2</v>
      </c>
      <c r="S12" s="146">
        <f t="shared" si="12"/>
        <v>1.1999999999999999E-2</v>
      </c>
      <c r="T12" s="146">
        <f t="shared" si="13"/>
        <v>3.5999999999999997E-2</v>
      </c>
      <c r="U12" s="146">
        <f t="shared" si="14"/>
        <v>1.1999999999999999E-2</v>
      </c>
      <c r="V12" s="146">
        <f t="shared" si="15"/>
        <v>1.1999999999999999E-2</v>
      </c>
      <c r="W12" s="146">
        <f t="shared" si="16"/>
        <v>1.1999999999999999E-2</v>
      </c>
      <c r="X12" s="146">
        <f t="shared" si="17"/>
        <v>1.1999999999999999E-2</v>
      </c>
      <c r="Y12" s="161">
        <f t="shared" si="19"/>
        <v>0.111</v>
      </c>
    </row>
    <row r="13" spans="2:25" x14ac:dyDescent="0.2">
      <c r="B13" s="1" t="str">
        <f t="shared" si="18"/>
        <v>飞行系10</v>
      </c>
      <c r="C13" s="72">
        <v>10</v>
      </c>
      <c r="D13" s="71" t="s">
        <v>2120</v>
      </c>
      <c r="E13" s="72" t="str">
        <f t="shared" si="1"/>
        <v>冷却</v>
      </c>
      <c r="F13" s="72"/>
      <c r="G13" s="72">
        <f t="shared" si="2"/>
        <v>99</v>
      </c>
      <c r="H13" s="72">
        <f t="shared" si="3"/>
        <v>12</v>
      </c>
      <c r="I13" s="72">
        <f t="shared" si="4"/>
        <v>34</v>
      </c>
      <c r="J13" s="72">
        <f t="shared" si="5"/>
        <v>13</v>
      </c>
      <c r="K13" s="72">
        <f t="shared" si="6"/>
        <v>29</v>
      </c>
      <c r="L13" s="72">
        <f t="shared" si="7"/>
        <v>0</v>
      </c>
      <c r="M13" s="72">
        <f t="shared" si="8"/>
        <v>37</v>
      </c>
      <c r="N13" s="72">
        <v>0</v>
      </c>
      <c r="O13" s="146">
        <f t="shared" si="9"/>
        <v>1.1300000000000001</v>
      </c>
      <c r="P13" s="157">
        <f>10%</f>
        <v>0.1</v>
      </c>
      <c r="Q13" s="146">
        <f t="shared" si="10"/>
        <v>0.12535000000000002</v>
      </c>
      <c r="R13" s="146">
        <f t="shared" si="11"/>
        <v>4.0500000000000001E-2</v>
      </c>
      <c r="S13" s="146">
        <f t="shared" si="12"/>
        <v>1.3499999999999998E-2</v>
      </c>
      <c r="T13" s="146">
        <f t="shared" si="13"/>
        <v>4.0499999999999994E-2</v>
      </c>
      <c r="U13" s="146">
        <f t="shared" si="14"/>
        <v>1.3499999999999998E-2</v>
      </c>
      <c r="V13" s="146">
        <f t="shared" si="15"/>
        <v>1.3499999999999998E-2</v>
      </c>
      <c r="W13" s="146">
        <f t="shared" si="16"/>
        <v>1.3499999999999998E-2</v>
      </c>
      <c r="X13" s="146">
        <f t="shared" si="17"/>
        <v>1.3499999999999998E-2</v>
      </c>
      <c r="Y13" s="161">
        <f t="shared" si="19"/>
        <v>0.11233333333333334</v>
      </c>
    </row>
    <row r="14" spans="2:25" x14ac:dyDescent="0.2">
      <c r="B14" s="1" t="str">
        <f t="shared" si="18"/>
        <v>飞行系11</v>
      </c>
      <c r="C14" s="72">
        <v>11</v>
      </c>
      <c r="D14" s="71" t="s">
        <v>2120</v>
      </c>
      <c r="E14" s="72" t="str">
        <f t="shared" si="1"/>
        <v>冷却</v>
      </c>
      <c r="F14" s="72"/>
      <c r="G14" s="72">
        <f t="shared" si="2"/>
        <v>115</v>
      </c>
      <c r="H14" s="72">
        <f t="shared" si="3"/>
        <v>13</v>
      </c>
      <c r="I14" s="72">
        <f t="shared" si="4"/>
        <v>37</v>
      </c>
      <c r="J14" s="72">
        <f t="shared" si="5"/>
        <v>15</v>
      </c>
      <c r="K14" s="72">
        <f t="shared" si="6"/>
        <v>32</v>
      </c>
      <c r="L14" s="72">
        <f t="shared" si="7"/>
        <v>0</v>
      </c>
      <c r="M14" s="72">
        <f t="shared" si="8"/>
        <v>43</v>
      </c>
      <c r="N14" s="72">
        <v>0</v>
      </c>
      <c r="O14" s="146">
        <f t="shared" si="9"/>
        <v>1.153</v>
      </c>
      <c r="P14" s="157">
        <f>10%</f>
        <v>0.1</v>
      </c>
      <c r="Q14" s="146">
        <f t="shared" si="10"/>
        <v>0.1265</v>
      </c>
      <c r="R14" s="146">
        <f t="shared" si="11"/>
        <v>4.4999999999999998E-2</v>
      </c>
      <c r="S14" s="146">
        <f t="shared" si="12"/>
        <v>1.4999999999999998E-2</v>
      </c>
      <c r="T14" s="146">
        <f t="shared" si="13"/>
        <v>4.4999999999999991E-2</v>
      </c>
      <c r="U14" s="146">
        <f t="shared" si="14"/>
        <v>1.4999999999999998E-2</v>
      </c>
      <c r="V14" s="146">
        <f t="shared" si="15"/>
        <v>1.4999999999999998E-2</v>
      </c>
      <c r="W14" s="146">
        <f t="shared" si="16"/>
        <v>1.4999999999999998E-2</v>
      </c>
      <c r="X14" s="146">
        <f t="shared" si="17"/>
        <v>1.4999999999999998E-2</v>
      </c>
      <c r="Y14" s="161">
        <f t="shared" si="19"/>
        <v>0.11433333333333334</v>
      </c>
    </row>
    <row r="15" spans="2:25" x14ac:dyDescent="0.2">
      <c r="B15" s="1" t="str">
        <f t="shared" si="18"/>
        <v>飞行系12</v>
      </c>
      <c r="C15" s="72">
        <v>12</v>
      </c>
      <c r="D15" s="71" t="s">
        <v>2120</v>
      </c>
      <c r="E15" s="72" t="str">
        <f t="shared" si="1"/>
        <v>冷却</v>
      </c>
      <c r="F15" s="72"/>
      <c r="G15" s="72">
        <f t="shared" si="2"/>
        <v>132</v>
      </c>
      <c r="H15" s="72">
        <f t="shared" si="3"/>
        <v>14</v>
      </c>
      <c r="I15" s="72">
        <f t="shared" si="4"/>
        <v>40</v>
      </c>
      <c r="J15" s="72">
        <f t="shared" si="5"/>
        <v>17</v>
      </c>
      <c r="K15" s="72">
        <f t="shared" si="6"/>
        <v>35</v>
      </c>
      <c r="L15" s="72">
        <f t="shared" si="7"/>
        <v>0</v>
      </c>
      <c r="M15" s="72">
        <f t="shared" si="8"/>
        <v>49</v>
      </c>
      <c r="N15" s="72">
        <v>0</v>
      </c>
      <c r="O15" s="146">
        <f t="shared" si="9"/>
        <v>1.1759999999999999</v>
      </c>
      <c r="P15" s="157">
        <f>10%</f>
        <v>0.1</v>
      </c>
      <c r="Q15" s="146">
        <f t="shared" si="10"/>
        <v>0.12765000000000001</v>
      </c>
      <c r="R15" s="146">
        <f t="shared" si="11"/>
        <v>4.9499999999999995E-2</v>
      </c>
      <c r="S15" s="146">
        <f t="shared" si="12"/>
        <v>1.6499999999999997E-2</v>
      </c>
      <c r="T15" s="146">
        <f t="shared" si="13"/>
        <v>4.9499999999999988E-2</v>
      </c>
      <c r="U15" s="146">
        <f t="shared" si="14"/>
        <v>1.6499999999999997E-2</v>
      </c>
      <c r="V15" s="146">
        <f t="shared" si="15"/>
        <v>1.6499999999999997E-2</v>
      </c>
      <c r="W15" s="146">
        <f t="shared" si="16"/>
        <v>1.6499999999999997E-2</v>
      </c>
      <c r="X15" s="146">
        <f t="shared" si="17"/>
        <v>1.6499999999999997E-2</v>
      </c>
      <c r="Y15" s="161">
        <f t="shared" si="19"/>
        <v>0.11633333333333334</v>
      </c>
    </row>
    <row r="16" spans="2:25" x14ac:dyDescent="0.2">
      <c r="B16" s="1" t="str">
        <f t="shared" si="18"/>
        <v>飞行系13</v>
      </c>
      <c r="C16" s="72">
        <v>13</v>
      </c>
      <c r="D16" s="71" t="s">
        <v>2120</v>
      </c>
      <c r="E16" s="72" t="str">
        <f t="shared" si="1"/>
        <v>冷却</v>
      </c>
      <c r="F16" s="72"/>
      <c r="G16" s="72">
        <f t="shared" si="2"/>
        <v>148</v>
      </c>
      <c r="H16" s="72">
        <f t="shared" si="3"/>
        <v>15</v>
      </c>
      <c r="I16" s="72">
        <f t="shared" si="4"/>
        <v>44</v>
      </c>
      <c r="J16" s="72">
        <f t="shared" si="5"/>
        <v>18</v>
      </c>
      <c r="K16" s="72">
        <f t="shared" si="6"/>
        <v>38</v>
      </c>
      <c r="L16" s="72">
        <f t="shared" si="7"/>
        <v>0</v>
      </c>
      <c r="M16" s="72">
        <f t="shared" si="8"/>
        <v>55</v>
      </c>
      <c r="N16" s="72">
        <v>0</v>
      </c>
      <c r="O16" s="146">
        <f t="shared" si="9"/>
        <v>1.1990000000000001</v>
      </c>
      <c r="P16" s="157">
        <f>10%</f>
        <v>0.1</v>
      </c>
      <c r="Q16" s="146">
        <f t="shared" si="10"/>
        <v>0.1288</v>
      </c>
      <c r="R16" s="146">
        <f t="shared" si="11"/>
        <v>5.3999999999999992E-2</v>
      </c>
      <c r="S16" s="146">
        <f t="shared" si="12"/>
        <v>1.7999999999999999E-2</v>
      </c>
      <c r="T16" s="146">
        <f t="shared" si="13"/>
        <v>5.3999999999999992E-2</v>
      </c>
      <c r="U16" s="146">
        <f t="shared" si="14"/>
        <v>1.7999999999999999E-2</v>
      </c>
      <c r="V16" s="146">
        <f t="shared" si="15"/>
        <v>1.7999999999999999E-2</v>
      </c>
      <c r="W16" s="146">
        <f t="shared" si="16"/>
        <v>1.7999999999999999E-2</v>
      </c>
      <c r="X16" s="146">
        <f t="shared" si="17"/>
        <v>1.7999999999999999E-2</v>
      </c>
      <c r="Y16" s="161">
        <f t="shared" si="19"/>
        <v>0.11833333333333335</v>
      </c>
    </row>
    <row r="17" spans="2:25" x14ac:dyDescent="0.2">
      <c r="B17" s="1" t="str">
        <f t="shared" si="18"/>
        <v>飞行系14</v>
      </c>
      <c r="C17" s="72">
        <v>14</v>
      </c>
      <c r="D17" s="71" t="s">
        <v>2120</v>
      </c>
      <c r="E17" s="72" t="str">
        <f t="shared" si="1"/>
        <v>冷却</v>
      </c>
      <c r="F17" s="72"/>
      <c r="G17" s="72">
        <f t="shared" si="2"/>
        <v>165</v>
      </c>
      <c r="H17" s="72">
        <f t="shared" si="3"/>
        <v>17</v>
      </c>
      <c r="I17" s="72">
        <f t="shared" si="4"/>
        <v>48</v>
      </c>
      <c r="J17" s="72">
        <f t="shared" si="5"/>
        <v>21</v>
      </c>
      <c r="K17" s="72">
        <f t="shared" si="6"/>
        <v>41</v>
      </c>
      <c r="L17" s="72">
        <f t="shared" si="7"/>
        <v>0</v>
      </c>
      <c r="M17" s="72">
        <f t="shared" si="8"/>
        <v>61</v>
      </c>
      <c r="N17" s="72">
        <v>0</v>
      </c>
      <c r="O17" s="146">
        <f t="shared" si="9"/>
        <v>1.222</v>
      </c>
      <c r="P17" s="157">
        <f>10%</f>
        <v>0.1</v>
      </c>
      <c r="Q17" s="146">
        <f t="shared" si="10"/>
        <v>0.12995000000000001</v>
      </c>
      <c r="R17" s="146">
        <f t="shared" si="11"/>
        <v>5.849999999999999E-2</v>
      </c>
      <c r="S17" s="146">
        <f t="shared" si="12"/>
        <v>1.95E-2</v>
      </c>
      <c r="T17" s="146">
        <f t="shared" si="13"/>
        <v>5.8499999999999996E-2</v>
      </c>
      <c r="U17" s="146">
        <f t="shared" si="14"/>
        <v>1.95E-2</v>
      </c>
      <c r="V17" s="146">
        <f t="shared" si="15"/>
        <v>1.95E-2</v>
      </c>
      <c r="W17" s="146">
        <f t="shared" si="16"/>
        <v>1.95E-2</v>
      </c>
      <c r="X17" s="146">
        <f t="shared" si="17"/>
        <v>1.95E-2</v>
      </c>
      <c r="Y17" s="161">
        <f t="shared" si="19"/>
        <v>0.12033333333333333</v>
      </c>
    </row>
    <row r="18" spans="2:25" x14ac:dyDescent="0.2">
      <c r="B18" s="1" t="str">
        <f t="shared" si="18"/>
        <v>飞行系15</v>
      </c>
      <c r="C18" s="72">
        <v>15</v>
      </c>
      <c r="D18" s="71" t="s">
        <v>2120</v>
      </c>
      <c r="E18" s="72" t="str">
        <f t="shared" si="1"/>
        <v>冷却</v>
      </c>
      <c r="F18" s="72"/>
      <c r="G18" s="72">
        <f t="shared" si="2"/>
        <v>187</v>
      </c>
      <c r="H18" s="72">
        <f t="shared" si="3"/>
        <v>18</v>
      </c>
      <c r="I18" s="72">
        <f t="shared" si="4"/>
        <v>51</v>
      </c>
      <c r="J18" s="72">
        <f t="shared" si="5"/>
        <v>22</v>
      </c>
      <c r="K18" s="72">
        <f t="shared" si="6"/>
        <v>45</v>
      </c>
      <c r="L18" s="72">
        <f t="shared" si="7"/>
        <v>0</v>
      </c>
      <c r="M18" s="72">
        <f t="shared" si="8"/>
        <v>67</v>
      </c>
      <c r="N18" s="72">
        <v>0</v>
      </c>
      <c r="O18" s="146">
        <f t="shared" si="9"/>
        <v>1.2450000000000001</v>
      </c>
      <c r="P18" s="157">
        <f>10%</f>
        <v>0.1</v>
      </c>
      <c r="Q18" s="146">
        <f t="shared" si="10"/>
        <v>0.13110000000000002</v>
      </c>
      <c r="R18" s="146">
        <f t="shared" si="11"/>
        <v>6.3E-2</v>
      </c>
      <c r="S18" s="146">
        <f t="shared" si="12"/>
        <v>2.1000000000000001E-2</v>
      </c>
      <c r="T18" s="146">
        <f t="shared" si="13"/>
        <v>6.3E-2</v>
      </c>
      <c r="U18" s="146">
        <f t="shared" si="14"/>
        <v>2.1000000000000001E-2</v>
      </c>
      <c r="V18" s="146">
        <f t="shared" si="15"/>
        <v>2.1000000000000001E-2</v>
      </c>
      <c r="W18" s="146">
        <f t="shared" si="16"/>
        <v>2.1000000000000001E-2</v>
      </c>
      <c r="X18" s="146">
        <f t="shared" si="17"/>
        <v>2.1000000000000001E-2</v>
      </c>
      <c r="Y18" s="161">
        <f t="shared" si="19"/>
        <v>0.12233333333333334</v>
      </c>
    </row>
    <row r="19" spans="2:25" x14ac:dyDescent="0.2">
      <c r="B19" s="1" t="str">
        <f t="shared" si="18"/>
        <v>飞行系16</v>
      </c>
      <c r="C19" s="72">
        <v>16</v>
      </c>
      <c r="D19" s="71" t="s">
        <v>2120</v>
      </c>
      <c r="E19" s="72" t="str">
        <f t="shared" si="1"/>
        <v>冷却</v>
      </c>
      <c r="F19" s="72"/>
      <c r="G19" s="72">
        <f t="shared" si="2"/>
        <v>205</v>
      </c>
      <c r="H19" s="72">
        <f t="shared" si="3"/>
        <v>20</v>
      </c>
      <c r="I19" s="72">
        <f t="shared" si="4"/>
        <v>55</v>
      </c>
      <c r="J19" s="72">
        <f t="shared" si="5"/>
        <v>24</v>
      </c>
      <c r="K19" s="72">
        <f t="shared" si="6"/>
        <v>48</v>
      </c>
      <c r="L19" s="72">
        <f t="shared" si="7"/>
        <v>0</v>
      </c>
      <c r="M19" s="72">
        <f t="shared" si="8"/>
        <v>73</v>
      </c>
      <c r="N19" s="72">
        <v>0</v>
      </c>
      <c r="O19" s="146">
        <f t="shared" si="9"/>
        <v>1.268</v>
      </c>
      <c r="P19" s="157">
        <f>10%</f>
        <v>0.1</v>
      </c>
      <c r="Q19" s="146">
        <f t="shared" si="10"/>
        <v>0.13225000000000001</v>
      </c>
      <c r="R19" s="146">
        <f t="shared" si="11"/>
        <v>6.7500000000000004E-2</v>
      </c>
      <c r="S19" s="146">
        <f t="shared" si="12"/>
        <v>2.2500000000000003E-2</v>
      </c>
      <c r="T19" s="146">
        <f t="shared" si="13"/>
        <v>6.7500000000000004E-2</v>
      </c>
      <c r="U19" s="146">
        <f t="shared" si="14"/>
        <v>2.2500000000000003E-2</v>
      </c>
      <c r="V19" s="146">
        <f t="shared" si="15"/>
        <v>2.2500000000000003E-2</v>
      </c>
      <c r="W19" s="146">
        <f t="shared" si="16"/>
        <v>2.2500000000000003E-2</v>
      </c>
      <c r="X19" s="146">
        <f t="shared" si="17"/>
        <v>2.2500000000000003E-2</v>
      </c>
      <c r="Y19" s="161">
        <f t="shared" si="19"/>
        <v>0.12433333333333334</v>
      </c>
    </row>
    <row r="20" spans="2:25" x14ac:dyDescent="0.2">
      <c r="B20" s="1" t="str">
        <f t="shared" si="18"/>
        <v>飞行系17</v>
      </c>
      <c r="C20" s="72">
        <v>17</v>
      </c>
      <c r="D20" s="71" t="s">
        <v>2120</v>
      </c>
      <c r="E20" s="72" t="str">
        <f t="shared" si="1"/>
        <v>冷却</v>
      </c>
      <c r="F20" s="72"/>
      <c r="G20" s="72">
        <f t="shared" si="2"/>
        <v>223</v>
      </c>
      <c r="H20" s="72">
        <f t="shared" si="3"/>
        <v>21</v>
      </c>
      <c r="I20" s="72">
        <f t="shared" si="4"/>
        <v>59</v>
      </c>
      <c r="J20" s="72">
        <f t="shared" si="5"/>
        <v>27</v>
      </c>
      <c r="K20" s="72">
        <f t="shared" si="6"/>
        <v>52</v>
      </c>
      <c r="L20" s="72">
        <f t="shared" si="7"/>
        <v>0</v>
      </c>
      <c r="M20" s="72">
        <f t="shared" si="8"/>
        <v>81</v>
      </c>
      <c r="N20" s="72">
        <v>0</v>
      </c>
      <c r="O20" s="146">
        <f t="shared" si="9"/>
        <v>1.2909999999999999</v>
      </c>
      <c r="P20" s="157">
        <f>10%</f>
        <v>0.1</v>
      </c>
      <c r="Q20" s="146">
        <f t="shared" si="10"/>
        <v>0.13340000000000002</v>
      </c>
      <c r="R20" s="146">
        <f t="shared" si="11"/>
        <v>7.2000000000000008E-2</v>
      </c>
      <c r="S20" s="146">
        <f t="shared" si="12"/>
        <v>2.4000000000000004E-2</v>
      </c>
      <c r="T20" s="146">
        <f t="shared" si="13"/>
        <v>7.2000000000000008E-2</v>
      </c>
      <c r="U20" s="146">
        <f t="shared" si="14"/>
        <v>2.4000000000000004E-2</v>
      </c>
      <c r="V20" s="146">
        <f t="shared" si="15"/>
        <v>2.4000000000000004E-2</v>
      </c>
      <c r="W20" s="146">
        <f t="shared" si="16"/>
        <v>2.4000000000000004E-2</v>
      </c>
      <c r="X20" s="146">
        <f t="shared" si="17"/>
        <v>2.4000000000000004E-2</v>
      </c>
      <c r="Y20" s="161">
        <f t="shared" si="19"/>
        <v>0.127</v>
      </c>
    </row>
    <row r="21" spans="2:25" x14ac:dyDescent="0.2">
      <c r="B21" s="1" t="str">
        <f t="shared" si="18"/>
        <v>飞行系18</v>
      </c>
      <c r="C21" s="72">
        <v>18</v>
      </c>
      <c r="D21" s="71" t="s">
        <v>2120</v>
      </c>
      <c r="E21" s="72" t="str">
        <f t="shared" si="1"/>
        <v>冷却</v>
      </c>
      <c r="F21" s="72"/>
      <c r="G21" s="72">
        <f t="shared" si="2"/>
        <v>241</v>
      </c>
      <c r="H21" s="72">
        <f t="shared" si="3"/>
        <v>23</v>
      </c>
      <c r="I21" s="72">
        <f t="shared" si="4"/>
        <v>64</v>
      </c>
      <c r="J21" s="72">
        <f t="shared" si="5"/>
        <v>29</v>
      </c>
      <c r="K21" s="72">
        <f t="shared" si="6"/>
        <v>56</v>
      </c>
      <c r="L21" s="72">
        <f t="shared" si="7"/>
        <v>0</v>
      </c>
      <c r="M21" s="72">
        <f t="shared" si="8"/>
        <v>88</v>
      </c>
      <c r="N21" s="72">
        <v>0</v>
      </c>
      <c r="O21" s="146">
        <f t="shared" si="9"/>
        <v>1.3140000000000001</v>
      </c>
      <c r="P21" s="157">
        <f>10%</f>
        <v>0.1</v>
      </c>
      <c r="Q21" s="146">
        <f t="shared" si="10"/>
        <v>0.13455</v>
      </c>
      <c r="R21" s="146">
        <f t="shared" si="11"/>
        <v>7.6500000000000012E-2</v>
      </c>
      <c r="S21" s="146">
        <f t="shared" si="12"/>
        <v>2.5500000000000005E-2</v>
      </c>
      <c r="T21" s="146">
        <f t="shared" si="13"/>
        <v>7.6500000000000012E-2</v>
      </c>
      <c r="U21" s="146">
        <f t="shared" si="14"/>
        <v>2.5500000000000005E-2</v>
      </c>
      <c r="V21" s="146">
        <f t="shared" si="15"/>
        <v>2.5500000000000005E-2</v>
      </c>
      <c r="W21" s="146">
        <f t="shared" si="16"/>
        <v>2.5500000000000005E-2</v>
      </c>
      <c r="X21" s="146">
        <f t="shared" si="17"/>
        <v>2.5500000000000005E-2</v>
      </c>
      <c r="Y21" s="161">
        <f t="shared" si="19"/>
        <v>0.12933333333333333</v>
      </c>
    </row>
    <row r="22" spans="2:25" x14ac:dyDescent="0.2">
      <c r="B22" s="1" t="str">
        <f t="shared" si="18"/>
        <v>飞行系19</v>
      </c>
      <c r="C22" s="72">
        <v>19</v>
      </c>
      <c r="D22" s="71" t="s">
        <v>2120</v>
      </c>
      <c r="E22" s="72" t="str">
        <f t="shared" si="1"/>
        <v>冷却</v>
      </c>
      <c r="F22" s="72"/>
      <c r="G22" s="72">
        <f t="shared" si="2"/>
        <v>259</v>
      </c>
      <c r="H22" s="72">
        <f t="shared" si="3"/>
        <v>24</v>
      </c>
      <c r="I22" s="72">
        <f t="shared" si="4"/>
        <v>68</v>
      </c>
      <c r="J22" s="72">
        <f t="shared" si="5"/>
        <v>31</v>
      </c>
      <c r="K22" s="72">
        <f t="shared" si="6"/>
        <v>60</v>
      </c>
      <c r="L22" s="72">
        <f t="shared" si="7"/>
        <v>0</v>
      </c>
      <c r="M22" s="72">
        <f t="shared" si="8"/>
        <v>96</v>
      </c>
      <c r="N22" s="72">
        <v>0</v>
      </c>
      <c r="O22" s="146">
        <f t="shared" si="9"/>
        <v>1.337</v>
      </c>
      <c r="P22" s="157">
        <f>10%</f>
        <v>0.1</v>
      </c>
      <c r="Q22" s="146">
        <f t="shared" si="10"/>
        <v>0.13570000000000002</v>
      </c>
      <c r="R22" s="146">
        <f t="shared" si="11"/>
        <v>8.1000000000000016E-2</v>
      </c>
      <c r="S22" s="146">
        <f t="shared" si="12"/>
        <v>2.7000000000000007E-2</v>
      </c>
      <c r="T22" s="146">
        <f t="shared" si="13"/>
        <v>8.1000000000000016E-2</v>
      </c>
      <c r="U22" s="146">
        <f t="shared" si="14"/>
        <v>2.7000000000000007E-2</v>
      </c>
      <c r="V22" s="146">
        <f t="shared" si="15"/>
        <v>2.7000000000000007E-2</v>
      </c>
      <c r="W22" s="146">
        <f t="shared" si="16"/>
        <v>2.7000000000000007E-2</v>
      </c>
      <c r="X22" s="146">
        <f t="shared" si="17"/>
        <v>2.7000000000000007E-2</v>
      </c>
      <c r="Y22" s="161">
        <f t="shared" si="19"/>
        <v>0.13200000000000001</v>
      </c>
    </row>
    <row r="23" spans="2:25" x14ac:dyDescent="0.2">
      <c r="B23" s="1" t="str">
        <f t="shared" si="18"/>
        <v>飞行系20</v>
      </c>
      <c r="C23" s="72">
        <v>20</v>
      </c>
      <c r="D23" s="71" t="s">
        <v>2120</v>
      </c>
      <c r="E23" s="72" t="str">
        <f t="shared" si="1"/>
        <v>冷却</v>
      </c>
      <c r="F23" s="72"/>
      <c r="G23" s="72">
        <f t="shared" si="2"/>
        <v>279</v>
      </c>
      <c r="H23" s="72">
        <f t="shared" si="3"/>
        <v>26</v>
      </c>
      <c r="I23" s="72">
        <f t="shared" si="4"/>
        <v>72</v>
      </c>
      <c r="J23" s="72">
        <f t="shared" si="5"/>
        <v>33</v>
      </c>
      <c r="K23" s="72">
        <f t="shared" si="6"/>
        <v>64</v>
      </c>
      <c r="L23" s="72">
        <f t="shared" si="7"/>
        <v>0</v>
      </c>
      <c r="M23" s="72">
        <f t="shared" si="8"/>
        <v>103</v>
      </c>
      <c r="N23" s="72">
        <v>0</v>
      </c>
      <c r="O23" s="146">
        <f t="shared" si="9"/>
        <v>1.36</v>
      </c>
      <c r="P23" s="157">
        <f>10%</f>
        <v>0.1</v>
      </c>
      <c r="Q23" s="146">
        <f t="shared" si="10"/>
        <v>0.13685000000000003</v>
      </c>
      <c r="R23" s="146">
        <f t="shared" si="11"/>
        <v>8.550000000000002E-2</v>
      </c>
      <c r="S23" s="146">
        <f t="shared" si="12"/>
        <v>2.8500000000000008E-2</v>
      </c>
      <c r="T23" s="146">
        <f t="shared" si="13"/>
        <v>8.550000000000002E-2</v>
      </c>
      <c r="U23" s="146">
        <f t="shared" si="14"/>
        <v>2.8500000000000008E-2</v>
      </c>
      <c r="V23" s="146">
        <f t="shared" si="15"/>
        <v>2.8500000000000008E-2</v>
      </c>
      <c r="W23" s="146">
        <f t="shared" si="16"/>
        <v>2.8500000000000008E-2</v>
      </c>
      <c r="X23" s="146">
        <f t="shared" si="17"/>
        <v>2.8500000000000008E-2</v>
      </c>
      <c r="Y23" s="161">
        <f t="shared" si="19"/>
        <v>0.13433333333333333</v>
      </c>
    </row>
    <row r="24" spans="2:25" x14ac:dyDescent="0.2">
      <c r="B24" s="1" t="str">
        <f t="shared" si="18"/>
        <v>飞行系21</v>
      </c>
      <c r="C24" s="72">
        <v>21</v>
      </c>
      <c r="D24" s="71" t="s">
        <v>2120</v>
      </c>
      <c r="E24" s="72" t="str">
        <f t="shared" si="1"/>
        <v>冷却</v>
      </c>
      <c r="F24" s="72"/>
      <c r="G24" s="72">
        <f t="shared" si="2"/>
        <v>301</v>
      </c>
      <c r="H24" s="72">
        <f t="shared" si="3"/>
        <v>27</v>
      </c>
      <c r="I24" s="72">
        <f t="shared" si="4"/>
        <v>77</v>
      </c>
      <c r="J24" s="72">
        <f t="shared" si="5"/>
        <v>36</v>
      </c>
      <c r="K24" s="72">
        <f t="shared" si="6"/>
        <v>68</v>
      </c>
      <c r="L24" s="72">
        <f t="shared" si="7"/>
        <v>0</v>
      </c>
      <c r="M24" s="72">
        <f t="shared" si="8"/>
        <v>111</v>
      </c>
      <c r="N24" s="72">
        <v>0</v>
      </c>
      <c r="O24" s="146">
        <f t="shared" si="9"/>
        <v>1.383</v>
      </c>
      <c r="P24" s="157">
        <f>10%</f>
        <v>0.1</v>
      </c>
      <c r="Q24" s="146">
        <f t="shared" si="10"/>
        <v>0.13800000000000001</v>
      </c>
      <c r="R24" s="146">
        <f t="shared" si="11"/>
        <v>9.0000000000000024E-2</v>
      </c>
      <c r="S24" s="146">
        <f t="shared" si="12"/>
        <v>3.0000000000000009E-2</v>
      </c>
      <c r="T24" s="146">
        <f t="shared" si="13"/>
        <v>9.0000000000000024E-2</v>
      </c>
      <c r="U24" s="146">
        <f t="shared" si="14"/>
        <v>3.0000000000000009E-2</v>
      </c>
      <c r="V24" s="146">
        <f t="shared" si="15"/>
        <v>3.0000000000000009E-2</v>
      </c>
      <c r="W24" s="146">
        <f t="shared" si="16"/>
        <v>3.0000000000000009E-2</v>
      </c>
      <c r="X24" s="146">
        <f t="shared" si="17"/>
        <v>3.0000000000000009E-2</v>
      </c>
      <c r="Y24" s="161">
        <f t="shared" si="19"/>
        <v>0.13700000000000001</v>
      </c>
    </row>
    <row r="25" spans="2:25" x14ac:dyDescent="0.2">
      <c r="B25" s="1" t="str">
        <f t="shared" si="18"/>
        <v>飞行系22</v>
      </c>
      <c r="C25" s="72">
        <v>22</v>
      </c>
      <c r="D25" s="71" t="s">
        <v>2120</v>
      </c>
      <c r="E25" s="72" t="str">
        <f t="shared" si="1"/>
        <v>冷却</v>
      </c>
      <c r="F25" s="72"/>
      <c r="G25" s="72">
        <f t="shared" si="2"/>
        <v>321</v>
      </c>
      <c r="H25" s="72">
        <f t="shared" si="3"/>
        <v>29</v>
      </c>
      <c r="I25" s="72">
        <f t="shared" si="4"/>
        <v>82</v>
      </c>
      <c r="J25" s="72">
        <f t="shared" si="5"/>
        <v>39</v>
      </c>
      <c r="K25" s="72">
        <f t="shared" si="6"/>
        <v>73</v>
      </c>
      <c r="L25" s="72">
        <f t="shared" si="7"/>
        <v>0</v>
      </c>
      <c r="M25" s="72">
        <f t="shared" si="8"/>
        <v>118</v>
      </c>
      <c r="N25" s="72">
        <v>0</v>
      </c>
      <c r="O25" s="146">
        <f t="shared" si="9"/>
        <v>1.4059999999999999</v>
      </c>
      <c r="P25" s="157">
        <f>10%</f>
        <v>0.1</v>
      </c>
      <c r="Q25" s="146">
        <f t="shared" si="10"/>
        <v>0.13915000000000002</v>
      </c>
      <c r="R25" s="146">
        <f t="shared" si="11"/>
        <v>9.4500000000000028E-2</v>
      </c>
      <c r="S25" s="146">
        <f t="shared" si="12"/>
        <v>3.1500000000000007E-2</v>
      </c>
      <c r="T25" s="146">
        <f t="shared" si="13"/>
        <v>9.4500000000000028E-2</v>
      </c>
      <c r="U25" s="146">
        <f t="shared" si="14"/>
        <v>3.1500000000000007E-2</v>
      </c>
      <c r="V25" s="146">
        <f t="shared" si="15"/>
        <v>3.1500000000000007E-2</v>
      </c>
      <c r="W25" s="146">
        <f t="shared" si="16"/>
        <v>3.1500000000000007E-2</v>
      </c>
      <c r="X25" s="146">
        <f t="shared" si="17"/>
        <v>3.1500000000000007E-2</v>
      </c>
      <c r="Y25" s="161">
        <f t="shared" si="19"/>
        <v>0.13933333333333334</v>
      </c>
    </row>
    <row r="26" spans="2:25" x14ac:dyDescent="0.2">
      <c r="B26" s="1" t="str">
        <f t="shared" si="18"/>
        <v>飞行系23</v>
      </c>
      <c r="C26" s="72">
        <v>23</v>
      </c>
      <c r="D26" s="71" t="s">
        <v>2120</v>
      </c>
      <c r="E26" s="72" t="str">
        <f t="shared" si="1"/>
        <v>冷却</v>
      </c>
      <c r="F26" s="72"/>
      <c r="G26" s="72">
        <f t="shared" si="2"/>
        <v>342</v>
      </c>
      <c r="H26" s="72">
        <f t="shared" si="3"/>
        <v>30</v>
      </c>
      <c r="I26" s="72">
        <f t="shared" si="4"/>
        <v>88</v>
      </c>
      <c r="J26" s="72">
        <f t="shared" si="5"/>
        <v>42</v>
      </c>
      <c r="K26" s="72">
        <f t="shared" si="6"/>
        <v>77</v>
      </c>
      <c r="L26" s="72">
        <f t="shared" si="7"/>
        <v>0</v>
      </c>
      <c r="M26" s="72">
        <f t="shared" si="8"/>
        <v>126</v>
      </c>
      <c r="N26" s="72">
        <v>0</v>
      </c>
      <c r="O26" s="146">
        <f t="shared" si="9"/>
        <v>1.429</v>
      </c>
      <c r="P26" s="157">
        <f>10%</f>
        <v>0.1</v>
      </c>
      <c r="Q26" s="146">
        <f t="shared" si="10"/>
        <v>0.14030000000000001</v>
      </c>
      <c r="R26" s="146">
        <f t="shared" si="11"/>
        <v>9.9000000000000032E-2</v>
      </c>
      <c r="S26" s="146">
        <f t="shared" si="12"/>
        <v>3.3000000000000008E-2</v>
      </c>
      <c r="T26" s="146">
        <f t="shared" si="13"/>
        <v>9.9000000000000032E-2</v>
      </c>
      <c r="U26" s="146">
        <f t="shared" si="14"/>
        <v>3.3000000000000008E-2</v>
      </c>
      <c r="V26" s="146">
        <f t="shared" si="15"/>
        <v>3.3000000000000008E-2</v>
      </c>
      <c r="W26" s="146">
        <f t="shared" si="16"/>
        <v>3.3000000000000008E-2</v>
      </c>
      <c r="X26" s="146">
        <f t="shared" si="17"/>
        <v>3.3000000000000008E-2</v>
      </c>
      <c r="Y26" s="161">
        <f t="shared" si="19"/>
        <v>0.14200000000000002</v>
      </c>
    </row>
    <row r="27" spans="2:25" x14ac:dyDescent="0.2">
      <c r="B27" s="1" t="str">
        <f t="shared" si="18"/>
        <v>飞行系24</v>
      </c>
      <c r="C27" s="72">
        <v>24</v>
      </c>
      <c r="D27" s="71" t="s">
        <v>2120</v>
      </c>
      <c r="E27" s="72" t="str">
        <f t="shared" si="1"/>
        <v>冷却</v>
      </c>
      <c r="F27" s="72"/>
      <c r="G27" s="72">
        <f t="shared" si="2"/>
        <v>364</v>
      </c>
      <c r="H27" s="72">
        <f t="shared" si="3"/>
        <v>32</v>
      </c>
      <c r="I27" s="72">
        <f t="shared" si="4"/>
        <v>92</v>
      </c>
      <c r="J27" s="72">
        <f t="shared" si="5"/>
        <v>44</v>
      </c>
      <c r="K27" s="72">
        <f t="shared" si="6"/>
        <v>82</v>
      </c>
      <c r="L27" s="72">
        <f t="shared" si="7"/>
        <v>0</v>
      </c>
      <c r="M27" s="72">
        <f t="shared" si="8"/>
        <v>135</v>
      </c>
      <c r="N27" s="72">
        <v>0</v>
      </c>
      <c r="O27" s="146">
        <f t="shared" si="9"/>
        <v>1.452</v>
      </c>
      <c r="P27" s="157">
        <f>10%</f>
        <v>0.1</v>
      </c>
      <c r="Q27" s="146">
        <f t="shared" si="10"/>
        <v>0.14145000000000002</v>
      </c>
      <c r="R27" s="146">
        <f t="shared" si="11"/>
        <v>0.10350000000000004</v>
      </c>
      <c r="S27" s="146">
        <f t="shared" si="12"/>
        <v>3.450000000000001E-2</v>
      </c>
      <c r="T27" s="146">
        <f t="shared" si="13"/>
        <v>0.10350000000000004</v>
      </c>
      <c r="U27" s="146">
        <f t="shared" si="14"/>
        <v>3.450000000000001E-2</v>
      </c>
      <c r="V27" s="146">
        <f t="shared" si="15"/>
        <v>3.450000000000001E-2</v>
      </c>
      <c r="W27" s="146">
        <f t="shared" si="16"/>
        <v>3.450000000000001E-2</v>
      </c>
      <c r="X27" s="146">
        <f t="shared" si="17"/>
        <v>3.450000000000001E-2</v>
      </c>
      <c r="Y27" s="161">
        <f t="shared" si="19"/>
        <v>0.14500000000000002</v>
      </c>
    </row>
    <row r="28" spans="2:25" x14ac:dyDescent="0.2">
      <c r="B28" s="1" t="str">
        <f t="shared" si="18"/>
        <v>飞行系25</v>
      </c>
      <c r="C28" s="72">
        <v>25</v>
      </c>
      <c r="D28" s="71" t="s">
        <v>2120</v>
      </c>
      <c r="E28" s="72" t="str">
        <f t="shared" si="1"/>
        <v>冷却</v>
      </c>
      <c r="F28" s="72"/>
      <c r="G28" s="72">
        <f t="shared" si="2"/>
        <v>388</v>
      </c>
      <c r="H28" s="72">
        <f t="shared" si="3"/>
        <v>33</v>
      </c>
      <c r="I28" s="72">
        <f t="shared" si="4"/>
        <v>98</v>
      </c>
      <c r="J28" s="72">
        <f t="shared" si="5"/>
        <v>47</v>
      </c>
      <c r="K28" s="72">
        <f t="shared" si="6"/>
        <v>87</v>
      </c>
      <c r="L28" s="72">
        <f t="shared" si="7"/>
        <v>0</v>
      </c>
      <c r="M28" s="72">
        <f t="shared" si="8"/>
        <v>144</v>
      </c>
      <c r="N28" s="72">
        <v>0</v>
      </c>
      <c r="O28" s="146">
        <f t="shared" si="9"/>
        <v>1.4750000000000001</v>
      </c>
      <c r="P28" s="157">
        <f>10%</f>
        <v>0.1</v>
      </c>
      <c r="Q28" s="146">
        <f t="shared" si="10"/>
        <v>0.14260000000000003</v>
      </c>
      <c r="R28" s="146">
        <f t="shared" si="11"/>
        <v>0.10800000000000004</v>
      </c>
      <c r="S28" s="146">
        <f t="shared" si="12"/>
        <v>3.6000000000000011E-2</v>
      </c>
      <c r="T28" s="146">
        <f t="shared" si="13"/>
        <v>0.10800000000000004</v>
      </c>
      <c r="U28" s="146">
        <f t="shared" si="14"/>
        <v>3.6000000000000011E-2</v>
      </c>
      <c r="V28" s="146">
        <f t="shared" si="15"/>
        <v>3.6000000000000011E-2</v>
      </c>
      <c r="W28" s="146">
        <f t="shared" si="16"/>
        <v>3.6000000000000011E-2</v>
      </c>
      <c r="X28" s="146">
        <f t="shared" si="17"/>
        <v>3.6000000000000011E-2</v>
      </c>
      <c r="Y28" s="161">
        <f t="shared" si="19"/>
        <v>0.14800000000000002</v>
      </c>
    </row>
    <row r="29" spans="2:25" x14ac:dyDescent="0.2">
      <c r="B29" s="1" t="str">
        <f t="shared" si="18"/>
        <v>飞行系26</v>
      </c>
      <c r="C29" s="72">
        <v>26</v>
      </c>
      <c r="D29" s="71" t="s">
        <v>2120</v>
      </c>
      <c r="E29" s="72" t="str">
        <f t="shared" si="1"/>
        <v>冷却</v>
      </c>
      <c r="F29" s="72"/>
      <c r="G29" s="72">
        <f t="shared" si="2"/>
        <v>412</v>
      </c>
      <c r="H29" s="72">
        <f t="shared" si="3"/>
        <v>35</v>
      </c>
      <c r="I29" s="72">
        <f t="shared" si="4"/>
        <v>104</v>
      </c>
      <c r="J29" s="72">
        <f t="shared" si="5"/>
        <v>50</v>
      </c>
      <c r="K29" s="72">
        <f t="shared" si="6"/>
        <v>92</v>
      </c>
      <c r="L29" s="72">
        <f t="shared" si="7"/>
        <v>0</v>
      </c>
      <c r="M29" s="72">
        <f t="shared" si="8"/>
        <v>153</v>
      </c>
      <c r="N29" s="72">
        <v>0</v>
      </c>
      <c r="O29" s="146">
        <f t="shared" si="9"/>
        <v>1.498</v>
      </c>
      <c r="P29" s="157">
        <f>10%</f>
        <v>0.1</v>
      </c>
      <c r="Q29" s="146">
        <f t="shared" si="10"/>
        <v>0.14375000000000002</v>
      </c>
      <c r="R29" s="146">
        <f t="shared" si="11"/>
        <v>0.11250000000000003</v>
      </c>
      <c r="S29" s="146">
        <f t="shared" si="12"/>
        <v>3.7500000000000012E-2</v>
      </c>
      <c r="T29" s="146">
        <f t="shared" si="13"/>
        <v>0.11250000000000004</v>
      </c>
      <c r="U29" s="146">
        <f t="shared" si="14"/>
        <v>3.7500000000000012E-2</v>
      </c>
      <c r="V29" s="146">
        <f t="shared" si="15"/>
        <v>3.7500000000000012E-2</v>
      </c>
      <c r="W29" s="146">
        <f t="shared" si="16"/>
        <v>3.7500000000000012E-2</v>
      </c>
      <c r="X29" s="146">
        <f t="shared" si="17"/>
        <v>3.7500000000000012E-2</v>
      </c>
      <c r="Y29" s="161">
        <f t="shared" si="19"/>
        <v>0.151</v>
      </c>
    </row>
    <row r="30" spans="2:25" x14ac:dyDescent="0.2">
      <c r="B30" s="1" t="str">
        <f t="shared" si="18"/>
        <v>飞行系27</v>
      </c>
      <c r="C30" s="72">
        <v>27</v>
      </c>
      <c r="D30" s="71" t="s">
        <v>2120</v>
      </c>
      <c r="E30" s="72" t="str">
        <f t="shared" si="1"/>
        <v>冷却</v>
      </c>
      <c r="F30" s="72"/>
      <c r="G30" s="72">
        <f t="shared" si="2"/>
        <v>436</v>
      </c>
      <c r="H30" s="72">
        <f t="shared" si="3"/>
        <v>36</v>
      </c>
      <c r="I30" s="72">
        <f t="shared" si="4"/>
        <v>109</v>
      </c>
      <c r="J30" s="72">
        <f t="shared" si="5"/>
        <v>53</v>
      </c>
      <c r="K30" s="72">
        <f t="shared" si="6"/>
        <v>97</v>
      </c>
      <c r="L30" s="72">
        <f t="shared" si="7"/>
        <v>0</v>
      </c>
      <c r="M30" s="72">
        <f t="shared" si="8"/>
        <v>162</v>
      </c>
      <c r="N30" s="72">
        <v>0</v>
      </c>
      <c r="O30" s="146">
        <f t="shared" si="9"/>
        <v>1.5209999999999999</v>
      </c>
      <c r="P30" s="157">
        <f>10%</f>
        <v>0.1</v>
      </c>
      <c r="Q30" s="146">
        <f t="shared" si="10"/>
        <v>0.14490000000000003</v>
      </c>
      <c r="R30" s="146">
        <f t="shared" si="11"/>
        <v>0.11700000000000003</v>
      </c>
      <c r="S30" s="146">
        <f t="shared" si="12"/>
        <v>3.9000000000000014E-2</v>
      </c>
      <c r="T30" s="146">
        <f t="shared" si="13"/>
        <v>0.11700000000000005</v>
      </c>
      <c r="U30" s="146">
        <f t="shared" si="14"/>
        <v>3.9000000000000014E-2</v>
      </c>
      <c r="V30" s="146">
        <f t="shared" si="15"/>
        <v>3.9000000000000014E-2</v>
      </c>
      <c r="W30" s="146">
        <f t="shared" si="16"/>
        <v>3.9000000000000014E-2</v>
      </c>
      <c r="X30" s="146">
        <f t="shared" si="17"/>
        <v>3.9000000000000014E-2</v>
      </c>
      <c r="Y30" s="161">
        <f t="shared" si="19"/>
        <v>0.15400000000000003</v>
      </c>
    </row>
    <row r="31" spans="2:25" x14ac:dyDescent="0.2">
      <c r="B31" s="1" t="str">
        <f t="shared" si="18"/>
        <v>飞行系28</v>
      </c>
      <c r="C31" s="72">
        <v>28</v>
      </c>
      <c r="D31" s="71" t="s">
        <v>2120</v>
      </c>
      <c r="E31" s="72" t="str">
        <f t="shared" si="1"/>
        <v>冷却</v>
      </c>
      <c r="F31" s="72"/>
      <c r="G31" s="72">
        <f t="shared" si="2"/>
        <v>459</v>
      </c>
      <c r="H31" s="72">
        <f t="shared" si="3"/>
        <v>38</v>
      </c>
      <c r="I31" s="72">
        <f t="shared" si="4"/>
        <v>116</v>
      </c>
      <c r="J31" s="72">
        <f t="shared" si="5"/>
        <v>56</v>
      </c>
      <c r="K31" s="72">
        <f t="shared" si="6"/>
        <v>102</v>
      </c>
      <c r="L31" s="72">
        <f t="shared" si="7"/>
        <v>0</v>
      </c>
      <c r="M31" s="72">
        <f t="shared" si="8"/>
        <v>171</v>
      </c>
      <c r="N31" s="72">
        <v>0</v>
      </c>
      <c r="O31" s="146">
        <f t="shared" si="9"/>
        <v>1.544</v>
      </c>
      <c r="P31" s="157">
        <f>10%</f>
        <v>0.1</v>
      </c>
      <c r="Q31" s="146">
        <f t="shared" si="10"/>
        <v>0.14605000000000001</v>
      </c>
      <c r="R31" s="146">
        <f t="shared" si="11"/>
        <v>0.12150000000000004</v>
      </c>
      <c r="S31" s="146">
        <f t="shared" si="12"/>
        <v>4.0500000000000015E-2</v>
      </c>
      <c r="T31" s="146">
        <f t="shared" si="13"/>
        <v>0.12150000000000005</v>
      </c>
      <c r="U31" s="146">
        <f t="shared" si="14"/>
        <v>4.0500000000000015E-2</v>
      </c>
      <c r="V31" s="146">
        <f t="shared" si="15"/>
        <v>4.0500000000000015E-2</v>
      </c>
      <c r="W31" s="146">
        <f t="shared" si="16"/>
        <v>4.0500000000000015E-2</v>
      </c>
      <c r="X31" s="146">
        <f t="shared" si="17"/>
        <v>4.0500000000000015E-2</v>
      </c>
      <c r="Y31" s="161">
        <f t="shared" si="19"/>
        <v>0.157</v>
      </c>
    </row>
    <row r="32" spans="2:25" x14ac:dyDescent="0.2">
      <c r="B32" s="1" t="str">
        <f t="shared" si="18"/>
        <v>飞行系29</v>
      </c>
      <c r="C32" s="72">
        <v>29</v>
      </c>
      <c r="D32" s="71" t="s">
        <v>2120</v>
      </c>
      <c r="E32" s="72" t="str">
        <f t="shared" si="1"/>
        <v>冷却</v>
      </c>
      <c r="F32" s="72"/>
      <c r="G32" s="72">
        <f t="shared" si="2"/>
        <v>483</v>
      </c>
      <c r="H32" s="72">
        <f t="shared" si="3"/>
        <v>39</v>
      </c>
      <c r="I32" s="72">
        <f t="shared" si="4"/>
        <v>121</v>
      </c>
      <c r="J32" s="72">
        <f t="shared" si="5"/>
        <v>59</v>
      </c>
      <c r="K32" s="72">
        <f t="shared" si="6"/>
        <v>108</v>
      </c>
      <c r="L32" s="72">
        <f t="shared" si="7"/>
        <v>0</v>
      </c>
      <c r="M32" s="72">
        <f t="shared" si="8"/>
        <v>180</v>
      </c>
      <c r="N32" s="72">
        <v>0</v>
      </c>
      <c r="O32" s="146">
        <f t="shared" si="9"/>
        <v>1.5669999999999999</v>
      </c>
      <c r="P32" s="157">
        <f>10%</f>
        <v>0.1</v>
      </c>
      <c r="Q32" s="146">
        <f t="shared" si="10"/>
        <v>0.14720000000000003</v>
      </c>
      <c r="R32" s="146">
        <f t="shared" si="11"/>
        <v>0.12600000000000003</v>
      </c>
      <c r="S32" s="146">
        <f t="shared" si="12"/>
        <v>4.2000000000000016E-2</v>
      </c>
      <c r="T32" s="146">
        <f t="shared" si="13"/>
        <v>0.12600000000000006</v>
      </c>
      <c r="U32" s="146">
        <f t="shared" si="14"/>
        <v>4.2000000000000016E-2</v>
      </c>
      <c r="V32" s="146">
        <f t="shared" si="15"/>
        <v>4.2000000000000016E-2</v>
      </c>
      <c r="W32" s="146">
        <f t="shared" si="16"/>
        <v>4.2000000000000016E-2</v>
      </c>
      <c r="X32" s="146">
        <f t="shared" si="17"/>
        <v>4.2000000000000016E-2</v>
      </c>
      <c r="Y32" s="161">
        <f t="shared" si="19"/>
        <v>0.16</v>
      </c>
    </row>
    <row r="33" spans="2:25" x14ac:dyDescent="0.2">
      <c r="B33" s="1" t="str">
        <f t="shared" si="18"/>
        <v>飞行系30</v>
      </c>
      <c r="C33" s="72">
        <v>30</v>
      </c>
      <c r="D33" s="71" t="s">
        <v>2120</v>
      </c>
      <c r="E33" s="72" t="str">
        <f t="shared" si="1"/>
        <v>冷却</v>
      </c>
      <c r="F33" s="72"/>
      <c r="G33" s="72">
        <f t="shared" si="2"/>
        <v>510</v>
      </c>
      <c r="H33" s="72">
        <f t="shared" si="3"/>
        <v>41</v>
      </c>
      <c r="I33" s="72">
        <f t="shared" si="4"/>
        <v>128</v>
      </c>
      <c r="J33" s="72">
        <f t="shared" si="5"/>
        <v>62</v>
      </c>
      <c r="K33" s="72">
        <f t="shared" si="6"/>
        <v>113</v>
      </c>
      <c r="L33" s="72">
        <f t="shared" si="7"/>
        <v>0</v>
      </c>
      <c r="M33" s="72">
        <f t="shared" si="8"/>
        <v>189</v>
      </c>
      <c r="N33" s="72">
        <v>0</v>
      </c>
      <c r="O33" s="146">
        <f t="shared" si="9"/>
        <v>1.5899999999999999</v>
      </c>
      <c r="P33" s="157">
        <f>10%</f>
        <v>0.1</v>
      </c>
      <c r="Q33" s="146">
        <f t="shared" si="10"/>
        <v>0.14835000000000004</v>
      </c>
      <c r="R33" s="146">
        <f t="shared" si="11"/>
        <v>0.13050000000000003</v>
      </c>
      <c r="S33" s="146">
        <f t="shared" si="12"/>
        <v>4.3500000000000018E-2</v>
      </c>
      <c r="T33" s="146">
        <f t="shared" si="13"/>
        <v>0.13050000000000006</v>
      </c>
      <c r="U33" s="146">
        <f t="shared" si="14"/>
        <v>4.3500000000000018E-2</v>
      </c>
      <c r="V33" s="146">
        <f t="shared" si="15"/>
        <v>4.3500000000000018E-2</v>
      </c>
      <c r="W33" s="146">
        <f t="shared" si="16"/>
        <v>4.3500000000000018E-2</v>
      </c>
      <c r="X33" s="146">
        <f t="shared" si="17"/>
        <v>4.3500000000000018E-2</v>
      </c>
      <c r="Y33" s="161">
        <f t="shared" si="19"/>
        <v>0.16300000000000001</v>
      </c>
    </row>
    <row r="34" spans="2:25" x14ac:dyDescent="0.2">
      <c r="B34" s="1" t="str">
        <f t="shared" si="18"/>
        <v>飞行系31</v>
      </c>
      <c r="C34" s="72">
        <v>31</v>
      </c>
      <c r="D34" s="71" t="s">
        <v>2120</v>
      </c>
      <c r="E34" s="72" t="str">
        <f t="shared" si="1"/>
        <v>冷却</v>
      </c>
      <c r="F34" s="72"/>
      <c r="G34" s="72">
        <f t="shared" si="2"/>
        <v>537</v>
      </c>
      <c r="H34" s="72">
        <f t="shared" si="3"/>
        <v>42</v>
      </c>
      <c r="I34" s="72">
        <f t="shared" si="4"/>
        <v>134</v>
      </c>
      <c r="J34" s="72">
        <f t="shared" si="5"/>
        <v>65</v>
      </c>
      <c r="K34" s="72">
        <f t="shared" si="6"/>
        <v>119</v>
      </c>
      <c r="L34" s="72">
        <f t="shared" si="7"/>
        <v>0</v>
      </c>
      <c r="M34" s="72">
        <f t="shared" si="8"/>
        <v>198</v>
      </c>
      <c r="N34" s="72">
        <v>0</v>
      </c>
      <c r="O34" s="146">
        <f t="shared" si="9"/>
        <v>1.613</v>
      </c>
      <c r="P34" s="157">
        <f>10%</f>
        <v>0.1</v>
      </c>
      <c r="Q34" s="146">
        <f t="shared" si="10"/>
        <v>0.14950000000000002</v>
      </c>
      <c r="R34" s="146">
        <f t="shared" si="11"/>
        <v>0.13500000000000004</v>
      </c>
      <c r="S34" s="146">
        <f t="shared" si="12"/>
        <v>4.5000000000000019E-2</v>
      </c>
      <c r="T34" s="146">
        <f t="shared" si="13"/>
        <v>0.13500000000000006</v>
      </c>
      <c r="U34" s="146">
        <f t="shared" si="14"/>
        <v>4.5000000000000019E-2</v>
      </c>
      <c r="V34" s="146">
        <f t="shared" si="15"/>
        <v>4.5000000000000019E-2</v>
      </c>
      <c r="W34" s="146">
        <f t="shared" si="16"/>
        <v>4.5000000000000019E-2</v>
      </c>
      <c r="X34" s="146">
        <f t="shared" si="17"/>
        <v>4.5000000000000019E-2</v>
      </c>
      <c r="Y34" s="161">
        <f t="shared" si="19"/>
        <v>0.16600000000000001</v>
      </c>
    </row>
    <row r="35" spans="2:25" x14ac:dyDescent="0.2">
      <c r="B35" s="1" t="str">
        <f t="shared" si="18"/>
        <v>飞行系32</v>
      </c>
      <c r="C35" s="72">
        <v>32</v>
      </c>
      <c r="D35" s="71" t="s">
        <v>2120</v>
      </c>
      <c r="E35" s="72" t="str">
        <f t="shared" si="1"/>
        <v>冷却</v>
      </c>
      <c r="F35" s="72"/>
      <c r="G35" s="72">
        <f t="shared" si="2"/>
        <v>564</v>
      </c>
      <c r="H35" s="72">
        <f t="shared" si="3"/>
        <v>44</v>
      </c>
      <c r="I35" s="72">
        <f t="shared" si="4"/>
        <v>140</v>
      </c>
      <c r="J35" s="72">
        <f t="shared" si="5"/>
        <v>68</v>
      </c>
      <c r="K35" s="72">
        <f t="shared" si="6"/>
        <v>124</v>
      </c>
      <c r="L35" s="72">
        <f t="shared" si="7"/>
        <v>0</v>
      </c>
      <c r="M35" s="72">
        <f t="shared" si="8"/>
        <v>207</v>
      </c>
      <c r="N35" s="72">
        <v>0</v>
      </c>
      <c r="O35" s="146">
        <f t="shared" si="9"/>
        <v>1.6360000000000001</v>
      </c>
      <c r="P35" s="157">
        <f>10%</f>
        <v>0.1</v>
      </c>
      <c r="Q35" s="146">
        <f t="shared" si="10"/>
        <v>0.15065000000000003</v>
      </c>
      <c r="R35" s="146">
        <f t="shared" si="11"/>
        <v>0.13950000000000004</v>
      </c>
      <c r="S35" s="146">
        <f t="shared" si="12"/>
        <v>4.650000000000002E-2</v>
      </c>
      <c r="T35" s="146">
        <f t="shared" si="13"/>
        <v>0.13950000000000007</v>
      </c>
      <c r="U35" s="146">
        <f t="shared" si="14"/>
        <v>4.650000000000002E-2</v>
      </c>
      <c r="V35" s="146">
        <f t="shared" si="15"/>
        <v>4.650000000000002E-2</v>
      </c>
      <c r="W35" s="146">
        <f t="shared" si="16"/>
        <v>4.650000000000002E-2</v>
      </c>
      <c r="X35" s="146">
        <f t="shared" si="17"/>
        <v>4.650000000000002E-2</v>
      </c>
      <c r="Y35" s="161">
        <f t="shared" si="19"/>
        <v>0.16900000000000001</v>
      </c>
    </row>
    <row r="36" spans="2:25" x14ac:dyDescent="0.2">
      <c r="B36" s="1" t="str">
        <f t="shared" si="18"/>
        <v>飞行系33</v>
      </c>
      <c r="C36" s="72">
        <v>33</v>
      </c>
      <c r="D36" s="71" t="s">
        <v>2120</v>
      </c>
      <c r="E36" s="72" t="str">
        <f t="shared" si="1"/>
        <v>冷却</v>
      </c>
      <c r="F36" s="72"/>
      <c r="G36" s="72">
        <f t="shared" si="2"/>
        <v>590</v>
      </c>
      <c r="H36" s="72">
        <f t="shared" si="3"/>
        <v>45</v>
      </c>
      <c r="I36" s="72">
        <f t="shared" si="4"/>
        <v>148</v>
      </c>
      <c r="J36" s="72">
        <f t="shared" si="5"/>
        <v>72</v>
      </c>
      <c r="K36" s="72">
        <f t="shared" si="6"/>
        <v>131</v>
      </c>
      <c r="L36" s="72">
        <f t="shared" si="7"/>
        <v>0</v>
      </c>
      <c r="M36" s="72">
        <f t="shared" si="8"/>
        <v>217</v>
      </c>
      <c r="N36" s="72">
        <v>0</v>
      </c>
      <c r="O36" s="146">
        <f t="shared" si="9"/>
        <v>1.6589999999999998</v>
      </c>
      <c r="P36" s="157">
        <f>10%</f>
        <v>0.1</v>
      </c>
      <c r="Q36" s="146">
        <f t="shared" si="10"/>
        <v>0.15180000000000002</v>
      </c>
      <c r="R36" s="146">
        <f t="shared" si="11"/>
        <v>0.14400000000000004</v>
      </c>
      <c r="S36" s="146">
        <f t="shared" si="12"/>
        <v>4.8000000000000022E-2</v>
      </c>
      <c r="T36" s="146">
        <f t="shared" si="13"/>
        <v>0.14400000000000007</v>
      </c>
      <c r="U36" s="146">
        <f t="shared" si="14"/>
        <v>4.8000000000000022E-2</v>
      </c>
      <c r="V36" s="146">
        <f t="shared" si="15"/>
        <v>4.8000000000000022E-2</v>
      </c>
      <c r="W36" s="146">
        <f t="shared" si="16"/>
        <v>4.8000000000000022E-2</v>
      </c>
      <c r="X36" s="146">
        <f t="shared" si="17"/>
        <v>4.8000000000000022E-2</v>
      </c>
      <c r="Y36" s="161">
        <f t="shared" si="19"/>
        <v>0.17233333333333334</v>
      </c>
    </row>
    <row r="37" spans="2:25" x14ac:dyDescent="0.2">
      <c r="B37" s="1" t="str">
        <f t="shared" si="18"/>
        <v>飞行系34</v>
      </c>
      <c r="C37" s="72">
        <v>34</v>
      </c>
      <c r="D37" s="71" t="s">
        <v>2120</v>
      </c>
      <c r="E37" s="72" t="str">
        <f t="shared" si="1"/>
        <v>冷却</v>
      </c>
      <c r="F37" s="72"/>
      <c r="G37" s="72">
        <f t="shared" si="2"/>
        <v>616</v>
      </c>
      <c r="H37" s="72">
        <f t="shared" si="3"/>
        <v>47</v>
      </c>
      <c r="I37" s="72">
        <f t="shared" si="4"/>
        <v>155</v>
      </c>
      <c r="J37" s="72">
        <f t="shared" si="5"/>
        <v>75</v>
      </c>
      <c r="K37" s="72">
        <f t="shared" si="6"/>
        <v>136</v>
      </c>
      <c r="L37" s="72">
        <f t="shared" si="7"/>
        <v>0</v>
      </c>
      <c r="M37" s="72">
        <f t="shared" si="8"/>
        <v>228</v>
      </c>
      <c r="N37" s="72">
        <v>0</v>
      </c>
      <c r="O37" s="146">
        <f t="shared" si="9"/>
        <v>1.6819999999999999</v>
      </c>
      <c r="P37" s="157">
        <f>10%</f>
        <v>0.1</v>
      </c>
      <c r="Q37" s="146">
        <f t="shared" si="10"/>
        <v>0.15295000000000003</v>
      </c>
      <c r="R37" s="146">
        <f t="shared" si="11"/>
        <v>0.14850000000000005</v>
      </c>
      <c r="S37" s="146">
        <f t="shared" si="12"/>
        <v>4.9500000000000023E-2</v>
      </c>
      <c r="T37" s="146">
        <f t="shared" si="13"/>
        <v>0.14850000000000008</v>
      </c>
      <c r="U37" s="146">
        <f t="shared" si="14"/>
        <v>4.9500000000000023E-2</v>
      </c>
      <c r="V37" s="146">
        <f t="shared" si="15"/>
        <v>4.9500000000000023E-2</v>
      </c>
      <c r="W37" s="146">
        <f t="shared" si="16"/>
        <v>4.9500000000000023E-2</v>
      </c>
      <c r="X37" s="146">
        <f t="shared" si="17"/>
        <v>4.9500000000000023E-2</v>
      </c>
      <c r="Y37" s="161">
        <f t="shared" si="19"/>
        <v>0.17599999999999999</v>
      </c>
    </row>
    <row r="38" spans="2:25" x14ac:dyDescent="0.2">
      <c r="B38" s="1" t="str">
        <f t="shared" si="18"/>
        <v>飞行系35</v>
      </c>
      <c r="C38" s="72">
        <v>35</v>
      </c>
      <c r="D38" s="71" t="s">
        <v>2120</v>
      </c>
      <c r="E38" s="72" t="str">
        <f t="shared" si="1"/>
        <v>冷却</v>
      </c>
      <c r="F38" s="72"/>
      <c r="G38" s="72">
        <f t="shared" si="2"/>
        <v>644</v>
      </c>
      <c r="H38" s="72">
        <f t="shared" si="3"/>
        <v>48</v>
      </c>
      <c r="I38" s="72">
        <f t="shared" si="4"/>
        <v>161</v>
      </c>
      <c r="J38" s="72">
        <f t="shared" si="5"/>
        <v>78</v>
      </c>
      <c r="K38" s="72">
        <f t="shared" si="6"/>
        <v>143</v>
      </c>
      <c r="L38" s="72">
        <f t="shared" si="7"/>
        <v>0</v>
      </c>
      <c r="M38" s="72">
        <f t="shared" si="8"/>
        <v>238</v>
      </c>
      <c r="N38" s="72">
        <v>0</v>
      </c>
      <c r="O38" s="146">
        <f t="shared" si="9"/>
        <v>1.7050000000000001</v>
      </c>
      <c r="P38" s="157">
        <f>10%</f>
        <v>0.1</v>
      </c>
      <c r="Q38" s="146">
        <f t="shared" si="10"/>
        <v>0.15410000000000004</v>
      </c>
      <c r="R38" s="146">
        <f t="shared" si="11"/>
        <v>0.15300000000000005</v>
      </c>
      <c r="S38" s="146">
        <f t="shared" si="12"/>
        <v>5.1000000000000024E-2</v>
      </c>
      <c r="T38" s="146">
        <f t="shared" si="13"/>
        <v>0.15300000000000008</v>
      </c>
      <c r="U38" s="146">
        <f t="shared" si="14"/>
        <v>5.1000000000000024E-2</v>
      </c>
      <c r="V38" s="146">
        <f t="shared" si="15"/>
        <v>5.1000000000000024E-2</v>
      </c>
      <c r="W38" s="146">
        <f t="shared" si="16"/>
        <v>5.1000000000000024E-2</v>
      </c>
      <c r="X38" s="146">
        <f t="shared" si="17"/>
        <v>5.1000000000000024E-2</v>
      </c>
      <c r="Y38" s="161">
        <f t="shared" si="19"/>
        <v>0.17933333333333334</v>
      </c>
    </row>
    <row r="39" spans="2:25" x14ac:dyDescent="0.2">
      <c r="B39" s="1" t="str">
        <f t="shared" si="18"/>
        <v>飞行系36</v>
      </c>
      <c r="C39" s="72">
        <v>36</v>
      </c>
      <c r="D39" s="71" t="s">
        <v>2120</v>
      </c>
      <c r="E39" s="72" t="str">
        <f t="shared" si="1"/>
        <v>冷却</v>
      </c>
      <c r="F39" s="72"/>
      <c r="G39" s="72">
        <f t="shared" si="2"/>
        <v>674</v>
      </c>
      <c r="H39" s="72">
        <f t="shared" si="3"/>
        <v>50</v>
      </c>
      <c r="I39" s="72">
        <f t="shared" si="4"/>
        <v>168</v>
      </c>
      <c r="J39" s="72">
        <f t="shared" si="5"/>
        <v>81</v>
      </c>
      <c r="K39" s="72">
        <f t="shared" si="6"/>
        <v>149</v>
      </c>
      <c r="L39" s="72">
        <f t="shared" si="7"/>
        <v>0</v>
      </c>
      <c r="M39" s="72">
        <f t="shared" si="8"/>
        <v>249</v>
      </c>
      <c r="N39" s="72">
        <v>0</v>
      </c>
      <c r="O39" s="146">
        <f t="shared" si="9"/>
        <v>1.728</v>
      </c>
      <c r="P39" s="157">
        <f>10%</f>
        <v>0.1</v>
      </c>
      <c r="Q39" s="146">
        <f t="shared" si="10"/>
        <v>0.15525000000000003</v>
      </c>
      <c r="R39" s="146">
        <f t="shared" si="11"/>
        <v>0.15750000000000006</v>
      </c>
      <c r="S39" s="146">
        <f t="shared" si="12"/>
        <v>5.2500000000000026E-2</v>
      </c>
      <c r="T39" s="146">
        <f t="shared" si="13"/>
        <v>0.15750000000000008</v>
      </c>
      <c r="U39" s="146">
        <f t="shared" si="14"/>
        <v>5.2500000000000026E-2</v>
      </c>
      <c r="V39" s="146">
        <f t="shared" si="15"/>
        <v>5.2500000000000026E-2</v>
      </c>
      <c r="W39" s="146">
        <f t="shared" si="16"/>
        <v>5.2500000000000026E-2</v>
      </c>
      <c r="X39" s="146">
        <f t="shared" si="17"/>
        <v>5.2500000000000026E-2</v>
      </c>
      <c r="Y39" s="161">
        <f t="shared" si="19"/>
        <v>0.183</v>
      </c>
    </row>
    <row r="40" spans="2:25" x14ac:dyDescent="0.2">
      <c r="B40" s="1" t="str">
        <f t="shared" si="18"/>
        <v>飞行系37</v>
      </c>
      <c r="C40" s="72">
        <v>37</v>
      </c>
      <c r="D40" s="71" t="s">
        <v>2120</v>
      </c>
      <c r="E40" s="72" t="str">
        <f t="shared" si="1"/>
        <v>冷却</v>
      </c>
      <c r="F40" s="72"/>
      <c r="G40" s="72">
        <f t="shared" si="2"/>
        <v>704</v>
      </c>
      <c r="H40" s="72">
        <f t="shared" si="3"/>
        <v>52</v>
      </c>
      <c r="I40" s="72">
        <f t="shared" si="4"/>
        <v>176</v>
      </c>
      <c r="J40" s="72">
        <f t="shared" si="5"/>
        <v>85</v>
      </c>
      <c r="K40" s="72">
        <f t="shared" si="6"/>
        <v>156</v>
      </c>
      <c r="L40" s="72">
        <f t="shared" si="7"/>
        <v>0</v>
      </c>
      <c r="M40" s="72">
        <f t="shared" si="8"/>
        <v>259</v>
      </c>
      <c r="N40" s="72">
        <v>0</v>
      </c>
      <c r="O40" s="146">
        <f t="shared" si="9"/>
        <v>1.7509999999999999</v>
      </c>
      <c r="P40" s="157">
        <f>10%</f>
        <v>0.1</v>
      </c>
      <c r="Q40" s="146">
        <f t="shared" si="10"/>
        <v>0.15640000000000004</v>
      </c>
      <c r="R40" s="146">
        <f t="shared" si="11"/>
        <v>0.16200000000000006</v>
      </c>
      <c r="S40" s="146">
        <f t="shared" si="12"/>
        <v>5.4000000000000027E-2</v>
      </c>
      <c r="T40" s="146">
        <f t="shared" si="13"/>
        <v>0.16200000000000009</v>
      </c>
      <c r="U40" s="146">
        <f t="shared" si="14"/>
        <v>5.4000000000000027E-2</v>
      </c>
      <c r="V40" s="146">
        <f t="shared" si="15"/>
        <v>5.4000000000000027E-2</v>
      </c>
      <c r="W40" s="146">
        <f t="shared" si="16"/>
        <v>5.4000000000000027E-2</v>
      </c>
      <c r="X40" s="146">
        <f t="shared" si="17"/>
        <v>5.4000000000000027E-2</v>
      </c>
      <c r="Y40" s="161">
        <f t="shared" si="19"/>
        <v>0.18633333333333335</v>
      </c>
    </row>
    <row r="41" spans="2:25" x14ac:dyDescent="0.2">
      <c r="B41" s="1" t="str">
        <f t="shared" si="18"/>
        <v>飞行系38</v>
      </c>
      <c r="C41" s="72">
        <v>38</v>
      </c>
      <c r="D41" s="71" t="s">
        <v>2120</v>
      </c>
      <c r="E41" s="72" t="str">
        <f t="shared" si="1"/>
        <v>冷却</v>
      </c>
      <c r="F41" s="72"/>
      <c r="G41" s="72">
        <f t="shared" si="2"/>
        <v>733</v>
      </c>
      <c r="H41" s="72">
        <f t="shared" si="3"/>
        <v>54</v>
      </c>
      <c r="I41" s="72">
        <f t="shared" si="4"/>
        <v>184</v>
      </c>
      <c r="J41" s="72">
        <f t="shared" si="5"/>
        <v>89</v>
      </c>
      <c r="K41" s="72">
        <f t="shared" si="6"/>
        <v>163</v>
      </c>
      <c r="L41" s="72">
        <f t="shared" si="7"/>
        <v>0</v>
      </c>
      <c r="M41" s="72">
        <f t="shared" si="8"/>
        <v>270</v>
      </c>
      <c r="N41" s="72">
        <v>0</v>
      </c>
      <c r="O41" s="146">
        <f t="shared" si="9"/>
        <v>1.774</v>
      </c>
      <c r="P41" s="157">
        <f>10%</f>
        <v>0.1</v>
      </c>
      <c r="Q41" s="146">
        <f t="shared" si="10"/>
        <v>0.15755000000000002</v>
      </c>
      <c r="R41" s="146">
        <f t="shared" si="11"/>
        <v>0.16650000000000006</v>
      </c>
      <c r="S41" s="146">
        <f t="shared" si="12"/>
        <v>5.5500000000000028E-2</v>
      </c>
      <c r="T41" s="146">
        <f t="shared" si="13"/>
        <v>0.16650000000000009</v>
      </c>
      <c r="U41" s="146">
        <f t="shared" si="14"/>
        <v>5.5500000000000028E-2</v>
      </c>
      <c r="V41" s="146">
        <f t="shared" si="15"/>
        <v>5.5500000000000028E-2</v>
      </c>
      <c r="W41" s="146">
        <f t="shared" si="16"/>
        <v>5.5500000000000028E-2</v>
      </c>
      <c r="X41" s="146">
        <f t="shared" si="17"/>
        <v>5.5500000000000028E-2</v>
      </c>
      <c r="Y41" s="161">
        <f t="shared" si="19"/>
        <v>0.19</v>
      </c>
    </row>
    <row r="42" spans="2:25" x14ac:dyDescent="0.2">
      <c r="B42" s="1" t="str">
        <f t="shared" si="18"/>
        <v>飞行系39</v>
      </c>
      <c r="C42" s="72">
        <v>39</v>
      </c>
      <c r="D42" s="71" t="s">
        <v>2120</v>
      </c>
      <c r="E42" s="72" t="str">
        <f t="shared" si="1"/>
        <v>冷却</v>
      </c>
      <c r="F42" s="72"/>
      <c r="G42" s="72">
        <f t="shared" si="2"/>
        <v>762</v>
      </c>
      <c r="H42" s="72">
        <f t="shared" si="3"/>
        <v>56</v>
      </c>
      <c r="I42" s="72">
        <f t="shared" si="4"/>
        <v>192</v>
      </c>
      <c r="J42" s="72">
        <f t="shared" si="5"/>
        <v>93</v>
      </c>
      <c r="K42" s="72">
        <f t="shared" si="6"/>
        <v>169</v>
      </c>
      <c r="L42" s="72">
        <f t="shared" si="7"/>
        <v>0</v>
      </c>
      <c r="M42" s="72">
        <f t="shared" si="8"/>
        <v>280</v>
      </c>
      <c r="N42" s="72">
        <v>0</v>
      </c>
      <c r="O42" s="146">
        <f t="shared" si="9"/>
        <v>1.7969999999999999</v>
      </c>
      <c r="P42" s="157">
        <f>10%</f>
        <v>0.1</v>
      </c>
      <c r="Q42" s="146">
        <f t="shared" si="10"/>
        <v>0.15870000000000004</v>
      </c>
      <c r="R42" s="146">
        <f t="shared" si="11"/>
        <v>0.17100000000000007</v>
      </c>
      <c r="S42" s="146">
        <f t="shared" si="12"/>
        <v>5.700000000000003E-2</v>
      </c>
      <c r="T42" s="146">
        <f t="shared" si="13"/>
        <v>0.1710000000000001</v>
      </c>
      <c r="U42" s="146">
        <f t="shared" si="14"/>
        <v>5.700000000000003E-2</v>
      </c>
      <c r="V42" s="146">
        <f t="shared" si="15"/>
        <v>5.700000000000003E-2</v>
      </c>
      <c r="W42" s="146">
        <f t="shared" si="16"/>
        <v>5.700000000000003E-2</v>
      </c>
      <c r="X42" s="146">
        <f t="shared" si="17"/>
        <v>5.700000000000003E-2</v>
      </c>
      <c r="Y42" s="161">
        <f t="shared" si="19"/>
        <v>0.19333333333333336</v>
      </c>
    </row>
    <row r="43" spans="2:25" x14ac:dyDescent="0.2">
      <c r="B43" s="1" t="str">
        <f t="shared" si="18"/>
        <v>飞行系40</v>
      </c>
      <c r="C43" s="72">
        <v>40</v>
      </c>
      <c r="D43" s="71" t="s">
        <v>2120</v>
      </c>
      <c r="E43" s="72" t="str">
        <f t="shared" si="1"/>
        <v>冷却</v>
      </c>
      <c r="F43" s="72"/>
      <c r="G43" s="72">
        <f t="shared" si="2"/>
        <v>790</v>
      </c>
      <c r="H43" s="72">
        <f t="shared" si="3"/>
        <v>58</v>
      </c>
      <c r="I43" s="72">
        <f t="shared" si="4"/>
        <v>200</v>
      </c>
      <c r="J43" s="72">
        <f t="shared" si="5"/>
        <v>96</v>
      </c>
      <c r="K43" s="72">
        <f t="shared" si="6"/>
        <v>176</v>
      </c>
      <c r="L43" s="72">
        <f t="shared" si="7"/>
        <v>0</v>
      </c>
      <c r="M43" s="72">
        <f t="shared" si="8"/>
        <v>291</v>
      </c>
      <c r="N43" s="72">
        <v>0</v>
      </c>
      <c r="O43" s="146">
        <f t="shared" si="9"/>
        <v>1.82</v>
      </c>
      <c r="P43" s="157">
        <f>10%</f>
        <v>0.1</v>
      </c>
      <c r="Q43" s="146">
        <f t="shared" si="10"/>
        <v>0.15985000000000005</v>
      </c>
      <c r="R43" s="146">
        <f t="shared" si="11"/>
        <v>0.17550000000000007</v>
      </c>
      <c r="S43" s="146">
        <f t="shared" si="12"/>
        <v>5.8500000000000031E-2</v>
      </c>
      <c r="T43" s="146">
        <f t="shared" si="13"/>
        <v>0.1755000000000001</v>
      </c>
      <c r="U43" s="146">
        <f t="shared" si="14"/>
        <v>5.8500000000000031E-2</v>
      </c>
      <c r="V43" s="146">
        <f t="shared" si="15"/>
        <v>5.8500000000000031E-2</v>
      </c>
      <c r="W43" s="146">
        <f t="shared" si="16"/>
        <v>5.8500000000000031E-2</v>
      </c>
      <c r="X43" s="146">
        <f t="shared" si="17"/>
        <v>5.8500000000000031E-2</v>
      </c>
      <c r="Y43" s="161">
        <f t="shared" si="19"/>
        <v>0.19700000000000001</v>
      </c>
    </row>
    <row r="44" spans="2:25" x14ac:dyDescent="0.2">
      <c r="B44" s="1" t="str">
        <f t="shared" si="18"/>
        <v>飞行系41</v>
      </c>
      <c r="C44" s="72">
        <v>41</v>
      </c>
      <c r="D44" s="71" t="s">
        <v>2120</v>
      </c>
      <c r="E44" s="72" t="str">
        <f t="shared" si="1"/>
        <v>冷却</v>
      </c>
      <c r="F44" s="72"/>
      <c r="G44" s="72">
        <f t="shared" si="2"/>
        <v>822</v>
      </c>
      <c r="H44" s="72">
        <f t="shared" si="3"/>
        <v>60</v>
      </c>
      <c r="I44" s="72">
        <f t="shared" si="4"/>
        <v>208</v>
      </c>
      <c r="J44" s="72">
        <f t="shared" si="5"/>
        <v>100</v>
      </c>
      <c r="K44" s="72">
        <f t="shared" si="6"/>
        <v>184</v>
      </c>
      <c r="L44" s="72">
        <f t="shared" si="7"/>
        <v>0</v>
      </c>
      <c r="M44" s="72">
        <f t="shared" si="8"/>
        <v>301</v>
      </c>
      <c r="N44" s="72">
        <v>0</v>
      </c>
      <c r="O44" s="146">
        <f t="shared" si="9"/>
        <v>1.843</v>
      </c>
      <c r="P44" s="157">
        <f>10%</f>
        <v>0.1</v>
      </c>
      <c r="Q44" s="146">
        <f t="shared" si="10"/>
        <v>0.16100000000000003</v>
      </c>
      <c r="R44" s="146">
        <f t="shared" si="11"/>
        <v>0.18000000000000008</v>
      </c>
      <c r="S44" s="146">
        <f t="shared" si="12"/>
        <v>6.0000000000000032E-2</v>
      </c>
      <c r="T44" s="146">
        <f t="shared" si="13"/>
        <v>0.1800000000000001</v>
      </c>
      <c r="U44" s="146">
        <f t="shared" si="14"/>
        <v>6.0000000000000032E-2</v>
      </c>
      <c r="V44" s="146">
        <f t="shared" si="15"/>
        <v>6.0000000000000032E-2</v>
      </c>
      <c r="W44" s="146">
        <f t="shared" si="16"/>
        <v>6.0000000000000032E-2</v>
      </c>
      <c r="X44" s="146">
        <f t="shared" si="17"/>
        <v>6.0000000000000032E-2</v>
      </c>
      <c r="Y44" s="161">
        <f t="shared" si="19"/>
        <v>0.20033333333333334</v>
      </c>
    </row>
    <row r="45" spans="2:25" x14ac:dyDescent="0.2">
      <c r="B45" s="1" t="str">
        <f t="shared" si="18"/>
        <v>飞行系42</v>
      </c>
      <c r="C45" s="72">
        <v>42</v>
      </c>
      <c r="D45" s="71" t="s">
        <v>2120</v>
      </c>
      <c r="E45" s="72" t="str">
        <f t="shared" si="1"/>
        <v>冷却</v>
      </c>
      <c r="F45" s="72"/>
      <c r="G45" s="72">
        <f t="shared" si="2"/>
        <v>853</v>
      </c>
      <c r="H45" s="72">
        <f t="shared" si="3"/>
        <v>62</v>
      </c>
      <c r="I45" s="72">
        <f t="shared" si="4"/>
        <v>216</v>
      </c>
      <c r="J45" s="72">
        <f t="shared" si="5"/>
        <v>104</v>
      </c>
      <c r="K45" s="72">
        <f t="shared" si="6"/>
        <v>190</v>
      </c>
      <c r="L45" s="72">
        <f t="shared" si="7"/>
        <v>0</v>
      </c>
      <c r="M45" s="72">
        <f t="shared" si="8"/>
        <v>313</v>
      </c>
      <c r="N45" s="72">
        <v>0</v>
      </c>
      <c r="O45" s="146">
        <f t="shared" si="9"/>
        <v>1.8660000000000001</v>
      </c>
      <c r="P45" s="157">
        <f>10%</f>
        <v>0.1</v>
      </c>
      <c r="Q45" s="146">
        <f t="shared" si="10"/>
        <v>0.16215000000000004</v>
      </c>
      <c r="R45" s="146">
        <f t="shared" si="11"/>
        <v>0.18450000000000008</v>
      </c>
      <c r="S45" s="146">
        <f t="shared" si="12"/>
        <v>6.1500000000000034E-2</v>
      </c>
      <c r="T45" s="146">
        <f t="shared" si="13"/>
        <v>0.18450000000000011</v>
      </c>
      <c r="U45" s="146">
        <f t="shared" si="14"/>
        <v>6.1500000000000034E-2</v>
      </c>
      <c r="V45" s="146">
        <f t="shared" si="15"/>
        <v>6.1500000000000034E-2</v>
      </c>
      <c r="W45" s="146">
        <f t="shared" si="16"/>
        <v>6.1500000000000034E-2</v>
      </c>
      <c r="X45" s="146">
        <f t="shared" si="17"/>
        <v>6.1500000000000034E-2</v>
      </c>
      <c r="Y45" s="161">
        <f t="shared" si="19"/>
        <v>0.20433333333333334</v>
      </c>
    </row>
    <row r="46" spans="2:25" x14ac:dyDescent="0.2">
      <c r="B46" s="1" t="str">
        <f t="shared" si="18"/>
        <v>飞行系43</v>
      </c>
      <c r="C46" s="72">
        <v>43</v>
      </c>
      <c r="D46" s="71" t="s">
        <v>2120</v>
      </c>
      <c r="E46" s="72" t="str">
        <f t="shared" si="1"/>
        <v>冷却</v>
      </c>
      <c r="F46" s="72"/>
      <c r="G46" s="72">
        <f t="shared" si="2"/>
        <v>885</v>
      </c>
      <c r="H46" s="72">
        <f t="shared" si="3"/>
        <v>64</v>
      </c>
      <c r="I46" s="72">
        <f t="shared" si="4"/>
        <v>224</v>
      </c>
      <c r="J46" s="72">
        <f t="shared" si="5"/>
        <v>108</v>
      </c>
      <c r="K46" s="72">
        <f t="shared" si="6"/>
        <v>198</v>
      </c>
      <c r="L46" s="72">
        <f t="shared" si="7"/>
        <v>0</v>
      </c>
      <c r="M46" s="72">
        <f t="shared" si="8"/>
        <v>325</v>
      </c>
      <c r="N46" s="72">
        <v>0</v>
      </c>
      <c r="O46" s="146">
        <f t="shared" si="9"/>
        <v>1.8889999999999998</v>
      </c>
      <c r="P46" s="157">
        <f>10%</f>
        <v>0.1</v>
      </c>
      <c r="Q46" s="146">
        <f t="shared" si="10"/>
        <v>0.16330000000000003</v>
      </c>
      <c r="R46" s="146">
        <f t="shared" si="11"/>
        <v>0.18900000000000008</v>
      </c>
      <c r="S46" s="146">
        <f t="shared" si="12"/>
        <v>6.3000000000000028E-2</v>
      </c>
      <c r="T46" s="146">
        <f t="shared" si="13"/>
        <v>0.18900000000000008</v>
      </c>
      <c r="U46" s="146">
        <f t="shared" si="14"/>
        <v>6.3000000000000028E-2</v>
      </c>
      <c r="V46" s="146">
        <f t="shared" si="15"/>
        <v>6.3000000000000028E-2</v>
      </c>
      <c r="W46" s="146">
        <f t="shared" si="16"/>
        <v>6.3000000000000028E-2</v>
      </c>
      <c r="X46" s="146">
        <f t="shared" si="17"/>
        <v>6.3000000000000028E-2</v>
      </c>
      <c r="Y46" s="161">
        <f t="shared" si="19"/>
        <v>0.20833333333333334</v>
      </c>
    </row>
    <row r="47" spans="2:25" x14ac:dyDescent="0.2">
      <c r="B47" s="1" t="str">
        <f t="shared" si="18"/>
        <v>飞行系44</v>
      </c>
      <c r="C47" s="72">
        <v>44</v>
      </c>
      <c r="D47" s="71" t="s">
        <v>2120</v>
      </c>
      <c r="E47" s="72" t="str">
        <f t="shared" si="1"/>
        <v>冷却</v>
      </c>
      <c r="F47" s="72"/>
      <c r="G47" s="72">
        <f t="shared" si="2"/>
        <v>918</v>
      </c>
      <c r="H47" s="72">
        <f t="shared" si="3"/>
        <v>66</v>
      </c>
      <c r="I47" s="72">
        <f t="shared" si="4"/>
        <v>232</v>
      </c>
      <c r="J47" s="72">
        <f t="shared" si="5"/>
        <v>111</v>
      </c>
      <c r="K47" s="72">
        <f t="shared" si="6"/>
        <v>205</v>
      </c>
      <c r="L47" s="72">
        <f t="shared" si="7"/>
        <v>0</v>
      </c>
      <c r="M47" s="72">
        <f t="shared" si="8"/>
        <v>337</v>
      </c>
      <c r="N47" s="72">
        <v>0</v>
      </c>
      <c r="O47" s="146">
        <f t="shared" si="9"/>
        <v>1.9119999999999999</v>
      </c>
      <c r="P47" s="157">
        <f>10%</f>
        <v>0.1</v>
      </c>
      <c r="Q47" s="146">
        <f t="shared" si="10"/>
        <v>0.16445000000000004</v>
      </c>
      <c r="R47" s="146">
        <f t="shared" si="11"/>
        <v>0.19350000000000009</v>
      </c>
      <c r="S47" s="146">
        <f t="shared" si="12"/>
        <v>6.450000000000003E-2</v>
      </c>
      <c r="T47" s="146">
        <f t="shared" si="13"/>
        <v>0.19350000000000009</v>
      </c>
      <c r="U47" s="146">
        <f t="shared" si="14"/>
        <v>6.450000000000003E-2</v>
      </c>
      <c r="V47" s="146">
        <f t="shared" si="15"/>
        <v>6.450000000000003E-2</v>
      </c>
      <c r="W47" s="146">
        <f t="shared" si="16"/>
        <v>6.450000000000003E-2</v>
      </c>
      <c r="X47" s="146">
        <f t="shared" si="17"/>
        <v>6.450000000000003E-2</v>
      </c>
      <c r="Y47" s="161">
        <f t="shared" si="19"/>
        <v>0.21233333333333332</v>
      </c>
    </row>
    <row r="48" spans="2:25" x14ac:dyDescent="0.2">
      <c r="B48" s="1" t="str">
        <f t="shared" si="18"/>
        <v>飞行系45</v>
      </c>
      <c r="C48" s="72">
        <v>45</v>
      </c>
      <c r="D48" s="71" t="s">
        <v>2120</v>
      </c>
      <c r="E48" s="72" t="str">
        <f t="shared" si="1"/>
        <v>冷却</v>
      </c>
      <c r="F48" s="72"/>
      <c r="G48" s="72">
        <f t="shared" si="2"/>
        <v>949</v>
      </c>
      <c r="H48" s="72">
        <f t="shared" si="3"/>
        <v>68</v>
      </c>
      <c r="I48" s="72">
        <f t="shared" si="4"/>
        <v>241</v>
      </c>
      <c r="J48" s="72">
        <f t="shared" si="5"/>
        <v>115</v>
      </c>
      <c r="K48" s="72">
        <f t="shared" si="6"/>
        <v>213</v>
      </c>
      <c r="L48" s="72">
        <f t="shared" si="7"/>
        <v>0</v>
      </c>
      <c r="M48" s="72">
        <f t="shared" si="8"/>
        <v>349</v>
      </c>
      <c r="N48" s="72">
        <v>0</v>
      </c>
      <c r="O48" s="146">
        <f t="shared" si="9"/>
        <v>1.9350000000000001</v>
      </c>
      <c r="P48" s="157">
        <f>10%</f>
        <v>0.1</v>
      </c>
      <c r="Q48" s="146">
        <f t="shared" si="10"/>
        <v>0.16560000000000002</v>
      </c>
      <c r="R48" s="146">
        <f t="shared" si="11"/>
        <v>0.19800000000000009</v>
      </c>
      <c r="S48" s="146">
        <f t="shared" si="12"/>
        <v>6.6000000000000031E-2</v>
      </c>
      <c r="T48" s="146">
        <f t="shared" si="13"/>
        <v>0.19800000000000009</v>
      </c>
      <c r="U48" s="146">
        <f t="shared" si="14"/>
        <v>6.6000000000000031E-2</v>
      </c>
      <c r="V48" s="146">
        <f t="shared" si="15"/>
        <v>6.6000000000000031E-2</v>
      </c>
      <c r="W48" s="146">
        <f t="shared" si="16"/>
        <v>6.6000000000000031E-2</v>
      </c>
      <c r="X48" s="146">
        <f t="shared" si="17"/>
        <v>6.6000000000000031E-2</v>
      </c>
      <c r="Y48" s="161">
        <f t="shared" si="19"/>
        <v>0.21633333333333332</v>
      </c>
    </row>
    <row r="49" spans="2:25" x14ac:dyDescent="0.2">
      <c r="B49" s="1" t="str">
        <f t="shared" si="18"/>
        <v>飞行系46</v>
      </c>
      <c r="C49" s="72">
        <v>46</v>
      </c>
      <c r="D49" s="71" t="s">
        <v>2120</v>
      </c>
      <c r="E49" s="72" t="str">
        <f t="shared" si="1"/>
        <v>冷却</v>
      </c>
      <c r="F49" s="72"/>
      <c r="G49" s="72">
        <f t="shared" si="2"/>
        <v>980</v>
      </c>
      <c r="H49" s="72">
        <f t="shared" si="3"/>
        <v>70</v>
      </c>
      <c r="I49" s="72">
        <f t="shared" si="4"/>
        <v>250</v>
      </c>
      <c r="J49" s="72">
        <f t="shared" si="5"/>
        <v>120</v>
      </c>
      <c r="K49" s="72">
        <f t="shared" si="6"/>
        <v>221</v>
      </c>
      <c r="L49" s="72">
        <f t="shared" si="7"/>
        <v>0</v>
      </c>
      <c r="M49" s="72">
        <f t="shared" si="8"/>
        <v>361</v>
      </c>
      <c r="N49" s="72">
        <v>0</v>
      </c>
      <c r="O49" s="146">
        <f t="shared" si="9"/>
        <v>1.9580000000000002</v>
      </c>
      <c r="P49" s="157">
        <f>10%</f>
        <v>0.1</v>
      </c>
      <c r="Q49" s="146">
        <f t="shared" si="10"/>
        <v>0.16675000000000004</v>
      </c>
      <c r="R49" s="146">
        <f t="shared" si="11"/>
        <v>0.2025000000000001</v>
      </c>
      <c r="S49" s="146">
        <f t="shared" si="12"/>
        <v>6.7500000000000032E-2</v>
      </c>
      <c r="T49" s="146">
        <f t="shared" si="13"/>
        <v>0.2025000000000001</v>
      </c>
      <c r="U49" s="146">
        <f t="shared" si="14"/>
        <v>6.7500000000000032E-2</v>
      </c>
      <c r="V49" s="146">
        <f t="shared" si="15"/>
        <v>6.7500000000000032E-2</v>
      </c>
      <c r="W49" s="146">
        <f t="shared" si="16"/>
        <v>6.7500000000000032E-2</v>
      </c>
      <c r="X49" s="146">
        <f t="shared" si="17"/>
        <v>6.7500000000000032E-2</v>
      </c>
      <c r="Y49" s="161">
        <f t="shared" si="19"/>
        <v>0.22033333333333333</v>
      </c>
    </row>
    <row r="50" spans="2:25" x14ac:dyDescent="0.2">
      <c r="B50" s="1" t="str">
        <f t="shared" si="18"/>
        <v>飞行系47</v>
      </c>
      <c r="C50" s="72">
        <v>47</v>
      </c>
      <c r="D50" s="71" t="s">
        <v>2120</v>
      </c>
      <c r="E50" s="72" t="str">
        <f t="shared" si="1"/>
        <v>冷却</v>
      </c>
      <c r="F50" s="72"/>
      <c r="G50" s="72">
        <f t="shared" si="2"/>
        <v>1014</v>
      </c>
      <c r="H50" s="72">
        <f t="shared" si="3"/>
        <v>72</v>
      </c>
      <c r="I50" s="72">
        <f t="shared" si="4"/>
        <v>259</v>
      </c>
      <c r="J50" s="72">
        <f t="shared" si="5"/>
        <v>123</v>
      </c>
      <c r="K50" s="72">
        <f t="shared" si="6"/>
        <v>229</v>
      </c>
      <c r="L50" s="72">
        <f t="shared" si="7"/>
        <v>0</v>
      </c>
      <c r="M50" s="72">
        <f t="shared" si="8"/>
        <v>373</v>
      </c>
      <c r="N50" s="72">
        <v>0</v>
      </c>
      <c r="O50" s="146">
        <f t="shared" si="9"/>
        <v>1.9809999999999999</v>
      </c>
      <c r="P50" s="157">
        <f>10%</f>
        <v>0.1</v>
      </c>
      <c r="Q50" s="146">
        <f t="shared" si="10"/>
        <v>0.16790000000000005</v>
      </c>
      <c r="R50" s="146">
        <f t="shared" si="11"/>
        <v>0.2070000000000001</v>
      </c>
      <c r="S50" s="146">
        <f t="shared" si="12"/>
        <v>6.9000000000000034E-2</v>
      </c>
      <c r="T50" s="146">
        <f t="shared" si="13"/>
        <v>0.2070000000000001</v>
      </c>
      <c r="U50" s="146">
        <f t="shared" si="14"/>
        <v>6.9000000000000034E-2</v>
      </c>
      <c r="V50" s="146">
        <f t="shared" si="15"/>
        <v>6.9000000000000034E-2</v>
      </c>
      <c r="W50" s="146">
        <f t="shared" si="16"/>
        <v>6.9000000000000034E-2</v>
      </c>
      <c r="X50" s="146">
        <f t="shared" si="17"/>
        <v>6.9000000000000034E-2</v>
      </c>
      <c r="Y50" s="161">
        <f t="shared" si="19"/>
        <v>0.22433333333333333</v>
      </c>
    </row>
    <row r="51" spans="2:25" x14ac:dyDescent="0.2">
      <c r="B51" s="1" t="str">
        <f t="shared" si="18"/>
        <v>飞行系48</v>
      </c>
      <c r="C51" s="72">
        <v>48</v>
      </c>
      <c r="D51" s="71" t="s">
        <v>2120</v>
      </c>
      <c r="E51" s="72" t="str">
        <f t="shared" si="1"/>
        <v>冷却</v>
      </c>
      <c r="F51" s="72"/>
      <c r="G51" s="72">
        <f t="shared" si="2"/>
        <v>1047</v>
      </c>
      <c r="H51" s="72">
        <f t="shared" si="3"/>
        <v>74</v>
      </c>
      <c r="I51" s="72">
        <f t="shared" si="4"/>
        <v>268</v>
      </c>
      <c r="J51" s="72">
        <f t="shared" si="5"/>
        <v>128</v>
      </c>
      <c r="K51" s="72">
        <f t="shared" si="6"/>
        <v>237</v>
      </c>
      <c r="L51" s="72">
        <f t="shared" si="7"/>
        <v>0</v>
      </c>
      <c r="M51" s="72">
        <f t="shared" si="8"/>
        <v>385</v>
      </c>
      <c r="N51" s="72">
        <v>0</v>
      </c>
      <c r="O51" s="146">
        <f t="shared" si="9"/>
        <v>2.004</v>
      </c>
      <c r="P51" s="157">
        <f>10%</f>
        <v>0.1</v>
      </c>
      <c r="Q51" s="146">
        <f t="shared" si="10"/>
        <v>0.16905000000000003</v>
      </c>
      <c r="R51" s="146">
        <f t="shared" si="11"/>
        <v>0.2115000000000001</v>
      </c>
      <c r="S51" s="146">
        <f t="shared" si="12"/>
        <v>7.0500000000000035E-2</v>
      </c>
      <c r="T51" s="146">
        <f t="shared" si="13"/>
        <v>0.2115000000000001</v>
      </c>
      <c r="U51" s="146">
        <f t="shared" si="14"/>
        <v>7.0500000000000035E-2</v>
      </c>
      <c r="V51" s="146">
        <f t="shared" si="15"/>
        <v>7.0500000000000035E-2</v>
      </c>
      <c r="W51" s="146">
        <f t="shared" si="16"/>
        <v>7.0500000000000035E-2</v>
      </c>
      <c r="X51" s="146">
        <f t="shared" si="17"/>
        <v>7.0500000000000035E-2</v>
      </c>
      <c r="Y51" s="161">
        <f t="shared" si="19"/>
        <v>0.22833333333333333</v>
      </c>
    </row>
    <row r="52" spans="2:25" x14ac:dyDescent="0.2">
      <c r="B52" s="1" t="str">
        <f t="shared" si="18"/>
        <v>飞行系49</v>
      </c>
      <c r="C52" s="72">
        <v>49</v>
      </c>
      <c r="D52" s="71" t="s">
        <v>2120</v>
      </c>
      <c r="E52" s="72" t="str">
        <f t="shared" si="1"/>
        <v>冷却</v>
      </c>
      <c r="F52" s="72"/>
      <c r="G52" s="72">
        <f t="shared" si="2"/>
        <v>1082</v>
      </c>
      <c r="H52" s="72">
        <f t="shared" si="3"/>
        <v>76</v>
      </c>
      <c r="I52" s="72">
        <f t="shared" si="4"/>
        <v>278</v>
      </c>
      <c r="J52" s="72">
        <f t="shared" si="5"/>
        <v>132</v>
      </c>
      <c r="K52" s="72">
        <f t="shared" si="6"/>
        <v>246</v>
      </c>
      <c r="L52" s="72">
        <f t="shared" si="7"/>
        <v>0</v>
      </c>
      <c r="M52" s="72">
        <f t="shared" si="8"/>
        <v>397</v>
      </c>
      <c r="N52" s="72">
        <v>0</v>
      </c>
      <c r="O52" s="146">
        <f t="shared" si="9"/>
        <v>2.0269999999999997</v>
      </c>
      <c r="P52" s="157">
        <f>10%</f>
        <v>0.1</v>
      </c>
      <c r="Q52" s="146">
        <f t="shared" si="10"/>
        <v>0.17020000000000005</v>
      </c>
      <c r="R52" s="146">
        <f t="shared" si="11"/>
        <v>0.21600000000000011</v>
      </c>
      <c r="S52" s="146">
        <f t="shared" si="12"/>
        <v>7.2000000000000036E-2</v>
      </c>
      <c r="T52" s="146">
        <f t="shared" si="13"/>
        <v>0.21600000000000011</v>
      </c>
      <c r="U52" s="146">
        <f t="shared" si="14"/>
        <v>7.2000000000000036E-2</v>
      </c>
      <c r="V52" s="146">
        <f t="shared" si="15"/>
        <v>7.2000000000000036E-2</v>
      </c>
      <c r="W52" s="146">
        <f t="shared" si="16"/>
        <v>7.2000000000000036E-2</v>
      </c>
      <c r="X52" s="146">
        <f t="shared" si="17"/>
        <v>7.2000000000000036E-2</v>
      </c>
      <c r="Y52" s="161">
        <f t="shared" si="19"/>
        <v>0.23233333333333334</v>
      </c>
    </row>
    <row r="53" spans="2:25" x14ac:dyDescent="0.2">
      <c r="B53" s="1" t="str">
        <f t="shared" si="18"/>
        <v>飞行系50</v>
      </c>
      <c r="C53" s="72">
        <v>50</v>
      </c>
      <c r="D53" s="71" t="s">
        <v>2120</v>
      </c>
      <c r="E53" s="72" t="str">
        <f t="shared" si="1"/>
        <v>冷却</v>
      </c>
      <c r="F53" s="72"/>
      <c r="G53" s="72">
        <f t="shared" si="2"/>
        <v>1117</v>
      </c>
      <c r="H53" s="72">
        <f t="shared" si="3"/>
        <v>78</v>
      </c>
      <c r="I53" s="72">
        <f t="shared" si="4"/>
        <v>288</v>
      </c>
      <c r="J53" s="72">
        <f t="shared" si="5"/>
        <v>136</v>
      </c>
      <c r="K53" s="72">
        <f t="shared" si="6"/>
        <v>254</v>
      </c>
      <c r="L53" s="72">
        <f t="shared" si="7"/>
        <v>0</v>
      </c>
      <c r="M53" s="72">
        <f t="shared" si="8"/>
        <v>409</v>
      </c>
      <c r="N53" s="72">
        <v>0</v>
      </c>
      <c r="O53" s="146">
        <f t="shared" si="9"/>
        <v>2.0499999999999998</v>
      </c>
      <c r="P53" s="157">
        <f>10%</f>
        <v>0.1</v>
      </c>
      <c r="Q53" s="146">
        <f t="shared" si="10"/>
        <v>0.17135000000000003</v>
      </c>
      <c r="R53" s="146">
        <f t="shared" si="11"/>
        <v>0.22050000000000011</v>
      </c>
      <c r="S53" s="146">
        <f t="shared" si="12"/>
        <v>7.3500000000000038E-2</v>
      </c>
      <c r="T53" s="146">
        <f t="shared" si="13"/>
        <v>0.22050000000000011</v>
      </c>
      <c r="U53" s="146">
        <f t="shared" si="14"/>
        <v>7.3500000000000038E-2</v>
      </c>
      <c r="V53" s="146">
        <f t="shared" si="15"/>
        <v>7.3500000000000038E-2</v>
      </c>
      <c r="W53" s="146">
        <f t="shared" si="16"/>
        <v>7.3500000000000038E-2</v>
      </c>
      <c r="X53" s="146">
        <f t="shared" si="17"/>
        <v>7.3500000000000038E-2</v>
      </c>
      <c r="Y53" s="161">
        <f t="shared" si="19"/>
        <v>0.23633333333333334</v>
      </c>
    </row>
    <row r="54" spans="2:25" x14ac:dyDescent="0.2">
      <c r="B54" s="1" t="str">
        <f t="shared" si="18"/>
        <v>飞行系51</v>
      </c>
      <c r="C54" s="72">
        <v>51</v>
      </c>
      <c r="D54" s="71" t="s">
        <v>2120</v>
      </c>
      <c r="E54" s="72" t="str">
        <f t="shared" si="1"/>
        <v>冷却</v>
      </c>
      <c r="F54" s="72"/>
      <c r="G54" s="72">
        <f t="shared" si="2"/>
        <v>1150</v>
      </c>
      <c r="H54" s="72">
        <f t="shared" si="3"/>
        <v>80</v>
      </c>
      <c r="I54" s="72">
        <f t="shared" si="4"/>
        <v>297</v>
      </c>
      <c r="J54" s="72">
        <f t="shared" si="5"/>
        <v>140</v>
      </c>
      <c r="K54" s="72">
        <f t="shared" si="6"/>
        <v>262</v>
      </c>
      <c r="L54" s="72">
        <f t="shared" si="7"/>
        <v>0</v>
      </c>
      <c r="M54" s="72">
        <f t="shared" si="8"/>
        <v>421</v>
      </c>
      <c r="N54" s="72">
        <v>0</v>
      </c>
      <c r="O54" s="146">
        <f t="shared" si="9"/>
        <v>2.073</v>
      </c>
      <c r="P54" s="157">
        <f>10%</f>
        <v>0.1</v>
      </c>
      <c r="Q54" s="146">
        <f t="shared" si="10"/>
        <v>0.17250000000000004</v>
      </c>
      <c r="R54" s="146">
        <f t="shared" si="11"/>
        <v>0.22500000000000012</v>
      </c>
      <c r="S54" s="146">
        <f t="shared" si="12"/>
        <v>7.5000000000000039E-2</v>
      </c>
      <c r="T54" s="146">
        <f t="shared" si="13"/>
        <v>0.22500000000000012</v>
      </c>
      <c r="U54" s="146">
        <f t="shared" si="14"/>
        <v>7.5000000000000039E-2</v>
      </c>
      <c r="V54" s="146">
        <f t="shared" si="15"/>
        <v>7.5000000000000039E-2</v>
      </c>
      <c r="W54" s="146">
        <f t="shared" si="16"/>
        <v>7.5000000000000039E-2</v>
      </c>
      <c r="X54" s="146">
        <f t="shared" si="17"/>
        <v>7.5000000000000039E-2</v>
      </c>
      <c r="Y54" s="161">
        <f t="shared" si="19"/>
        <v>0.24033333333333334</v>
      </c>
    </row>
    <row r="55" spans="2:25" x14ac:dyDescent="0.2">
      <c r="B55" s="1" t="str">
        <f t="shared" si="18"/>
        <v>飞行系52</v>
      </c>
      <c r="C55" s="72">
        <v>52</v>
      </c>
      <c r="D55" s="71" t="s">
        <v>2120</v>
      </c>
      <c r="E55" s="72" t="str">
        <f t="shared" si="1"/>
        <v>冷却</v>
      </c>
      <c r="F55" s="72"/>
      <c r="G55" s="72">
        <f t="shared" si="2"/>
        <v>1184</v>
      </c>
      <c r="H55" s="72">
        <f t="shared" si="3"/>
        <v>82</v>
      </c>
      <c r="I55" s="72">
        <f t="shared" si="4"/>
        <v>307</v>
      </c>
      <c r="J55" s="72">
        <f t="shared" si="5"/>
        <v>144</v>
      </c>
      <c r="K55" s="72">
        <f t="shared" si="6"/>
        <v>272</v>
      </c>
      <c r="L55" s="72">
        <f t="shared" si="7"/>
        <v>0</v>
      </c>
      <c r="M55" s="72">
        <f t="shared" si="8"/>
        <v>433</v>
      </c>
      <c r="N55" s="72">
        <v>0</v>
      </c>
      <c r="O55" s="146">
        <f t="shared" si="9"/>
        <v>2.0960000000000001</v>
      </c>
      <c r="P55" s="157">
        <f>10%</f>
        <v>0.1</v>
      </c>
      <c r="Q55" s="146">
        <f t="shared" si="10"/>
        <v>0.17365000000000005</v>
      </c>
      <c r="R55" s="146">
        <f t="shared" si="11"/>
        <v>0.22950000000000012</v>
      </c>
      <c r="S55" s="146">
        <f t="shared" si="12"/>
        <v>7.650000000000004E-2</v>
      </c>
      <c r="T55" s="146">
        <f t="shared" si="13"/>
        <v>0.22950000000000012</v>
      </c>
      <c r="U55" s="146">
        <f t="shared" si="14"/>
        <v>7.650000000000004E-2</v>
      </c>
      <c r="V55" s="146">
        <f t="shared" si="15"/>
        <v>7.650000000000004E-2</v>
      </c>
      <c r="W55" s="146">
        <f t="shared" si="16"/>
        <v>7.650000000000004E-2</v>
      </c>
      <c r="X55" s="146">
        <f t="shared" si="17"/>
        <v>7.650000000000004E-2</v>
      </c>
      <c r="Y55" s="161">
        <f t="shared" si="19"/>
        <v>0.24433333333333335</v>
      </c>
    </row>
    <row r="56" spans="2:25" x14ac:dyDescent="0.2">
      <c r="B56" s="1" t="str">
        <f t="shared" si="18"/>
        <v>飞行系53</v>
      </c>
      <c r="C56" s="72">
        <v>53</v>
      </c>
      <c r="D56" s="71" t="s">
        <v>2120</v>
      </c>
      <c r="E56" s="72" t="str">
        <f t="shared" si="1"/>
        <v>冷却</v>
      </c>
      <c r="F56" s="72"/>
      <c r="G56" s="72">
        <f t="shared" si="2"/>
        <v>1219</v>
      </c>
      <c r="H56" s="72">
        <f t="shared" si="3"/>
        <v>84</v>
      </c>
      <c r="I56" s="72">
        <f t="shared" si="4"/>
        <v>317</v>
      </c>
      <c r="J56" s="72">
        <f t="shared" si="5"/>
        <v>149</v>
      </c>
      <c r="K56" s="72">
        <f t="shared" si="6"/>
        <v>280</v>
      </c>
      <c r="L56" s="72">
        <f t="shared" si="7"/>
        <v>0</v>
      </c>
      <c r="M56" s="72">
        <f t="shared" si="8"/>
        <v>447</v>
      </c>
      <c r="N56" s="72">
        <v>0</v>
      </c>
      <c r="O56" s="146">
        <f t="shared" si="9"/>
        <v>2.1189999999999998</v>
      </c>
      <c r="P56" s="157">
        <f>10%</f>
        <v>0.1</v>
      </c>
      <c r="Q56" s="146">
        <f t="shared" si="10"/>
        <v>0.17480000000000004</v>
      </c>
      <c r="R56" s="146">
        <f t="shared" si="11"/>
        <v>0.23400000000000012</v>
      </c>
      <c r="S56" s="146">
        <f t="shared" si="12"/>
        <v>7.8000000000000042E-2</v>
      </c>
      <c r="T56" s="146">
        <f t="shared" si="13"/>
        <v>0.23400000000000012</v>
      </c>
      <c r="U56" s="146">
        <f t="shared" si="14"/>
        <v>7.8000000000000042E-2</v>
      </c>
      <c r="V56" s="146">
        <f t="shared" si="15"/>
        <v>7.8000000000000042E-2</v>
      </c>
      <c r="W56" s="146">
        <f t="shared" si="16"/>
        <v>7.8000000000000042E-2</v>
      </c>
      <c r="X56" s="146">
        <f t="shared" si="17"/>
        <v>7.8000000000000042E-2</v>
      </c>
      <c r="Y56" s="161">
        <f t="shared" si="19"/>
        <v>0.249</v>
      </c>
    </row>
    <row r="57" spans="2:25" x14ac:dyDescent="0.2">
      <c r="B57" s="1" t="str">
        <f t="shared" si="18"/>
        <v>飞行系54</v>
      </c>
      <c r="C57" s="72">
        <v>54</v>
      </c>
      <c r="D57" s="71" t="s">
        <v>2120</v>
      </c>
      <c r="E57" s="72" t="str">
        <f t="shared" si="1"/>
        <v>冷却</v>
      </c>
      <c r="F57" s="72"/>
      <c r="G57" s="72">
        <f t="shared" si="2"/>
        <v>1254</v>
      </c>
      <c r="H57" s="72">
        <f t="shared" si="3"/>
        <v>86</v>
      </c>
      <c r="I57" s="72">
        <f t="shared" si="4"/>
        <v>328</v>
      </c>
      <c r="J57" s="72">
        <f t="shared" si="5"/>
        <v>153</v>
      </c>
      <c r="K57" s="72">
        <f t="shared" si="6"/>
        <v>290</v>
      </c>
      <c r="L57" s="72">
        <f t="shared" si="7"/>
        <v>0</v>
      </c>
      <c r="M57" s="72">
        <f t="shared" si="8"/>
        <v>460</v>
      </c>
      <c r="N57" s="72">
        <v>0</v>
      </c>
      <c r="O57" s="146">
        <f t="shared" si="9"/>
        <v>2.1419999999999999</v>
      </c>
      <c r="P57" s="157">
        <f>10%</f>
        <v>0.1</v>
      </c>
      <c r="Q57" s="146">
        <f t="shared" si="10"/>
        <v>0.17595000000000005</v>
      </c>
      <c r="R57" s="146">
        <f t="shared" si="11"/>
        <v>0.23850000000000013</v>
      </c>
      <c r="S57" s="146">
        <f t="shared" si="12"/>
        <v>7.9500000000000043E-2</v>
      </c>
      <c r="T57" s="146">
        <f t="shared" si="13"/>
        <v>0.23850000000000013</v>
      </c>
      <c r="U57" s="146">
        <f t="shared" si="14"/>
        <v>7.9500000000000043E-2</v>
      </c>
      <c r="V57" s="146">
        <f t="shared" si="15"/>
        <v>7.9500000000000043E-2</v>
      </c>
      <c r="W57" s="146">
        <f t="shared" si="16"/>
        <v>7.9500000000000043E-2</v>
      </c>
      <c r="X57" s="146">
        <f t="shared" si="17"/>
        <v>7.9500000000000043E-2</v>
      </c>
      <c r="Y57" s="161">
        <f t="shared" si="19"/>
        <v>0.25333333333333335</v>
      </c>
    </row>
    <row r="58" spans="2:25" x14ac:dyDescent="0.2">
      <c r="B58" s="1" t="str">
        <f t="shared" si="18"/>
        <v>飞行系55</v>
      </c>
      <c r="C58" s="72">
        <v>55</v>
      </c>
      <c r="D58" s="71" t="s">
        <v>2120</v>
      </c>
      <c r="E58" s="72" t="str">
        <f t="shared" si="1"/>
        <v>冷却</v>
      </c>
      <c r="F58" s="72"/>
      <c r="G58" s="72">
        <f t="shared" si="2"/>
        <v>1290</v>
      </c>
      <c r="H58" s="72">
        <f t="shared" si="3"/>
        <v>88</v>
      </c>
      <c r="I58" s="72">
        <f t="shared" si="4"/>
        <v>338</v>
      </c>
      <c r="J58" s="72">
        <f t="shared" si="5"/>
        <v>158</v>
      </c>
      <c r="K58" s="72">
        <f t="shared" si="6"/>
        <v>299</v>
      </c>
      <c r="L58" s="72">
        <f t="shared" si="7"/>
        <v>0</v>
      </c>
      <c r="M58" s="72">
        <f t="shared" si="8"/>
        <v>474</v>
      </c>
      <c r="N58" s="72">
        <v>0</v>
      </c>
      <c r="O58" s="146">
        <f t="shared" si="9"/>
        <v>2.165</v>
      </c>
      <c r="P58" s="157">
        <f>10%</f>
        <v>0.1</v>
      </c>
      <c r="Q58" s="146">
        <f t="shared" si="10"/>
        <v>0.17710000000000004</v>
      </c>
      <c r="R58" s="146">
        <f t="shared" si="11"/>
        <v>0.24300000000000013</v>
      </c>
      <c r="S58" s="146">
        <f t="shared" si="12"/>
        <v>8.1000000000000044E-2</v>
      </c>
      <c r="T58" s="146">
        <f t="shared" si="13"/>
        <v>0.24300000000000013</v>
      </c>
      <c r="U58" s="146">
        <f t="shared" si="14"/>
        <v>8.1000000000000044E-2</v>
      </c>
      <c r="V58" s="146">
        <f t="shared" si="15"/>
        <v>8.1000000000000044E-2</v>
      </c>
      <c r="W58" s="146">
        <f t="shared" si="16"/>
        <v>8.1000000000000044E-2</v>
      </c>
      <c r="X58" s="146">
        <f t="shared" si="17"/>
        <v>8.1000000000000044E-2</v>
      </c>
      <c r="Y58" s="161">
        <f t="shared" si="19"/>
        <v>0.25800000000000001</v>
      </c>
    </row>
    <row r="59" spans="2:25" x14ac:dyDescent="0.2">
      <c r="B59" s="1" t="str">
        <f t="shared" si="18"/>
        <v>飞行系56</v>
      </c>
      <c r="C59" s="72">
        <v>56</v>
      </c>
      <c r="D59" s="71" t="s">
        <v>2120</v>
      </c>
      <c r="E59" s="72" t="str">
        <f t="shared" si="1"/>
        <v>冷却</v>
      </c>
      <c r="F59" s="72"/>
      <c r="G59" s="72">
        <f t="shared" si="2"/>
        <v>1327</v>
      </c>
      <c r="H59" s="72">
        <f t="shared" si="3"/>
        <v>90</v>
      </c>
      <c r="I59" s="72">
        <f t="shared" si="4"/>
        <v>349</v>
      </c>
      <c r="J59" s="72">
        <f t="shared" si="5"/>
        <v>162</v>
      </c>
      <c r="K59" s="72">
        <f t="shared" si="6"/>
        <v>308</v>
      </c>
      <c r="L59" s="72">
        <f t="shared" si="7"/>
        <v>0</v>
      </c>
      <c r="M59" s="72">
        <f t="shared" si="8"/>
        <v>487</v>
      </c>
      <c r="N59" s="72">
        <v>0</v>
      </c>
      <c r="O59" s="146">
        <f t="shared" si="9"/>
        <v>2.1879999999999997</v>
      </c>
      <c r="P59" s="157">
        <f>10%</f>
        <v>0.1</v>
      </c>
      <c r="Q59" s="146">
        <f t="shared" si="10"/>
        <v>0.17825000000000005</v>
      </c>
      <c r="R59" s="146">
        <f t="shared" si="11"/>
        <v>0.24750000000000014</v>
      </c>
      <c r="S59" s="146">
        <f t="shared" si="12"/>
        <v>8.2500000000000046E-2</v>
      </c>
      <c r="T59" s="146">
        <f t="shared" si="13"/>
        <v>0.24750000000000014</v>
      </c>
      <c r="U59" s="146">
        <f t="shared" si="14"/>
        <v>8.2500000000000046E-2</v>
      </c>
      <c r="V59" s="146">
        <f t="shared" si="15"/>
        <v>8.2500000000000046E-2</v>
      </c>
      <c r="W59" s="146">
        <f t="shared" si="16"/>
        <v>8.2500000000000046E-2</v>
      </c>
      <c r="X59" s="146">
        <f t="shared" si="17"/>
        <v>8.2500000000000046E-2</v>
      </c>
      <c r="Y59" s="161">
        <f t="shared" si="19"/>
        <v>0.26233333333333331</v>
      </c>
    </row>
    <row r="60" spans="2:25" x14ac:dyDescent="0.2">
      <c r="B60" s="1" t="str">
        <f t="shared" si="18"/>
        <v>飞行系57</v>
      </c>
      <c r="C60" s="72">
        <v>57</v>
      </c>
      <c r="D60" s="71" t="s">
        <v>2120</v>
      </c>
      <c r="E60" s="72" t="str">
        <f t="shared" si="1"/>
        <v>冷却</v>
      </c>
      <c r="F60" s="72"/>
      <c r="G60" s="72">
        <f t="shared" si="2"/>
        <v>1363</v>
      </c>
      <c r="H60" s="72">
        <f t="shared" si="3"/>
        <v>92</v>
      </c>
      <c r="I60" s="72">
        <f t="shared" si="4"/>
        <v>360</v>
      </c>
      <c r="J60" s="72">
        <f t="shared" si="5"/>
        <v>167</v>
      </c>
      <c r="K60" s="72">
        <f t="shared" si="6"/>
        <v>318</v>
      </c>
      <c r="L60" s="72">
        <f t="shared" si="7"/>
        <v>0</v>
      </c>
      <c r="M60" s="72">
        <f t="shared" si="8"/>
        <v>501</v>
      </c>
      <c r="N60" s="72">
        <v>0</v>
      </c>
      <c r="O60" s="146">
        <f t="shared" si="9"/>
        <v>2.2109999999999999</v>
      </c>
      <c r="P60" s="157">
        <f>10%</f>
        <v>0.1</v>
      </c>
      <c r="Q60" s="146">
        <f t="shared" si="10"/>
        <v>0.17940000000000006</v>
      </c>
      <c r="R60" s="146">
        <f t="shared" si="11"/>
        <v>0.25200000000000011</v>
      </c>
      <c r="S60" s="146">
        <f t="shared" si="12"/>
        <v>8.4000000000000047E-2</v>
      </c>
      <c r="T60" s="146">
        <f t="shared" si="13"/>
        <v>0.25200000000000011</v>
      </c>
      <c r="U60" s="146">
        <f t="shared" si="14"/>
        <v>8.4000000000000047E-2</v>
      </c>
      <c r="V60" s="146">
        <f t="shared" si="15"/>
        <v>8.4000000000000047E-2</v>
      </c>
      <c r="W60" s="146">
        <f t="shared" si="16"/>
        <v>8.4000000000000047E-2</v>
      </c>
      <c r="X60" s="146">
        <f t="shared" si="17"/>
        <v>8.4000000000000047E-2</v>
      </c>
      <c r="Y60" s="161">
        <f t="shared" si="19"/>
        <v>0.26700000000000002</v>
      </c>
    </row>
    <row r="61" spans="2:25" x14ac:dyDescent="0.2">
      <c r="B61" s="1" t="str">
        <f t="shared" si="18"/>
        <v>飞行系58</v>
      </c>
      <c r="C61" s="72">
        <v>58</v>
      </c>
      <c r="D61" s="71" t="s">
        <v>2120</v>
      </c>
      <c r="E61" s="72" t="str">
        <f t="shared" si="1"/>
        <v>冷却</v>
      </c>
      <c r="F61" s="72"/>
      <c r="G61" s="72">
        <f t="shared" si="2"/>
        <v>1400</v>
      </c>
      <c r="H61" s="72">
        <f t="shared" si="3"/>
        <v>94</v>
      </c>
      <c r="I61" s="72">
        <f t="shared" si="4"/>
        <v>371</v>
      </c>
      <c r="J61" s="72">
        <f t="shared" si="5"/>
        <v>171</v>
      </c>
      <c r="K61" s="72">
        <f t="shared" si="6"/>
        <v>328</v>
      </c>
      <c r="L61" s="72">
        <f t="shared" si="7"/>
        <v>0</v>
      </c>
      <c r="M61" s="72">
        <f t="shared" si="8"/>
        <v>514</v>
      </c>
      <c r="N61" s="72">
        <v>0</v>
      </c>
      <c r="O61" s="146">
        <f t="shared" si="9"/>
        <v>2.234</v>
      </c>
      <c r="P61" s="157">
        <f>10%</f>
        <v>0.1</v>
      </c>
      <c r="Q61" s="146">
        <f t="shared" si="10"/>
        <v>0.18055000000000004</v>
      </c>
      <c r="R61" s="146">
        <f t="shared" si="11"/>
        <v>0.25650000000000012</v>
      </c>
      <c r="S61" s="146">
        <f t="shared" si="12"/>
        <v>8.5500000000000048E-2</v>
      </c>
      <c r="T61" s="146">
        <f t="shared" si="13"/>
        <v>0.25650000000000017</v>
      </c>
      <c r="U61" s="146">
        <f t="shared" si="14"/>
        <v>8.5500000000000048E-2</v>
      </c>
      <c r="V61" s="146">
        <f t="shared" si="15"/>
        <v>8.5500000000000048E-2</v>
      </c>
      <c r="W61" s="146">
        <f t="shared" si="16"/>
        <v>8.5500000000000048E-2</v>
      </c>
      <c r="X61" s="146">
        <f t="shared" si="17"/>
        <v>8.5500000000000048E-2</v>
      </c>
      <c r="Y61" s="161">
        <f t="shared" si="19"/>
        <v>0.27133333333333332</v>
      </c>
    </row>
    <row r="62" spans="2:25" x14ac:dyDescent="0.2">
      <c r="B62" s="1" t="str">
        <f t="shared" si="18"/>
        <v>飞行系59</v>
      </c>
      <c r="C62" s="72">
        <v>59</v>
      </c>
      <c r="D62" s="71" t="s">
        <v>2120</v>
      </c>
      <c r="E62" s="72" t="str">
        <f t="shared" si="1"/>
        <v>冷却</v>
      </c>
      <c r="F62" s="72"/>
      <c r="G62" s="72">
        <f t="shared" si="2"/>
        <v>1435</v>
      </c>
      <c r="H62" s="72">
        <f t="shared" si="3"/>
        <v>96</v>
      </c>
      <c r="I62" s="72">
        <f t="shared" si="4"/>
        <v>382</v>
      </c>
      <c r="J62" s="72">
        <f t="shared" si="5"/>
        <v>177</v>
      </c>
      <c r="K62" s="72">
        <f t="shared" si="6"/>
        <v>338</v>
      </c>
      <c r="L62" s="72">
        <f t="shared" si="7"/>
        <v>0</v>
      </c>
      <c r="M62" s="72">
        <f t="shared" si="8"/>
        <v>528</v>
      </c>
      <c r="N62" s="72">
        <v>0</v>
      </c>
      <c r="O62" s="146">
        <f t="shared" si="9"/>
        <v>2.2570000000000001</v>
      </c>
      <c r="P62" s="157">
        <f>10%</f>
        <v>0.1</v>
      </c>
      <c r="Q62" s="146">
        <f t="shared" si="10"/>
        <v>0.18170000000000006</v>
      </c>
      <c r="R62" s="146">
        <f t="shared" si="11"/>
        <v>0.26100000000000012</v>
      </c>
      <c r="S62" s="146">
        <f t="shared" si="12"/>
        <v>8.700000000000005E-2</v>
      </c>
      <c r="T62" s="146">
        <f t="shared" si="13"/>
        <v>0.26100000000000012</v>
      </c>
      <c r="U62" s="146">
        <f t="shared" si="14"/>
        <v>8.700000000000005E-2</v>
      </c>
      <c r="V62" s="146">
        <f t="shared" si="15"/>
        <v>8.700000000000005E-2</v>
      </c>
      <c r="W62" s="146">
        <f t="shared" si="16"/>
        <v>8.700000000000005E-2</v>
      </c>
      <c r="X62" s="146">
        <f t="shared" si="17"/>
        <v>8.700000000000005E-2</v>
      </c>
      <c r="Y62" s="161">
        <f t="shared" si="19"/>
        <v>0.27600000000000002</v>
      </c>
    </row>
    <row r="63" spans="2:25" x14ac:dyDescent="0.2">
      <c r="B63" s="1" t="str">
        <f t="shared" si="18"/>
        <v>飞行系60</v>
      </c>
      <c r="C63" s="72">
        <v>60</v>
      </c>
      <c r="D63" s="71" t="s">
        <v>2120</v>
      </c>
      <c r="E63" s="72" t="str">
        <f t="shared" si="1"/>
        <v>冷却</v>
      </c>
      <c r="F63" s="72"/>
      <c r="G63" s="72">
        <f t="shared" si="2"/>
        <v>1471</v>
      </c>
      <c r="H63" s="72">
        <f t="shared" si="3"/>
        <v>98</v>
      </c>
      <c r="I63" s="72">
        <f t="shared" si="4"/>
        <v>394</v>
      </c>
      <c r="J63" s="72">
        <f t="shared" si="5"/>
        <v>181</v>
      </c>
      <c r="K63" s="72">
        <f t="shared" si="6"/>
        <v>348</v>
      </c>
      <c r="L63" s="72">
        <f t="shared" si="7"/>
        <v>0</v>
      </c>
      <c r="M63" s="72">
        <f t="shared" si="8"/>
        <v>541</v>
      </c>
      <c r="N63" s="72">
        <v>0</v>
      </c>
      <c r="O63" s="146">
        <f t="shared" si="9"/>
        <v>2.2799999999999998</v>
      </c>
      <c r="P63" s="157">
        <f>10%</f>
        <v>0.1</v>
      </c>
      <c r="Q63" s="146">
        <f t="shared" si="10"/>
        <v>0.18285000000000004</v>
      </c>
      <c r="R63" s="146">
        <f t="shared" si="11"/>
        <v>0.26550000000000012</v>
      </c>
      <c r="S63" s="146">
        <f t="shared" si="12"/>
        <v>8.8500000000000051E-2</v>
      </c>
      <c r="T63" s="146">
        <f t="shared" si="13"/>
        <v>0.26550000000000018</v>
      </c>
      <c r="U63" s="146">
        <f t="shared" si="14"/>
        <v>8.8500000000000051E-2</v>
      </c>
      <c r="V63" s="146">
        <f t="shared" si="15"/>
        <v>8.8500000000000051E-2</v>
      </c>
      <c r="W63" s="146">
        <f t="shared" si="16"/>
        <v>8.8500000000000051E-2</v>
      </c>
      <c r="X63" s="146">
        <f t="shared" si="17"/>
        <v>8.8500000000000051E-2</v>
      </c>
      <c r="Y63" s="161">
        <f t="shared" si="19"/>
        <v>0.28033333333333332</v>
      </c>
    </row>
    <row r="64" spans="2:25" x14ac:dyDescent="0.2">
      <c r="B64" s="1" t="str">
        <f t="shared" si="18"/>
        <v>飞行系61</v>
      </c>
      <c r="C64" s="72">
        <v>61</v>
      </c>
      <c r="D64" s="71" t="s">
        <v>2120</v>
      </c>
      <c r="E64" s="72" t="str">
        <f t="shared" si="1"/>
        <v>冷却</v>
      </c>
      <c r="F64" s="72"/>
      <c r="G64" s="72">
        <f t="shared" si="2"/>
        <v>1508</v>
      </c>
      <c r="H64" s="72">
        <f t="shared" si="3"/>
        <v>100</v>
      </c>
      <c r="I64" s="72">
        <f t="shared" si="4"/>
        <v>406</v>
      </c>
      <c r="J64" s="72">
        <f t="shared" si="5"/>
        <v>186</v>
      </c>
      <c r="K64" s="72">
        <f t="shared" si="6"/>
        <v>358</v>
      </c>
      <c r="L64" s="72">
        <f t="shared" si="7"/>
        <v>0</v>
      </c>
      <c r="M64" s="72">
        <f t="shared" si="8"/>
        <v>555</v>
      </c>
      <c r="N64" s="72">
        <v>0</v>
      </c>
      <c r="O64" s="146">
        <f t="shared" si="9"/>
        <v>2.3029999999999999</v>
      </c>
      <c r="P64" s="157">
        <f>10%</f>
        <v>0.1</v>
      </c>
      <c r="Q64" s="146">
        <f t="shared" si="10"/>
        <v>0.18400000000000005</v>
      </c>
      <c r="R64" s="146">
        <f t="shared" si="11"/>
        <v>0.27000000000000013</v>
      </c>
      <c r="S64" s="146">
        <f t="shared" si="12"/>
        <v>9.0000000000000052E-2</v>
      </c>
      <c r="T64" s="146">
        <f t="shared" si="13"/>
        <v>0.27000000000000013</v>
      </c>
      <c r="U64" s="146">
        <f t="shared" si="14"/>
        <v>9.0000000000000052E-2</v>
      </c>
      <c r="V64" s="146">
        <f t="shared" si="15"/>
        <v>9.0000000000000052E-2</v>
      </c>
      <c r="W64" s="146">
        <f t="shared" si="16"/>
        <v>9.0000000000000052E-2</v>
      </c>
      <c r="X64" s="146">
        <f t="shared" si="17"/>
        <v>9.0000000000000052E-2</v>
      </c>
      <c r="Y64" s="161">
        <f t="shared" si="19"/>
        <v>0.28500000000000003</v>
      </c>
    </row>
    <row r="65" spans="2:25" x14ac:dyDescent="0.2">
      <c r="B65" s="1" t="str">
        <f t="shared" si="18"/>
        <v>飞行系62</v>
      </c>
      <c r="C65" s="72">
        <v>62</v>
      </c>
      <c r="D65" s="71" t="s">
        <v>2120</v>
      </c>
      <c r="E65" s="72" t="str">
        <f t="shared" si="1"/>
        <v>冷却</v>
      </c>
      <c r="F65" s="72"/>
      <c r="G65" s="72">
        <f t="shared" si="2"/>
        <v>1546</v>
      </c>
      <c r="H65" s="72">
        <f t="shared" si="3"/>
        <v>102</v>
      </c>
      <c r="I65" s="72">
        <f t="shared" si="4"/>
        <v>417</v>
      </c>
      <c r="J65" s="72">
        <f t="shared" si="5"/>
        <v>191</v>
      </c>
      <c r="K65" s="72">
        <f t="shared" si="6"/>
        <v>368</v>
      </c>
      <c r="L65" s="72">
        <f t="shared" si="7"/>
        <v>0</v>
      </c>
      <c r="M65" s="72">
        <f t="shared" si="8"/>
        <v>568</v>
      </c>
      <c r="N65" s="72">
        <v>0</v>
      </c>
      <c r="O65" s="146">
        <f t="shared" si="9"/>
        <v>2.3260000000000001</v>
      </c>
      <c r="P65" s="157">
        <f>10%</f>
        <v>0.1</v>
      </c>
      <c r="Q65" s="146">
        <f t="shared" si="10"/>
        <v>0.18515000000000006</v>
      </c>
      <c r="R65" s="146">
        <f t="shared" si="11"/>
        <v>0.27450000000000013</v>
      </c>
      <c r="S65" s="146">
        <f t="shared" si="12"/>
        <v>9.1500000000000054E-2</v>
      </c>
      <c r="T65" s="146">
        <f t="shared" si="13"/>
        <v>0.27450000000000019</v>
      </c>
      <c r="U65" s="146">
        <f t="shared" si="14"/>
        <v>9.1500000000000054E-2</v>
      </c>
      <c r="V65" s="146">
        <f t="shared" si="15"/>
        <v>9.1500000000000054E-2</v>
      </c>
      <c r="W65" s="146">
        <f t="shared" si="16"/>
        <v>9.1500000000000054E-2</v>
      </c>
      <c r="X65" s="146">
        <f t="shared" si="17"/>
        <v>9.1500000000000054E-2</v>
      </c>
      <c r="Y65" s="161">
        <f t="shared" si="19"/>
        <v>0.28933333333333333</v>
      </c>
    </row>
    <row r="66" spans="2:25" x14ac:dyDescent="0.2">
      <c r="B66" s="1" t="str">
        <f t="shared" si="18"/>
        <v>飞行系63</v>
      </c>
      <c r="C66" s="72">
        <v>63</v>
      </c>
      <c r="D66" s="71" t="s">
        <v>2120</v>
      </c>
      <c r="E66" s="72" t="str">
        <f t="shared" si="1"/>
        <v>冷却</v>
      </c>
      <c r="F66" s="72"/>
      <c r="G66" s="72">
        <f t="shared" si="2"/>
        <v>1585</v>
      </c>
      <c r="H66" s="72">
        <f t="shared" si="3"/>
        <v>104</v>
      </c>
      <c r="I66" s="72">
        <f t="shared" si="4"/>
        <v>429</v>
      </c>
      <c r="J66" s="72">
        <f t="shared" si="5"/>
        <v>196</v>
      </c>
      <c r="K66" s="72">
        <f t="shared" si="6"/>
        <v>380</v>
      </c>
      <c r="L66" s="72">
        <f t="shared" si="7"/>
        <v>0</v>
      </c>
      <c r="M66" s="72">
        <f t="shared" si="8"/>
        <v>582</v>
      </c>
      <c r="N66" s="72">
        <v>0</v>
      </c>
      <c r="O66" s="146">
        <f t="shared" si="9"/>
        <v>2.3489999999999998</v>
      </c>
      <c r="P66" s="157">
        <f>10%</f>
        <v>0.1</v>
      </c>
      <c r="Q66" s="146">
        <f t="shared" si="10"/>
        <v>0.18630000000000005</v>
      </c>
      <c r="R66" s="146">
        <f t="shared" si="11"/>
        <v>0.27900000000000014</v>
      </c>
      <c r="S66" s="146">
        <f t="shared" si="12"/>
        <v>9.3000000000000055E-2</v>
      </c>
      <c r="T66" s="146">
        <f t="shared" si="13"/>
        <v>0.27900000000000014</v>
      </c>
      <c r="U66" s="146">
        <f t="shared" si="14"/>
        <v>9.3000000000000055E-2</v>
      </c>
      <c r="V66" s="146">
        <f t="shared" si="15"/>
        <v>9.3000000000000055E-2</v>
      </c>
      <c r="W66" s="146">
        <f t="shared" si="16"/>
        <v>9.3000000000000055E-2</v>
      </c>
      <c r="X66" s="146">
        <f t="shared" si="17"/>
        <v>9.3000000000000055E-2</v>
      </c>
      <c r="Y66" s="161">
        <f t="shared" si="19"/>
        <v>0.29399999999999998</v>
      </c>
    </row>
    <row r="67" spans="2:25" x14ac:dyDescent="0.2">
      <c r="B67" s="1" t="str">
        <f t="shared" si="18"/>
        <v>飞行系64</v>
      </c>
      <c r="C67" s="72">
        <v>64</v>
      </c>
      <c r="D67" s="71" t="s">
        <v>2120</v>
      </c>
      <c r="E67" s="72" t="str">
        <f t="shared" si="1"/>
        <v>冷却</v>
      </c>
      <c r="F67" s="72"/>
      <c r="G67" s="72">
        <f t="shared" si="2"/>
        <v>1623</v>
      </c>
      <c r="H67" s="72">
        <f t="shared" si="3"/>
        <v>106</v>
      </c>
      <c r="I67" s="72">
        <f t="shared" si="4"/>
        <v>442</v>
      </c>
      <c r="J67" s="72">
        <f t="shared" si="5"/>
        <v>201</v>
      </c>
      <c r="K67" s="72">
        <f t="shared" si="6"/>
        <v>391</v>
      </c>
      <c r="L67" s="72">
        <f t="shared" si="7"/>
        <v>0</v>
      </c>
      <c r="M67" s="72">
        <f t="shared" si="8"/>
        <v>595</v>
      </c>
      <c r="N67" s="72">
        <v>0</v>
      </c>
      <c r="O67" s="146">
        <f t="shared" si="9"/>
        <v>2.3719999999999999</v>
      </c>
      <c r="P67" s="157">
        <f>10%</f>
        <v>0.1</v>
      </c>
      <c r="Q67" s="146">
        <f t="shared" si="10"/>
        <v>0.18745000000000006</v>
      </c>
      <c r="R67" s="146">
        <f t="shared" si="11"/>
        <v>0.28350000000000014</v>
      </c>
      <c r="S67" s="146">
        <f t="shared" si="12"/>
        <v>9.4500000000000056E-2</v>
      </c>
      <c r="T67" s="146">
        <f t="shared" si="13"/>
        <v>0.2835000000000002</v>
      </c>
      <c r="U67" s="146">
        <f t="shared" si="14"/>
        <v>9.4500000000000056E-2</v>
      </c>
      <c r="V67" s="146">
        <f t="shared" si="15"/>
        <v>9.4500000000000056E-2</v>
      </c>
      <c r="W67" s="146">
        <f t="shared" si="16"/>
        <v>9.4500000000000056E-2</v>
      </c>
      <c r="X67" s="146">
        <f t="shared" si="17"/>
        <v>9.4500000000000056E-2</v>
      </c>
      <c r="Y67" s="161">
        <f t="shared" si="19"/>
        <v>0.29833333333333334</v>
      </c>
    </row>
    <row r="68" spans="2:25" x14ac:dyDescent="0.2">
      <c r="B68" s="1" t="str">
        <f t="shared" si="18"/>
        <v>飞行系65</v>
      </c>
      <c r="C68" s="72">
        <v>65</v>
      </c>
      <c r="D68" s="71" t="s">
        <v>2120</v>
      </c>
      <c r="E68" s="72" t="str">
        <f t="shared" ref="E68:E131" si="20">VLOOKUP(D68,monster_per,2,FALSE)</f>
        <v>冷却</v>
      </c>
      <c r="F68" s="72"/>
      <c r="G68" s="72">
        <f t="shared" ref="G68:G131" si="21">INT(VLOOKUP($C68,monster_lvl,2,FALSE)*(1+VLOOKUP($D68,monster_per,3,FALSE)))</f>
        <v>1662</v>
      </c>
      <c r="H68" s="72">
        <f t="shared" ref="H68:H131" si="22">INT(VLOOKUP($C68,monster_lvl,3,FALSE)*(1+VLOOKUP($D68,monster_per,4,FALSE)))</f>
        <v>108</v>
      </c>
      <c r="I68" s="72">
        <f t="shared" ref="I68:I131" si="23">INT(VLOOKUP($C68,monster_lvl,4,FALSE)*(1+VLOOKUP($D68,monster_per,5,FALSE)))</f>
        <v>455</v>
      </c>
      <c r="J68" s="72">
        <f t="shared" ref="J68:J131" si="24">INT(VLOOKUP($C68,monster_lvl,5,FALSE)*(1+VLOOKUP($D68,monster_per,11,FALSE)))</f>
        <v>206</v>
      </c>
      <c r="K68" s="72">
        <f t="shared" ref="K68:K131" si="25">INT(VLOOKUP($C68,monster_lvl,6,FALSE)*(1+VLOOKUP($D68,monster_per,6,FALSE)))</f>
        <v>402</v>
      </c>
      <c r="L68" s="72">
        <f t="shared" ref="L68:L131" si="26">INT(VLOOKUP($C68,monster_lvl,7,FALSE)*(1+VLOOKUP($D68,monster_per,7,FALSE)))</f>
        <v>0</v>
      </c>
      <c r="M68" s="72">
        <f t="shared" ref="M68:M131" si="27">INT(VLOOKUP($C68,monster_lvl,8,FALSE)*(1+VLOOKUP($D68,monster_per,12,FALSE)))</f>
        <v>610</v>
      </c>
      <c r="N68" s="72">
        <v>0</v>
      </c>
      <c r="O68" s="146">
        <f t="shared" ref="O68:O131" si="28">VLOOKUP($C68,monster_lvl,10,FALSE)*(1+VLOOKUP($D68,monster_per,9,FALSE))</f>
        <v>2.395</v>
      </c>
      <c r="P68" s="157">
        <f>10%</f>
        <v>0.1</v>
      </c>
      <c r="Q68" s="146">
        <f t="shared" ref="Q68:Q131" si="29">VLOOKUP($C68,monster_lvl,12,FALSE)*(1+VLOOKUP($D68,monster_per,8,FALSE))</f>
        <v>0.18860000000000005</v>
      </c>
      <c r="R68" s="146">
        <f t="shared" ref="R68:R131" si="30">VLOOKUP($C68,monster_lvl,13,FALSE)*(1+VLOOKUP($D68,monster_per,13,FALSE))</f>
        <v>0.28800000000000014</v>
      </c>
      <c r="S68" s="146">
        <f t="shared" ref="S68:S131" si="31">VLOOKUP($C68,monster_lvl,14,FALSE)*(1+VLOOKUP($D68,monster_per,14,FALSE))</f>
        <v>9.6000000000000058E-2</v>
      </c>
      <c r="T68" s="146">
        <f t="shared" ref="T68:T131" si="32">VLOOKUP($C68,monster_lvl,15,FALSE)*(1+VLOOKUP($D68,monster_per,15,FALSE))</f>
        <v>0.28800000000000014</v>
      </c>
      <c r="U68" s="146">
        <f t="shared" ref="U68:U131" si="33">VLOOKUP($C68,monster_lvl,16,FALSE)*(1+VLOOKUP($D68,monster_per,16,FALSE))</f>
        <v>9.6000000000000058E-2</v>
      </c>
      <c r="V68" s="146">
        <f t="shared" ref="V68:V131" si="34">VLOOKUP($C68,monster_lvl,17,FALSE)*(1+VLOOKUP($D68,monster_per,17,FALSE))</f>
        <v>9.6000000000000058E-2</v>
      </c>
      <c r="W68" s="146">
        <f t="shared" ref="W68:W131" si="35">VLOOKUP($C68,monster_lvl,18,FALSE)*(1+VLOOKUP($D68,monster_per,18,FALSE))</f>
        <v>9.6000000000000058E-2</v>
      </c>
      <c r="X68" s="146">
        <f t="shared" ref="X68:X131" si="36">VLOOKUP($C68,monster_lvl,19,FALSE)*(1+VLOOKUP($D68,monster_per,19,FALSE))</f>
        <v>9.6000000000000058E-2</v>
      </c>
      <c r="Y68" s="161">
        <f t="shared" si="19"/>
        <v>0.30333333333333334</v>
      </c>
    </row>
    <row r="69" spans="2:25" x14ac:dyDescent="0.2">
      <c r="B69" s="1" t="str">
        <f t="shared" ref="B69:B132" si="37">D69&amp;C69</f>
        <v>飞行系66</v>
      </c>
      <c r="C69" s="72">
        <v>66</v>
      </c>
      <c r="D69" s="71" t="s">
        <v>2120</v>
      </c>
      <c r="E69" s="72" t="str">
        <f t="shared" si="20"/>
        <v>冷却</v>
      </c>
      <c r="F69" s="72"/>
      <c r="G69" s="72">
        <f t="shared" si="21"/>
        <v>1700</v>
      </c>
      <c r="H69" s="72">
        <f t="shared" si="22"/>
        <v>110</v>
      </c>
      <c r="I69" s="72">
        <f t="shared" si="23"/>
        <v>467</v>
      </c>
      <c r="J69" s="72">
        <f t="shared" si="24"/>
        <v>210</v>
      </c>
      <c r="K69" s="72">
        <f t="shared" si="25"/>
        <v>413</v>
      </c>
      <c r="L69" s="72">
        <f t="shared" si="26"/>
        <v>0</v>
      </c>
      <c r="M69" s="72">
        <f t="shared" si="27"/>
        <v>625</v>
      </c>
      <c r="N69" s="72">
        <v>0</v>
      </c>
      <c r="O69" s="146">
        <f t="shared" si="28"/>
        <v>2.4179999999999997</v>
      </c>
      <c r="P69" s="157">
        <f>10%</f>
        <v>0.1</v>
      </c>
      <c r="Q69" s="146">
        <f t="shared" si="29"/>
        <v>0.18975000000000006</v>
      </c>
      <c r="R69" s="146">
        <f t="shared" si="30"/>
        <v>0.29250000000000015</v>
      </c>
      <c r="S69" s="146">
        <f t="shared" si="31"/>
        <v>9.7500000000000059E-2</v>
      </c>
      <c r="T69" s="146">
        <f t="shared" si="32"/>
        <v>0.2925000000000002</v>
      </c>
      <c r="U69" s="146">
        <f t="shared" si="33"/>
        <v>9.7500000000000059E-2</v>
      </c>
      <c r="V69" s="146">
        <f t="shared" si="34"/>
        <v>9.7500000000000059E-2</v>
      </c>
      <c r="W69" s="146">
        <f t="shared" si="35"/>
        <v>9.7500000000000059E-2</v>
      </c>
      <c r="X69" s="146">
        <f t="shared" si="36"/>
        <v>9.7500000000000059E-2</v>
      </c>
      <c r="Y69" s="161">
        <f t="shared" ref="Y69:Y132" si="38">(M69/30)%+P69</f>
        <v>0.30833333333333335</v>
      </c>
    </row>
    <row r="70" spans="2:25" x14ac:dyDescent="0.2">
      <c r="B70" s="1" t="str">
        <f t="shared" si="37"/>
        <v>飞行系67</v>
      </c>
      <c r="C70" s="72">
        <v>67</v>
      </c>
      <c r="D70" s="71" t="s">
        <v>2120</v>
      </c>
      <c r="E70" s="72" t="str">
        <f t="shared" si="20"/>
        <v>冷却</v>
      </c>
      <c r="F70" s="72"/>
      <c r="G70" s="72">
        <f t="shared" si="21"/>
        <v>1737</v>
      </c>
      <c r="H70" s="72">
        <f t="shared" si="22"/>
        <v>112</v>
      </c>
      <c r="I70" s="72">
        <f t="shared" si="23"/>
        <v>480</v>
      </c>
      <c r="J70" s="72">
        <f t="shared" si="24"/>
        <v>216</v>
      </c>
      <c r="K70" s="72">
        <f t="shared" si="25"/>
        <v>424</v>
      </c>
      <c r="L70" s="72">
        <f t="shared" si="26"/>
        <v>0</v>
      </c>
      <c r="M70" s="72">
        <f t="shared" si="27"/>
        <v>640</v>
      </c>
      <c r="N70" s="72">
        <v>0</v>
      </c>
      <c r="O70" s="146">
        <f t="shared" si="28"/>
        <v>2.4409999999999998</v>
      </c>
      <c r="P70" s="157">
        <f>10%</f>
        <v>0.1</v>
      </c>
      <c r="Q70" s="146">
        <f t="shared" si="29"/>
        <v>0.19090000000000007</v>
      </c>
      <c r="R70" s="146">
        <f t="shared" si="30"/>
        <v>0.29700000000000015</v>
      </c>
      <c r="S70" s="146">
        <f t="shared" si="31"/>
        <v>9.900000000000006E-2</v>
      </c>
      <c r="T70" s="146">
        <f t="shared" si="32"/>
        <v>0.29700000000000015</v>
      </c>
      <c r="U70" s="146">
        <f t="shared" si="33"/>
        <v>9.900000000000006E-2</v>
      </c>
      <c r="V70" s="146">
        <f t="shared" si="34"/>
        <v>9.900000000000006E-2</v>
      </c>
      <c r="W70" s="146">
        <f t="shared" si="35"/>
        <v>9.900000000000006E-2</v>
      </c>
      <c r="X70" s="146">
        <f t="shared" si="36"/>
        <v>9.900000000000006E-2</v>
      </c>
      <c r="Y70" s="161">
        <f t="shared" si="38"/>
        <v>0.31333333333333335</v>
      </c>
    </row>
    <row r="71" spans="2:25" x14ac:dyDescent="0.2">
      <c r="B71" s="1" t="str">
        <f t="shared" si="37"/>
        <v>飞行系68</v>
      </c>
      <c r="C71" s="72">
        <v>68</v>
      </c>
      <c r="D71" s="71" t="s">
        <v>2120</v>
      </c>
      <c r="E71" s="72" t="str">
        <f t="shared" si="20"/>
        <v>冷却</v>
      </c>
      <c r="F71" s="72"/>
      <c r="G71" s="72">
        <f t="shared" si="21"/>
        <v>1776</v>
      </c>
      <c r="H71" s="72">
        <f t="shared" si="22"/>
        <v>114</v>
      </c>
      <c r="I71" s="72">
        <f t="shared" si="23"/>
        <v>493</v>
      </c>
      <c r="J71" s="72">
        <f t="shared" si="24"/>
        <v>221</v>
      </c>
      <c r="K71" s="72">
        <f t="shared" si="25"/>
        <v>436</v>
      </c>
      <c r="L71" s="72">
        <f t="shared" si="26"/>
        <v>0</v>
      </c>
      <c r="M71" s="72">
        <f t="shared" si="27"/>
        <v>655</v>
      </c>
      <c r="N71" s="72">
        <v>0</v>
      </c>
      <c r="O71" s="146">
        <f t="shared" si="28"/>
        <v>2.464</v>
      </c>
      <c r="P71" s="157">
        <f>10%</f>
        <v>0.1</v>
      </c>
      <c r="Q71" s="146">
        <f t="shared" si="29"/>
        <v>0.19205000000000005</v>
      </c>
      <c r="R71" s="146">
        <f t="shared" si="30"/>
        <v>0.30150000000000016</v>
      </c>
      <c r="S71" s="146">
        <f t="shared" si="31"/>
        <v>0.10050000000000006</v>
      </c>
      <c r="T71" s="146">
        <f t="shared" si="32"/>
        <v>0.30150000000000021</v>
      </c>
      <c r="U71" s="146">
        <f t="shared" si="33"/>
        <v>0.10050000000000006</v>
      </c>
      <c r="V71" s="146">
        <f t="shared" si="34"/>
        <v>0.10050000000000006</v>
      </c>
      <c r="W71" s="146">
        <f t="shared" si="35"/>
        <v>0.10050000000000006</v>
      </c>
      <c r="X71" s="146">
        <f t="shared" si="36"/>
        <v>0.10050000000000006</v>
      </c>
      <c r="Y71" s="161">
        <f t="shared" si="38"/>
        <v>0.31833333333333336</v>
      </c>
    </row>
    <row r="72" spans="2:25" x14ac:dyDescent="0.2">
      <c r="B72" s="1" t="str">
        <f t="shared" si="37"/>
        <v>飞行系69</v>
      </c>
      <c r="C72" s="72">
        <v>69</v>
      </c>
      <c r="D72" s="71" t="s">
        <v>2120</v>
      </c>
      <c r="E72" s="72" t="str">
        <f t="shared" si="20"/>
        <v>冷却</v>
      </c>
      <c r="F72" s="72"/>
      <c r="G72" s="72">
        <f t="shared" si="21"/>
        <v>1816</v>
      </c>
      <c r="H72" s="72">
        <f t="shared" si="22"/>
        <v>116</v>
      </c>
      <c r="I72" s="72">
        <f t="shared" si="23"/>
        <v>507</v>
      </c>
      <c r="J72" s="72">
        <f t="shared" si="24"/>
        <v>226</v>
      </c>
      <c r="K72" s="72">
        <f t="shared" si="25"/>
        <v>448</v>
      </c>
      <c r="L72" s="72">
        <f t="shared" si="26"/>
        <v>0</v>
      </c>
      <c r="M72" s="72">
        <f t="shared" si="27"/>
        <v>670</v>
      </c>
      <c r="N72" s="72">
        <v>0</v>
      </c>
      <c r="O72" s="146">
        <f t="shared" si="28"/>
        <v>2.4870000000000001</v>
      </c>
      <c r="P72" s="157">
        <f>10%</f>
        <v>0.1</v>
      </c>
      <c r="Q72" s="146">
        <f t="shared" si="29"/>
        <v>0.19320000000000007</v>
      </c>
      <c r="R72" s="146">
        <f t="shared" si="30"/>
        <v>0.30600000000000016</v>
      </c>
      <c r="S72" s="146">
        <f t="shared" si="31"/>
        <v>0.10200000000000006</v>
      </c>
      <c r="T72" s="146">
        <f t="shared" si="32"/>
        <v>0.30600000000000016</v>
      </c>
      <c r="U72" s="146">
        <f t="shared" si="33"/>
        <v>0.10200000000000006</v>
      </c>
      <c r="V72" s="146">
        <f t="shared" si="34"/>
        <v>0.10200000000000006</v>
      </c>
      <c r="W72" s="146">
        <f t="shared" si="35"/>
        <v>0.10200000000000006</v>
      </c>
      <c r="X72" s="146">
        <f t="shared" si="36"/>
        <v>0.10200000000000006</v>
      </c>
      <c r="Y72" s="161">
        <f t="shared" si="38"/>
        <v>0.32333333333333336</v>
      </c>
    </row>
    <row r="73" spans="2:25" x14ac:dyDescent="0.2">
      <c r="B73" s="1" t="str">
        <f t="shared" si="37"/>
        <v>飞行系70</v>
      </c>
      <c r="C73" s="72">
        <v>70</v>
      </c>
      <c r="D73" s="71" t="s">
        <v>2120</v>
      </c>
      <c r="E73" s="72" t="str">
        <f t="shared" si="20"/>
        <v>冷却</v>
      </c>
      <c r="F73" s="72"/>
      <c r="G73" s="72">
        <f t="shared" si="21"/>
        <v>1857</v>
      </c>
      <c r="H73" s="72">
        <f t="shared" si="22"/>
        <v>118</v>
      </c>
      <c r="I73" s="72">
        <f t="shared" si="23"/>
        <v>520</v>
      </c>
      <c r="J73" s="72">
        <f t="shared" si="24"/>
        <v>231</v>
      </c>
      <c r="K73" s="72">
        <f t="shared" si="25"/>
        <v>460</v>
      </c>
      <c r="L73" s="72">
        <f t="shared" si="26"/>
        <v>0</v>
      </c>
      <c r="M73" s="72">
        <f t="shared" si="27"/>
        <v>685</v>
      </c>
      <c r="N73" s="72">
        <v>0</v>
      </c>
      <c r="O73" s="146">
        <f t="shared" si="28"/>
        <v>2.5100000000000002</v>
      </c>
      <c r="P73" s="157">
        <f>10%</f>
        <v>0.1</v>
      </c>
      <c r="Q73" s="146">
        <f t="shared" si="29"/>
        <v>0.19435000000000005</v>
      </c>
      <c r="R73" s="146">
        <f t="shared" si="30"/>
        <v>0.31050000000000016</v>
      </c>
      <c r="S73" s="146">
        <f t="shared" si="31"/>
        <v>0.10350000000000006</v>
      </c>
      <c r="T73" s="146">
        <f t="shared" si="32"/>
        <v>0.31050000000000022</v>
      </c>
      <c r="U73" s="146">
        <f t="shared" si="33"/>
        <v>0.10350000000000006</v>
      </c>
      <c r="V73" s="146">
        <f t="shared" si="34"/>
        <v>0.10350000000000006</v>
      </c>
      <c r="W73" s="146">
        <f t="shared" si="35"/>
        <v>0.10350000000000006</v>
      </c>
      <c r="X73" s="146">
        <f t="shared" si="36"/>
        <v>0.10350000000000006</v>
      </c>
      <c r="Y73" s="161">
        <f t="shared" si="38"/>
        <v>0.32833333333333337</v>
      </c>
    </row>
    <row r="74" spans="2:25" x14ac:dyDescent="0.2">
      <c r="B74" s="1" t="str">
        <f t="shared" si="37"/>
        <v>飞行系71</v>
      </c>
      <c r="C74" s="72">
        <v>71</v>
      </c>
      <c r="D74" s="71" t="s">
        <v>2120</v>
      </c>
      <c r="E74" s="72" t="str">
        <f t="shared" si="20"/>
        <v>冷却</v>
      </c>
      <c r="F74" s="72"/>
      <c r="G74" s="72">
        <f t="shared" si="21"/>
        <v>1897</v>
      </c>
      <c r="H74" s="72">
        <f t="shared" si="22"/>
        <v>120</v>
      </c>
      <c r="I74" s="72">
        <f t="shared" si="23"/>
        <v>535</v>
      </c>
      <c r="J74" s="72">
        <f t="shared" si="24"/>
        <v>237</v>
      </c>
      <c r="K74" s="72">
        <f t="shared" si="25"/>
        <v>472</v>
      </c>
      <c r="L74" s="72">
        <f t="shared" si="26"/>
        <v>0</v>
      </c>
      <c r="M74" s="72">
        <f t="shared" si="27"/>
        <v>700</v>
      </c>
      <c r="N74" s="72">
        <v>0</v>
      </c>
      <c r="O74" s="146">
        <f t="shared" si="28"/>
        <v>2.5329999999999999</v>
      </c>
      <c r="P74" s="157">
        <f>10%</f>
        <v>0.1</v>
      </c>
      <c r="Q74" s="146">
        <f t="shared" si="29"/>
        <v>0.19550000000000006</v>
      </c>
      <c r="R74" s="146">
        <f t="shared" si="30"/>
        <v>0.31500000000000017</v>
      </c>
      <c r="S74" s="146">
        <f t="shared" si="31"/>
        <v>0.10500000000000007</v>
      </c>
      <c r="T74" s="146">
        <f t="shared" si="32"/>
        <v>0.31500000000000017</v>
      </c>
      <c r="U74" s="146">
        <f t="shared" si="33"/>
        <v>0.10500000000000007</v>
      </c>
      <c r="V74" s="146">
        <f t="shared" si="34"/>
        <v>0.10500000000000007</v>
      </c>
      <c r="W74" s="146">
        <f t="shared" si="35"/>
        <v>0.10500000000000007</v>
      </c>
      <c r="X74" s="146">
        <f t="shared" si="36"/>
        <v>0.10500000000000007</v>
      </c>
      <c r="Y74" s="161">
        <f t="shared" si="38"/>
        <v>0.33333333333333331</v>
      </c>
    </row>
    <row r="75" spans="2:25" x14ac:dyDescent="0.2">
      <c r="B75" s="1" t="str">
        <f t="shared" si="37"/>
        <v>飞行系72</v>
      </c>
      <c r="C75" s="72">
        <v>72</v>
      </c>
      <c r="D75" s="71" t="s">
        <v>2120</v>
      </c>
      <c r="E75" s="72" t="str">
        <f t="shared" si="20"/>
        <v>冷却</v>
      </c>
      <c r="F75" s="72"/>
      <c r="G75" s="72">
        <f t="shared" si="21"/>
        <v>1936</v>
      </c>
      <c r="H75" s="72">
        <f t="shared" si="22"/>
        <v>122</v>
      </c>
      <c r="I75" s="72">
        <f t="shared" si="23"/>
        <v>549</v>
      </c>
      <c r="J75" s="72">
        <f t="shared" si="24"/>
        <v>242</v>
      </c>
      <c r="K75" s="72">
        <f t="shared" si="25"/>
        <v>484</v>
      </c>
      <c r="L75" s="72">
        <f t="shared" si="26"/>
        <v>0</v>
      </c>
      <c r="M75" s="72">
        <f t="shared" si="27"/>
        <v>715</v>
      </c>
      <c r="N75" s="72">
        <v>0</v>
      </c>
      <c r="O75" s="146">
        <f t="shared" si="28"/>
        <v>2.556</v>
      </c>
      <c r="P75" s="157">
        <f>10%</f>
        <v>0.1</v>
      </c>
      <c r="Q75" s="146">
        <f t="shared" si="29"/>
        <v>0.19665000000000007</v>
      </c>
      <c r="R75" s="146">
        <f t="shared" si="30"/>
        <v>0.31950000000000017</v>
      </c>
      <c r="S75" s="146">
        <f t="shared" si="31"/>
        <v>0.10650000000000007</v>
      </c>
      <c r="T75" s="146">
        <f t="shared" si="32"/>
        <v>0.31950000000000023</v>
      </c>
      <c r="U75" s="146">
        <f t="shared" si="33"/>
        <v>0.10650000000000007</v>
      </c>
      <c r="V75" s="146">
        <f t="shared" si="34"/>
        <v>0.10650000000000007</v>
      </c>
      <c r="W75" s="146">
        <f t="shared" si="35"/>
        <v>0.10650000000000007</v>
      </c>
      <c r="X75" s="146">
        <f t="shared" si="36"/>
        <v>0.10650000000000007</v>
      </c>
      <c r="Y75" s="161">
        <f t="shared" si="38"/>
        <v>0.33833333333333332</v>
      </c>
    </row>
    <row r="76" spans="2:25" x14ac:dyDescent="0.2">
      <c r="B76" s="1" t="str">
        <f t="shared" si="37"/>
        <v>飞行系73</v>
      </c>
      <c r="C76" s="72">
        <v>73</v>
      </c>
      <c r="D76" s="71" t="s">
        <v>2120</v>
      </c>
      <c r="E76" s="72" t="str">
        <f t="shared" si="20"/>
        <v>冷却</v>
      </c>
      <c r="F76" s="72"/>
      <c r="G76" s="72">
        <f t="shared" si="21"/>
        <v>1976</v>
      </c>
      <c r="H76" s="72">
        <f t="shared" si="22"/>
        <v>124</v>
      </c>
      <c r="I76" s="72">
        <f t="shared" si="23"/>
        <v>563</v>
      </c>
      <c r="J76" s="72">
        <f t="shared" si="24"/>
        <v>247</v>
      </c>
      <c r="K76" s="72">
        <f t="shared" si="25"/>
        <v>497</v>
      </c>
      <c r="L76" s="72">
        <f t="shared" si="26"/>
        <v>0</v>
      </c>
      <c r="M76" s="72">
        <f t="shared" si="27"/>
        <v>730</v>
      </c>
      <c r="N76" s="72">
        <v>0</v>
      </c>
      <c r="O76" s="146">
        <f t="shared" si="28"/>
        <v>2.5789999999999997</v>
      </c>
      <c r="P76" s="157">
        <f>10%</f>
        <v>0.1</v>
      </c>
      <c r="Q76" s="146">
        <f t="shared" si="29"/>
        <v>0.19780000000000006</v>
      </c>
      <c r="R76" s="146">
        <f t="shared" si="30"/>
        <v>0.32400000000000018</v>
      </c>
      <c r="S76" s="146">
        <f t="shared" si="31"/>
        <v>0.10800000000000007</v>
      </c>
      <c r="T76" s="146">
        <f t="shared" si="32"/>
        <v>0.32400000000000018</v>
      </c>
      <c r="U76" s="146">
        <f t="shared" si="33"/>
        <v>0.10800000000000007</v>
      </c>
      <c r="V76" s="146">
        <f t="shared" si="34"/>
        <v>0.10800000000000007</v>
      </c>
      <c r="W76" s="146">
        <f t="shared" si="35"/>
        <v>0.10800000000000007</v>
      </c>
      <c r="X76" s="146">
        <f t="shared" si="36"/>
        <v>0.10800000000000007</v>
      </c>
      <c r="Y76" s="161">
        <f t="shared" si="38"/>
        <v>0.34333333333333332</v>
      </c>
    </row>
    <row r="77" spans="2:25" x14ac:dyDescent="0.2">
      <c r="B77" s="1" t="str">
        <f t="shared" si="37"/>
        <v>飞行系74</v>
      </c>
      <c r="C77" s="72">
        <v>74</v>
      </c>
      <c r="D77" s="71" t="s">
        <v>2120</v>
      </c>
      <c r="E77" s="72" t="str">
        <f t="shared" si="20"/>
        <v>冷却</v>
      </c>
      <c r="F77" s="72"/>
      <c r="G77" s="72">
        <f t="shared" si="21"/>
        <v>2016</v>
      </c>
      <c r="H77" s="72">
        <f t="shared" si="22"/>
        <v>127</v>
      </c>
      <c r="I77" s="72">
        <f t="shared" si="23"/>
        <v>577</v>
      </c>
      <c r="J77" s="72">
        <f t="shared" si="24"/>
        <v>252</v>
      </c>
      <c r="K77" s="72">
        <f t="shared" si="25"/>
        <v>510</v>
      </c>
      <c r="L77" s="72">
        <f t="shared" si="26"/>
        <v>0</v>
      </c>
      <c r="M77" s="72">
        <f t="shared" si="27"/>
        <v>745</v>
      </c>
      <c r="N77" s="72">
        <v>0</v>
      </c>
      <c r="O77" s="146">
        <f t="shared" si="28"/>
        <v>2.6019999999999999</v>
      </c>
      <c r="P77" s="157">
        <f>10%</f>
        <v>0.1</v>
      </c>
      <c r="Q77" s="146">
        <f t="shared" si="29"/>
        <v>0.19895000000000007</v>
      </c>
      <c r="R77" s="146">
        <f t="shared" si="30"/>
        <v>0.32850000000000018</v>
      </c>
      <c r="S77" s="146">
        <f t="shared" si="31"/>
        <v>0.10950000000000007</v>
      </c>
      <c r="T77" s="146">
        <f t="shared" si="32"/>
        <v>0.32850000000000024</v>
      </c>
      <c r="U77" s="146">
        <f t="shared" si="33"/>
        <v>0.10950000000000007</v>
      </c>
      <c r="V77" s="146">
        <f t="shared" si="34"/>
        <v>0.10950000000000007</v>
      </c>
      <c r="W77" s="146">
        <f t="shared" si="35"/>
        <v>0.10950000000000007</v>
      </c>
      <c r="X77" s="146">
        <f t="shared" si="36"/>
        <v>0.10950000000000007</v>
      </c>
      <c r="Y77" s="161">
        <f t="shared" si="38"/>
        <v>0.34833333333333333</v>
      </c>
    </row>
    <row r="78" spans="2:25" x14ac:dyDescent="0.2">
      <c r="B78" s="1" t="str">
        <f t="shared" si="37"/>
        <v>飞行系75</v>
      </c>
      <c r="C78" s="72">
        <v>75</v>
      </c>
      <c r="D78" s="71" t="s">
        <v>2120</v>
      </c>
      <c r="E78" s="72" t="str">
        <f t="shared" si="20"/>
        <v>冷却</v>
      </c>
      <c r="F78" s="72"/>
      <c r="G78" s="72">
        <f t="shared" si="21"/>
        <v>2055</v>
      </c>
      <c r="H78" s="72">
        <f t="shared" si="22"/>
        <v>129</v>
      </c>
      <c r="I78" s="72">
        <f t="shared" si="23"/>
        <v>592</v>
      </c>
      <c r="J78" s="72">
        <f t="shared" si="24"/>
        <v>258</v>
      </c>
      <c r="K78" s="72">
        <f t="shared" si="25"/>
        <v>524</v>
      </c>
      <c r="L78" s="72">
        <f t="shared" si="26"/>
        <v>0</v>
      </c>
      <c r="M78" s="72">
        <f t="shared" si="27"/>
        <v>760</v>
      </c>
      <c r="N78" s="72">
        <v>0</v>
      </c>
      <c r="O78" s="146">
        <f t="shared" si="28"/>
        <v>2.625</v>
      </c>
      <c r="P78" s="157">
        <f>10%</f>
        <v>0.1</v>
      </c>
      <c r="Q78" s="146">
        <f t="shared" si="29"/>
        <v>0.20010000000000006</v>
      </c>
      <c r="R78" s="146">
        <f t="shared" si="30"/>
        <v>0.33300000000000018</v>
      </c>
      <c r="S78" s="146">
        <f t="shared" si="31"/>
        <v>0.11100000000000007</v>
      </c>
      <c r="T78" s="146">
        <f t="shared" si="32"/>
        <v>0.33300000000000018</v>
      </c>
      <c r="U78" s="146">
        <f t="shared" si="33"/>
        <v>0.11100000000000007</v>
      </c>
      <c r="V78" s="146">
        <f t="shared" si="34"/>
        <v>0.11100000000000007</v>
      </c>
      <c r="W78" s="146">
        <f t="shared" si="35"/>
        <v>0.11100000000000007</v>
      </c>
      <c r="X78" s="146">
        <f t="shared" si="36"/>
        <v>0.11100000000000007</v>
      </c>
      <c r="Y78" s="161">
        <f t="shared" si="38"/>
        <v>0.35333333333333328</v>
      </c>
    </row>
    <row r="79" spans="2:25" x14ac:dyDescent="0.2">
      <c r="B79" s="1" t="str">
        <f t="shared" si="37"/>
        <v>飞行系76</v>
      </c>
      <c r="C79" s="72">
        <v>76</v>
      </c>
      <c r="D79" s="71" t="s">
        <v>2120</v>
      </c>
      <c r="E79" s="72" t="str">
        <f t="shared" si="20"/>
        <v>冷却</v>
      </c>
      <c r="F79" s="72"/>
      <c r="G79" s="72">
        <f t="shared" si="21"/>
        <v>2096</v>
      </c>
      <c r="H79" s="72">
        <f t="shared" si="22"/>
        <v>132</v>
      </c>
      <c r="I79" s="72">
        <f t="shared" si="23"/>
        <v>608</v>
      </c>
      <c r="J79" s="72">
        <f t="shared" si="24"/>
        <v>264</v>
      </c>
      <c r="K79" s="72">
        <f t="shared" si="25"/>
        <v>537</v>
      </c>
      <c r="L79" s="72">
        <f t="shared" si="26"/>
        <v>0</v>
      </c>
      <c r="M79" s="72">
        <f t="shared" si="27"/>
        <v>775</v>
      </c>
      <c r="N79" s="72">
        <v>0</v>
      </c>
      <c r="O79" s="146">
        <f t="shared" si="28"/>
        <v>2.6479999999999997</v>
      </c>
      <c r="P79" s="157">
        <f>10%</f>
        <v>0.1</v>
      </c>
      <c r="Q79" s="146">
        <f t="shared" si="29"/>
        <v>0.20125000000000007</v>
      </c>
      <c r="R79" s="146">
        <f t="shared" si="30"/>
        <v>0.33750000000000019</v>
      </c>
      <c r="S79" s="146">
        <f t="shared" si="31"/>
        <v>0.11250000000000007</v>
      </c>
      <c r="T79" s="146">
        <f t="shared" si="32"/>
        <v>0.33750000000000024</v>
      </c>
      <c r="U79" s="146">
        <f t="shared" si="33"/>
        <v>0.11250000000000007</v>
      </c>
      <c r="V79" s="146">
        <f t="shared" si="34"/>
        <v>0.11250000000000007</v>
      </c>
      <c r="W79" s="146">
        <f t="shared" si="35"/>
        <v>0.11250000000000007</v>
      </c>
      <c r="X79" s="146">
        <f t="shared" si="36"/>
        <v>0.11250000000000007</v>
      </c>
      <c r="Y79" s="161">
        <f t="shared" si="38"/>
        <v>0.35833333333333328</v>
      </c>
    </row>
    <row r="80" spans="2:25" x14ac:dyDescent="0.2">
      <c r="B80" s="1" t="str">
        <f t="shared" si="37"/>
        <v>飞行系77</v>
      </c>
      <c r="C80" s="72">
        <v>77</v>
      </c>
      <c r="D80" s="71" t="s">
        <v>2120</v>
      </c>
      <c r="E80" s="72" t="str">
        <f t="shared" si="20"/>
        <v>冷却</v>
      </c>
      <c r="F80" s="72"/>
      <c r="G80" s="72">
        <f t="shared" si="21"/>
        <v>2138</v>
      </c>
      <c r="H80" s="72">
        <f t="shared" si="22"/>
        <v>134</v>
      </c>
      <c r="I80" s="72">
        <f t="shared" si="23"/>
        <v>624</v>
      </c>
      <c r="J80" s="72">
        <f t="shared" si="24"/>
        <v>270</v>
      </c>
      <c r="K80" s="72">
        <f t="shared" si="25"/>
        <v>551</v>
      </c>
      <c r="L80" s="72">
        <f t="shared" si="26"/>
        <v>0</v>
      </c>
      <c r="M80" s="72">
        <f t="shared" si="27"/>
        <v>790</v>
      </c>
      <c r="N80" s="72">
        <v>0</v>
      </c>
      <c r="O80" s="146">
        <f t="shared" si="28"/>
        <v>2.6709999999999998</v>
      </c>
      <c r="P80" s="157">
        <f>10%</f>
        <v>0.1</v>
      </c>
      <c r="Q80" s="146">
        <f t="shared" si="29"/>
        <v>0.20240000000000008</v>
      </c>
      <c r="R80" s="146">
        <f t="shared" si="30"/>
        <v>0.34200000000000019</v>
      </c>
      <c r="S80" s="146">
        <f t="shared" si="31"/>
        <v>0.11400000000000007</v>
      </c>
      <c r="T80" s="146">
        <f t="shared" si="32"/>
        <v>0.34200000000000019</v>
      </c>
      <c r="U80" s="146">
        <f t="shared" si="33"/>
        <v>0.11400000000000007</v>
      </c>
      <c r="V80" s="146">
        <f t="shared" si="34"/>
        <v>0.11400000000000007</v>
      </c>
      <c r="W80" s="146">
        <f t="shared" si="35"/>
        <v>0.11400000000000007</v>
      </c>
      <c r="X80" s="146">
        <f t="shared" si="36"/>
        <v>0.11400000000000007</v>
      </c>
      <c r="Y80" s="161">
        <f t="shared" si="38"/>
        <v>0.36333333333333329</v>
      </c>
    </row>
    <row r="81" spans="2:25" x14ac:dyDescent="0.2">
      <c r="B81" s="1" t="str">
        <f t="shared" si="37"/>
        <v>飞行系78</v>
      </c>
      <c r="C81" s="72">
        <v>78</v>
      </c>
      <c r="D81" s="71" t="s">
        <v>2120</v>
      </c>
      <c r="E81" s="72" t="str">
        <f t="shared" si="20"/>
        <v>冷却</v>
      </c>
      <c r="F81" s="72"/>
      <c r="G81" s="72">
        <f t="shared" si="21"/>
        <v>2179</v>
      </c>
      <c r="H81" s="72">
        <f t="shared" si="22"/>
        <v>137</v>
      </c>
      <c r="I81" s="72">
        <f t="shared" si="23"/>
        <v>639</v>
      </c>
      <c r="J81" s="72">
        <f t="shared" si="24"/>
        <v>275</v>
      </c>
      <c r="K81" s="72">
        <f t="shared" si="25"/>
        <v>564</v>
      </c>
      <c r="L81" s="72">
        <f t="shared" si="26"/>
        <v>0</v>
      </c>
      <c r="M81" s="72">
        <f t="shared" si="27"/>
        <v>807</v>
      </c>
      <c r="N81" s="72">
        <v>0</v>
      </c>
      <c r="O81" s="146">
        <f t="shared" si="28"/>
        <v>2.694</v>
      </c>
      <c r="P81" s="157">
        <f>10%</f>
        <v>0.1</v>
      </c>
      <c r="Q81" s="146">
        <f t="shared" si="29"/>
        <v>0.20355000000000006</v>
      </c>
      <c r="R81" s="146">
        <f t="shared" si="30"/>
        <v>0.3465000000000002</v>
      </c>
      <c r="S81" s="146">
        <f t="shared" si="31"/>
        <v>0.11550000000000007</v>
      </c>
      <c r="T81" s="146">
        <f t="shared" si="32"/>
        <v>0.34650000000000025</v>
      </c>
      <c r="U81" s="146">
        <f t="shared" si="33"/>
        <v>0.11550000000000007</v>
      </c>
      <c r="V81" s="146">
        <f t="shared" si="34"/>
        <v>0.11550000000000007</v>
      </c>
      <c r="W81" s="146">
        <f t="shared" si="35"/>
        <v>0.11550000000000007</v>
      </c>
      <c r="X81" s="146">
        <f t="shared" si="36"/>
        <v>0.11550000000000007</v>
      </c>
      <c r="Y81" s="161">
        <f t="shared" si="38"/>
        <v>0.36899999999999999</v>
      </c>
    </row>
    <row r="82" spans="2:25" x14ac:dyDescent="0.2">
      <c r="B82" s="1" t="str">
        <f t="shared" si="37"/>
        <v>飞行系79</v>
      </c>
      <c r="C82" s="72">
        <v>79</v>
      </c>
      <c r="D82" s="71" t="s">
        <v>2120</v>
      </c>
      <c r="E82" s="72" t="str">
        <f t="shared" si="20"/>
        <v>冷却</v>
      </c>
      <c r="F82" s="72"/>
      <c r="G82" s="72">
        <f t="shared" si="21"/>
        <v>2220</v>
      </c>
      <c r="H82" s="72">
        <f t="shared" si="22"/>
        <v>139</v>
      </c>
      <c r="I82" s="72">
        <f t="shared" si="23"/>
        <v>655</v>
      </c>
      <c r="J82" s="72">
        <f t="shared" si="24"/>
        <v>281</v>
      </c>
      <c r="K82" s="72">
        <f t="shared" si="25"/>
        <v>579</v>
      </c>
      <c r="L82" s="72">
        <f t="shared" si="26"/>
        <v>0</v>
      </c>
      <c r="M82" s="72">
        <f t="shared" si="27"/>
        <v>823</v>
      </c>
      <c r="N82" s="72">
        <v>0</v>
      </c>
      <c r="O82" s="146">
        <f t="shared" si="28"/>
        <v>2.7170000000000001</v>
      </c>
      <c r="P82" s="157">
        <f>10%</f>
        <v>0.1</v>
      </c>
      <c r="Q82" s="146">
        <f t="shared" si="29"/>
        <v>0.20470000000000008</v>
      </c>
      <c r="R82" s="146">
        <f t="shared" si="30"/>
        <v>0.3510000000000002</v>
      </c>
      <c r="S82" s="146">
        <f t="shared" si="31"/>
        <v>0.11700000000000008</v>
      </c>
      <c r="T82" s="146">
        <f t="shared" si="32"/>
        <v>0.3510000000000002</v>
      </c>
      <c r="U82" s="146">
        <f t="shared" si="33"/>
        <v>0.11700000000000008</v>
      </c>
      <c r="V82" s="146">
        <f t="shared" si="34"/>
        <v>0.11700000000000008</v>
      </c>
      <c r="W82" s="146">
        <f t="shared" si="35"/>
        <v>0.11700000000000008</v>
      </c>
      <c r="X82" s="146">
        <f t="shared" si="36"/>
        <v>0.11700000000000008</v>
      </c>
      <c r="Y82" s="161">
        <f t="shared" si="38"/>
        <v>0.3743333333333333</v>
      </c>
    </row>
    <row r="83" spans="2:25" x14ac:dyDescent="0.2">
      <c r="B83" s="1" t="str">
        <f t="shared" si="37"/>
        <v>飞行系80</v>
      </c>
      <c r="C83" s="72">
        <v>80</v>
      </c>
      <c r="D83" s="71" t="s">
        <v>2120</v>
      </c>
      <c r="E83" s="72" t="str">
        <f t="shared" si="20"/>
        <v>冷却</v>
      </c>
      <c r="F83" s="72"/>
      <c r="G83" s="72">
        <f t="shared" si="21"/>
        <v>2262</v>
      </c>
      <c r="H83" s="72">
        <f t="shared" si="22"/>
        <v>142</v>
      </c>
      <c r="I83" s="72">
        <f t="shared" si="23"/>
        <v>671</v>
      </c>
      <c r="J83" s="72">
        <f t="shared" si="24"/>
        <v>286</v>
      </c>
      <c r="K83" s="72">
        <f t="shared" si="25"/>
        <v>592</v>
      </c>
      <c r="L83" s="72">
        <f t="shared" si="26"/>
        <v>0</v>
      </c>
      <c r="M83" s="72">
        <f t="shared" si="27"/>
        <v>840</v>
      </c>
      <c r="N83" s="72">
        <v>0</v>
      </c>
      <c r="O83" s="146">
        <f t="shared" si="28"/>
        <v>2.74</v>
      </c>
      <c r="P83" s="157">
        <f>10%</f>
        <v>0.1</v>
      </c>
      <c r="Q83" s="146">
        <f t="shared" si="29"/>
        <v>0.20585000000000006</v>
      </c>
      <c r="R83" s="146">
        <f t="shared" si="30"/>
        <v>0.3555000000000002</v>
      </c>
      <c r="S83" s="146">
        <f t="shared" si="31"/>
        <v>0.11850000000000008</v>
      </c>
      <c r="T83" s="146">
        <f t="shared" si="32"/>
        <v>0.35550000000000026</v>
      </c>
      <c r="U83" s="146">
        <f t="shared" si="33"/>
        <v>0.11850000000000008</v>
      </c>
      <c r="V83" s="146">
        <f t="shared" si="34"/>
        <v>0.11850000000000008</v>
      </c>
      <c r="W83" s="146">
        <f t="shared" si="35"/>
        <v>0.11850000000000008</v>
      </c>
      <c r="X83" s="146">
        <f t="shared" si="36"/>
        <v>0.11850000000000008</v>
      </c>
      <c r="Y83" s="161">
        <f t="shared" si="38"/>
        <v>0.38</v>
      </c>
    </row>
    <row r="84" spans="2:25" x14ac:dyDescent="0.2">
      <c r="B84" s="1" t="str">
        <f t="shared" si="37"/>
        <v>飞行系81</v>
      </c>
      <c r="C84" s="72">
        <v>81</v>
      </c>
      <c r="D84" s="71" t="s">
        <v>2120</v>
      </c>
      <c r="E84" s="72" t="str">
        <f t="shared" si="20"/>
        <v>冷却</v>
      </c>
      <c r="F84" s="72"/>
      <c r="G84" s="72">
        <f t="shared" si="21"/>
        <v>2301</v>
      </c>
      <c r="H84" s="72">
        <f t="shared" si="22"/>
        <v>144</v>
      </c>
      <c r="I84" s="72">
        <f t="shared" si="23"/>
        <v>688</v>
      </c>
      <c r="J84" s="72">
        <f t="shared" si="24"/>
        <v>292</v>
      </c>
      <c r="K84" s="72">
        <f t="shared" si="25"/>
        <v>607</v>
      </c>
      <c r="L84" s="72">
        <f t="shared" si="26"/>
        <v>0</v>
      </c>
      <c r="M84" s="72">
        <f t="shared" si="27"/>
        <v>856</v>
      </c>
      <c r="N84" s="72">
        <v>0</v>
      </c>
      <c r="O84" s="146">
        <f t="shared" si="28"/>
        <v>2.7629999999999999</v>
      </c>
      <c r="P84" s="157">
        <f>10%</f>
        <v>0.1</v>
      </c>
      <c r="Q84" s="146">
        <f t="shared" si="29"/>
        <v>0.20700000000000007</v>
      </c>
      <c r="R84" s="146">
        <f t="shared" si="30"/>
        <v>0.36000000000000021</v>
      </c>
      <c r="S84" s="146">
        <f t="shared" si="31"/>
        <v>0.12000000000000008</v>
      </c>
      <c r="T84" s="146">
        <f t="shared" si="32"/>
        <v>0.36000000000000021</v>
      </c>
      <c r="U84" s="146">
        <f t="shared" si="33"/>
        <v>0.12000000000000008</v>
      </c>
      <c r="V84" s="146">
        <f t="shared" si="34"/>
        <v>0.12000000000000008</v>
      </c>
      <c r="W84" s="146">
        <f t="shared" si="35"/>
        <v>0.12000000000000008</v>
      </c>
      <c r="X84" s="146">
        <f t="shared" si="36"/>
        <v>0.12000000000000008</v>
      </c>
      <c r="Y84" s="161">
        <f t="shared" si="38"/>
        <v>0.38533333333333331</v>
      </c>
    </row>
    <row r="85" spans="2:25" x14ac:dyDescent="0.2">
      <c r="B85" s="1" t="str">
        <f t="shared" si="37"/>
        <v>飞行系82</v>
      </c>
      <c r="C85" s="72">
        <v>82</v>
      </c>
      <c r="D85" s="71" t="s">
        <v>2120</v>
      </c>
      <c r="E85" s="72" t="str">
        <f t="shared" si="20"/>
        <v>冷却</v>
      </c>
      <c r="F85" s="72"/>
      <c r="G85" s="72">
        <f t="shared" si="21"/>
        <v>2342</v>
      </c>
      <c r="H85" s="72">
        <f t="shared" si="22"/>
        <v>147</v>
      </c>
      <c r="I85" s="72">
        <f t="shared" si="23"/>
        <v>704</v>
      </c>
      <c r="J85" s="72">
        <f t="shared" si="24"/>
        <v>297</v>
      </c>
      <c r="K85" s="72">
        <f t="shared" si="25"/>
        <v>622</v>
      </c>
      <c r="L85" s="72">
        <f t="shared" si="26"/>
        <v>0</v>
      </c>
      <c r="M85" s="72">
        <f t="shared" si="27"/>
        <v>873</v>
      </c>
      <c r="N85" s="72">
        <v>0</v>
      </c>
      <c r="O85" s="146">
        <f t="shared" si="28"/>
        <v>2.786</v>
      </c>
      <c r="P85" s="157">
        <f>10%</f>
        <v>0.1</v>
      </c>
      <c r="Q85" s="146">
        <f t="shared" si="29"/>
        <v>0.20815000000000008</v>
      </c>
      <c r="R85" s="146">
        <f t="shared" si="30"/>
        <v>0.36450000000000021</v>
      </c>
      <c r="S85" s="146">
        <f t="shared" si="31"/>
        <v>0.12150000000000008</v>
      </c>
      <c r="T85" s="146">
        <f t="shared" si="32"/>
        <v>0.36450000000000027</v>
      </c>
      <c r="U85" s="146">
        <f t="shared" si="33"/>
        <v>0.12150000000000008</v>
      </c>
      <c r="V85" s="146">
        <f t="shared" si="34"/>
        <v>0.12150000000000008</v>
      </c>
      <c r="W85" s="146">
        <f t="shared" si="35"/>
        <v>0.12150000000000008</v>
      </c>
      <c r="X85" s="146">
        <f t="shared" si="36"/>
        <v>0.12150000000000008</v>
      </c>
      <c r="Y85" s="161">
        <f t="shared" si="38"/>
        <v>0.39100000000000001</v>
      </c>
    </row>
    <row r="86" spans="2:25" x14ac:dyDescent="0.2">
      <c r="B86" s="1" t="str">
        <f t="shared" si="37"/>
        <v>飞行系83</v>
      </c>
      <c r="C86" s="72">
        <v>83</v>
      </c>
      <c r="D86" s="71" t="s">
        <v>2120</v>
      </c>
      <c r="E86" s="72" t="str">
        <f t="shared" si="20"/>
        <v>冷却</v>
      </c>
      <c r="F86" s="72"/>
      <c r="G86" s="72">
        <f t="shared" si="21"/>
        <v>2384</v>
      </c>
      <c r="H86" s="72">
        <f t="shared" si="22"/>
        <v>149</v>
      </c>
      <c r="I86" s="72">
        <f t="shared" si="23"/>
        <v>721</v>
      </c>
      <c r="J86" s="72">
        <f t="shared" si="24"/>
        <v>303</v>
      </c>
      <c r="K86" s="72">
        <f t="shared" si="25"/>
        <v>637</v>
      </c>
      <c r="L86" s="72">
        <f t="shared" si="26"/>
        <v>0</v>
      </c>
      <c r="M86" s="72">
        <f t="shared" si="27"/>
        <v>889</v>
      </c>
      <c r="N86" s="72">
        <v>0</v>
      </c>
      <c r="O86" s="146">
        <f t="shared" si="28"/>
        <v>2.8089999999999997</v>
      </c>
      <c r="P86" s="157">
        <f>10%</f>
        <v>0.1</v>
      </c>
      <c r="Q86" s="146">
        <f t="shared" si="29"/>
        <v>0.20930000000000007</v>
      </c>
      <c r="R86" s="146">
        <f t="shared" si="30"/>
        <v>0.36900000000000022</v>
      </c>
      <c r="S86" s="146">
        <f t="shared" si="31"/>
        <v>0.12300000000000008</v>
      </c>
      <c r="T86" s="146">
        <f t="shared" si="32"/>
        <v>0.36900000000000022</v>
      </c>
      <c r="U86" s="146">
        <f t="shared" si="33"/>
        <v>0.12300000000000008</v>
      </c>
      <c r="V86" s="146">
        <f t="shared" si="34"/>
        <v>0.12300000000000008</v>
      </c>
      <c r="W86" s="146">
        <f t="shared" si="35"/>
        <v>0.12300000000000008</v>
      </c>
      <c r="X86" s="146">
        <f t="shared" si="36"/>
        <v>0.12300000000000008</v>
      </c>
      <c r="Y86" s="161">
        <f t="shared" si="38"/>
        <v>0.39633333333333332</v>
      </c>
    </row>
    <row r="87" spans="2:25" x14ac:dyDescent="0.2">
      <c r="B87" s="1" t="str">
        <f t="shared" si="37"/>
        <v>飞行系84</v>
      </c>
      <c r="C87" s="72">
        <v>84</v>
      </c>
      <c r="D87" s="71" t="s">
        <v>2120</v>
      </c>
      <c r="E87" s="72" t="str">
        <f t="shared" si="20"/>
        <v>冷却</v>
      </c>
      <c r="F87" s="72"/>
      <c r="G87" s="72">
        <f t="shared" si="21"/>
        <v>2425</v>
      </c>
      <c r="H87" s="72">
        <f t="shared" si="22"/>
        <v>152</v>
      </c>
      <c r="I87" s="72">
        <f t="shared" si="23"/>
        <v>739</v>
      </c>
      <c r="J87" s="72">
        <f t="shared" si="24"/>
        <v>309</v>
      </c>
      <c r="K87" s="72">
        <f t="shared" si="25"/>
        <v>652</v>
      </c>
      <c r="L87" s="72">
        <f t="shared" si="26"/>
        <v>0</v>
      </c>
      <c r="M87" s="72">
        <f t="shared" si="27"/>
        <v>906</v>
      </c>
      <c r="N87" s="72">
        <v>0</v>
      </c>
      <c r="O87" s="146">
        <f t="shared" si="28"/>
        <v>2.8319999999999999</v>
      </c>
      <c r="P87" s="157">
        <f>10%</f>
        <v>0.1</v>
      </c>
      <c r="Q87" s="146">
        <f t="shared" si="29"/>
        <v>0.21045000000000008</v>
      </c>
      <c r="R87" s="146">
        <f t="shared" si="30"/>
        <v>0.37350000000000022</v>
      </c>
      <c r="S87" s="146">
        <f t="shared" si="31"/>
        <v>0.12450000000000008</v>
      </c>
      <c r="T87" s="146">
        <f t="shared" si="32"/>
        <v>0.37350000000000028</v>
      </c>
      <c r="U87" s="146">
        <f t="shared" si="33"/>
        <v>0.12450000000000008</v>
      </c>
      <c r="V87" s="146">
        <f t="shared" si="34"/>
        <v>0.12450000000000008</v>
      </c>
      <c r="W87" s="146">
        <f t="shared" si="35"/>
        <v>0.12450000000000008</v>
      </c>
      <c r="X87" s="146">
        <f t="shared" si="36"/>
        <v>0.12450000000000008</v>
      </c>
      <c r="Y87" s="161">
        <f t="shared" si="38"/>
        <v>0.40200000000000002</v>
      </c>
    </row>
    <row r="88" spans="2:25" x14ac:dyDescent="0.2">
      <c r="B88" s="1" t="str">
        <f t="shared" si="37"/>
        <v>飞行系85</v>
      </c>
      <c r="C88" s="72">
        <v>85</v>
      </c>
      <c r="D88" s="71" t="s">
        <v>2120</v>
      </c>
      <c r="E88" s="72" t="str">
        <f t="shared" si="20"/>
        <v>冷却</v>
      </c>
      <c r="F88" s="72"/>
      <c r="G88" s="72">
        <f t="shared" si="21"/>
        <v>2468</v>
      </c>
      <c r="H88" s="72">
        <f t="shared" si="22"/>
        <v>154</v>
      </c>
      <c r="I88" s="72">
        <f t="shared" si="23"/>
        <v>756</v>
      </c>
      <c r="J88" s="72">
        <f t="shared" si="24"/>
        <v>315</v>
      </c>
      <c r="K88" s="72">
        <f t="shared" si="25"/>
        <v>668</v>
      </c>
      <c r="L88" s="72">
        <f t="shared" si="26"/>
        <v>0</v>
      </c>
      <c r="M88" s="72">
        <f t="shared" si="27"/>
        <v>922</v>
      </c>
      <c r="N88" s="72">
        <v>0</v>
      </c>
      <c r="O88" s="146">
        <f t="shared" si="28"/>
        <v>2.8549999999999995</v>
      </c>
      <c r="P88" s="157">
        <f>10%</f>
        <v>0.1</v>
      </c>
      <c r="Q88" s="146">
        <f t="shared" si="29"/>
        <v>0.21160000000000007</v>
      </c>
      <c r="R88" s="146">
        <f t="shared" si="30"/>
        <v>0.37800000000000022</v>
      </c>
      <c r="S88" s="146">
        <f t="shared" si="31"/>
        <v>0.12600000000000008</v>
      </c>
      <c r="T88" s="146">
        <f t="shared" si="32"/>
        <v>0.37800000000000022</v>
      </c>
      <c r="U88" s="146">
        <f t="shared" si="33"/>
        <v>0.12600000000000008</v>
      </c>
      <c r="V88" s="146">
        <f t="shared" si="34"/>
        <v>0.12600000000000008</v>
      </c>
      <c r="W88" s="146">
        <f t="shared" si="35"/>
        <v>0.12600000000000008</v>
      </c>
      <c r="X88" s="146">
        <f t="shared" si="36"/>
        <v>0.12600000000000008</v>
      </c>
      <c r="Y88" s="161">
        <f t="shared" si="38"/>
        <v>0.40733333333333333</v>
      </c>
    </row>
    <row r="89" spans="2:25" x14ac:dyDescent="0.2">
      <c r="B89" s="1" t="str">
        <f t="shared" si="37"/>
        <v>飞行系86</v>
      </c>
      <c r="C89" s="72">
        <v>86</v>
      </c>
      <c r="D89" s="71" t="s">
        <v>2120</v>
      </c>
      <c r="E89" s="72" t="str">
        <f t="shared" si="20"/>
        <v>冷却</v>
      </c>
      <c r="F89" s="72"/>
      <c r="G89" s="72">
        <f t="shared" si="21"/>
        <v>2510</v>
      </c>
      <c r="H89" s="72">
        <f t="shared" si="22"/>
        <v>157</v>
      </c>
      <c r="I89" s="72">
        <f t="shared" si="23"/>
        <v>774</v>
      </c>
      <c r="J89" s="72">
        <f t="shared" si="24"/>
        <v>321</v>
      </c>
      <c r="K89" s="72">
        <f t="shared" si="25"/>
        <v>684</v>
      </c>
      <c r="L89" s="72">
        <f t="shared" si="26"/>
        <v>0</v>
      </c>
      <c r="M89" s="72">
        <f t="shared" si="27"/>
        <v>939</v>
      </c>
      <c r="N89" s="72">
        <v>0</v>
      </c>
      <c r="O89" s="146">
        <f t="shared" si="28"/>
        <v>2.8779999999999997</v>
      </c>
      <c r="P89" s="157">
        <f>10%</f>
        <v>0.1</v>
      </c>
      <c r="Q89" s="146">
        <f t="shared" si="29"/>
        <v>0.21275000000000008</v>
      </c>
      <c r="R89" s="146">
        <f t="shared" si="30"/>
        <v>0.38250000000000023</v>
      </c>
      <c r="S89" s="146">
        <f t="shared" si="31"/>
        <v>0.12750000000000009</v>
      </c>
      <c r="T89" s="146">
        <f t="shared" si="32"/>
        <v>0.38250000000000028</v>
      </c>
      <c r="U89" s="146">
        <f t="shared" si="33"/>
        <v>0.12750000000000009</v>
      </c>
      <c r="V89" s="146">
        <f t="shared" si="34"/>
        <v>0.12750000000000009</v>
      </c>
      <c r="W89" s="146">
        <f t="shared" si="35"/>
        <v>0.12750000000000009</v>
      </c>
      <c r="X89" s="146">
        <f t="shared" si="36"/>
        <v>0.12750000000000009</v>
      </c>
      <c r="Y89" s="161">
        <f t="shared" si="38"/>
        <v>0.41300000000000003</v>
      </c>
    </row>
    <row r="90" spans="2:25" x14ac:dyDescent="0.2">
      <c r="B90" s="1" t="str">
        <f t="shared" si="37"/>
        <v>飞行系87</v>
      </c>
      <c r="C90" s="72">
        <v>87</v>
      </c>
      <c r="D90" s="71" t="s">
        <v>2120</v>
      </c>
      <c r="E90" s="72" t="str">
        <f t="shared" si="20"/>
        <v>冷却</v>
      </c>
      <c r="F90" s="72"/>
      <c r="G90" s="72">
        <f t="shared" si="21"/>
        <v>2552</v>
      </c>
      <c r="H90" s="72">
        <f t="shared" si="22"/>
        <v>159</v>
      </c>
      <c r="I90" s="72">
        <f t="shared" si="23"/>
        <v>792</v>
      </c>
      <c r="J90" s="72">
        <f t="shared" si="24"/>
        <v>327</v>
      </c>
      <c r="K90" s="72">
        <f t="shared" si="25"/>
        <v>700</v>
      </c>
      <c r="L90" s="72">
        <f t="shared" si="26"/>
        <v>0</v>
      </c>
      <c r="M90" s="72">
        <f t="shared" si="27"/>
        <v>955</v>
      </c>
      <c r="N90" s="72">
        <v>0</v>
      </c>
      <c r="O90" s="146">
        <f t="shared" si="28"/>
        <v>2.9009999999999998</v>
      </c>
      <c r="P90" s="157">
        <f>10%</f>
        <v>0.1</v>
      </c>
      <c r="Q90" s="146">
        <f t="shared" si="29"/>
        <v>0.21390000000000009</v>
      </c>
      <c r="R90" s="146">
        <f t="shared" si="30"/>
        <v>0.38700000000000023</v>
      </c>
      <c r="S90" s="146">
        <f t="shared" si="31"/>
        <v>0.12900000000000009</v>
      </c>
      <c r="T90" s="146">
        <f t="shared" si="32"/>
        <v>0.38700000000000023</v>
      </c>
      <c r="U90" s="146">
        <f t="shared" si="33"/>
        <v>0.12900000000000009</v>
      </c>
      <c r="V90" s="146">
        <f t="shared" si="34"/>
        <v>0.12900000000000009</v>
      </c>
      <c r="W90" s="146">
        <f t="shared" si="35"/>
        <v>0.12900000000000009</v>
      </c>
      <c r="X90" s="146">
        <f t="shared" si="36"/>
        <v>0.12900000000000009</v>
      </c>
      <c r="Y90" s="161">
        <f t="shared" si="38"/>
        <v>0.41833333333333333</v>
      </c>
    </row>
    <row r="91" spans="2:25" x14ac:dyDescent="0.2">
      <c r="B91" s="1" t="str">
        <f t="shared" si="37"/>
        <v>飞行系88</v>
      </c>
      <c r="C91" s="72">
        <v>88</v>
      </c>
      <c r="D91" s="71" t="s">
        <v>2120</v>
      </c>
      <c r="E91" s="72" t="str">
        <f t="shared" si="20"/>
        <v>冷却</v>
      </c>
      <c r="F91" s="72"/>
      <c r="G91" s="72">
        <f t="shared" si="21"/>
        <v>2594</v>
      </c>
      <c r="H91" s="72">
        <f t="shared" si="22"/>
        <v>162</v>
      </c>
      <c r="I91" s="72">
        <f t="shared" si="23"/>
        <v>811</v>
      </c>
      <c r="J91" s="72">
        <f t="shared" si="24"/>
        <v>333</v>
      </c>
      <c r="K91" s="72">
        <f t="shared" si="25"/>
        <v>717</v>
      </c>
      <c r="L91" s="72">
        <f t="shared" si="26"/>
        <v>0</v>
      </c>
      <c r="M91" s="72">
        <f t="shared" si="27"/>
        <v>972</v>
      </c>
      <c r="N91" s="72">
        <v>0</v>
      </c>
      <c r="O91" s="146">
        <f t="shared" si="28"/>
        <v>2.9239999999999995</v>
      </c>
      <c r="P91" s="157">
        <f>10%</f>
        <v>0.1</v>
      </c>
      <c r="Q91" s="146">
        <f t="shared" si="29"/>
        <v>0.21505000000000007</v>
      </c>
      <c r="R91" s="146">
        <f t="shared" si="30"/>
        <v>0.39150000000000024</v>
      </c>
      <c r="S91" s="146">
        <f t="shared" si="31"/>
        <v>0.13050000000000009</v>
      </c>
      <c r="T91" s="146">
        <f t="shared" si="32"/>
        <v>0.39150000000000029</v>
      </c>
      <c r="U91" s="146">
        <f t="shared" si="33"/>
        <v>0.13050000000000009</v>
      </c>
      <c r="V91" s="146">
        <f t="shared" si="34"/>
        <v>0.13050000000000009</v>
      </c>
      <c r="W91" s="146">
        <f t="shared" si="35"/>
        <v>0.13050000000000009</v>
      </c>
      <c r="X91" s="146">
        <f t="shared" si="36"/>
        <v>0.13050000000000009</v>
      </c>
      <c r="Y91" s="161">
        <f t="shared" si="38"/>
        <v>0.42400000000000004</v>
      </c>
    </row>
    <row r="92" spans="2:25" x14ac:dyDescent="0.2">
      <c r="B92" s="1" t="str">
        <f t="shared" si="37"/>
        <v>飞行系89</v>
      </c>
      <c r="C92" s="72">
        <v>89</v>
      </c>
      <c r="D92" s="71" t="s">
        <v>2120</v>
      </c>
      <c r="E92" s="72" t="str">
        <f t="shared" si="20"/>
        <v>冷却</v>
      </c>
      <c r="F92" s="72"/>
      <c r="G92" s="72">
        <f t="shared" si="21"/>
        <v>2636</v>
      </c>
      <c r="H92" s="72">
        <f t="shared" si="22"/>
        <v>164</v>
      </c>
      <c r="I92" s="72">
        <f t="shared" si="23"/>
        <v>830</v>
      </c>
      <c r="J92" s="72">
        <f t="shared" si="24"/>
        <v>339</v>
      </c>
      <c r="K92" s="72">
        <f t="shared" si="25"/>
        <v>734</v>
      </c>
      <c r="L92" s="72">
        <f t="shared" si="26"/>
        <v>0</v>
      </c>
      <c r="M92" s="72">
        <f t="shared" si="27"/>
        <v>988</v>
      </c>
      <c r="N92" s="72">
        <v>0</v>
      </c>
      <c r="O92" s="146">
        <f t="shared" si="28"/>
        <v>2.9469999999999996</v>
      </c>
      <c r="P92" s="157">
        <f>10%</f>
        <v>0.1</v>
      </c>
      <c r="Q92" s="146">
        <f t="shared" si="29"/>
        <v>0.21620000000000009</v>
      </c>
      <c r="R92" s="146">
        <f t="shared" si="30"/>
        <v>0.39600000000000024</v>
      </c>
      <c r="S92" s="146">
        <f t="shared" si="31"/>
        <v>0.13200000000000009</v>
      </c>
      <c r="T92" s="146">
        <f t="shared" si="32"/>
        <v>0.39600000000000024</v>
      </c>
      <c r="U92" s="146">
        <f t="shared" si="33"/>
        <v>0.13200000000000009</v>
      </c>
      <c r="V92" s="146">
        <f t="shared" si="34"/>
        <v>0.13200000000000009</v>
      </c>
      <c r="W92" s="146">
        <f t="shared" si="35"/>
        <v>0.13200000000000009</v>
      </c>
      <c r="X92" s="146">
        <f t="shared" si="36"/>
        <v>0.13200000000000009</v>
      </c>
      <c r="Y92" s="161">
        <f t="shared" si="38"/>
        <v>0.42933333333333334</v>
      </c>
    </row>
    <row r="93" spans="2:25" x14ac:dyDescent="0.2">
      <c r="B93" s="1" t="str">
        <f t="shared" si="37"/>
        <v>飞行系90</v>
      </c>
      <c r="C93" s="72">
        <v>90</v>
      </c>
      <c r="D93" s="71" t="s">
        <v>2120</v>
      </c>
      <c r="E93" s="72" t="str">
        <f t="shared" si="20"/>
        <v>冷却</v>
      </c>
      <c r="F93" s="72"/>
      <c r="G93" s="72">
        <f t="shared" si="21"/>
        <v>2677</v>
      </c>
      <c r="H93" s="72">
        <f t="shared" si="22"/>
        <v>167</v>
      </c>
      <c r="I93" s="72">
        <f t="shared" si="23"/>
        <v>849</v>
      </c>
      <c r="J93" s="72">
        <f t="shared" si="24"/>
        <v>345</v>
      </c>
      <c r="K93" s="72">
        <f t="shared" si="25"/>
        <v>751</v>
      </c>
      <c r="L93" s="72">
        <f t="shared" si="26"/>
        <v>0</v>
      </c>
      <c r="M93" s="72">
        <f t="shared" si="27"/>
        <v>1005</v>
      </c>
      <c r="N93" s="72">
        <v>0</v>
      </c>
      <c r="O93" s="146">
        <f t="shared" si="28"/>
        <v>2.9699999999999998</v>
      </c>
      <c r="P93" s="157">
        <f>10%</f>
        <v>0.1</v>
      </c>
      <c r="Q93" s="146">
        <f t="shared" si="29"/>
        <v>0.21735000000000007</v>
      </c>
      <c r="R93" s="146">
        <f t="shared" si="30"/>
        <v>0.40050000000000024</v>
      </c>
      <c r="S93" s="146">
        <f t="shared" si="31"/>
        <v>0.13350000000000009</v>
      </c>
      <c r="T93" s="146">
        <f t="shared" si="32"/>
        <v>0.4005000000000003</v>
      </c>
      <c r="U93" s="146">
        <f t="shared" si="33"/>
        <v>0.13350000000000009</v>
      </c>
      <c r="V93" s="146">
        <f t="shared" si="34"/>
        <v>0.13350000000000009</v>
      </c>
      <c r="W93" s="146">
        <f t="shared" si="35"/>
        <v>0.13350000000000009</v>
      </c>
      <c r="X93" s="146">
        <f t="shared" si="36"/>
        <v>0.13350000000000009</v>
      </c>
      <c r="Y93" s="161">
        <f t="shared" si="38"/>
        <v>0.43500000000000005</v>
      </c>
    </row>
    <row r="94" spans="2:25" x14ac:dyDescent="0.2">
      <c r="B94" s="1" t="str">
        <f t="shared" si="37"/>
        <v>飞行系91</v>
      </c>
      <c r="C94" s="72">
        <v>91</v>
      </c>
      <c r="D94" s="71" t="s">
        <v>2120</v>
      </c>
      <c r="E94" s="72" t="str">
        <f t="shared" si="20"/>
        <v>冷却</v>
      </c>
      <c r="F94" s="72"/>
      <c r="G94" s="72">
        <f t="shared" si="21"/>
        <v>2719</v>
      </c>
      <c r="H94" s="72">
        <f t="shared" si="22"/>
        <v>169</v>
      </c>
      <c r="I94" s="72">
        <f t="shared" si="23"/>
        <v>868</v>
      </c>
      <c r="J94" s="72">
        <f t="shared" si="24"/>
        <v>351</v>
      </c>
      <c r="K94" s="72">
        <f t="shared" si="25"/>
        <v>768</v>
      </c>
      <c r="L94" s="72">
        <f t="shared" si="26"/>
        <v>0</v>
      </c>
      <c r="M94" s="72">
        <f t="shared" si="27"/>
        <v>1021</v>
      </c>
      <c r="N94" s="72">
        <v>0</v>
      </c>
      <c r="O94" s="146">
        <f t="shared" si="28"/>
        <v>2.9929999999999999</v>
      </c>
      <c r="P94" s="157">
        <f>10%</f>
        <v>0.1</v>
      </c>
      <c r="Q94" s="146">
        <f t="shared" si="29"/>
        <v>0.21850000000000008</v>
      </c>
      <c r="R94" s="146">
        <f t="shared" si="30"/>
        <v>0.40500000000000025</v>
      </c>
      <c r="S94" s="146">
        <f t="shared" si="31"/>
        <v>0.13500000000000009</v>
      </c>
      <c r="T94" s="146">
        <f t="shared" si="32"/>
        <v>0.40500000000000025</v>
      </c>
      <c r="U94" s="146">
        <f t="shared" si="33"/>
        <v>0.13500000000000009</v>
      </c>
      <c r="V94" s="146">
        <f t="shared" si="34"/>
        <v>0.13500000000000009</v>
      </c>
      <c r="W94" s="146">
        <f t="shared" si="35"/>
        <v>0.13500000000000009</v>
      </c>
      <c r="X94" s="146">
        <f t="shared" si="36"/>
        <v>0.13500000000000009</v>
      </c>
      <c r="Y94" s="161">
        <f t="shared" si="38"/>
        <v>0.44033333333333335</v>
      </c>
    </row>
    <row r="95" spans="2:25" x14ac:dyDescent="0.2">
      <c r="B95" s="1" t="str">
        <f t="shared" si="37"/>
        <v>飞行系92</v>
      </c>
      <c r="C95" s="72">
        <v>92</v>
      </c>
      <c r="D95" s="71" t="s">
        <v>2120</v>
      </c>
      <c r="E95" s="72" t="str">
        <f t="shared" si="20"/>
        <v>冷却</v>
      </c>
      <c r="F95" s="72"/>
      <c r="G95" s="72">
        <f t="shared" si="21"/>
        <v>2762</v>
      </c>
      <c r="H95" s="72">
        <f t="shared" si="22"/>
        <v>172</v>
      </c>
      <c r="I95" s="72">
        <f t="shared" si="23"/>
        <v>888</v>
      </c>
      <c r="J95" s="72">
        <f t="shared" si="24"/>
        <v>357</v>
      </c>
      <c r="K95" s="72">
        <f t="shared" si="25"/>
        <v>786</v>
      </c>
      <c r="L95" s="72">
        <f t="shared" si="26"/>
        <v>0</v>
      </c>
      <c r="M95" s="72">
        <f t="shared" si="27"/>
        <v>1038</v>
      </c>
      <c r="N95" s="72">
        <v>0</v>
      </c>
      <c r="O95" s="146">
        <f t="shared" si="28"/>
        <v>3.016</v>
      </c>
      <c r="P95" s="157">
        <f>10%</f>
        <v>0.1</v>
      </c>
      <c r="Q95" s="146">
        <f t="shared" si="29"/>
        <v>0.2196500000000001</v>
      </c>
      <c r="R95" s="146">
        <f t="shared" si="30"/>
        <v>0.40950000000000025</v>
      </c>
      <c r="S95" s="146">
        <f t="shared" si="31"/>
        <v>0.13650000000000009</v>
      </c>
      <c r="T95" s="146">
        <f t="shared" si="32"/>
        <v>0.40950000000000031</v>
      </c>
      <c r="U95" s="146">
        <f t="shared" si="33"/>
        <v>0.13650000000000009</v>
      </c>
      <c r="V95" s="146">
        <f t="shared" si="34"/>
        <v>0.13650000000000009</v>
      </c>
      <c r="W95" s="146">
        <f t="shared" si="35"/>
        <v>0.13650000000000009</v>
      </c>
      <c r="X95" s="146">
        <f t="shared" si="36"/>
        <v>0.13650000000000009</v>
      </c>
      <c r="Y95" s="161">
        <f t="shared" si="38"/>
        <v>0.44600000000000006</v>
      </c>
    </row>
    <row r="96" spans="2:25" x14ac:dyDescent="0.2">
      <c r="B96" s="1" t="str">
        <f t="shared" si="37"/>
        <v>飞行系93</v>
      </c>
      <c r="C96" s="72">
        <v>93</v>
      </c>
      <c r="D96" s="71" t="s">
        <v>2120</v>
      </c>
      <c r="E96" s="72" t="str">
        <f t="shared" si="20"/>
        <v>冷却</v>
      </c>
      <c r="F96" s="72"/>
      <c r="G96" s="72">
        <f t="shared" si="21"/>
        <v>2804</v>
      </c>
      <c r="H96" s="72">
        <f t="shared" si="22"/>
        <v>174</v>
      </c>
      <c r="I96" s="72">
        <f t="shared" si="23"/>
        <v>909</v>
      </c>
      <c r="J96" s="72">
        <f t="shared" si="24"/>
        <v>364</v>
      </c>
      <c r="K96" s="72">
        <f t="shared" si="25"/>
        <v>804</v>
      </c>
      <c r="L96" s="72">
        <f t="shared" si="26"/>
        <v>0</v>
      </c>
      <c r="M96" s="72">
        <f t="shared" si="27"/>
        <v>1056</v>
      </c>
      <c r="N96" s="72">
        <v>0</v>
      </c>
      <c r="O96" s="146">
        <f t="shared" si="28"/>
        <v>3.0389999999999997</v>
      </c>
      <c r="P96" s="157">
        <f>10%</f>
        <v>0.1</v>
      </c>
      <c r="Q96" s="146">
        <f t="shared" si="29"/>
        <v>0.22080000000000008</v>
      </c>
      <c r="R96" s="146">
        <f t="shared" si="30"/>
        <v>0.41400000000000026</v>
      </c>
      <c r="S96" s="146">
        <f t="shared" si="31"/>
        <v>0.13800000000000009</v>
      </c>
      <c r="T96" s="146">
        <f t="shared" si="32"/>
        <v>0.41400000000000026</v>
      </c>
      <c r="U96" s="146">
        <f t="shared" si="33"/>
        <v>0.13800000000000009</v>
      </c>
      <c r="V96" s="146">
        <f t="shared" si="34"/>
        <v>0.13800000000000009</v>
      </c>
      <c r="W96" s="146">
        <f t="shared" si="35"/>
        <v>0.13800000000000009</v>
      </c>
      <c r="X96" s="146">
        <f t="shared" si="36"/>
        <v>0.13800000000000009</v>
      </c>
      <c r="Y96" s="161">
        <f t="shared" si="38"/>
        <v>0.45200000000000007</v>
      </c>
    </row>
    <row r="97" spans="2:25" x14ac:dyDescent="0.2">
      <c r="B97" s="1" t="str">
        <f t="shared" si="37"/>
        <v>飞行系94</v>
      </c>
      <c r="C97" s="72">
        <v>94</v>
      </c>
      <c r="D97" s="71" t="s">
        <v>2120</v>
      </c>
      <c r="E97" s="72" t="str">
        <f t="shared" si="20"/>
        <v>冷却</v>
      </c>
      <c r="F97" s="72"/>
      <c r="G97" s="72">
        <f t="shared" si="21"/>
        <v>2847</v>
      </c>
      <c r="H97" s="72">
        <f t="shared" si="22"/>
        <v>177</v>
      </c>
      <c r="I97" s="72">
        <f t="shared" si="23"/>
        <v>929</v>
      </c>
      <c r="J97" s="72">
        <f t="shared" si="24"/>
        <v>370</v>
      </c>
      <c r="K97" s="72">
        <f t="shared" si="25"/>
        <v>822</v>
      </c>
      <c r="L97" s="72">
        <f t="shared" si="26"/>
        <v>0</v>
      </c>
      <c r="M97" s="72">
        <f t="shared" si="27"/>
        <v>1074</v>
      </c>
      <c r="N97" s="72">
        <v>0</v>
      </c>
      <c r="O97" s="146">
        <f t="shared" si="28"/>
        <v>3.0619999999999998</v>
      </c>
      <c r="P97" s="157">
        <f>10%</f>
        <v>0.1</v>
      </c>
      <c r="Q97" s="146">
        <f t="shared" si="29"/>
        <v>0.22195000000000009</v>
      </c>
      <c r="R97" s="146">
        <f t="shared" si="30"/>
        <v>0.41850000000000026</v>
      </c>
      <c r="S97" s="146">
        <f t="shared" si="31"/>
        <v>0.1395000000000001</v>
      </c>
      <c r="T97" s="146">
        <f t="shared" si="32"/>
        <v>0.41850000000000032</v>
      </c>
      <c r="U97" s="146">
        <f t="shared" si="33"/>
        <v>0.1395000000000001</v>
      </c>
      <c r="V97" s="146">
        <f t="shared" si="34"/>
        <v>0.1395000000000001</v>
      </c>
      <c r="W97" s="146">
        <f t="shared" si="35"/>
        <v>0.1395000000000001</v>
      </c>
      <c r="X97" s="146">
        <f t="shared" si="36"/>
        <v>0.1395000000000001</v>
      </c>
      <c r="Y97" s="161">
        <f t="shared" si="38"/>
        <v>0.45799999999999996</v>
      </c>
    </row>
    <row r="98" spans="2:25" x14ac:dyDescent="0.2">
      <c r="B98" s="1" t="str">
        <f t="shared" si="37"/>
        <v>飞行系95</v>
      </c>
      <c r="C98" s="72">
        <v>95</v>
      </c>
      <c r="D98" s="71" t="s">
        <v>2120</v>
      </c>
      <c r="E98" s="72" t="str">
        <f t="shared" si="20"/>
        <v>冷却</v>
      </c>
      <c r="F98" s="72"/>
      <c r="G98" s="72">
        <f t="shared" si="21"/>
        <v>2889</v>
      </c>
      <c r="H98" s="72">
        <f t="shared" si="22"/>
        <v>179</v>
      </c>
      <c r="I98" s="72">
        <f t="shared" si="23"/>
        <v>951</v>
      </c>
      <c r="J98" s="72">
        <f t="shared" si="24"/>
        <v>377</v>
      </c>
      <c r="K98" s="72">
        <f t="shared" si="25"/>
        <v>840</v>
      </c>
      <c r="L98" s="72">
        <f t="shared" si="26"/>
        <v>0</v>
      </c>
      <c r="M98" s="72">
        <f t="shared" si="27"/>
        <v>1092</v>
      </c>
      <c r="N98" s="72">
        <v>0</v>
      </c>
      <c r="O98" s="146">
        <f t="shared" si="28"/>
        <v>3.0849999999999995</v>
      </c>
      <c r="P98" s="157">
        <f>10%</f>
        <v>0.1</v>
      </c>
      <c r="Q98" s="146">
        <f t="shared" si="29"/>
        <v>0.22310000000000008</v>
      </c>
      <c r="R98" s="146">
        <f t="shared" si="30"/>
        <v>0.42300000000000026</v>
      </c>
      <c r="S98" s="146">
        <f t="shared" si="31"/>
        <v>0.1410000000000001</v>
      </c>
      <c r="T98" s="146">
        <f t="shared" si="32"/>
        <v>0.42300000000000026</v>
      </c>
      <c r="U98" s="146">
        <f t="shared" si="33"/>
        <v>0.1410000000000001</v>
      </c>
      <c r="V98" s="146">
        <f t="shared" si="34"/>
        <v>0.1410000000000001</v>
      </c>
      <c r="W98" s="146">
        <f t="shared" si="35"/>
        <v>0.1410000000000001</v>
      </c>
      <c r="X98" s="146">
        <f t="shared" si="36"/>
        <v>0.1410000000000001</v>
      </c>
      <c r="Y98" s="161">
        <f t="shared" si="38"/>
        <v>0.46399999999999997</v>
      </c>
    </row>
    <row r="99" spans="2:25" x14ac:dyDescent="0.2">
      <c r="B99" s="1" t="str">
        <f t="shared" si="37"/>
        <v>飞行系96</v>
      </c>
      <c r="C99" s="72">
        <v>96</v>
      </c>
      <c r="D99" s="71" t="s">
        <v>2120</v>
      </c>
      <c r="E99" s="72" t="str">
        <f t="shared" si="20"/>
        <v>冷却</v>
      </c>
      <c r="F99" s="72"/>
      <c r="G99" s="72">
        <f t="shared" si="21"/>
        <v>2932</v>
      </c>
      <c r="H99" s="72">
        <f t="shared" si="22"/>
        <v>182</v>
      </c>
      <c r="I99" s="72">
        <f t="shared" si="23"/>
        <v>972</v>
      </c>
      <c r="J99" s="72">
        <f t="shared" si="24"/>
        <v>383</v>
      </c>
      <c r="K99" s="72">
        <f t="shared" si="25"/>
        <v>860</v>
      </c>
      <c r="L99" s="72">
        <f t="shared" si="26"/>
        <v>0</v>
      </c>
      <c r="M99" s="72">
        <f t="shared" si="27"/>
        <v>1110</v>
      </c>
      <c r="N99" s="72">
        <v>0</v>
      </c>
      <c r="O99" s="146">
        <f t="shared" si="28"/>
        <v>3.1079999999999997</v>
      </c>
      <c r="P99" s="157">
        <f>10%</f>
        <v>0.1</v>
      </c>
      <c r="Q99" s="146">
        <f t="shared" si="29"/>
        <v>0.22425000000000009</v>
      </c>
      <c r="R99" s="146">
        <f t="shared" si="30"/>
        <v>0.42750000000000027</v>
      </c>
      <c r="S99" s="146">
        <f t="shared" si="31"/>
        <v>0.1425000000000001</v>
      </c>
      <c r="T99" s="146">
        <f t="shared" si="32"/>
        <v>0.42750000000000032</v>
      </c>
      <c r="U99" s="146">
        <f t="shared" si="33"/>
        <v>0.1425000000000001</v>
      </c>
      <c r="V99" s="146">
        <f t="shared" si="34"/>
        <v>0.1425000000000001</v>
      </c>
      <c r="W99" s="146">
        <f t="shared" si="35"/>
        <v>0.1425000000000001</v>
      </c>
      <c r="X99" s="146">
        <f t="shared" si="36"/>
        <v>0.1425000000000001</v>
      </c>
      <c r="Y99" s="161">
        <f t="shared" si="38"/>
        <v>0.47</v>
      </c>
    </row>
    <row r="100" spans="2:25" x14ac:dyDescent="0.2">
      <c r="B100" s="1" t="str">
        <f t="shared" si="37"/>
        <v>飞行系97</v>
      </c>
      <c r="C100" s="72">
        <v>97</v>
      </c>
      <c r="D100" s="71" t="s">
        <v>2120</v>
      </c>
      <c r="E100" s="72" t="str">
        <f t="shared" si="20"/>
        <v>冷却</v>
      </c>
      <c r="F100" s="72"/>
      <c r="G100" s="72">
        <f t="shared" si="21"/>
        <v>2974</v>
      </c>
      <c r="H100" s="72">
        <f t="shared" si="22"/>
        <v>184</v>
      </c>
      <c r="I100" s="72">
        <f t="shared" si="23"/>
        <v>994</v>
      </c>
      <c r="J100" s="72">
        <f t="shared" si="24"/>
        <v>390</v>
      </c>
      <c r="K100" s="72">
        <f t="shared" si="25"/>
        <v>879</v>
      </c>
      <c r="L100" s="72">
        <f t="shared" si="26"/>
        <v>0</v>
      </c>
      <c r="M100" s="72">
        <f t="shared" si="27"/>
        <v>1128</v>
      </c>
      <c r="N100" s="72">
        <v>0</v>
      </c>
      <c r="O100" s="146">
        <f t="shared" si="28"/>
        <v>3.1309999999999998</v>
      </c>
      <c r="P100" s="157">
        <f>10%</f>
        <v>0.1</v>
      </c>
      <c r="Q100" s="146">
        <f t="shared" si="29"/>
        <v>0.2254000000000001</v>
      </c>
      <c r="R100" s="146">
        <f t="shared" si="30"/>
        <v>0.43200000000000027</v>
      </c>
      <c r="S100" s="146">
        <f t="shared" si="31"/>
        <v>0.1440000000000001</v>
      </c>
      <c r="T100" s="146">
        <f t="shared" si="32"/>
        <v>0.43200000000000027</v>
      </c>
      <c r="U100" s="146">
        <f t="shared" si="33"/>
        <v>0.1440000000000001</v>
      </c>
      <c r="V100" s="146">
        <f t="shared" si="34"/>
        <v>0.1440000000000001</v>
      </c>
      <c r="W100" s="146">
        <f t="shared" si="35"/>
        <v>0.1440000000000001</v>
      </c>
      <c r="X100" s="146">
        <f t="shared" si="36"/>
        <v>0.1440000000000001</v>
      </c>
      <c r="Y100" s="161">
        <f t="shared" si="38"/>
        <v>0.47599999999999998</v>
      </c>
    </row>
    <row r="101" spans="2:25" x14ac:dyDescent="0.2">
      <c r="B101" s="1" t="str">
        <f t="shared" si="37"/>
        <v>飞行系98</v>
      </c>
      <c r="C101" s="72">
        <v>98</v>
      </c>
      <c r="D101" s="71" t="s">
        <v>2120</v>
      </c>
      <c r="E101" s="72" t="str">
        <f t="shared" si="20"/>
        <v>冷却</v>
      </c>
      <c r="F101" s="72"/>
      <c r="G101" s="72">
        <f t="shared" si="21"/>
        <v>3016</v>
      </c>
      <c r="H101" s="72">
        <f t="shared" si="22"/>
        <v>187</v>
      </c>
      <c r="I101" s="72">
        <f t="shared" si="23"/>
        <v>1016</v>
      </c>
      <c r="J101" s="72">
        <f t="shared" si="24"/>
        <v>396</v>
      </c>
      <c r="K101" s="72">
        <f t="shared" si="25"/>
        <v>899</v>
      </c>
      <c r="L101" s="72">
        <f t="shared" si="26"/>
        <v>0</v>
      </c>
      <c r="M101" s="72">
        <f t="shared" si="27"/>
        <v>1146</v>
      </c>
      <c r="N101" s="72">
        <v>0</v>
      </c>
      <c r="O101" s="146">
        <f t="shared" si="28"/>
        <v>3.1539999999999995</v>
      </c>
      <c r="P101" s="157">
        <f>10%</f>
        <v>0.1</v>
      </c>
      <c r="Q101" s="146">
        <f t="shared" si="29"/>
        <v>0.22655000000000008</v>
      </c>
      <c r="R101" s="146">
        <f t="shared" si="30"/>
        <v>0.43650000000000028</v>
      </c>
      <c r="S101" s="146">
        <f t="shared" si="31"/>
        <v>0.1455000000000001</v>
      </c>
      <c r="T101" s="146">
        <f t="shared" si="32"/>
        <v>0.43650000000000033</v>
      </c>
      <c r="U101" s="146">
        <f t="shared" si="33"/>
        <v>0.1455000000000001</v>
      </c>
      <c r="V101" s="146">
        <f t="shared" si="34"/>
        <v>0.1455000000000001</v>
      </c>
      <c r="W101" s="146">
        <f t="shared" si="35"/>
        <v>0.1455000000000001</v>
      </c>
      <c r="X101" s="146">
        <f t="shared" si="36"/>
        <v>0.1455000000000001</v>
      </c>
      <c r="Y101" s="161">
        <f t="shared" si="38"/>
        <v>0.48199999999999998</v>
      </c>
    </row>
    <row r="102" spans="2:25" x14ac:dyDescent="0.2">
      <c r="B102" s="1" t="str">
        <f t="shared" si="37"/>
        <v>飞行系99</v>
      </c>
      <c r="C102" s="72">
        <v>99</v>
      </c>
      <c r="D102" s="71" t="s">
        <v>2120</v>
      </c>
      <c r="E102" s="72" t="str">
        <f t="shared" si="20"/>
        <v>冷却</v>
      </c>
      <c r="F102" s="72"/>
      <c r="G102" s="72">
        <f t="shared" si="21"/>
        <v>3058</v>
      </c>
      <c r="H102" s="72">
        <f t="shared" si="22"/>
        <v>189</v>
      </c>
      <c r="I102" s="72">
        <f t="shared" si="23"/>
        <v>1039</v>
      </c>
      <c r="J102" s="72">
        <f t="shared" si="24"/>
        <v>402</v>
      </c>
      <c r="K102" s="72">
        <f t="shared" si="25"/>
        <v>919</v>
      </c>
      <c r="L102" s="72">
        <f t="shared" si="26"/>
        <v>0</v>
      </c>
      <c r="M102" s="72">
        <f t="shared" si="27"/>
        <v>1164</v>
      </c>
      <c r="N102" s="72">
        <v>0</v>
      </c>
      <c r="O102" s="146">
        <f t="shared" si="28"/>
        <v>3.1769999999999996</v>
      </c>
      <c r="P102" s="157">
        <f>10%</f>
        <v>0.1</v>
      </c>
      <c r="Q102" s="146">
        <f t="shared" si="29"/>
        <v>0.2277000000000001</v>
      </c>
      <c r="R102" s="146">
        <f t="shared" si="30"/>
        <v>0.44100000000000028</v>
      </c>
      <c r="S102" s="146">
        <f t="shared" si="31"/>
        <v>0.1470000000000001</v>
      </c>
      <c r="T102" s="146">
        <f t="shared" si="32"/>
        <v>0.44100000000000028</v>
      </c>
      <c r="U102" s="146">
        <f t="shared" si="33"/>
        <v>0.1470000000000001</v>
      </c>
      <c r="V102" s="146">
        <f t="shared" si="34"/>
        <v>0.1470000000000001</v>
      </c>
      <c r="W102" s="146">
        <f t="shared" si="35"/>
        <v>0.1470000000000001</v>
      </c>
      <c r="X102" s="146">
        <f t="shared" si="36"/>
        <v>0.1470000000000001</v>
      </c>
      <c r="Y102" s="161">
        <f t="shared" si="38"/>
        <v>0.48799999999999999</v>
      </c>
    </row>
    <row r="103" spans="2:25" x14ac:dyDescent="0.2">
      <c r="B103" s="1" t="str">
        <f t="shared" si="37"/>
        <v>龙系1</v>
      </c>
      <c r="C103" s="72">
        <f>C4</f>
        <v>1</v>
      </c>
      <c r="D103" s="71" t="s">
        <v>3147</v>
      </c>
      <c r="E103" s="72" t="str">
        <f t="shared" si="20"/>
        <v>火炎</v>
      </c>
      <c r="F103" s="72"/>
      <c r="G103" s="72">
        <f t="shared" si="21"/>
        <v>13</v>
      </c>
      <c r="H103" s="72">
        <f t="shared" si="22"/>
        <v>4</v>
      </c>
      <c r="I103" s="72">
        <f t="shared" si="23"/>
        <v>31</v>
      </c>
      <c r="J103" s="72">
        <f t="shared" si="24"/>
        <v>4</v>
      </c>
      <c r="K103" s="72">
        <f t="shared" si="25"/>
        <v>16</v>
      </c>
      <c r="L103" s="72">
        <f t="shared" si="26"/>
        <v>0</v>
      </c>
      <c r="M103" s="72">
        <f t="shared" si="27"/>
        <v>2</v>
      </c>
      <c r="N103" s="72">
        <v>0</v>
      </c>
      <c r="O103" s="146">
        <f t="shared" si="28"/>
        <v>0.73840000000000006</v>
      </c>
      <c r="P103" s="157">
        <f>10%</f>
        <v>0.1</v>
      </c>
      <c r="Q103" s="146">
        <f t="shared" si="29"/>
        <v>0.15000000000000002</v>
      </c>
      <c r="R103" s="146">
        <f t="shared" si="30"/>
        <v>0</v>
      </c>
      <c r="S103" s="146">
        <f t="shared" si="31"/>
        <v>0</v>
      </c>
      <c r="T103" s="146">
        <f t="shared" si="32"/>
        <v>0</v>
      </c>
      <c r="U103" s="146">
        <f t="shared" si="33"/>
        <v>0</v>
      </c>
      <c r="V103" s="146">
        <f t="shared" si="34"/>
        <v>0</v>
      </c>
      <c r="W103" s="146">
        <f t="shared" si="35"/>
        <v>0</v>
      </c>
      <c r="X103" s="146">
        <f t="shared" si="36"/>
        <v>0</v>
      </c>
      <c r="Y103" s="161">
        <f t="shared" si="38"/>
        <v>0.10066666666666667</v>
      </c>
    </row>
    <row r="104" spans="2:25" x14ac:dyDescent="0.2">
      <c r="B104" s="1" t="str">
        <f t="shared" si="37"/>
        <v>龙系2</v>
      </c>
      <c r="C104" s="72">
        <f t="shared" ref="C104:C167" si="39">C5</f>
        <v>2</v>
      </c>
      <c r="D104" s="71" t="s">
        <v>3147</v>
      </c>
      <c r="E104" s="72" t="str">
        <f t="shared" si="20"/>
        <v>火炎</v>
      </c>
      <c r="F104" s="72"/>
      <c r="G104" s="72">
        <f t="shared" si="21"/>
        <v>16</v>
      </c>
      <c r="H104" s="72">
        <f t="shared" si="22"/>
        <v>5</v>
      </c>
      <c r="I104" s="72">
        <f t="shared" si="23"/>
        <v>33</v>
      </c>
      <c r="J104" s="72">
        <f t="shared" si="24"/>
        <v>4</v>
      </c>
      <c r="K104" s="72">
        <f t="shared" si="25"/>
        <v>18</v>
      </c>
      <c r="L104" s="72">
        <f t="shared" si="26"/>
        <v>0</v>
      </c>
      <c r="M104" s="72">
        <f t="shared" si="27"/>
        <v>3</v>
      </c>
      <c r="N104" s="72">
        <v>0</v>
      </c>
      <c r="O104" s="146">
        <f t="shared" si="28"/>
        <v>0.75680000000000014</v>
      </c>
      <c r="P104" s="157">
        <f>10%</f>
        <v>0.1</v>
      </c>
      <c r="Q104" s="146">
        <f t="shared" si="29"/>
        <v>0.15150000000000002</v>
      </c>
      <c r="R104" s="146">
        <f t="shared" si="30"/>
        <v>6.0000000000000001E-3</v>
      </c>
      <c r="S104" s="146">
        <f t="shared" si="31"/>
        <v>1.5E-3</v>
      </c>
      <c r="T104" s="146">
        <f t="shared" si="32"/>
        <v>1.5E-3</v>
      </c>
      <c r="U104" s="146">
        <f t="shared" si="33"/>
        <v>4.5000000000000005E-3</v>
      </c>
      <c r="V104" s="146">
        <f t="shared" si="34"/>
        <v>1.5E-3</v>
      </c>
      <c r="W104" s="146">
        <f t="shared" si="35"/>
        <v>1.5E-3</v>
      </c>
      <c r="X104" s="146">
        <f t="shared" si="36"/>
        <v>1.5E-3</v>
      </c>
      <c r="Y104" s="161">
        <f t="shared" si="38"/>
        <v>0.10100000000000001</v>
      </c>
    </row>
    <row r="105" spans="2:25" x14ac:dyDescent="0.2">
      <c r="B105" s="1" t="str">
        <f t="shared" si="37"/>
        <v>龙系3</v>
      </c>
      <c r="C105" s="72">
        <f t="shared" si="39"/>
        <v>3</v>
      </c>
      <c r="D105" s="71" t="s">
        <v>3147</v>
      </c>
      <c r="E105" s="72" t="str">
        <f t="shared" si="20"/>
        <v>火炎</v>
      </c>
      <c r="F105" s="72"/>
      <c r="G105" s="72">
        <f t="shared" si="21"/>
        <v>23</v>
      </c>
      <c r="H105" s="72">
        <f t="shared" si="22"/>
        <v>5</v>
      </c>
      <c r="I105" s="72">
        <f t="shared" si="23"/>
        <v>36</v>
      </c>
      <c r="J105" s="72">
        <f t="shared" si="24"/>
        <v>5</v>
      </c>
      <c r="K105" s="72">
        <f t="shared" si="25"/>
        <v>19</v>
      </c>
      <c r="L105" s="72">
        <f t="shared" si="26"/>
        <v>0</v>
      </c>
      <c r="M105" s="72">
        <f t="shared" si="27"/>
        <v>4</v>
      </c>
      <c r="N105" s="72">
        <v>0</v>
      </c>
      <c r="O105" s="146">
        <f t="shared" si="28"/>
        <v>0.7752</v>
      </c>
      <c r="P105" s="157">
        <f>10%</f>
        <v>0.1</v>
      </c>
      <c r="Q105" s="146">
        <f t="shared" si="29"/>
        <v>0.15300000000000002</v>
      </c>
      <c r="R105" s="146">
        <f t="shared" si="30"/>
        <v>1.2E-2</v>
      </c>
      <c r="S105" s="146">
        <f t="shared" si="31"/>
        <v>3.0000000000000001E-3</v>
      </c>
      <c r="T105" s="146">
        <f t="shared" si="32"/>
        <v>3.0000000000000001E-3</v>
      </c>
      <c r="U105" s="146">
        <f t="shared" si="33"/>
        <v>9.0000000000000011E-3</v>
      </c>
      <c r="V105" s="146">
        <f t="shared" si="34"/>
        <v>3.0000000000000001E-3</v>
      </c>
      <c r="W105" s="146">
        <f t="shared" si="35"/>
        <v>3.0000000000000001E-3</v>
      </c>
      <c r="X105" s="146">
        <f t="shared" si="36"/>
        <v>3.0000000000000001E-3</v>
      </c>
      <c r="Y105" s="161">
        <f t="shared" si="38"/>
        <v>0.10133333333333334</v>
      </c>
    </row>
    <row r="106" spans="2:25" x14ac:dyDescent="0.2">
      <c r="B106" s="1" t="str">
        <f t="shared" si="37"/>
        <v>龙系4</v>
      </c>
      <c r="C106" s="72">
        <f t="shared" si="39"/>
        <v>4</v>
      </c>
      <c r="D106" s="71" t="s">
        <v>3147</v>
      </c>
      <c r="E106" s="72" t="str">
        <f t="shared" si="20"/>
        <v>火炎</v>
      </c>
      <c r="F106" s="72"/>
      <c r="G106" s="72">
        <f t="shared" si="21"/>
        <v>29</v>
      </c>
      <c r="H106" s="72">
        <f t="shared" si="22"/>
        <v>6</v>
      </c>
      <c r="I106" s="72">
        <f t="shared" si="23"/>
        <v>39</v>
      </c>
      <c r="J106" s="72">
        <f t="shared" si="24"/>
        <v>6</v>
      </c>
      <c r="K106" s="72">
        <f t="shared" si="25"/>
        <v>21</v>
      </c>
      <c r="L106" s="72">
        <f t="shared" si="26"/>
        <v>0</v>
      </c>
      <c r="M106" s="72">
        <f t="shared" si="27"/>
        <v>6</v>
      </c>
      <c r="N106" s="72">
        <v>0</v>
      </c>
      <c r="O106" s="146">
        <f t="shared" si="28"/>
        <v>0.79360000000000008</v>
      </c>
      <c r="P106" s="157">
        <f>10%</f>
        <v>0.1</v>
      </c>
      <c r="Q106" s="146">
        <f t="shared" si="29"/>
        <v>0.15450000000000003</v>
      </c>
      <c r="R106" s="146">
        <f t="shared" si="30"/>
        <v>1.7999999999999999E-2</v>
      </c>
      <c r="S106" s="146">
        <f t="shared" si="31"/>
        <v>4.5000000000000005E-3</v>
      </c>
      <c r="T106" s="146">
        <f t="shared" si="32"/>
        <v>4.5000000000000005E-3</v>
      </c>
      <c r="U106" s="146">
        <f t="shared" si="33"/>
        <v>1.3500000000000002E-2</v>
      </c>
      <c r="V106" s="146">
        <f t="shared" si="34"/>
        <v>4.5000000000000005E-3</v>
      </c>
      <c r="W106" s="146">
        <f t="shared" si="35"/>
        <v>4.5000000000000005E-3</v>
      </c>
      <c r="X106" s="146">
        <f t="shared" si="36"/>
        <v>4.5000000000000005E-3</v>
      </c>
      <c r="Y106" s="161">
        <f t="shared" si="38"/>
        <v>0.10200000000000001</v>
      </c>
    </row>
    <row r="107" spans="2:25" x14ac:dyDescent="0.2">
      <c r="B107" s="1" t="str">
        <f t="shared" si="37"/>
        <v>龙系5</v>
      </c>
      <c r="C107" s="72">
        <f t="shared" si="39"/>
        <v>5</v>
      </c>
      <c r="D107" s="71" t="s">
        <v>3147</v>
      </c>
      <c r="E107" s="72" t="str">
        <f t="shared" si="20"/>
        <v>火炎</v>
      </c>
      <c r="F107" s="72"/>
      <c r="G107" s="72">
        <f t="shared" si="21"/>
        <v>39</v>
      </c>
      <c r="H107" s="72">
        <f t="shared" si="22"/>
        <v>7</v>
      </c>
      <c r="I107" s="72">
        <f t="shared" si="23"/>
        <v>42</v>
      </c>
      <c r="J107" s="72">
        <f t="shared" si="24"/>
        <v>7</v>
      </c>
      <c r="K107" s="72">
        <f t="shared" si="25"/>
        <v>23</v>
      </c>
      <c r="L107" s="72">
        <f t="shared" si="26"/>
        <v>0</v>
      </c>
      <c r="M107" s="72">
        <f t="shared" si="27"/>
        <v>8</v>
      </c>
      <c r="N107" s="72">
        <v>0</v>
      </c>
      <c r="O107" s="146">
        <f t="shared" si="28"/>
        <v>0.81200000000000017</v>
      </c>
      <c r="P107" s="157">
        <f>10%</f>
        <v>0.1</v>
      </c>
      <c r="Q107" s="146">
        <f t="shared" si="29"/>
        <v>0.15600000000000003</v>
      </c>
      <c r="R107" s="146">
        <f t="shared" si="30"/>
        <v>2.4E-2</v>
      </c>
      <c r="S107" s="146">
        <f t="shared" si="31"/>
        <v>6.0000000000000001E-3</v>
      </c>
      <c r="T107" s="146">
        <f t="shared" si="32"/>
        <v>6.0000000000000001E-3</v>
      </c>
      <c r="U107" s="146">
        <f t="shared" si="33"/>
        <v>1.8000000000000002E-2</v>
      </c>
      <c r="V107" s="146">
        <f t="shared" si="34"/>
        <v>6.0000000000000001E-3</v>
      </c>
      <c r="W107" s="146">
        <f t="shared" si="35"/>
        <v>6.0000000000000001E-3</v>
      </c>
      <c r="X107" s="146">
        <f t="shared" si="36"/>
        <v>6.0000000000000001E-3</v>
      </c>
      <c r="Y107" s="161">
        <f t="shared" si="38"/>
        <v>0.10266666666666667</v>
      </c>
    </row>
    <row r="108" spans="2:25" x14ac:dyDescent="0.2">
      <c r="B108" s="1" t="str">
        <f t="shared" si="37"/>
        <v>龙系6</v>
      </c>
      <c r="C108" s="72">
        <f t="shared" si="39"/>
        <v>6</v>
      </c>
      <c r="D108" s="71" t="s">
        <v>3147</v>
      </c>
      <c r="E108" s="72" t="str">
        <f t="shared" si="20"/>
        <v>火炎</v>
      </c>
      <c r="F108" s="72"/>
      <c r="G108" s="72">
        <f t="shared" si="21"/>
        <v>49</v>
      </c>
      <c r="H108" s="72">
        <f t="shared" si="22"/>
        <v>8</v>
      </c>
      <c r="I108" s="72">
        <f t="shared" si="23"/>
        <v>45</v>
      </c>
      <c r="J108" s="72">
        <f t="shared" si="24"/>
        <v>8</v>
      </c>
      <c r="K108" s="72">
        <f t="shared" si="25"/>
        <v>26</v>
      </c>
      <c r="L108" s="72">
        <f t="shared" si="26"/>
        <v>0</v>
      </c>
      <c r="M108" s="72">
        <f t="shared" si="27"/>
        <v>10</v>
      </c>
      <c r="N108" s="72">
        <v>0</v>
      </c>
      <c r="O108" s="146">
        <f t="shared" si="28"/>
        <v>0.83040000000000003</v>
      </c>
      <c r="P108" s="157">
        <f>10%</f>
        <v>0.1</v>
      </c>
      <c r="Q108" s="146">
        <f t="shared" si="29"/>
        <v>0.15750000000000003</v>
      </c>
      <c r="R108" s="146">
        <f t="shared" si="30"/>
        <v>0.03</v>
      </c>
      <c r="S108" s="146">
        <f t="shared" si="31"/>
        <v>7.4999999999999997E-3</v>
      </c>
      <c r="T108" s="146">
        <f t="shared" si="32"/>
        <v>7.4999999999999997E-3</v>
      </c>
      <c r="U108" s="146">
        <f t="shared" si="33"/>
        <v>2.2499999999999999E-2</v>
      </c>
      <c r="V108" s="146">
        <f t="shared" si="34"/>
        <v>7.4999999999999997E-3</v>
      </c>
      <c r="W108" s="146">
        <f t="shared" si="35"/>
        <v>7.4999999999999997E-3</v>
      </c>
      <c r="X108" s="146">
        <f t="shared" si="36"/>
        <v>7.4999999999999997E-3</v>
      </c>
      <c r="Y108" s="161">
        <f t="shared" si="38"/>
        <v>0.10333333333333333</v>
      </c>
    </row>
    <row r="109" spans="2:25" x14ac:dyDescent="0.2">
      <c r="B109" s="1" t="str">
        <f t="shared" si="37"/>
        <v>龙系7</v>
      </c>
      <c r="C109" s="72">
        <f t="shared" si="39"/>
        <v>7</v>
      </c>
      <c r="D109" s="71" t="s">
        <v>3147</v>
      </c>
      <c r="E109" s="72" t="str">
        <f t="shared" si="20"/>
        <v>火炎</v>
      </c>
      <c r="F109" s="72"/>
      <c r="G109" s="72">
        <f t="shared" si="21"/>
        <v>68</v>
      </c>
      <c r="H109" s="72">
        <f t="shared" si="22"/>
        <v>9</v>
      </c>
      <c r="I109" s="72">
        <f t="shared" si="23"/>
        <v>49</v>
      </c>
      <c r="J109" s="72">
        <f t="shared" si="24"/>
        <v>9</v>
      </c>
      <c r="K109" s="72">
        <f t="shared" si="25"/>
        <v>28</v>
      </c>
      <c r="L109" s="72">
        <f t="shared" si="26"/>
        <v>0</v>
      </c>
      <c r="M109" s="72">
        <f t="shared" si="27"/>
        <v>12</v>
      </c>
      <c r="N109" s="72">
        <v>0</v>
      </c>
      <c r="O109" s="146">
        <f t="shared" si="28"/>
        <v>0.8488</v>
      </c>
      <c r="P109" s="157">
        <f>10%</f>
        <v>0.1</v>
      </c>
      <c r="Q109" s="146">
        <f t="shared" si="29"/>
        <v>0.15900000000000003</v>
      </c>
      <c r="R109" s="146">
        <f t="shared" si="30"/>
        <v>3.6000000000000004E-2</v>
      </c>
      <c r="S109" s="146">
        <f t="shared" si="31"/>
        <v>8.9999999999999993E-3</v>
      </c>
      <c r="T109" s="146">
        <f t="shared" si="32"/>
        <v>8.9999999999999993E-3</v>
      </c>
      <c r="U109" s="146">
        <f t="shared" si="33"/>
        <v>2.6999999999999996E-2</v>
      </c>
      <c r="V109" s="146">
        <f t="shared" si="34"/>
        <v>8.9999999999999993E-3</v>
      </c>
      <c r="W109" s="146">
        <f t="shared" si="35"/>
        <v>8.9999999999999993E-3</v>
      </c>
      <c r="X109" s="146">
        <f t="shared" si="36"/>
        <v>8.9999999999999993E-3</v>
      </c>
      <c r="Y109" s="161">
        <f t="shared" si="38"/>
        <v>0.10400000000000001</v>
      </c>
    </row>
    <row r="110" spans="2:25" x14ac:dyDescent="0.2">
      <c r="B110" s="1" t="str">
        <f t="shared" si="37"/>
        <v>龙系8</v>
      </c>
      <c r="C110" s="72">
        <f t="shared" si="39"/>
        <v>8</v>
      </c>
      <c r="D110" s="71" t="s">
        <v>3147</v>
      </c>
      <c r="E110" s="72" t="str">
        <f t="shared" si="20"/>
        <v>火炎</v>
      </c>
      <c r="F110" s="72"/>
      <c r="G110" s="72">
        <f t="shared" si="21"/>
        <v>80</v>
      </c>
      <c r="H110" s="72">
        <f t="shared" si="22"/>
        <v>10</v>
      </c>
      <c r="I110" s="72">
        <f t="shared" si="23"/>
        <v>54</v>
      </c>
      <c r="J110" s="72">
        <f t="shared" si="24"/>
        <v>11</v>
      </c>
      <c r="K110" s="72">
        <f t="shared" si="25"/>
        <v>31</v>
      </c>
      <c r="L110" s="72">
        <f t="shared" si="26"/>
        <v>0</v>
      </c>
      <c r="M110" s="72">
        <f t="shared" si="27"/>
        <v>15</v>
      </c>
      <c r="N110" s="72">
        <v>0</v>
      </c>
      <c r="O110" s="146">
        <f t="shared" si="28"/>
        <v>0.86720000000000008</v>
      </c>
      <c r="P110" s="157">
        <f>10%</f>
        <v>0.1</v>
      </c>
      <c r="Q110" s="146">
        <f t="shared" si="29"/>
        <v>0.16050000000000003</v>
      </c>
      <c r="R110" s="146">
        <f t="shared" si="30"/>
        <v>4.2000000000000003E-2</v>
      </c>
      <c r="S110" s="146">
        <f t="shared" si="31"/>
        <v>1.0499999999999999E-2</v>
      </c>
      <c r="T110" s="146">
        <f t="shared" si="32"/>
        <v>1.0499999999999999E-2</v>
      </c>
      <c r="U110" s="146">
        <f t="shared" si="33"/>
        <v>3.15E-2</v>
      </c>
      <c r="V110" s="146">
        <f t="shared" si="34"/>
        <v>1.0499999999999999E-2</v>
      </c>
      <c r="W110" s="146">
        <f t="shared" si="35"/>
        <v>1.0499999999999999E-2</v>
      </c>
      <c r="X110" s="146">
        <f t="shared" si="36"/>
        <v>1.0499999999999999E-2</v>
      </c>
      <c r="Y110" s="161">
        <f t="shared" si="38"/>
        <v>0.10500000000000001</v>
      </c>
    </row>
    <row r="111" spans="2:25" x14ac:dyDescent="0.2">
      <c r="B111" s="1" t="str">
        <f t="shared" si="37"/>
        <v>龙系9</v>
      </c>
      <c r="C111" s="72">
        <f t="shared" si="39"/>
        <v>9</v>
      </c>
      <c r="D111" s="71" t="s">
        <v>3147</v>
      </c>
      <c r="E111" s="72" t="str">
        <f t="shared" si="20"/>
        <v>火炎</v>
      </c>
      <c r="F111" s="72"/>
      <c r="G111" s="72">
        <f t="shared" si="21"/>
        <v>94</v>
      </c>
      <c r="H111" s="72">
        <f t="shared" si="22"/>
        <v>11</v>
      </c>
      <c r="I111" s="72">
        <f t="shared" si="23"/>
        <v>60</v>
      </c>
      <c r="J111" s="72">
        <f t="shared" si="24"/>
        <v>12</v>
      </c>
      <c r="K111" s="72">
        <f t="shared" si="25"/>
        <v>34</v>
      </c>
      <c r="L111" s="72">
        <f t="shared" si="26"/>
        <v>0</v>
      </c>
      <c r="M111" s="72">
        <f t="shared" si="27"/>
        <v>17</v>
      </c>
      <c r="N111" s="72">
        <v>0</v>
      </c>
      <c r="O111" s="146">
        <f t="shared" si="28"/>
        <v>0.88560000000000005</v>
      </c>
      <c r="P111" s="157">
        <f>10%</f>
        <v>0.1</v>
      </c>
      <c r="Q111" s="146">
        <f t="shared" si="29"/>
        <v>0.16200000000000003</v>
      </c>
      <c r="R111" s="146">
        <f t="shared" si="30"/>
        <v>4.8000000000000001E-2</v>
      </c>
      <c r="S111" s="146">
        <f t="shared" si="31"/>
        <v>1.1999999999999999E-2</v>
      </c>
      <c r="T111" s="146">
        <f t="shared" si="32"/>
        <v>1.1999999999999999E-2</v>
      </c>
      <c r="U111" s="146">
        <f t="shared" si="33"/>
        <v>3.5999999999999997E-2</v>
      </c>
      <c r="V111" s="146">
        <f t="shared" si="34"/>
        <v>1.1999999999999999E-2</v>
      </c>
      <c r="W111" s="146">
        <f t="shared" si="35"/>
        <v>1.1999999999999999E-2</v>
      </c>
      <c r="X111" s="146">
        <f t="shared" si="36"/>
        <v>1.1999999999999999E-2</v>
      </c>
      <c r="Y111" s="161">
        <f t="shared" si="38"/>
        <v>0.10566666666666667</v>
      </c>
    </row>
    <row r="112" spans="2:25" x14ac:dyDescent="0.2">
      <c r="B112" s="1" t="str">
        <f t="shared" si="37"/>
        <v>龙系10</v>
      </c>
      <c r="C112" s="72">
        <f t="shared" si="39"/>
        <v>10</v>
      </c>
      <c r="D112" s="71" t="s">
        <v>3147</v>
      </c>
      <c r="E112" s="72" t="str">
        <f t="shared" si="20"/>
        <v>火炎</v>
      </c>
      <c r="F112" s="72"/>
      <c r="G112" s="72">
        <f t="shared" si="21"/>
        <v>107</v>
      </c>
      <c r="H112" s="72">
        <f t="shared" si="22"/>
        <v>12</v>
      </c>
      <c r="I112" s="72">
        <f t="shared" si="23"/>
        <v>64</v>
      </c>
      <c r="J112" s="72">
        <f t="shared" si="24"/>
        <v>14</v>
      </c>
      <c r="K112" s="72">
        <f t="shared" si="25"/>
        <v>37</v>
      </c>
      <c r="L112" s="72">
        <f t="shared" si="26"/>
        <v>0</v>
      </c>
      <c r="M112" s="72">
        <f t="shared" si="27"/>
        <v>20</v>
      </c>
      <c r="N112" s="72">
        <v>0</v>
      </c>
      <c r="O112" s="146">
        <f t="shared" si="28"/>
        <v>0.90400000000000014</v>
      </c>
      <c r="P112" s="157">
        <f>10%</f>
        <v>0.1</v>
      </c>
      <c r="Q112" s="146">
        <f t="shared" si="29"/>
        <v>0.16350000000000003</v>
      </c>
      <c r="R112" s="146">
        <f t="shared" si="30"/>
        <v>5.3999999999999999E-2</v>
      </c>
      <c r="S112" s="146">
        <f t="shared" si="31"/>
        <v>1.3499999999999998E-2</v>
      </c>
      <c r="T112" s="146">
        <f t="shared" si="32"/>
        <v>1.3499999999999998E-2</v>
      </c>
      <c r="U112" s="146">
        <f t="shared" si="33"/>
        <v>4.0499999999999994E-2</v>
      </c>
      <c r="V112" s="146">
        <f t="shared" si="34"/>
        <v>1.3499999999999998E-2</v>
      </c>
      <c r="W112" s="146">
        <f t="shared" si="35"/>
        <v>1.3499999999999998E-2</v>
      </c>
      <c r="X112" s="146">
        <f t="shared" si="36"/>
        <v>1.3499999999999998E-2</v>
      </c>
      <c r="Y112" s="161">
        <f t="shared" si="38"/>
        <v>0.10666666666666667</v>
      </c>
    </row>
    <row r="113" spans="2:25" x14ac:dyDescent="0.2">
      <c r="B113" s="1" t="str">
        <f t="shared" si="37"/>
        <v>龙系11</v>
      </c>
      <c r="C113" s="72">
        <f t="shared" si="39"/>
        <v>11</v>
      </c>
      <c r="D113" s="71" t="s">
        <v>3147</v>
      </c>
      <c r="E113" s="72" t="str">
        <f t="shared" si="20"/>
        <v>火炎</v>
      </c>
      <c r="F113" s="72"/>
      <c r="G113" s="72">
        <f t="shared" si="21"/>
        <v>124</v>
      </c>
      <c r="H113" s="72">
        <f t="shared" si="22"/>
        <v>13</v>
      </c>
      <c r="I113" s="72">
        <f t="shared" si="23"/>
        <v>70</v>
      </c>
      <c r="J113" s="72">
        <f t="shared" si="24"/>
        <v>16</v>
      </c>
      <c r="K113" s="72">
        <f t="shared" si="25"/>
        <v>41</v>
      </c>
      <c r="L113" s="72">
        <f t="shared" si="26"/>
        <v>0</v>
      </c>
      <c r="M113" s="72">
        <f t="shared" si="27"/>
        <v>23</v>
      </c>
      <c r="N113" s="72">
        <v>0</v>
      </c>
      <c r="O113" s="146">
        <f t="shared" si="28"/>
        <v>0.92240000000000011</v>
      </c>
      <c r="P113" s="157">
        <f>10%</f>
        <v>0.1</v>
      </c>
      <c r="Q113" s="146">
        <f t="shared" si="29"/>
        <v>0.16500000000000004</v>
      </c>
      <c r="R113" s="146">
        <f t="shared" si="30"/>
        <v>5.9999999999999991E-2</v>
      </c>
      <c r="S113" s="146">
        <f t="shared" si="31"/>
        <v>1.4999999999999998E-2</v>
      </c>
      <c r="T113" s="146">
        <f t="shared" si="32"/>
        <v>1.4999999999999998E-2</v>
      </c>
      <c r="U113" s="146">
        <f t="shared" si="33"/>
        <v>4.4999999999999991E-2</v>
      </c>
      <c r="V113" s="146">
        <f t="shared" si="34"/>
        <v>1.4999999999999998E-2</v>
      </c>
      <c r="W113" s="146">
        <f t="shared" si="35"/>
        <v>1.4999999999999998E-2</v>
      </c>
      <c r="X113" s="146">
        <f t="shared" si="36"/>
        <v>1.4999999999999998E-2</v>
      </c>
      <c r="Y113" s="161">
        <f t="shared" si="38"/>
        <v>0.10766666666666667</v>
      </c>
    </row>
    <row r="114" spans="2:25" x14ac:dyDescent="0.2">
      <c r="B114" s="1" t="str">
        <f t="shared" si="37"/>
        <v>龙系12</v>
      </c>
      <c r="C114" s="72">
        <f t="shared" si="39"/>
        <v>12</v>
      </c>
      <c r="D114" s="71" t="s">
        <v>3147</v>
      </c>
      <c r="E114" s="72" t="str">
        <f t="shared" si="20"/>
        <v>火炎</v>
      </c>
      <c r="F114" s="72"/>
      <c r="G114" s="72">
        <f t="shared" si="21"/>
        <v>143</v>
      </c>
      <c r="H114" s="72">
        <f t="shared" si="22"/>
        <v>14</v>
      </c>
      <c r="I114" s="72">
        <f t="shared" si="23"/>
        <v>76</v>
      </c>
      <c r="J114" s="72">
        <f t="shared" si="24"/>
        <v>18</v>
      </c>
      <c r="K114" s="72">
        <f t="shared" si="25"/>
        <v>44</v>
      </c>
      <c r="L114" s="72">
        <f t="shared" si="26"/>
        <v>0</v>
      </c>
      <c r="M114" s="72">
        <f t="shared" si="27"/>
        <v>26</v>
      </c>
      <c r="N114" s="72">
        <v>0</v>
      </c>
      <c r="O114" s="146">
        <f t="shared" si="28"/>
        <v>0.94079999999999997</v>
      </c>
      <c r="P114" s="157">
        <f>10%</f>
        <v>0.1</v>
      </c>
      <c r="Q114" s="146">
        <f t="shared" si="29"/>
        <v>0.16650000000000004</v>
      </c>
      <c r="R114" s="146">
        <f t="shared" si="30"/>
        <v>6.5999999999999989E-2</v>
      </c>
      <c r="S114" s="146">
        <f t="shared" si="31"/>
        <v>1.6499999999999997E-2</v>
      </c>
      <c r="T114" s="146">
        <f t="shared" si="32"/>
        <v>1.6499999999999997E-2</v>
      </c>
      <c r="U114" s="146">
        <f t="shared" si="33"/>
        <v>4.9499999999999988E-2</v>
      </c>
      <c r="V114" s="146">
        <f t="shared" si="34"/>
        <v>1.6499999999999997E-2</v>
      </c>
      <c r="W114" s="146">
        <f t="shared" si="35"/>
        <v>1.6499999999999997E-2</v>
      </c>
      <c r="X114" s="146">
        <f t="shared" si="36"/>
        <v>1.6499999999999997E-2</v>
      </c>
      <c r="Y114" s="161">
        <f t="shared" si="38"/>
        <v>0.10866666666666668</v>
      </c>
    </row>
    <row r="115" spans="2:25" x14ac:dyDescent="0.2">
      <c r="B115" s="1" t="str">
        <f t="shared" si="37"/>
        <v>龙系13</v>
      </c>
      <c r="C115" s="72">
        <f t="shared" si="39"/>
        <v>13</v>
      </c>
      <c r="D115" s="71" t="s">
        <v>3147</v>
      </c>
      <c r="E115" s="72" t="str">
        <f t="shared" si="20"/>
        <v>火炎</v>
      </c>
      <c r="F115" s="72"/>
      <c r="G115" s="72">
        <f t="shared" si="21"/>
        <v>161</v>
      </c>
      <c r="H115" s="72">
        <f t="shared" si="22"/>
        <v>15</v>
      </c>
      <c r="I115" s="72">
        <f t="shared" si="23"/>
        <v>82</v>
      </c>
      <c r="J115" s="72">
        <f t="shared" si="24"/>
        <v>20</v>
      </c>
      <c r="K115" s="72">
        <f t="shared" si="25"/>
        <v>48</v>
      </c>
      <c r="L115" s="72">
        <f t="shared" si="26"/>
        <v>0</v>
      </c>
      <c r="M115" s="72">
        <f t="shared" si="27"/>
        <v>29</v>
      </c>
      <c r="N115" s="72">
        <v>0</v>
      </c>
      <c r="O115" s="146">
        <f t="shared" si="28"/>
        <v>0.95920000000000005</v>
      </c>
      <c r="P115" s="157">
        <f>10%</f>
        <v>0.1</v>
      </c>
      <c r="Q115" s="146">
        <f t="shared" si="29"/>
        <v>0.16800000000000004</v>
      </c>
      <c r="R115" s="146">
        <f t="shared" si="30"/>
        <v>7.1999999999999981E-2</v>
      </c>
      <c r="S115" s="146">
        <f t="shared" si="31"/>
        <v>1.7999999999999999E-2</v>
      </c>
      <c r="T115" s="146">
        <f t="shared" si="32"/>
        <v>1.7999999999999999E-2</v>
      </c>
      <c r="U115" s="146">
        <f t="shared" si="33"/>
        <v>5.3999999999999992E-2</v>
      </c>
      <c r="V115" s="146">
        <f t="shared" si="34"/>
        <v>1.7999999999999999E-2</v>
      </c>
      <c r="W115" s="146">
        <f t="shared" si="35"/>
        <v>1.7999999999999999E-2</v>
      </c>
      <c r="X115" s="146">
        <f t="shared" si="36"/>
        <v>1.7999999999999999E-2</v>
      </c>
      <c r="Y115" s="161">
        <f t="shared" si="38"/>
        <v>0.10966666666666668</v>
      </c>
    </row>
    <row r="116" spans="2:25" x14ac:dyDescent="0.2">
      <c r="B116" s="1" t="str">
        <f t="shared" si="37"/>
        <v>龙系14</v>
      </c>
      <c r="C116" s="72">
        <f t="shared" si="39"/>
        <v>14</v>
      </c>
      <c r="D116" s="71" t="s">
        <v>3147</v>
      </c>
      <c r="E116" s="72" t="str">
        <f t="shared" si="20"/>
        <v>火炎</v>
      </c>
      <c r="F116" s="72"/>
      <c r="G116" s="72">
        <f t="shared" si="21"/>
        <v>179</v>
      </c>
      <c r="H116" s="72">
        <f t="shared" si="22"/>
        <v>17</v>
      </c>
      <c r="I116" s="72">
        <f t="shared" si="23"/>
        <v>90</v>
      </c>
      <c r="J116" s="72">
        <f t="shared" si="24"/>
        <v>22</v>
      </c>
      <c r="K116" s="72">
        <f t="shared" si="25"/>
        <v>52</v>
      </c>
      <c r="L116" s="72">
        <f t="shared" si="26"/>
        <v>0</v>
      </c>
      <c r="M116" s="72">
        <f t="shared" si="27"/>
        <v>32</v>
      </c>
      <c r="N116" s="72">
        <v>0</v>
      </c>
      <c r="O116" s="146">
        <f t="shared" si="28"/>
        <v>0.97760000000000002</v>
      </c>
      <c r="P116" s="157">
        <f>10%</f>
        <v>0.1</v>
      </c>
      <c r="Q116" s="146">
        <f t="shared" si="29"/>
        <v>0.16950000000000004</v>
      </c>
      <c r="R116" s="146">
        <f t="shared" si="30"/>
        <v>7.7999999999999986E-2</v>
      </c>
      <c r="S116" s="146">
        <f t="shared" si="31"/>
        <v>1.95E-2</v>
      </c>
      <c r="T116" s="146">
        <f t="shared" si="32"/>
        <v>1.95E-2</v>
      </c>
      <c r="U116" s="146">
        <f t="shared" si="33"/>
        <v>5.8499999999999996E-2</v>
      </c>
      <c r="V116" s="146">
        <f t="shared" si="34"/>
        <v>1.95E-2</v>
      </c>
      <c r="W116" s="146">
        <f t="shared" si="35"/>
        <v>1.95E-2</v>
      </c>
      <c r="X116" s="146">
        <f t="shared" si="36"/>
        <v>1.95E-2</v>
      </c>
      <c r="Y116" s="161">
        <f t="shared" si="38"/>
        <v>0.11066666666666668</v>
      </c>
    </row>
    <row r="117" spans="2:25" x14ac:dyDescent="0.2">
      <c r="B117" s="1" t="str">
        <f t="shared" si="37"/>
        <v>龙系15</v>
      </c>
      <c r="C117" s="72">
        <f t="shared" si="39"/>
        <v>15</v>
      </c>
      <c r="D117" s="71" t="s">
        <v>3147</v>
      </c>
      <c r="E117" s="72" t="str">
        <f t="shared" si="20"/>
        <v>火炎</v>
      </c>
      <c r="F117" s="72"/>
      <c r="G117" s="72">
        <f t="shared" si="21"/>
        <v>202</v>
      </c>
      <c r="H117" s="72">
        <f t="shared" si="22"/>
        <v>18</v>
      </c>
      <c r="I117" s="72">
        <f t="shared" si="23"/>
        <v>96</v>
      </c>
      <c r="J117" s="72">
        <f t="shared" si="24"/>
        <v>24</v>
      </c>
      <c r="K117" s="72">
        <f t="shared" si="25"/>
        <v>57</v>
      </c>
      <c r="L117" s="72">
        <f t="shared" si="26"/>
        <v>0</v>
      </c>
      <c r="M117" s="72">
        <f t="shared" si="27"/>
        <v>36</v>
      </c>
      <c r="N117" s="72">
        <v>0</v>
      </c>
      <c r="O117" s="146">
        <f t="shared" si="28"/>
        <v>0.99600000000000011</v>
      </c>
      <c r="P117" s="157">
        <f>10%</f>
        <v>0.1</v>
      </c>
      <c r="Q117" s="146">
        <f t="shared" si="29"/>
        <v>0.17100000000000004</v>
      </c>
      <c r="R117" s="146">
        <f t="shared" si="30"/>
        <v>8.3999999999999991E-2</v>
      </c>
      <c r="S117" s="146">
        <f t="shared" si="31"/>
        <v>2.1000000000000001E-2</v>
      </c>
      <c r="T117" s="146">
        <f t="shared" si="32"/>
        <v>2.1000000000000001E-2</v>
      </c>
      <c r="U117" s="146">
        <f t="shared" si="33"/>
        <v>6.3E-2</v>
      </c>
      <c r="V117" s="146">
        <f t="shared" si="34"/>
        <v>2.1000000000000001E-2</v>
      </c>
      <c r="W117" s="146">
        <f t="shared" si="35"/>
        <v>2.1000000000000001E-2</v>
      </c>
      <c r="X117" s="146">
        <f t="shared" si="36"/>
        <v>2.1000000000000001E-2</v>
      </c>
      <c r="Y117" s="161">
        <f t="shared" si="38"/>
        <v>0.112</v>
      </c>
    </row>
    <row r="118" spans="2:25" x14ac:dyDescent="0.2">
      <c r="B118" s="1" t="str">
        <f t="shared" si="37"/>
        <v>龙系16</v>
      </c>
      <c r="C118" s="72">
        <f t="shared" si="39"/>
        <v>16</v>
      </c>
      <c r="D118" s="71" t="s">
        <v>3147</v>
      </c>
      <c r="E118" s="72" t="str">
        <f t="shared" si="20"/>
        <v>火炎</v>
      </c>
      <c r="F118" s="72"/>
      <c r="G118" s="72">
        <f t="shared" si="21"/>
        <v>222</v>
      </c>
      <c r="H118" s="72">
        <f t="shared" si="22"/>
        <v>20</v>
      </c>
      <c r="I118" s="72">
        <f t="shared" si="23"/>
        <v>103</v>
      </c>
      <c r="J118" s="72">
        <f t="shared" si="24"/>
        <v>26</v>
      </c>
      <c r="K118" s="72">
        <f t="shared" si="25"/>
        <v>61</v>
      </c>
      <c r="L118" s="72">
        <f t="shared" si="26"/>
        <v>0</v>
      </c>
      <c r="M118" s="72">
        <f t="shared" si="27"/>
        <v>39</v>
      </c>
      <c r="N118" s="72">
        <v>0</v>
      </c>
      <c r="O118" s="146">
        <f t="shared" si="28"/>
        <v>1.0144</v>
      </c>
      <c r="P118" s="157">
        <f>10%</f>
        <v>0.1</v>
      </c>
      <c r="Q118" s="146">
        <f t="shared" si="29"/>
        <v>0.17250000000000004</v>
      </c>
      <c r="R118" s="146">
        <f t="shared" si="30"/>
        <v>0.09</v>
      </c>
      <c r="S118" s="146">
        <f t="shared" si="31"/>
        <v>2.2500000000000003E-2</v>
      </c>
      <c r="T118" s="146">
        <f t="shared" si="32"/>
        <v>2.2500000000000003E-2</v>
      </c>
      <c r="U118" s="146">
        <f t="shared" si="33"/>
        <v>6.7500000000000004E-2</v>
      </c>
      <c r="V118" s="146">
        <f t="shared" si="34"/>
        <v>2.2500000000000003E-2</v>
      </c>
      <c r="W118" s="146">
        <f t="shared" si="35"/>
        <v>2.2500000000000003E-2</v>
      </c>
      <c r="X118" s="146">
        <f t="shared" si="36"/>
        <v>2.2500000000000003E-2</v>
      </c>
      <c r="Y118" s="161">
        <f t="shared" si="38"/>
        <v>0.113</v>
      </c>
    </row>
    <row r="119" spans="2:25" x14ac:dyDescent="0.2">
      <c r="B119" s="1" t="str">
        <f t="shared" si="37"/>
        <v>龙系17</v>
      </c>
      <c r="C119" s="72">
        <f t="shared" si="39"/>
        <v>17</v>
      </c>
      <c r="D119" s="71" t="s">
        <v>3147</v>
      </c>
      <c r="E119" s="72" t="str">
        <f t="shared" si="20"/>
        <v>火炎</v>
      </c>
      <c r="F119" s="72"/>
      <c r="G119" s="72">
        <f t="shared" si="21"/>
        <v>241</v>
      </c>
      <c r="H119" s="72">
        <f t="shared" si="22"/>
        <v>21</v>
      </c>
      <c r="I119" s="72">
        <f t="shared" si="23"/>
        <v>111</v>
      </c>
      <c r="J119" s="72">
        <f t="shared" si="24"/>
        <v>28</v>
      </c>
      <c r="K119" s="72">
        <f t="shared" si="25"/>
        <v>66</v>
      </c>
      <c r="L119" s="72">
        <f t="shared" si="26"/>
        <v>0</v>
      </c>
      <c r="M119" s="72">
        <f t="shared" si="27"/>
        <v>43</v>
      </c>
      <c r="N119" s="72">
        <v>0</v>
      </c>
      <c r="O119" s="146">
        <f t="shared" si="28"/>
        <v>1.0327999999999999</v>
      </c>
      <c r="P119" s="157">
        <f>10%</f>
        <v>0.1</v>
      </c>
      <c r="Q119" s="146">
        <f t="shared" si="29"/>
        <v>0.17400000000000004</v>
      </c>
      <c r="R119" s="146">
        <f t="shared" si="30"/>
        <v>9.6000000000000002E-2</v>
      </c>
      <c r="S119" s="146">
        <f t="shared" si="31"/>
        <v>2.4000000000000004E-2</v>
      </c>
      <c r="T119" s="146">
        <f t="shared" si="32"/>
        <v>2.4000000000000004E-2</v>
      </c>
      <c r="U119" s="146">
        <f t="shared" si="33"/>
        <v>7.2000000000000008E-2</v>
      </c>
      <c r="V119" s="146">
        <f t="shared" si="34"/>
        <v>2.4000000000000004E-2</v>
      </c>
      <c r="W119" s="146">
        <f t="shared" si="35"/>
        <v>2.4000000000000004E-2</v>
      </c>
      <c r="X119" s="146">
        <f t="shared" si="36"/>
        <v>2.4000000000000004E-2</v>
      </c>
      <c r="Y119" s="161">
        <f t="shared" si="38"/>
        <v>0.11433333333333334</v>
      </c>
    </row>
    <row r="120" spans="2:25" x14ac:dyDescent="0.2">
      <c r="B120" s="1" t="str">
        <f t="shared" si="37"/>
        <v>龙系18</v>
      </c>
      <c r="C120" s="72">
        <f t="shared" si="39"/>
        <v>18</v>
      </c>
      <c r="D120" s="71" t="s">
        <v>3147</v>
      </c>
      <c r="E120" s="72" t="str">
        <f t="shared" si="20"/>
        <v>火炎</v>
      </c>
      <c r="F120" s="72"/>
      <c r="G120" s="72">
        <f t="shared" si="21"/>
        <v>261</v>
      </c>
      <c r="H120" s="72">
        <f t="shared" si="22"/>
        <v>23</v>
      </c>
      <c r="I120" s="72">
        <f t="shared" si="23"/>
        <v>120</v>
      </c>
      <c r="J120" s="72">
        <f t="shared" si="24"/>
        <v>31</v>
      </c>
      <c r="K120" s="72">
        <f t="shared" si="25"/>
        <v>70</v>
      </c>
      <c r="L120" s="72">
        <f t="shared" si="26"/>
        <v>0</v>
      </c>
      <c r="M120" s="72">
        <f t="shared" si="27"/>
        <v>47</v>
      </c>
      <c r="N120" s="72">
        <v>0</v>
      </c>
      <c r="O120" s="146">
        <f t="shared" si="28"/>
        <v>1.0512000000000001</v>
      </c>
      <c r="P120" s="157">
        <f>10%</f>
        <v>0.1</v>
      </c>
      <c r="Q120" s="146">
        <f t="shared" si="29"/>
        <v>0.17550000000000004</v>
      </c>
      <c r="R120" s="146">
        <f t="shared" si="30"/>
        <v>0.10200000000000001</v>
      </c>
      <c r="S120" s="146">
        <f t="shared" si="31"/>
        <v>2.5500000000000005E-2</v>
      </c>
      <c r="T120" s="146">
        <f t="shared" si="32"/>
        <v>2.5500000000000005E-2</v>
      </c>
      <c r="U120" s="146">
        <f t="shared" si="33"/>
        <v>7.6500000000000012E-2</v>
      </c>
      <c r="V120" s="146">
        <f t="shared" si="34"/>
        <v>2.5500000000000005E-2</v>
      </c>
      <c r="W120" s="146">
        <f t="shared" si="35"/>
        <v>2.5500000000000005E-2</v>
      </c>
      <c r="X120" s="146">
        <f t="shared" si="36"/>
        <v>2.5500000000000005E-2</v>
      </c>
      <c r="Y120" s="161">
        <f t="shared" si="38"/>
        <v>0.11566666666666667</v>
      </c>
    </row>
    <row r="121" spans="2:25" x14ac:dyDescent="0.2">
      <c r="B121" s="1" t="str">
        <f t="shared" si="37"/>
        <v>龙系19</v>
      </c>
      <c r="C121" s="72">
        <f t="shared" si="39"/>
        <v>19</v>
      </c>
      <c r="D121" s="71" t="s">
        <v>3147</v>
      </c>
      <c r="E121" s="72" t="str">
        <f t="shared" si="20"/>
        <v>火炎</v>
      </c>
      <c r="F121" s="72"/>
      <c r="G121" s="72">
        <f t="shared" si="21"/>
        <v>280</v>
      </c>
      <c r="H121" s="72">
        <f t="shared" si="22"/>
        <v>24</v>
      </c>
      <c r="I121" s="72">
        <f t="shared" si="23"/>
        <v>127</v>
      </c>
      <c r="J121" s="72">
        <f t="shared" si="24"/>
        <v>33</v>
      </c>
      <c r="K121" s="72">
        <f t="shared" si="25"/>
        <v>75</v>
      </c>
      <c r="L121" s="72">
        <f t="shared" si="26"/>
        <v>0</v>
      </c>
      <c r="M121" s="72">
        <f t="shared" si="27"/>
        <v>51</v>
      </c>
      <c r="N121" s="72">
        <v>0</v>
      </c>
      <c r="O121" s="146">
        <f t="shared" si="28"/>
        <v>1.0696000000000001</v>
      </c>
      <c r="P121" s="157">
        <f>10%</f>
        <v>0.1</v>
      </c>
      <c r="Q121" s="146">
        <f t="shared" si="29"/>
        <v>0.17700000000000005</v>
      </c>
      <c r="R121" s="146">
        <f t="shared" si="30"/>
        <v>0.10800000000000001</v>
      </c>
      <c r="S121" s="146">
        <f t="shared" si="31"/>
        <v>2.7000000000000007E-2</v>
      </c>
      <c r="T121" s="146">
        <f t="shared" si="32"/>
        <v>2.7000000000000007E-2</v>
      </c>
      <c r="U121" s="146">
        <f t="shared" si="33"/>
        <v>8.1000000000000016E-2</v>
      </c>
      <c r="V121" s="146">
        <f t="shared" si="34"/>
        <v>2.7000000000000007E-2</v>
      </c>
      <c r="W121" s="146">
        <f t="shared" si="35"/>
        <v>2.7000000000000007E-2</v>
      </c>
      <c r="X121" s="146">
        <f t="shared" si="36"/>
        <v>2.7000000000000007E-2</v>
      </c>
      <c r="Y121" s="161">
        <f t="shared" si="38"/>
        <v>0.11700000000000001</v>
      </c>
    </row>
    <row r="122" spans="2:25" x14ac:dyDescent="0.2">
      <c r="B122" s="1" t="str">
        <f t="shared" si="37"/>
        <v>龙系20</v>
      </c>
      <c r="C122" s="72">
        <f t="shared" si="39"/>
        <v>20</v>
      </c>
      <c r="D122" s="71" t="s">
        <v>3147</v>
      </c>
      <c r="E122" s="72" t="str">
        <f t="shared" si="20"/>
        <v>火炎</v>
      </c>
      <c r="F122" s="72"/>
      <c r="G122" s="72">
        <f t="shared" si="21"/>
        <v>302</v>
      </c>
      <c r="H122" s="72">
        <f t="shared" si="22"/>
        <v>26</v>
      </c>
      <c r="I122" s="72">
        <f t="shared" si="23"/>
        <v>136</v>
      </c>
      <c r="J122" s="72">
        <f t="shared" si="24"/>
        <v>36</v>
      </c>
      <c r="K122" s="72">
        <f t="shared" si="25"/>
        <v>81</v>
      </c>
      <c r="L122" s="72">
        <f t="shared" si="26"/>
        <v>0</v>
      </c>
      <c r="M122" s="72">
        <f t="shared" si="27"/>
        <v>55</v>
      </c>
      <c r="N122" s="72">
        <v>0</v>
      </c>
      <c r="O122" s="146">
        <f t="shared" si="28"/>
        <v>1.0880000000000001</v>
      </c>
      <c r="P122" s="157">
        <f>10%</f>
        <v>0.1</v>
      </c>
      <c r="Q122" s="146">
        <f t="shared" si="29"/>
        <v>0.17850000000000005</v>
      </c>
      <c r="R122" s="146">
        <f t="shared" si="30"/>
        <v>0.11400000000000002</v>
      </c>
      <c r="S122" s="146">
        <f t="shared" si="31"/>
        <v>2.8500000000000008E-2</v>
      </c>
      <c r="T122" s="146">
        <f t="shared" si="32"/>
        <v>2.8500000000000008E-2</v>
      </c>
      <c r="U122" s="146">
        <f t="shared" si="33"/>
        <v>8.550000000000002E-2</v>
      </c>
      <c r="V122" s="146">
        <f t="shared" si="34"/>
        <v>2.8500000000000008E-2</v>
      </c>
      <c r="W122" s="146">
        <f t="shared" si="35"/>
        <v>2.8500000000000008E-2</v>
      </c>
      <c r="X122" s="146">
        <f t="shared" si="36"/>
        <v>2.8500000000000008E-2</v>
      </c>
      <c r="Y122" s="161">
        <f t="shared" si="38"/>
        <v>0.11833333333333335</v>
      </c>
    </row>
    <row r="123" spans="2:25" x14ac:dyDescent="0.2">
      <c r="B123" s="1" t="str">
        <f t="shared" si="37"/>
        <v>龙系21</v>
      </c>
      <c r="C123" s="72">
        <f t="shared" si="39"/>
        <v>21</v>
      </c>
      <c r="D123" s="71" t="s">
        <v>3147</v>
      </c>
      <c r="E123" s="72" t="str">
        <f t="shared" si="20"/>
        <v>火炎</v>
      </c>
      <c r="F123" s="72"/>
      <c r="G123" s="72">
        <f t="shared" si="21"/>
        <v>326</v>
      </c>
      <c r="H123" s="72">
        <f t="shared" si="22"/>
        <v>27</v>
      </c>
      <c r="I123" s="72">
        <f t="shared" si="23"/>
        <v>145</v>
      </c>
      <c r="J123" s="72">
        <f t="shared" si="24"/>
        <v>39</v>
      </c>
      <c r="K123" s="72">
        <f t="shared" si="25"/>
        <v>86</v>
      </c>
      <c r="L123" s="72">
        <f t="shared" si="26"/>
        <v>0</v>
      </c>
      <c r="M123" s="72">
        <f t="shared" si="27"/>
        <v>59</v>
      </c>
      <c r="N123" s="72">
        <v>0</v>
      </c>
      <c r="O123" s="146">
        <f t="shared" si="28"/>
        <v>1.1064000000000001</v>
      </c>
      <c r="P123" s="157">
        <f>10%</f>
        <v>0.1</v>
      </c>
      <c r="Q123" s="146">
        <f t="shared" si="29"/>
        <v>0.18000000000000005</v>
      </c>
      <c r="R123" s="146">
        <f t="shared" si="30"/>
        <v>0.12000000000000002</v>
      </c>
      <c r="S123" s="146">
        <f t="shared" si="31"/>
        <v>3.0000000000000009E-2</v>
      </c>
      <c r="T123" s="146">
        <f t="shared" si="32"/>
        <v>3.0000000000000009E-2</v>
      </c>
      <c r="U123" s="146">
        <f t="shared" si="33"/>
        <v>9.0000000000000024E-2</v>
      </c>
      <c r="V123" s="146">
        <f t="shared" si="34"/>
        <v>3.0000000000000009E-2</v>
      </c>
      <c r="W123" s="146">
        <f t="shared" si="35"/>
        <v>3.0000000000000009E-2</v>
      </c>
      <c r="X123" s="146">
        <f t="shared" si="36"/>
        <v>3.0000000000000009E-2</v>
      </c>
      <c r="Y123" s="161">
        <f t="shared" si="38"/>
        <v>0.11966666666666667</v>
      </c>
    </row>
    <row r="124" spans="2:25" x14ac:dyDescent="0.2">
      <c r="B124" s="1" t="str">
        <f t="shared" si="37"/>
        <v>龙系22</v>
      </c>
      <c r="C124" s="72">
        <f t="shared" si="39"/>
        <v>22</v>
      </c>
      <c r="D124" s="71" t="s">
        <v>3147</v>
      </c>
      <c r="E124" s="72" t="str">
        <f t="shared" si="20"/>
        <v>火炎</v>
      </c>
      <c r="F124" s="72"/>
      <c r="G124" s="72">
        <f t="shared" si="21"/>
        <v>348</v>
      </c>
      <c r="H124" s="72">
        <f t="shared" si="22"/>
        <v>29</v>
      </c>
      <c r="I124" s="72">
        <f t="shared" si="23"/>
        <v>154</v>
      </c>
      <c r="J124" s="72">
        <f t="shared" si="24"/>
        <v>41</v>
      </c>
      <c r="K124" s="72">
        <f t="shared" si="25"/>
        <v>92</v>
      </c>
      <c r="L124" s="72">
        <f t="shared" si="26"/>
        <v>0</v>
      </c>
      <c r="M124" s="72">
        <f t="shared" si="27"/>
        <v>63</v>
      </c>
      <c r="N124" s="72">
        <v>0</v>
      </c>
      <c r="O124" s="146">
        <f t="shared" si="28"/>
        <v>1.1248</v>
      </c>
      <c r="P124" s="157">
        <f>10%</f>
        <v>0.1</v>
      </c>
      <c r="Q124" s="146">
        <f t="shared" si="29"/>
        <v>0.18150000000000005</v>
      </c>
      <c r="R124" s="146">
        <f t="shared" si="30"/>
        <v>0.12600000000000003</v>
      </c>
      <c r="S124" s="146">
        <f t="shared" si="31"/>
        <v>3.1500000000000007E-2</v>
      </c>
      <c r="T124" s="146">
        <f t="shared" si="32"/>
        <v>3.1500000000000007E-2</v>
      </c>
      <c r="U124" s="146">
        <f t="shared" si="33"/>
        <v>9.4500000000000028E-2</v>
      </c>
      <c r="V124" s="146">
        <f t="shared" si="34"/>
        <v>3.1500000000000007E-2</v>
      </c>
      <c r="W124" s="146">
        <f t="shared" si="35"/>
        <v>3.1500000000000007E-2</v>
      </c>
      <c r="X124" s="146">
        <f t="shared" si="36"/>
        <v>3.1500000000000007E-2</v>
      </c>
      <c r="Y124" s="161">
        <f t="shared" si="38"/>
        <v>0.12100000000000001</v>
      </c>
    </row>
    <row r="125" spans="2:25" x14ac:dyDescent="0.2">
      <c r="B125" s="1" t="str">
        <f t="shared" si="37"/>
        <v>龙系23</v>
      </c>
      <c r="C125" s="72">
        <f t="shared" si="39"/>
        <v>23</v>
      </c>
      <c r="D125" s="71" t="s">
        <v>3147</v>
      </c>
      <c r="E125" s="72" t="str">
        <f t="shared" si="20"/>
        <v>火炎</v>
      </c>
      <c r="F125" s="72"/>
      <c r="G125" s="72">
        <f t="shared" si="21"/>
        <v>370</v>
      </c>
      <c r="H125" s="72">
        <f t="shared" si="22"/>
        <v>30</v>
      </c>
      <c r="I125" s="72">
        <f t="shared" si="23"/>
        <v>165</v>
      </c>
      <c r="J125" s="72">
        <f t="shared" si="24"/>
        <v>44</v>
      </c>
      <c r="K125" s="72">
        <f t="shared" si="25"/>
        <v>97</v>
      </c>
      <c r="L125" s="72">
        <f t="shared" si="26"/>
        <v>0</v>
      </c>
      <c r="M125" s="72">
        <f t="shared" si="27"/>
        <v>67</v>
      </c>
      <c r="N125" s="72">
        <v>0</v>
      </c>
      <c r="O125" s="146">
        <f t="shared" si="28"/>
        <v>1.1432</v>
      </c>
      <c r="P125" s="157">
        <f>10%</f>
        <v>0.1</v>
      </c>
      <c r="Q125" s="146">
        <f t="shared" si="29"/>
        <v>0.18300000000000005</v>
      </c>
      <c r="R125" s="146">
        <f t="shared" si="30"/>
        <v>0.13200000000000003</v>
      </c>
      <c r="S125" s="146">
        <f t="shared" si="31"/>
        <v>3.3000000000000008E-2</v>
      </c>
      <c r="T125" s="146">
        <f t="shared" si="32"/>
        <v>3.3000000000000008E-2</v>
      </c>
      <c r="U125" s="146">
        <f t="shared" si="33"/>
        <v>9.9000000000000032E-2</v>
      </c>
      <c r="V125" s="146">
        <f t="shared" si="34"/>
        <v>3.3000000000000008E-2</v>
      </c>
      <c r="W125" s="146">
        <f t="shared" si="35"/>
        <v>3.3000000000000008E-2</v>
      </c>
      <c r="X125" s="146">
        <f t="shared" si="36"/>
        <v>3.3000000000000008E-2</v>
      </c>
      <c r="Y125" s="161">
        <f t="shared" si="38"/>
        <v>0.12233333333333334</v>
      </c>
    </row>
    <row r="126" spans="2:25" x14ac:dyDescent="0.2">
      <c r="B126" s="1" t="str">
        <f t="shared" si="37"/>
        <v>龙系24</v>
      </c>
      <c r="C126" s="72">
        <f t="shared" si="39"/>
        <v>24</v>
      </c>
      <c r="D126" s="71" t="s">
        <v>3147</v>
      </c>
      <c r="E126" s="72" t="str">
        <f t="shared" si="20"/>
        <v>火炎</v>
      </c>
      <c r="F126" s="72"/>
      <c r="G126" s="72">
        <f t="shared" si="21"/>
        <v>395</v>
      </c>
      <c r="H126" s="72">
        <f t="shared" si="22"/>
        <v>32</v>
      </c>
      <c r="I126" s="72">
        <f t="shared" si="23"/>
        <v>174</v>
      </c>
      <c r="J126" s="72">
        <f t="shared" si="24"/>
        <v>47</v>
      </c>
      <c r="K126" s="72">
        <f t="shared" si="25"/>
        <v>103</v>
      </c>
      <c r="L126" s="72">
        <f t="shared" si="26"/>
        <v>0</v>
      </c>
      <c r="M126" s="72">
        <f t="shared" si="27"/>
        <v>72</v>
      </c>
      <c r="N126" s="72">
        <v>0</v>
      </c>
      <c r="O126" s="146">
        <f t="shared" si="28"/>
        <v>1.1616</v>
      </c>
      <c r="P126" s="157">
        <f>10%</f>
        <v>0.1</v>
      </c>
      <c r="Q126" s="146">
        <f t="shared" si="29"/>
        <v>0.18450000000000005</v>
      </c>
      <c r="R126" s="146">
        <f t="shared" si="30"/>
        <v>0.13800000000000004</v>
      </c>
      <c r="S126" s="146">
        <f t="shared" si="31"/>
        <v>3.450000000000001E-2</v>
      </c>
      <c r="T126" s="146">
        <f t="shared" si="32"/>
        <v>3.450000000000001E-2</v>
      </c>
      <c r="U126" s="146">
        <f t="shared" si="33"/>
        <v>0.10350000000000004</v>
      </c>
      <c r="V126" s="146">
        <f t="shared" si="34"/>
        <v>3.450000000000001E-2</v>
      </c>
      <c r="W126" s="146">
        <f t="shared" si="35"/>
        <v>3.450000000000001E-2</v>
      </c>
      <c r="X126" s="146">
        <f t="shared" si="36"/>
        <v>3.450000000000001E-2</v>
      </c>
      <c r="Y126" s="161">
        <f t="shared" si="38"/>
        <v>0.124</v>
      </c>
    </row>
    <row r="127" spans="2:25" x14ac:dyDescent="0.2">
      <c r="B127" s="1" t="str">
        <f t="shared" si="37"/>
        <v>龙系25</v>
      </c>
      <c r="C127" s="72">
        <f t="shared" si="39"/>
        <v>25</v>
      </c>
      <c r="D127" s="71" t="s">
        <v>3147</v>
      </c>
      <c r="E127" s="72" t="str">
        <f t="shared" si="20"/>
        <v>火炎</v>
      </c>
      <c r="F127" s="72"/>
      <c r="G127" s="72">
        <f t="shared" si="21"/>
        <v>421</v>
      </c>
      <c r="H127" s="72">
        <f t="shared" si="22"/>
        <v>33</v>
      </c>
      <c r="I127" s="72">
        <f t="shared" si="23"/>
        <v>184</v>
      </c>
      <c r="J127" s="72">
        <f t="shared" si="24"/>
        <v>50</v>
      </c>
      <c r="K127" s="72">
        <f t="shared" si="25"/>
        <v>109</v>
      </c>
      <c r="L127" s="72">
        <f t="shared" si="26"/>
        <v>0</v>
      </c>
      <c r="M127" s="72">
        <f t="shared" si="27"/>
        <v>76</v>
      </c>
      <c r="N127" s="72">
        <v>0</v>
      </c>
      <c r="O127" s="146">
        <f t="shared" si="28"/>
        <v>1.1800000000000002</v>
      </c>
      <c r="P127" s="157">
        <f>10%</f>
        <v>0.1</v>
      </c>
      <c r="Q127" s="146">
        <f t="shared" si="29"/>
        <v>0.18600000000000005</v>
      </c>
      <c r="R127" s="146">
        <f t="shared" si="30"/>
        <v>0.14400000000000004</v>
      </c>
      <c r="S127" s="146">
        <f t="shared" si="31"/>
        <v>3.6000000000000011E-2</v>
      </c>
      <c r="T127" s="146">
        <f t="shared" si="32"/>
        <v>3.6000000000000011E-2</v>
      </c>
      <c r="U127" s="146">
        <f t="shared" si="33"/>
        <v>0.10800000000000004</v>
      </c>
      <c r="V127" s="146">
        <f t="shared" si="34"/>
        <v>3.6000000000000011E-2</v>
      </c>
      <c r="W127" s="146">
        <f t="shared" si="35"/>
        <v>3.6000000000000011E-2</v>
      </c>
      <c r="X127" s="146">
        <f t="shared" si="36"/>
        <v>3.6000000000000011E-2</v>
      </c>
      <c r="Y127" s="161">
        <f t="shared" si="38"/>
        <v>0.12533333333333335</v>
      </c>
    </row>
    <row r="128" spans="2:25" x14ac:dyDescent="0.2">
      <c r="B128" s="1" t="str">
        <f t="shared" si="37"/>
        <v>龙系26</v>
      </c>
      <c r="C128" s="72">
        <f t="shared" si="39"/>
        <v>26</v>
      </c>
      <c r="D128" s="71" t="s">
        <v>3147</v>
      </c>
      <c r="E128" s="72" t="str">
        <f t="shared" si="20"/>
        <v>火炎</v>
      </c>
      <c r="F128" s="72"/>
      <c r="G128" s="72">
        <f t="shared" si="21"/>
        <v>447</v>
      </c>
      <c r="H128" s="72">
        <f t="shared" si="22"/>
        <v>35</v>
      </c>
      <c r="I128" s="72">
        <f t="shared" si="23"/>
        <v>195</v>
      </c>
      <c r="J128" s="72">
        <f t="shared" si="24"/>
        <v>53</v>
      </c>
      <c r="K128" s="72">
        <f t="shared" si="25"/>
        <v>115</v>
      </c>
      <c r="L128" s="72">
        <f t="shared" si="26"/>
        <v>0</v>
      </c>
      <c r="M128" s="72">
        <f t="shared" si="27"/>
        <v>81</v>
      </c>
      <c r="N128" s="72">
        <v>0</v>
      </c>
      <c r="O128" s="146">
        <f t="shared" si="28"/>
        <v>1.1984000000000001</v>
      </c>
      <c r="P128" s="157">
        <f>10%</f>
        <v>0.1</v>
      </c>
      <c r="Q128" s="146">
        <f t="shared" si="29"/>
        <v>0.18750000000000006</v>
      </c>
      <c r="R128" s="146">
        <f t="shared" si="30"/>
        <v>0.15000000000000002</v>
      </c>
      <c r="S128" s="146">
        <f t="shared" si="31"/>
        <v>3.7500000000000012E-2</v>
      </c>
      <c r="T128" s="146">
        <f t="shared" si="32"/>
        <v>3.7500000000000012E-2</v>
      </c>
      <c r="U128" s="146">
        <f t="shared" si="33"/>
        <v>0.11250000000000004</v>
      </c>
      <c r="V128" s="146">
        <f t="shared" si="34"/>
        <v>3.7500000000000012E-2</v>
      </c>
      <c r="W128" s="146">
        <f t="shared" si="35"/>
        <v>3.7500000000000012E-2</v>
      </c>
      <c r="X128" s="146">
        <f t="shared" si="36"/>
        <v>3.7500000000000012E-2</v>
      </c>
      <c r="Y128" s="161">
        <f t="shared" si="38"/>
        <v>0.127</v>
      </c>
    </row>
    <row r="129" spans="2:25" x14ac:dyDescent="0.2">
      <c r="B129" s="1" t="str">
        <f t="shared" si="37"/>
        <v>龙系27</v>
      </c>
      <c r="C129" s="72">
        <f t="shared" si="39"/>
        <v>27</v>
      </c>
      <c r="D129" s="71" t="s">
        <v>3147</v>
      </c>
      <c r="E129" s="72" t="str">
        <f t="shared" si="20"/>
        <v>火炎</v>
      </c>
      <c r="F129" s="72"/>
      <c r="G129" s="72">
        <f t="shared" si="21"/>
        <v>473</v>
      </c>
      <c r="H129" s="72">
        <f t="shared" si="22"/>
        <v>36</v>
      </c>
      <c r="I129" s="72">
        <f t="shared" si="23"/>
        <v>205</v>
      </c>
      <c r="J129" s="72">
        <f t="shared" si="24"/>
        <v>56</v>
      </c>
      <c r="K129" s="72">
        <f t="shared" si="25"/>
        <v>122</v>
      </c>
      <c r="L129" s="72">
        <f t="shared" si="26"/>
        <v>0</v>
      </c>
      <c r="M129" s="72">
        <f t="shared" si="27"/>
        <v>86</v>
      </c>
      <c r="N129" s="72">
        <v>0</v>
      </c>
      <c r="O129" s="146">
        <f t="shared" si="28"/>
        <v>1.2168000000000001</v>
      </c>
      <c r="P129" s="157">
        <f>10%</f>
        <v>0.1</v>
      </c>
      <c r="Q129" s="146">
        <f t="shared" si="29"/>
        <v>0.18900000000000006</v>
      </c>
      <c r="R129" s="146">
        <f t="shared" si="30"/>
        <v>0.15600000000000003</v>
      </c>
      <c r="S129" s="146">
        <f t="shared" si="31"/>
        <v>3.9000000000000014E-2</v>
      </c>
      <c r="T129" s="146">
        <f t="shared" si="32"/>
        <v>3.9000000000000014E-2</v>
      </c>
      <c r="U129" s="146">
        <f t="shared" si="33"/>
        <v>0.11700000000000005</v>
      </c>
      <c r="V129" s="146">
        <f t="shared" si="34"/>
        <v>3.9000000000000014E-2</v>
      </c>
      <c r="W129" s="146">
        <f t="shared" si="35"/>
        <v>3.9000000000000014E-2</v>
      </c>
      <c r="X129" s="146">
        <f t="shared" si="36"/>
        <v>3.9000000000000014E-2</v>
      </c>
      <c r="Y129" s="161">
        <f t="shared" si="38"/>
        <v>0.12866666666666668</v>
      </c>
    </row>
    <row r="130" spans="2:25" x14ac:dyDescent="0.2">
      <c r="B130" s="1" t="str">
        <f t="shared" si="37"/>
        <v>龙系28</v>
      </c>
      <c r="C130" s="72">
        <f t="shared" si="39"/>
        <v>28</v>
      </c>
      <c r="D130" s="71" t="s">
        <v>3147</v>
      </c>
      <c r="E130" s="72" t="str">
        <f t="shared" si="20"/>
        <v>火炎</v>
      </c>
      <c r="F130" s="72"/>
      <c r="G130" s="72">
        <f t="shared" si="21"/>
        <v>497</v>
      </c>
      <c r="H130" s="72">
        <f t="shared" si="22"/>
        <v>38</v>
      </c>
      <c r="I130" s="72">
        <f t="shared" si="23"/>
        <v>217</v>
      </c>
      <c r="J130" s="72">
        <f t="shared" si="24"/>
        <v>60</v>
      </c>
      <c r="K130" s="72">
        <f t="shared" si="25"/>
        <v>128</v>
      </c>
      <c r="L130" s="72">
        <f t="shared" si="26"/>
        <v>0</v>
      </c>
      <c r="M130" s="72">
        <f t="shared" si="27"/>
        <v>91</v>
      </c>
      <c r="N130" s="72">
        <v>0</v>
      </c>
      <c r="O130" s="146">
        <f t="shared" si="28"/>
        <v>1.2352000000000001</v>
      </c>
      <c r="P130" s="157">
        <f>10%</f>
        <v>0.1</v>
      </c>
      <c r="Q130" s="146">
        <f t="shared" si="29"/>
        <v>0.19050000000000006</v>
      </c>
      <c r="R130" s="146">
        <f t="shared" si="30"/>
        <v>0.16200000000000003</v>
      </c>
      <c r="S130" s="146">
        <f t="shared" si="31"/>
        <v>4.0500000000000015E-2</v>
      </c>
      <c r="T130" s="146">
        <f t="shared" si="32"/>
        <v>4.0500000000000015E-2</v>
      </c>
      <c r="U130" s="146">
        <f t="shared" si="33"/>
        <v>0.12150000000000005</v>
      </c>
      <c r="V130" s="146">
        <f t="shared" si="34"/>
        <v>4.0500000000000015E-2</v>
      </c>
      <c r="W130" s="146">
        <f t="shared" si="35"/>
        <v>4.0500000000000015E-2</v>
      </c>
      <c r="X130" s="146">
        <f t="shared" si="36"/>
        <v>4.0500000000000015E-2</v>
      </c>
      <c r="Y130" s="161">
        <f t="shared" si="38"/>
        <v>0.13033333333333333</v>
      </c>
    </row>
    <row r="131" spans="2:25" x14ac:dyDescent="0.2">
      <c r="B131" s="1" t="str">
        <f t="shared" si="37"/>
        <v>龙系29</v>
      </c>
      <c r="C131" s="72">
        <f t="shared" si="39"/>
        <v>29</v>
      </c>
      <c r="D131" s="71" t="s">
        <v>3147</v>
      </c>
      <c r="E131" s="72" t="str">
        <f t="shared" si="20"/>
        <v>火炎</v>
      </c>
      <c r="F131" s="72"/>
      <c r="G131" s="72">
        <f t="shared" si="21"/>
        <v>523</v>
      </c>
      <c r="H131" s="72">
        <f t="shared" si="22"/>
        <v>39</v>
      </c>
      <c r="I131" s="72">
        <f t="shared" si="23"/>
        <v>228</v>
      </c>
      <c r="J131" s="72">
        <f t="shared" si="24"/>
        <v>63</v>
      </c>
      <c r="K131" s="72">
        <f t="shared" si="25"/>
        <v>135</v>
      </c>
      <c r="L131" s="72">
        <f t="shared" si="26"/>
        <v>0</v>
      </c>
      <c r="M131" s="72">
        <f t="shared" si="27"/>
        <v>96</v>
      </c>
      <c r="N131" s="72">
        <v>0</v>
      </c>
      <c r="O131" s="146">
        <f t="shared" si="28"/>
        <v>1.2536</v>
      </c>
      <c r="P131" s="157">
        <f>10%</f>
        <v>0.1</v>
      </c>
      <c r="Q131" s="146">
        <f t="shared" si="29"/>
        <v>0.19200000000000006</v>
      </c>
      <c r="R131" s="146">
        <f t="shared" si="30"/>
        <v>0.16800000000000004</v>
      </c>
      <c r="S131" s="146">
        <f t="shared" si="31"/>
        <v>4.2000000000000016E-2</v>
      </c>
      <c r="T131" s="146">
        <f t="shared" si="32"/>
        <v>4.2000000000000016E-2</v>
      </c>
      <c r="U131" s="146">
        <f t="shared" si="33"/>
        <v>0.12600000000000006</v>
      </c>
      <c r="V131" s="146">
        <f t="shared" si="34"/>
        <v>4.2000000000000016E-2</v>
      </c>
      <c r="W131" s="146">
        <f t="shared" si="35"/>
        <v>4.2000000000000016E-2</v>
      </c>
      <c r="X131" s="146">
        <f t="shared" si="36"/>
        <v>4.2000000000000016E-2</v>
      </c>
      <c r="Y131" s="161">
        <f t="shared" si="38"/>
        <v>0.13200000000000001</v>
      </c>
    </row>
    <row r="132" spans="2:25" x14ac:dyDescent="0.2">
      <c r="B132" s="1" t="str">
        <f t="shared" si="37"/>
        <v>龙系30</v>
      </c>
      <c r="C132" s="72">
        <f t="shared" si="39"/>
        <v>30</v>
      </c>
      <c r="D132" s="71" t="s">
        <v>3147</v>
      </c>
      <c r="E132" s="72" t="str">
        <f t="shared" ref="E132:E195" si="40">VLOOKUP(D132,monster_per,2,FALSE)</f>
        <v>火炎</v>
      </c>
      <c r="F132" s="72"/>
      <c r="G132" s="72">
        <f t="shared" ref="G132:G195" si="41">INT(VLOOKUP($C132,monster_lvl,2,FALSE)*(1+VLOOKUP($D132,monster_per,3,FALSE)))</f>
        <v>552</v>
      </c>
      <c r="H132" s="72">
        <f t="shared" ref="H132:H195" si="42">INT(VLOOKUP($C132,monster_lvl,3,FALSE)*(1+VLOOKUP($D132,monster_per,4,FALSE)))</f>
        <v>41</v>
      </c>
      <c r="I132" s="72">
        <f t="shared" ref="I132:I195" si="43">INT(VLOOKUP($C132,monster_lvl,4,FALSE)*(1+VLOOKUP($D132,monster_per,5,FALSE)))</f>
        <v>240</v>
      </c>
      <c r="J132" s="72">
        <f t="shared" ref="J132:J195" si="44">INT(VLOOKUP($C132,monster_lvl,5,FALSE)*(1+VLOOKUP($D132,monster_per,11,FALSE)))</f>
        <v>66</v>
      </c>
      <c r="K132" s="72">
        <f t="shared" ref="K132:K195" si="45">INT(VLOOKUP($C132,monster_lvl,6,FALSE)*(1+VLOOKUP($D132,monster_per,6,FALSE)))</f>
        <v>142</v>
      </c>
      <c r="L132" s="72">
        <f t="shared" ref="L132:L195" si="46">INT(VLOOKUP($C132,monster_lvl,7,FALSE)*(1+VLOOKUP($D132,monster_per,7,FALSE)))</f>
        <v>0</v>
      </c>
      <c r="M132" s="72">
        <f t="shared" ref="M132:M195" si="47">INT(VLOOKUP($C132,monster_lvl,8,FALSE)*(1+VLOOKUP($D132,monster_per,12,FALSE)))</f>
        <v>100</v>
      </c>
      <c r="N132" s="72">
        <v>0</v>
      </c>
      <c r="O132" s="146">
        <f t="shared" ref="O132:O195" si="48">VLOOKUP($C132,monster_lvl,10,FALSE)*(1+VLOOKUP($D132,monster_per,9,FALSE))</f>
        <v>1.272</v>
      </c>
      <c r="P132" s="157">
        <f>10%</f>
        <v>0.1</v>
      </c>
      <c r="Q132" s="146">
        <f t="shared" ref="Q132:Q195" si="49">VLOOKUP($C132,monster_lvl,12,FALSE)*(1+VLOOKUP($D132,monster_per,8,FALSE))</f>
        <v>0.19350000000000006</v>
      </c>
      <c r="R132" s="146">
        <f t="shared" ref="R132:R195" si="50">VLOOKUP($C132,monster_lvl,13,FALSE)*(1+VLOOKUP($D132,monster_per,13,FALSE))</f>
        <v>0.17400000000000004</v>
      </c>
      <c r="S132" s="146">
        <f t="shared" ref="S132:S195" si="51">VLOOKUP($C132,monster_lvl,14,FALSE)*(1+VLOOKUP($D132,monster_per,14,FALSE))</f>
        <v>4.3500000000000018E-2</v>
      </c>
      <c r="T132" s="146">
        <f t="shared" ref="T132:T195" si="52">VLOOKUP($C132,monster_lvl,15,FALSE)*(1+VLOOKUP($D132,monster_per,15,FALSE))</f>
        <v>4.3500000000000018E-2</v>
      </c>
      <c r="U132" s="146">
        <f t="shared" ref="U132:U195" si="53">VLOOKUP($C132,monster_lvl,16,FALSE)*(1+VLOOKUP($D132,monster_per,16,FALSE))</f>
        <v>0.13050000000000006</v>
      </c>
      <c r="V132" s="146">
        <f t="shared" ref="V132:V195" si="54">VLOOKUP($C132,monster_lvl,17,FALSE)*(1+VLOOKUP($D132,monster_per,17,FALSE))</f>
        <v>4.3500000000000018E-2</v>
      </c>
      <c r="W132" s="146">
        <f t="shared" ref="W132:W195" si="55">VLOOKUP($C132,monster_lvl,18,FALSE)*(1+VLOOKUP($D132,monster_per,18,FALSE))</f>
        <v>4.3500000000000018E-2</v>
      </c>
      <c r="X132" s="146">
        <f t="shared" ref="X132:X195" si="56">VLOOKUP($C132,monster_lvl,19,FALSE)*(1+VLOOKUP($D132,monster_per,19,FALSE))</f>
        <v>4.3500000000000018E-2</v>
      </c>
      <c r="Y132" s="161">
        <f t="shared" si="38"/>
        <v>0.13333333333333333</v>
      </c>
    </row>
    <row r="133" spans="2:25" x14ac:dyDescent="0.2">
      <c r="B133" s="1" t="str">
        <f t="shared" ref="B133:B196" si="57">D133&amp;C133</f>
        <v>龙系31</v>
      </c>
      <c r="C133" s="72">
        <f t="shared" si="39"/>
        <v>31</v>
      </c>
      <c r="D133" s="71" t="s">
        <v>3147</v>
      </c>
      <c r="E133" s="72" t="str">
        <f t="shared" si="40"/>
        <v>火炎</v>
      </c>
      <c r="F133" s="72"/>
      <c r="G133" s="72">
        <f t="shared" si="41"/>
        <v>582</v>
      </c>
      <c r="H133" s="72">
        <f t="shared" si="42"/>
        <v>42</v>
      </c>
      <c r="I133" s="72">
        <f t="shared" si="43"/>
        <v>252</v>
      </c>
      <c r="J133" s="72">
        <f t="shared" si="44"/>
        <v>69</v>
      </c>
      <c r="K133" s="72">
        <f t="shared" si="45"/>
        <v>149</v>
      </c>
      <c r="L133" s="72">
        <f t="shared" si="46"/>
        <v>0</v>
      </c>
      <c r="M133" s="72">
        <f t="shared" si="47"/>
        <v>105</v>
      </c>
      <c r="N133" s="72">
        <v>0</v>
      </c>
      <c r="O133" s="146">
        <f t="shared" si="48"/>
        <v>1.2904</v>
      </c>
      <c r="P133" s="157">
        <f>10%</f>
        <v>0.1</v>
      </c>
      <c r="Q133" s="146">
        <f t="shared" si="49"/>
        <v>0.19500000000000006</v>
      </c>
      <c r="R133" s="146">
        <f t="shared" si="50"/>
        <v>0.18000000000000005</v>
      </c>
      <c r="S133" s="146">
        <f t="shared" si="51"/>
        <v>4.5000000000000019E-2</v>
      </c>
      <c r="T133" s="146">
        <f t="shared" si="52"/>
        <v>4.5000000000000019E-2</v>
      </c>
      <c r="U133" s="146">
        <f t="shared" si="53"/>
        <v>0.13500000000000006</v>
      </c>
      <c r="V133" s="146">
        <f t="shared" si="54"/>
        <v>4.5000000000000019E-2</v>
      </c>
      <c r="W133" s="146">
        <f t="shared" si="55"/>
        <v>4.5000000000000019E-2</v>
      </c>
      <c r="X133" s="146">
        <f t="shared" si="56"/>
        <v>4.5000000000000019E-2</v>
      </c>
      <c r="Y133" s="161">
        <f t="shared" ref="Y133:Y196" si="58">(M133/30)%+P133</f>
        <v>0.13500000000000001</v>
      </c>
    </row>
    <row r="134" spans="2:25" x14ac:dyDescent="0.2">
      <c r="B134" s="1" t="str">
        <f t="shared" si="57"/>
        <v>龙系32</v>
      </c>
      <c r="C134" s="72">
        <f t="shared" si="39"/>
        <v>32</v>
      </c>
      <c r="D134" s="71" t="s">
        <v>3147</v>
      </c>
      <c r="E134" s="72" t="str">
        <f t="shared" si="40"/>
        <v>火炎</v>
      </c>
      <c r="F134" s="72"/>
      <c r="G134" s="72">
        <f t="shared" si="41"/>
        <v>611</v>
      </c>
      <c r="H134" s="72">
        <f t="shared" si="42"/>
        <v>44</v>
      </c>
      <c r="I134" s="72">
        <f t="shared" si="43"/>
        <v>264</v>
      </c>
      <c r="J134" s="72">
        <f t="shared" si="44"/>
        <v>72</v>
      </c>
      <c r="K134" s="72">
        <f t="shared" si="45"/>
        <v>156</v>
      </c>
      <c r="L134" s="72">
        <f t="shared" si="46"/>
        <v>0</v>
      </c>
      <c r="M134" s="72">
        <f t="shared" si="47"/>
        <v>110</v>
      </c>
      <c r="N134" s="72">
        <v>0</v>
      </c>
      <c r="O134" s="146">
        <f t="shared" si="48"/>
        <v>1.3088000000000002</v>
      </c>
      <c r="P134" s="157">
        <f>10%</f>
        <v>0.1</v>
      </c>
      <c r="Q134" s="146">
        <f t="shared" si="49"/>
        <v>0.19650000000000006</v>
      </c>
      <c r="R134" s="146">
        <f t="shared" si="50"/>
        <v>0.18600000000000005</v>
      </c>
      <c r="S134" s="146">
        <f t="shared" si="51"/>
        <v>4.650000000000002E-2</v>
      </c>
      <c r="T134" s="146">
        <f t="shared" si="52"/>
        <v>4.650000000000002E-2</v>
      </c>
      <c r="U134" s="146">
        <f t="shared" si="53"/>
        <v>0.13950000000000007</v>
      </c>
      <c r="V134" s="146">
        <f t="shared" si="54"/>
        <v>4.650000000000002E-2</v>
      </c>
      <c r="W134" s="146">
        <f t="shared" si="55"/>
        <v>4.650000000000002E-2</v>
      </c>
      <c r="X134" s="146">
        <f t="shared" si="56"/>
        <v>4.650000000000002E-2</v>
      </c>
      <c r="Y134" s="161">
        <f t="shared" si="58"/>
        <v>0.13666666666666666</v>
      </c>
    </row>
    <row r="135" spans="2:25" x14ac:dyDescent="0.2">
      <c r="B135" s="1" t="str">
        <f t="shared" si="57"/>
        <v>龙系33</v>
      </c>
      <c r="C135" s="72">
        <f t="shared" si="39"/>
        <v>33</v>
      </c>
      <c r="D135" s="71" t="s">
        <v>3147</v>
      </c>
      <c r="E135" s="72" t="str">
        <f t="shared" si="40"/>
        <v>火炎</v>
      </c>
      <c r="F135" s="72"/>
      <c r="G135" s="72">
        <f t="shared" si="41"/>
        <v>639</v>
      </c>
      <c r="H135" s="72">
        <f t="shared" si="42"/>
        <v>45</v>
      </c>
      <c r="I135" s="72">
        <f t="shared" si="43"/>
        <v>277</v>
      </c>
      <c r="J135" s="72">
        <f t="shared" si="44"/>
        <v>76</v>
      </c>
      <c r="K135" s="72">
        <f t="shared" si="45"/>
        <v>164</v>
      </c>
      <c r="L135" s="72">
        <f t="shared" si="46"/>
        <v>0</v>
      </c>
      <c r="M135" s="72">
        <f t="shared" si="47"/>
        <v>116</v>
      </c>
      <c r="N135" s="72">
        <v>0</v>
      </c>
      <c r="O135" s="146">
        <f t="shared" si="48"/>
        <v>1.3271999999999999</v>
      </c>
      <c r="P135" s="157">
        <f>10%</f>
        <v>0.1</v>
      </c>
      <c r="Q135" s="146">
        <f t="shared" si="49"/>
        <v>0.19800000000000006</v>
      </c>
      <c r="R135" s="146">
        <f t="shared" si="50"/>
        <v>0.19200000000000006</v>
      </c>
      <c r="S135" s="146">
        <f t="shared" si="51"/>
        <v>4.8000000000000022E-2</v>
      </c>
      <c r="T135" s="146">
        <f t="shared" si="52"/>
        <v>4.8000000000000022E-2</v>
      </c>
      <c r="U135" s="146">
        <f t="shared" si="53"/>
        <v>0.14400000000000007</v>
      </c>
      <c r="V135" s="146">
        <f t="shared" si="54"/>
        <v>4.8000000000000022E-2</v>
      </c>
      <c r="W135" s="146">
        <f t="shared" si="55"/>
        <v>4.8000000000000022E-2</v>
      </c>
      <c r="X135" s="146">
        <f t="shared" si="56"/>
        <v>4.8000000000000022E-2</v>
      </c>
      <c r="Y135" s="161">
        <f t="shared" si="58"/>
        <v>0.13866666666666666</v>
      </c>
    </row>
    <row r="136" spans="2:25" x14ac:dyDescent="0.2">
      <c r="B136" s="1" t="str">
        <f t="shared" si="57"/>
        <v>龙系34</v>
      </c>
      <c r="C136" s="72">
        <f t="shared" si="39"/>
        <v>34</v>
      </c>
      <c r="D136" s="71" t="s">
        <v>3147</v>
      </c>
      <c r="E136" s="72" t="str">
        <f t="shared" si="40"/>
        <v>火炎</v>
      </c>
      <c r="F136" s="72"/>
      <c r="G136" s="72">
        <f t="shared" si="41"/>
        <v>668</v>
      </c>
      <c r="H136" s="72">
        <f t="shared" si="42"/>
        <v>47</v>
      </c>
      <c r="I136" s="72">
        <f t="shared" si="43"/>
        <v>291</v>
      </c>
      <c r="J136" s="72">
        <f t="shared" si="44"/>
        <v>80</v>
      </c>
      <c r="K136" s="72">
        <f t="shared" si="45"/>
        <v>171</v>
      </c>
      <c r="L136" s="72">
        <f t="shared" si="46"/>
        <v>0</v>
      </c>
      <c r="M136" s="72">
        <f t="shared" si="47"/>
        <v>121</v>
      </c>
      <c r="N136" s="72">
        <v>0</v>
      </c>
      <c r="O136" s="146">
        <f t="shared" si="48"/>
        <v>1.3456000000000001</v>
      </c>
      <c r="P136" s="157">
        <f>10%</f>
        <v>0.1</v>
      </c>
      <c r="Q136" s="146">
        <f t="shared" si="49"/>
        <v>0.19950000000000007</v>
      </c>
      <c r="R136" s="146">
        <f t="shared" si="50"/>
        <v>0.19800000000000006</v>
      </c>
      <c r="S136" s="146">
        <f t="shared" si="51"/>
        <v>4.9500000000000023E-2</v>
      </c>
      <c r="T136" s="146">
        <f t="shared" si="52"/>
        <v>4.9500000000000023E-2</v>
      </c>
      <c r="U136" s="146">
        <f t="shared" si="53"/>
        <v>0.14850000000000008</v>
      </c>
      <c r="V136" s="146">
        <f t="shared" si="54"/>
        <v>4.9500000000000023E-2</v>
      </c>
      <c r="W136" s="146">
        <f t="shared" si="55"/>
        <v>4.9500000000000023E-2</v>
      </c>
      <c r="X136" s="146">
        <f t="shared" si="56"/>
        <v>4.9500000000000023E-2</v>
      </c>
      <c r="Y136" s="161">
        <f t="shared" si="58"/>
        <v>0.14033333333333334</v>
      </c>
    </row>
    <row r="137" spans="2:25" x14ac:dyDescent="0.2">
      <c r="B137" s="1" t="str">
        <f t="shared" si="57"/>
        <v>龙系35</v>
      </c>
      <c r="C137" s="72">
        <f t="shared" si="39"/>
        <v>35</v>
      </c>
      <c r="D137" s="71" t="s">
        <v>3147</v>
      </c>
      <c r="E137" s="72" t="str">
        <f t="shared" si="40"/>
        <v>火炎</v>
      </c>
      <c r="F137" s="72"/>
      <c r="G137" s="72">
        <f t="shared" si="41"/>
        <v>698</v>
      </c>
      <c r="H137" s="72">
        <f t="shared" si="42"/>
        <v>48</v>
      </c>
      <c r="I137" s="72">
        <f t="shared" si="43"/>
        <v>303</v>
      </c>
      <c r="J137" s="72">
        <f t="shared" si="44"/>
        <v>84</v>
      </c>
      <c r="K137" s="72">
        <f t="shared" si="45"/>
        <v>179</v>
      </c>
      <c r="L137" s="72">
        <f t="shared" si="46"/>
        <v>0</v>
      </c>
      <c r="M137" s="72">
        <f t="shared" si="47"/>
        <v>127</v>
      </c>
      <c r="N137" s="72">
        <v>0</v>
      </c>
      <c r="O137" s="146">
        <f t="shared" si="48"/>
        <v>1.3640000000000001</v>
      </c>
      <c r="P137" s="157">
        <f>10%</f>
        <v>0.1</v>
      </c>
      <c r="Q137" s="146">
        <f t="shared" si="49"/>
        <v>0.20100000000000007</v>
      </c>
      <c r="R137" s="146">
        <f t="shared" si="50"/>
        <v>0.20400000000000007</v>
      </c>
      <c r="S137" s="146">
        <f t="shared" si="51"/>
        <v>5.1000000000000024E-2</v>
      </c>
      <c r="T137" s="146">
        <f t="shared" si="52"/>
        <v>5.1000000000000024E-2</v>
      </c>
      <c r="U137" s="146">
        <f t="shared" si="53"/>
        <v>0.15300000000000008</v>
      </c>
      <c r="V137" s="146">
        <f t="shared" si="54"/>
        <v>5.1000000000000024E-2</v>
      </c>
      <c r="W137" s="146">
        <f t="shared" si="55"/>
        <v>5.1000000000000024E-2</v>
      </c>
      <c r="X137" s="146">
        <f t="shared" si="56"/>
        <v>5.1000000000000024E-2</v>
      </c>
      <c r="Y137" s="161">
        <f t="shared" si="58"/>
        <v>0.14233333333333334</v>
      </c>
    </row>
    <row r="138" spans="2:25" x14ac:dyDescent="0.2">
      <c r="B138" s="1" t="str">
        <f t="shared" si="57"/>
        <v>龙系36</v>
      </c>
      <c r="C138" s="72">
        <f t="shared" si="39"/>
        <v>36</v>
      </c>
      <c r="D138" s="71" t="s">
        <v>3147</v>
      </c>
      <c r="E138" s="72" t="str">
        <f t="shared" si="40"/>
        <v>火炎</v>
      </c>
      <c r="F138" s="72"/>
      <c r="G138" s="72">
        <f t="shared" si="41"/>
        <v>730</v>
      </c>
      <c r="H138" s="72">
        <f t="shared" si="42"/>
        <v>50</v>
      </c>
      <c r="I138" s="72">
        <f t="shared" si="43"/>
        <v>316</v>
      </c>
      <c r="J138" s="72">
        <f t="shared" si="44"/>
        <v>87</v>
      </c>
      <c r="K138" s="72">
        <f t="shared" si="45"/>
        <v>187</v>
      </c>
      <c r="L138" s="72">
        <f t="shared" si="46"/>
        <v>0</v>
      </c>
      <c r="M138" s="72">
        <f t="shared" si="47"/>
        <v>132</v>
      </c>
      <c r="N138" s="72">
        <v>0</v>
      </c>
      <c r="O138" s="146">
        <f t="shared" si="48"/>
        <v>1.3824000000000001</v>
      </c>
      <c r="P138" s="157">
        <f>10%</f>
        <v>0.1</v>
      </c>
      <c r="Q138" s="146">
        <f t="shared" si="49"/>
        <v>0.20250000000000007</v>
      </c>
      <c r="R138" s="146">
        <f t="shared" si="50"/>
        <v>0.21000000000000008</v>
      </c>
      <c r="S138" s="146">
        <f t="shared" si="51"/>
        <v>5.2500000000000026E-2</v>
      </c>
      <c r="T138" s="146">
        <f t="shared" si="52"/>
        <v>5.2500000000000026E-2</v>
      </c>
      <c r="U138" s="146">
        <f t="shared" si="53"/>
        <v>0.15750000000000008</v>
      </c>
      <c r="V138" s="146">
        <f t="shared" si="54"/>
        <v>5.2500000000000026E-2</v>
      </c>
      <c r="W138" s="146">
        <f t="shared" si="55"/>
        <v>5.2500000000000026E-2</v>
      </c>
      <c r="X138" s="146">
        <f t="shared" si="56"/>
        <v>5.2500000000000026E-2</v>
      </c>
      <c r="Y138" s="161">
        <f t="shared" si="58"/>
        <v>0.14400000000000002</v>
      </c>
    </row>
    <row r="139" spans="2:25" x14ac:dyDescent="0.2">
      <c r="B139" s="1" t="str">
        <f t="shared" si="57"/>
        <v>龙系37</v>
      </c>
      <c r="C139" s="72">
        <f t="shared" si="39"/>
        <v>37</v>
      </c>
      <c r="D139" s="71" t="s">
        <v>3147</v>
      </c>
      <c r="E139" s="72" t="str">
        <f t="shared" si="40"/>
        <v>火炎</v>
      </c>
      <c r="F139" s="72"/>
      <c r="G139" s="72">
        <f t="shared" si="41"/>
        <v>763</v>
      </c>
      <c r="H139" s="72">
        <f t="shared" si="42"/>
        <v>52</v>
      </c>
      <c r="I139" s="72">
        <f t="shared" si="43"/>
        <v>330</v>
      </c>
      <c r="J139" s="72">
        <f t="shared" si="44"/>
        <v>91</v>
      </c>
      <c r="K139" s="72">
        <f t="shared" si="45"/>
        <v>195</v>
      </c>
      <c r="L139" s="72">
        <f t="shared" si="46"/>
        <v>0</v>
      </c>
      <c r="M139" s="72">
        <f t="shared" si="47"/>
        <v>138</v>
      </c>
      <c r="N139" s="72">
        <v>0</v>
      </c>
      <c r="O139" s="146">
        <f t="shared" si="48"/>
        <v>1.4008</v>
      </c>
      <c r="P139" s="157">
        <f>10%</f>
        <v>0.1</v>
      </c>
      <c r="Q139" s="146">
        <f t="shared" si="49"/>
        <v>0.20400000000000007</v>
      </c>
      <c r="R139" s="146">
        <f t="shared" si="50"/>
        <v>0.21600000000000008</v>
      </c>
      <c r="S139" s="146">
        <f t="shared" si="51"/>
        <v>5.4000000000000027E-2</v>
      </c>
      <c r="T139" s="146">
        <f t="shared" si="52"/>
        <v>5.4000000000000027E-2</v>
      </c>
      <c r="U139" s="146">
        <f t="shared" si="53"/>
        <v>0.16200000000000009</v>
      </c>
      <c r="V139" s="146">
        <f t="shared" si="54"/>
        <v>5.4000000000000027E-2</v>
      </c>
      <c r="W139" s="146">
        <f t="shared" si="55"/>
        <v>5.4000000000000027E-2</v>
      </c>
      <c r="X139" s="146">
        <f t="shared" si="56"/>
        <v>5.4000000000000027E-2</v>
      </c>
      <c r="Y139" s="161">
        <f t="shared" si="58"/>
        <v>0.14600000000000002</v>
      </c>
    </row>
    <row r="140" spans="2:25" x14ac:dyDescent="0.2">
      <c r="B140" s="1" t="str">
        <f t="shared" si="57"/>
        <v>龙系38</v>
      </c>
      <c r="C140" s="72">
        <f t="shared" si="39"/>
        <v>38</v>
      </c>
      <c r="D140" s="71" t="s">
        <v>3147</v>
      </c>
      <c r="E140" s="72" t="str">
        <f t="shared" si="40"/>
        <v>火炎</v>
      </c>
      <c r="F140" s="72"/>
      <c r="G140" s="72">
        <f t="shared" si="41"/>
        <v>794</v>
      </c>
      <c r="H140" s="72">
        <f t="shared" si="42"/>
        <v>54</v>
      </c>
      <c r="I140" s="72">
        <f t="shared" si="43"/>
        <v>345</v>
      </c>
      <c r="J140" s="72">
        <f t="shared" si="44"/>
        <v>95</v>
      </c>
      <c r="K140" s="72">
        <f t="shared" si="45"/>
        <v>204</v>
      </c>
      <c r="L140" s="72">
        <f t="shared" si="46"/>
        <v>0</v>
      </c>
      <c r="M140" s="72">
        <f t="shared" si="47"/>
        <v>144</v>
      </c>
      <c r="N140" s="72">
        <v>0</v>
      </c>
      <c r="O140" s="146">
        <f t="shared" si="48"/>
        <v>1.4192</v>
      </c>
      <c r="P140" s="157">
        <f>10%</f>
        <v>0.1</v>
      </c>
      <c r="Q140" s="146">
        <f t="shared" si="49"/>
        <v>0.20550000000000007</v>
      </c>
      <c r="R140" s="146">
        <f t="shared" si="50"/>
        <v>0.22200000000000009</v>
      </c>
      <c r="S140" s="146">
        <f t="shared" si="51"/>
        <v>5.5500000000000028E-2</v>
      </c>
      <c r="T140" s="146">
        <f t="shared" si="52"/>
        <v>5.5500000000000028E-2</v>
      </c>
      <c r="U140" s="146">
        <f t="shared" si="53"/>
        <v>0.16650000000000009</v>
      </c>
      <c r="V140" s="146">
        <f t="shared" si="54"/>
        <v>5.5500000000000028E-2</v>
      </c>
      <c r="W140" s="146">
        <f t="shared" si="55"/>
        <v>5.5500000000000028E-2</v>
      </c>
      <c r="X140" s="146">
        <f t="shared" si="56"/>
        <v>5.5500000000000028E-2</v>
      </c>
      <c r="Y140" s="161">
        <f t="shared" si="58"/>
        <v>0.14800000000000002</v>
      </c>
    </row>
    <row r="141" spans="2:25" x14ac:dyDescent="0.2">
      <c r="B141" s="1" t="str">
        <f t="shared" si="57"/>
        <v>龙系39</v>
      </c>
      <c r="C141" s="72">
        <f t="shared" si="39"/>
        <v>39</v>
      </c>
      <c r="D141" s="71" t="s">
        <v>3147</v>
      </c>
      <c r="E141" s="72" t="str">
        <f t="shared" si="40"/>
        <v>火炎</v>
      </c>
      <c r="F141" s="72"/>
      <c r="G141" s="72">
        <f t="shared" si="41"/>
        <v>825</v>
      </c>
      <c r="H141" s="72">
        <f t="shared" si="42"/>
        <v>56</v>
      </c>
      <c r="I141" s="72">
        <f t="shared" si="43"/>
        <v>360</v>
      </c>
      <c r="J141" s="72">
        <f t="shared" si="44"/>
        <v>99</v>
      </c>
      <c r="K141" s="72">
        <f t="shared" si="45"/>
        <v>212</v>
      </c>
      <c r="L141" s="72">
        <f t="shared" si="46"/>
        <v>0</v>
      </c>
      <c r="M141" s="72">
        <f t="shared" si="47"/>
        <v>149</v>
      </c>
      <c r="N141" s="72">
        <v>0</v>
      </c>
      <c r="O141" s="146">
        <f t="shared" si="48"/>
        <v>1.4376</v>
      </c>
      <c r="P141" s="157">
        <f>10%</f>
        <v>0.1</v>
      </c>
      <c r="Q141" s="146">
        <f t="shared" si="49"/>
        <v>0.20700000000000007</v>
      </c>
      <c r="R141" s="146">
        <f t="shared" si="50"/>
        <v>0.22800000000000009</v>
      </c>
      <c r="S141" s="146">
        <f t="shared" si="51"/>
        <v>5.700000000000003E-2</v>
      </c>
      <c r="T141" s="146">
        <f t="shared" si="52"/>
        <v>5.700000000000003E-2</v>
      </c>
      <c r="U141" s="146">
        <f t="shared" si="53"/>
        <v>0.1710000000000001</v>
      </c>
      <c r="V141" s="146">
        <f t="shared" si="54"/>
        <v>5.700000000000003E-2</v>
      </c>
      <c r="W141" s="146">
        <f t="shared" si="55"/>
        <v>5.700000000000003E-2</v>
      </c>
      <c r="X141" s="146">
        <f t="shared" si="56"/>
        <v>5.700000000000003E-2</v>
      </c>
      <c r="Y141" s="161">
        <f t="shared" si="58"/>
        <v>0.14966666666666667</v>
      </c>
    </row>
    <row r="142" spans="2:25" x14ac:dyDescent="0.2">
      <c r="B142" s="1" t="str">
        <f t="shared" si="57"/>
        <v>龙系40</v>
      </c>
      <c r="C142" s="72">
        <f t="shared" si="39"/>
        <v>40</v>
      </c>
      <c r="D142" s="71" t="s">
        <v>3147</v>
      </c>
      <c r="E142" s="72" t="str">
        <f t="shared" si="40"/>
        <v>火炎</v>
      </c>
      <c r="F142" s="72"/>
      <c r="G142" s="72">
        <f t="shared" si="41"/>
        <v>856</v>
      </c>
      <c r="H142" s="72">
        <f t="shared" si="42"/>
        <v>58</v>
      </c>
      <c r="I142" s="72">
        <f t="shared" si="43"/>
        <v>375</v>
      </c>
      <c r="J142" s="72">
        <f t="shared" si="44"/>
        <v>103</v>
      </c>
      <c r="K142" s="72">
        <f t="shared" si="45"/>
        <v>221</v>
      </c>
      <c r="L142" s="72">
        <f t="shared" si="46"/>
        <v>0</v>
      </c>
      <c r="M142" s="72">
        <f t="shared" si="47"/>
        <v>155</v>
      </c>
      <c r="N142" s="72">
        <v>0</v>
      </c>
      <c r="O142" s="146">
        <f t="shared" si="48"/>
        <v>1.4560000000000002</v>
      </c>
      <c r="P142" s="157">
        <f>10%</f>
        <v>0.1</v>
      </c>
      <c r="Q142" s="146">
        <f t="shared" si="49"/>
        <v>0.20850000000000007</v>
      </c>
      <c r="R142" s="146">
        <f t="shared" si="50"/>
        <v>0.2340000000000001</v>
      </c>
      <c r="S142" s="146">
        <f t="shared" si="51"/>
        <v>5.8500000000000031E-2</v>
      </c>
      <c r="T142" s="146">
        <f t="shared" si="52"/>
        <v>5.8500000000000031E-2</v>
      </c>
      <c r="U142" s="146">
        <f t="shared" si="53"/>
        <v>0.1755000000000001</v>
      </c>
      <c r="V142" s="146">
        <f t="shared" si="54"/>
        <v>5.8500000000000031E-2</v>
      </c>
      <c r="W142" s="146">
        <f t="shared" si="55"/>
        <v>5.8500000000000031E-2</v>
      </c>
      <c r="X142" s="146">
        <f t="shared" si="56"/>
        <v>5.8500000000000031E-2</v>
      </c>
      <c r="Y142" s="161">
        <f t="shared" si="58"/>
        <v>0.15166666666666667</v>
      </c>
    </row>
    <row r="143" spans="2:25" x14ac:dyDescent="0.2">
      <c r="B143" s="1" t="str">
        <f t="shared" si="57"/>
        <v>龙系41</v>
      </c>
      <c r="C143" s="72">
        <f t="shared" si="39"/>
        <v>41</v>
      </c>
      <c r="D143" s="71" t="s">
        <v>3147</v>
      </c>
      <c r="E143" s="72" t="str">
        <f t="shared" si="40"/>
        <v>火炎</v>
      </c>
      <c r="F143" s="72"/>
      <c r="G143" s="72">
        <f t="shared" si="41"/>
        <v>890</v>
      </c>
      <c r="H143" s="72">
        <f t="shared" si="42"/>
        <v>60</v>
      </c>
      <c r="I143" s="72">
        <f t="shared" si="43"/>
        <v>390</v>
      </c>
      <c r="J143" s="72">
        <f t="shared" si="44"/>
        <v>107</v>
      </c>
      <c r="K143" s="72">
        <f t="shared" si="45"/>
        <v>230</v>
      </c>
      <c r="L143" s="72">
        <f t="shared" si="46"/>
        <v>0</v>
      </c>
      <c r="M143" s="72">
        <f t="shared" si="47"/>
        <v>160</v>
      </c>
      <c r="N143" s="72">
        <v>0</v>
      </c>
      <c r="O143" s="146">
        <f t="shared" si="48"/>
        <v>1.4744000000000002</v>
      </c>
      <c r="P143" s="157">
        <f>10%</f>
        <v>0.1</v>
      </c>
      <c r="Q143" s="146">
        <f t="shared" si="49"/>
        <v>0.21000000000000008</v>
      </c>
      <c r="R143" s="146">
        <f t="shared" si="50"/>
        <v>0.2400000000000001</v>
      </c>
      <c r="S143" s="146">
        <f t="shared" si="51"/>
        <v>6.0000000000000032E-2</v>
      </c>
      <c r="T143" s="146">
        <f t="shared" si="52"/>
        <v>6.0000000000000032E-2</v>
      </c>
      <c r="U143" s="146">
        <f t="shared" si="53"/>
        <v>0.1800000000000001</v>
      </c>
      <c r="V143" s="146">
        <f t="shared" si="54"/>
        <v>6.0000000000000032E-2</v>
      </c>
      <c r="W143" s="146">
        <f t="shared" si="55"/>
        <v>6.0000000000000032E-2</v>
      </c>
      <c r="X143" s="146">
        <f t="shared" si="56"/>
        <v>6.0000000000000032E-2</v>
      </c>
      <c r="Y143" s="161">
        <f t="shared" si="58"/>
        <v>0.15333333333333332</v>
      </c>
    </row>
    <row r="144" spans="2:25" x14ac:dyDescent="0.2">
      <c r="B144" s="1" t="str">
        <f t="shared" si="57"/>
        <v>龙系42</v>
      </c>
      <c r="C144" s="72">
        <f t="shared" si="39"/>
        <v>42</v>
      </c>
      <c r="D144" s="71" t="s">
        <v>3147</v>
      </c>
      <c r="E144" s="72" t="str">
        <f t="shared" si="40"/>
        <v>火炎</v>
      </c>
      <c r="F144" s="72"/>
      <c r="G144" s="72">
        <f t="shared" si="41"/>
        <v>924</v>
      </c>
      <c r="H144" s="72">
        <f t="shared" si="42"/>
        <v>62</v>
      </c>
      <c r="I144" s="72">
        <f t="shared" si="43"/>
        <v>405</v>
      </c>
      <c r="J144" s="72">
        <f t="shared" si="44"/>
        <v>111</v>
      </c>
      <c r="K144" s="72">
        <f t="shared" si="45"/>
        <v>238</v>
      </c>
      <c r="L144" s="72">
        <f t="shared" si="46"/>
        <v>0</v>
      </c>
      <c r="M144" s="72">
        <f t="shared" si="47"/>
        <v>167</v>
      </c>
      <c r="N144" s="72">
        <v>0</v>
      </c>
      <c r="O144" s="146">
        <f t="shared" si="48"/>
        <v>1.4928000000000001</v>
      </c>
      <c r="P144" s="157">
        <f>10%</f>
        <v>0.1</v>
      </c>
      <c r="Q144" s="146">
        <f t="shared" si="49"/>
        <v>0.21150000000000008</v>
      </c>
      <c r="R144" s="146">
        <f t="shared" si="50"/>
        <v>0.24600000000000011</v>
      </c>
      <c r="S144" s="146">
        <f t="shared" si="51"/>
        <v>6.1500000000000034E-2</v>
      </c>
      <c r="T144" s="146">
        <f t="shared" si="52"/>
        <v>6.1500000000000034E-2</v>
      </c>
      <c r="U144" s="146">
        <f t="shared" si="53"/>
        <v>0.18450000000000011</v>
      </c>
      <c r="V144" s="146">
        <f t="shared" si="54"/>
        <v>6.1500000000000034E-2</v>
      </c>
      <c r="W144" s="146">
        <f t="shared" si="55"/>
        <v>6.1500000000000034E-2</v>
      </c>
      <c r="X144" s="146">
        <f t="shared" si="56"/>
        <v>6.1500000000000034E-2</v>
      </c>
      <c r="Y144" s="161">
        <f t="shared" si="58"/>
        <v>0.15566666666666668</v>
      </c>
    </row>
    <row r="145" spans="2:25" x14ac:dyDescent="0.2">
      <c r="B145" s="1" t="str">
        <f t="shared" si="57"/>
        <v>龙系43</v>
      </c>
      <c r="C145" s="72">
        <f t="shared" si="39"/>
        <v>43</v>
      </c>
      <c r="D145" s="71" t="s">
        <v>3147</v>
      </c>
      <c r="E145" s="72" t="str">
        <f t="shared" si="40"/>
        <v>火炎</v>
      </c>
      <c r="F145" s="72"/>
      <c r="G145" s="72">
        <f t="shared" si="41"/>
        <v>959</v>
      </c>
      <c r="H145" s="72">
        <f t="shared" si="42"/>
        <v>64</v>
      </c>
      <c r="I145" s="72">
        <f t="shared" si="43"/>
        <v>420</v>
      </c>
      <c r="J145" s="72">
        <f t="shared" si="44"/>
        <v>115</v>
      </c>
      <c r="K145" s="72">
        <f t="shared" si="45"/>
        <v>248</v>
      </c>
      <c r="L145" s="72">
        <f t="shared" si="46"/>
        <v>0</v>
      </c>
      <c r="M145" s="72">
        <f t="shared" si="47"/>
        <v>173</v>
      </c>
      <c r="N145" s="72">
        <v>0</v>
      </c>
      <c r="O145" s="146">
        <f t="shared" si="48"/>
        <v>1.5111999999999999</v>
      </c>
      <c r="P145" s="157">
        <f>10%</f>
        <v>0.1</v>
      </c>
      <c r="Q145" s="146">
        <f t="shared" si="49"/>
        <v>0.21300000000000008</v>
      </c>
      <c r="R145" s="146">
        <f t="shared" si="50"/>
        <v>0.25200000000000011</v>
      </c>
      <c r="S145" s="146">
        <f t="shared" si="51"/>
        <v>6.3000000000000028E-2</v>
      </c>
      <c r="T145" s="146">
        <f t="shared" si="52"/>
        <v>6.3000000000000028E-2</v>
      </c>
      <c r="U145" s="146">
        <f t="shared" si="53"/>
        <v>0.18900000000000008</v>
      </c>
      <c r="V145" s="146">
        <f t="shared" si="54"/>
        <v>6.3000000000000028E-2</v>
      </c>
      <c r="W145" s="146">
        <f t="shared" si="55"/>
        <v>6.3000000000000028E-2</v>
      </c>
      <c r="X145" s="146">
        <f t="shared" si="56"/>
        <v>6.3000000000000028E-2</v>
      </c>
      <c r="Y145" s="161">
        <f t="shared" si="58"/>
        <v>0.15766666666666668</v>
      </c>
    </row>
    <row r="146" spans="2:25" x14ac:dyDescent="0.2">
      <c r="B146" s="1" t="str">
        <f t="shared" si="57"/>
        <v>龙系44</v>
      </c>
      <c r="C146" s="72">
        <f t="shared" si="39"/>
        <v>44</v>
      </c>
      <c r="D146" s="71" t="s">
        <v>3147</v>
      </c>
      <c r="E146" s="72" t="str">
        <f t="shared" si="40"/>
        <v>火炎</v>
      </c>
      <c r="F146" s="72"/>
      <c r="G146" s="72">
        <f t="shared" si="41"/>
        <v>994</v>
      </c>
      <c r="H146" s="72">
        <f t="shared" si="42"/>
        <v>66</v>
      </c>
      <c r="I146" s="72">
        <f t="shared" si="43"/>
        <v>436</v>
      </c>
      <c r="J146" s="72">
        <f t="shared" si="44"/>
        <v>119</v>
      </c>
      <c r="K146" s="72">
        <f t="shared" si="45"/>
        <v>257</v>
      </c>
      <c r="L146" s="72">
        <f t="shared" si="46"/>
        <v>0</v>
      </c>
      <c r="M146" s="72">
        <f t="shared" si="47"/>
        <v>180</v>
      </c>
      <c r="N146" s="72">
        <v>0</v>
      </c>
      <c r="O146" s="146">
        <f t="shared" si="48"/>
        <v>1.5296000000000001</v>
      </c>
      <c r="P146" s="157">
        <f>10%</f>
        <v>0.1</v>
      </c>
      <c r="Q146" s="146">
        <f t="shared" si="49"/>
        <v>0.21450000000000008</v>
      </c>
      <c r="R146" s="146">
        <f t="shared" si="50"/>
        <v>0.25800000000000012</v>
      </c>
      <c r="S146" s="146">
        <f t="shared" si="51"/>
        <v>6.450000000000003E-2</v>
      </c>
      <c r="T146" s="146">
        <f t="shared" si="52"/>
        <v>6.450000000000003E-2</v>
      </c>
      <c r="U146" s="146">
        <f t="shared" si="53"/>
        <v>0.19350000000000009</v>
      </c>
      <c r="V146" s="146">
        <f t="shared" si="54"/>
        <v>6.450000000000003E-2</v>
      </c>
      <c r="W146" s="146">
        <f t="shared" si="55"/>
        <v>6.450000000000003E-2</v>
      </c>
      <c r="X146" s="146">
        <f t="shared" si="56"/>
        <v>6.450000000000003E-2</v>
      </c>
      <c r="Y146" s="161">
        <f t="shared" si="58"/>
        <v>0.16</v>
      </c>
    </row>
    <row r="147" spans="2:25" x14ac:dyDescent="0.2">
      <c r="B147" s="1" t="str">
        <f t="shared" si="57"/>
        <v>龙系45</v>
      </c>
      <c r="C147" s="72">
        <f t="shared" si="39"/>
        <v>45</v>
      </c>
      <c r="D147" s="71" t="s">
        <v>3147</v>
      </c>
      <c r="E147" s="72" t="str">
        <f t="shared" si="40"/>
        <v>火炎</v>
      </c>
      <c r="F147" s="72"/>
      <c r="G147" s="72">
        <f t="shared" si="41"/>
        <v>1028</v>
      </c>
      <c r="H147" s="72">
        <f t="shared" si="42"/>
        <v>68</v>
      </c>
      <c r="I147" s="72">
        <f t="shared" si="43"/>
        <v>453</v>
      </c>
      <c r="J147" s="72">
        <f t="shared" si="44"/>
        <v>123</v>
      </c>
      <c r="K147" s="72">
        <f t="shared" si="45"/>
        <v>267</v>
      </c>
      <c r="L147" s="72">
        <f t="shared" si="46"/>
        <v>0</v>
      </c>
      <c r="M147" s="72">
        <f t="shared" si="47"/>
        <v>186</v>
      </c>
      <c r="N147" s="72">
        <v>0</v>
      </c>
      <c r="O147" s="146">
        <f t="shared" si="48"/>
        <v>1.548</v>
      </c>
      <c r="P147" s="157">
        <f>10%</f>
        <v>0.1</v>
      </c>
      <c r="Q147" s="146">
        <f t="shared" si="49"/>
        <v>0.21600000000000008</v>
      </c>
      <c r="R147" s="146">
        <f t="shared" si="50"/>
        <v>0.26400000000000012</v>
      </c>
      <c r="S147" s="146">
        <f t="shared" si="51"/>
        <v>6.6000000000000031E-2</v>
      </c>
      <c r="T147" s="146">
        <f t="shared" si="52"/>
        <v>6.6000000000000031E-2</v>
      </c>
      <c r="U147" s="146">
        <f t="shared" si="53"/>
        <v>0.19800000000000009</v>
      </c>
      <c r="V147" s="146">
        <f t="shared" si="54"/>
        <v>6.6000000000000031E-2</v>
      </c>
      <c r="W147" s="146">
        <f t="shared" si="55"/>
        <v>6.6000000000000031E-2</v>
      </c>
      <c r="X147" s="146">
        <f t="shared" si="56"/>
        <v>6.6000000000000031E-2</v>
      </c>
      <c r="Y147" s="161">
        <f t="shared" si="58"/>
        <v>0.16200000000000001</v>
      </c>
    </row>
    <row r="148" spans="2:25" x14ac:dyDescent="0.2">
      <c r="B148" s="1" t="str">
        <f t="shared" si="57"/>
        <v>龙系46</v>
      </c>
      <c r="C148" s="72">
        <f t="shared" si="39"/>
        <v>46</v>
      </c>
      <c r="D148" s="71" t="s">
        <v>3147</v>
      </c>
      <c r="E148" s="72" t="str">
        <f t="shared" si="40"/>
        <v>火炎</v>
      </c>
      <c r="F148" s="72"/>
      <c r="G148" s="72">
        <f t="shared" si="41"/>
        <v>1062</v>
      </c>
      <c r="H148" s="72">
        <f t="shared" si="42"/>
        <v>70</v>
      </c>
      <c r="I148" s="72">
        <f t="shared" si="43"/>
        <v>469</v>
      </c>
      <c r="J148" s="72">
        <f t="shared" si="44"/>
        <v>128</v>
      </c>
      <c r="K148" s="72">
        <f t="shared" si="45"/>
        <v>277</v>
      </c>
      <c r="L148" s="72">
        <f t="shared" si="46"/>
        <v>0</v>
      </c>
      <c r="M148" s="72">
        <f t="shared" si="47"/>
        <v>192</v>
      </c>
      <c r="N148" s="72">
        <v>0</v>
      </c>
      <c r="O148" s="146">
        <f t="shared" si="48"/>
        <v>1.5664000000000002</v>
      </c>
      <c r="P148" s="157">
        <f>10%</f>
        <v>0.1</v>
      </c>
      <c r="Q148" s="146">
        <f t="shared" si="49"/>
        <v>0.21750000000000008</v>
      </c>
      <c r="R148" s="146">
        <f t="shared" si="50"/>
        <v>0.27000000000000013</v>
      </c>
      <c r="S148" s="146">
        <f t="shared" si="51"/>
        <v>6.7500000000000032E-2</v>
      </c>
      <c r="T148" s="146">
        <f t="shared" si="52"/>
        <v>6.7500000000000032E-2</v>
      </c>
      <c r="U148" s="146">
        <f t="shared" si="53"/>
        <v>0.2025000000000001</v>
      </c>
      <c r="V148" s="146">
        <f t="shared" si="54"/>
        <v>6.7500000000000032E-2</v>
      </c>
      <c r="W148" s="146">
        <f t="shared" si="55"/>
        <v>6.7500000000000032E-2</v>
      </c>
      <c r="X148" s="146">
        <f t="shared" si="56"/>
        <v>6.7500000000000032E-2</v>
      </c>
      <c r="Y148" s="161">
        <f t="shared" si="58"/>
        <v>0.16400000000000001</v>
      </c>
    </row>
    <row r="149" spans="2:25" x14ac:dyDescent="0.2">
      <c r="B149" s="1" t="str">
        <f t="shared" si="57"/>
        <v>龙系47</v>
      </c>
      <c r="C149" s="72">
        <f t="shared" si="39"/>
        <v>47</v>
      </c>
      <c r="D149" s="71" t="s">
        <v>3147</v>
      </c>
      <c r="E149" s="72" t="str">
        <f t="shared" si="40"/>
        <v>火炎</v>
      </c>
      <c r="F149" s="72"/>
      <c r="G149" s="72">
        <f t="shared" si="41"/>
        <v>1098</v>
      </c>
      <c r="H149" s="72">
        <f t="shared" si="42"/>
        <v>72</v>
      </c>
      <c r="I149" s="72">
        <f t="shared" si="43"/>
        <v>486</v>
      </c>
      <c r="J149" s="72">
        <f t="shared" si="44"/>
        <v>132</v>
      </c>
      <c r="K149" s="72">
        <f t="shared" si="45"/>
        <v>287</v>
      </c>
      <c r="L149" s="72">
        <f t="shared" si="46"/>
        <v>0</v>
      </c>
      <c r="M149" s="72">
        <f t="shared" si="47"/>
        <v>199</v>
      </c>
      <c r="N149" s="72">
        <v>0</v>
      </c>
      <c r="O149" s="146">
        <f t="shared" si="48"/>
        <v>1.5848</v>
      </c>
      <c r="P149" s="157">
        <f>10%</f>
        <v>0.1</v>
      </c>
      <c r="Q149" s="146">
        <f t="shared" si="49"/>
        <v>0.21900000000000008</v>
      </c>
      <c r="R149" s="146">
        <f t="shared" si="50"/>
        <v>0.27600000000000013</v>
      </c>
      <c r="S149" s="146">
        <f t="shared" si="51"/>
        <v>6.9000000000000034E-2</v>
      </c>
      <c r="T149" s="146">
        <f t="shared" si="52"/>
        <v>6.9000000000000034E-2</v>
      </c>
      <c r="U149" s="146">
        <f t="shared" si="53"/>
        <v>0.2070000000000001</v>
      </c>
      <c r="V149" s="146">
        <f t="shared" si="54"/>
        <v>6.9000000000000034E-2</v>
      </c>
      <c r="W149" s="146">
        <f t="shared" si="55"/>
        <v>6.9000000000000034E-2</v>
      </c>
      <c r="X149" s="146">
        <f t="shared" si="56"/>
        <v>6.9000000000000034E-2</v>
      </c>
      <c r="Y149" s="161">
        <f t="shared" si="58"/>
        <v>0.16633333333333333</v>
      </c>
    </row>
    <row r="150" spans="2:25" x14ac:dyDescent="0.2">
      <c r="B150" s="1" t="str">
        <f t="shared" si="57"/>
        <v>龙系48</v>
      </c>
      <c r="C150" s="72">
        <f t="shared" si="39"/>
        <v>48</v>
      </c>
      <c r="D150" s="71" t="s">
        <v>3147</v>
      </c>
      <c r="E150" s="72" t="str">
        <f t="shared" si="40"/>
        <v>火炎</v>
      </c>
      <c r="F150" s="72"/>
      <c r="G150" s="72">
        <f t="shared" si="41"/>
        <v>1134</v>
      </c>
      <c r="H150" s="72">
        <f t="shared" si="42"/>
        <v>74</v>
      </c>
      <c r="I150" s="72">
        <f t="shared" si="43"/>
        <v>504</v>
      </c>
      <c r="J150" s="72">
        <f t="shared" si="44"/>
        <v>136</v>
      </c>
      <c r="K150" s="72">
        <f t="shared" si="45"/>
        <v>297</v>
      </c>
      <c r="L150" s="72">
        <f t="shared" si="46"/>
        <v>0</v>
      </c>
      <c r="M150" s="72">
        <f t="shared" si="47"/>
        <v>205</v>
      </c>
      <c r="N150" s="72">
        <v>0</v>
      </c>
      <c r="O150" s="146">
        <f t="shared" si="48"/>
        <v>1.6032000000000002</v>
      </c>
      <c r="P150" s="157">
        <f>10%</f>
        <v>0.1</v>
      </c>
      <c r="Q150" s="146">
        <f t="shared" si="49"/>
        <v>0.22050000000000008</v>
      </c>
      <c r="R150" s="146">
        <f t="shared" si="50"/>
        <v>0.28200000000000014</v>
      </c>
      <c r="S150" s="146">
        <f t="shared" si="51"/>
        <v>7.0500000000000035E-2</v>
      </c>
      <c r="T150" s="146">
        <f t="shared" si="52"/>
        <v>7.0500000000000035E-2</v>
      </c>
      <c r="U150" s="146">
        <f t="shared" si="53"/>
        <v>0.2115000000000001</v>
      </c>
      <c r="V150" s="146">
        <f t="shared" si="54"/>
        <v>7.0500000000000035E-2</v>
      </c>
      <c r="W150" s="146">
        <f t="shared" si="55"/>
        <v>7.0500000000000035E-2</v>
      </c>
      <c r="X150" s="146">
        <f t="shared" si="56"/>
        <v>7.0500000000000035E-2</v>
      </c>
      <c r="Y150" s="161">
        <f t="shared" si="58"/>
        <v>0.16833333333333333</v>
      </c>
    </row>
    <row r="151" spans="2:25" x14ac:dyDescent="0.2">
      <c r="B151" s="1" t="str">
        <f t="shared" si="57"/>
        <v>龙系49</v>
      </c>
      <c r="C151" s="72">
        <f t="shared" si="39"/>
        <v>49</v>
      </c>
      <c r="D151" s="71" t="s">
        <v>3147</v>
      </c>
      <c r="E151" s="72" t="str">
        <f t="shared" si="40"/>
        <v>火炎</v>
      </c>
      <c r="F151" s="72"/>
      <c r="G151" s="72">
        <f t="shared" si="41"/>
        <v>1172</v>
      </c>
      <c r="H151" s="72">
        <f t="shared" si="42"/>
        <v>76</v>
      </c>
      <c r="I151" s="72">
        <f t="shared" si="43"/>
        <v>522</v>
      </c>
      <c r="J151" s="72">
        <f t="shared" si="44"/>
        <v>140</v>
      </c>
      <c r="K151" s="72">
        <f t="shared" si="45"/>
        <v>308</v>
      </c>
      <c r="L151" s="72">
        <f t="shared" si="46"/>
        <v>0</v>
      </c>
      <c r="M151" s="72">
        <f t="shared" si="47"/>
        <v>212</v>
      </c>
      <c r="N151" s="72">
        <v>0</v>
      </c>
      <c r="O151" s="146">
        <f t="shared" si="48"/>
        <v>1.6215999999999999</v>
      </c>
      <c r="P151" s="157">
        <f>10%</f>
        <v>0.1</v>
      </c>
      <c r="Q151" s="146">
        <f t="shared" si="49"/>
        <v>0.22200000000000009</v>
      </c>
      <c r="R151" s="146">
        <f t="shared" si="50"/>
        <v>0.28800000000000014</v>
      </c>
      <c r="S151" s="146">
        <f t="shared" si="51"/>
        <v>7.2000000000000036E-2</v>
      </c>
      <c r="T151" s="146">
        <f t="shared" si="52"/>
        <v>7.2000000000000036E-2</v>
      </c>
      <c r="U151" s="146">
        <f t="shared" si="53"/>
        <v>0.21600000000000011</v>
      </c>
      <c r="V151" s="146">
        <f t="shared" si="54"/>
        <v>7.2000000000000036E-2</v>
      </c>
      <c r="W151" s="146">
        <f t="shared" si="55"/>
        <v>7.2000000000000036E-2</v>
      </c>
      <c r="X151" s="146">
        <f t="shared" si="56"/>
        <v>7.2000000000000036E-2</v>
      </c>
      <c r="Y151" s="161">
        <f t="shared" si="58"/>
        <v>0.17066666666666669</v>
      </c>
    </row>
    <row r="152" spans="2:25" x14ac:dyDescent="0.2">
      <c r="B152" s="1" t="str">
        <f t="shared" si="57"/>
        <v>龙系50</v>
      </c>
      <c r="C152" s="72">
        <f t="shared" si="39"/>
        <v>50</v>
      </c>
      <c r="D152" s="71" t="s">
        <v>3147</v>
      </c>
      <c r="E152" s="72" t="str">
        <f t="shared" si="40"/>
        <v>火炎</v>
      </c>
      <c r="F152" s="72"/>
      <c r="G152" s="72">
        <f t="shared" si="41"/>
        <v>1210</v>
      </c>
      <c r="H152" s="72">
        <f t="shared" si="42"/>
        <v>78</v>
      </c>
      <c r="I152" s="72">
        <f t="shared" si="43"/>
        <v>540</v>
      </c>
      <c r="J152" s="72">
        <f t="shared" si="44"/>
        <v>145</v>
      </c>
      <c r="K152" s="72">
        <f t="shared" si="45"/>
        <v>318</v>
      </c>
      <c r="L152" s="72">
        <f t="shared" si="46"/>
        <v>0</v>
      </c>
      <c r="M152" s="72">
        <f t="shared" si="47"/>
        <v>218</v>
      </c>
      <c r="N152" s="72">
        <v>0</v>
      </c>
      <c r="O152" s="146">
        <f t="shared" si="48"/>
        <v>1.64</v>
      </c>
      <c r="P152" s="157">
        <f>10%</f>
        <v>0.1</v>
      </c>
      <c r="Q152" s="146">
        <f t="shared" si="49"/>
        <v>0.22350000000000009</v>
      </c>
      <c r="R152" s="146">
        <f t="shared" si="50"/>
        <v>0.29400000000000015</v>
      </c>
      <c r="S152" s="146">
        <f t="shared" si="51"/>
        <v>7.3500000000000038E-2</v>
      </c>
      <c r="T152" s="146">
        <f t="shared" si="52"/>
        <v>7.3500000000000038E-2</v>
      </c>
      <c r="U152" s="146">
        <f t="shared" si="53"/>
        <v>0.22050000000000011</v>
      </c>
      <c r="V152" s="146">
        <f t="shared" si="54"/>
        <v>7.3500000000000038E-2</v>
      </c>
      <c r="W152" s="146">
        <f t="shared" si="55"/>
        <v>7.3500000000000038E-2</v>
      </c>
      <c r="X152" s="146">
        <f t="shared" si="56"/>
        <v>7.3500000000000038E-2</v>
      </c>
      <c r="Y152" s="161">
        <f t="shared" si="58"/>
        <v>0.17266666666666669</v>
      </c>
    </row>
    <row r="153" spans="2:25" x14ac:dyDescent="0.2">
      <c r="B153" s="1" t="str">
        <f t="shared" si="57"/>
        <v>龙系51</v>
      </c>
      <c r="C153" s="72">
        <f t="shared" si="39"/>
        <v>51</v>
      </c>
      <c r="D153" s="71" t="s">
        <v>3147</v>
      </c>
      <c r="E153" s="72" t="str">
        <f t="shared" si="40"/>
        <v>火炎</v>
      </c>
      <c r="F153" s="72"/>
      <c r="G153" s="72">
        <f t="shared" si="41"/>
        <v>1246</v>
      </c>
      <c r="H153" s="72">
        <f t="shared" si="42"/>
        <v>80</v>
      </c>
      <c r="I153" s="72">
        <f t="shared" si="43"/>
        <v>558</v>
      </c>
      <c r="J153" s="72">
        <f t="shared" si="44"/>
        <v>149</v>
      </c>
      <c r="K153" s="72">
        <f t="shared" si="45"/>
        <v>328</v>
      </c>
      <c r="L153" s="72">
        <f t="shared" si="46"/>
        <v>0</v>
      </c>
      <c r="M153" s="72">
        <f t="shared" si="47"/>
        <v>224</v>
      </c>
      <c r="N153" s="72">
        <v>0</v>
      </c>
      <c r="O153" s="146">
        <f t="shared" si="48"/>
        <v>1.6584000000000001</v>
      </c>
      <c r="P153" s="157">
        <f>10%</f>
        <v>0.1</v>
      </c>
      <c r="Q153" s="146">
        <f t="shared" si="49"/>
        <v>0.22500000000000009</v>
      </c>
      <c r="R153" s="146">
        <f t="shared" si="50"/>
        <v>0.3000000000000001</v>
      </c>
      <c r="S153" s="146">
        <f t="shared" si="51"/>
        <v>7.5000000000000039E-2</v>
      </c>
      <c r="T153" s="146">
        <f t="shared" si="52"/>
        <v>7.5000000000000039E-2</v>
      </c>
      <c r="U153" s="146">
        <f t="shared" si="53"/>
        <v>0.22500000000000012</v>
      </c>
      <c r="V153" s="146">
        <f t="shared" si="54"/>
        <v>7.5000000000000039E-2</v>
      </c>
      <c r="W153" s="146">
        <f t="shared" si="55"/>
        <v>7.5000000000000039E-2</v>
      </c>
      <c r="X153" s="146">
        <f t="shared" si="56"/>
        <v>7.5000000000000039E-2</v>
      </c>
      <c r="Y153" s="161">
        <f t="shared" si="58"/>
        <v>0.17466666666666669</v>
      </c>
    </row>
    <row r="154" spans="2:25" x14ac:dyDescent="0.2">
      <c r="B154" s="1" t="str">
        <f t="shared" si="57"/>
        <v>龙系52</v>
      </c>
      <c r="C154" s="72">
        <f t="shared" si="39"/>
        <v>52</v>
      </c>
      <c r="D154" s="71" t="s">
        <v>3147</v>
      </c>
      <c r="E154" s="72" t="str">
        <f t="shared" si="40"/>
        <v>火炎</v>
      </c>
      <c r="F154" s="72"/>
      <c r="G154" s="72">
        <f t="shared" si="41"/>
        <v>1283</v>
      </c>
      <c r="H154" s="72">
        <f t="shared" si="42"/>
        <v>82</v>
      </c>
      <c r="I154" s="72">
        <f t="shared" si="43"/>
        <v>576</v>
      </c>
      <c r="J154" s="72">
        <f t="shared" si="44"/>
        <v>154</v>
      </c>
      <c r="K154" s="72">
        <f t="shared" si="45"/>
        <v>340</v>
      </c>
      <c r="L154" s="72">
        <f t="shared" si="46"/>
        <v>0</v>
      </c>
      <c r="M154" s="72">
        <f t="shared" si="47"/>
        <v>231</v>
      </c>
      <c r="N154" s="72">
        <v>0</v>
      </c>
      <c r="O154" s="146">
        <f t="shared" si="48"/>
        <v>1.6768000000000001</v>
      </c>
      <c r="P154" s="157">
        <f>10%</f>
        <v>0.1</v>
      </c>
      <c r="Q154" s="146">
        <f t="shared" si="49"/>
        <v>0.22650000000000009</v>
      </c>
      <c r="R154" s="146">
        <f t="shared" si="50"/>
        <v>0.30600000000000011</v>
      </c>
      <c r="S154" s="146">
        <f t="shared" si="51"/>
        <v>7.650000000000004E-2</v>
      </c>
      <c r="T154" s="146">
        <f t="shared" si="52"/>
        <v>7.650000000000004E-2</v>
      </c>
      <c r="U154" s="146">
        <f t="shared" si="53"/>
        <v>0.22950000000000012</v>
      </c>
      <c r="V154" s="146">
        <f t="shared" si="54"/>
        <v>7.650000000000004E-2</v>
      </c>
      <c r="W154" s="146">
        <f t="shared" si="55"/>
        <v>7.650000000000004E-2</v>
      </c>
      <c r="X154" s="146">
        <f t="shared" si="56"/>
        <v>7.650000000000004E-2</v>
      </c>
      <c r="Y154" s="161">
        <f t="shared" si="58"/>
        <v>0.17699999999999999</v>
      </c>
    </row>
    <row r="155" spans="2:25" x14ac:dyDescent="0.2">
      <c r="B155" s="1" t="str">
        <f t="shared" si="57"/>
        <v>龙系53</v>
      </c>
      <c r="C155" s="72">
        <f t="shared" si="39"/>
        <v>53</v>
      </c>
      <c r="D155" s="71" t="s">
        <v>3147</v>
      </c>
      <c r="E155" s="72" t="str">
        <f t="shared" si="40"/>
        <v>火炎</v>
      </c>
      <c r="F155" s="72"/>
      <c r="G155" s="72">
        <f t="shared" si="41"/>
        <v>1320</v>
      </c>
      <c r="H155" s="72">
        <f t="shared" si="42"/>
        <v>84</v>
      </c>
      <c r="I155" s="72">
        <f t="shared" si="43"/>
        <v>595</v>
      </c>
      <c r="J155" s="72">
        <f t="shared" si="44"/>
        <v>159</v>
      </c>
      <c r="K155" s="72">
        <f t="shared" si="45"/>
        <v>351</v>
      </c>
      <c r="L155" s="72">
        <f t="shared" si="46"/>
        <v>0</v>
      </c>
      <c r="M155" s="72">
        <f t="shared" si="47"/>
        <v>238</v>
      </c>
      <c r="N155" s="72">
        <v>0</v>
      </c>
      <c r="O155" s="146">
        <f t="shared" si="48"/>
        <v>1.6951999999999998</v>
      </c>
      <c r="P155" s="157">
        <f>10%</f>
        <v>0.1</v>
      </c>
      <c r="Q155" s="146">
        <f t="shared" si="49"/>
        <v>0.22800000000000009</v>
      </c>
      <c r="R155" s="146">
        <f t="shared" si="50"/>
        <v>0.31200000000000011</v>
      </c>
      <c r="S155" s="146">
        <f t="shared" si="51"/>
        <v>7.8000000000000042E-2</v>
      </c>
      <c r="T155" s="146">
        <f t="shared" si="52"/>
        <v>7.8000000000000042E-2</v>
      </c>
      <c r="U155" s="146">
        <f t="shared" si="53"/>
        <v>0.23400000000000012</v>
      </c>
      <c r="V155" s="146">
        <f t="shared" si="54"/>
        <v>7.8000000000000042E-2</v>
      </c>
      <c r="W155" s="146">
        <f t="shared" si="55"/>
        <v>7.8000000000000042E-2</v>
      </c>
      <c r="X155" s="146">
        <f t="shared" si="56"/>
        <v>7.8000000000000042E-2</v>
      </c>
      <c r="Y155" s="161">
        <f t="shared" si="58"/>
        <v>0.17933333333333334</v>
      </c>
    </row>
    <row r="156" spans="2:25" x14ac:dyDescent="0.2">
      <c r="B156" s="1" t="str">
        <f t="shared" si="57"/>
        <v>龙系54</v>
      </c>
      <c r="C156" s="72">
        <f t="shared" si="39"/>
        <v>54</v>
      </c>
      <c r="D156" s="71" t="s">
        <v>3147</v>
      </c>
      <c r="E156" s="72" t="str">
        <f t="shared" si="40"/>
        <v>火炎</v>
      </c>
      <c r="F156" s="72"/>
      <c r="G156" s="72">
        <f t="shared" si="41"/>
        <v>1358</v>
      </c>
      <c r="H156" s="72">
        <f t="shared" si="42"/>
        <v>86</v>
      </c>
      <c r="I156" s="72">
        <f t="shared" si="43"/>
        <v>615</v>
      </c>
      <c r="J156" s="72">
        <f t="shared" si="44"/>
        <v>164</v>
      </c>
      <c r="K156" s="72">
        <f t="shared" si="45"/>
        <v>363</v>
      </c>
      <c r="L156" s="72">
        <f t="shared" si="46"/>
        <v>0</v>
      </c>
      <c r="M156" s="72">
        <f t="shared" si="47"/>
        <v>245</v>
      </c>
      <c r="N156" s="72">
        <v>0</v>
      </c>
      <c r="O156" s="146">
        <f t="shared" si="48"/>
        <v>1.7136</v>
      </c>
      <c r="P156" s="157">
        <f>10%</f>
        <v>0.1</v>
      </c>
      <c r="Q156" s="146">
        <f t="shared" si="49"/>
        <v>0.22950000000000009</v>
      </c>
      <c r="R156" s="146">
        <f t="shared" si="50"/>
        <v>0.31800000000000012</v>
      </c>
      <c r="S156" s="146">
        <f t="shared" si="51"/>
        <v>7.9500000000000043E-2</v>
      </c>
      <c r="T156" s="146">
        <f t="shared" si="52"/>
        <v>7.9500000000000043E-2</v>
      </c>
      <c r="U156" s="146">
        <f t="shared" si="53"/>
        <v>0.23850000000000013</v>
      </c>
      <c r="V156" s="146">
        <f t="shared" si="54"/>
        <v>7.9500000000000043E-2</v>
      </c>
      <c r="W156" s="146">
        <f t="shared" si="55"/>
        <v>7.9500000000000043E-2</v>
      </c>
      <c r="X156" s="146">
        <f t="shared" si="56"/>
        <v>7.9500000000000043E-2</v>
      </c>
      <c r="Y156" s="161">
        <f t="shared" si="58"/>
        <v>0.18166666666666667</v>
      </c>
    </row>
    <row r="157" spans="2:25" x14ac:dyDescent="0.2">
      <c r="B157" s="1" t="str">
        <f t="shared" si="57"/>
        <v>龙系55</v>
      </c>
      <c r="C157" s="72">
        <f t="shared" si="39"/>
        <v>55</v>
      </c>
      <c r="D157" s="71" t="s">
        <v>3147</v>
      </c>
      <c r="E157" s="72" t="str">
        <f t="shared" si="40"/>
        <v>火炎</v>
      </c>
      <c r="F157" s="72"/>
      <c r="G157" s="72">
        <f t="shared" si="41"/>
        <v>1397</v>
      </c>
      <c r="H157" s="72">
        <f t="shared" si="42"/>
        <v>88</v>
      </c>
      <c r="I157" s="72">
        <f t="shared" si="43"/>
        <v>634</v>
      </c>
      <c r="J157" s="72">
        <f t="shared" si="44"/>
        <v>168</v>
      </c>
      <c r="K157" s="72">
        <f t="shared" si="45"/>
        <v>374</v>
      </c>
      <c r="L157" s="72">
        <f t="shared" si="46"/>
        <v>0</v>
      </c>
      <c r="M157" s="72">
        <f t="shared" si="47"/>
        <v>252</v>
      </c>
      <c r="N157" s="72">
        <v>0</v>
      </c>
      <c r="O157" s="146">
        <f t="shared" si="48"/>
        <v>1.7320000000000002</v>
      </c>
      <c r="P157" s="157">
        <f>10%</f>
        <v>0.1</v>
      </c>
      <c r="Q157" s="146">
        <f t="shared" si="49"/>
        <v>0.23100000000000009</v>
      </c>
      <c r="R157" s="146">
        <f t="shared" si="50"/>
        <v>0.32400000000000012</v>
      </c>
      <c r="S157" s="146">
        <f t="shared" si="51"/>
        <v>8.1000000000000044E-2</v>
      </c>
      <c r="T157" s="146">
        <f t="shared" si="52"/>
        <v>8.1000000000000044E-2</v>
      </c>
      <c r="U157" s="146">
        <f t="shared" si="53"/>
        <v>0.24300000000000013</v>
      </c>
      <c r="V157" s="146">
        <f t="shared" si="54"/>
        <v>8.1000000000000044E-2</v>
      </c>
      <c r="W157" s="146">
        <f t="shared" si="55"/>
        <v>8.1000000000000044E-2</v>
      </c>
      <c r="X157" s="146">
        <f t="shared" si="56"/>
        <v>8.1000000000000044E-2</v>
      </c>
      <c r="Y157" s="161">
        <f t="shared" si="58"/>
        <v>0.184</v>
      </c>
    </row>
    <row r="158" spans="2:25" x14ac:dyDescent="0.2">
      <c r="B158" s="1" t="str">
        <f t="shared" si="57"/>
        <v>龙系56</v>
      </c>
      <c r="C158" s="72">
        <f t="shared" si="39"/>
        <v>56</v>
      </c>
      <c r="D158" s="71" t="s">
        <v>3147</v>
      </c>
      <c r="E158" s="72" t="str">
        <f t="shared" si="40"/>
        <v>火炎</v>
      </c>
      <c r="F158" s="72"/>
      <c r="G158" s="72">
        <f t="shared" si="41"/>
        <v>1437</v>
      </c>
      <c r="H158" s="72">
        <f t="shared" si="42"/>
        <v>90</v>
      </c>
      <c r="I158" s="72">
        <f t="shared" si="43"/>
        <v>655</v>
      </c>
      <c r="J158" s="72">
        <f t="shared" si="44"/>
        <v>173</v>
      </c>
      <c r="K158" s="72">
        <f t="shared" si="45"/>
        <v>386</v>
      </c>
      <c r="L158" s="72">
        <f t="shared" si="46"/>
        <v>0</v>
      </c>
      <c r="M158" s="72">
        <f t="shared" si="47"/>
        <v>260</v>
      </c>
      <c r="N158" s="72">
        <v>0</v>
      </c>
      <c r="O158" s="146">
        <f t="shared" si="48"/>
        <v>1.7504</v>
      </c>
      <c r="P158" s="157">
        <f>10%</f>
        <v>0.1</v>
      </c>
      <c r="Q158" s="146">
        <f t="shared" si="49"/>
        <v>0.2325000000000001</v>
      </c>
      <c r="R158" s="146">
        <f t="shared" si="50"/>
        <v>0.33000000000000013</v>
      </c>
      <c r="S158" s="146">
        <f t="shared" si="51"/>
        <v>8.2500000000000046E-2</v>
      </c>
      <c r="T158" s="146">
        <f t="shared" si="52"/>
        <v>8.2500000000000046E-2</v>
      </c>
      <c r="U158" s="146">
        <f t="shared" si="53"/>
        <v>0.24750000000000014</v>
      </c>
      <c r="V158" s="146">
        <f t="shared" si="54"/>
        <v>8.2500000000000046E-2</v>
      </c>
      <c r="W158" s="146">
        <f t="shared" si="55"/>
        <v>8.2500000000000046E-2</v>
      </c>
      <c r="X158" s="146">
        <f t="shared" si="56"/>
        <v>8.2500000000000046E-2</v>
      </c>
      <c r="Y158" s="161">
        <f t="shared" si="58"/>
        <v>0.18666666666666665</v>
      </c>
    </row>
    <row r="159" spans="2:25" x14ac:dyDescent="0.2">
      <c r="B159" s="1" t="str">
        <f t="shared" si="57"/>
        <v>龙系57</v>
      </c>
      <c r="C159" s="72">
        <f t="shared" si="39"/>
        <v>57</v>
      </c>
      <c r="D159" s="71" t="s">
        <v>3147</v>
      </c>
      <c r="E159" s="72" t="str">
        <f t="shared" si="40"/>
        <v>火炎</v>
      </c>
      <c r="F159" s="72"/>
      <c r="G159" s="72">
        <f t="shared" si="41"/>
        <v>1476</v>
      </c>
      <c r="H159" s="72">
        <f t="shared" si="42"/>
        <v>92</v>
      </c>
      <c r="I159" s="72">
        <f t="shared" si="43"/>
        <v>675</v>
      </c>
      <c r="J159" s="72">
        <f t="shared" si="44"/>
        <v>178</v>
      </c>
      <c r="K159" s="72">
        <f t="shared" si="45"/>
        <v>398</v>
      </c>
      <c r="L159" s="72">
        <f t="shared" si="46"/>
        <v>0</v>
      </c>
      <c r="M159" s="72">
        <f t="shared" si="47"/>
        <v>267</v>
      </c>
      <c r="N159" s="72">
        <v>0</v>
      </c>
      <c r="O159" s="146">
        <f t="shared" si="48"/>
        <v>1.7687999999999999</v>
      </c>
      <c r="P159" s="157">
        <f>10%</f>
        <v>0.1</v>
      </c>
      <c r="Q159" s="146">
        <f t="shared" si="49"/>
        <v>0.2340000000000001</v>
      </c>
      <c r="R159" s="146">
        <f t="shared" si="50"/>
        <v>0.33600000000000013</v>
      </c>
      <c r="S159" s="146">
        <f t="shared" si="51"/>
        <v>8.4000000000000047E-2</v>
      </c>
      <c r="T159" s="146">
        <f t="shared" si="52"/>
        <v>8.4000000000000047E-2</v>
      </c>
      <c r="U159" s="146">
        <f t="shared" si="53"/>
        <v>0.25200000000000011</v>
      </c>
      <c r="V159" s="146">
        <f t="shared" si="54"/>
        <v>8.4000000000000047E-2</v>
      </c>
      <c r="W159" s="146">
        <f t="shared" si="55"/>
        <v>8.4000000000000047E-2</v>
      </c>
      <c r="X159" s="146">
        <f t="shared" si="56"/>
        <v>8.4000000000000047E-2</v>
      </c>
      <c r="Y159" s="161">
        <f t="shared" si="58"/>
        <v>0.189</v>
      </c>
    </row>
    <row r="160" spans="2:25" x14ac:dyDescent="0.2">
      <c r="B160" s="1" t="str">
        <f t="shared" si="57"/>
        <v>龙系58</v>
      </c>
      <c r="C160" s="72">
        <f t="shared" si="39"/>
        <v>58</v>
      </c>
      <c r="D160" s="71" t="s">
        <v>3147</v>
      </c>
      <c r="E160" s="72" t="str">
        <f t="shared" si="40"/>
        <v>火炎</v>
      </c>
      <c r="F160" s="72"/>
      <c r="G160" s="72">
        <f t="shared" si="41"/>
        <v>1517</v>
      </c>
      <c r="H160" s="72">
        <f t="shared" si="42"/>
        <v>94</v>
      </c>
      <c r="I160" s="72">
        <f t="shared" si="43"/>
        <v>696</v>
      </c>
      <c r="J160" s="72">
        <f t="shared" si="44"/>
        <v>183</v>
      </c>
      <c r="K160" s="72">
        <f t="shared" si="45"/>
        <v>410</v>
      </c>
      <c r="L160" s="72">
        <f t="shared" si="46"/>
        <v>0</v>
      </c>
      <c r="M160" s="72">
        <f t="shared" si="47"/>
        <v>274</v>
      </c>
      <c r="N160" s="72">
        <v>0</v>
      </c>
      <c r="O160" s="146">
        <f t="shared" si="48"/>
        <v>1.7872000000000001</v>
      </c>
      <c r="P160" s="157">
        <f>10%</f>
        <v>0.1</v>
      </c>
      <c r="Q160" s="146">
        <f t="shared" si="49"/>
        <v>0.2355000000000001</v>
      </c>
      <c r="R160" s="146">
        <f t="shared" si="50"/>
        <v>0.34200000000000014</v>
      </c>
      <c r="S160" s="146">
        <f t="shared" si="51"/>
        <v>8.5500000000000048E-2</v>
      </c>
      <c r="T160" s="146">
        <f t="shared" si="52"/>
        <v>8.5500000000000048E-2</v>
      </c>
      <c r="U160" s="146">
        <f t="shared" si="53"/>
        <v>0.25650000000000017</v>
      </c>
      <c r="V160" s="146">
        <f t="shared" si="54"/>
        <v>8.5500000000000048E-2</v>
      </c>
      <c r="W160" s="146">
        <f t="shared" si="55"/>
        <v>8.5500000000000048E-2</v>
      </c>
      <c r="X160" s="146">
        <f t="shared" si="56"/>
        <v>8.5500000000000048E-2</v>
      </c>
      <c r="Y160" s="161">
        <f t="shared" si="58"/>
        <v>0.19133333333333333</v>
      </c>
    </row>
    <row r="161" spans="2:25" x14ac:dyDescent="0.2">
      <c r="B161" s="1" t="str">
        <f t="shared" si="57"/>
        <v>龙系59</v>
      </c>
      <c r="C161" s="72">
        <f t="shared" si="39"/>
        <v>59</v>
      </c>
      <c r="D161" s="71" t="s">
        <v>3147</v>
      </c>
      <c r="E161" s="72" t="str">
        <f t="shared" si="40"/>
        <v>火炎</v>
      </c>
      <c r="F161" s="72"/>
      <c r="G161" s="72">
        <f t="shared" si="41"/>
        <v>1554</v>
      </c>
      <c r="H161" s="72">
        <f t="shared" si="42"/>
        <v>96</v>
      </c>
      <c r="I161" s="72">
        <f t="shared" si="43"/>
        <v>717</v>
      </c>
      <c r="J161" s="72">
        <f t="shared" si="44"/>
        <v>188</v>
      </c>
      <c r="K161" s="72">
        <f t="shared" si="45"/>
        <v>423</v>
      </c>
      <c r="L161" s="72">
        <f t="shared" si="46"/>
        <v>0</v>
      </c>
      <c r="M161" s="72">
        <f t="shared" si="47"/>
        <v>281</v>
      </c>
      <c r="N161" s="72">
        <v>0</v>
      </c>
      <c r="O161" s="146">
        <f t="shared" si="48"/>
        <v>1.8056000000000001</v>
      </c>
      <c r="P161" s="157">
        <f>10%</f>
        <v>0.1</v>
      </c>
      <c r="Q161" s="146">
        <f t="shared" si="49"/>
        <v>0.2370000000000001</v>
      </c>
      <c r="R161" s="146">
        <f t="shared" si="50"/>
        <v>0.34800000000000014</v>
      </c>
      <c r="S161" s="146">
        <f t="shared" si="51"/>
        <v>8.700000000000005E-2</v>
      </c>
      <c r="T161" s="146">
        <f t="shared" si="52"/>
        <v>8.700000000000005E-2</v>
      </c>
      <c r="U161" s="146">
        <f t="shared" si="53"/>
        <v>0.26100000000000012</v>
      </c>
      <c r="V161" s="146">
        <f t="shared" si="54"/>
        <v>8.700000000000005E-2</v>
      </c>
      <c r="W161" s="146">
        <f t="shared" si="55"/>
        <v>8.700000000000005E-2</v>
      </c>
      <c r="X161" s="146">
        <f t="shared" si="56"/>
        <v>8.700000000000005E-2</v>
      </c>
      <c r="Y161" s="161">
        <f t="shared" si="58"/>
        <v>0.19366666666666668</v>
      </c>
    </row>
    <row r="162" spans="2:25" x14ac:dyDescent="0.2">
      <c r="B162" s="1" t="str">
        <f t="shared" si="57"/>
        <v>龙系60</v>
      </c>
      <c r="C162" s="72">
        <f t="shared" si="39"/>
        <v>60</v>
      </c>
      <c r="D162" s="71" t="s">
        <v>3147</v>
      </c>
      <c r="E162" s="72" t="str">
        <f t="shared" si="40"/>
        <v>火炎</v>
      </c>
      <c r="F162" s="72"/>
      <c r="G162" s="72">
        <f t="shared" si="41"/>
        <v>1593</v>
      </c>
      <c r="H162" s="72">
        <f t="shared" si="42"/>
        <v>98</v>
      </c>
      <c r="I162" s="72">
        <f t="shared" si="43"/>
        <v>739</v>
      </c>
      <c r="J162" s="72">
        <f t="shared" si="44"/>
        <v>193</v>
      </c>
      <c r="K162" s="72">
        <f t="shared" si="45"/>
        <v>435</v>
      </c>
      <c r="L162" s="72">
        <f t="shared" si="46"/>
        <v>0</v>
      </c>
      <c r="M162" s="72">
        <f t="shared" si="47"/>
        <v>288</v>
      </c>
      <c r="N162" s="72">
        <v>0</v>
      </c>
      <c r="O162" s="146">
        <f t="shared" si="48"/>
        <v>1.8239999999999998</v>
      </c>
      <c r="P162" s="157">
        <f>10%</f>
        <v>0.1</v>
      </c>
      <c r="Q162" s="146">
        <f t="shared" si="49"/>
        <v>0.2385000000000001</v>
      </c>
      <c r="R162" s="146">
        <f t="shared" si="50"/>
        <v>0.35400000000000015</v>
      </c>
      <c r="S162" s="146">
        <f t="shared" si="51"/>
        <v>8.8500000000000051E-2</v>
      </c>
      <c r="T162" s="146">
        <f t="shared" si="52"/>
        <v>8.8500000000000051E-2</v>
      </c>
      <c r="U162" s="146">
        <f t="shared" si="53"/>
        <v>0.26550000000000018</v>
      </c>
      <c r="V162" s="146">
        <f t="shared" si="54"/>
        <v>8.8500000000000051E-2</v>
      </c>
      <c r="W162" s="146">
        <f t="shared" si="55"/>
        <v>8.8500000000000051E-2</v>
      </c>
      <c r="X162" s="146">
        <f t="shared" si="56"/>
        <v>8.8500000000000051E-2</v>
      </c>
      <c r="Y162" s="161">
        <f t="shared" si="58"/>
        <v>0.19600000000000001</v>
      </c>
    </row>
    <row r="163" spans="2:25" x14ac:dyDescent="0.2">
      <c r="B163" s="1" t="str">
        <f t="shared" si="57"/>
        <v>龙系61</v>
      </c>
      <c r="C163" s="72">
        <f t="shared" si="39"/>
        <v>61</v>
      </c>
      <c r="D163" s="71" t="s">
        <v>3147</v>
      </c>
      <c r="E163" s="72" t="str">
        <f t="shared" si="40"/>
        <v>火炎</v>
      </c>
      <c r="F163" s="72"/>
      <c r="G163" s="72">
        <f t="shared" si="41"/>
        <v>1634</v>
      </c>
      <c r="H163" s="72">
        <f t="shared" si="42"/>
        <v>100</v>
      </c>
      <c r="I163" s="72">
        <f t="shared" si="43"/>
        <v>762</v>
      </c>
      <c r="J163" s="72">
        <f t="shared" si="44"/>
        <v>199</v>
      </c>
      <c r="K163" s="72">
        <f t="shared" si="45"/>
        <v>448</v>
      </c>
      <c r="L163" s="72">
        <f t="shared" si="46"/>
        <v>0</v>
      </c>
      <c r="M163" s="72">
        <f t="shared" si="47"/>
        <v>296</v>
      </c>
      <c r="N163" s="72">
        <v>0</v>
      </c>
      <c r="O163" s="146">
        <f t="shared" si="48"/>
        <v>1.8424</v>
      </c>
      <c r="P163" s="157">
        <f>10%</f>
        <v>0.1</v>
      </c>
      <c r="Q163" s="146">
        <f t="shared" si="49"/>
        <v>0.2400000000000001</v>
      </c>
      <c r="R163" s="146">
        <f t="shared" si="50"/>
        <v>0.36000000000000015</v>
      </c>
      <c r="S163" s="146">
        <f t="shared" si="51"/>
        <v>9.0000000000000052E-2</v>
      </c>
      <c r="T163" s="146">
        <f t="shared" si="52"/>
        <v>9.0000000000000052E-2</v>
      </c>
      <c r="U163" s="146">
        <f t="shared" si="53"/>
        <v>0.27000000000000013</v>
      </c>
      <c r="V163" s="146">
        <f t="shared" si="54"/>
        <v>9.0000000000000052E-2</v>
      </c>
      <c r="W163" s="146">
        <f t="shared" si="55"/>
        <v>9.0000000000000052E-2</v>
      </c>
      <c r="X163" s="146">
        <f t="shared" si="56"/>
        <v>9.0000000000000052E-2</v>
      </c>
      <c r="Y163" s="161">
        <f t="shared" si="58"/>
        <v>0.19866666666666666</v>
      </c>
    </row>
    <row r="164" spans="2:25" x14ac:dyDescent="0.2">
      <c r="B164" s="1" t="str">
        <f t="shared" si="57"/>
        <v>龙系62</v>
      </c>
      <c r="C164" s="72">
        <f t="shared" si="39"/>
        <v>62</v>
      </c>
      <c r="D164" s="71" t="s">
        <v>3147</v>
      </c>
      <c r="E164" s="72" t="str">
        <f t="shared" si="40"/>
        <v>火炎</v>
      </c>
      <c r="F164" s="72"/>
      <c r="G164" s="72">
        <f t="shared" si="41"/>
        <v>1675</v>
      </c>
      <c r="H164" s="72">
        <f t="shared" si="42"/>
        <v>102</v>
      </c>
      <c r="I164" s="72">
        <f t="shared" si="43"/>
        <v>783</v>
      </c>
      <c r="J164" s="72">
        <f t="shared" si="44"/>
        <v>204</v>
      </c>
      <c r="K164" s="72">
        <f t="shared" si="45"/>
        <v>461</v>
      </c>
      <c r="L164" s="72">
        <f t="shared" si="46"/>
        <v>0</v>
      </c>
      <c r="M164" s="72">
        <f t="shared" si="47"/>
        <v>303</v>
      </c>
      <c r="N164" s="72">
        <v>0</v>
      </c>
      <c r="O164" s="146">
        <f t="shared" si="48"/>
        <v>1.8608000000000002</v>
      </c>
      <c r="P164" s="157">
        <f>10%</f>
        <v>0.1</v>
      </c>
      <c r="Q164" s="146">
        <f t="shared" si="49"/>
        <v>0.2415000000000001</v>
      </c>
      <c r="R164" s="146">
        <f t="shared" si="50"/>
        <v>0.36600000000000016</v>
      </c>
      <c r="S164" s="146">
        <f t="shared" si="51"/>
        <v>9.1500000000000054E-2</v>
      </c>
      <c r="T164" s="146">
        <f t="shared" si="52"/>
        <v>9.1500000000000054E-2</v>
      </c>
      <c r="U164" s="146">
        <f t="shared" si="53"/>
        <v>0.27450000000000019</v>
      </c>
      <c r="V164" s="146">
        <f t="shared" si="54"/>
        <v>9.1500000000000054E-2</v>
      </c>
      <c r="W164" s="146">
        <f t="shared" si="55"/>
        <v>9.1500000000000054E-2</v>
      </c>
      <c r="X164" s="146">
        <f t="shared" si="56"/>
        <v>9.1500000000000054E-2</v>
      </c>
      <c r="Y164" s="161">
        <f t="shared" si="58"/>
        <v>0.20100000000000001</v>
      </c>
    </row>
    <row r="165" spans="2:25" x14ac:dyDescent="0.2">
      <c r="B165" s="1" t="str">
        <f t="shared" si="57"/>
        <v>龙系63</v>
      </c>
      <c r="C165" s="72">
        <f t="shared" si="39"/>
        <v>63</v>
      </c>
      <c r="D165" s="71" t="s">
        <v>3147</v>
      </c>
      <c r="E165" s="72" t="str">
        <f t="shared" si="40"/>
        <v>火炎</v>
      </c>
      <c r="F165" s="72"/>
      <c r="G165" s="72">
        <f t="shared" si="41"/>
        <v>1717</v>
      </c>
      <c r="H165" s="72">
        <f t="shared" si="42"/>
        <v>104</v>
      </c>
      <c r="I165" s="72">
        <f t="shared" si="43"/>
        <v>805</v>
      </c>
      <c r="J165" s="72">
        <f t="shared" si="44"/>
        <v>209</v>
      </c>
      <c r="K165" s="72">
        <f t="shared" si="45"/>
        <v>475</v>
      </c>
      <c r="L165" s="72">
        <f t="shared" si="46"/>
        <v>0</v>
      </c>
      <c r="M165" s="72">
        <f t="shared" si="47"/>
        <v>310</v>
      </c>
      <c r="N165" s="72">
        <v>0</v>
      </c>
      <c r="O165" s="146">
        <f t="shared" si="48"/>
        <v>1.8792</v>
      </c>
      <c r="P165" s="157">
        <f>10%</f>
        <v>0.1</v>
      </c>
      <c r="Q165" s="146">
        <f t="shared" si="49"/>
        <v>0.2430000000000001</v>
      </c>
      <c r="R165" s="146">
        <f t="shared" si="50"/>
        <v>0.37200000000000016</v>
      </c>
      <c r="S165" s="146">
        <f t="shared" si="51"/>
        <v>9.3000000000000055E-2</v>
      </c>
      <c r="T165" s="146">
        <f t="shared" si="52"/>
        <v>9.3000000000000055E-2</v>
      </c>
      <c r="U165" s="146">
        <f t="shared" si="53"/>
        <v>0.27900000000000014</v>
      </c>
      <c r="V165" s="146">
        <f t="shared" si="54"/>
        <v>9.3000000000000055E-2</v>
      </c>
      <c r="W165" s="146">
        <f t="shared" si="55"/>
        <v>9.3000000000000055E-2</v>
      </c>
      <c r="X165" s="146">
        <f t="shared" si="56"/>
        <v>9.3000000000000055E-2</v>
      </c>
      <c r="Y165" s="161">
        <f t="shared" si="58"/>
        <v>0.20333333333333334</v>
      </c>
    </row>
    <row r="166" spans="2:25" x14ac:dyDescent="0.2">
      <c r="B166" s="1" t="str">
        <f t="shared" si="57"/>
        <v>龙系64</v>
      </c>
      <c r="C166" s="72">
        <f t="shared" si="39"/>
        <v>64</v>
      </c>
      <c r="D166" s="71" t="s">
        <v>3147</v>
      </c>
      <c r="E166" s="72" t="str">
        <f t="shared" si="40"/>
        <v>火炎</v>
      </c>
      <c r="F166" s="72"/>
      <c r="G166" s="72">
        <f t="shared" si="41"/>
        <v>1758</v>
      </c>
      <c r="H166" s="72">
        <f t="shared" si="42"/>
        <v>106</v>
      </c>
      <c r="I166" s="72">
        <f t="shared" si="43"/>
        <v>829</v>
      </c>
      <c r="J166" s="72">
        <f t="shared" si="44"/>
        <v>214</v>
      </c>
      <c r="K166" s="72">
        <f t="shared" si="45"/>
        <v>489</v>
      </c>
      <c r="L166" s="72">
        <f t="shared" si="46"/>
        <v>0</v>
      </c>
      <c r="M166" s="72">
        <f t="shared" si="47"/>
        <v>317</v>
      </c>
      <c r="N166" s="72">
        <v>0</v>
      </c>
      <c r="O166" s="146">
        <f t="shared" si="48"/>
        <v>1.8976</v>
      </c>
      <c r="P166" s="157">
        <f>10%</f>
        <v>0.1</v>
      </c>
      <c r="Q166" s="146">
        <f t="shared" si="49"/>
        <v>0.24450000000000011</v>
      </c>
      <c r="R166" s="146">
        <f t="shared" si="50"/>
        <v>0.37800000000000017</v>
      </c>
      <c r="S166" s="146">
        <f t="shared" si="51"/>
        <v>9.4500000000000056E-2</v>
      </c>
      <c r="T166" s="146">
        <f t="shared" si="52"/>
        <v>9.4500000000000056E-2</v>
      </c>
      <c r="U166" s="146">
        <f t="shared" si="53"/>
        <v>0.2835000000000002</v>
      </c>
      <c r="V166" s="146">
        <f t="shared" si="54"/>
        <v>9.4500000000000056E-2</v>
      </c>
      <c r="W166" s="146">
        <f t="shared" si="55"/>
        <v>9.4500000000000056E-2</v>
      </c>
      <c r="X166" s="146">
        <f t="shared" si="56"/>
        <v>9.4500000000000056E-2</v>
      </c>
      <c r="Y166" s="161">
        <f t="shared" si="58"/>
        <v>0.20566666666666666</v>
      </c>
    </row>
    <row r="167" spans="2:25" x14ac:dyDescent="0.2">
      <c r="B167" s="1" t="str">
        <f t="shared" si="57"/>
        <v>龙系65</v>
      </c>
      <c r="C167" s="72">
        <f t="shared" si="39"/>
        <v>65</v>
      </c>
      <c r="D167" s="71" t="s">
        <v>3147</v>
      </c>
      <c r="E167" s="72" t="str">
        <f t="shared" si="40"/>
        <v>火炎</v>
      </c>
      <c r="F167" s="72"/>
      <c r="G167" s="72">
        <f t="shared" si="41"/>
        <v>1800</v>
      </c>
      <c r="H167" s="72">
        <f t="shared" si="42"/>
        <v>108</v>
      </c>
      <c r="I167" s="72">
        <f t="shared" si="43"/>
        <v>853</v>
      </c>
      <c r="J167" s="72">
        <f t="shared" si="44"/>
        <v>220</v>
      </c>
      <c r="K167" s="72">
        <f t="shared" si="45"/>
        <v>503</v>
      </c>
      <c r="L167" s="72">
        <f t="shared" si="46"/>
        <v>0</v>
      </c>
      <c r="M167" s="72">
        <f t="shared" si="47"/>
        <v>325</v>
      </c>
      <c r="N167" s="72">
        <v>0</v>
      </c>
      <c r="O167" s="146">
        <f t="shared" si="48"/>
        <v>1.9160000000000001</v>
      </c>
      <c r="P167" s="157">
        <f>10%</f>
        <v>0.1</v>
      </c>
      <c r="Q167" s="146">
        <f t="shared" si="49"/>
        <v>0.24600000000000011</v>
      </c>
      <c r="R167" s="146">
        <f t="shared" si="50"/>
        <v>0.38400000000000017</v>
      </c>
      <c r="S167" s="146">
        <f t="shared" si="51"/>
        <v>9.6000000000000058E-2</v>
      </c>
      <c r="T167" s="146">
        <f t="shared" si="52"/>
        <v>9.6000000000000058E-2</v>
      </c>
      <c r="U167" s="146">
        <f t="shared" si="53"/>
        <v>0.28800000000000014</v>
      </c>
      <c r="V167" s="146">
        <f t="shared" si="54"/>
        <v>9.6000000000000058E-2</v>
      </c>
      <c r="W167" s="146">
        <f t="shared" si="55"/>
        <v>9.6000000000000058E-2</v>
      </c>
      <c r="X167" s="146">
        <f t="shared" si="56"/>
        <v>9.6000000000000058E-2</v>
      </c>
      <c r="Y167" s="161">
        <f t="shared" si="58"/>
        <v>0.20833333333333334</v>
      </c>
    </row>
    <row r="168" spans="2:25" x14ac:dyDescent="0.2">
      <c r="B168" s="1" t="str">
        <f t="shared" si="57"/>
        <v>龙系66</v>
      </c>
      <c r="C168" s="72">
        <f t="shared" ref="C168:C231" si="59">C69</f>
        <v>66</v>
      </c>
      <c r="D168" s="71" t="s">
        <v>3147</v>
      </c>
      <c r="E168" s="72" t="str">
        <f t="shared" si="40"/>
        <v>火炎</v>
      </c>
      <c r="F168" s="72"/>
      <c r="G168" s="72">
        <f t="shared" si="41"/>
        <v>1842</v>
      </c>
      <c r="H168" s="72">
        <f t="shared" si="42"/>
        <v>110</v>
      </c>
      <c r="I168" s="72">
        <f t="shared" si="43"/>
        <v>876</v>
      </c>
      <c r="J168" s="72">
        <f t="shared" si="44"/>
        <v>224</v>
      </c>
      <c r="K168" s="72">
        <f t="shared" si="45"/>
        <v>517</v>
      </c>
      <c r="L168" s="72">
        <f t="shared" si="46"/>
        <v>0</v>
      </c>
      <c r="M168" s="72">
        <f t="shared" si="47"/>
        <v>333</v>
      </c>
      <c r="N168" s="72">
        <v>0</v>
      </c>
      <c r="O168" s="146">
        <f t="shared" si="48"/>
        <v>1.9343999999999999</v>
      </c>
      <c r="P168" s="157">
        <f>10%</f>
        <v>0.1</v>
      </c>
      <c r="Q168" s="146">
        <f t="shared" si="49"/>
        <v>0.24750000000000011</v>
      </c>
      <c r="R168" s="146">
        <f t="shared" si="50"/>
        <v>0.39000000000000018</v>
      </c>
      <c r="S168" s="146">
        <f t="shared" si="51"/>
        <v>9.7500000000000059E-2</v>
      </c>
      <c r="T168" s="146">
        <f t="shared" si="52"/>
        <v>9.7500000000000059E-2</v>
      </c>
      <c r="U168" s="146">
        <f t="shared" si="53"/>
        <v>0.2925000000000002</v>
      </c>
      <c r="V168" s="146">
        <f t="shared" si="54"/>
        <v>9.7500000000000059E-2</v>
      </c>
      <c r="W168" s="146">
        <f t="shared" si="55"/>
        <v>9.7500000000000059E-2</v>
      </c>
      <c r="X168" s="146">
        <f t="shared" si="56"/>
        <v>9.7500000000000059E-2</v>
      </c>
      <c r="Y168" s="161">
        <f t="shared" si="58"/>
        <v>0.21100000000000002</v>
      </c>
    </row>
    <row r="169" spans="2:25" x14ac:dyDescent="0.2">
      <c r="B169" s="1" t="str">
        <f t="shared" si="57"/>
        <v>龙系67</v>
      </c>
      <c r="C169" s="72">
        <f t="shared" si="59"/>
        <v>67</v>
      </c>
      <c r="D169" s="71" t="s">
        <v>3147</v>
      </c>
      <c r="E169" s="72" t="str">
        <f t="shared" si="40"/>
        <v>火炎</v>
      </c>
      <c r="F169" s="72"/>
      <c r="G169" s="72">
        <f t="shared" si="41"/>
        <v>1882</v>
      </c>
      <c r="H169" s="72">
        <f t="shared" si="42"/>
        <v>112</v>
      </c>
      <c r="I169" s="72">
        <f t="shared" si="43"/>
        <v>901</v>
      </c>
      <c r="J169" s="72">
        <f t="shared" si="44"/>
        <v>230</v>
      </c>
      <c r="K169" s="72">
        <f t="shared" si="45"/>
        <v>531</v>
      </c>
      <c r="L169" s="72">
        <f t="shared" si="46"/>
        <v>0</v>
      </c>
      <c r="M169" s="72">
        <f t="shared" si="47"/>
        <v>341</v>
      </c>
      <c r="N169" s="72">
        <v>0</v>
      </c>
      <c r="O169" s="146">
        <f t="shared" si="48"/>
        <v>1.9527999999999999</v>
      </c>
      <c r="P169" s="157">
        <f>10%</f>
        <v>0.1</v>
      </c>
      <c r="Q169" s="146">
        <f t="shared" si="49"/>
        <v>0.24900000000000011</v>
      </c>
      <c r="R169" s="146">
        <f t="shared" si="50"/>
        <v>0.39600000000000019</v>
      </c>
      <c r="S169" s="146">
        <f t="shared" si="51"/>
        <v>9.900000000000006E-2</v>
      </c>
      <c r="T169" s="146">
        <f t="shared" si="52"/>
        <v>9.900000000000006E-2</v>
      </c>
      <c r="U169" s="146">
        <f t="shared" si="53"/>
        <v>0.29700000000000015</v>
      </c>
      <c r="V169" s="146">
        <f t="shared" si="54"/>
        <v>9.900000000000006E-2</v>
      </c>
      <c r="W169" s="146">
        <f t="shared" si="55"/>
        <v>9.900000000000006E-2</v>
      </c>
      <c r="X169" s="146">
        <f t="shared" si="56"/>
        <v>9.900000000000006E-2</v>
      </c>
      <c r="Y169" s="161">
        <f t="shared" si="58"/>
        <v>0.21366666666666667</v>
      </c>
    </row>
    <row r="170" spans="2:25" x14ac:dyDescent="0.2">
      <c r="B170" s="1" t="str">
        <f t="shared" si="57"/>
        <v>龙系68</v>
      </c>
      <c r="C170" s="72">
        <f t="shared" si="59"/>
        <v>68</v>
      </c>
      <c r="D170" s="71" t="s">
        <v>3147</v>
      </c>
      <c r="E170" s="72" t="str">
        <f t="shared" si="40"/>
        <v>火炎</v>
      </c>
      <c r="F170" s="72"/>
      <c r="G170" s="72">
        <f t="shared" si="41"/>
        <v>1924</v>
      </c>
      <c r="H170" s="72">
        <f t="shared" si="42"/>
        <v>114</v>
      </c>
      <c r="I170" s="72">
        <f t="shared" si="43"/>
        <v>925</v>
      </c>
      <c r="J170" s="72">
        <f t="shared" si="44"/>
        <v>236</v>
      </c>
      <c r="K170" s="72">
        <f t="shared" si="45"/>
        <v>546</v>
      </c>
      <c r="L170" s="72">
        <f t="shared" si="46"/>
        <v>0</v>
      </c>
      <c r="M170" s="72">
        <f t="shared" si="47"/>
        <v>349</v>
      </c>
      <c r="N170" s="72">
        <v>0</v>
      </c>
      <c r="O170" s="146">
        <f t="shared" si="48"/>
        <v>1.9712000000000001</v>
      </c>
      <c r="P170" s="157">
        <f>10%</f>
        <v>0.1</v>
      </c>
      <c r="Q170" s="146">
        <f t="shared" si="49"/>
        <v>0.25050000000000011</v>
      </c>
      <c r="R170" s="146">
        <f t="shared" si="50"/>
        <v>0.40200000000000019</v>
      </c>
      <c r="S170" s="146">
        <f t="shared" si="51"/>
        <v>0.10050000000000006</v>
      </c>
      <c r="T170" s="146">
        <f t="shared" si="52"/>
        <v>0.10050000000000006</v>
      </c>
      <c r="U170" s="146">
        <f t="shared" si="53"/>
        <v>0.30150000000000021</v>
      </c>
      <c r="V170" s="146">
        <f t="shared" si="54"/>
        <v>0.10050000000000006</v>
      </c>
      <c r="W170" s="146">
        <f t="shared" si="55"/>
        <v>0.10050000000000006</v>
      </c>
      <c r="X170" s="146">
        <f t="shared" si="56"/>
        <v>0.10050000000000006</v>
      </c>
      <c r="Y170" s="161">
        <f t="shared" si="58"/>
        <v>0.21633333333333332</v>
      </c>
    </row>
    <row r="171" spans="2:25" x14ac:dyDescent="0.2">
      <c r="B171" s="1" t="str">
        <f t="shared" si="57"/>
        <v>龙系69</v>
      </c>
      <c r="C171" s="72">
        <f t="shared" si="59"/>
        <v>69</v>
      </c>
      <c r="D171" s="71" t="s">
        <v>3147</v>
      </c>
      <c r="E171" s="72" t="str">
        <f t="shared" si="40"/>
        <v>火炎</v>
      </c>
      <c r="F171" s="72"/>
      <c r="G171" s="72">
        <f t="shared" si="41"/>
        <v>1968</v>
      </c>
      <c r="H171" s="72">
        <f t="shared" si="42"/>
        <v>116</v>
      </c>
      <c r="I171" s="72">
        <f t="shared" si="43"/>
        <v>951</v>
      </c>
      <c r="J171" s="72">
        <f t="shared" si="44"/>
        <v>241</v>
      </c>
      <c r="K171" s="72">
        <f t="shared" si="45"/>
        <v>560</v>
      </c>
      <c r="L171" s="72">
        <f t="shared" si="46"/>
        <v>0</v>
      </c>
      <c r="M171" s="72">
        <f t="shared" si="47"/>
        <v>357</v>
      </c>
      <c r="N171" s="72">
        <v>0</v>
      </c>
      <c r="O171" s="146">
        <f t="shared" si="48"/>
        <v>1.9896000000000003</v>
      </c>
      <c r="P171" s="157">
        <f>10%</f>
        <v>0.1</v>
      </c>
      <c r="Q171" s="146">
        <f t="shared" si="49"/>
        <v>0.25200000000000011</v>
      </c>
      <c r="R171" s="146">
        <f t="shared" si="50"/>
        <v>0.4080000000000002</v>
      </c>
      <c r="S171" s="146">
        <f t="shared" si="51"/>
        <v>0.10200000000000006</v>
      </c>
      <c r="T171" s="146">
        <f t="shared" si="52"/>
        <v>0.10200000000000006</v>
      </c>
      <c r="U171" s="146">
        <f t="shared" si="53"/>
        <v>0.30600000000000016</v>
      </c>
      <c r="V171" s="146">
        <f t="shared" si="54"/>
        <v>0.10200000000000006</v>
      </c>
      <c r="W171" s="146">
        <f t="shared" si="55"/>
        <v>0.10200000000000006</v>
      </c>
      <c r="X171" s="146">
        <f t="shared" si="56"/>
        <v>0.10200000000000006</v>
      </c>
      <c r="Y171" s="161">
        <f t="shared" si="58"/>
        <v>0.21900000000000003</v>
      </c>
    </row>
    <row r="172" spans="2:25" x14ac:dyDescent="0.2">
      <c r="B172" s="1" t="str">
        <f t="shared" si="57"/>
        <v>龙系70</v>
      </c>
      <c r="C172" s="72">
        <f t="shared" si="59"/>
        <v>70</v>
      </c>
      <c r="D172" s="71" t="s">
        <v>3147</v>
      </c>
      <c r="E172" s="72" t="str">
        <f t="shared" si="40"/>
        <v>火炎</v>
      </c>
      <c r="F172" s="72"/>
      <c r="G172" s="72">
        <f t="shared" si="41"/>
        <v>2012</v>
      </c>
      <c r="H172" s="72">
        <f t="shared" si="42"/>
        <v>118</v>
      </c>
      <c r="I172" s="72">
        <f t="shared" si="43"/>
        <v>976</v>
      </c>
      <c r="J172" s="72">
        <f t="shared" si="44"/>
        <v>247</v>
      </c>
      <c r="K172" s="72">
        <f t="shared" si="45"/>
        <v>575</v>
      </c>
      <c r="L172" s="72">
        <f t="shared" si="46"/>
        <v>0</v>
      </c>
      <c r="M172" s="72">
        <f t="shared" si="47"/>
        <v>365</v>
      </c>
      <c r="N172" s="72">
        <v>0</v>
      </c>
      <c r="O172" s="146">
        <f t="shared" si="48"/>
        <v>2.0080000000000005</v>
      </c>
      <c r="P172" s="157">
        <f>10%</f>
        <v>0.1</v>
      </c>
      <c r="Q172" s="146">
        <f t="shared" si="49"/>
        <v>0.25350000000000011</v>
      </c>
      <c r="R172" s="146">
        <f t="shared" si="50"/>
        <v>0.4140000000000002</v>
      </c>
      <c r="S172" s="146">
        <f t="shared" si="51"/>
        <v>0.10350000000000006</v>
      </c>
      <c r="T172" s="146">
        <f t="shared" si="52"/>
        <v>0.10350000000000006</v>
      </c>
      <c r="U172" s="146">
        <f t="shared" si="53"/>
        <v>0.31050000000000022</v>
      </c>
      <c r="V172" s="146">
        <f t="shared" si="54"/>
        <v>0.10350000000000006</v>
      </c>
      <c r="W172" s="146">
        <f t="shared" si="55"/>
        <v>0.10350000000000006</v>
      </c>
      <c r="X172" s="146">
        <f t="shared" si="56"/>
        <v>0.10350000000000006</v>
      </c>
      <c r="Y172" s="161">
        <f t="shared" si="58"/>
        <v>0.22166666666666668</v>
      </c>
    </row>
    <row r="173" spans="2:25" x14ac:dyDescent="0.2">
      <c r="B173" s="1" t="str">
        <f t="shared" si="57"/>
        <v>龙系71</v>
      </c>
      <c r="C173" s="72">
        <f t="shared" si="59"/>
        <v>71</v>
      </c>
      <c r="D173" s="71" t="s">
        <v>3147</v>
      </c>
      <c r="E173" s="72" t="str">
        <f t="shared" si="40"/>
        <v>火炎</v>
      </c>
      <c r="F173" s="72"/>
      <c r="G173" s="72">
        <f t="shared" si="41"/>
        <v>2055</v>
      </c>
      <c r="H173" s="72">
        <f t="shared" si="42"/>
        <v>120</v>
      </c>
      <c r="I173" s="72">
        <f t="shared" si="43"/>
        <v>1003</v>
      </c>
      <c r="J173" s="72">
        <f t="shared" si="44"/>
        <v>252</v>
      </c>
      <c r="K173" s="72">
        <f t="shared" si="45"/>
        <v>591</v>
      </c>
      <c r="L173" s="72">
        <f t="shared" si="46"/>
        <v>0</v>
      </c>
      <c r="M173" s="72">
        <f t="shared" si="47"/>
        <v>373</v>
      </c>
      <c r="N173" s="72">
        <v>0</v>
      </c>
      <c r="O173" s="146">
        <f t="shared" si="48"/>
        <v>2.0264000000000002</v>
      </c>
      <c r="P173" s="157">
        <f>10%</f>
        <v>0.1</v>
      </c>
      <c r="Q173" s="146">
        <f t="shared" si="49"/>
        <v>0.25500000000000012</v>
      </c>
      <c r="R173" s="146">
        <f t="shared" si="50"/>
        <v>0.42000000000000021</v>
      </c>
      <c r="S173" s="146">
        <f t="shared" si="51"/>
        <v>0.10500000000000007</v>
      </c>
      <c r="T173" s="146">
        <f t="shared" si="52"/>
        <v>0.10500000000000007</v>
      </c>
      <c r="U173" s="146">
        <f t="shared" si="53"/>
        <v>0.31500000000000017</v>
      </c>
      <c r="V173" s="146">
        <f t="shared" si="54"/>
        <v>0.10500000000000007</v>
      </c>
      <c r="W173" s="146">
        <f t="shared" si="55"/>
        <v>0.10500000000000007</v>
      </c>
      <c r="X173" s="146">
        <f t="shared" si="56"/>
        <v>0.10500000000000007</v>
      </c>
      <c r="Y173" s="161">
        <f t="shared" si="58"/>
        <v>0.22433333333333333</v>
      </c>
    </row>
    <row r="174" spans="2:25" x14ac:dyDescent="0.2">
      <c r="B174" s="1" t="str">
        <f t="shared" si="57"/>
        <v>龙系72</v>
      </c>
      <c r="C174" s="72">
        <f t="shared" si="59"/>
        <v>72</v>
      </c>
      <c r="D174" s="71" t="s">
        <v>3147</v>
      </c>
      <c r="E174" s="72" t="str">
        <f t="shared" si="40"/>
        <v>火炎</v>
      </c>
      <c r="F174" s="72"/>
      <c r="G174" s="72">
        <f t="shared" si="41"/>
        <v>2098</v>
      </c>
      <c r="H174" s="72">
        <f t="shared" si="42"/>
        <v>122</v>
      </c>
      <c r="I174" s="72">
        <f t="shared" si="43"/>
        <v>1030</v>
      </c>
      <c r="J174" s="72">
        <f t="shared" si="44"/>
        <v>258</v>
      </c>
      <c r="K174" s="72">
        <f t="shared" si="45"/>
        <v>606</v>
      </c>
      <c r="L174" s="72">
        <f t="shared" si="46"/>
        <v>0</v>
      </c>
      <c r="M174" s="72">
        <f t="shared" si="47"/>
        <v>381</v>
      </c>
      <c r="N174" s="72">
        <v>0</v>
      </c>
      <c r="O174" s="146">
        <f t="shared" si="48"/>
        <v>2.0448</v>
      </c>
      <c r="P174" s="157">
        <f>10%</f>
        <v>0.1</v>
      </c>
      <c r="Q174" s="146">
        <f t="shared" si="49"/>
        <v>0.25650000000000012</v>
      </c>
      <c r="R174" s="146">
        <f t="shared" si="50"/>
        <v>0.42600000000000021</v>
      </c>
      <c r="S174" s="146">
        <f t="shared" si="51"/>
        <v>0.10650000000000007</v>
      </c>
      <c r="T174" s="146">
        <f t="shared" si="52"/>
        <v>0.10650000000000007</v>
      </c>
      <c r="U174" s="146">
        <f t="shared" si="53"/>
        <v>0.31950000000000023</v>
      </c>
      <c r="V174" s="146">
        <f t="shared" si="54"/>
        <v>0.10650000000000007</v>
      </c>
      <c r="W174" s="146">
        <f t="shared" si="55"/>
        <v>0.10650000000000007</v>
      </c>
      <c r="X174" s="146">
        <f t="shared" si="56"/>
        <v>0.10650000000000007</v>
      </c>
      <c r="Y174" s="161">
        <f t="shared" si="58"/>
        <v>0.22700000000000001</v>
      </c>
    </row>
    <row r="175" spans="2:25" x14ac:dyDescent="0.2">
      <c r="B175" s="1" t="str">
        <f t="shared" si="57"/>
        <v>龙系73</v>
      </c>
      <c r="C175" s="72">
        <f t="shared" si="59"/>
        <v>73</v>
      </c>
      <c r="D175" s="71" t="s">
        <v>3147</v>
      </c>
      <c r="E175" s="72" t="str">
        <f t="shared" si="40"/>
        <v>火炎</v>
      </c>
      <c r="F175" s="72"/>
      <c r="G175" s="72">
        <f t="shared" si="41"/>
        <v>2141</v>
      </c>
      <c r="H175" s="72">
        <f t="shared" si="42"/>
        <v>124</v>
      </c>
      <c r="I175" s="72">
        <f t="shared" si="43"/>
        <v>1056</v>
      </c>
      <c r="J175" s="72">
        <f t="shared" si="44"/>
        <v>264</v>
      </c>
      <c r="K175" s="72">
        <f t="shared" si="45"/>
        <v>622</v>
      </c>
      <c r="L175" s="72">
        <f t="shared" si="46"/>
        <v>0</v>
      </c>
      <c r="M175" s="72">
        <f t="shared" si="47"/>
        <v>389</v>
      </c>
      <c r="N175" s="72">
        <v>0</v>
      </c>
      <c r="O175" s="146">
        <f t="shared" si="48"/>
        <v>2.0631999999999997</v>
      </c>
      <c r="P175" s="157">
        <f>10%</f>
        <v>0.1</v>
      </c>
      <c r="Q175" s="146">
        <f t="shared" si="49"/>
        <v>0.25800000000000012</v>
      </c>
      <c r="R175" s="146">
        <f t="shared" si="50"/>
        <v>0.43200000000000022</v>
      </c>
      <c r="S175" s="146">
        <f t="shared" si="51"/>
        <v>0.10800000000000007</v>
      </c>
      <c r="T175" s="146">
        <f t="shared" si="52"/>
        <v>0.10800000000000007</v>
      </c>
      <c r="U175" s="146">
        <f t="shared" si="53"/>
        <v>0.32400000000000018</v>
      </c>
      <c r="V175" s="146">
        <f t="shared" si="54"/>
        <v>0.10800000000000007</v>
      </c>
      <c r="W175" s="146">
        <f t="shared" si="55"/>
        <v>0.10800000000000007</v>
      </c>
      <c r="X175" s="146">
        <f t="shared" si="56"/>
        <v>0.10800000000000007</v>
      </c>
      <c r="Y175" s="161">
        <f t="shared" si="58"/>
        <v>0.22966666666666669</v>
      </c>
    </row>
    <row r="176" spans="2:25" x14ac:dyDescent="0.2">
      <c r="B176" s="1" t="str">
        <f t="shared" si="57"/>
        <v>龙系74</v>
      </c>
      <c r="C176" s="72">
        <f t="shared" si="59"/>
        <v>74</v>
      </c>
      <c r="D176" s="71" t="s">
        <v>3147</v>
      </c>
      <c r="E176" s="72" t="str">
        <f t="shared" si="40"/>
        <v>火炎</v>
      </c>
      <c r="F176" s="72"/>
      <c r="G176" s="72">
        <f t="shared" si="41"/>
        <v>2184</v>
      </c>
      <c r="H176" s="72">
        <f t="shared" si="42"/>
        <v>127</v>
      </c>
      <c r="I176" s="72">
        <f t="shared" si="43"/>
        <v>1083</v>
      </c>
      <c r="J176" s="72">
        <f t="shared" si="44"/>
        <v>269</v>
      </c>
      <c r="K176" s="72">
        <f t="shared" si="45"/>
        <v>638</v>
      </c>
      <c r="L176" s="72">
        <f t="shared" si="46"/>
        <v>0</v>
      </c>
      <c r="M176" s="72">
        <f t="shared" si="47"/>
        <v>397</v>
      </c>
      <c r="N176" s="72">
        <v>0</v>
      </c>
      <c r="O176" s="146">
        <f t="shared" si="48"/>
        <v>2.0815999999999999</v>
      </c>
      <c r="P176" s="157">
        <f>10%</f>
        <v>0.1</v>
      </c>
      <c r="Q176" s="146">
        <f t="shared" si="49"/>
        <v>0.25950000000000012</v>
      </c>
      <c r="R176" s="146">
        <f t="shared" si="50"/>
        <v>0.43800000000000022</v>
      </c>
      <c r="S176" s="146">
        <f t="shared" si="51"/>
        <v>0.10950000000000007</v>
      </c>
      <c r="T176" s="146">
        <f t="shared" si="52"/>
        <v>0.10950000000000007</v>
      </c>
      <c r="U176" s="146">
        <f t="shared" si="53"/>
        <v>0.32850000000000024</v>
      </c>
      <c r="V176" s="146">
        <f t="shared" si="54"/>
        <v>0.10950000000000007</v>
      </c>
      <c r="W176" s="146">
        <f t="shared" si="55"/>
        <v>0.10950000000000007</v>
      </c>
      <c r="X176" s="146">
        <f t="shared" si="56"/>
        <v>0.10950000000000007</v>
      </c>
      <c r="Y176" s="161">
        <f t="shared" si="58"/>
        <v>0.23233333333333334</v>
      </c>
    </row>
    <row r="177" spans="2:25" x14ac:dyDescent="0.2">
      <c r="B177" s="1" t="str">
        <f t="shared" si="57"/>
        <v>龙系75</v>
      </c>
      <c r="C177" s="72">
        <f t="shared" si="59"/>
        <v>75</v>
      </c>
      <c r="D177" s="71" t="s">
        <v>3147</v>
      </c>
      <c r="E177" s="72" t="str">
        <f t="shared" si="40"/>
        <v>火炎</v>
      </c>
      <c r="F177" s="72"/>
      <c r="G177" s="72">
        <f t="shared" si="41"/>
        <v>2226</v>
      </c>
      <c r="H177" s="72">
        <f t="shared" si="42"/>
        <v>129</v>
      </c>
      <c r="I177" s="72">
        <f t="shared" si="43"/>
        <v>1111</v>
      </c>
      <c r="J177" s="72">
        <f t="shared" si="44"/>
        <v>276</v>
      </c>
      <c r="K177" s="72">
        <f t="shared" si="45"/>
        <v>655</v>
      </c>
      <c r="L177" s="72">
        <f t="shared" si="46"/>
        <v>0</v>
      </c>
      <c r="M177" s="72">
        <f t="shared" si="47"/>
        <v>405</v>
      </c>
      <c r="N177" s="72">
        <v>0</v>
      </c>
      <c r="O177" s="146">
        <f t="shared" si="48"/>
        <v>2.1</v>
      </c>
      <c r="P177" s="157">
        <f>10%</f>
        <v>0.1</v>
      </c>
      <c r="Q177" s="146">
        <f t="shared" si="49"/>
        <v>0.26100000000000012</v>
      </c>
      <c r="R177" s="146">
        <f t="shared" si="50"/>
        <v>0.44400000000000023</v>
      </c>
      <c r="S177" s="146">
        <f t="shared" si="51"/>
        <v>0.11100000000000007</v>
      </c>
      <c r="T177" s="146">
        <f t="shared" si="52"/>
        <v>0.11100000000000007</v>
      </c>
      <c r="U177" s="146">
        <f t="shared" si="53"/>
        <v>0.33300000000000018</v>
      </c>
      <c r="V177" s="146">
        <f t="shared" si="54"/>
        <v>0.11100000000000007</v>
      </c>
      <c r="W177" s="146">
        <f t="shared" si="55"/>
        <v>0.11100000000000007</v>
      </c>
      <c r="X177" s="146">
        <f t="shared" si="56"/>
        <v>0.11100000000000007</v>
      </c>
      <c r="Y177" s="161">
        <f t="shared" si="58"/>
        <v>0.23500000000000001</v>
      </c>
    </row>
    <row r="178" spans="2:25" x14ac:dyDescent="0.2">
      <c r="B178" s="1" t="str">
        <f t="shared" si="57"/>
        <v>龙系76</v>
      </c>
      <c r="C178" s="72">
        <f t="shared" si="59"/>
        <v>76</v>
      </c>
      <c r="D178" s="71" t="s">
        <v>3147</v>
      </c>
      <c r="E178" s="72" t="str">
        <f t="shared" si="40"/>
        <v>火炎</v>
      </c>
      <c r="F178" s="72"/>
      <c r="G178" s="72">
        <f t="shared" si="41"/>
        <v>2271</v>
      </c>
      <c r="H178" s="72">
        <f t="shared" si="42"/>
        <v>132</v>
      </c>
      <c r="I178" s="72">
        <f t="shared" si="43"/>
        <v>1140</v>
      </c>
      <c r="J178" s="72">
        <f t="shared" si="44"/>
        <v>281</v>
      </c>
      <c r="K178" s="72">
        <f t="shared" si="45"/>
        <v>672</v>
      </c>
      <c r="L178" s="72">
        <f t="shared" si="46"/>
        <v>0</v>
      </c>
      <c r="M178" s="72">
        <f t="shared" si="47"/>
        <v>413</v>
      </c>
      <c r="N178" s="72">
        <v>0</v>
      </c>
      <c r="O178" s="146">
        <f t="shared" si="48"/>
        <v>2.1183999999999998</v>
      </c>
      <c r="P178" s="157">
        <f>10%</f>
        <v>0.1</v>
      </c>
      <c r="Q178" s="146">
        <f t="shared" si="49"/>
        <v>0.26250000000000012</v>
      </c>
      <c r="R178" s="146">
        <f t="shared" si="50"/>
        <v>0.45000000000000023</v>
      </c>
      <c r="S178" s="146">
        <f t="shared" si="51"/>
        <v>0.11250000000000007</v>
      </c>
      <c r="T178" s="146">
        <f t="shared" si="52"/>
        <v>0.11250000000000007</v>
      </c>
      <c r="U178" s="146">
        <f t="shared" si="53"/>
        <v>0.33750000000000024</v>
      </c>
      <c r="V178" s="146">
        <f t="shared" si="54"/>
        <v>0.11250000000000007</v>
      </c>
      <c r="W178" s="146">
        <f t="shared" si="55"/>
        <v>0.11250000000000007</v>
      </c>
      <c r="X178" s="146">
        <f t="shared" si="56"/>
        <v>0.11250000000000007</v>
      </c>
      <c r="Y178" s="161">
        <f t="shared" si="58"/>
        <v>0.23766666666666669</v>
      </c>
    </row>
    <row r="179" spans="2:25" x14ac:dyDescent="0.2">
      <c r="B179" s="1" t="str">
        <f t="shared" si="57"/>
        <v>龙系77</v>
      </c>
      <c r="C179" s="72">
        <f t="shared" si="59"/>
        <v>77</v>
      </c>
      <c r="D179" s="71" t="s">
        <v>3147</v>
      </c>
      <c r="E179" s="72" t="str">
        <f t="shared" si="40"/>
        <v>火炎</v>
      </c>
      <c r="F179" s="72"/>
      <c r="G179" s="72">
        <f t="shared" si="41"/>
        <v>2316</v>
      </c>
      <c r="H179" s="72">
        <f t="shared" si="42"/>
        <v>134</v>
      </c>
      <c r="I179" s="72">
        <f t="shared" si="43"/>
        <v>1170</v>
      </c>
      <c r="J179" s="72">
        <f t="shared" si="44"/>
        <v>288</v>
      </c>
      <c r="K179" s="72">
        <f t="shared" si="45"/>
        <v>689</v>
      </c>
      <c r="L179" s="72">
        <f t="shared" si="46"/>
        <v>0</v>
      </c>
      <c r="M179" s="72">
        <f t="shared" si="47"/>
        <v>421</v>
      </c>
      <c r="N179" s="72">
        <v>0</v>
      </c>
      <c r="O179" s="146">
        <f t="shared" si="48"/>
        <v>2.1368</v>
      </c>
      <c r="P179" s="157">
        <f>10%</f>
        <v>0.1</v>
      </c>
      <c r="Q179" s="146">
        <f t="shared" si="49"/>
        <v>0.26400000000000012</v>
      </c>
      <c r="R179" s="146">
        <f t="shared" si="50"/>
        <v>0.45600000000000024</v>
      </c>
      <c r="S179" s="146">
        <f t="shared" si="51"/>
        <v>0.11400000000000007</v>
      </c>
      <c r="T179" s="146">
        <f t="shared" si="52"/>
        <v>0.11400000000000007</v>
      </c>
      <c r="U179" s="146">
        <f t="shared" si="53"/>
        <v>0.34200000000000019</v>
      </c>
      <c r="V179" s="146">
        <f t="shared" si="54"/>
        <v>0.11400000000000007</v>
      </c>
      <c r="W179" s="146">
        <f t="shared" si="55"/>
        <v>0.11400000000000007</v>
      </c>
      <c r="X179" s="146">
        <f t="shared" si="56"/>
        <v>0.11400000000000007</v>
      </c>
      <c r="Y179" s="161">
        <f t="shared" si="58"/>
        <v>0.24033333333333334</v>
      </c>
    </row>
    <row r="180" spans="2:25" x14ac:dyDescent="0.2">
      <c r="B180" s="1" t="str">
        <f t="shared" si="57"/>
        <v>龙系78</v>
      </c>
      <c r="C180" s="72">
        <f t="shared" si="59"/>
        <v>78</v>
      </c>
      <c r="D180" s="71" t="s">
        <v>3147</v>
      </c>
      <c r="E180" s="72" t="str">
        <f t="shared" si="40"/>
        <v>火炎</v>
      </c>
      <c r="F180" s="72"/>
      <c r="G180" s="72">
        <f t="shared" si="41"/>
        <v>2360</v>
      </c>
      <c r="H180" s="72">
        <f t="shared" si="42"/>
        <v>137</v>
      </c>
      <c r="I180" s="72">
        <f t="shared" si="43"/>
        <v>1198</v>
      </c>
      <c r="J180" s="72">
        <f t="shared" si="44"/>
        <v>293</v>
      </c>
      <c r="K180" s="72">
        <f t="shared" si="45"/>
        <v>706</v>
      </c>
      <c r="L180" s="72">
        <f t="shared" si="46"/>
        <v>0</v>
      </c>
      <c r="M180" s="72">
        <f t="shared" si="47"/>
        <v>430</v>
      </c>
      <c r="N180" s="72">
        <v>0</v>
      </c>
      <c r="O180" s="146">
        <f t="shared" si="48"/>
        <v>2.1552000000000002</v>
      </c>
      <c r="P180" s="157">
        <f>10%</f>
        <v>0.1</v>
      </c>
      <c r="Q180" s="146">
        <f t="shared" si="49"/>
        <v>0.26550000000000012</v>
      </c>
      <c r="R180" s="146">
        <f t="shared" si="50"/>
        <v>0.46200000000000024</v>
      </c>
      <c r="S180" s="146">
        <f t="shared" si="51"/>
        <v>0.11550000000000007</v>
      </c>
      <c r="T180" s="146">
        <f t="shared" si="52"/>
        <v>0.11550000000000007</v>
      </c>
      <c r="U180" s="146">
        <f t="shared" si="53"/>
        <v>0.34650000000000025</v>
      </c>
      <c r="V180" s="146">
        <f t="shared" si="54"/>
        <v>0.11550000000000007</v>
      </c>
      <c r="W180" s="146">
        <f t="shared" si="55"/>
        <v>0.11550000000000007</v>
      </c>
      <c r="X180" s="146">
        <f t="shared" si="56"/>
        <v>0.11550000000000007</v>
      </c>
      <c r="Y180" s="161">
        <f t="shared" si="58"/>
        <v>0.24333333333333335</v>
      </c>
    </row>
    <row r="181" spans="2:25" x14ac:dyDescent="0.2">
      <c r="B181" s="1" t="str">
        <f t="shared" si="57"/>
        <v>龙系79</v>
      </c>
      <c r="C181" s="72">
        <f t="shared" si="59"/>
        <v>79</v>
      </c>
      <c r="D181" s="71" t="s">
        <v>3147</v>
      </c>
      <c r="E181" s="72" t="str">
        <f t="shared" si="40"/>
        <v>火炎</v>
      </c>
      <c r="F181" s="72"/>
      <c r="G181" s="72">
        <f t="shared" si="41"/>
        <v>2405</v>
      </c>
      <c r="H181" s="72">
        <f t="shared" si="42"/>
        <v>139</v>
      </c>
      <c r="I181" s="72">
        <f t="shared" si="43"/>
        <v>1228</v>
      </c>
      <c r="J181" s="72">
        <f t="shared" si="44"/>
        <v>300</v>
      </c>
      <c r="K181" s="72">
        <f t="shared" si="45"/>
        <v>724</v>
      </c>
      <c r="L181" s="72">
        <f t="shared" si="46"/>
        <v>0</v>
      </c>
      <c r="M181" s="72">
        <f t="shared" si="47"/>
        <v>439</v>
      </c>
      <c r="N181" s="72">
        <v>0</v>
      </c>
      <c r="O181" s="146">
        <f t="shared" si="48"/>
        <v>2.1736</v>
      </c>
      <c r="P181" s="157">
        <f>10%</f>
        <v>0.1</v>
      </c>
      <c r="Q181" s="146">
        <f t="shared" si="49"/>
        <v>0.26700000000000013</v>
      </c>
      <c r="R181" s="146">
        <f t="shared" si="50"/>
        <v>0.46800000000000025</v>
      </c>
      <c r="S181" s="146">
        <f t="shared" si="51"/>
        <v>0.11700000000000008</v>
      </c>
      <c r="T181" s="146">
        <f t="shared" si="52"/>
        <v>0.11700000000000008</v>
      </c>
      <c r="U181" s="146">
        <f t="shared" si="53"/>
        <v>0.3510000000000002</v>
      </c>
      <c r="V181" s="146">
        <f t="shared" si="54"/>
        <v>0.11700000000000008</v>
      </c>
      <c r="W181" s="146">
        <f t="shared" si="55"/>
        <v>0.11700000000000008</v>
      </c>
      <c r="X181" s="146">
        <f t="shared" si="56"/>
        <v>0.11700000000000008</v>
      </c>
      <c r="Y181" s="161">
        <f t="shared" si="58"/>
        <v>0.24633333333333332</v>
      </c>
    </row>
    <row r="182" spans="2:25" x14ac:dyDescent="0.2">
      <c r="B182" s="1" t="str">
        <f t="shared" si="57"/>
        <v>龙系80</v>
      </c>
      <c r="C182" s="72">
        <f t="shared" si="59"/>
        <v>80</v>
      </c>
      <c r="D182" s="71" t="s">
        <v>3147</v>
      </c>
      <c r="E182" s="72" t="str">
        <f t="shared" si="40"/>
        <v>火炎</v>
      </c>
      <c r="F182" s="72"/>
      <c r="G182" s="72">
        <f t="shared" si="41"/>
        <v>2450</v>
      </c>
      <c r="H182" s="72">
        <f t="shared" si="42"/>
        <v>142</v>
      </c>
      <c r="I182" s="72">
        <f t="shared" si="43"/>
        <v>1258</v>
      </c>
      <c r="J182" s="72">
        <f t="shared" si="44"/>
        <v>305</v>
      </c>
      <c r="K182" s="72">
        <f t="shared" si="45"/>
        <v>741</v>
      </c>
      <c r="L182" s="72">
        <f t="shared" si="46"/>
        <v>0</v>
      </c>
      <c r="M182" s="72">
        <f t="shared" si="47"/>
        <v>448</v>
      </c>
      <c r="N182" s="72">
        <v>0</v>
      </c>
      <c r="O182" s="146">
        <f t="shared" si="48"/>
        <v>2.1920000000000002</v>
      </c>
      <c r="P182" s="157">
        <f>10%</f>
        <v>0.1</v>
      </c>
      <c r="Q182" s="146">
        <f t="shared" si="49"/>
        <v>0.26850000000000013</v>
      </c>
      <c r="R182" s="146">
        <f t="shared" si="50"/>
        <v>0.47400000000000025</v>
      </c>
      <c r="S182" s="146">
        <f t="shared" si="51"/>
        <v>0.11850000000000008</v>
      </c>
      <c r="T182" s="146">
        <f t="shared" si="52"/>
        <v>0.11850000000000008</v>
      </c>
      <c r="U182" s="146">
        <f t="shared" si="53"/>
        <v>0.35550000000000026</v>
      </c>
      <c r="V182" s="146">
        <f t="shared" si="54"/>
        <v>0.11850000000000008</v>
      </c>
      <c r="W182" s="146">
        <f t="shared" si="55"/>
        <v>0.11850000000000008</v>
      </c>
      <c r="X182" s="146">
        <f t="shared" si="56"/>
        <v>0.11850000000000008</v>
      </c>
      <c r="Y182" s="161">
        <f t="shared" si="58"/>
        <v>0.24933333333333335</v>
      </c>
    </row>
    <row r="183" spans="2:25" x14ac:dyDescent="0.2">
      <c r="B183" s="1" t="str">
        <f t="shared" si="57"/>
        <v>龙系81</v>
      </c>
      <c r="C183" s="72">
        <f t="shared" si="59"/>
        <v>81</v>
      </c>
      <c r="D183" s="71" t="s">
        <v>3147</v>
      </c>
      <c r="E183" s="72" t="str">
        <f t="shared" si="40"/>
        <v>火炎</v>
      </c>
      <c r="F183" s="72"/>
      <c r="G183" s="72">
        <f t="shared" si="41"/>
        <v>2493</v>
      </c>
      <c r="H183" s="72">
        <f t="shared" si="42"/>
        <v>144</v>
      </c>
      <c r="I183" s="72">
        <f t="shared" si="43"/>
        <v>1290</v>
      </c>
      <c r="J183" s="72">
        <f t="shared" si="44"/>
        <v>312</v>
      </c>
      <c r="K183" s="72">
        <f t="shared" si="45"/>
        <v>759</v>
      </c>
      <c r="L183" s="72">
        <f t="shared" si="46"/>
        <v>0</v>
      </c>
      <c r="M183" s="72">
        <f t="shared" si="47"/>
        <v>456</v>
      </c>
      <c r="N183" s="72">
        <v>0</v>
      </c>
      <c r="O183" s="146">
        <f t="shared" si="48"/>
        <v>2.2103999999999999</v>
      </c>
      <c r="P183" s="157">
        <f>10%</f>
        <v>0.1</v>
      </c>
      <c r="Q183" s="146">
        <f t="shared" si="49"/>
        <v>0.27000000000000013</v>
      </c>
      <c r="R183" s="146">
        <f t="shared" si="50"/>
        <v>0.48000000000000026</v>
      </c>
      <c r="S183" s="146">
        <f t="shared" si="51"/>
        <v>0.12000000000000008</v>
      </c>
      <c r="T183" s="146">
        <f t="shared" si="52"/>
        <v>0.12000000000000008</v>
      </c>
      <c r="U183" s="146">
        <f t="shared" si="53"/>
        <v>0.36000000000000021</v>
      </c>
      <c r="V183" s="146">
        <f t="shared" si="54"/>
        <v>0.12000000000000008</v>
      </c>
      <c r="W183" s="146">
        <f t="shared" si="55"/>
        <v>0.12000000000000008</v>
      </c>
      <c r="X183" s="146">
        <f t="shared" si="56"/>
        <v>0.12000000000000008</v>
      </c>
      <c r="Y183" s="161">
        <f t="shared" si="58"/>
        <v>0.252</v>
      </c>
    </row>
    <row r="184" spans="2:25" x14ac:dyDescent="0.2">
      <c r="B184" s="1" t="str">
        <f t="shared" si="57"/>
        <v>龙系82</v>
      </c>
      <c r="C184" s="72">
        <f t="shared" si="59"/>
        <v>82</v>
      </c>
      <c r="D184" s="71" t="s">
        <v>3147</v>
      </c>
      <c r="E184" s="72" t="str">
        <f t="shared" si="40"/>
        <v>火炎</v>
      </c>
      <c r="F184" s="72"/>
      <c r="G184" s="72">
        <f t="shared" si="41"/>
        <v>2537</v>
      </c>
      <c r="H184" s="72">
        <f t="shared" si="42"/>
        <v>147</v>
      </c>
      <c r="I184" s="72">
        <f t="shared" si="43"/>
        <v>1320</v>
      </c>
      <c r="J184" s="72">
        <f t="shared" si="44"/>
        <v>317</v>
      </c>
      <c r="K184" s="72">
        <f t="shared" si="45"/>
        <v>778</v>
      </c>
      <c r="L184" s="72">
        <f t="shared" si="46"/>
        <v>0</v>
      </c>
      <c r="M184" s="72">
        <f t="shared" si="47"/>
        <v>465</v>
      </c>
      <c r="N184" s="72">
        <v>0</v>
      </c>
      <c r="O184" s="146">
        <f t="shared" si="48"/>
        <v>2.2288000000000001</v>
      </c>
      <c r="P184" s="157">
        <f>10%</f>
        <v>0.1</v>
      </c>
      <c r="Q184" s="146">
        <f t="shared" si="49"/>
        <v>0.27150000000000013</v>
      </c>
      <c r="R184" s="146">
        <f t="shared" si="50"/>
        <v>0.48600000000000027</v>
      </c>
      <c r="S184" s="146">
        <f t="shared" si="51"/>
        <v>0.12150000000000008</v>
      </c>
      <c r="T184" s="146">
        <f t="shared" si="52"/>
        <v>0.12150000000000008</v>
      </c>
      <c r="U184" s="146">
        <f t="shared" si="53"/>
        <v>0.36450000000000027</v>
      </c>
      <c r="V184" s="146">
        <f t="shared" si="54"/>
        <v>0.12150000000000008</v>
      </c>
      <c r="W184" s="146">
        <f t="shared" si="55"/>
        <v>0.12150000000000008</v>
      </c>
      <c r="X184" s="146">
        <f t="shared" si="56"/>
        <v>0.12150000000000008</v>
      </c>
      <c r="Y184" s="161">
        <f t="shared" si="58"/>
        <v>0.255</v>
      </c>
    </row>
    <row r="185" spans="2:25" x14ac:dyDescent="0.2">
      <c r="B185" s="1" t="str">
        <f t="shared" si="57"/>
        <v>龙系83</v>
      </c>
      <c r="C185" s="72">
        <f t="shared" si="59"/>
        <v>83</v>
      </c>
      <c r="D185" s="71" t="s">
        <v>3147</v>
      </c>
      <c r="E185" s="72" t="str">
        <f t="shared" si="40"/>
        <v>火炎</v>
      </c>
      <c r="F185" s="72"/>
      <c r="G185" s="72">
        <f t="shared" si="41"/>
        <v>2583</v>
      </c>
      <c r="H185" s="72">
        <f t="shared" si="42"/>
        <v>149</v>
      </c>
      <c r="I185" s="72">
        <f t="shared" si="43"/>
        <v>1353</v>
      </c>
      <c r="J185" s="72">
        <f t="shared" si="44"/>
        <v>324</v>
      </c>
      <c r="K185" s="72">
        <f t="shared" si="45"/>
        <v>797</v>
      </c>
      <c r="L185" s="72">
        <f t="shared" si="46"/>
        <v>0</v>
      </c>
      <c r="M185" s="72">
        <f t="shared" si="47"/>
        <v>474</v>
      </c>
      <c r="N185" s="72">
        <v>0</v>
      </c>
      <c r="O185" s="146">
        <f t="shared" si="48"/>
        <v>2.2471999999999999</v>
      </c>
      <c r="P185" s="157">
        <f>10%</f>
        <v>0.1</v>
      </c>
      <c r="Q185" s="146">
        <f t="shared" si="49"/>
        <v>0.27300000000000013</v>
      </c>
      <c r="R185" s="146">
        <f t="shared" si="50"/>
        <v>0.49200000000000027</v>
      </c>
      <c r="S185" s="146">
        <f t="shared" si="51"/>
        <v>0.12300000000000008</v>
      </c>
      <c r="T185" s="146">
        <f t="shared" si="52"/>
        <v>0.12300000000000008</v>
      </c>
      <c r="U185" s="146">
        <f t="shared" si="53"/>
        <v>0.36900000000000022</v>
      </c>
      <c r="V185" s="146">
        <f t="shared" si="54"/>
        <v>0.12300000000000008</v>
      </c>
      <c r="W185" s="146">
        <f t="shared" si="55"/>
        <v>0.12300000000000008</v>
      </c>
      <c r="X185" s="146">
        <f t="shared" si="56"/>
        <v>0.12300000000000008</v>
      </c>
      <c r="Y185" s="161">
        <f t="shared" si="58"/>
        <v>0.25800000000000001</v>
      </c>
    </row>
    <row r="186" spans="2:25" x14ac:dyDescent="0.2">
      <c r="B186" s="1" t="str">
        <f t="shared" si="57"/>
        <v>龙系84</v>
      </c>
      <c r="C186" s="72">
        <f t="shared" si="59"/>
        <v>84</v>
      </c>
      <c r="D186" s="71" t="s">
        <v>3147</v>
      </c>
      <c r="E186" s="72" t="str">
        <f t="shared" si="40"/>
        <v>火炎</v>
      </c>
      <c r="F186" s="72"/>
      <c r="G186" s="72">
        <f t="shared" si="41"/>
        <v>2627</v>
      </c>
      <c r="H186" s="72">
        <f t="shared" si="42"/>
        <v>152</v>
      </c>
      <c r="I186" s="72">
        <f t="shared" si="43"/>
        <v>1386</v>
      </c>
      <c r="J186" s="72">
        <f t="shared" si="44"/>
        <v>330</v>
      </c>
      <c r="K186" s="72">
        <f t="shared" si="45"/>
        <v>816</v>
      </c>
      <c r="L186" s="72">
        <f t="shared" si="46"/>
        <v>0</v>
      </c>
      <c r="M186" s="72">
        <f t="shared" si="47"/>
        <v>483</v>
      </c>
      <c r="N186" s="72">
        <v>0</v>
      </c>
      <c r="O186" s="146">
        <f t="shared" si="48"/>
        <v>2.2656000000000001</v>
      </c>
      <c r="P186" s="157">
        <f>10%</f>
        <v>0.1</v>
      </c>
      <c r="Q186" s="146">
        <f t="shared" si="49"/>
        <v>0.27450000000000013</v>
      </c>
      <c r="R186" s="146">
        <f t="shared" si="50"/>
        <v>0.49800000000000028</v>
      </c>
      <c r="S186" s="146">
        <f t="shared" si="51"/>
        <v>0.12450000000000008</v>
      </c>
      <c r="T186" s="146">
        <f t="shared" si="52"/>
        <v>0.12450000000000008</v>
      </c>
      <c r="U186" s="146">
        <f t="shared" si="53"/>
        <v>0.37350000000000028</v>
      </c>
      <c r="V186" s="146">
        <f t="shared" si="54"/>
        <v>0.12450000000000008</v>
      </c>
      <c r="W186" s="146">
        <f t="shared" si="55"/>
        <v>0.12450000000000008</v>
      </c>
      <c r="X186" s="146">
        <f t="shared" si="56"/>
        <v>0.12450000000000008</v>
      </c>
      <c r="Y186" s="161">
        <f t="shared" si="58"/>
        <v>0.26100000000000001</v>
      </c>
    </row>
    <row r="187" spans="2:25" x14ac:dyDescent="0.2">
      <c r="B187" s="1" t="str">
        <f t="shared" si="57"/>
        <v>龙系85</v>
      </c>
      <c r="C187" s="72">
        <f t="shared" si="59"/>
        <v>85</v>
      </c>
      <c r="D187" s="71" t="s">
        <v>3147</v>
      </c>
      <c r="E187" s="72" t="str">
        <f t="shared" si="40"/>
        <v>火炎</v>
      </c>
      <c r="F187" s="72"/>
      <c r="G187" s="72">
        <f t="shared" si="41"/>
        <v>2674</v>
      </c>
      <c r="H187" s="72">
        <f t="shared" si="42"/>
        <v>154</v>
      </c>
      <c r="I187" s="72">
        <f t="shared" si="43"/>
        <v>1419</v>
      </c>
      <c r="J187" s="72">
        <f t="shared" si="44"/>
        <v>336</v>
      </c>
      <c r="K187" s="72">
        <f t="shared" si="45"/>
        <v>835</v>
      </c>
      <c r="L187" s="72">
        <f t="shared" si="46"/>
        <v>0</v>
      </c>
      <c r="M187" s="72">
        <f t="shared" si="47"/>
        <v>492</v>
      </c>
      <c r="N187" s="72">
        <v>0</v>
      </c>
      <c r="O187" s="146">
        <f t="shared" si="48"/>
        <v>2.2839999999999998</v>
      </c>
      <c r="P187" s="157">
        <f>10%</f>
        <v>0.1</v>
      </c>
      <c r="Q187" s="146">
        <f t="shared" si="49"/>
        <v>0.27600000000000013</v>
      </c>
      <c r="R187" s="146">
        <f t="shared" si="50"/>
        <v>0.50400000000000034</v>
      </c>
      <c r="S187" s="146">
        <f t="shared" si="51"/>
        <v>0.12600000000000008</v>
      </c>
      <c r="T187" s="146">
        <f t="shared" si="52"/>
        <v>0.12600000000000008</v>
      </c>
      <c r="U187" s="146">
        <f t="shared" si="53"/>
        <v>0.37800000000000022</v>
      </c>
      <c r="V187" s="146">
        <f t="shared" si="54"/>
        <v>0.12600000000000008</v>
      </c>
      <c r="W187" s="146">
        <f t="shared" si="55"/>
        <v>0.12600000000000008</v>
      </c>
      <c r="X187" s="146">
        <f t="shared" si="56"/>
        <v>0.12600000000000008</v>
      </c>
      <c r="Y187" s="161">
        <f t="shared" si="58"/>
        <v>0.26400000000000001</v>
      </c>
    </row>
    <row r="188" spans="2:25" x14ac:dyDescent="0.2">
      <c r="B188" s="1" t="str">
        <f t="shared" si="57"/>
        <v>龙系86</v>
      </c>
      <c r="C188" s="72">
        <f t="shared" si="59"/>
        <v>86</v>
      </c>
      <c r="D188" s="71" t="s">
        <v>3147</v>
      </c>
      <c r="E188" s="72" t="str">
        <f t="shared" si="40"/>
        <v>火炎</v>
      </c>
      <c r="F188" s="72"/>
      <c r="G188" s="72">
        <f t="shared" si="41"/>
        <v>2719</v>
      </c>
      <c r="H188" s="72">
        <f t="shared" si="42"/>
        <v>157</v>
      </c>
      <c r="I188" s="72">
        <f t="shared" si="43"/>
        <v>1452</v>
      </c>
      <c r="J188" s="72">
        <f t="shared" si="44"/>
        <v>343</v>
      </c>
      <c r="K188" s="72">
        <f t="shared" si="45"/>
        <v>855</v>
      </c>
      <c r="L188" s="72">
        <f t="shared" si="46"/>
        <v>0</v>
      </c>
      <c r="M188" s="72">
        <f t="shared" si="47"/>
        <v>500</v>
      </c>
      <c r="N188" s="72">
        <v>0</v>
      </c>
      <c r="O188" s="146">
        <f t="shared" si="48"/>
        <v>2.3024</v>
      </c>
      <c r="P188" s="157">
        <f>10%</f>
        <v>0.1</v>
      </c>
      <c r="Q188" s="146">
        <f t="shared" si="49"/>
        <v>0.27750000000000014</v>
      </c>
      <c r="R188" s="146">
        <f t="shared" si="50"/>
        <v>0.51000000000000034</v>
      </c>
      <c r="S188" s="146">
        <f t="shared" si="51"/>
        <v>0.12750000000000009</v>
      </c>
      <c r="T188" s="146">
        <f t="shared" si="52"/>
        <v>0.12750000000000009</v>
      </c>
      <c r="U188" s="146">
        <f t="shared" si="53"/>
        <v>0.38250000000000028</v>
      </c>
      <c r="V188" s="146">
        <f t="shared" si="54"/>
        <v>0.12750000000000009</v>
      </c>
      <c r="W188" s="146">
        <f t="shared" si="55"/>
        <v>0.12750000000000009</v>
      </c>
      <c r="X188" s="146">
        <f t="shared" si="56"/>
        <v>0.12750000000000009</v>
      </c>
      <c r="Y188" s="161">
        <f t="shared" si="58"/>
        <v>0.26666666666666672</v>
      </c>
    </row>
    <row r="189" spans="2:25" x14ac:dyDescent="0.2">
      <c r="B189" s="1" t="str">
        <f t="shared" si="57"/>
        <v>龙系87</v>
      </c>
      <c r="C189" s="72">
        <f t="shared" si="59"/>
        <v>87</v>
      </c>
      <c r="D189" s="71" t="s">
        <v>3147</v>
      </c>
      <c r="E189" s="72" t="str">
        <f t="shared" si="40"/>
        <v>火炎</v>
      </c>
      <c r="F189" s="72"/>
      <c r="G189" s="72">
        <f t="shared" si="41"/>
        <v>2765</v>
      </c>
      <c r="H189" s="72">
        <f t="shared" si="42"/>
        <v>159</v>
      </c>
      <c r="I189" s="72">
        <f t="shared" si="43"/>
        <v>1486</v>
      </c>
      <c r="J189" s="72">
        <f t="shared" si="44"/>
        <v>349</v>
      </c>
      <c r="K189" s="72">
        <f t="shared" si="45"/>
        <v>876</v>
      </c>
      <c r="L189" s="72">
        <f t="shared" si="46"/>
        <v>0</v>
      </c>
      <c r="M189" s="72">
        <f t="shared" si="47"/>
        <v>509</v>
      </c>
      <c r="N189" s="72">
        <v>0</v>
      </c>
      <c r="O189" s="146">
        <f t="shared" si="48"/>
        <v>2.3207999999999998</v>
      </c>
      <c r="P189" s="157">
        <f>10%</f>
        <v>0.1</v>
      </c>
      <c r="Q189" s="146">
        <f t="shared" si="49"/>
        <v>0.27900000000000014</v>
      </c>
      <c r="R189" s="146">
        <f t="shared" si="50"/>
        <v>0.51600000000000035</v>
      </c>
      <c r="S189" s="146">
        <f t="shared" si="51"/>
        <v>0.12900000000000009</v>
      </c>
      <c r="T189" s="146">
        <f t="shared" si="52"/>
        <v>0.12900000000000009</v>
      </c>
      <c r="U189" s="146">
        <f t="shared" si="53"/>
        <v>0.38700000000000023</v>
      </c>
      <c r="V189" s="146">
        <f t="shared" si="54"/>
        <v>0.12900000000000009</v>
      </c>
      <c r="W189" s="146">
        <f t="shared" si="55"/>
        <v>0.12900000000000009</v>
      </c>
      <c r="X189" s="146">
        <f t="shared" si="56"/>
        <v>0.12900000000000009</v>
      </c>
      <c r="Y189" s="161">
        <f t="shared" si="58"/>
        <v>0.26966666666666667</v>
      </c>
    </row>
    <row r="190" spans="2:25" x14ac:dyDescent="0.2">
      <c r="B190" s="1" t="str">
        <f t="shared" si="57"/>
        <v>龙系88</v>
      </c>
      <c r="C190" s="72">
        <f t="shared" si="59"/>
        <v>88</v>
      </c>
      <c r="D190" s="71" t="s">
        <v>3147</v>
      </c>
      <c r="E190" s="72" t="str">
        <f t="shared" si="40"/>
        <v>火炎</v>
      </c>
      <c r="F190" s="72"/>
      <c r="G190" s="72">
        <f t="shared" si="41"/>
        <v>2810</v>
      </c>
      <c r="H190" s="72">
        <f t="shared" si="42"/>
        <v>162</v>
      </c>
      <c r="I190" s="72">
        <f t="shared" si="43"/>
        <v>1521</v>
      </c>
      <c r="J190" s="72">
        <f t="shared" si="44"/>
        <v>356</v>
      </c>
      <c r="K190" s="72">
        <f t="shared" si="45"/>
        <v>897</v>
      </c>
      <c r="L190" s="72">
        <f t="shared" si="46"/>
        <v>0</v>
      </c>
      <c r="M190" s="72">
        <f t="shared" si="47"/>
        <v>518</v>
      </c>
      <c r="N190" s="72">
        <v>0</v>
      </c>
      <c r="O190" s="146">
        <f t="shared" si="48"/>
        <v>2.3391999999999995</v>
      </c>
      <c r="P190" s="157">
        <f>10%</f>
        <v>0.1</v>
      </c>
      <c r="Q190" s="146">
        <f t="shared" si="49"/>
        <v>0.28050000000000014</v>
      </c>
      <c r="R190" s="146">
        <f t="shared" si="50"/>
        <v>0.52200000000000035</v>
      </c>
      <c r="S190" s="146">
        <f t="shared" si="51"/>
        <v>0.13050000000000009</v>
      </c>
      <c r="T190" s="146">
        <f t="shared" si="52"/>
        <v>0.13050000000000009</v>
      </c>
      <c r="U190" s="146">
        <f t="shared" si="53"/>
        <v>0.39150000000000029</v>
      </c>
      <c r="V190" s="146">
        <f t="shared" si="54"/>
        <v>0.13050000000000009</v>
      </c>
      <c r="W190" s="146">
        <f t="shared" si="55"/>
        <v>0.13050000000000009</v>
      </c>
      <c r="X190" s="146">
        <f t="shared" si="56"/>
        <v>0.13050000000000009</v>
      </c>
      <c r="Y190" s="161">
        <f t="shared" si="58"/>
        <v>0.27266666666666667</v>
      </c>
    </row>
    <row r="191" spans="2:25" x14ac:dyDescent="0.2">
      <c r="B191" s="1" t="str">
        <f t="shared" si="57"/>
        <v>龙系89</v>
      </c>
      <c r="C191" s="72">
        <f t="shared" si="59"/>
        <v>89</v>
      </c>
      <c r="D191" s="71" t="s">
        <v>3147</v>
      </c>
      <c r="E191" s="72" t="str">
        <f t="shared" si="40"/>
        <v>火炎</v>
      </c>
      <c r="F191" s="72"/>
      <c r="G191" s="72">
        <f t="shared" si="41"/>
        <v>2856</v>
      </c>
      <c r="H191" s="72">
        <f t="shared" si="42"/>
        <v>164</v>
      </c>
      <c r="I191" s="72">
        <f t="shared" si="43"/>
        <v>1557</v>
      </c>
      <c r="J191" s="72">
        <f t="shared" si="44"/>
        <v>362</v>
      </c>
      <c r="K191" s="72">
        <f t="shared" si="45"/>
        <v>918</v>
      </c>
      <c r="L191" s="72">
        <f t="shared" si="46"/>
        <v>0</v>
      </c>
      <c r="M191" s="72">
        <f t="shared" si="47"/>
        <v>527</v>
      </c>
      <c r="N191" s="72">
        <v>0</v>
      </c>
      <c r="O191" s="146">
        <f t="shared" si="48"/>
        <v>2.3575999999999997</v>
      </c>
      <c r="P191" s="157">
        <f>10%</f>
        <v>0.1</v>
      </c>
      <c r="Q191" s="146">
        <f t="shared" si="49"/>
        <v>0.28200000000000014</v>
      </c>
      <c r="R191" s="146">
        <f t="shared" si="50"/>
        <v>0.52800000000000036</v>
      </c>
      <c r="S191" s="146">
        <f t="shared" si="51"/>
        <v>0.13200000000000009</v>
      </c>
      <c r="T191" s="146">
        <f t="shared" si="52"/>
        <v>0.13200000000000009</v>
      </c>
      <c r="U191" s="146">
        <f t="shared" si="53"/>
        <v>0.39600000000000024</v>
      </c>
      <c r="V191" s="146">
        <f t="shared" si="54"/>
        <v>0.13200000000000009</v>
      </c>
      <c r="W191" s="146">
        <f t="shared" si="55"/>
        <v>0.13200000000000009</v>
      </c>
      <c r="X191" s="146">
        <f t="shared" si="56"/>
        <v>0.13200000000000009</v>
      </c>
      <c r="Y191" s="161">
        <f t="shared" si="58"/>
        <v>0.27566666666666667</v>
      </c>
    </row>
    <row r="192" spans="2:25" x14ac:dyDescent="0.2">
      <c r="B192" s="1" t="str">
        <f t="shared" si="57"/>
        <v>龙系90</v>
      </c>
      <c r="C192" s="72">
        <f t="shared" si="59"/>
        <v>90</v>
      </c>
      <c r="D192" s="71" t="s">
        <v>3147</v>
      </c>
      <c r="E192" s="72" t="str">
        <f t="shared" si="40"/>
        <v>火炎</v>
      </c>
      <c r="F192" s="72"/>
      <c r="G192" s="72">
        <f t="shared" si="41"/>
        <v>2900</v>
      </c>
      <c r="H192" s="72">
        <f t="shared" si="42"/>
        <v>167</v>
      </c>
      <c r="I192" s="72">
        <f t="shared" si="43"/>
        <v>1593</v>
      </c>
      <c r="J192" s="72">
        <f t="shared" si="44"/>
        <v>368</v>
      </c>
      <c r="K192" s="72">
        <f t="shared" si="45"/>
        <v>939</v>
      </c>
      <c r="L192" s="72">
        <f t="shared" si="46"/>
        <v>0</v>
      </c>
      <c r="M192" s="72">
        <f t="shared" si="47"/>
        <v>536</v>
      </c>
      <c r="N192" s="72">
        <v>0</v>
      </c>
      <c r="O192" s="146">
        <f t="shared" si="48"/>
        <v>2.3759999999999999</v>
      </c>
      <c r="P192" s="157">
        <f>10%</f>
        <v>0.1</v>
      </c>
      <c r="Q192" s="146">
        <f t="shared" si="49"/>
        <v>0.28350000000000014</v>
      </c>
      <c r="R192" s="146">
        <f t="shared" si="50"/>
        <v>0.53400000000000036</v>
      </c>
      <c r="S192" s="146">
        <f t="shared" si="51"/>
        <v>0.13350000000000009</v>
      </c>
      <c r="T192" s="146">
        <f t="shared" si="52"/>
        <v>0.13350000000000009</v>
      </c>
      <c r="U192" s="146">
        <f t="shared" si="53"/>
        <v>0.4005000000000003</v>
      </c>
      <c r="V192" s="146">
        <f t="shared" si="54"/>
        <v>0.13350000000000009</v>
      </c>
      <c r="W192" s="146">
        <f t="shared" si="55"/>
        <v>0.13350000000000009</v>
      </c>
      <c r="X192" s="146">
        <f t="shared" si="56"/>
        <v>0.13350000000000009</v>
      </c>
      <c r="Y192" s="161">
        <f t="shared" si="58"/>
        <v>0.27866666666666667</v>
      </c>
    </row>
    <row r="193" spans="2:25" x14ac:dyDescent="0.2">
      <c r="B193" s="1" t="str">
        <f t="shared" si="57"/>
        <v>龙系91</v>
      </c>
      <c r="C193" s="72">
        <f t="shared" si="59"/>
        <v>91</v>
      </c>
      <c r="D193" s="71" t="s">
        <v>3147</v>
      </c>
      <c r="E193" s="72" t="str">
        <f t="shared" si="40"/>
        <v>火炎</v>
      </c>
      <c r="F193" s="72"/>
      <c r="G193" s="72">
        <f t="shared" si="41"/>
        <v>2945</v>
      </c>
      <c r="H193" s="72">
        <f t="shared" si="42"/>
        <v>169</v>
      </c>
      <c r="I193" s="72">
        <f t="shared" si="43"/>
        <v>1629</v>
      </c>
      <c r="J193" s="72">
        <f t="shared" si="44"/>
        <v>375</v>
      </c>
      <c r="K193" s="72">
        <f t="shared" si="45"/>
        <v>961</v>
      </c>
      <c r="L193" s="72">
        <f t="shared" si="46"/>
        <v>0</v>
      </c>
      <c r="M193" s="72">
        <f t="shared" si="47"/>
        <v>544</v>
      </c>
      <c r="N193" s="72">
        <v>0</v>
      </c>
      <c r="O193" s="146">
        <f t="shared" si="48"/>
        <v>2.3944000000000001</v>
      </c>
      <c r="P193" s="157">
        <f>10%</f>
        <v>0.1</v>
      </c>
      <c r="Q193" s="146">
        <f t="shared" si="49"/>
        <v>0.28500000000000014</v>
      </c>
      <c r="R193" s="146">
        <f t="shared" si="50"/>
        <v>0.54000000000000037</v>
      </c>
      <c r="S193" s="146">
        <f t="shared" si="51"/>
        <v>0.13500000000000009</v>
      </c>
      <c r="T193" s="146">
        <f t="shared" si="52"/>
        <v>0.13500000000000009</v>
      </c>
      <c r="U193" s="146">
        <f t="shared" si="53"/>
        <v>0.40500000000000025</v>
      </c>
      <c r="V193" s="146">
        <f t="shared" si="54"/>
        <v>0.13500000000000009</v>
      </c>
      <c r="W193" s="146">
        <f t="shared" si="55"/>
        <v>0.13500000000000009</v>
      </c>
      <c r="X193" s="146">
        <f t="shared" si="56"/>
        <v>0.13500000000000009</v>
      </c>
      <c r="Y193" s="161">
        <f t="shared" si="58"/>
        <v>0.28133333333333332</v>
      </c>
    </row>
    <row r="194" spans="2:25" x14ac:dyDescent="0.2">
      <c r="B194" s="1" t="str">
        <f t="shared" si="57"/>
        <v>龙系92</v>
      </c>
      <c r="C194" s="72">
        <f t="shared" si="59"/>
        <v>92</v>
      </c>
      <c r="D194" s="71" t="s">
        <v>3147</v>
      </c>
      <c r="E194" s="72" t="str">
        <f t="shared" si="40"/>
        <v>火炎</v>
      </c>
      <c r="F194" s="72"/>
      <c r="G194" s="72">
        <f t="shared" si="41"/>
        <v>2992</v>
      </c>
      <c r="H194" s="72">
        <f t="shared" si="42"/>
        <v>172</v>
      </c>
      <c r="I194" s="72">
        <f t="shared" si="43"/>
        <v>1666</v>
      </c>
      <c r="J194" s="72">
        <f t="shared" si="44"/>
        <v>381</v>
      </c>
      <c r="K194" s="72">
        <f t="shared" si="45"/>
        <v>983</v>
      </c>
      <c r="L194" s="72">
        <f t="shared" si="46"/>
        <v>0</v>
      </c>
      <c r="M194" s="72">
        <f t="shared" si="47"/>
        <v>553</v>
      </c>
      <c r="N194" s="72">
        <v>0</v>
      </c>
      <c r="O194" s="146">
        <f t="shared" si="48"/>
        <v>2.4128000000000003</v>
      </c>
      <c r="P194" s="157">
        <f>10%</f>
        <v>0.1</v>
      </c>
      <c r="Q194" s="146">
        <f t="shared" si="49"/>
        <v>0.28650000000000014</v>
      </c>
      <c r="R194" s="146">
        <f t="shared" si="50"/>
        <v>0.54600000000000037</v>
      </c>
      <c r="S194" s="146">
        <f t="shared" si="51"/>
        <v>0.13650000000000009</v>
      </c>
      <c r="T194" s="146">
        <f t="shared" si="52"/>
        <v>0.13650000000000009</v>
      </c>
      <c r="U194" s="146">
        <f t="shared" si="53"/>
        <v>0.40950000000000031</v>
      </c>
      <c r="V194" s="146">
        <f t="shared" si="54"/>
        <v>0.13650000000000009</v>
      </c>
      <c r="W194" s="146">
        <f t="shared" si="55"/>
        <v>0.13650000000000009</v>
      </c>
      <c r="X194" s="146">
        <f t="shared" si="56"/>
        <v>0.13650000000000009</v>
      </c>
      <c r="Y194" s="161">
        <f t="shared" si="58"/>
        <v>0.28433333333333333</v>
      </c>
    </row>
    <row r="195" spans="2:25" x14ac:dyDescent="0.2">
      <c r="B195" s="1" t="str">
        <f t="shared" si="57"/>
        <v>龙系93</v>
      </c>
      <c r="C195" s="72">
        <f t="shared" si="59"/>
        <v>93</v>
      </c>
      <c r="D195" s="71" t="s">
        <v>3147</v>
      </c>
      <c r="E195" s="72" t="str">
        <f t="shared" si="40"/>
        <v>火炎</v>
      </c>
      <c r="F195" s="72"/>
      <c r="G195" s="72">
        <f t="shared" si="41"/>
        <v>3038</v>
      </c>
      <c r="H195" s="72">
        <f t="shared" si="42"/>
        <v>174</v>
      </c>
      <c r="I195" s="72">
        <f t="shared" si="43"/>
        <v>1705</v>
      </c>
      <c r="J195" s="72">
        <f t="shared" si="44"/>
        <v>388</v>
      </c>
      <c r="K195" s="72">
        <f t="shared" si="45"/>
        <v>1005</v>
      </c>
      <c r="L195" s="72">
        <f t="shared" si="46"/>
        <v>0</v>
      </c>
      <c r="M195" s="72">
        <f t="shared" si="47"/>
        <v>563</v>
      </c>
      <c r="N195" s="72">
        <v>0</v>
      </c>
      <c r="O195" s="146">
        <f t="shared" si="48"/>
        <v>2.4312</v>
      </c>
      <c r="P195" s="157">
        <f>10%</f>
        <v>0.1</v>
      </c>
      <c r="Q195" s="146">
        <f t="shared" si="49"/>
        <v>0.28800000000000014</v>
      </c>
      <c r="R195" s="146">
        <f t="shared" si="50"/>
        <v>0.55200000000000038</v>
      </c>
      <c r="S195" s="146">
        <f t="shared" si="51"/>
        <v>0.13800000000000009</v>
      </c>
      <c r="T195" s="146">
        <f t="shared" si="52"/>
        <v>0.13800000000000009</v>
      </c>
      <c r="U195" s="146">
        <f t="shared" si="53"/>
        <v>0.41400000000000026</v>
      </c>
      <c r="V195" s="146">
        <f t="shared" si="54"/>
        <v>0.13800000000000009</v>
      </c>
      <c r="W195" s="146">
        <f t="shared" si="55"/>
        <v>0.13800000000000009</v>
      </c>
      <c r="X195" s="146">
        <f t="shared" si="56"/>
        <v>0.13800000000000009</v>
      </c>
      <c r="Y195" s="161">
        <f t="shared" si="58"/>
        <v>0.28766666666666663</v>
      </c>
    </row>
    <row r="196" spans="2:25" x14ac:dyDescent="0.2">
      <c r="B196" s="1" t="str">
        <f t="shared" si="57"/>
        <v>龙系94</v>
      </c>
      <c r="C196" s="72">
        <f t="shared" si="59"/>
        <v>94</v>
      </c>
      <c r="D196" s="71" t="s">
        <v>3147</v>
      </c>
      <c r="E196" s="72" t="str">
        <f t="shared" ref="E196:E259" si="60">VLOOKUP(D196,monster_per,2,FALSE)</f>
        <v>火炎</v>
      </c>
      <c r="F196" s="72"/>
      <c r="G196" s="72">
        <f t="shared" ref="G196:G259" si="61">INT(VLOOKUP($C196,monster_lvl,2,FALSE)*(1+VLOOKUP($D196,monster_per,3,FALSE)))</f>
        <v>3084</v>
      </c>
      <c r="H196" s="72">
        <f t="shared" ref="H196:H259" si="62">INT(VLOOKUP($C196,monster_lvl,3,FALSE)*(1+VLOOKUP($D196,monster_per,4,FALSE)))</f>
        <v>177</v>
      </c>
      <c r="I196" s="72">
        <f t="shared" ref="I196:I259" si="63">INT(VLOOKUP($C196,monster_lvl,4,FALSE)*(1+VLOOKUP($D196,monster_per,5,FALSE)))</f>
        <v>1743</v>
      </c>
      <c r="J196" s="72">
        <f t="shared" ref="J196:J259" si="64">INT(VLOOKUP($C196,monster_lvl,5,FALSE)*(1+VLOOKUP($D196,monster_per,11,FALSE)))</f>
        <v>395</v>
      </c>
      <c r="K196" s="72">
        <f t="shared" ref="K196:K259" si="65">INT(VLOOKUP($C196,monster_lvl,6,FALSE)*(1+VLOOKUP($D196,monster_per,6,FALSE)))</f>
        <v>1028</v>
      </c>
      <c r="L196" s="72">
        <f t="shared" ref="L196:L259" si="66">INT(VLOOKUP($C196,monster_lvl,7,FALSE)*(1+VLOOKUP($D196,monster_per,7,FALSE)))</f>
        <v>0</v>
      </c>
      <c r="M196" s="72">
        <f t="shared" ref="M196:M259" si="67">INT(VLOOKUP($C196,monster_lvl,8,FALSE)*(1+VLOOKUP($D196,monster_per,12,FALSE)))</f>
        <v>572</v>
      </c>
      <c r="N196" s="72">
        <v>0</v>
      </c>
      <c r="O196" s="146">
        <f t="shared" ref="O196:O259" si="68">VLOOKUP($C196,monster_lvl,10,FALSE)*(1+VLOOKUP($D196,monster_per,9,FALSE))</f>
        <v>2.4496000000000002</v>
      </c>
      <c r="P196" s="157">
        <f>10%</f>
        <v>0.1</v>
      </c>
      <c r="Q196" s="146">
        <f t="shared" ref="Q196:Q259" si="69">VLOOKUP($C196,monster_lvl,12,FALSE)*(1+VLOOKUP($D196,monster_per,8,FALSE))</f>
        <v>0.28950000000000015</v>
      </c>
      <c r="R196" s="146">
        <f t="shared" ref="R196:R259" si="70">VLOOKUP($C196,monster_lvl,13,FALSE)*(1+VLOOKUP($D196,monster_per,13,FALSE))</f>
        <v>0.55800000000000038</v>
      </c>
      <c r="S196" s="146">
        <f t="shared" ref="S196:S259" si="71">VLOOKUP($C196,monster_lvl,14,FALSE)*(1+VLOOKUP($D196,monster_per,14,FALSE))</f>
        <v>0.1395000000000001</v>
      </c>
      <c r="T196" s="146">
        <f t="shared" ref="T196:T259" si="72">VLOOKUP($C196,monster_lvl,15,FALSE)*(1+VLOOKUP($D196,monster_per,15,FALSE))</f>
        <v>0.1395000000000001</v>
      </c>
      <c r="U196" s="146">
        <f t="shared" ref="U196:U259" si="73">VLOOKUP($C196,monster_lvl,16,FALSE)*(1+VLOOKUP($D196,monster_per,16,FALSE))</f>
        <v>0.41850000000000032</v>
      </c>
      <c r="V196" s="146">
        <f t="shared" ref="V196:V259" si="74">VLOOKUP($C196,monster_lvl,17,FALSE)*(1+VLOOKUP($D196,monster_per,17,FALSE))</f>
        <v>0.1395000000000001</v>
      </c>
      <c r="W196" s="146">
        <f t="shared" ref="W196:W259" si="75">VLOOKUP($C196,monster_lvl,18,FALSE)*(1+VLOOKUP($D196,monster_per,18,FALSE))</f>
        <v>0.1395000000000001</v>
      </c>
      <c r="X196" s="146">
        <f t="shared" ref="X196:X259" si="76">VLOOKUP($C196,monster_lvl,19,FALSE)*(1+VLOOKUP($D196,monster_per,19,FALSE))</f>
        <v>0.1395000000000001</v>
      </c>
      <c r="Y196" s="161">
        <f t="shared" si="58"/>
        <v>0.29066666666666663</v>
      </c>
    </row>
    <row r="197" spans="2:25" x14ac:dyDescent="0.2">
      <c r="B197" s="1" t="str">
        <f t="shared" ref="B197:B260" si="77">D197&amp;C197</f>
        <v>龙系95</v>
      </c>
      <c r="C197" s="72">
        <f t="shared" si="59"/>
        <v>95</v>
      </c>
      <c r="D197" s="71" t="s">
        <v>3147</v>
      </c>
      <c r="E197" s="72" t="str">
        <f t="shared" si="60"/>
        <v>火炎</v>
      </c>
      <c r="F197" s="72"/>
      <c r="G197" s="72">
        <f t="shared" si="61"/>
        <v>3130</v>
      </c>
      <c r="H197" s="72">
        <f t="shared" si="62"/>
        <v>179</v>
      </c>
      <c r="I197" s="72">
        <f t="shared" si="63"/>
        <v>1783</v>
      </c>
      <c r="J197" s="72">
        <f t="shared" si="64"/>
        <v>402</v>
      </c>
      <c r="K197" s="72">
        <f t="shared" si="65"/>
        <v>1051</v>
      </c>
      <c r="L197" s="72">
        <f t="shared" si="66"/>
        <v>0</v>
      </c>
      <c r="M197" s="72">
        <f t="shared" si="67"/>
        <v>582</v>
      </c>
      <c r="N197" s="72">
        <v>0</v>
      </c>
      <c r="O197" s="146">
        <f t="shared" si="68"/>
        <v>2.468</v>
      </c>
      <c r="P197" s="157">
        <f>10%</f>
        <v>0.1</v>
      </c>
      <c r="Q197" s="146">
        <f t="shared" si="69"/>
        <v>0.29100000000000015</v>
      </c>
      <c r="R197" s="146">
        <f t="shared" si="70"/>
        <v>0.56400000000000039</v>
      </c>
      <c r="S197" s="146">
        <f t="shared" si="71"/>
        <v>0.1410000000000001</v>
      </c>
      <c r="T197" s="146">
        <f t="shared" si="72"/>
        <v>0.1410000000000001</v>
      </c>
      <c r="U197" s="146">
        <f t="shared" si="73"/>
        <v>0.42300000000000026</v>
      </c>
      <c r="V197" s="146">
        <f t="shared" si="74"/>
        <v>0.1410000000000001</v>
      </c>
      <c r="W197" s="146">
        <f t="shared" si="75"/>
        <v>0.1410000000000001</v>
      </c>
      <c r="X197" s="146">
        <f t="shared" si="76"/>
        <v>0.1410000000000001</v>
      </c>
      <c r="Y197" s="161">
        <f t="shared" ref="Y197:Y260" si="78">(M197/30)%+P197</f>
        <v>0.29399999999999998</v>
      </c>
    </row>
    <row r="198" spans="2:25" x14ac:dyDescent="0.2">
      <c r="B198" s="1" t="str">
        <f t="shared" si="77"/>
        <v>龙系96</v>
      </c>
      <c r="C198" s="72">
        <f t="shared" si="59"/>
        <v>96</v>
      </c>
      <c r="D198" s="71" t="s">
        <v>3147</v>
      </c>
      <c r="E198" s="72" t="str">
        <f t="shared" si="60"/>
        <v>火炎</v>
      </c>
      <c r="F198" s="72"/>
      <c r="G198" s="72">
        <f t="shared" si="61"/>
        <v>3177</v>
      </c>
      <c r="H198" s="72">
        <f t="shared" si="62"/>
        <v>182</v>
      </c>
      <c r="I198" s="72">
        <f t="shared" si="63"/>
        <v>1824</v>
      </c>
      <c r="J198" s="72">
        <f t="shared" si="64"/>
        <v>408</v>
      </c>
      <c r="K198" s="72">
        <f t="shared" si="65"/>
        <v>1075</v>
      </c>
      <c r="L198" s="72">
        <f t="shared" si="66"/>
        <v>0</v>
      </c>
      <c r="M198" s="72">
        <f t="shared" si="67"/>
        <v>592</v>
      </c>
      <c r="N198" s="72">
        <v>0</v>
      </c>
      <c r="O198" s="146">
        <f t="shared" si="68"/>
        <v>2.4863999999999997</v>
      </c>
      <c r="P198" s="157">
        <f>10%</f>
        <v>0.1</v>
      </c>
      <c r="Q198" s="146">
        <f t="shared" si="69"/>
        <v>0.29250000000000015</v>
      </c>
      <c r="R198" s="146">
        <f t="shared" si="70"/>
        <v>0.5700000000000004</v>
      </c>
      <c r="S198" s="146">
        <f t="shared" si="71"/>
        <v>0.1425000000000001</v>
      </c>
      <c r="T198" s="146">
        <f t="shared" si="72"/>
        <v>0.1425000000000001</v>
      </c>
      <c r="U198" s="146">
        <f t="shared" si="73"/>
        <v>0.42750000000000032</v>
      </c>
      <c r="V198" s="146">
        <f t="shared" si="74"/>
        <v>0.1425000000000001</v>
      </c>
      <c r="W198" s="146">
        <f t="shared" si="75"/>
        <v>0.1425000000000001</v>
      </c>
      <c r="X198" s="146">
        <f t="shared" si="76"/>
        <v>0.1425000000000001</v>
      </c>
      <c r="Y198" s="161">
        <f t="shared" si="78"/>
        <v>0.29733333333333334</v>
      </c>
    </row>
    <row r="199" spans="2:25" x14ac:dyDescent="0.2">
      <c r="B199" s="1" t="str">
        <f t="shared" si="77"/>
        <v>龙系97</v>
      </c>
      <c r="C199" s="72">
        <f t="shared" si="59"/>
        <v>97</v>
      </c>
      <c r="D199" s="71" t="s">
        <v>3147</v>
      </c>
      <c r="E199" s="72" t="str">
        <f t="shared" si="60"/>
        <v>火炎</v>
      </c>
      <c r="F199" s="72"/>
      <c r="G199" s="72">
        <f t="shared" si="61"/>
        <v>3222</v>
      </c>
      <c r="H199" s="72">
        <f t="shared" si="62"/>
        <v>184</v>
      </c>
      <c r="I199" s="72">
        <f t="shared" si="63"/>
        <v>1864</v>
      </c>
      <c r="J199" s="72">
        <f t="shared" si="64"/>
        <v>416</v>
      </c>
      <c r="K199" s="72">
        <f t="shared" si="65"/>
        <v>1099</v>
      </c>
      <c r="L199" s="72">
        <f t="shared" si="66"/>
        <v>0</v>
      </c>
      <c r="M199" s="72">
        <f t="shared" si="67"/>
        <v>601</v>
      </c>
      <c r="N199" s="72">
        <v>0</v>
      </c>
      <c r="O199" s="146">
        <f t="shared" si="68"/>
        <v>2.5047999999999999</v>
      </c>
      <c r="P199" s="157">
        <f>10%</f>
        <v>0.1</v>
      </c>
      <c r="Q199" s="146">
        <f t="shared" si="69"/>
        <v>0.29400000000000015</v>
      </c>
      <c r="R199" s="146">
        <f t="shared" si="70"/>
        <v>0.5760000000000004</v>
      </c>
      <c r="S199" s="146">
        <f t="shared" si="71"/>
        <v>0.1440000000000001</v>
      </c>
      <c r="T199" s="146">
        <f t="shared" si="72"/>
        <v>0.1440000000000001</v>
      </c>
      <c r="U199" s="146">
        <f t="shared" si="73"/>
        <v>0.43200000000000027</v>
      </c>
      <c r="V199" s="146">
        <f t="shared" si="74"/>
        <v>0.1440000000000001</v>
      </c>
      <c r="W199" s="146">
        <f t="shared" si="75"/>
        <v>0.1440000000000001</v>
      </c>
      <c r="X199" s="146">
        <f t="shared" si="76"/>
        <v>0.1440000000000001</v>
      </c>
      <c r="Y199" s="161">
        <f t="shared" si="78"/>
        <v>0.30033333333333334</v>
      </c>
    </row>
    <row r="200" spans="2:25" x14ac:dyDescent="0.2">
      <c r="B200" s="1" t="str">
        <f t="shared" si="77"/>
        <v>龙系98</v>
      </c>
      <c r="C200" s="72">
        <f t="shared" si="59"/>
        <v>98</v>
      </c>
      <c r="D200" s="71" t="s">
        <v>3147</v>
      </c>
      <c r="E200" s="72" t="str">
        <f t="shared" si="60"/>
        <v>火炎</v>
      </c>
      <c r="F200" s="72"/>
      <c r="G200" s="72">
        <f t="shared" si="61"/>
        <v>3268</v>
      </c>
      <c r="H200" s="72">
        <f t="shared" si="62"/>
        <v>187</v>
      </c>
      <c r="I200" s="72">
        <f t="shared" si="63"/>
        <v>1906</v>
      </c>
      <c r="J200" s="72">
        <f t="shared" si="64"/>
        <v>422</v>
      </c>
      <c r="K200" s="72">
        <f t="shared" si="65"/>
        <v>1124</v>
      </c>
      <c r="L200" s="72">
        <f t="shared" si="66"/>
        <v>0</v>
      </c>
      <c r="M200" s="72">
        <f t="shared" si="67"/>
        <v>611</v>
      </c>
      <c r="N200" s="72">
        <v>0</v>
      </c>
      <c r="O200" s="146">
        <f t="shared" si="68"/>
        <v>2.5231999999999997</v>
      </c>
      <c r="P200" s="157">
        <f>10%</f>
        <v>0.1</v>
      </c>
      <c r="Q200" s="146">
        <f t="shared" si="69"/>
        <v>0.29550000000000015</v>
      </c>
      <c r="R200" s="146">
        <f t="shared" si="70"/>
        <v>0.58200000000000041</v>
      </c>
      <c r="S200" s="146">
        <f t="shared" si="71"/>
        <v>0.1455000000000001</v>
      </c>
      <c r="T200" s="146">
        <f t="shared" si="72"/>
        <v>0.1455000000000001</v>
      </c>
      <c r="U200" s="146">
        <f t="shared" si="73"/>
        <v>0.43650000000000033</v>
      </c>
      <c r="V200" s="146">
        <f t="shared" si="74"/>
        <v>0.1455000000000001</v>
      </c>
      <c r="W200" s="146">
        <f t="shared" si="75"/>
        <v>0.1455000000000001</v>
      </c>
      <c r="X200" s="146">
        <f t="shared" si="76"/>
        <v>0.1455000000000001</v>
      </c>
      <c r="Y200" s="161">
        <f t="shared" si="78"/>
        <v>0.30366666666666664</v>
      </c>
    </row>
    <row r="201" spans="2:25" x14ac:dyDescent="0.2">
      <c r="B201" s="1" t="str">
        <f t="shared" si="77"/>
        <v>龙系99</v>
      </c>
      <c r="C201" s="72">
        <f t="shared" si="59"/>
        <v>99</v>
      </c>
      <c r="D201" s="71" t="s">
        <v>3147</v>
      </c>
      <c r="E201" s="72" t="str">
        <f t="shared" si="60"/>
        <v>火炎</v>
      </c>
      <c r="F201" s="72"/>
      <c r="G201" s="72">
        <f t="shared" si="61"/>
        <v>3313</v>
      </c>
      <c r="H201" s="72">
        <f t="shared" si="62"/>
        <v>189</v>
      </c>
      <c r="I201" s="72">
        <f t="shared" si="63"/>
        <v>1948</v>
      </c>
      <c r="J201" s="72">
        <f t="shared" si="64"/>
        <v>429</v>
      </c>
      <c r="K201" s="72">
        <f t="shared" si="65"/>
        <v>1149</v>
      </c>
      <c r="L201" s="72">
        <f t="shared" si="66"/>
        <v>0</v>
      </c>
      <c r="M201" s="72">
        <f t="shared" si="67"/>
        <v>620</v>
      </c>
      <c r="N201" s="72">
        <v>0</v>
      </c>
      <c r="O201" s="146">
        <f t="shared" si="68"/>
        <v>2.5415999999999999</v>
      </c>
      <c r="P201" s="157">
        <f>10%</f>
        <v>0.1</v>
      </c>
      <c r="Q201" s="146">
        <f t="shared" si="69"/>
        <v>0.29700000000000015</v>
      </c>
      <c r="R201" s="146">
        <f t="shared" si="70"/>
        <v>0.58800000000000041</v>
      </c>
      <c r="S201" s="146">
        <f t="shared" si="71"/>
        <v>0.1470000000000001</v>
      </c>
      <c r="T201" s="146">
        <f t="shared" si="72"/>
        <v>0.1470000000000001</v>
      </c>
      <c r="U201" s="146">
        <f t="shared" si="73"/>
        <v>0.44100000000000028</v>
      </c>
      <c r="V201" s="146">
        <f t="shared" si="74"/>
        <v>0.1470000000000001</v>
      </c>
      <c r="W201" s="146">
        <f t="shared" si="75"/>
        <v>0.1470000000000001</v>
      </c>
      <c r="X201" s="146">
        <f t="shared" si="76"/>
        <v>0.1470000000000001</v>
      </c>
      <c r="Y201" s="161">
        <f t="shared" si="78"/>
        <v>0.30666666666666664</v>
      </c>
    </row>
    <row r="202" spans="2:25" x14ac:dyDescent="0.2">
      <c r="B202" s="1" t="str">
        <f t="shared" si="77"/>
        <v>僵尸系1</v>
      </c>
      <c r="C202" s="72">
        <f t="shared" si="59"/>
        <v>1</v>
      </c>
      <c r="D202" s="71" t="s">
        <v>3148</v>
      </c>
      <c r="E202" s="72" t="str">
        <f t="shared" si="60"/>
        <v>黑暗</v>
      </c>
      <c r="F202" s="72"/>
      <c r="G202" s="72">
        <f t="shared" si="61"/>
        <v>11</v>
      </c>
      <c r="H202" s="72">
        <f t="shared" si="62"/>
        <v>8</v>
      </c>
      <c r="I202" s="72">
        <f t="shared" si="63"/>
        <v>14</v>
      </c>
      <c r="J202" s="72">
        <f t="shared" si="64"/>
        <v>4</v>
      </c>
      <c r="K202" s="72">
        <f t="shared" si="65"/>
        <v>24</v>
      </c>
      <c r="L202" s="72">
        <f t="shared" si="66"/>
        <v>0</v>
      </c>
      <c r="M202" s="72">
        <f t="shared" si="67"/>
        <v>4</v>
      </c>
      <c r="N202" s="72">
        <v>0</v>
      </c>
      <c r="O202" s="146">
        <f t="shared" si="68"/>
        <v>0.92300000000000004</v>
      </c>
      <c r="P202" s="157">
        <f>10%</f>
        <v>0.1</v>
      </c>
      <c r="Q202" s="146">
        <f t="shared" si="69"/>
        <v>6.9999999999999993E-2</v>
      </c>
      <c r="R202" s="146">
        <f t="shared" si="70"/>
        <v>0</v>
      </c>
      <c r="S202" s="146">
        <f t="shared" si="71"/>
        <v>0</v>
      </c>
      <c r="T202" s="146">
        <f t="shared" si="72"/>
        <v>0</v>
      </c>
      <c r="U202" s="146">
        <f t="shared" si="73"/>
        <v>0</v>
      </c>
      <c r="V202" s="146">
        <f t="shared" si="74"/>
        <v>0</v>
      </c>
      <c r="W202" s="146">
        <f t="shared" si="75"/>
        <v>0</v>
      </c>
      <c r="X202" s="146">
        <f t="shared" si="76"/>
        <v>0</v>
      </c>
      <c r="Y202" s="161">
        <f t="shared" si="78"/>
        <v>0.10133333333333334</v>
      </c>
    </row>
    <row r="203" spans="2:25" x14ac:dyDescent="0.2">
      <c r="B203" s="1" t="str">
        <f t="shared" si="77"/>
        <v>僵尸系2</v>
      </c>
      <c r="C203" s="72">
        <f t="shared" si="59"/>
        <v>2</v>
      </c>
      <c r="D203" s="71" t="s">
        <v>3148</v>
      </c>
      <c r="E203" s="72" t="str">
        <f t="shared" si="60"/>
        <v>黑暗</v>
      </c>
      <c r="F203" s="72"/>
      <c r="G203" s="72">
        <f t="shared" si="61"/>
        <v>14</v>
      </c>
      <c r="H203" s="72">
        <f t="shared" si="62"/>
        <v>10</v>
      </c>
      <c r="I203" s="72">
        <f t="shared" si="63"/>
        <v>15</v>
      </c>
      <c r="J203" s="72">
        <f t="shared" si="64"/>
        <v>4</v>
      </c>
      <c r="K203" s="72">
        <f t="shared" si="65"/>
        <v>27</v>
      </c>
      <c r="L203" s="72">
        <f t="shared" si="66"/>
        <v>0</v>
      </c>
      <c r="M203" s="72">
        <f t="shared" si="67"/>
        <v>6</v>
      </c>
      <c r="N203" s="72">
        <v>0</v>
      </c>
      <c r="O203" s="146">
        <f t="shared" si="68"/>
        <v>0.94600000000000006</v>
      </c>
      <c r="P203" s="157">
        <f>10%</f>
        <v>0.1</v>
      </c>
      <c r="Q203" s="146">
        <f t="shared" si="69"/>
        <v>7.0699999999999999E-2</v>
      </c>
      <c r="R203" s="146">
        <f t="shared" si="70"/>
        <v>5.0000000000000001E-3</v>
      </c>
      <c r="S203" s="146">
        <f t="shared" si="71"/>
        <v>1.5E-3</v>
      </c>
      <c r="T203" s="146">
        <f t="shared" si="72"/>
        <v>1.5E-3</v>
      </c>
      <c r="U203" s="146">
        <f t="shared" si="73"/>
        <v>1.5E-3</v>
      </c>
      <c r="V203" s="146">
        <f t="shared" si="74"/>
        <v>1.5E-3</v>
      </c>
      <c r="W203" s="146">
        <f t="shared" si="75"/>
        <v>4.5000000000000005E-3</v>
      </c>
      <c r="X203" s="146">
        <f t="shared" si="76"/>
        <v>1.5E-3</v>
      </c>
      <c r="Y203" s="161">
        <f t="shared" si="78"/>
        <v>0.10200000000000001</v>
      </c>
    </row>
    <row r="204" spans="2:25" x14ac:dyDescent="0.2">
      <c r="B204" s="1" t="str">
        <f t="shared" si="77"/>
        <v>僵尸系3</v>
      </c>
      <c r="C204" s="72">
        <f t="shared" si="59"/>
        <v>3</v>
      </c>
      <c r="D204" s="71" t="s">
        <v>3148</v>
      </c>
      <c r="E204" s="72" t="str">
        <f t="shared" si="60"/>
        <v>黑暗</v>
      </c>
      <c r="F204" s="72"/>
      <c r="G204" s="72">
        <f t="shared" si="61"/>
        <v>19</v>
      </c>
      <c r="H204" s="72">
        <f t="shared" si="62"/>
        <v>11</v>
      </c>
      <c r="I204" s="72">
        <f t="shared" si="63"/>
        <v>16</v>
      </c>
      <c r="J204" s="72">
        <f t="shared" si="64"/>
        <v>5</v>
      </c>
      <c r="K204" s="72">
        <f t="shared" si="65"/>
        <v>28</v>
      </c>
      <c r="L204" s="72">
        <f t="shared" si="66"/>
        <v>0</v>
      </c>
      <c r="M204" s="72">
        <f t="shared" si="67"/>
        <v>9</v>
      </c>
      <c r="N204" s="72">
        <v>0</v>
      </c>
      <c r="O204" s="146">
        <f t="shared" si="68"/>
        <v>0.96899999999999997</v>
      </c>
      <c r="P204" s="157">
        <f>10%</f>
        <v>0.1</v>
      </c>
      <c r="Q204" s="146">
        <f t="shared" si="69"/>
        <v>7.1400000000000005E-2</v>
      </c>
      <c r="R204" s="146">
        <f t="shared" si="70"/>
        <v>0.01</v>
      </c>
      <c r="S204" s="146">
        <f t="shared" si="71"/>
        <v>3.0000000000000001E-3</v>
      </c>
      <c r="T204" s="146">
        <f t="shared" si="72"/>
        <v>3.0000000000000001E-3</v>
      </c>
      <c r="U204" s="146">
        <f t="shared" si="73"/>
        <v>3.0000000000000001E-3</v>
      </c>
      <c r="V204" s="146">
        <f t="shared" si="74"/>
        <v>3.0000000000000001E-3</v>
      </c>
      <c r="W204" s="146">
        <f t="shared" si="75"/>
        <v>9.0000000000000011E-3</v>
      </c>
      <c r="X204" s="146">
        <f t="shared" si="76"/>
        <v>3.0000000000000001E-3</v>
      </c>
      <c r="Y204" s="161">
        <f t="shared" si="78"/>
        <v>0.10300000000000001</v>
      </c>
    </row>
    <row r="205" spans="2:25" x14ac:dyDescent="0.2">
      <c r="B205" s="1" t="str">
        <f t="shared" si="77"/>
        <v>僵尸系4</v>
      </c>
      <c r="C205" s="72">
        <f t="shared" si="59"/>
        <v>4</v>
      </c>
      <c r="D205" s="71" t="s">
        <v>3148</v>
      </c>
      <c r="E205" s="72" t="str">
        <f t="shared" si="60"/>
        <v>黑暗</v>
      </c>
      <c r="F205" s="72"/>
      <c r="G205" s="72">
        <f t="shared" si="61"/>
        <v>25</v>
      </c>
      <c r="H205" s="72">
        <f t="shared" si="62"/>
        <v>13</v>
      </c>
      <c r="I205" s="72">
        <f t="shared" si="63"/>
        <v>18</v>
      </c>
      <c r="J205" s="72">
        <f t="shared" si="64"/>
        <v>6</v>
      </c>
      <c r="K205" s="72">
        <f t="shared" si="65"/>
        <v>31</v>
      </c>
      <c r="L205" s="72">
        <f t="shared" si="66"/>
        <v>0</v>
      </c>
      <c r="M205" s="72">
        <f t="shared" si="67"/>
        <v>12</v>
      </c>
      <c r="N205" s="72">
        <v>0</v>
      </c>
      <c r="O205" s="146">
        <f t="shared" si="68"/>
        <v>0.99199999999999999</v>
      </c>
      <c r="P205" s="157">
        <f>10%</f>
        <v>0.1</v>
      </c>
      <c r="Q205" s="146">
        <f t="shared" si="69"/>
        <v>7.2099999999999997E-2</v>
      </c>
      <c r="R205" s="146">
        <f t="shared" si="70"/>
        <v>1.4999999999999999E-2</v>
      </c>
      <c r="S205" s="146">
        <f t="shared" si="71"/>
        <v>4.5000000000000005E-3</v>
      </c>
      <c r="T205" s="146">
        <f t="shared" si="72"/>
        <v>4.5000000000000005E-3</v>
      </c>
      <c r="U205" s="146">
        <f t="shared" si="73"/>
        <v>4.5000000000000005E-3</v>
      </c>
      <c r="V205" s="146">
        <f t="shared" si="74"/>
        <v>4.5000000000000005E-3</v>
      </c>
      <c r="W205" s="146">
        <f t="shared" si="75"/>
        <v>1.3500000000000002E-2</v>
      </c>
      <c r="X205" s="146">
        <f t="shared" si="76"/>
        <v>4.5000000000000005E-3</v>
      </c>
      <c r="Y205" s="161">
        <f t="shared" si="78"/>
        <v>0.10400000000000001</v>
      </c>
    </row>
    <row r="206" spans="2:25" x14ac:dyDescent="0.2">
      <c r="B206" s="1" t="str">
        <f t="shared" si="77"/>
        <v>僵尸系5</v>
      </c>
      <c r="C206" s="72">
        <f t="shared" si="59"/>
        <v>5</v>
      </c>
      <c r="D206" s="71" t="s">
        <v>3148</v>
      </c>
      <c r="E206" s="72" t="str">
        <f t="shared" si="60"/>
        <v>黑暗</v>
      </c>
      <c r="F206" s="72"/>
      <c r="G206" s="72">
        <f t="shared" si="61"/>
        <v>33</v>
      </c>
      <c r="H206" s="72">
        <f t="shared" si="62"/>
        <v>15</v>
      </c>
      <c r="I206" s="72">
        <f t="shared" si="63"/>
        <v>19</v>
      </c>
      <c r="J206" s="72">
        <f t="shared" si="64"/>
        <v>7</v>
      </c>
      <c r="K206" s="72">
        <f t="shared" si="65"/>
        <v>34</v>
      </c>
      <c r="L206" s="72">
        <f t="shared" si="66"/>
        <v>0</v>
      </c>
      <c r="M206" s="72">
        <f t="shared" si="67"/>
        <v>15</v>
      </c>
      <c r="N206" s="72">
        <v>0</v>
      </c>
      <c r="O206" s="146">
        <f t="shared" si="68"/>
        <v>1.0150000000000001</v>
      </c>
      <c r="P206" s="157">
        <f>10%</f>
        <v>0.1</v>
      </c>
      <c r="Q206" s="146">
        <f t="shared" si="69"/>
        <v>7.2800000000000004E-2</v>
      </c>
      <c r="R206" s="146">
        <f t="shared" si="70"/>
        <v>0.02</v>
      </c>
      <c r="S206" s="146">
        <f t="shared" si="71"/>
        <v>6.0000000000000001E-3</v>
      </c>
      <c r="T206" s="146">
        <f t="shared" si="72"/>
        <v>6.0000000000000001E-3</v>
      </c>
      <c r="U206" s="146">
        <f t="shared" si="73"/>
        <v>6.0000000000000001E-3</v>
      </c>
      <c r="V206" s="146">
        <f t="shared" si="74"/>
        <v>6.0000000000000001E-3</v>
      </c>
      <c r="W206" s="146">
        <f t="shared" si="75"/>
        <v>1.8000000000000002E-2</v>
      </c>
      <c r="X206" s="146">
        <f t="shared" si="76"/>
        <v>6.0000000000000001E-3</v>
      </c>
      <c r="Y206" s="161">
        <f t="shared" si="78"/>
        <v>0.10500000000000001</v>
      </c>
    </row>
    <row r="207" spans="2:25" x14ac:dyDescent="0.2">
      <c r="B207" s="1" t="str">
        <f t="shared" si="77"/>
        <v>僵尸系6</v>
      </c>
      <c r="C207" s="72">
        <f t="shared" si="59"/>
        <v>6</v>
      </c>
      <c r="D207" s="71" t="s">
        <v>3148</v>
      </c>
      <c r="E207" s="72" t="str">
        <f t="shared" si="60"/>
        <v>黑暗</v>
      </c>
      <c r="F207" s="72"/>
      <c r="G207" s="72">
        <f t="shared" si="61"/>
        <v>41</v>
      </c>
      <c r="H207" s="72">
        <f t="shared" si="62"/>
        <v>17</v>
      </c>
      <c r="I207" s="72">
        <f t="shared" si="63"/>
        <v>21</v>
      </c>
      <c r="J207" s="72">
        <f t="shared" si="64"/>
        <v>8</v>
      </c>
      <c r="K207" s="72">
        <f t="shared" si="65"/>
        <v>39</v>
      </c>
      <c r="L207" s="72">
        <f t="shared" si="66"/>
        <v>0</v>
      </c>
      <c r="M207" s="72">
        <f t="shared" si="67"/>
        <v>19</v>
      </c>
      <c r="N207" s="72">
        <v>0</v>
      </c>
      <c r="O207" s="146">
        <f t="shared" si="68"/>
        <v>1.038</v>
      </c>
      <c r="P207" s="157">
        <f>10%</f>
        <v>0.1</v>
      </c>
      <c r="Q207" s="146">
        <f t="shared" si="69"/>
        <v>7.3499999999999996E-2</v>
      </c>
      <c r="R207" s="146">
        <f t="shared" si="70"/>
        <v>2.5000000000000001E-2</v>
      </c>
      <c r="S207" s="146">
        <f t="shared" si="71"/>
        <v>7.4999999999999997E-3</v>
      </c>
      <c r="T207" s="146">
        <f t="shared" si="72"/>
        <v>7.4999999999999997E-3</v>
      </c>
      <c r="U207" s="146">
        <f t="shared" si="73"/>
        <v>7.4999999999999997E-3</v>
      </c>
      <c r="V207" s="146">
        <f t="shared" si="74"/>
        <v>7.4999999999999997E-3</v>
      </c>
      <c r="W207" s="146">
        <f t="shared" si="75"/>
        <v>2.2499999999999999E-2</v>
      </c>
      <c r="X207" s="146">
        <f t="shared" si="76"/>
        <v>7.4999999999999997E-3</v>
      </c>
      <c r="Y207" s="161">
        <f t="shared" si="78"/>
        <v>0.10633333333333334</v>
      </c>
    </row>
    <row r="208" spans="2:25" x14ac:dyDescent="0.2">
      <c r="B208" s="1" t="str">
        <f t="shared" si="77"/>
        <v>僵尸系7</v>
      </c>
      <c r="C208" s="72">
        <f t="shared" si="59"/>
        <v>7</v>
      </c>
      <c r="D208" s="71" t="s">
        <v>3148</v>
      </c>
      <c r="E208" s="72" t="str">
        <f t="shared" si="60"/>
        <v>黑暗</v>
      </c>
      <c r="F208" s="72"/>
      <c r="G208" s="72">
        <f t="shared" si="61"/>
        <v>58</v>
      </c>
      <c r="H208" s="72">
        <f t="shared" si="62"/>
        <v>19</v>
      </c>
      <c r="I208" s="72">
        <f t="shared" si="63"/>
        <v>23</v>
      </c>
      <c r="J208" s="72">
        <f t="shared" si="64"/>
        <v>9</v>
      </c>
      <c r="K208" s="72">
        <f t="shared" si="65"/>
        <v>42</v>
      </c>
      <c r="L208" s="72">
        <f t="shared" si="66"/>
        <v>0</v>
      </c>
      <c r="M208" s="72">
        <f t="shared" si="67"/>
        <v>24</v>
      </c>
      <c r="N208" s="72">
        <v>0</v>
      </c>
      <c r="O208" s="146">
        <f t="shared" si="68"/>
        <v>1.0609999999999999</v>
      </c>
      <c r="P208" s="157">
        <f>10%</f>
        <v>0.1</v>
      </c>
      <c r="Q208" s="146">
        <f t="shared" si="69"/>
        <v>7.4200000000000002E-2</v>
      </c>
      <c r="R208" s="146">
        <f t="shared" si="70"/>
        <v>3.0000000000000002E-2</v>
      </c>
      <c r="S208" s="146">
        <f t="shared" si="71"/>
        <v>8.9999999999999993E-3</v>
      </c>
      <c r="T208" s="146">
        <f t="shared" si="72"/>
        <v>8.9999999999999993E-3</v>
      </c>
      <c r="U208" s="146">
        <f t="shared" si="73"/>
        <v>8.9999999999999993E-3</v>
      </c>
      <c r="V208" s="146">
        <f t="shared" si="74"/>
        <v>8.9999999999999993E-3</v>
      </c>
      <c r="W208" s="146">
        <f t="shared" si="75"/>
        <v>2.6999999999999996E-2</v>
      </c>
      <c r="X208" s="146">
        <f t="shared" si="76"/>
        <v>8.9999999999999993E-3</v>
      </c>
      <c r="Y208" s="161">
        <f t="shared" si="78"/>
        <v>0.10800000000000001</v>
      </c>
    </row>
    <row r="209" spans="2:25" x14ac:dyDescent="0.2">
      <c r="B209" s="1" t="str">
        <f t="shared" si="77"/>
        <v>僵尸系8</v>
      </c>
      <c r="C209" s="72">
        <f t="shared" si="59"/>
        <v>8</v>
      </c>
      <c r="D209" s="71" t="s">
        <v>3148</v>
      </c>
      <c r="E209" s="72" t="str">
        <f t="shared" si="60"/>
        <v>黑暗</v>
      </c>
      <c r="F209" s="72"/>
      <c r="G209" s="72">
        <f t="shared" si="61"/>
        <v>68</v>
      </c>
      <c r="H209" s="72">
        <f t="shared" si="62"/>
        <v>21</v>
      </c>
      <c r="I209" s="72">
        <f t="shared" si="63"/>
        <v>25</v>
      </c>
      <c r="J209" s="72">
        <f t="shared" si="64"/>
        <v>11</v>
      </c>
      <c r="K209" s="72">
        <f t="shared" si="65"/>
        <v>46</v>
      </c>
      <c r="L209" s="72">
        <f t="shared" si="66"/>
        <v>0</v>
      </c>
      <c r="M209" s="72">
        <f t="shared" si="67"/>
        <v>28</v>
      </c>
      <c r="N209" s="72">
        <v>0</v>
      </c>
      <c r="O209" s="146">
        <f t="shared" si="68"/>
        <v>1.0840000000000001</v>
      </c>
      <c r="P209" s="157">
        <f>10%</f>
        <v>0.1</v>
      </c>
      <c r="Q209" s="146">
        <f t="shared" si="69"/>
        <v>7.4900000000000008E-2</v>
      </c>
      <c r="R209" s="146">
        <f t="shared" si="70"/>
        <v>3.5000000000000003E-2</v>
      </c>
      <c r="S209" s="146">
        <f t="shared" si="71"/>
        <v>1.0499999999999999E-2</v>
      </c>
      <c r="T209" s="146">
        <f t="shared" si="72"/>
        <v>1.0499999999999999E-2</v>
      </c>
      <c r="U209" s="146">
        <f t="shared" si="73"/>
        <v>1.0499999999999999E-2</v>
      </c>
      <c r="V209" s="146">
        <f t="shared" si="74"/>
        <v>1.0499999999999999E-2</v>
      </c>
      <c r="W209" s="146">
        <f t="shared" si="75"/>
        <v>3.15E-2</v>
      </c>
      <c r="X209" s="146">
        <f t="shared" si="76"/>
        <v>1.0499999999999999E-2</v>
      </c>
      <c r="Y209" s="161">
        <f t="shared" si="78"/>
        <v>0.10933333333333334</v>
      </c>
    </row>
    <row r="210" spans="2:25" x14ac:dyDescent="0.2">
      <c r="B210" s="1" t="str">
        <f t="shared" si="77"/>
        <v>僵尸系9</v>
      </c>
      <c r="C210" s="72">
        <f t="shared" si="59"/>
        <v>9</v>
      </c>
      <c r="D210" s="71" t="s">
        <v>3148</v>
      </c>
      <c r="E210" s="72" t="str">
        <f t="shared" si="60"/>
        <v>黑暗</v>
      </c>
      <c r="F210" s="72"/>
      <c r="G210" s="72">
        <f t="shared" si="61"/>
        <v>80</v>
      </c>
      <c r="H210" s="72">
        <f t="shared" si="62"/>
        <v>23</v>
      </c>
      <c r="I210" s="72">
        <f t="shared" si="63"/>
        <v>28</v>
      </c>
      <c r="J210" s="72">
        <f t="shared" si="64"/>
        <v>12</v>
      </c>
      <c r="K210" s="72">
        <f t="shared" si="65"/>
        <v>51</v>
      </c>
      <c r="L210" s="72">
        <f t="shared" si="66"/>
        <v>0</v>
      </c>
      <c r="M210" s="72">
        <f t="shared" si="67"/>
        <v>33</v>
      </c>
      <c r="N210" s="72">
        <v>0</v>
      </c>
      <c r="O210" s="146">
        <f t="shared" si="68"/>
        <v>1.107</v>
      </c>
      <c r="P210" s="157">
        <f>10%</f>
        <v>0.1</v>
      </c>
      <c r="Q210" s="146">
        <f t="shared" si="69"/>
        <v>7.5600000000000001E-2</v>
      </c>
      <c r="R210" s="146">
        <f t="shared" si="70"/>
        <v>0.04</v>
      </c>
      <c r="S210" s="146">
        <f t="shared" si="71"/>
        <v>1.1999999999999999E-2</v>
      </c>
      <c r="T210" s="146">
        <f t="shared" si="72"/>
        <v>1.1999999999999999E-2</v>
      </c>
      <c r="U210" s="146">
        <f t="shared" si="73"/>
        <v>1.1999999999999999E-2</v>
      </c>
      <c r="V210" s="146">
        <f t="shared" si="74"/>
        <v>1.1999999999999999E-2</v>
      </c>
      <c r="W210" s="146">
        <f t="shared" si="75"/>
        <v>3.5999999999999997E-2</v>
      </c>
      <c r="X210" s="146">
        <f t="shared" si="76"/>
        <v>1.1999999999999999E-2</v>
      </c>
      <c r="Y210" s="161">
        <f t="shared" si="78"/>
        <v>0.111</v>
      </c>
    </row>
    <row r="211" spans="2:25" x14ac:dyDescent="0.2">
      <c r="B211" s="1" t="str">
        <f t="shared" si="77"/>
        <v>僵尸系10</v>
      </c>
      <c r="C211" s="72">
        <f t="shared" si="59"/>
        <v>10</v>
      </c>
      <c r="D211" s="71" t="s">
        <v>3148</v>
      </c>
      <c r="E211" s="72" t="str">
        <f t="shared" si="60"/>
        <v>黑暗</v>
      </c>
      <c r="F211" s="72"/>
      <c r="G211" s="72">
        <f t="shared" si="61"/>
        <v>91</v>
      </c>
      <c r="H211" s="72">
        <f t="shared" si="62"/>
        <v>25</v>
      </c>
      <c r="I211" s="72">
        <f t="shared" si="63"/>
        <v>30</v>
      </c>
      <c r="J211" s="72">
        <f t="shared" si="64"/>
        <v>14</v>
      </c>
      <c r="K211" s="72">
        <f t="shared" si="65"/>
        <v>55</v>
      </c>
      <c r="L211" s="72">
        <f t="shared" si="66"/>
        <v>0</v>
      </c>
      <c r="M211" s="72">
        <f t="shared" si="67"/>
        <v>37</v>
      </c>
      <c r="N211" s="72">
        <v>0</v>
      </c>
      <c r="O211" s="146">
        <f t="shared" si="68"/>
        <v>1.1300000000000001</v>
      </c>
      <c r="P211" s="157">
        <f>10%</f>
        <v>0.1</v>
      </c>
      <c r="Q211" s="146">
        <f t="shared" si="69"/>
        <v>7.6300000000000007E-2</v>
      </c>
      <c r="R211" s="146">
        <f t="shared" si="70"/>
        <v>4.4999999999999998E-2</v>
      </c>
      <c r="S211" s="146">
        <f t="shared" si="71"/>
        <v>1.3499999999999998E-2</v>
      </c>
      <c r="T211" s="146">
        <f t="shared" si="72"/>
        <v>1.3499999999999998E-2</v>
      </c>
      <c r="U211" s="146">
        <f t="shared" si="73"/>
        <v>1.3499999999999998E-2</v>
      </c>
      <c r="V211" s="146">
        <f t="shared" si="74"/>
        <v>1.3499999999999998E-2</v>
      </c>
      <c r="W211" s="146">
        <f t="shared" si="75"/>
        <v>4.0499999999999994E-2</v>
      </c>
      <c r="X211" s="146">
        <f t="shared" si="76"/>
        <v>1.3499999999999998E-2</v>
      </c>
      <c r="Y211" s="161">
        <f t="shared" si="78"/>
        <v>0.11233333333333334</v>
      </c>
    </row>
    <row r="212" spans="2:25" x14ac:dyDescent="0.2">
      <c r="B212" s="1" t="str">
        <f t="shared" si="77"/>
        <v>僵尸系11</v>
      </c>
      <c r="C212" s="72">
        <f t="shared" si="59"/>
        <v>11</v>
      </c>
      <c r="D212" s="71" t="s">
        <v>3148</v>
      </c>
      <c r="E212" s="72" t="str">
        <f t="shared" si="60"/>
        <v>黑暗</v>
      </c>
      <c r="F212" s="72"/>
      <c r="G212" s="72">
        <f t="shared" si="61"/>
        <v>105</v>
      </c>
      <c r="H212" s="72">
        <f t="shared" si="62"/>
        <v>27</v>
      </c>
      <c r="I212" s="72">
        <f t="shared" si="63"/>
        <v>32</v>
      </c>
      <c r="J212" s="72">
        <f t="shared" si="64"/>
        <v>16</v>
      </c>
      <c r="K212" s="72">
        <f t="shared" si="65"/>
        <v>61</v>
      </c>
      <c r="L212" s="72">
        <f t="shared" si="66"/>
        <v>0</v>
      </c>
      <c r="M212" s="72">
        <f t="shared" si="67"/>
        <v>43</v>
      </c>
      <c r="N212" s="72">
        <v>0</v>
      </c>
      <c r="O212" s="146">
        <f t="shared" si="68"/>
        <v>1.153</v>
      </c>
      <c r="P212" s="157">
        <f>10%</f>
        <v>0.1</v>
      </c>
      <c r="Q212" s="146">
        <f t="shared" si="69"/>
        <v>7.6999999999999999E-2</v>
      </c>
      <c r="R212" s="146">
        <f t="shared" si="70"/>
        <v>4.9999999999999996E-2</v>
      </c>
      <c r="S212" s="146">
        <f t="shared" si="71"/>
        <v>1.4999999999999998E-2</v>
      </c>
      <c r="T212" s="146">
        <f t="shared" si="72"/>
        <v>1.4999999999999998E-2</v>
      </c>
      <c r="U212" s="146">
        <f t="shared" si="73"/>
        <v>1.4999999999999998E-2</v>
      </c>
      <c r="V212" s="146">
        <f t="shared" si="74"/>
        <v>1.4999999999999998E-2</v>
      </c>
      <c r="W212" s="146">
        <f t="shared" si="75"/>
        <v>4.4999999999999991E-2</v>
      </c>
      <c r="X212" s="146">
        <f t="shared" si="76"/>
        <v>1.4999999999999998E-2</v>
      </c>
      <c r="Y212" s="161">
        <f t="shared" si="78"/>
        <v>0.11433333333333334</v>
      </c>
    </row>
    <row r="213" spans="2:25" x14ac:dyDescent="0.2">
      <c r="B213" s="1" t="str">
        <f t="shared" si="77"/>
        <v>僵尸系12</v>
      </c>
      <c r="C213" s="72">
        <f t="shared" si="59"/>
        <v>12</v>
      </c>
      <c r="D213" s="71" t="s">
        <v>3148</v>
      </c>
      <c r="E213" s="72" t="str">
        <f t="shared" si="60"/>
        <v>黑暗</v>
      </c>
      <c r="F213" s="72"/>
      <c r="G213" s="72">
        <f t="shared" si="61"/>
        <v>121</v>
      </c>
      <c r="H213" s="72">
        <f t="shared" si="62"/>
        <v>29</v>
      </c>
      <c r="I213" s="72">
        <f t="shared" si="63"/>
        <v>35</v>
      </c>
      <c r="J213" s="72">
        <f t="shared" si="64"/>
        <v>18</v>
      </c>
      <c r="K213" s="72">
        <f t="shared" si="65"/>
        <v>66</v>
      </c>
      <c r="L213" s="72">
        <f t="shared" si="66"/>
        <v>0</v>
      </c>
      <c r="M213" s="72">
        <f t="shared" si="67"/>
        <v>49</v>
      </c>
      <c r="N213" s="72">
        <v>0</v>
      </c>
      <c r="O213" s="146">
        <f t="shared" si="68"/>
        <v>1.1759999999999999</v>
      </c>
      <c r="P213" s="157">
        <f>10%</f>
        <v>0.1</v>
      </c>
      <c r="Q213" s="146">
        <f t="shared" si="69"/>
        <v>7.7700000000000005E-2</v>
      </c>
      <c r="R213" s="146">
        <f t="shared" si="70"/>
        <v>5.4999999999999993E-2</v>
      </c>
      <c r="S213" s="146">
        <f t="shared" si="71"/>
        <v>1.6499999999999997E-2</v>
      </c>
      <c r="T213" s="146">
        <f t="shared" si="72"/>
        <v>1.6499999999999997E-2</v>
      </c>
      <c r="U213" s="146">
        <f t="shared" si="73"/>
        <v>1.6499999999999997E-2</v>
      </c>
      <c r="V213" s="146">
        <f t="shared" si="74"/>
        <v>1.6499999999999997E-2</v>
      </c>
      <c r="W213" s="146">
        <f t="shared" si="75"/>
        <v>4.9499999999999988E-2</v>
      </c>
      <c r="X213" s="146">
        <f t="shared" si="76"/>
        <v>1.6499999999999997E-2</v>
      </c>
      <c r="Y213" s="161">
        <f t="shared" si="78"/>
        <v>0.11633333333333334</v>
      </c>
    </row>
    <row r="214" spans="2:25" x14ac:dyDescent="0.2">
      <c r="B214" s="1" t="str">
        <f t="shared" si="77"/>
        <v>僵尸系13</v>
      </c>
      <c r="C214" s="72">
        <f t="shared" si="59"/>
        <v>13</v>
      </c>
      <c r="D214" s="71" t="s">
        <v>3148</v>
      </c>
      <c r="E214" s="72" t="str">
        <f t="shared" si="60"/>
        <v>黑暗</v>
      </c>
      <c r="F214" s="72"/>
      <c r="G214" s="72">
        <f t="shared" si="61"/>
        <v>136</v>
      </c>
      <c r="H214" s="72">
        <f t="shared" si="62"/>
        <v>31</v>
      </c>
      <c r="I214" s="72">
        <f t="shared" si="63"/>
        <v>38</v>
      </c>
      <c r="J214" s="72">
        <f t="shared" si="64"/>
        <v>20</v>
      </c>
      <c r="K214" s="72">
        <f t="shared" si="65"/>
        <v>72</v>
      </c>
      <c r="L214" s="72">
        <f t="shared" si="66"/>
        <v>0</v>
      </c>
      <c r="M214" s="72">
        <f t="shared" si="67"/>
        <v>55</v>
      </c>
      <c r="N214" s="72">
        <v>0</v>
      </c>
      <c r="O214" s="146">
        <f t="shared" si="68"/>
        <v>1.1990000000000001</v>
      </c>
      <c r="P214" s="157">
        <f>10%</f>
        <v>0.1</v>
      </c>
      <c r="Q214" s="146">
        <f t="shared" si="69"/>
        <v>7.8400000000000011E-2</v>
      </c>
      <c r="R214" s="146">
        <f t="shared" si="70"/>
        <v>5.9999999999999991E-2</v>
      </c>
      <c r="S214" s="146">
        <f t="shared" si="71"/>
        <v>1.7999999999999999E-2</v>
      </c>
      <c r="T214" s="146">
        <f t="shared" si="72"/>
        <v>1.7999999999999999E-2</v>
      </c>
      <c r="U214" s="146">
        <f t="shared" si="73"/>
        <v>1.7999999999999999E-2</v>
      </c>
      <c r="V214" s="146">
        <f t="shared" si="74"/>
        <v>1.7999999999999999E-2</v>
      </c>
      <c r="W214" s="146">
        <f t="shared" si="75"/>
        <v>5.3999999999999992E-2</v>
      </c>
      <c r="X214" s="146">
        <f t="shared" si="76"/>
        <v>1.7999999999999999E-2</v>
      </c>
      <c r="Y214" s="161">
        <f t="shared" si="78"/>
        <v>0.11833333333333335</v>
      </c>
    </row>
    <row r="215" spans="2:25" x14ac:dyDescent="0.2">
      <c r="B215" s="1" t="str">
        <f t="shared" si="77"/>
        <v>僵尸系14</v>
      </c>
      <c r="C215" s="72">
        <f t="shared" si="59"/>
        <v>14</v>
      </c>
      <c r="D215" s="71" t="s">
        <v>3148</v>
      </c>
      <c r="E215" s="72" t="str">
        <f t="shared" si="60"/>
        <v>黑暗</v>
      </c>
      <c r="F215" s="72"/>
      <c r="G215" s="72">
        <f t="shared" si="61"/>
        <v>151</v>
      </c>
      <c r="H215" s="72">
        <f t="shared" si="62"/>
        <v>34</v>
      </c>
      <c r="I215" s="72">
        <f t="shared" si="63"/>
        <v>42</v>
      </c>
      <c r="J215" s="72">
        <f t="shared" si="64"/>
        <v>22</v>
      </c>
      <c r="K215" s="72">
        <f t="shared" si="65"/>
        <v>78</v>
      </c>
      <c r="L215" s="72">
        <f t="shared" si="66"/>
        <v>0</v>
      </c>
      <c r="M215" s="72">
        <f t="shared" si="67"/>
        <v>61</v>
      </c>
      <c r="N215" s="72">
        <v>0</v>
      </c>
      <c r="O215" s="146">
        <f t="shared" si="68"/>
        <v>1.222</v>
      </c>
      <c r="P215" s="157">
        <f>10%</f>
        <v>0.1</v>
      </c>
      <c r="Q215" s="146">
        <f t="shared" si="69"/>
        <v>7.9100000000000004E-2</v>
      </c>
      <c r="R215" s="146">
        <f t="shared" si="70"/>
        <v>6.4999999999999988E-2</v>
      </c>
      <c r="S215" s="146">
        <f t="shared" si="71"/>
        <v>1.95E-2</v>
      </c>
      <c r="T215" s="146">
        <f t="shared" si="72"/>
        <v>1.95E-2</v>
      </c>
      <c r="U215" s="146">
        <f t="shared" si="73"/>
        <v>1.95E-2</v>
      </c>
      <c r="V215" s="146">
        <f t="shared" si="74"/>
        <v>1.95E-2</v>
      </c>
      <c r="W215" s="146">
        <f t="shared" si="75"/>
        <v>5.8499999999999996E-2</v>
      </c>
      <c r="X215" s="146">
        <f t="shared" si="76"/>
        <v>1.95E-2</v>
      </c>
      <c r="Y215" s="161">
        <f t="shared" si="78"/>
        <v>0.12033333333333333</v>
      </c>
    </row>
    <row r="216" spans="2:25" x14ac:dyDescent="0.2">
      <c r="B216" s="1" t="str">
        <f t="shared" si="77"/>
        <v>僵尸系15</v>
      </c>
      <c r="C216" s="72">
        <f t="shared" si="59"/>
        <v>15</v>
      </c>
      <c r="D216" s="71" t="s">
        <v>3148</v>
      </c>
      <c r="E216" s="72" t="str">
        <f t="shared" si="60"/>
        <v>黑暗</v>
      </c>
      <c r="F216" s="72"/>
      <c r="G216" s="72">
        <f t="shared" si="61"/>
        <v>171</v>
      </c>
      <c r="H216" s="72">
        <f t="shared" si="62"/>
        <v>37</v>
      </c>
      <c r="I216" s="72">
        <f t="shared" si="63"/>
        <v>44</v>
      </c>
      <c r="J216" s="72">
        <f t="shared" si="64"/>
        <v>24</v>
      </c>
      <c r="K216" s="72">
        <f t="shared" si="65"/>
        <v>85</v>
      </c>
      <c r="L216" s="72">
        <f t="shared" si="66"/>
        <v>0</v>
      </c>
      <c r="M216" s="72">
        <f t="shared" si="67"/>
        <v>67</v>
      </c>
      <c r="N216" s="72">
        <v>0</v>
      </c>
      <c r="O216" s="146">
        <f t="shared" si="68"/>
        <v>1.2450000000000001</v>
      </c>
      <c r="P216" s="157">
        <f>10%</f>
        <v>0.1</v>
      </c>
      <c r="Q216" s="146">
        <f t="shared" si="69"/>
        <v>7.980000000000001E-2</v>
      </c>
      <c r="R216" s="146">
        <f t="shared" si="70"/>
        <v>6.9999999999999993E-2</v>
      </c>
      <c r="S216" s="146">
        <f t="shared" si="71"/>
        <v>2.1000000000000001E-2</v>
      </c>
      <c r="T216" s="146">
        <f t="shared" si="72"/>
        <v>2.1000000000000001E-2</v>
      </c>
      <c r="U216" s="146">
        <f t="shared" si="73"/>
        <v>2.1000000000000001E-2</v>
      </c>
      <c r="V216" s="146">
        <f t="shared" si="74"/>
        <v>2.1000000000000001E-2</v>
      </c>
      <c r="W216" s="146">
        <f t="shared" si="75"/>
        <v>6.3E-2</v>
      </c>
      <c r="X216" s="146">
        <f t="shared" si="76"/>
        <v>2.1000000000000001E-2</v>
      </c>
      <c r="Y216" s="161">
        <f t="shared" si="78"/>
        <v>0.12233333333333334</v>
      </c>
    </row>
    <row r="217" spans="2:25" x14ac:dyDescent="0.2">
      <c r="B217" s="1" t="str">
        <f t="shared" si="77"/>
        <v>僵尸系16</v>
      </c>
      <c r="C217" s="72">
        <f t="shared" si="59"/>
        <v>16</v>
      </c>
      <c r="D217" s="71" t="s">
        <v>3148</v>
      </c>
      <c r="E217" s="72" t="str">
        <f t="shared" si="60"/>
        <v>黑暗</v>
      </c>
      <c r="F217" s="72"/>
      <c r="G217" s="72">
        <f t="shared" si="61"/>
        <v>188</v>
      </c>
      <c r="H217" s="72">
        <f t="shared" si="62"/>
        <v>40</v>
      </c>
      <c r="I217" s="72">
        <f t="shared" si="63"/>
        <v>48</v>
      </c>
      <c r="J217" s="72">
        <f t="shared" si="64"/>
        <v>26</v>
      </c>
      <c r="K217" s="72">
        <f t="shared" si="65"/>
        <v>91</v>
      </c>
      <c r="L217" s="72">
        <f t="shared" si="66"/>
        <v>0</v>
      </c>
      <c r="M217" s="72">
        <f t="shared" si="67"/>
        <v>73</v>
      </c>
      <c r="N217" s="72">
        <v>0</v>
      </c>
      <c r="O217" s="146">
        <f t="shared" si="68"/>
        <v>1.268</v>
      </c>
      <c r="P217" s="157">
        <f>10%</f>
        <v>0.1</v>
      </c>
      <c r="Q217" s="146">
        <f t="shared" si="69"/>
        <v>8.0500000000000002E-2</v>
      </c>
      <c r="R217" s="146">
        <f t="shared" si="70"/>
        <v>7.4999999999999997E-2</v>
      </c>
      <c r="S217" s="146">
        <f t="shared" si="71"/>
        <v>2.2500000000000003E-2</v>
      </c>
      <c r="T217" s="146">
        <f t="shared" si="72"/>
        <v>2.2500000000000003E-2</v>
      </c>
      <c r="U217" s="146">
        <f t="shared" si="73"/>
        <v>2.2500000000000003E-2</v>
      </c>
      <c r="V217" s="146">
        <f t="shared" si="74"/>
        <v>2.2500000000000003E-2</v>
      </c>
      <c r="W217" s="146">
        <f t="shared" si="75"/>
        <v>6.7500000000000004E-2</v>
      </c>
      <c r="X217" s="146">
        <f t="shared" si="76"/>
        <v>2.2500000000000003E-2</v>
      </c>
      <c r="Y217" s="161">
        <f t="shared" si="78"/>
        <v>0.12433333333333334</v>
      </c>
    </row>
    <row r="218" spans="2:25" x14ac:dyDescent="0.2">
      <c r="B218" s="1" t="str">
        <f t="shared" si="77"/>
        <v>僵尸系17</v>
      </c>
      <c r="C218" s="72">
        <f t="shared" si="59"/>
        <v>17</v>
      </c>
      <c r="D218" s="71" t="s">
        <v>3148</v>
      </c>
      <c r="E218" s="72" t="str">
        <f t="shared" si="60"/>
        <v>黑暗</v>
      </c>
      <c r="F218" s="72"/>
      <c r="G218" s="72">
        <f t="shared" si="61"/>
        <v>204</v>
      </c>
      <c r="H218" s="72">
        <f t="shared" si="62"/>
        <v>43</v>
      </c>
      <c r="I218" s="72">
        <f t="shared" si="63"/>
        <v>51</v>
      </c>
      <c r="J218" s="72">
        <f t="shared" si="64"/>
        <v>28</v>
      </c>
      <c r="K218" s="72">
        <f t="shared" si="65"/>
        <v>99</v>
      </c>
      <c r="L218" s="72">
        <f t="shared" si="66"/>
        <v>0</v>
      </c>
      <c r="M218" s="72">
        <f t="shared" si="67"/>
        <v>81</v>
      </c>
      <c r="N218" s="72">
        <v>0</v>
      </c>
      <c r="O218" s="146">
        <f t="shared" si="68"/>
        <v>1.2909999999999999</v>
      </c>
      <c r="P218" s="157">
        <f>10%</f>
        <v>0.1</v>
      </c>
      <c r="Q218" s="146">
        <f t="shared" si="69"/>
        <v>8.1200000000000008E-2</v>
      </c>
      <c r="R218" s="146">
        <f t="shared" si="70"/>
        <v>0.08</v>
      </c>
      <c r="S218" s="146">
        <f t="shared" si="71"/>
        <v>2.4000000000000004E-2</v>
      </c>
      <c r="T218" s="146">
        <f t="shared" si="72"/>
        <v>2.4000000000000004E-2</v>
      </c>
      <c r="U218" s="146">
        <f t="shared" si="73"/>
        <v>2.4000000000000004E-2</v>
      </c>
      <c r="V218" s="146">
        <f t="shared" si="74"/>
        <v>2.4000000000000004E-2</v>
      </c>
      <c r="W218" s="146">
        <f t="shared" si="75"/>
        <v>7.2000000000000008E-2</v>
      </c>
      <c r="X218" s="146">
        <f t="shared" si="76"/>
        <v>2.4000000000000004E-2</v>
      </c>
      <c r="Y218" s="161">
        <f t="shared" si="78"/>
        <v>0.127</v>
      </c>
    </row>
    <row r="219" spans="2:25" x14ac:dyDescent="0.2">
      <c r="B219" s="1" t="str">
        <f t="shared" si="77"/>
        <v>僵尸系18</v>
      </c>
      <c r="C219" s="72">
        <f t="shared" si="59"/>
        <v>18</v>
      </c>
      <c r="D219" s="71" t="s">
        <v>3148</v>
      </c>
      <c r="E219" s="72" t="str">
        <f t="shared" si="60"/>
        <v>黑暗</v>
      </c>
      <c r="F219" s="72"/>
      <c r="G219" s="72">
        <f t="shared" si="61"/>
        <v>221</v>
      </c>
      <c r="H219" s="72">
        <f t="shared" si="62"/>
        <v>46</v>
      </c>
      <c r="I219" s="72">
        <f t="shared" si="63"/>
        <v>56</v>
      </c>
      <c r="J219" s="72">
        <f t="shared" si="64"/>
        <v>31</v>
      </c>
      <c r="K219" s="72">
        <f t="shared" si="65"/>
        <v>105</v>
      </c>
      <c r="L219" s="72">
        <f t="shared" si="66"/>
        <v>0</v>
      </c>
      <c r="M219" s="72">
        <f t="shared" si="67"/>
        <v>88</v>
      </c>
      <c r="N219" s="72">
        <v>0</v>
      </c>
      <c r="O219" s="146">
        <f t="shared" si="68"/>
        <v>1.3140000000000001</v>
      </c>
      <c r="P219" s="157">
        <f>10%</f>
        <v>0.1</v>
      </c>
      <c r="Q219" s="146">
        <f t="shared" si="69"/>
        <v>8.1900000000000014E-2</v>
      </c>
      <c r="R219" s="146">
        <f t="shared" si="70"/>
        <v>8.5000000000000006E-2</v>
      </c>
      <c r="S219" s="146">
        <f t="shared" si="71"/>
        <v>2.5500000000000005E-2</v>
      </c>
      <c r="T219" s="146">
        <f t="shared" si="72"/>
        <v>2.5500000000000005E-2</v>
      </c>
      <c r="U219" s="146">
        <f t="shared" si="73"/>
        <v>2.5500000000000005E-2</v>
      </c>
      <c r="V219" s="146">
        <f t="shared" si="74"/>
        <v>2.5500000000000005E-2</v>
      </c>
      <c r="W219" s="146">
        <f t="shared" si="75"/>
        <v>7.6500000000000012E-2</v>
      </c>
      <c r="X219" s="146">
        <f t="shared" si="76"/>
        <v>2.5500000000000005E-2</v>
      </c>
      <c r="Y219" s="161">
        <f t="shared" si="78"/>
        <v>0.12933333333333333</v>
      </c>
    </row>
    <row r="220" spans="2:25" x14ac:dyDescent="0.2">
      <c r="B220" s="1" t="str">
        <f t="shared" si="77"/>
        <v>僵尸系19</v>
      </c>
      <c r="C220" s="72">
        <f t="shared" si="59"/>
        <v>19</v>
      </c>
      <c r="D220" s="71" t="s">
        <v>3148</v>
      </c>
      <c r="E220" s="72" t="str">
        <f t="shared" si="60"/>
        <v>黑暗</v>
      </c>
      <c r="F220" s="72"/>
      <c r="G220" s="72">
        <f t="shared" si="61"/>
        <v>237</v>
      </c>
      <c r="H220" s="72">
        <f t="shared" si="62"/>
        <v>49</v>
      </c>
      <c r="I220" s="72">
        <f t="shared" si="63"/>
        <v>59</v>
      </c>
      <c r="J220" s="72">
        <f t="shared" si="64"/>
        <v>33</v>
      </c>
      <c r="K220" s="72">
        <f t="shared" si="65"/>
        <v>112</v>
      </c>
      <c r="L220" s="72">
        <f t="shared" si="66"/>
        <v>0</v>
      </c>
      <c r="M220" s="72">
        <f t="shared" si="67"/>
        <v>96</v>
      </c>
      <c r="N220" s="72">
        <v>0</v>
      </c>
      <c r="O220" s="146">
        <f t="shared" si="68"/>
        <v>1.337</v>
      </c>
      <c r="P220" s="157">
        <f>10%</f>
        <v>0.1</v>
      </c>
      <c r="Q220" s="146">
        <f t="shared" si="69"/>
        <v>8.2600000000000007E-2</v>
      </c>
      <c r="R220" s="146">
        <f t="shared" si="70"/>
        <v>9.0000000000000011E-2</v>
      </c>
      <c r="S220" s="146">
        <f t="shared" si="71"/>
        <v>2.7000000000000007E-2</v>
      </c>
      <c r="T220" s="146">
        <f t="shared" si="72"/>
        <v>2.7000000000000007E-2</v>
      </c>
      <c r="U220" s="146">
        <f t="shared" si="73"/>
        <v>2.7000000000000007E-2</v>
      </c>
      <c r="V220" s="146">
        <f t="shared" si="74"/>
        <v>2.7000000000000007E-2</v>
      </c>
      <c r="W220" s="146">
        <f t="shared" si="75"/>
        <v>8.1000000000000016E-2</v>
      </c>
      <c r="X220" s="146">
        <f t="shared" si="76"/>
        <v>2.7000000000000007E-2</v>
      </c>
      <c r="Y220" s="161">
        <f t="shared" si="78"/>
        <v>0.13200000000000001</v>
      </c>
    </row>
    <row r="221" spans="2:25" x14ac:dyDescent="0.2">
      <c r="B221" s="1" t="str">
        <f t="shared" si="77"/>
        <v>僵尸系20</v>
      </c>
      <c r="C221" s="72">
        <f t="shared" si="59"/>
        <v>20</v>
      </c>
      <c r="D221" s="71" t="s">
        <v>3148</v>
      </c>
      <c r="E221" s="72" t="str">
        <f t="shared" si="60"/>
        <v>黑暗</v>
      </c>
      <c r="F221" s="72"/>
      <c r="G221" s="72">
        <f t="shared" si="61"/>
        <v>256</v>
      </c>
      <c r="H221" s="72">
        <f t="shared" si="62"/>
        <v>52</v>
      </c>
      <c r="I221" s="72">
        <f t="shared" si="63"/>
        <v>63</v>
      </c>
      <c r="J221" s="72">
        <f t="shared" si="64"/>
        <v>36</v>
      </c>
      <c r="K221" s="72">
        <f t="shared" si="65"/>
        <v>121</v>
      </c>
      <c r="L221" s="72">
        <f t="shared" si="66"/>
        <v>0</v>
      </c>
      <c r="M221" s="72">
        <f t="shared" si="67"/>
        <v>103</v>
      </c>
      <c r="N221" s="72">
        <v>0</v>
      </c>
      <c r="O221" s="146">
        <f t="shared" si="68"/>
        <v>1.36</v>
      </c>
      <c r="P221" s="157">
        <f>10%</f>
        <v>0.1</v>
      </c>
      <c r="Q221" s="146">
        <f t="shared" si="69"/>
        <v>8.3300000000000013E-2</v>
      </c>
      <c r="R221" s="146">
        <f t="shared" si="70"/>
        <v>9.5000000000000015E-2</v>
      </c>
      <c r="S221" s="146">
        <f t="shared" si="71"/>
        <v>2.8500000000000008E-2</v>
      </c>
      <c r="T221" s="146">
        <f t="shared" si="72"/>
        <v>2.8500000000000008E-2</v>
      </c>
      <c r="U221" s="146">
        <f t="shared" si="73"/>
        <v>2.8500000000000008E-2</v>
      </c>
      <c r="V221" s="146">
        <f t="shared" si="74"/>
        <v>2.8500000000000008E-2</v>
      </c>
      <c r="W221" s="146">
        <f t="shared" si="75"/>
        <v>8.550000000000002E-2</v>
      </c>
      <c r="X221" s="146">
        <f t="shared" si="76"/>
        <v>2.8500000000000008E-2</v>
      </c>
      <c r="Y221" s="161">
        <f t="shared" si="78"/>
        <v>0.13433333333333333</v>
      </c>
    </row>
    <row r="222" spans="2:25" x14ac:dyDescent="0.2">
      <c r="B222" s="1" t="str">
        <f t="shared" si="77"/>
        <v>僵尸系21</v>
      </c>
      <c r="C222" s="72">
        <f t="shared" si="59"/>
        <v>21</v>
      </c>
      <c r="D222" s="71" t="s">
        <v>3148</v>
      </c>
      <c r="E222" s="72" t="str">
        <f t="shared" si="60"/>
        <v>黑暗</v>
      </c>
      <c r="F222" s="72"/>
      <c r="G222" s="72">
        <f t="shared" si="61"/>
        <v>276</v>
      </c>
      <c r="H222" s="72">
        <f t="shared" si="62"/>
        <v>55</v>
      </c>
      <c r="I222" s="72">
        <f t="shared" si="63"/>
        <v>67</v>
      </c>
      <c r="J222" s="72">
        <f t="shared" si="64"/>
        <v>39</v>
      </c>
      <c r="K222" s="72">
        <f t="shared" si="65"/>
        <v>129</v>
      </c>
      <c r="L222" s="72">
        <f t="shared" si="66"/>
        <v>0</v>
      </c>
      <c r="M222" s="72">
        <f t="shared" si="67"/>
        <v>111</v>
      </c>
      <c r="N222" s="72">
        <v>0</v>
      </c>
      <c r="O222" s="146">
        <f t="shared" si="68"/>
        <v>1.383</v>
      </c>
      <c r="P222" s="157">
        <f>10%</f>
        <v>0.1</v>
      </c>
      <c r="Q222" s="146">
        <f t="shared" si="69"/>
        <v>8.4000000000000005E-2</v>
      </c>
      <c r="R222" s="146">
        <f t="shared" si="70"/>
        <v>0.10000000000000002</v>
      </c>
      <c r="S222" s="146">
        <f t="shared" si="71"/>
        <v>3.0000000000000009E-2</v>
      </c>
      <c r="T222" s="146">
        <f t="shared" si="72"/>
        <v>3.0000000000000009E-2</v>
      </c>
      <c r="U222" s="146">
        <f t="shared" si="73"/>
        <v>3.0000000000000009E-2</v>
      </c>
      <c r="V222" s="146">
        <f t="shared" si="74"/>
        <v>3.0000000000000009E-2</v>
      </c>
      <c r="W222" s="146">
        <f t="shared" si="75"/>
        <v>9.0000000000000024E-2</v>
      </c>
      <c r="X222" s="146">
        <f t="shared" si="76"/>
        <v>3.0000000000000009E-2</v>
      </c>
      <c r="Y222" s="161">
        <f t="shared" si="78"/>
        <v>0.13700000000000001</v>
      </c>
    </row>
    <row r="223" spans="2:25" x14ac:dyDescent="0.2">
      <c r="B223" s="1" t="str">
        <f t="shared" si="77"/>
        <v>僵尸系22</v>
      </c>
      <c r="C223" s="72">
        <f t="shared" si="59"/>
        <v>22</v>
      </c>
      <c r="D223" s="71" t="s">
        <v>3148</v>
      </c>
      <c r="E223" s="72" t="str">
        <f t="shared" si="60"/>
        <v>黑暗</v>
      </c>
      <c r="F223" s="72"/>
      <c r="G223" s="72">
        <f t="shared" si="61"/>
        <v>294</v>
      </c>
      <c r="H223" s="72">
        <f t="shared" si="62"/>
        <v>58</v>
      </c>
      <c r="I223" s="72">
        <f t="shared" si="63"/>
        <v>72</v>
      </c>
      <c r="J223" s="72">
        <f t="shared" si="64"/>
        <v>41</v>
      </c>
      <c r="K223" s="72">
        <f t="shared" si="65"/>
        <v>138</v>
      </c>
      <c r="L223" s="72">
        <f t="shared" si="66"/>
        <v>0</v>
      </c>
      <c r="M223" s="72">
        <f t="shared" si="67"/>
        <v>118</v>
      </c>
      <c r="N223" s="72">
        <v>0</v>
      </c>
      <c r="O223" s="146">
        <f t="shared" si="68"/>
        <v>1.4059999999999999</v>
      </c>
      <c r="P223" s="157">
        <f>10%</f>
        <v>0.1</v>
      </c>
      <c r="Q223" s="146">
        <f t="shared" si="69"/>
        <v>8.4700000000000011E-2</v>
      </c>
      <c r="R223" s="146">
        <f t="shared" si="70"/>
        <v>0.10500000000000002</v>
      </c>
      <c r="S223" s="146">
        <f t="shared" si="71"/>
        <v>3.1500000000000007E-2</v>
      </c>
      <c r="T223" s="146">
        <f t="shared" si="72"/>
        <v>3.1500000000000007E-2</v>
      </c>
      <c r="U223" s="146">
        <f t="shared" si="73"/>
        <v>3.1500000000000007E-2</v>
      </c>
      <c r="V223" s="146">
        <f t="shared" si="74"/>
        <v>3.1500000000000007E-2</v>
      </c>
      <c r="W223" s="146">
        <f t="shared" si="75"/>
        <v>9.4500000000000028E-2</v>
      </c>
      <c r="X223" s="146">
        <f t="shared" si="76"/>
        <v>3.1500000000000007E-2</v>
      </c>
      <c r="Y223" s="161">
        <f t="shared" si="78"/>
        <v>0.13933333333333334</v>
      </c>
    </row>
    <row r="224" spans="2:25" x14ac:dyDescent="0.2">
      <c r="B224" s="1" t="str">
        <f t="shared" si="77"/>
        <v>僵尸系23</v>
      </c>
      <c r="C224" s="72">
        <f t="shared" si="59"/>
        <v>23</v>
      </c>
      <c r="D224" s="71" t="s">
        <v>3148</v>
      </c>
      <c r="E224" s="72" t="str">
        <f t="shared" si="60"/>
        <v>黑暗</v>
      </c>
      <c r="F224" s="72"/>
      <c r="G224" s="72">
        <f t="shared" si="61"/>
        <v>313</v>
      </c>
      <c r="H224" s="72">
        <f t="shared" si="62"/>
        <v>61</v>
      </c>
      <c r="I224" s="72">
        <f t="shared" si="63"/>
        <v>77</v>
      </c>
      <c r="J224" s="72">
        <f t="shared" si="64"/>
        <v>44</v>
      </c>
      <c r="K224" s="72">
        <f t="shared" si="65"/>
        <v>145</v>
      </c>
      <c r="L224" s="72">
        <f t="shared" si="66"/>
        <v>0</v>
      </c>
      <c r="M224" s="72">
        <f t="shared" si="67"/>
        <v>126</v>
      </c>
      <c r="N224" s="72">
        <v>0</v>
      </c>
      <c r="O224" s="146">
        <f t="shared" si="68"/>
        <v>1.429</v>
      </c>
      <c r="P224" s="157">
        <f>10%</f>
        <v>0.1</v>
      </c>
      <c r="Q224" s="146">
        <f t="shared" si="69"/>
        <v>8.5400000000000018E-2</v>
      </c>
      <c r="R224" s="146">
        <f t="shared" si="70"/>
        <v>0.11000000000000003</v>
      </c>
      <c r="S224" s="146">
        <f t="shared" si="71"/>
        <v>3.3000000000000008E-2</v>
      </c>
      <c r="T224" s="146">
        <f t="shared" si="72"/>
        <v>3.3000000000000008E-2</v>
      </c>
      <c r="U224" s="146">
        <f t="shared" si="73"/>
        <v>3.3000000000000008E-2</v>
      </c>
      <c r="V224" s="146">
        <f t="shared" si="74"/>
        <v>3.3000000000000008E-2</v>
      </c>
      <c r="W224" s="146">
        <f t="shared" si="75"/>
        <v>9.9000000000000032E-2</v>
      </c>
      <c r="X224" s="146">
        <f t="shared" si="76"/>
        <v>3.3000000000000008E-2</v>
      </c>
      <c r="Y224" s="161">
        <f t="shared" si="78"/>
        <v>0.14200000000000002</v>
      </c>
    </row>
    <row r="225" spans="2:25" x14ac:dyDescent="0.2">
      <c r="B225" s="1" t="str">
        <f t="shared" si="77"/>
        <v>僵尸系24</v>
      </c>
      <c r="C225" s="72">
        <f t="shared" si="59"/>
        <v>24</v>
      </c>
      <c r="D225" s="71" t="s">
        <v>3148</v>
      </c>
      <c r="E225" s="72" t="str">
        <f t="shared" si="60"/>
        <v>黑暗</v>
      </c>
      <c r="F225" s="72"/>
      <c r="G225" s="72">
        <f t="shared" si="61"/>
        <v>334</v>
      </c>
      <c r="H225" s="72">
        <f t="shared" si="62"/>
        <v>64</v>
      </c>
      <c r="I225" s="72">
        <f t="shared" si="63"/>
        <v>81</v>
      </c>
      <c r="J225" s="72">
        <f t="shared" si="64"/>
        <v>47</v>
      </c>
      <c r="K225" s="72">
        <f t="shared" si="65"/>
        <v>154</v>
      </c>
      <c r="L225" s="72">
        <f t="shared" si="66"/>
        <v>0</v>
      </c>
      <c r="M225" s="72">
        <f t="shared" si="67"/>
        <v>135</v>
      </c>
      <c r="N225" s="72">
        <v>0</v>
      </c>
      <c r="O225" s="146">
        <f t="shared" si="68"/>
        <v>1.452</v>
      </c>
      <c r="P225" s="157">
        <f>10%</f>
        <v>0.1</v>
      </c>
      <c r="Q225" s="146">
        <f t="shared" si="69"/>
        <v>8.610000000000001E-2</v>
      </c>
      <c r="R225" s="146">
        <f t="shared" si="70"/>
        <v>0.11500000000000003</v>
      </c>
      <c r="S225" s="146">
        <f t="shared" si="71"/>
        <v>3.450000000000001E-2</v>
      </c>
      <c r="T225" s="146">
        <f t="shared" si="72"/>
        <v>3.450000000000001E-2</v>
      </c>
      <c r="U225" s="146">
        <f t="shared" si="73"/>
        <v>3.450000000000001E-2</v>
      </c>
      <c r="V225" s="146">
        <f t="shared" si="74"/>
        <v>3.450000000000001E-2</v>
      </c>
      <c r="W225" s="146">
        <f t="shared" si="75"/>
        <v>0.10350000000000004</v>
      </c>
      <c r="X225" s="146">
        <f t="shared" si="76"/>
        <v>3.450000000000001E-2</v>
      </c>
      <c r="Y225" s="161">
        <f t="shared" si="78"/>
        <v>0.14500000000000002</v>
      </c>
    </row>
    <row r="226" spans="2:25" x14ac:dyDescent="0.2">
      <c r="B226" s="1" t="str">
        <f t="shared" si="77"/>
        <v>僵尸系25</v>
      </c>
      <c r="C226" s="72">
        <f t="shared" si="59"/>
        <v>25</v>
      </c>
      <c r="D226" s="71" t="s">
        <v>3148</v>
      </c>
      <c r="E226" s="72" t="str">
        <f t="shared" si="60"/>
        <v>黑暗</v>
      </c>
      <c r="F226" s="72"/>
      <c r="G226" s="72">
        <f t="shared" si="61"/>
        <v>356</v>
      </c>
      <c r="H226" s="72">
        <f t="shared" si="62"/>
        <v>67</v>
      </c>
      <c r="I226" s="72">
        <f t="shared" si="63"/>
        <v>86</v>
      </c>
      <c r="J226" s="72">
        <f t="shared" si="64"/>
        <v>50</v>
      </c>
      <c r="K226" s="72">
        <f t="shared" si="65"/>
        <v>163</v>
      </c>
      <c r="L226" s="72">
        <f t="shared" si="66"/>
        <v>0</v>
      </c>
      <c r="M226" s="72">
        <f t="shared" si="67"/>
        <v>144</v>
      </c>
      <c r="N226" s="72">
        <v>0</v>
      </c>
      <c r="O226" s="146">
        <f t="shared" si="68"/>
        <v>1.4750000000000001</v>
      </c>
      <c r="P226" s="157">
        <f>10%</f>
        <v>0.1</v>
      </c>
      <c r="Q226" s="146">
        <f t="shared" si="69"/>
        <v>8.6800000000000016E-2</v>
      </c>
      <c r="R226" s="146">
        <f t="shared" si="70"/>
        <v>0.12000000000000004</v>
      </c>
      <c r="S226" s="146">
        <f t="shared" si="71"/>
        <v>3.6000000000000011E-2</v>
      </c>
      <c r="T226" s="146">
        <f t="shared" si="72"/>
        <v>3.6000000000000011E-2</v>
      </c>
      <c r="U226" s="146">
        <f t="shared" si="73"/>
        <v>3.6000000000000011E-2</v>
      </c>
      <c r="V226" s="146">
        <f t="shared" si="74"/>
        <v>3.6000000000000011E-2</v>
      </c>
      <c r="W226" s="146">
        <f t="shared" si="75"/>
        <v>0.10800000000000004</v>
      </c>
      <c r="X226" s="146">
        <f t="shared" si="76"/>
        <v>3.6000000000000011E-2</v>
      </c>
      <c r="Y226" s="161">
        <f t="shared" si="78"/>
        <v>0.14800000000000002</v>
      </c>
    </row>
    <row r="227" spans="2:25" x14ac:dyDescent="0.2">
      <c r="B227" s="1" t="str">
        <f t="shared" si="77"/>
        <v>僵尸系26</v>
      </c>
      <c r="C227" s="72">
        <f t="shared" si="59"/>
        <v>26</v>
      </c>
      <c r="D227" s="71" t="s">
        <v>3148</v>
      </c>
      <c r="E227" s="72" t="str">
        <f t="shared" si="60"/>
        <v>黑暗</v>
      </c>
      <c r="F227" s="72"/>
      <c r="G227" s="72">
        <f t="shared" si="61"/>
        <v>378</v>
      </c>
      <c r="H227" s="72">
        <f t="shared" si="62"/>
        <v>70</v>
      </c>
      <c r="I227" s="72">
        <f t="shared" si="63"/>
        <v>91</v>
      </c>
      <c r="J227" s="72">
        <f t="shared" si="64"/>
        <v>53</v>
      </c>
      <c r="K227" s="72">
        <f t="shared" si="65"/>
        <v>172</v>
      </c>
      <c r="L227" s="72">
        <f t="shared" si="66"/>
        <v>0</v>
      </c>
      <c r="M227" s="72">
        <f t="shared" si="67"/>
        <v>153</v>
      </c>
      <c r="N227" s="72">
        <v>0</v>
      </c>
      <c r="O227" s="146">
        <f t="shared" si="68"/>
        <v>1.498</v>
      </c>
      <c r="P227" s="157">
        <f>10%</f>
        <v>0.1</v>
      </c>
      <c r="Q227" s="146">
        <f t="shared" si="69"/>
        <v>8.7500000000000008E-2</v>
      </c>
      <c r="R227" s="146">
        <f t="shared" si="70"/>
        <v>0.12500000000000003</v>
      </c>
      <c r="S227" s="146">
        <f t="shared" si="71"/>
        <v>3.7500000000000012E-2</v>
      </c>
      <c r="T227" s="146">
        <f t="shared" si="72"/>
        <v>3.7500000000000012E-2</v>
      </c>
      <c r="U227" s="146">
        <f t="shared" si="73"/>
        <v>3.7500000000000012E-2</v>
      </c>
      <c r="V227" s="146">
        <f t="shared" si="74"/>
        <v>3.7500000000000012E-2</v>
      </c>
      <c r="W227" s="146">
        <f t="shared" si="75"/>
        <v>0.11250000000000004</v>
      </c>
      <c r="X227" s="146">
        <f t="shared" si="76"/>
        <v>3.7500000000000012E-2</v>
      </c>
      <c r="Y227" s="161">
        <f t="shared" si="78"/>
        <v>0.151</v>
      </c>
    </row>
    <row r="228" spans="2:25" x14ac:dyDescent="0.2">
      <c r="B228" s="1" t="str">
        <f t="shared" si="77"/>
        <v>僵尸系27</v>
      </c>
      <c r="C228" s="72">
        <f t="shared" si="59"/>
        <v>27</v>
      </c>
      <c r="D228" s="71" t="s">
        <v>3148</v>
      </c>
      <c r="E228" s="72" t="str">
        <f t="shared" si="60"/>
        <v>黑暗</v>
      </c>
      <c r="F228" s="72"/>
      <c r="G228" s="72">
        <f t="shared" si="61"/>
        <v>400</v>
      </c>
      <c r="H228" s="72">
        <f t="shared" si="62"/>
        <v>73</v>
      </c>
      <c r="I228" s="72">
        <f t="shared" si="63"/>
        <v>95</v>
      </c>
      <c r="J228" s="72">
        <f t="shared" si="64"/>
        <v>56</v>
      </c>
      <c r="K228" s="72">
        <f t="shared" si="65"/>
        <v>183</v>
      </c>
      <c r="L228" s="72">
        <f t="shared" si="66"/>
        <v>0</v>
      </c>
      <c r="M228" s="72">
        <f t="shared" si="67"/>
        <v>162</v>
      </c>
      <c r="N228" s="72">
        <v>0</v>
      </c>
      <c r="O228" s="146">
        <f t="shared" si="68"/>
        <v>1.5209999999999999</v>
      </c>
      <c r="P228" s="157">
        <f>10%</f>
        <v>0.1</v>
      </c>
      <c r="Q228" s="146">
        <f t="shared" si="69"/>
        <v>8.8200000000000014E-2</v>
      </c>
      <c r="R228" s="146">
        <f t="shared" si="70"/>
        <v>0.13000000000000003</v>
      </c>
      <c r="S228" s="146">
        <f t="shared" si="71"/>
        <v>3.9000000000000014E-2</v>
      </c>
      <c r="T228" s="146">
        <f t="shared" si="72"/>
        <v>3.9000000000000014E-2</v>
      </c>
      <c r="U228" s="146">
        <f t="shared" si="73"/>
        <v>3.9000000000000014E-2</v>
      </c>
      <c r="V228" s="146">
        <f t="shared" si="74"/>
        <v>3.9000000000000014E-2</v>
      </c>
      <c r="W228" s="146">
        <f t="shared" si="75"/>
        <v>0.11700000000000005</v>
      </c>
      <c r="X228" s="146">
        <f t="shared" si="76"/>
        <v>3.9000000000000014E-2</v>
      </c>
      <c r="Y228" s="161">
        <f t="shared" si="78"/>
        <v>0.15400000000000003</v>
      </c>
    </row>
    <row r="229" spans="2:25" x14ac:dyDescent="0.2">
      <c r="B229" s="1" t="str">
        <f t="shared" si="77"/>
        <v>僵尸系28</v>
      </c>
      <c r="C229" s="72">
        <f t="shared" si="59"/>
        <v>28</v>
      </c>
      <c r="D229" s="71" t="s">
        <v>3148</v>
      </c>
      <c r="E229" s="72" t="str">
        <f t="shared" si="60"/>
        <v>黑暗</v>
      </c>
      <c r="F229" s="72"/>
      <c r="G229" s="72">
        <f t="shared" si="61"/>
        <v>421</v>
      </c>
      <c r="H229" s="72">
        <f t="shared" si="62"/>
        <v>76</v>
      </c>
      <c r="I229" s="72">
        <f t="shared" si="63"/>
        <v>101</v>
      </c>
      <c r="J229" s="72">
        <f t="shared" si="64"/>
        <v>60</v>
      </c>
      <c r="K229" s="72">
        <f t="shared" si="65"/>
        <v>192</v>
      </c>
      <c r="L229" s="72">
        <f t="shared" si="66"/>
        <v>0</v>
      </c>
      <c r="M229" s="72">
        <f t="shared" si="67"/>
        <v>171</v>
      </c>
      <c r="N229" s="72">
        <v>0</v>
      </c>
      <c r="O229" s="146">
        <f t="shared" si="68"/>
        <v>1.544</v>
      </c>
      <c r="P229" s="157">
        <f>10%</f>
        <v>0.1</v>
      </c>
      <c r="Q229" s="146">
        <f t="shared" si="69"/>
        <v>8.8900000000000021E-2</v>
      </c>
      <c r="R229" s="146">
        <f t="shared" si="70"/>
        <v>0.13500000000000004</v>
      </c>
      <c r="S229" s="146">
        <f t="shared" si="71"/>
        <v>4.0500000000000015E-2</v>
      </c>
      <c r="T229" s="146">
        <f t="shared" si="72"/>
        <v>4.0500000000000015E-2</v>
      </c>
      <c r="U229" s="146">
        <f t="shared" si="73"/>
        <v>4.0500000000000015E-2</v>
      </c>
      <c r="V229" s="146">
        <f t="shared" si="74"/>
        <v>4.0500000000000015E-2</v>
      </c>
      <c r="W229" s="146">
        <f t="shared" si="75"/>
        <v>0.12150000000000005</v>
      </c>
      <c r="X229" s="146">
        <f t="shared" si="76"/>
        <v>4.0500000000000015E-2</v>
      </c>
      <c r="Y229" s="161">
        <f t="shared" si="78"/>
        <v>0.157</v>
      </c>
    </row>
    <row r="230" spans="2:25" x14ac:dyDescent="0.2">
      <c r="B230" s="1" t="str">
        <f t="shared" si="77"/>
        <v>僵尸系29</v>
      </c>
      <c r="C230" s="72">
        <f t="shared" si="59"/>
        <v>29</v>
      </c>
      <c r="D230" s="71" t="s">
        <v>3148</v>
      </c>
      <c r="E230" s="72" t="str">
        <f t="shared" si="60"/>
        <v>黑暗</v>
      </c>
      <c r="F230" s="72"/>
      <c r="G230" s="72">
        <f t="shared" si="61"/>
        <v>443</v>
      </c>
      <c r="H230" s="72">
        <f t="shared" si="62"/>
        <v>79</v>
      </c>
      <c r="I230" s="72">
        <f t="shared" si="63"/>
        <v>106</v>
      </c>
      <c r="J230" s="72">
        <f t="shared" si="64"/>
        <v>63</v>
      </c>
      <c r="K230" s="72">
        <f t="shared" si="65"/>
        <v>202</v>
      </c>
      <c r="L230" s="72">
        <f t="shared" si="66"/>
        <v>0</v>
      </c>
      <c r="M230" s="72">
        <f t="shared" si="67"/>
        <v>180</v>
      </c>
      <c r="N230" s="72">
        <v>0</v>
      </c>
      <c r="O230" s="146">
        <f t="shared" si="68"/>
        <v>1.5669999999999999</v>
      </c>
      <c r="P230" s="157">
        <f>10%</f>
        <v>0.1</v>
      </c>
      <c r="Q230" s="146">
        <f t="shared" si="69"/>
        <v>8.9600000000000013E-2</v>
      </c>
      <c r="R230" s="146">
        <f t="shared" si="70"/>
        <v>0.14000000000000004</v>
      </c>
      <c r="S230" s="146">
        <f t="shared" si="71"/>
        <v>4.2000000000000016E-2</v>
      </c>
      <c r="T230" s="146">
        <f t="shared" si="72"/>
        <v>4.2000000000000016E-2</v>
      </c>
      <c r="U230" s="146">
        <f t="shared" si="73"/>
        <v>4.2000000000000016E-2</v>
      </c>
      <c r="V230" s="146">
        <f t="shared" si="74"/>
        <v>4.2000000000000016E-2</v>
      </c>
      <c r="W230" s="146">
        <f t="shared" si="75"/>
        <v>0.12600000000000006</v>
      </c>
      <c r="X230" s="146">
        <f t="shared" si="76"/>
        <v>4.2000000000000016E-2</v>
      </c>
      <c r="Y230" s="161">
        <f t="shared" si="78"/>
        <v>0.16</v>
      </c>
    </row>
    <row r="231" spans="2:25" x14ac:dyDescent="0.2">
      <c r="B231" s="1" t="str">
        <f t="shared" si="77"/>
        <v>僵尸系30</v>
      </c>
      <c r="C231" s="72">
        <f t="shared" si="59"/>
        <v>30</v>
      </c>
      <c r="D231" s="71" t="s">
        <v>3148</v>
      </c>
      <c r="E231" s="72" t="str">
        <f t="shared" si="60"/>
        <v>黑暗</v>
      </c>
      <c r="F231" s="72"/>
      <c r="G231" s="72">
        <f t="shared" si="61"/>
        <v>467</v>
      </c>
      <c r="H231" s="72">
        <f t="shared" si="62"/>
        <v>82</v>
      </c>
      <c r="I231" s="72">
        <f t="shared" si="63"/>
        <v>112</v>
      </c>
      <c r="J231" s="72">
        <f t="shared" si="64"/>
        <v>66</v>
      </c>
      <c r="K231" s="72">
        <f t="shared" si="65"/>
        <v>213</v>
      </c>
      <c r="L231" s="72">
        <f t="shared" si="66"/>
        <v>0</v>
      </c>
      <c r="M231" s="72">
        <f t="shared" si="67"/>
        <v>189</v>
      </c>
      <c r="N231" s="72">
        <v>0</v>
      </c>
      <c r="O231" s="146">
        <f t="shared" si="68"/>
        <v>1.5899999999999999</v>
      </c>
      <c r="P231" s="157">
        <f>10%</f>
        <v>0.1</v>
      </c>
      <c r="Q231" s="146">
        <f t="shared" si="69"/>
        <v>9.0300000000000019E-2</v>
      </c>
      <c r="R231" s="146">
        <f t="shared" si="70"/>
        <v>0.14500000000000005</v>
      </c>
      <c r="S231" s="146">
        <f t="shared" si="71"/>
        <v>4.3500000000000018E-2</v>
      </c>
      <c r="T231" s="146">
        <f t="shared" si="72"/>
        <v>4.3500000000000018E-2</v>
      </c>
      <c r="U231" s="146">
        <f t="shared" si="73"/>
        <v>4.3500000000000018E-2</v>
      </c>
      <c r="V231" s="146">
        <f t="shared" si="74"/>
        <v>4.3500000000000018E-2</v>
      </c>
      <c r="W231" s="146">
        <f t="shared" si="75"/>
        <v>0.13050000000000006</v>
      </c>
      <c r="X231" s="146">
        <f t="shared" si="76"/>
        <v>4.3500000000000018E-2</v>
      </c>
      <c r="Y231" s="161">
        <f t="shared" si="78"/>
        <v>0.16300000000000001</v>
      </c>
    </row>
    <row r="232" spans="2:25" x14ac:dyDescent="0.2">
      <c r="B232" s="1" t="str">
        <f t="shared" si="77"/>
        <v>僵尸系31</v>
      </c>
      <c r="C232" s="72">
        <f t="shared" ref="C232:C295" si="79">C133</f>
        <v>31</v>
      </c>
      <c r="D232" s="71" t="s">
        <v>3148</v>
      </c>
      <c r="E232" s="72" t="str">
        <f t="shared" si="60"/>
        <v>黑暗</v>
      </c>
      <c r="F232" s="72"/>
      <c r="G232" s="72">
        <f t="shared" si="61"/>
        <v>492</v>
      </c>
      <c r="H232" s="72">
        <f t="shared" si="62"/>
        <v>85</v>
      </c>
      <c r="I232" s="72">
        <f t="shared" si="63"/>
        <v>117</v>
      </c>
      <c r="J232" s="72">
        <f t="shared" si="64"/>
        <v>69</v>
      </c>
      <c r="K232" s="72">
        <f t="shared" si="65"/>
        <v>223</v>
      </c>
      <c r="L232" s="72">
        <f t="shared" si="66"/>
        <v>0</v>
      </c>
      <c r="M232" s="72">
        <f t="shared" si="67"/>
        <v>198</v>
      </c>
      <c r="N232" s="72">
        <v>0</v>
      </c>
      <c r="O232" s="146">
        <f t="shared" si="68"/>
        <v>1.613</v>
      </c>
      <c r="P232" s="157">
        <f>10%</f>
        <v>0.1</v>
      </c>
      <c r="Q232" s="146">
        <f t="shared" si="69"/>
        <v>9.1000000000000011E-2</v>
      </c>
      <c r="R232" s="146">
        <f t="shared" si="70"/>
        <v>0.15000000000000005</v>
      </c>
      <c r="S232" s="146">
        <f t="shared" si="71"/>
        <v>4.5000000000000019E-2</v>
      </c>
      <c r="T232" s="146">
        <f t="shared" si="72"/>
        <v>4.5000000000000019E-2</v>
      </c>
      <c r="U232" s="146">
        <f t="shared" si="73"/>
        <v>4.5000000000000019E-2</v>
      </c>
      <c r="V232" s="146">
        <f t="shared" si="74"/>
        <v>4.5000000000000019E-2</v>
      </c>
      <c r="W232" s="146">
        <f t="shared" si="75"/>
        <v>0.13500000000000006</v>
      </c>
      <c r="X232" s="146">
        <f t="shared" si="76"/>
        <v>4.5000000000000019E-2</v>
      </c>
      <c r="Y232" s="161">
        <f t="shared" si="78"/>
        <v>0.16600000000000001</v>
      </c>
    </row>
    <row r="233" spans="2:25" x14ac:dyDescent="0.2">
      <c r="B233" s="1" t="str">
        <f t="shared" si="77"/>
        <v>僵尸系32</v>
      </c>
      <c r="C233" s="72">
        <f t="shared" si="79"/>
        <v>32</v>
      </c>
      <c r="D233" s="71" t="s">
        <v>3148</v>
      </c>
      <c r="E233" s="72" t="str">
        <f t="shared" si="60"/>
        <v>黑暗</v>
      </c>
      <c r="F233" s="72"/>
      <c r="G233" s="72">
        <f t="shared" si="61"/>
        <v>517</v>
      </c>
      <c r="H233" s="72">
        <f t="shared" si="62"/>
        <v>88</v>
      </c>
      <c r="I233" s="72">
        <f t="shared" si="63"/>
        <v>123</v>
      </c>
      <c r="J233" s="72">
        <f t="shared" si="64"/>
        <v>72</v>
      </c>
      <c r="K233" s="72">
        <f t="shared" si="65"/>
        <v>234</v>
      </c>
      <c r="L233" s="72">
        <f t="shared" si="66"/>
        <v>0</v>
      </c>
      <c r="M233" s="72">
        <f t="shared" si="67"/>
        <v>207</v>
      </c>
      <c r="N233" s="72">
        <v>0</v>
      </c>
      <c r="O233" s="146">
        <f t="shared" si="68"/>
        <v>1.6360000000000001</v>
      </c>
      <c r="P233" s="157">
        <f>10%</f>
        <v>0.1</v>
      </c>
      <c r="Q233" s="146">
        <f t="shared" si="69"/>
        <v>9.1700000000000018E-2</v>
      </c>
      <c r="R233" s="146">
        <f t="shared" si="70"/>
        <v>0.15500000000000005</v>
      </c>
      <c r="S233" s="146">
        <f t="shared" si="71"/>
        <v>4.650000000000002E-2</v>
      </c>
      <c r="T233" s="146">
        <f t="shared" si="72"/>
        <v>4.650000000000002E-2</v>
      </c>
      <c r="U233" s="146">
        <f t="shared" si="73"/>
        <v>4.650000000000002E-2</v>
      </c>
      <c r="V233" s="146">
        <f t="shared" si="74"/>
        <v>4.650000000000002E-2</v>
      </c>
      <c r="W233" s="146">
        <f t="shared" si="75"/>
        <v>0.13950000000000007</v>
      </c>
      <c r="X233" s="146">
        <f t="shared" si="76"/>
        <v>4.650000000000002E-2</v>
      </c>
      <c r="Y233" s="161">
        <f t="shared" si="78"/>
        <v>0.16900000000000001</v>
      </c>
    </row>
    <row r="234" spans="2:25" x14ac:dyDescent="0.2">
      <c r="B234" s="1" t="str">
        <f t="shared" si="77"/>
        <v>僵尸系33</v>
      </c>
      <c r="C234" s="72">
        <f t="shared" si="79"/>
        <v>33</v>
      </c>
      <c r="D234" s="71" t="s">
        <v>3148</v>
      </c>
      <c r="E234" s="72" t="str">
        <f t="shared" si="60"/>
        <v>黑暗</v>
      </c>
      <c r="F234" s="72"/>
      <c r="G234" s="72">
        <f t="shared" si="61"/>
        <v>541</v>
      </c>
      <c r="H234" s="72">
        <f t="shared" si="62"/>
        <v>91</v>
      </c>
      <c r="I234" s="72">
        <f t="shared" si="63"/>
        <v>129</v>
      </c>
      <c r="J234" s="72">
        <f t="shared" si="64"/>
        <v>76</v>
      </c>
      <c r="K234" s="72">
        <f t="shared" si="65"/>
        <v>246</v>
      </c>
      <c r="L234" s="72">
        <f t="shared" si="66"/>
        <v>0</v>
      </c>
      <c r="M234" s="72">
        <f t="shared" si="67"/>
        <v>217</v>
      </c>
      <c r="N234" s="72">
        <v>0</v>
      </c>
      <c r="O234" s="146">
        <f t="shared" si="68"/>
        <v>1.6589999999999998</v>
      </c>
      <c r="P234" s="157">
        <f>10%</f>
        <v>0.1</v>
      </c>
      <c r="Q234" s="146">
        <f t="shared" si="69"/>
        <v>9.2400000000000024E-2</v>
      </c>
      <c r="R234" s="146">
        <f t="shared" si="70"/>
        <v>0.16000000000000006</v>
      </c>
      <c r="S234" s="146">
        <f t="shared" si="71"/>
        <v>4.8000000000000022E-2</v>
      </c>
      <c r="T234" s="146">
        <f t="shared" si="72"/>
        <v>4.8000000000000022E-2</v>
      </c>
      <c r="U234" s="146">
        <f t="shared" si="73"/>
        <v>4.8000000000000022E-2</v>
      </c>
      <c r="V234" s="146">
        <f t="shared" si="74"/>
        <v>4.8000000000000022E-2</v>
      </c>
      <c r="W234" s="146">
        <f t="shared" si="75"/>
        <v>0.14400000000000007</v>
      </c>
      <c r="X234" s="146">
        <f t="shared" si="76"/>
        <v>4.8000000000000022E-2</v>
      </c>
      <c r="Y234" s="161">
        <f t="shared" si="78"/>
        <v>0.17233333333333334</v>
      </c>
    </row>
    <row r="235" spans="2:25" x14ac:dyDescent="0.2">
      <c r="B235" s="1" t="str">
        <f t="shared" si="77"/>
        <v>僵尸系34</v>
      </c>
      <c r="C235" s="72">
        <f t="shared" si="79"/>
        <v>34</v>
      </c>
      <c r="D235" s="71" t="s">
        <v>3148</v>
      </c>
      <c r="E235" s="72" t="str">
        <f t="shared" si="60"/>
        <v>黑暗</v>
      </c>
      <c r="F235" s="72"/>
      <c r="G235" s="72">
        <f t="shared" si="61"/>
        <v>565</v>
      </c>
      <c r="H235" s="72">
        <f t="shared" si="62"/>
        <v>94</v>
      </c>
      <c r="I235" s="72">
        <f t="shared" si="63"/>
        <v>135</v>
      </c>
      <c r="J235" s="72">
        <f t="shared" si="64"/>
        <v>80</v>
      </c>
      <c r="K235" s="72">
        <f t="shared" si="65"/>
        <v>256</v>
      </c>
      <c r="L235" s="72">
        <f t="shared" si="66"/>
        <v>0</v>
      </c>
      <c r="M235" s="72">
        <f t="shared" si="67"/>
        <v>228</v>
      </c>
      <c r="N235" s="72">
        <v>0</v>
      </c>
      <c r="O235" s="146">
        <f t="shared" si="68"/>
        <v>1.6819999999999999</v>
      </c>
      <c r="P235" s="157">
        <f>10%</f>
        <v>0.1</v>
      </c>
      <c r="Q235" s="146">
        <f t="shared" si="69"/>
        <v>9.3100000000000016E-2</v>
      </c>
      <c r="R235" s="146">
        <f t="shared" si="70"/>
        <v>0.16500000000000006</v>
      </c>
      <c r="S235" s="146">
        <f t="shared" si="71"/>
        <v>4.9500000000000023E-2</v>
      </c>
      <c r="T235" s="146">
        <f t="shared" si="72"/>
        <v>4.9500000000000023E-2</v>
      </c>
      <c r="U235" s="146">
        <f t="shared" si="73"/>
        <v>4.9500000000000023E-2</v>
      </c>
      <c r="V235" s="146">
        <f t="shared" si="74"/>
        <v>4.9500000000000023E-2</v>
      </c>
      <c r="W235" s="146">
        <f t="shared" si="75"/>
        <v>0.14850000000000008</v>
      </c>
      <c r="X235" s="146">
        <f t="shared" si="76"/>
        <v>4.9500000000000023E-2</v>
      </c>
      <c r="Y235" s="161">
        <f t="shared" si="78"/>
        <v>0.17599999999999999</v>
      </c>
    </row>
    <row r="236" spans="2:25" x14ac:dyDescent="0.2">
      <c r="B236" s="1" t="str">
        <f t="shared" si="77"/>
        <v>僵尸系35</v>
      </c>
      <c r="C236" s="72">
        <f t="shared" si="79"/>
        <v>35</v>
      </c>
      <c r="D236" s="71" t="s">
        <v>3148</v>
      </c>
      <c r="E236" s="72" t="str">
        <f t="shared" si="60"/>
        <v>黑暗</v>
      </c>
      <c r="F236" s="72"/>
      <c r="G236" s="72">
        <f t="shared" si="61"/>
        <v>590</v>
      </c>
      <c r="H236" s="72">
        <f t="shared" si="62"/>
        <v>97</v>
      </c>
      <c r="I236" s="72">
        <f t="shared" si="63"/>
        <v>141</v>
      </c>
      <c r="J236" s="72">
        <f t="shared" si="64"/>
        <v>84</v>
      </c>
      <c r="K236" s="72">
        <f t="shared" si="65"/>
        <v>268</v>
      </c>
      <c r="L236" s="72">
        <f t="shared" si="66"/>
        <v>0</v>
      </c>
      <c r="M236" s="72">
        <f t="shared" si="67"/>
        <v>238</v>
      </c>
      <c r="N236" s="72">
        <v>0</v>
      </c>
      <c r="O236" s="146">
        <f t="shared" si="68"/>
        <v>1.7050000000000001</v>
      </c>
      <c r="P236" s="157">
        <f>10%</f>
        <v>0.1</v>
      </c>
      <c r="Q236" s="146">
        <f t="shared" si="69"/>
        <v>9.3800000000000022E-2</v>
      </c>
      <c r="R236" s="146">
        <f t="shared" si="70"/>
        <v>0.17000000000000007</v>
      </c>
      <c r="S236" s="146">
        <f t="shared" si="71"/>
        <v>5.1000000000000024E-2</v>
      </c>
      <c r="T236" s="146">
        <f t="shared" si="72"/>
        <v>5.1000000000000024E-2</v>
      </c>
      <c r="U236" s="146">
        <f t="shared" si="73"/>
        <v>5.1000000000000024E-2</v>
      </c>
      <c r="V236" s="146">
        <f t="shared" si="74"/>
        <v>5.1000000000000024E-2</v>
      </c>
      <c r="W236" s="146">
        <f t="shared" si="75"/>
        <v>0.15300000000000008</v>
      </c>
      <c r="X236" s="146">
        <f t="shared" si="76"/>
        <v>5.1000000000000024E-2</v>
      </c>
      <c r="Y236" s="161">
        <f t="shared" si="78"/>
        <v>0.17933333333333334</v>
      </c>
    </row>
    <row r="237" spans="2:25" x14ac:dyDescent="0.2">
      <c r="B237" s="1" t="str">
        <f t="shared" si="77"/>
        <v>僵尸系36</v>
      </c>
      <c r="C237" s="72">
        <f t="shared" si="79"/>
        <v>36</v>
      </c>
      <c r="D237" s="71" t="s">
        <v>3148</v>
      </c>
      <c r="E237" s="72" t="str">
        <f t="shared" si="60"/>
        <v>黑暗</v>
      </c>
      <c r="F237" s="72"/>
      <c r="G237" s="72">
        <f t="shared" si="61"/>
        <v>618</v>
      </c>
      <c r="H237" s="72">
        <f t="shared" si="62"/>
        <v>101</v>
      </c>
      <c r="I237" s="72">
        <f t="shared" si="63"/>
        <v>147</v>
      </c>
      <c r="J237" s="72">
        <f t="shared" si="64"/>
        <v>87</v>
      </c>
      <c r="K237" s="72">
        <f t="shared" si="65"/>
        <v>280</v>
      </c>
      <c r="L237" s="72">
        <f t="shared" si="66"/>
        <v>0</v>
      </c>
      <c r="M237" s="72">
        <f t="shared" si="67"/>
        <v>249</v>
      </c>
      <c r="N237" s="72">
        <v>0</v>
      </c>
      <c r="O237" s="146">
        <f t="shared" si="68"/>
        <v>1.728</v>
      </c>
      <c r="P237" s="157">
        <f>10%</f>
        <v>0.1</v>
      </c>
      <c r="Q237" s="146">
        <f t="shared" si="69"/>
        <v>9.4500000000000015E-2</v>
      </c>
      <c r="R237" s="146">
        <f t="shared" si="70"/>
        <v>0.17500000000000007</v>
      </c>
      <c r="S237" s="146">
        <f t="shared" si="71"/>
        <v>5.2500000000000026E-2</v>
      </c>
      <c r="T237" s="146">
        <f t="shared" si="72"/>
        <v>5.2500000000000026E-2</v>
      </c>
      <c r="U237" s="146">
        <f t="shared" si="73"/>
        <v>5.2500000000000026E-2</v>
      </c>
      <c r="V237" s="146">
        <f t="shared" si="74"/>
        <v>5.2500000000000026E-2</v>
      </c>
      <c r="W237" s="146">
        <f t="shared" si="75"/>
        <v>0.15750000000000008</v>
      </c>
      <c r="X237" s="146">
        <f t="shared" si="76"/>
        <v>5.2500000000000026E-2</v>
      </c>
      <c r="Y237" s="161">
        <f t="shared" si="78"/>
        <v>0.183</v>
      </c>
    </row>
    <row r="238" spans="2:25" x14ac:dyDescent="0.2">
      <c r="B238" s="1" t="str">
        <f t="shared" si="77"/>
        <v>僵尸系37</v>
      </c>
      <c r="C238" s="72">
        <f t="shared" si="79"/>
        <v>37</v>
      </c>
      <c r="D238" s="71" t="s">
        <v>3148</v>
      </c>
      <c r="E238" s="72" t="str">
        <f t="shared" si="60"/>
        <v>黑暗</v>
      </c>
      <c r="F238" s="72"/>
      <c r="G238" s="72">
        <f t="shared" si="61"/>
        <v>645</v>
      </c>
      <c r="H238" s="72">
        <f t="shared" si="62"/>
        <v>105</v>
      </c>
      <c r="I238" s="72">
        <f t="shared" si="63"/>
        <v>154</v>
      </c>
      <c r="J238" s="72">
        <f t="shared" si="64"/>
        <v>91</v>
      </c>
      <c r="K238" s="72">
        <f t="shared" si="65"/>
        <v>292</v>
      </c>
      <c r="L238" s="72">
        <f t="shared" si="66"/>
        <v>0</v>
      </c>
      <c r="M238" s="72">
        <f t="shared" si="67"/>
        <v>259</v>
      </c>
      <c r="N238" s="72">
        <v>0</v>
      </c>
      <c r="O238" s="146">
        <f t="shared" si="68"/>
        <v>1.7509999999999999</v>
      </c>
      <c r="P238" s="157">
        <f>10%</f>
        <v>0.1</v>
      </c>
      <c r="Q238" s="146">
        <f t="shared" si="69"/>
        <v>9.5200000000000021E-2</v>
      </c>
      <c r="R238" s="146">
        <f t="shared" si="70"/>
        <v>0.18000000000000008</v>
      </c>
      <c r="S238" s="146">
        <f t="shared" si="71"/>
        <v>5.4000000000000027E-2</v>
      </c>
      <c r="T238" s="146">
        <f t="shared" si="72"/>
        <v>5.4000000000000027E-2</v>
      </c>
      <c r="U238" s="146">
        <f t="shared" si="73"/>
        <v>5.4000000000000027E-2</v>
      </c>
      <c r="V238" s="146">
        <f t="shared" si="74"/>
        <v>5.4000000000000027E-2</v>
      </c>
      <c r="W238" s="146">
        <f t="shared" si="75"/>
        <v>0.16200000000000009</v>
      </c>
      <c r="X238" s="146">
        <f t="shared" si="76"/>
        <v>5.4000000000000027E-2</v>
      </c>
      <c r="Y238" s="161">
        <f t="shared" si="78"/>
        <v>0.18633333333333335</v>
      </c>
    </row>
    <row r="239" spans="2:25" x14ac:dyDescent="0.2">
      <c r="B239" s="1" t="str">
        <f t="shared" si="77"/>
        <v>僵尸系38</v>
      </c>
      <c r="C239" s="72">
        <f t="shared" si="79"/>
        <v>38</v>
      </c>
      <c r="D239" s="71" t="s">
        <v>3148</v>
      </c>
      <c r="E239" s="72" t="str">
        <f t="shared" si="60"/>
        <v>黑暗</v>
      </c>
      <c r="F239" s="72"/>
      <c r="G239" s="72">
        <f t="shared" si="61"/>
        <v>672</v>
      </c>
      <c r="H239" s="72">
        <f t="shared" si="62"/>
        <v>109</v>
      </c>
      <c r="I239" s="72">
        <f t="shared" si="63"/>
        <v>161</v>
      </c>
      <c r="J239" s="72">
        <f t="shared" si="64"/>
        <v>95</v>
      </c>
      <c r="K239" s="72">
        <f t="shared" si="65"/>
        <v>306</v>
      </c>
      <c r="L239" s="72">
        <f t="shared" si="66"/>
        <v>0</v>
      </c>
      <c r="M239" s="72">
        <f t="shared" si="67"/>
        <v>270</v>
      </c>
      <c r="N239" s="72">
        <v>0</v>
      </c>
      <c r="O239" s="146">
        <f t="shared" si="68"/>
        <v>1.774</v>
      </c>
      <c r="P239" s="157">
        <f>10%</f>
        <v>0.1</v>
      </c>
      <c r="Q239" s="146">
        <f t="shared" si="69"/>
        <v>9.5900000000000027E-2</v>
      </c>
      <c r="R239" s="146">
        <f t="shared" si="70"/>
        <v>0.18500000000000008</v>
      </c>
      <c r="S239" s="146">
        <f t="shared" si="71"/>
        <v>5.5500000000000028E-2</v>
      </c>
      <c r="T239" s="146">
        <f t="shared" si="72"/>
        <v>5.5500000000000028E-2</v>
      </c>
      <c r="U239" s="146">
        <f t="shared" si="73"/>
        <v>5.5500000000000028E-2</v>
      </c>
      <c r="V239" s="146">
        <f t="shared" si="74"/>
        <v>5.5500000000000028E-2</v>
      </c>
      <c r="W239" s="146">
        <f t="shared" si="75"/>
        <v>0.16650000000000009</v>
      </c>
      <c r="X239" s="146">
        <f t="shared" si="76"/>
        <v>5.5500000000000028E-2</v>
      </c>
      <c r="Y239" s="161">
        <f t="shared" si="78"/>
        <v>0.19</v>
      </c>
    </row>
    <row r="240" spans="2:25" x14ac:dyDescent="0.2">
      <c r="B240" s="1" t="str">
        <f t="shared" si="77"/>
        <v>僵尸系39</v>
      </c>
      <c r="C240" s="72">
        <f t="shared" si="79"/>
        <v>39</v>
      </c>
      <c r="D240" s="71" t="s">
        <v>3148</v>
      </c>
      <c r="E240" s="72" t="str">
        <f t="shared" si="60"/>
        <v>黑暗</v>
      </c>
      <c r="F240" s="72"/>
      <c r="G240" s="72">
        <f t="shared" si="61"/>
        <v>698</v>
      </c>
      <c r="H240" s="72">
        <f t="shared" si="62"/>
        <v>113</v>
      </c>
      <c r="I240" s="72">
        <f t="shared" si="63"/>
        <v>168</v>
      </c>
      <c r="J240" s="72">
        <f t="shared" si="64"/>
        <v>99</v>
      </c>
      <c r="K240" s="72">
        <f t="shared" si="65"/>
        <v>318</v>
      </c>
      <c r="L240" s="72">
        <f t="shared" si="66"/>
        <v>0</v>
      </c>
      <c r="M240" s="72">
        <f t="shared" si="67"/>
        <v>280</v>
      </c>
      <c r="N240" s="72">
        <v>0</v>
      </c>
      <c r="O240" s="146">
        <f t="shared" si="68"/>
        <v>1.7969999999999999</v>
      </c>
      <c r="P240" s="157">
        <f>10%</f>
        <v>0.1</v>
      </c>
      <c r="Q240" s="146">
        <f t="shared" si="69"/>
        <v>9.6600000000000019E-2</v>
      </c>
      <c r="R240" s="146">
        <f t="shared" si="70"/>
        <v>0.19000000000000009</v>
      </c>
      <c r="S240" s="146">
        <f t="shared" si="71"/>
        <v>5.700000000000003E-2</v>
      </c>
      <c r="T240" s="146">
        <f t="shared" si="72"/>
        <v>5.700000000000003E-2</v>
      </c>
      <c r="U240" s="146">
        <f t="shared" si="73"/>
        <v>5.700000000000003E-2</v>
      </c>
      <c r="V240" s="146">
        <f t="shared" si="74"/>
        <v>5.700000000000003E-2</v>
      </c>
      <c r="W240" s="146">
        <f t="shared" si="75"/>
        <v>0.1710000000000001</v>
      </c>
      <c r="X240" s="146">
        <f t="shared" si="76"/>
        <v>5.700000000000003E-2</v>
      </c>
      <c r="Y240" s="161">
        <f t="shared" si="78"/>
        <v>0.19333333333333336</v>
      </c>
    </row>
    <row r="241" spans="2:25" x14ac:dyDescent="0.2">
      <c r="B241" s="1" t="str">
        <f t="shared" si="77"/>
        <v>僵尸系40</v>
      </c>
      <c r="C241" s="72">
        <f t="shared" si="79"/>
        <v>40</v>
      </c>
      <c r="D241" s="71" t="s">
        <v>3148</v>
      </c>
      <c r="E241" s="72" t="str">
        <f t="shared" si="60"/>
        <v>黑暗</v>
      </c>
      <c r="F241" s="72"/>
      <c r="G241" s="72">
        <f t="shared" si="61"/>
        <v>724</v>
      </c>
      <c r="H241" s="72">
        <f t="shared" si="62"/>
        <v>117</v>
      </c>
      <c r="I241" s="72">
        <f t="shared" si="63"/>
        <v>175</v>
      </c>
      <c r="J241" s="72">
        <f t="shared" si="64"/>
        <v>103</v>
      </c>
      <c r="K241" s="72">
        <f t="shared" si="65"/>
        <v>331</v>
      </c>
      <c r="L241" s="72">
        <f t="shared" si="66"/>
        <v>0</v>
      </c>
      <c r="M241" s="72">
        <f t="shared" si="67"/>
        <v>291</v>
      </c>
      <c r="N241" s="72">
        <v>0</v>
      </c>
      <c r="O241" s="146">
        <f t="shared" si="68"/>
        <v>1.82</v>
      </c>
      <c r="P241" s="157">
        <f>10%</f>
        <v>0.1</v>
      </c>
      <c r="Q241" s="146">
        <f t="shared" si="69"/>
        <v>9.7300000000000025E-2</v>
      </c>
      <c r="R241" s="146">
        <f t="shared" si="70"/>
        <v>0.19500000000000009</v>
      </c>
      <c r="S241" s="146">
        <f t="shared" si="71"/>
        <v>5.8500000000000031E-2</v>
      </c>
      <c r="T241" s="146">
        <f t="shared" si="72"/>
        <v>5.8500000000000031E-2</v>
      </c>
      <c r="U241" s="146">
        <f t="shared" si="73"/>
        <v>5.8500000000000031E-2</v>
      </c>
      <c r="V241" s="146">
        <f t="shared" si="74"/>
        <v>5.8500000000000031E-2</v>
      </c>
      <c r="W241" s="146">
        <f t="shared" si="75"/>
        <v>0.1755000000000001</v>
      </c>
      <c r="X241" s="146">
        <f t="shared" si="76"/>
        <v>5.8500000000000031E-2</v>
      </c>
      <c r="Y241" s="161">
        <f t="shared" si="78"/>
        <v>0.19700000000000001</v>
      </c>
    </row>
    <row r="242" spans="2:25" x14ac:dyDescent="0.2">
      <c r="B242" s="1" t="str">
        <f t="shared" si="77"/>
        <v>僵尸系41</v>
      </c>
      <c r="C242" s="72">
        <f t="shared" si="79"/>
        <v>41</v>
      </c>
      <c r="D242" s="71" t="s">
        <v>3148</v>
      </c>
      <c r="E242" s="72" t="str">
        <f t="shared" si="60"/>
        <v>黑暗</v>
      </c>
      <c r="F242" s="72"/>
      <c r="G242" s="72">
        <f t="shared" si="61"/>
        <v>753</v>
      </c>
      <c r="H242" s="72">
        <f t="shared" si="62"/>
        <v>121</v>
      </c>
      <c r="I242" s="72">
        <f t="shared" si="63"/>
        <v>182</v>
      </c>
      <c r="J242" s="72">
        <f t="shared" si="64"/>
        <v>107</v>
      </c>
      <c r="K242" s="72">
        <f t="shared" si="65"/>
        <v>345</v>
      </c>
      <c r="L242" s="72">
        <f t="shared" si="66"/>
        <v>0</v>
      </c>
      <c r="M242" s="72">
        <f t="shared" si="67"/>
        <v>301</v>
      </c>
      <c r="N242" s="72">
        <v>0</v>
      </c>
      <c r="O242" s="146">
        <f t="shared" si="68"/>
        <v>1.843</v>
      </c>
      <c r="P242" s="157">
        <f>10%</f>
        <v>0.1</v>
      </c>
      <c r="Q242" s="146">
        <f t="shared" si="69"/>
        <v>9.8000000000000018E-2</v>
      </c>
      <c r="R242" s="146">
        <f t="shared" si="70"/>
        <v>0.20000000000000009</v>
      </c>
      <c r="S242" s="146">
        <f t="shared" si="71"/>
        <v>6.0000000000000032E-2</v>
      </c>
      <c r="T242" s="146">
        <f t="shared" si="72"/>
        <v>6.0000000000000032E-2</v>
      </c>
      <c r="U242" s="146">
        <f t="shared" si="73"/>
        <v>6.0000000000000032E-2</v>
      </c>
      <c r="V242" s="146">
        <f t="shared" si="74"/>
        <v>6.0000000000000032E-2</v>
      </c>
      <c r="W242" s="146">
        <f t="shared" si="75"/>
        <v>0.1800000000000001</v>
      </c>
      <c r="X242" s="146">
        <f t="shared" si="76"/>
        <v>6.0000000000000032E-2</v>
      </c>
      <c r="Y242" s="161">
        <f t="shared" si="78"/>
        <v>0.20033333333333334</v>
      </c>
    </row>
    <row r="243" spans="2:25" x14ac:dyDescent="0.2">
      <c r="B243" s="1" t="str">
        <f t="shared" si="77"/>
        <v>僵尸系42</v>
      </c>
      <c r="C243" s="72">
        <f t="shared" si="79"/>
        <v>42</v>
      </c>
      <c r="D243" s="71" t="s">
        <v>3148</v>
      </c>
      <c r="E243" s="72" t="str">
        <f t="shared" si="60"/>
        <v>黑暗</v>
      </c>
      <c r="F243" s="72"/>
      <c r="G243" s="72">
        <f t="shared" si="61"/>
        <v>782</v>
      </c>
      <c r="H243" s="72">
        <f t="shared" si="62"/>
        <v>125</v>
      </c>
      <c r="I243" s="72">
        <f t="shared" si="63"/>
        <v>189</v>
      </c>
      <c r="J243" s="72">
        <f t="shared" si="64"/>
        <v>111</v>
      </c>
      <c r="K243" s="72">
        <f t="shared" si="65"/>
        <v>357</v>
      </c>
      <c r="L243" s="72">
        <f t="shared" si="66"/>
        <v>0</v>
      </c>
      <c r="M243" s="72">
        <f t="shared" si="67"/>
        <v>313</v>
      </c>
      <c r="N243" s="72">
        <v>0</v>
      </c>
      <c r="O243" s="146">
        <f t="shared" si="68"/>
        <v>1.8660000000000001</v>
      </c>
      <c r="P243" s="157">
        <f>10%</f>
        <v>0.1</v>
      </c>
      <c r="Q243" s="146">
        <f t="shared" si="69"/>
        <v>9.8700000000000024E-2</v>
      </c>
      <c r="R243" s="146">
        <f t="shared" si="70"/>
        <v>0.2050000000000001</v>
      </c>
      <c r="S243" s="146">
        <f t="shared" si="71"/>
        <v>6.1500000000000034E-2</v>
      </c>
      <c r="T243" s="146">
        <f t="shared" si="72"/>
        <v>6.1500000000000034E-2</v>
      </c>
      <c r="U243" s="146">
        <f t="shared" si="73"/>
        <v>6.1500000000000034E-2</v>
      </c>
      <c r="V243" s="146">
        <f t="shared" si="74"/>
        <v>6.1500000000000034E-2</v>
      </c>
      <c r="W243" s="146">
        <f t="shared" si="75"/>
        <v>0.18450000000000011</v>
      </c>
      <c r="X243" s="146">
        <f t="shared" si="76"/>
        <v>6.1500000000000034E-2</v>
      </c>
      <c r="Y243" s="161">
        <f t="shared" si="78"/>
        <v>0.20433333333333334</v>
      </c>
    </row>
    <row r="244" spans="2:25" x14ac:dyDescent="0.2">
      <c r="B244" s="1" t="str">
        <f t="shared" si="77"/>
        <v>僵尸系43</v>
      </c>
      <c r="C244" s="72">
        <f t="shared" si="79"/>
        <v>43</v>
      </c>
      <c r="D244" s="71" t="s">
        <v>3148</v>
      </c>
      <c r="E244" s="72" t="str">
        <f t="shared" si="60"/>
        <v>黑暗</v>
      </c>
      <c r="F244" s="72"/>
      <c r="G244" s="72">
        <f t="shared" si="61"/>
        <v>811</v>
      </c>
      <c r="H244" s="72">
        <f t="shared" si="62"/>
        <v>129</v>
      </c>
      <c r="I244" s="72">
        <f t="shared" si="63"/>
        <v>196</v>
      </c>
      <c r="J244" s="72">
        <f t="shared" si="64"/>
        <v>115</v>
      </c>
      <c r="K244" s="72">
        <f t="shared" si="65"/>
        <v>372</v>
      </c>
      <c r="L244" s="72">
        <f t="shared" si="66"/>
        <v>0</v>
      </c>
      <c r="M244" s="72">
        <f t="shared" si="67"/>
        <v>325</v>
      </c>
      <c r="N244" s="72">
        <v>0</v>
      </c>
      <c r="O244" s="146">
        <f t="shared" si="68"/>
        <v>1.8889999999999998</v>
      </c>
      <c r="P244" s="157">
        <f>10%</f>
        <v>0.1</v>
      </c>
      <c r="Q244" s="146">
        <f t="shared" si="69"/>
        <v>9.940000000000003E-2</v>
      </c>
      <c r="R244" s="146">
        <f t="shared" si="70"/>
        <v>0.2100000000000001</v>
      </c>
      <c r="S244" s="146">
        <f t="shared" si="71"/>
        <v>6.3000000000000028E-2</v>
      </c>
      <c r="T244" s="146">
        <f t="shared" si="72"/>
        <v>6.3000000000000028E-2</v>
      </c>
      <c r="U244" s="146">
        <f t="shared" si="73"/>
        <v>6.3000000000000028E-2</v>
      </c>
      <c r="V244" s="146">
        <f t="shared" si="74"/>
        <v>6.3000000000000028E-2</v>
      </c>
      <c r="W244" s="146">
        <f t="shared" si="75"/>
        <v>0.18900000000000008</v>
      </c>
      <c r="X244" s="146">
        <f t="shared" si="76"/>
        <v>6.3000000000000028E-2</v>
      </c>
      <c r="Y244" s="161">
        <f t="shared" si="78"/>
        <v>0.20833333333333334</v>
      </c>
    </row>
    <row r="245" spans="2:25" x14ac:dyDescent="0.2">
      <c r="B245" s="1" t="str">
        <f t="shared" si="77"/>
        <v>僵尸系44</v>
      </c>
      <c r="C245" s="72">
        <f t="shared" si="79"/>
        <v>44</v>
      </c>
      <c r="D245" s="71" t="s">
        <v>3148</v>
      </c>
      <c r="E245" s="72" t="str">
        <f t="shared" si="60"/>
        <v>黑暗</v>
      </c>
      <c r="F245" s="72"/>
      <c r="G245" s="72">
        <f t="shared" si="61"/>
        <v>841</v>
      </c>
      <c r="H245" s="72">
        <f t="shared" si="62"/>
        <v>133</v>
      </c>
      <c r="I245" s="72">
        <f t="shared" si="63"/>
        <v>203</v>
      </c>
      <c r="J245" s="72">
        <f t="shared" si="64"/>
        <v>119</v>
      </c>
      <c r="K245" s="72">
        <f t="shared" si="65"/>
        <v>385</v>
      </c>
      <c r="L245" s="72">
        <f t="shared" si="66"/>
        <v>0</v>
      </c>
      <c r="M245" s="72">
        <f t="shared" si="67"/>
        <v>337</v>
      </c>
      <c r="N245" s="72">
        <v>0</v>
      </c>
      <c r="O245" s="146">
        <f t="shared" si="68"/>
        <v>1.9119999999999999</v>
      </c>
      <c r="P245" s="157">
        <f>10%</f>
        <v>0.1</v>
      </c>
      <c r="Q245" s="146">
        <f t="shared" si="69"/>
        <v>0.10010000000000002</v>
      </c>
      <c r="R245" s="146">
        <f t="shared" si="70"/>
        <v>0.21500000000000011</v>
      </c>
      <c r="S245" s="146">
        <f t="shared" si="71"/>
        <v>6.450000000000003E-2</v>
      </c>
      <c r="T245" s="146">
        <f t="shared" si="72"/>
        <v>6.450000000000003E-2</v>
      </c>
      <c r="U245" s="146">
        <f t="shared" si="73"/>
        <v>6.450000000000003E-2</v>
      </c>
      <c r="V245" s="146">
        <f t="shared" si="74"/>
        <v>6.450000000000003E-2</v>
      </c>
      <c r="W245" s="146">
        <f t="shared" si="75"/>
        <v>0.19350000000000009</v>
      </c>
      <c r="X245" s="146">
        <f t="shared" si="76"/>
        <v>6.450000000000003E-2</v>
      </c>
      <c r="Y245" s="161">
        <f t="shared" si="78"/>
        <v>0.21233333333333332</v>
      </c>
    </row>
    <row r="246" spans="2:25" x14ac:dyDescent="0.2">
      <c r="B246" s="1" t="str">
        <f t="shared" si="77"/>
        <v>僵尸系45</v>
      </c>
      <c r="C246" s="72">
        <f t="shared" si="79"/>
        <v>45</v>
      </c>
      <c r="D246" s="71" t="s">
        <v>3148</v>
      </c>
      <c r="E246" s="72" t="str">
        <f t="shared" si="60"/>
        <v>黑暗</v>
      </c>
      <c r="F246" s="72"/>
      <c r="G246" s="72">
        <f t="shared" si="61"/>
        <v>870</v>
      </c>
      <c r="H246" s="72">
        <f t="shared" si="62"/>
        <v>137</v>
      </c>
      <c r="I246" s="72">
        <f t="shared" si="63"/>
        <v>211</v>
      </c>
      <c r="J246" s="72">
        <f t="shared" si="64"/>
        <v>123</v>
      </c>
      <c r="K246" s="72">
        <f t="shared" si="65"/>
        <v>400</v>
      </c>
      <c r="L246" s="72">
        <f t="shared" si="66"/>
        <v>0</v>
      </c>
      <c r="M246" s="72">
        <f t="shared" si="67"/>
        <v>349</v>
      </c>
      <c r="N246" s="72">
        <v>0</v>
      </c>
      <c r="O246" s="146">
        <f t="shared" si="68"/>
        <v>1.9350000000000001</v>
      </c>
      <c r="P246" s="157">
        <f>10%</f>
        <v>0.1</v>
      </c>
      <c r="Q246" s="146">
        <f t="shared" si="69"/>
        <v>0.10080000000000003</v>
      </c>
      <c r="R246" s="146">
        <f t="shared" si="70"/>
        <v>0.22000000000000011</v>
      </c>
      <c r="S246" s="146">
        <f t="shared" si="71"/>
        <v>6.6000000000000031E-2</v>
      </c>
      <c r="T246" s="146">
        <f t="shared" si="72"/>
        <v>6.6000000000000031E-2</v>
      </c>
      <c r="U246" s="146">
        <f t="shared" si="73"/>
        <v>6.6000000000000031E-2</v>
      </c>
      <c r="V246" s="146">
        <f t="shared" si="74"/>
        <v>6.6000000000000031E-2</v>
      </c>
      <c r="W246" s="146">
        <f t="shared" si="75"/>
        <v>0.19800000000000009</v>
      </c>
      <c r="X246" s="146">
        <f t="shared" si="76"/>
        <v>6.6000000000000031E-2</v>
      </c>
      <c r="Y246" s="161">
        <f t="shared" si="78"/>
        <v>0.21633333333333332</v>
      </c>
    </row>
    <row r="247" spans="2:25" x14ac:dyDescent="0.2">
      <c r="B247" s="1" t="str">
        <f t="shared" si="77"/>
        <v>僵尸系46</v>
      </c>
      <c r="C247" s="72">
        <f t="shared" si="79"/>
        <v>46</v>
      </c>
      <c r="D247" s="71" t="s">
        <v>3148</v>
      </c>
      <c r="E247" s="72" t="str">
        <f t="shared" si="60"/>
        <v>黑暗</v>
      </c>
      <c r="F247" s="72"/>
      <c r="G247" s="72">
        <f t="shared" si="61"/>
        <v>898</v>
      </c>
      <c r="H247" s="72">
        <f t="shared" si="62"/>
        <v>141</v>
      </c>
      <c r="I247" s="72">
        <f t="shared" si="63"/>
        <v>219</v>
      </c>
      <c r="J247" s="72">
        <f t="shared" si="64"/>
        <v>128</v>
      </c>
      <c r="K247" s="72">
        <f t="shared" si="65"/>
        <v>415</v>
      </c>
      <c r="L247" s="72">
        <f t="shared" si="66"/>
        <v>0</v>
      </c>
      <c r="M247" s="72">
        <f t="shared" si="67"/>
        <v>361</v>
      </c>
      <c r="N247" s="72">
        <v>0</v>
      </c>
      <c r="O247" s="146">
        <f t="shared" si="68"/>
        <v>1.9580000000000002</v>
      </c>
      <c r="P247" s="157">
        <f>10%</f>
        <v>0.1</v>
      </c>
      <c r="Q247" s="146">
        <f t="shared" si="69"/>
        <v>0.10150000000000002</v>
      </c>
      <c r="R247" s="146">
        <f t="shared" si="70"/>
        <v>0.22500000000000012</v>
      </c>
      <c r="S247" s="146">
        <f t="shared" si="71"/>
        <v>6.7500000000000032E-2</v>
      </c>
      <c r="T247" s="146">
        <f t="shared" si="72"/>
        <v>6.7500000000000032E-2</v>
      </c>
      <c r="U247" s="146">
        <f t="shared" si="73"/>
        <v>6.7500000000000032E-2</v>
      </c>
      <c r="V247" s="146">
        <f t="shared" si="74"/>
        <v>6.7500000000000032E-2</v>
      </c>
      <c r="W247" s="146">
        <f t="shared" si="75"/>
        <v>0.2025000000000001</v>
      </c>
      <c r="X247" s="146">
        <f t="shared" si="76"/>
        <v>6.7500000000000032E-2</v>
      </c>
      <c r="Y247" s="161">
        <f t="shared" si="78"/>
        <v>0.22033333333333333</v>
      </c>
    </row>
    <row r="248" spans="2:25" x14ac:dyDescent="0.2">
      <c r="B248" s="1" t="str">
        <f t="shared" si="77"/>
        <v>僵尸系47</v>
      </c>
      <c r="C248" s="72">
        <f t="shared" si="79"/>
        <v>47</v>
      </c>
      <c r="D248" s="71" t="s">
        <v>3148</v>
      </c>
      <c r="E248" s="72" t="str">
        <f t="shared" si="60"/>
        <v>黑暗</v>
      </c>
      <c r="F248" s="72"/>
      <c r="G248" s="72">
        <f t="shared" si="61"/>
        <v>929</v>
      </c>
      <c r="H248" s="72">
        <f t="shared" si="62"/>
        <v>145</v>
      </c>
      <c r="I248" s="72">
        <f t="shared" si="63"/>
        <v>226</v>
      </c>
      <c r="J248" s="72">
        <f t="shared" si="64"/>
        <v>132</v>
      </c>
      <c r="K248" s="72">
        <f t="shared" si="65"/>
        <v>430</v>
      </c>
      <c r="L248" s="72">
        <f t="shared" si="66"/>
        <v>0</v>
      </c>
      <c r="M248" s="72">
        <f t="shared" si="67"/>
        <v>373</v>
      </c>
      <c r="N248" s="72">
        <v>0</v>
      </c>
      <c r="O248" s="146">
        <f t="shared" si="68"/>
        <v>1.9809999999999999</v>
      </c>
      <c r="P248" s="157">
        <f>10%</f>
        <v>0.1</v>
      </c>
      <c r="Q248" s="146">
        <f t="shared" si="69"/>
        <v>0.10220000000000003</v>
      </c>
      <c r="R248" s="146">
        <f t="shared" si="70"/>
        <v>0.23000000000000012</v>
      </c>
      <c r="S248" s="146">
        <f t="shared" si="71"/>
        <v>6.9000000000000034E-2</v>
      </c>
      <c r="T248" s="146">
        <f t="shared" si="72"/>
        <v>6.9000000000000034E-2</v>
      </c>
      <c r="U248" s="146">
        <f t="shared" si="73"/>
        <v>6.9000000000000034E-2</v>
      </c>
      <c r="V248" s="146">
        <f t="shared" si="74"/>
        <v>6.9000000000000034E-2</v>
      </c>
      <c r="W248" s="146">
        <f t="shared" si="75"/>
        <v>0.2070000000000001</v>
      </c>
      <c r="X248" s="146">
        <f t="shared" si="76"/>
        <v>6.9000000000000034E-2</v>
      </c>
      <c r="Y248" s="161">
        <f t="shared" si="78"/>
        <v>0.22433333333333333</v>
      </c>
    </row>
    <row r="249" spans="2:25" x14ac:dyDescent="0.2">
      <c r="B249" s="1" t="str">
        <f t="shared" si="77"/>
        <v>僵尸系48</v>
      </c>
      <c r="C249" s="72">
        <f t="shared" si="79"/>
        <v>48</v>
      </c>
      <c r="D249" s="71" t="s">
        <v>3148</v>
      </c>
      <c r="E249" s="72" t="str">
        <f t="shared" si="60"/>
        <v>黑暗</v>
      </c>
      <c r="F249" s="72"/>
      <c r="G249" s="72">
        <f t="shared" si="61"/>
        <v>960</v>
      </c>
      <c r="H249" s="72">
        <f t="shared" si="62"/>
        <v>149</v>
      </c>
      <c r="I249" s="72">
        <f t="shared" si="63"/>
        <v>235</v>
      </c>
      <c r="J249" s="72">
        <f t="shared" si="64"/>
        <v>136</v>
      </c>
      <c r="K249" s="72">
        <f t="shared" si="65"/>
        <v>445</v>
      </c>
      <c r="L249" s="72">
        <f t="shared" si="66"/>
        <v>0</v>
      </c>
      <c r="M249" s="72">
        <f t="shared" si="67"/>
        <v>385</v>
      </c>
      <c r="N249" s="72">
        <v>0</v>
      </c>
      <c r="O249" s="146">
        <f t="shared" si="68"/>
        <v>2.004</v>
      </c>
      <c r="P249" s="157">
        <f>10%</f>
        <v>0.1</v>
      </c>
      <c r="Q249" s="146">
        <f t="shared" si="69"/>
        <v>0.10290000000000003</v>
      </c>
      <c r="R249" s="146">
        <f t="shared" si="70"/>
        <v>0.23500000000000013</v>
      </c>
      <c r="S249" s="146">
        <f t="shared" si="71"/>
        <v>7.0500000000000035E-2</v>
      </c>
      <c r="T249" s="146">
        <f t="shared" si="72"/>
        <v>7.0500000000000035E-2</v>
      </c>
      <c r="U249" s="146">
        <f t="shared" si="73"/>
        <v>7.0500000000000035E-2</v>
      </c>
      <c r="V249" s="146">
        <f t="shared" si="74"/>
        <v>7.0500000000000035E-2</v>
      </c>
      <c r="W249" s="146">
        <f t="shared" si="75"/>
        <v>0.2115000000000001</v>
      </c>
      <c r="X249" s="146">
        <f t="shared" si="76"/>
        <v>7.0500000000000035E-2</v>
      </c>
      <c r="Y249" s="161">
        <f t="shared" si="78"/>
        <v>0.22833333333333333</v>
      </c>
    </row>
    <row r="250" spans="2:25" x14ac:dyDescent="0.2">
      <c r="B250" s="1" t="str">
        <f t="shared" si="77"/>
        <v>僵尸系49</v>
      </c>
      <c r="C250" s="72">
        <f t="shared" si="79"/>
        <v>49</v>
      </c>
      <c r="D250" s="71" t="s">
        <v>3148</v>
      </c>
      <c r="E250" s="72" t="str">
        <f t="shared" si="60"/>
        <v>黑暗</v>
      </c>
      <c r="F250" s="72"/>
      <c r="G250" s="72">
        <f t="shared" si="61"/>
        <v>992</v>
      </c>
      <c r="H250" s="72">
        <f t="shared" si="62"/>
        <v>153</v>
      </c>
      <c r="I250" s="72">
        <f t="shared" si="63"/>
        <v>243</v>
      </c>
      <c r="J250" s="72">
        <f t="shared" si="64"/>
        <v>140</v>
      </c>
      <c r="K250" s="72">
        <f t="shared" si="65"/>
        <v>462</v>
      </c>
      <c r="L250" s="72">
        <f t="shared" si="66"/>
        <v>0</v>
      </c>
      <c r="M250" s="72">
        <f t="shared" si="67"/>
        <v>397</v>
      </c>
      <c r="N250" s="72">
        <v>0</v>
      </c>
      <c r="O250" s="146">
        <f t="shared" si="68"/>
        <v>2.0269999999999997</v>
      </c>
      <c r="P250" s="157">
        <f>10%</f>
        <v>0.1</v>
      </c>
      <c r="Q250" s="146">
        <f t="shared" si="69"/>
        <v>0.10360000000000003</v>
      </c>
      <c r="R250" s="146">
        <f t="shared" si="70"/>
        <v>0.24000000000000013</v>
      </c>
      <c r="S250" s="146">
        <f t="shared" si="71"/>
        <v>7.2000000000000036E-2</v>
      </c>
      <c r="T250" s="146">
        <f t="shared" si="72"/>
        <v>7.2000000000000036E-2</v>
      </c>
      <c r="U250" s="146">
        <f t="shared" si="73"/>
        <v>7.2000000000000036E-2</v>
      </c>
      <c r="V250" s="146">
        <f t="shared" si="74"/>
        <v>7.2000000000000036E-2</v>
      </c>
      <c r="W250" s="146">
        <f t="shared" si="75"/>
        <v>0.21600000000000011</v>
      </c>
      <c r="X250" s="146">
        <f t="shared" si="76"/>
        <v>7.2000000000000036E-2</v>
      </c>
      <c r="Y250" s="161">
        <f t="shared" si="78"/>
        <v>0.23233333333333334</v>
      </c>
    </row>
    <row r="251" spans="2:25" x14ac:dyDescent="0.2">
      <c r="B251" s="1" t="str">
        <f t="shared" si="77"/>
        <v>僵尸系50</v>
      </c>
      <c r="C251" s="72">
        <f t="shared" si="79"/>
        <v>50</v>
      </c>
      <c r="D251" s="71" t="s">
        <v>3148</v>
      </c>
      <c r="E251" s="72" t="str">
        <f t="shared" si="60"/>
        <v>黑暗</v>
      </c>
      <c r="F251" s="72"/>
      <c r="G251" s="72">
        <f t="shared" si="61"/>
        <v>1024</v>
      </c>
      <c r="H251" s="72">
        <f t="shared" si="62"/>
        <v>157</v>
      </c>
      <c r="I251" s="72">
        <f t="shared" si="63"/>
        <v>252</v>
      </c>
      <c r="J251" s="72">
        <f t="shared" si="64"/>
        <v>145</v>
      </c>
      <c r="K251" s="72">
        <f t="shared" si="65"/>
        <v>477</v>
      </c>
      <c r="L251" s="72">
        <f t="shared" si="66"/>
        <v>0</v>
      </c>
      <c r="M251" s="72">
        <f t="shared" si="67"/>
        <v>409</v>
      </c>
      <c r="N251" s="72">
        <v>0</v>
      </c>
      <c r="O251" s="146">
        <f t="shared" si="68"/>
        <v>2.0499999999999998</v>
      </c>
      <c r="P251" s="157">
        <f>10%</f>
        <v>0.1</v>
      </c>
      <c r="Q251" s="146">
        <f t="shared" si="69"/>
        <v>0.10430000000000003</v>
      </c>
      <c r="R251" s="146">
        <f t="shared" si="70"/>
        <v>0.24500000000000013</v>
      </c>
      <c r="S251" s="146">
        <f t="shared" si="71"/>
        <v>7.3500000000000038E-2</v>
      </c>
      <c r="T251" s="146">
        <f t="shared" si="72"/>
        <v>7.3500000000000038E-2</v>
      </c>
      <c r="U251" s="146">
        <f t="shared" si="73"/>
        <v>7.3500000000000038E-2</v>
      </c>
      <c r="V251" s="146">
        <f t="shared" si="74"/>
        <v>7.3500000000000038E-2</v>
      </c>
      <c r="W251" s="146">
        <f t="shared" si="75"/>
        <v>0.22050000000000011</v>
      </c>
      <c r="X251" s="146">
        <f t="shared" si="76"/>
        <v>7.3500000000000038E-2</v>
      </c>
      <c r="Y251" s="161">
        <f t="shared" si="78"/>
        <v>0.23633333333333334</v>
      </c>
    </row>
    <row r="252" spans="2:25" x14ac:dyDescent="0.2">
      <c r="B252" s="1" t="str">
        <f t="shared" si="77"/>
        <v>僵尸系51</v>
      </c>
      <c r="C252" s="72">
        <f t="shared" si="79"/>
        <v>51</v>
      </c>
      <c r="D252" s="71" t="s">
        <v>3148</v>
      </c>
      <c r="E252" s="72" t="str">
        <f t="shared" si="60"/>
        <v>黑暗</v>
      </c>
      <c r="F252" s="72"/>
      <c r="G252" s="72">
        <f t="shared" si="61"/>
        <v>1054</v>
      </c>
      <c r="H252" s="72">
        <f t="shared" si="62"/>
        <v>161</v>
      </c>
      <c r="I252" s="72">
        <f t="shared" si="63"/>
        <v>260</v>
      </c>
      <c r="J252" s="72">
        <f t="shared" si="64"/>
        <v>149</v>
      </c>
      <c r="K252" s="72">
        <f t="shared" si="65"/>
        <v>492</v>
      </c>
      <c r="L252" s="72">
        <f t="shared" si="66"/>
        <v>0</v>
      </c>
      <c r="M252" s="72">
        <f t="shared" si="67"/>
        <v>421</v>
      </c>
      <c r="N252" s="72">
        <v>0</v>
      </c>
      <c r="O252" s="146">
        <f t="shared" si="68"/>
        <v>2.073</v>
      </c>
      <c r="P252" s="157">
        <f>10%</f>
        <v>0.1</v>
      </c>
      <c r="Q252" s="146">
        <f t="shared" si="69"/>
        <v>0.10500000000000002</v>
      </c>
      <c r="R252" s="146">
        <f t="shared" si="70"/>
        <v>0.25000000000000011</v>
      </c>
      <c r="S252" s="146">
        <f t="shared" si="71"/>
        <v>7.5000000000000039E-2</v>
      </c>
      <c r="T252" s="146">
        <f t="shared" si="72"/>
        <v>7.5000000000000039E-2</v>
      </c>
      <c r="U252" s="146">
        <f t="shared" si="73"/>
        <v>7.5000000000000039E-2</v>
      </c>
      <c r="V252" s="146">
        <f t="shared" si="74"/>
        <v>7.5000000000000039E-2</v>
      </c>
      <c r="W252" s="146">
        <f t="shared" si="75"/>
        <v>0.22500000000000012</v>
      </c>
      <c r="X252" s="146">
        <f t="shared" si="76"/>
        <v>7.5000000000000039E-2</v>
      </c>
      <c r="Y252" s="161">
        <f t="shared" si="78"/>
        <v>0.24033333333333334</v>
      </c>
    </row>
    <row r="253" spans="2:25" x14ac:dyDescent="0.2">
      <c r="B253" s="1" t="str">
        <f t="shared" si="77"/>
        <v>僵尸系52</v>
      </c>
      <c r="C253" s="72">
        <f t="shared" si="79"/>
        <v>52</v>
      </c>
      <c r="D253" s="71" t="s">
        <v>3148</v>
      </c>
      <c r="E253" s="72" t="str">
        <f t="shared" si="60"/>
        <v>黑暗</v>
      </c>
      <c r="F253" s="72"/>
      <c r="G253" s="72">
        <f t="shared" si="61"/>
        <v>1085</v>
      </c>
      <c r="H253" s="72">
        <f t="shared" si="62"/>
        <v>165</v>
      </c>
      <c r="I253" s="72">
        <f t="shared" si="63"/>
        <v>268</v>
      </c>
      <c r="J253" s="72">
        <f t="shared" si="64"/>
        <v>154</v>
      </c>
      <c r="K253" s="72">
        <f t="shared" si="65"/>
        <v>510</v>
      </c>
      <c r="L253" s="72">
        <f t="shared" si="66"/>
        <v>0</v>
      </c>
      <c r="M253" s="72">
        <f t="shared" si="67"/>
        <v>433</v>
      </c>
      <c r="N253" s="72">
        <v>0</v>
      </c>
      <c r="O253" s="146">
        <f t="shared" si="68"/>
        <v>2.0960000000000001</v>
      </c>
      <c r="P253" s="157">
        <f>10%</f>
        <v>0.1</v>
      </c>
      <c r="Q253" s="146">
        <f t="shared" si="69"/>
        <v>0.10570000000000003</v>
      </c>
      <c r="R253" s="146">
        <f t="shared" si="70"/>
        <v>0.25500000000000012</v>
      </c>
      <c r="S253" s="146">
        <f t="shared" si="71"/>
        <v>7.650000000000004E-2</v>
      </c>
      <c r="T253" s="146">
        <f t="shared" si="72"/>
        <v>7.650000000000004E-2</v>
      </c>
      <c r="U253" s="146">
        <f t="shared" si="73"/>
        <v>7.650000000000004E-2</v>
      </c>
      <c r="V253" s="146">
        <f t="shared" si="74"/>
        <v>7.650000000000004E-2</v>
      </c>
      <c r="W253" s="146">
        <f t="shared" si="75"/>
        <v>0.22950000000000012</v>
      </c>
      <c r="X253" s="146">
        <f t="shared" si="76"/>
        <v>7.650000000000004E-2</v>
      </c>
      <c r="Y253" s="161">
        <f t="shared" si="78"/>
        <v>0.24433333333333335</v>
      </c>
    </row>
    <row r="254" spans="2:25" x14ac:dyDescent="0.2">
      <c r="B254" s="1" t="str">
        <f t="shared" si="77"/>
        <v>僵尸系53</v>
      </c>
      <c r="C254" s="72">
        <f t="shared" si="79"/>
        <v>53</v>
      </c>
      <c r="D254" s="71" t="s">
        <v>3148</v>
      </c>
      <c r="E254" s="72" t="str">
        <f t="shared" si="60"/>
        <v>黑暗</v>
      </c>
      <c r="F254" s="72"/>
      <c r="G254" s="72">
        <f t="shared" si="61"/>
        <v>1117</v>
      </c>
      <c r="H254" s="72">
        <f t="shared" si="62"/>
        <v>169</v>
      </c>
      <c r="I254" s="72">
        <f t="shared" si="63"/>
        <v>277</v>
      </c>
      <c r="J254" s="72">
        <f t="shared" si="64"/>
        <v>159</v>
      </c>
      <c r="K254" s="72">
        <f t="shared" si="65"/>
        <v>526</v>
      </c>
      <c r="L254" s="72">
        <f t="shared" si="66"/>
        <v>0</v>
      </c>
      <c r="M254" s="72">
        <f t="shared" si="67"/>
        <v>447</v>
      </c>
      <c r="N254" s="72">
        <v>0</v>
      </c>
      <c r="O254" s="146">
        <f t="shared" si="68"/>
        <v>2.1189999999999998</v>
      </c>
      <c r="P254" s="157">
        <f>10%</f>
        <v>0.1</v>
      </c>
      <c r="Q254" s="146">
        <f t="shared" si="69"/>
        <v>0.10640000000000004</v>
      </c>
      <c r="R254" s="146">
        <f t="shared" si="70"/>
        <v>0.26000000000000012</v>
      </c>
      <c r="S254" s="146">
        <f t="shared" si="71"/>
        <v>7.8000000000000042E-2</v>
      </c>
      <c r="T254" s="146">
        <f t="shared" si="72"/>
        <v>7.8000000000000042E-2</v>
      </c>
      <c r="U254" s="146">
        <f t="shared" si="73"/>
        <v>7.8000000000000042E-2</v>
      </c>
      <c r="V254" s="146">
        <f t="shared" si="74"/>
        <v>7.8000000000000042E-2</v>
      </c>
      <c r="W254" s="146">
        <f t="shared" si="75"/>
        <v>0.23400000000000012</v>
      </c>
      <c r="X254" s="146">
        <f t="shared" si="76"/>
        <v>7.8000000000000042E-2</v>
      </c>
      <c r="Y254" s="161">
        <f t="shared" si="78"/>
        <v>0.249</v>
      </c>
    </row>
    <row r="255" spans="2:25" x14ac:dyDescent="0.2">
      <c r="B255" s="1" t="str">
        <f t="shared" si="77"/>
        <v>僵尸系54</v>
      </c>
      <c r="C255" s="72">
        <f t="shared" si="79"/>
        <v>54</v>
      </c>
      <c r="D255" s="71" t="s">
        <v>3148</v>
      </c>
      <c r="E255" s="72" t="str">
        <f t="shared" si="60"/>
        <v>黑暗</v>
      </c>
      <c r="F255" s="72"/>
      <c r="G255" s="72">
        <f t="shared" si="61"/>
        <v>1149</v>
      </c>
      <c r="H255" s="72">
        <f t="shared" si="62"/>
        <v>173</v>
      </c>
      <c r="I255" s="72">
        <f t="shared" si="63"/>
        <v>287</v>
      </c>
      <c r="J255" s="72">
        <f t="shared" si="64"/>
        <v>164</v>
      </c>
      <c r="K255" s="72">
        <f t="shared" si="65"/>
        <v>544</v>
      </c>
      <c r="L255" s="72">
        <f t="shared" si="66"/>
        <v>0</v>
      </c>
      <c r="M255" s="72">
        <f t="shared" si="67"/>
        <v>460</v>
      </c>
      <c r="N255" s="72">
        <v>0</v>
      </c>
      <c r="O255" s="146">
        <f t="shared" si="68"/>
        <v>2.1419999999999999</v>
      </c>
      <c r="P255" s="157">
        <f>10%</f>
        <v>0.1</v>
      </c>
      <c r="Q255" s="146">
        <f t="shared" si="69"/>
        <v>0.10710000000000003</v>
      </c>
      <c r="R255" s="146">
        <f t="shared" si="70"/>
        <v>0.26500000000000012</v>
      </c>
      <c r="S255" s="146">
        <f t="shared" si="71"/>
        <v>7.9500000000000043E-2</v>
      </c>
      <c r="T255" s="146">
        <f t="shared" si="72"/>
        <v>7.9500000000000043E-2</v>
      </c>
      <c r="U255" s="146">
        <f t="shared" si="73"/>
        <v>7.9500000000000043E-2</v>
      </c>
      <c r="V255" s="146">
        <f t="shared" si="74"/>
        <v>7.9500000000000043E-2</v>
      </c>
      <c r="W255" s="146">
        <f t="shared" si="75"/>
        <v>0.23850000000000013</v>
      </c>
      <c r="X255" s="146">
        <f t="shared" si="76"/>
        <v>7.9500000000000043E-2</v>
      </c>
      <c r="Y255" s="161">
        <f t="shared" si="78"/>
        <v>0.25333333333333335</v>
      </c>
    </row>
    <row r="256" spans="2:25" x14ac:dyDescent="0.2">
      <c r="B256" s="1" t="str">
        <f t="shared" si="77"/>
        <v>僵尸系55</v>
      </c>
      <c r="C256" s="72">
        <f t="shared" si="79"/>
        <v>55</v>
      </c>
      <c r="D256" s="71" t="s">
        <v>3148</v>
      </c>
      <c r="E256" s="72" t="str">
        <f t="shared" si="60"/>
        <v>黑暗</v>
      </c>
      <c r="F256" s="72"/>
      <c r="G256" s="72">
        <f t="shared" si="61"/>
        <v>1182</v>
      </c>
      <c r="H256" s="72">
        <f t="shared" si="62"/>
        <v>177</v>
      </c>
      <c r="I256" s="72">
        <f t="shared" si="63"/>
        <v>296</v>
      </c>
      <c r="J256" s="72">
        <f t="shared" si="64"/>
        <v>168</v>
      </c>
      <c r="K256" s="72">
        <f t="shared" si="65"/>
        <v>561</v>
      </c>
      <c r="L256" s="72">
        <f t="shared" si="66"/>
        <v>0</v>
      </c>
      <c r="M256" s="72">
        <f t="shared" si="67"/>
        <v>474</v>
      </c>
      <c r="N256" s="72">
        <v>0</v>
      </c>
      <c r="O256" s="146">
        <f t="shared" si="68"/>
        <v>2.165</v>
      </c>
      <c r="P256" s="157">
        <f>10%</f>
        <v>0.1</v>
      </c>
      <c r="Q256" s="146">
        <f t="shared" si="69"/>
        <v>0.10780000000000003</v>
      </c>
      <c r="R256" s="146">
        <f t="shared" si="70"/>
        <v>0.27000000000000013</v>
      </c>
      <c r="S256" s="146">
        <f t="shared" si="71"/>
        <v>8.1000000000000044E-2</v>
      </c>
      <c r="T256" s="146">
        <f t="shared" si="72"/>
        <v>8.1000000000000044E-2</v>
      </c>
      <c r="U256" s="146">
        <f t="shared" si="73"/>
        <v>8.1000000000000044E-2</v>
      </c>
      <c r="V256" s="146">
        <f t="shared" si="74"/>
        <v>8.1000000000000044E-2</v>
      </c>
      <c r="W256" s="146">
        <f t="shared" si="75"/>
        <v>0.24300000000000013</v>
      </c>
      <c r="X256" s="146">
        <f t="shared" si="76"/>
        <v>8.1000000000000044E-2</v>
      </c>
      <c r="Y256" s="161">
        <f t="shared" si="78"/>
        <v>0.25800000000000001</v>
      </c>
    </row>
    <row r="257" spans="2:25" x14ac:dyDescent="0.2">
      <c r="B257" s="1" t="str">
        <f t="shared" si="77"/>
        <v>僵尸系56</v>
      </c>
      <c r="C257" s="72">
        <f t="shared" si="79"/>
        <v>56</v>
      </c>
      <c r="D257" s="71" t="s">
        <v>3148</v>
      </c>
      <c r="E257" s="72" t="str">
        <f t="shared" si="60"/>
        <v>黑暗</v>
      </c>
      <c r="F257" s="72"/>
      <c r="G257" s="72">
        <f t="shared" si="61"/>
        <v>1216</v>
      </c>
      <c r="H257" s="72">
        <f t="shared" si="62"/>
        <v>181</v>
      </c>
      <c r="I257" s="72">
        <f t="shared" si="63"/>
        <v>305</v>
      </c>
      <c r="J257" s="72">
        <f t="shared" si="64"/>
        <v>173</v>
      </c>
      <c r="K257" s="72">
        <f t="shared" si="65"/>
        <v>579</v>
      </c>
      <c r="L257" s="72">
        <f t="shared" si="66"/>
        <v>0</v>
      </c>
      <c r="M257" s="72">
        <f t="shared" si="67"/>
        <v>487</v>
      </c>
      <c r="N257" s="72">
        <v>0</v>
      </c>
      <c r="O257" s="146">
        <f t="shared" si="68"/>
        <v>2.1879999999999997</v>
      </c>
      <c r="P257" s="157">
        <f>10%</f>
        <v>0.1</v>
      </c>
      <c r="Q257" s="146">
        <f t="shared" si="69"/>
        <v>0.10850000000000003</v>
      </c>
      <c r="R257" s="146">
        <f t="shared" si="70"/>
        <v>0.27500000000000013</v>
      </c>
      <c r="S257" s="146">
        <f t="shared" si="71"/>
        <v>8.2500000000000046E-2</v>
      </c>
      <c r="T257" s="146">
        <f t="shared" si="72"/>
        <v>8.2500000000000046E-2</v>
      </c>
      <c r="U257" s="146">
        <f t="shared" si="73"/>
        <v>8.2500000000000046E-2</v>
      </c>
      <c r="V257" s="146">
        <f t="shared" si="74"/>
        <v>8.2500000000000046E-2</v>
      </c>
      <c r="W257" s="146">
        <f t="shared" si="75"/>
        <v>0.24750000000000014</v>
      </c>
      <c r="X257" s="146">
        <f t="shared" si="76"/>
        <v>8.2500000000000046E-2</v>
      </c>
      <c r="Y257" s="161">
        <f t="shared" si="78"/>
        <v>0.26233333333333331</v>
      </c>
    </row>
    <row r="258" spans="2:25" x14ac:dyDescent="0.2">
      <c r="B258" s="1" t="str">
        <f t="shared" si="77"/>
        <v>僵尸系57</v>
      </c>
      <c r="C258" s="72">
        <f t="shared" si="79"/>
        <v>57</v>
      </c>
      <c r="D258" s="71" t="s">
        <v>3148</v>
      </c>
      <c r="E258" s="72" t="str">
        <f t="shared" si="60"/>
        <v>黑暗</v>
      </c>
      <c r="F258" s="72"/>
      <c r="G258" s="72">
        <f t="shared" si="61"/>
        <v>1249</v>
      </c>
      <c r="H258" s="72">
        <f t="shared" si="62"/>
        <v>185</v>
      </c>
      <c r="I258" s="72">
        <f t="shared" si="63"/>
        <v>315</v>
      </c>
      <c r="J258" s="72">
        <f t="shared" si="64"/>
        <v>178</v>
      </c>
      <c r="K258" s="72">
        <f t="shared" si="65"/>
        <v>597</v>
      </c>
      <c r="L258" s="72">
        <f t="shared" si="66"/>
        <v>0</v>
      </c>
      <c r="M258" s="72">
        <f t="shared" si="67"/>
        <v>501</v>
      </c>
      <c r="N258" s="72">
        <v>0</v>
      </c>
      <c r="O258" s="146">
        <f t="shared" si="68"/>
        <v>2.2109999999999999</v>
      </c>
      <c r="P258" s="157">
        <f>10%</f>
        <v>0.1</v>
      </c>
      <c r="Q258" s="146">
        <f t="shared" si="69"/>
        <v>0.10920000000000003</v>
      </c>
      <c r="R258" s="146">
        <f t="shared" si="70"/>
        <v>0.28000000000000014</v>
      </c>
      <c r="S258" s="146">
        <f t="shared" si="71"/>
        <v>8.4000000000000047E-2</v>
      </c>
      <c r="T258" s="146">
        <f t="shared" si="72"/>
        <v>8.4000000000000047E-2</v>
      </c>
      <c r="U258" s="146">
        <f t="shared" si="73"/>
        <v>8.4000000000000047E-2</v>
      </c>
      <c r="V258" s="146">
        <f t="shared" si="74"/>
        <v>8.4000000000000047E-2</v>
      </c>
      <c r="W258" s="146">
        <f t="shared" si="75"/>
        <v>0.25200000000000011</v>
      </c>
      <c r="X258" s="146">
        <f t="shared" si="76"/>
        <v>8.4000000000000047E-2</v>
      </c>
      <c r="Y258" s="161">
        <f t="shared" si="78"/>
        <v>0.26700000000000002</v>
      </c>
    </row>
    <row r="259" spans="2:25" x14ac:dyDescent="0.2">
      <c r="B259" s="1" t="str">
        <f t="shared" si="77"/>
        <v>僵尸系58</v>
      </c>
      <c r="C259" s="72">
        <f t="shared" si="79"/>
        <v>58</v>
      </c>
      <c r="D259" s="71" t="s">
        <v>3148</v>
      </c>
      <c r="E259" s="72" t="str">
        <f t="shared" si="60"/>
        <v>黑暗</v>
      </c>
      <c r="F259" s="72"/>
      <c r="G259" s="72">
        <f t="shared" si="61"/>
        <v>1283</v>
      </c>
      <c r="H259" s="72">
        <f t="shared" si="62"/>
        <v>189</v>
      </c>
      <c r="I259" s="72">
        <f t="shared" si="63"/>
        <v>324</v>
      </c>
      <c r="J259" s="72">
        <f t="shared" si="64"/>
        <v>183</v>
      </c>
      <c r="K259" s="72">
        <f t="shared" si="65"/>
        <v>615</v>
      </c>
      <c r="L259" s="72">
        <f t="shared" si="66"/>
        <v>0</v>
      </c>
      <c r="M259" s="72">
        <f t="shared" si="67"/>
        <v>514</v>
      </c>
      <c r="N259" s="72">
        <v>0</v>
      </c>
      <c r="O259" s="146">
        <f t="shared" si="68"/>
        <v>2.234</v>
      </c>
      <c r="P259" s="157">
        <f>10%</f>
        <v>0.1</v>
      </c>
      <c r="Q259" s="146">
        <f t="shared" si="69"/>
        <v>0.10990000000000003</v>
      </c>
      <c r="R259" s="146">
        <f t="shared" si="70"/>
        <v>0.28500000000000014</v>
      </c>
      <c r="S259" s="146">
        <f t="shared" si="71"/>
        <v>8.5500000000000048E-2</v>
      </c>
      <c r="T259" s="146">
        <f t="shared" si="72"/>
        <v>8.5500000000000048E-2</v>
      </c>
      <c r="U259" s="146">
        <f t="shared" si="73"/>
        <v>8.5500000000000048E-2</v>
      </c>
      <c r="V259" s="146">
        <f t="shared" si="74"/>
        <v>8.5500000000000048E-2</v>
      </c>
      <c r="W259" s="146">
        <f t="shared" si="75"/>
        <v>0.25650000000000017</v>
      </c>
      <c r="X259" s="146">
        <f t="shared" si="76"/>
        <v>8.5500000000000048E-2</v>
      </c>
      <c r="Y259" s="161">
        <f t="shared" si="78"/>
        <v>0.27133333333333332</v>
      </c>
    </row>
    <row r="260" spans="2:25" x14ac:dyDescent="0.2">
      <c r="B260" s="1" t="str">
        <f t="shared" si="77"/>
        <v>僵尸系59</v>
      </c>
      <c r="C260" s="72">
        <f t="shared" si="79"/>
        <v>59</v>
      </c>
      <c r="D260" s="71" t="s">
        <v>3148</v>
      </c>
      <c r="E260" s="72" t="str">
        <f t="shared" ref="E260:E323" si="80">VLOOKUP(D260,monster_per,2,FALSE)</f>
        <v>黑暗</v>
      </c>
      <c r="F260" s="72"/>
      <c r="G260" s="72">
        <f t="shared" ref="G260:G323" si="81">INT(VLOOKUP($C260,monster_lvl,2,FALSE)*(1+VLOOKUP($D260,monster_per,3,FALSE)))</f>
        <v>1315</v>
      </c>
      <c r="H260" s="72">
        <f t="shared" ref="H260:H323" si="82">INT(VLOOKUP($C260,monster_lvl,3,FALSE)*(1+VLOOKUP($D260,monster_per,4,FALSE)))</f>
        <v>193</v>
      </c>
      <c r="I260" s="72">
        <f t="shared" ref="I260:I323" si="83">INT(VLOOKUP($C260,monster_lvl,4,FALSE)*(1+VLOOKUP($D260,monster_per,5,FALSE)))</f>
        <v>334</v>
      </c>
      <c r="J260" s="72">
        <f t="shared" ref="J260:J323" si="84">INT(VLOOKUP($C260,monster_lvl,5,FALSE)*(1+VLOOKUP($D260,monster_per,11,FALSE)))</f>
        <v>188</v>
      </c>
      <c r="K260" s="72">
        <f t="shared" ref="K260:K323" si="85">INT(VLOOKUP($C260,monster_lvl,6,FALSE)*(1+VLOOKUP($D260,monster_per,6,FALSE)))</f>
        <v>634</v>
      </c>
      <c r="L260" s="72">
        <f t="shared" ref="L260:L323" si="86">INT(VLOOKUP($C260,monster_lvl,7,FALSE)*(1+VLOOKUP($D260,monster_per,7,FALSE)))</f>
        <v>0</v>
      </c>
      <c r="M260" s="72">
        <f t="shared" ref="M260:M323" si="87">INT(VLOOKUP($C260,monster_lvl,8,FALSE)*(1+VLOOKUP($D260,monster_per,12,FALSE)))</f>
        <v>528</v>
      </c>
      <c r="N260" s="72">
        <v>0</v>
      </c>
      <c r="O260" s="146">
        <f t="shared" ref="O260:O323" si="88">VLOOKUP($C260,monster_lvl,10,FALSE)*(1+VLOOKUP($D260,monster_per,9,FALSE))</f>
        <v>2.2570000000000001</v>
      </c>
      <c r="P260" s="157">
        <f>10%</f>
        <v>0.1</v>
      </c>
      <c r="Q260" s="146">
        <f t="shared" ref="Q260:Q323" si="89">VLOOKUP($C260,monster_lvl,12,FALSE)*(1+VLOOKUP($D260,monster_per,8,FALSE))</f>
        <v>0.11060000000000003</v>
      </c>
      <c r="R260" s="146">
        <f t="shared" ref="R260:R323" si="90">VLOOKUP($C260,monster_lvl,13,FALSE)*(1+VLOOKUP($D260,monster_per,13,FALSE))</f>
        <v>0.29000000000000015</v>
      </c>
      <c r="S260" s="146">
        <f t="shared" ref="S260:S323" si="91">VLOOKUP($C260,monster_lvl,14,FALSE)*(1+VLOOKUP($D260,monster_per,14,FALSE))</f>
        <v>8.700000000000005E-2</v>
      </c>
      <c r="T260" s="146">
        <f t="shared" ref="T260:T323" si="92">VLOOKUP($C260,monster_lvl,15,FALSE)*(1+VLOOKUP($D260,monster_per,15,FALSE))</f>
        <v>8.700000000000005E-2</v>
      </c>
      <c r="U260" s="146">
        <f t="shared" ref="U260:U323" si="93">VLOOKUP($C260,monster_lvl,16,FALSE)*(1+VLOOKUP($D260,monster_per,16,FALSE))</f>
        <v>8.700000000000005E-2</v>
      </c>
      <c r="V260" s="146">
        <f t="shared" ref="V260:V323" si="94">VLOOKUP($C260,monster_lvl,17,FALSE)*(1+VLOOKUP($D260,monster_per,17,FALSE))</f>
        <v>8.700000000000005E-2</v>
      </c>
      <c r="W260" s="146">
        <f t="shared" ref="W260:W323" si="95">VLOOKUP($C260,monster_lvl,18,FALSE)*(1+VLOOKUP($D260,monster_per,18,FALSE))</f>
        <v>0.26100000000000012</v>
      </c>
      <c r="X260" s="146">
        <f t="shared" ref="X260:X323" si="96">VLOOKUP($C260,monster_lvl,19,FALSE)*(1+VLOOKUP($D260,monster_per,19,FALSE))</f>
        <v>8.700000000000005E-2</v>
      </c>
      <c r="Y260" s="161">
        <f t="shared" si="78"/>
        <v>0.27600000000000002</v>
      </c>
    </row>
    <row r="261" spans="2:25" x14ac:dyDescent="0.2">
      <c r="B261" s="1" t="str">
        <f t="shared" ref="B261:B324" si="97">D261&amp;C261</f>
        <v>僵尸系60</v>
      </c>
      <c r="C261" s="72">
        <f t="shared" si="79"/>
        <v>60</v>
      </c>
      <c r="D261" s="71" t="s">
        <v>3148</v>
      </c>
      <c r="E261" s="72" t="str">
        <f t="shared" si="80"/>
        <v>黑暗</v>
      </c>
      <c r="F261" s="72"/>
      <c r="G261" s="72">
        <f t="shared" si="81"/>
        <v>1348</v>
      </c>
      <c r="H261" s="72">
        <f t="shared" si="82"/>
        <v>197</v>
      </c>
      <c r="I261" s="72">
        <f t="shared" si="83"/>
        <v>345</v>
      </c>
      <c r="J261" s="72">
        <f t="shared" si="84"/>
        <v>193</v>
      </c>
      <c r="K261" s="72">
        <f t="shared" si="85"/>
        <v>652</v>
      </c>
      <c r="L261" s="72">
        <f t="shared" si="86"/>
        <v>0</v>
      </c>
      <c r="M261" s="72">
        <f t="shared" si="87"/>
        <v>541</v>
      </c>
      <c r="N261" s="72">
        <v>0</v>
      </c>
      <c r="O261" s="146">
        <f t="shared" si="88"/>
        <v>2.2799999999999998</v>
      </c>
      <c r="P261" s="157">
        <f>10%</f>
        <v>0.1</v>
      </c>
      <c r="Q261" s="146">
        <f t="shared" si="89"/>
        <v>0.11130000000000004</v>
      </c>
      <c r="R261" s="146">
        <f t="shared" si="90"/>
        <v>0.29500000000000015</v>
      </c>
      <c r="S261" s="146">
        <f t="shared" si="91"/>
        <v>8.8500000000000051E-2</v>
      </c>
      <c r="T261" s="146">
        <f t="shared" si="92"/>
        <v>8.8500000000000051E-2</v>
      </c>
      <c r="U261" s="146">
        <f t="shared" si="93"/>
        <v>8.8500000000000051E-2</v>
      </c>
      <c r="V261" s="146">
        <f t="shared" si="94"/>
        <v>8.8500000000000051E-2</v>
      </c>
      <c r="W261" s="146">
        <f t="shared" si="95"/>
        <v>0.26550000000000018</v>
      </c>
      <c r="X261" s="146">
        <f t="shared" si="96"/>
        <v>8.8500000000000051E-2</v>
      </c>
      <c r="Y261" s="161">
        <f t="shared" ref="Y261:Y324" si="98">(M261/30)%+P261</f>
        <v>0.28033333333333332</v>
      </c>
    </row>
    <row r="262" spans="2:25" x14ac:dyDescent="0.2">
      <c r="B262" s="1" t="str">
        <f t="shared" si="97"/>
        <v>僵尸系61</v>
      </c>
      <c r="C262" s="72">
        <f t="shared" si="79"/>
        <v>61</v>
      </c>
      <c r="D262" s="71" t="s">
        <v>3148</v>
      </c>
      <c r="E262" s="72" t="str">
        <f t="shared" si="80"/>
        <v>黑暗</v>
      </c>
      <c r="F262" s="72"/>
      <c r="G262" s="72">
        <f t="shared" si="81"/>
        <v>1382</v>
      </c>
      <c r="H262" s="72">
        <f t="shared" si="82"/>
        <v>201</v>
      </c>
      <c r="I262" s="72">
        <f t="shared" si="83"/>
        <v>355</v>
      </c>
      <c r="J262" s="72">
        <f t="shared" si="84"/>
        <v>199</v>
      </c>
      <c r="K262" s="72">
        <f t="shared" si="85"/>
        <v>672</v>
      </c>
      <c r="L262" s="72">
        <f t="shared" si="86"/>
        <v>0</v>
      </c>
      <c r="M262" s="72">
        <f t="shared" si="87"/>
        <v>555</v>
      </c>
      <c r="N262" s="72">
        <v>0</v>
      </c>
      <c r="O262" s="146">
        <f t="shared" si="88"/>
        <v>2.3029999999999999</v>
      </c>
      <c r="P262" s="157">
        <f>10%</f>
        <v>0.1</v>
      </c>
      <c r="Q262" s="146">
        <f t="shared" si="89"/>
        <v>0.11200000000000003</v>
      </c>
      <c r="R262" s="146">
        <f t="shared" si="90"/>
        <v>0.30000000000000016</v>
      </c>
      <c r="S262" s="146">
        <f t="shared" si="91"/>
        <v>9.0000000000000052E-2</v>
      </c>
      <c r="T262" s="146">
        <f t="shared" si="92"/>
        <v>9.0000000000000052E-2</v>
      </c>
      <c r="U262" s="146">
        <f t="shared" si="93"/>
        <v>9.0000000000000052E-2</v>
      </c>
      <c r="V262" s="146">
        <f t="shared" si="94"/>
        <v>9.0000000000000052E-2</v>
      </c>
      <c r="W262" s="146">
        <f t="shared" si="95"/>
        <v>0.27000000000000013</v>
      </c>
      <c r="X262" s="146">
        <f t="shared" si="96"/>
        <v>9.0000000000000052E-2</v>
      </c>
      <c r="Y262" s="161">
        <f t="shared" si="98"/>
        <v>0.28500000000000003</v>
      </c>
    </row>
    <row r="263" spans="2:25" x14ac:dyDescent="0.2">
      <c r="B263" s="1" t="str">
        <f t="shared" si="97"/>
        <v>僵尸系62</v>
      </c>
      <c r="C263" s="72">
        <f t="shared" si="79"/>
        <v>62</v>
      </c>
      <c r="D263" s="71" t="s">
        <v>3148</v>
      </c>
      <c r="E263" s="72" t="str">
        <f t="shared" si="80"/>
        <v>黑暗</v>
      </c>
      <c r="F263" s="72"/>
      <c r="G263" s="72">
        <f t="shared" si="81"/>
        <v>1417</v>
      </c>
      <c r="H263" s="72">
        <f t="shared" si="82"/>
        <v>205</v>
      </c>
      <c r="I263" s="72">
        <f t="shared" si="83"/>
        <v>365</v>
      </c>
      <c r="J263" s="72">
        <f t="shared" si="84"/>
        <v>204</v>
      </c>
      <c r="K263" s="72">
        <f t="shared" si="85"/>
        <v>691</v>
      </c>
      <c r="L263" s="72">
        <f t="shared" si="86"/>
        <v>0</v>
      </c>
      <c r="M263" s="72">
        <f t="shared" si="87"/>
        <v>568</v>
      </c>
      <c r="N263" s="72">
        <v>0</v>
      </c>
      <c r="O263" s="146">
        <f t="shared" si="88"/>
        <v>2.3260000000000001</v>
      </c>
      <c r="P263" s="157">
        <f>10%</f>
        <v>0.1</v>
      </c>
      <c r="Q263" s="146">
        <f t="shared" si="89"/>
        <v>0.11270000000000004</v>
      </c>
      <c r="R263" s="146">
        <f t="shared" si="90"/>
        <v>0.30500000000000016</v>
      </c>
      <c r="S263" s="146">
        <f t="shared" si="91"/>
        <v>9.1500000000000054E-2</v>
      </c>
      <c r="T263" s="146">
        <f t="shared" si="92"/>
        <v>9.1500000000000054E-2</v>
      </c>
      <c r="U263" s="146">
        <f t="shared" si="93"/>
        <v>9.1500000000000054E-2</v>
      </c>
      <c r="V263" s="146">
        <f t="shared" si="94"/>
        <v>9.1500000000000054E-2</v>
      </c>
      <c r="W263" s="146">
        <f t="shared" si="95"/>
        <v>0.27450000000000019</v>
      </c>
      <c r="X263" s="146">
        <f t="shared" si="96"/>
        <v>9.1500000000000054E-2</v>
      </c>
      <c r="Y263" s="161">
        <f t="shared" si="98"/>
        <v>0.28933333333333333</v>
      </c>
    </row>
    <row r="264" spans="2:25" x14ac:dyDescent="0.2">
      <c r="B264" s="1" t="str">
        <f t="shared" si="97"/>
        <v>僵尸系63</v>
      </c>
      <c r="C264" s="72">
        <f t="shared" si="79"/>
        <v>63</v>
      </c>
      <c r="D264" s="71" t="s">
        <v>3148</v>
      </c>
      <c r="E264" s="72" t="str">
        <f t="shared" si="80"/>
        <v>黑暗</v>
      </c>
      <c r="F264" s="72"/>
      <c r="G264" s="72">
        <f t="shared" si="81"/>
        <v>1453</v>
      </c>
      <c r="H264" s="72">
        <f t="shared" si="82"/>
        <v>209</v>
      </c>
      <c r="I264" s="72">
        <f t="shared" si="83"/>
        <v>375</v>
      </c>
      <c r="J264" s="72">
        <f t="shared" si="84"/>
        <v>209</v>
      </c>
      <c r="K264" s="72">
        <f t="shared" si="85"/>
        <v>712</v>
      </c>
      <c r="L264" s="72">
        <f t="shared" si="86"/>
        <v>0</v>
      </c>
      <c r="M264" s="72">
        <f t="shared" si="87"/>
        <v>582</v>
      </c>
      <c r="N264" s="72">
        <v>0</v>
      </c>
      <c r="O264" s="146">
        <f t="shared" si="88"/>
        <v>2.3489999999999998</v>
      </c>
      <c r="P264" s="157">
        <f>10%</f>
        <v>0.1</v>
      </c>
      <c r="Q264" s="146">
        <f t="shared" si="89"/>
        <v>0.11340000000000003</v>
      </c>
      <c r="R264" s="146">
        <f t="shared" si="90"/>
        <v>0.31000000000000016</v>
      </c>
      <c r="S264" s="146">
        <f t="shared" si="91"/>
        <v>9.3000000000000055E-2</v>
      </c>
      <c r="T264" s="146">
        <f t="shared" si="92"/>
        <v>9.3000000000000055E-2</v>
      </c>
      <c r="U264" s="146">
        <f t="shared" si="93"/>
        <v>9.3000000000000055E-2</v>
      </c>
      <c r="V264" s="146">
        <f t="shared" si="94"/>
        <v>9.3000000000000055E-2</v>
      </c>
      <c r="W264" s="146">
        <f t="shared" si="95"/>
        <v>0.27900000000000014</v>
      </c>
      <c r="X264" s="146">
        <f t="shared" si="96"/>
        <v>9.3000000000000055E-2</v>
      </c>
      <c r="Y264" s="161">
        <f t="shared" si="98"/>
        <v>0.29399999999999998</v>
      </c>
    </row>
    <row r="265" spans="2:25" x14ac:dyDescent="0.2">
      <c r="B265" s="1" t="str">
        <f t="shared" si="97"/>
        <v>僵尸系64</v>
      </c>
      <c r="C265" s="72">
        <f t="shared" si="79"/>
        <v>64</v>
      </c>
      <c r="D265" s="71" t="s">
        <v>3148</v>
      </c>
      <c r="E265" s="72" t="str">
        <f t="shared" si="80"/>
        <v>黑暗</v>
      </c>
      <c r="F265" s="72"/>
      <c r="G265" s="72">
        <f t="shared" si="81"/>
        <v>1488</v>
      </c>
      <c r="H265" s="72">
        <f t="shared" si="82"/>
        <v>213</v>
      </c>
      <c r="I265" s="72">
        <f t="shared" si="83"/>
        <v>387</v>
      </c>
      <c r="J265" s="72">
        <f t="shared" si="84"/>
        <v>214</v>
      </c>
      <c r="K265" s="72">
        <f t="shared" si="85"/>
        <v>733</v>
      </c>
      <c r="L265" s="72">
        <f t="shared" si="86"/>
        <v>0</v>
      </c>
      <c r="M265" s="72">
        <f t="shared" si="87"/>
        <v>595</v>
      </c>
      <c r="N265" s="72">
        <v>0</v>
      </c>
      <c r="O265" s="146">
        <f t="shared" si="88"/>
        <v>2.3719999999999999</v>
      </c>
      <c r="P265" s="157">
        <f>10%</f>
        <v>0.1</v>
      </c>
      <c r="Q265" s="146">
        <f t="shared" si="89"/>
        <v>0.11410000000000003</v>
      </c>
      <c r="R265" s="146">
        <f t="shared" si="90"/>
        <v>0.31500000000000017</v>
      </c>
      <c r="S265" s="146">
        <f t="shared" si="91"/>
        <v>9.4500000000000056E-2</v>
      </c>
      <c r="T265" s="146">
        <f t="shared" si="92"/>
        <v>9.4500000000000056E-2</v>
      </c>
      <c r="U265" s="146">
        <f t="shared" si="93"/>
        <v>9.4500000000000056E-2</v>
      </c>
      <c r="V265" s="146">
        <f t="shared" si="94"/>
        <v>9.4500000000000056E-2</v>
      </c>
      <c r="W265" s="146">
        <f t="shared" si="95"/>
        <v>0.2835000000000002</v>
      </c>
      <c r="X265" s="146">
        <f t="shared" si="96"/>
        <v>9.4500000000000056E-2</v>
      </c>
      <c r="Y265" s="161">
        <f t="shared" si="98"/>
        <v>0.29833333333333334</v>
      </c>
    </row>
    <row r="266" spans="2:25" x14ac:dyDescent="0.2">
      <c r="B266" s="1" t="str">
        <f t="shared" si="97"/>
        <v>僵尸系65</v>
      </c>
      <c r="C266" s="72">
        <f t="shared" si="79"/>
        <v>65</v>
      </c>
      <c r="D266" s="71" t="s">
        <v>3148</v>
      </c>
      <c r="E266" s="72" t="str">
        <f t="shared" si="80"/>
        <v>黑暗</v>
      </c>
      <c r="F266" s="72"/>
      <c r="G266" s="72">
        <f t="shared" si="81"/>
        <v>1523</v>
      </c>
      <c r="H266" s="72">
        <f t="shared" si="82"/>
        <v>217</v>
      </c>
      <c r="I266" s="72">
        <f t="shared" si="83"/>
        <v>398</v>
      </c>
      <c r="J266" s="72">
        <f t="shared" si="84"/>
        <v>220</v>
      </c>
      <c r="K266" s="72">
        <f t="shared" si="85"/>
        <v>754</v>
      </c>
      <c r="L266" s="72">
        <f t="shared" si="86"/>
        <v>0</v>
      </c>
      <c r="M266" s="72">
        <f t="shared" si="87"/>
        <v>610</v>
      </c>
      <c r="N266" s="72">
        <v>0</v>
      </c>
      <c r="O266" s="146">
        <f t="shared" si="88"/>
        <v>2.395</v>
      </c>
      <c r="P266" s="157">
        <f>10%</f>
        <v>0.1</v>
      </c>
      <c r="Q266" s="146">
        <f t="shared" si="89"/>
        <v>0.11480000000000004</v>
      </c>
      <c r="R266" s="146">
        <f t="shared" si="90"/>
        <v>0.32000000000000017</v>
      </c>
      <c r="S266" s="146">
        <f t="shared" si="91"/>
        <v>9.6000000000000058E-2</v>
      </c>
      <c r="T266" s="146">
        <f t="shared" si="92"/>
        <v>9.6000000000000058E-2</v>
      </c>
      <c r="U266" s="146">
        <f t="shared" si="93"/>
        <v>9.6000000000000058E-2</v>
      </c>
      <c r="V266" s="146">
        <f t="shared" si="94"/>
        <v>9.6000000000000058E-2</v>
      </c>
      <c r="W266" s="146">
        <f t="shared" si="95"/>
        <v>0.28800000000000014</v>
      </c>
      <c r="X266" s="146">
        <f t="shared" si="96"/>
        <v>9.6000000000000058E-2</v>
      </c>
      <c r="Y266" s="161">
        <f t="shared" si="98"/>
        <v>0.30333333333333334</v>
      </c>
    </row>
    <row r="267" spans="2:25" x14ac:dyDescent="0.2">
      <c r="B267" s="1" t="str">
        <f t="shared" si="97"/>
        <v>僵尸系66</v>
      </c>
      <c r="C267" s="72">
        <f t="shared" si="79"/>
        <v>66</v>
      </c>
      <c r="D267" s="71" t="s">
        <v>3148</v>
      </c>
      <c r="E267" s="72" t="str">
        <f t="shared" si="80"/>
        <v>黑暗</v>
      </c>
      <c r="F267" s="72"/>
      <c r="G267" s="72">
        <f t="shared" si="81"/>
        <v>1558</v>
      </c>
      <c r="H267" s="72">
        <f t="shared" si="82"/>
        <v>221</v>
      </c>
      <c r="I267" s="72">
        <f t="shared" si="83"/>
        <v>408</v>
      </c>
      <c r="J267" s="72">
        <f t="shared" si="84"/>
        <v>224</v>
      </c>
      <c r="K267" s="72">
        <f t="shared" si="85"/>
        <v>775</v>
      </c>
      <c r="L267" s="72">
        <f t="shared" si="86"/>
        <v>0</v>
      </c>
      <c r="M267" s="72">
        <f t="shared" si="87"/>
        <v>625</v>
      </c>
      <c r="N267" s="72">
        <v>0</v>
      </c>
      <c r="O267" s="146">
        <f t="shared" si="88"/>
        <v>2.4179999999999997</v>
      </c>
      <c r="P267" s="157">
        <f>10%</f>
        <v>0.1</v>
      </c>
      <c r="Q267" s="146">
        <f t="shared" si="89"/>
        <v>0.11550000000000003</v>
      </c>
      <c r="R267" s="146">
        <f t="shared" si="90"/>
        <v>0.32500000000000018</v>
      </c>
      <c r="S267" s="146">
        <f t="shared" si="91"/>
        <v>9.7500000000000059E-2</v>
      </c>
      <c r="T267" s="146">
        <f t="shared" si="92"/>
        <v>9.7500000000000059E-2</v>
      </c>
      <c r="U267" s="146">
        <f t="shared" si="93"/>
        <v>9.7500000000000059E-2</v>
      </c>
      <c r="V267" s="146">
        <f t="shared" si="94"/>
        <v>9.7500000000000059E-2</v>
      </c>
      <c r="W267" s="146">
        <f t="shared" si="95"/>
        <v>0.2925000000000002</v>
      </c>
      <c r="X267" s="146">
        <f t="shared" si="96"/>
        <v>9.7500000000000059E-2</v>
      </c>
      <c r="Y267" s="161">
        <f t="shared" si="98"/>
        <v>0.30833333333333335</v>
      </c>
    </row>
    <row r="268" spans="2:25" x14ac:dyDescent="0.2">
      <c r="B268" s="1" t="str">
        <f t="shared" si="97"/>
        <v>僵尸系67</v>
      </c>
      <c r="C268" s="72">
        <f t="shared" si="79"/>
        <v>67</v>
      </c>
      <c r="D268" s="71" t="s">
        <v>3148</v>
      </c>
      <c r="E268" s="72" t="str">
        <f t="shared" si="80"/>
        <v>黑暗</v>
      </c>
      <c r="F268" s="72"/>
      <c r="G268" s="72">
        <f t="shared" si="81"/>
        <v>1592</v>
      </c>
      <c r="H268" s="72">
        <f t="shared" si="82"/>
        <v>225</v>
      </c>
      <c r="I268" s="72">
        <f t="shared" si="83"/>
        <v>420</v>
      </c>
      <c r="J268" s="72">
        <f t="shared" si="84"/>
        <v>230</v>
      </c>
      <c r="K268" s="72">
        <f t="shared" si="85"/>
        <v>796</v>
      </c>
      <c r="L268" s="72">
        <f t="shared" si="86"/>
        <v>0</v>
      </c>
      <c r="M268" s="72">
        <f t="shared" si="87"/>
        <v>640</v>
      </c>
      <c r="N268" s="72">
        <v>0</v>
      </c>
      <c r="O268" s="146">
        <f t="shared" si="88"/>
        <v>2.4409999999999998</v>
      </c>
      <c r="P268" s="157">
        <f>10%</f>
        <v>0.1</v>
      </c>
      <c r="Q268" s="146">
        <f t="shared" si="89"/>
        <v>0.11620000000000004</v>
      </c>
      <c r="R268" s="146">
        <f t="shared" si="90"/>
        <v>0.33000000000000018</v>
      </c>
      <c r="S268" s="146">
        <f t="shared" si="91"/>
        <v>9.900000000000006E-2</v>
      </c>
      <c r="T268" s="146">
        <f t="shared" si="92"/>
        <v>9.900000000000006E-2</v>
      </c>
      <c r="U268" s="146">
        <f t="shared" si="93"/>
        <v>9.900000000000006E-2</v>
      </c>
      <c r="V268" s="146">
        <f t="shared" si="94"/>
        <v>9.900000000000006E-2</v>
      </c>
      <c r="W268" s="146">
        <f t="shared" si="95"/>
        <v>0.29700000000000015</v>
      </c>
      <c r="X268" s="146">
        <f t="shared" si="96"/>
        <v>9.900000000000006E-2</v>
      </c>
      <c r="Y268" s="161">
        <f t="shared" si="98"/>
        <v>0.31333333333333335</v>
      </c>
    </row>
    <row r="269" spans="2:25" x14ac:dyDescent="0.2">
      <c r="B269" s="1" t="str">
        <f t="shared" si="97"/>
        <v>僵尸系68</v>
      </c>
      <c r="C269" s="72">
        <f t="shared" si="79"/>
        <v>68</v>
      </c>
      <c r="D269" s="71" t="s">
        <v>3148</v>
      </c>
      <c r="E269" s="72" t="str">
        <f t="shared" si="80"/>
        <v>黑暗</v>
      </c>
      <c r="F269" s="72"/>
      <c r="G269" s="72">
        <f t="shared" si="81"/>
        <v>1628</v>
      </c>
      <c r="H269" s="72">
        <f t="shared" si="82"/>
        <v>229</v>
      </c>
      <c r="I269" s="72">
        <f t="shared" si="83"/>
        <v>431</v>
      </c>
      <c r="J269" s="72">
        <f t="shared" si="84"/>
        <v>236</v>
      </c>
      <c r="K269" s="72">
        <f t="shared" si="85"/>
        <v>819</v>
      </c>
      <c r="L269" s="72">
        <f t="shared" si="86"/>
        <v>0</v>
      </c>
      <c r="M269" s="72">
        <f t="shared" si="87"/>
        <v>655</v>
      </c>
      <c r="N269" s="72">
        <v>0</v>
      </c>
      <c r="O269" s="146">
        <f t="shared" si="88"/>
        <v>2.464</v>
      </c>
      <c r="P269" s="157">
        <f>10%</f>
        <v>0.1</v>
      </c>
      <c r="Q269" s="146">
        <f t="shared" si="89"/>
        <v>0.11690000000000003</v>
      </c>
      <c r="R269" s="146">
        <f t="shared" si="90"/>
        <v>0.33500000000000019</v>
      </c>
      <c r="S269" s="146">
        <f t="shared" si="91"/>
        <v>0.10050000000000006</v>
      </c>
      <c r="T269" s="146">
        <f t="shared" si="92"/>
        <v>0.10050000000000006</v>
      </c>
      <c r="U269" s="146">
        <f t="shared" si="93"/>
        <v>0.10050000000000006</v>
      </c>
      <c r="V269" s="146">
        <f t="shared" si="94"/>
        <v>0.10050000000000006</v>
      </c>
      <c r="W269" s="146">
        <f t="shared" si="95"/>
        <v>0.30150000000000021</v>
      </c>
      <c r="X269" s="146">
        <f t="shared" si="96"/>
        <v>0.10050000000000006</v>
      </c>
      <c r="Y269" s="161">
        <f t="shared" si="98"/>
        <v>0.31833333333333336</v>
      </c>
    </row>
    <row r="270" spans="2:25" x14ac:dyDescent="0.2">
      <c r="B270" s="1" t="str">
        <f t="shared" si="97"/>
        <v>僵尸系69</v>
      </c>
      <c r="C270" s="72">
        <f t="shared" si="79"/>
        <v>69</v>
      </c>
      <c r="D270" s="71" t="s">
        <v>3148</v>
      </c>
      <c r="E270" s="72" t="str">
        <f t="shared" si="80"/>
        <v>黑暗</v>
      </c>
      <c r="F270" s="72"/>
      <c r="G270" s="72">
        <f t="shared" si="81"/>
        <v>1665</v>
      </c>
      <c r="H270" s="72">
        <f t="shared" si="82"/>
        <v>233</v>
      </c>
      <c r="I270" s="72">
        <f t="shared" si="83"/>
        <v>443</v>
      </c>
      <c r="J270" s="72">
        <f t="shared" si="84"/>
        <v>241</v>
      </c>
      <c r="K270" s="72">
        <f t="shared" si="85"/>
        <v>840</v>
      </c>
      <c r="L270" s="72">
        <f t="shared" si="86"/>
        <v>0</v>
      </c>
      <c r="M270" s="72">
        <f t="shared" si="87"/>
        <v>670</v>
      </c>
      <c r="N270" s="72">
        <v>0</v>
      </c>
      <c r="O270" s="146">
        <f t="shared" si="88"/>
        <v>2.4870000000000001</v>
      </c>
      <c r="P270" s="157">
        <f>10%</f>
        <v>0.1</v>
      </c>
      <c r="Q270" s="146">
        <f t="shared" si="89"/>
        <v>0.11760000000000004</v>
      </c>
      <c r="R270" s="146">
        <f t="shared" si="90"/>
        <v>0.34000000000000019</v>
      </c>
      <c r="S270" s="146">
        <f t="shared" si="91"/>
        <v>0.10200000000000006</v>
      </c>
      <c r="T270" s="146">
        <f t="shared" si="92"/>
        <v>0.10200000000000006</v>
      </c>
      <c r="U270" s="146">
        <f t="shared" si="93"/>
        <v>0.10200000000000006</v>
      </c>
      <c r="V270" s="146">
        <f t="shared" si="94"/>
        <v>0.10200000000000006</v>
      </c>
      <c r="W270" s="146">
        <f t="shared" si="95"/>
        <v>0.30600000000000016</v>
      </c>
      <c r="X270" s="146">
        <f t="shared" si="96"/>
        <v>0.10200000000000006</v>
      </c>
      <c r="Y270" s="161">
        <f t="shared" si="98"/>
        <v>0.32333333333333336</v>
      </c>
    </row>
    <row r="271" spans="2:25" x14ac:dyDescent="0.2">
      <c r="B271" s="1" t="str">
        <f t="shared" si="97"/>
        <v>僵尸系70</v>
      </c>
      <c r="C271" s="72">
        <f t="shared" si="79"/>
        <v>70</v>
      </c>
      <c r="D271" s="71" t="s">
        <v>3148</v>
      </c>
      <c r="E271" s="72" t="str">
        <f t="shared" si="80"/>
        <v>黑暗</v>
      </c>
      <c r="F271" s="72"/>
      <c r="G271" s="72">
        <f t="shared" si="81"/>
        <v>1702</v>
      </c>
      <c r="H271" s="72">
        <f t="shared" si="82"/>
        <v>237</v>
      </c>
      <c r="I271" s="72">
        <f t="shared" si="83"/>
        <v>455</v>
      </c>
      <c r="J271" s="72">
        <f t="shared" si="84"/>
        <v>247</v>
      </c>
      <c r="K271" s="72">
        <f t="shared" si="85"/>
        <v>862</v>
      </c>
      <c r="L271" s="72">
        <f t="shared" si="86"/>
        <v>0</v>
      </c>
      <c r="M271" s="72">
        <f t="shared" si="87"/>
        <v>685</v>
      </c>
      <c r="N271" s="72">
        <v>0</v>
      </c>
      <c r="O271" s="146">
        <f t="shared" si="88"/>
        <v>2.5100000000000002</v>
      </c>
      <c r="P271" s="157">
        <f>10%</f>
        <v>0.1</v>
      </c>
      <c r="Q271" s="146">
        <f t="shared" si="89"/>
        <v>0.11830000000000004</v>
      </c>
      <c r="R271" s="146">
        <f t="shared" si="90"/>
        <v>0.3450000000000002</v>
      </c>
      <c r="S271" s="146">
        <f t="shared" si="91"/>
        <v>0.10350000000000006</v>
      </c>
      <c r="T271" s="146">
        <f t="shared" si="92"/>
        <v>0.10350000000000006</v>
      </c>
      <c r="U271" s="146">
        <f t="shared" si="93"/>
        <v>0.10350000000000006</v>
      </c>
      <c r="V271" s="146">
        <f t="shared" si="94"/>
        <v>0.10350000000000006</v>
      </c>
      <c r="W271" s="146">
        <f t="shared" si="95"/>
        <v>0.31050000000000022</v>
      </c>
      <c r="X271" s="146">
        <f t="shared" si="96"/>
        <v>0.10350000000000006</v>
      </c>
      <c r="Y271" s="161">
        <f t="shared" si="98"/>
        <v>0.32833333333333337</v>
      </c>
    </row>
    <row r="272" spans="2:25" x14ac:dyDescent="0.2">
      <c r="B272" s="1" t="str">
        <f t="shared" si="97"/>
        <v>僵尸系71</v>
      </c>
      <c r="C272" s="72">
        <f t="shared" si="79"/>
        <v>71</v>
      </c>
      <c r="D272" s="71" t="s">
        <v>3148</v>
      </c>
      <c r="E272" s="72" t="str">
        <f t="shared" si="80"/>
        <v>黑暗</v>
      </c>
      <c r="F272" s="72"/>
      <c r="G272" s="72">
        <f t="shared" si="81"/>
        <v>1739</v>
      </c>
      <c r="H272" s="72">
        <f t="shared" si="82"/>
        <v>241</v>
      </c>
      <c r="I272" s="72">
        <f t="shared" si="83"/>
        <v>468</v>
      </c>
      <c r="J272" s="72">
        <f t="shared" si="84"/>
        <v>252</v>
      </c>
      <c r="K272" s="72">
        <f t="shared" si="85"/>
        <v>886</v>
      </c>
      <c r="L272" s="72">
        <f t="shared" si="86"/>
        <v>0</v>
      </c>
      <c r="M272" s="72">
        <f t="shared" si="87"/>
        <v>700</v>
      </c>
      <c r="N272" s="72">
        <v>0</v>
      </c>
      <c r="O272" s="146">
        <f t="shared" si="88"/>
        <v>2.5329999999999999</v>
      </c>
      <c r="P272" s="157">
        <f>10%</f>
        <v>0.1</v>
      </c>
      <c r="Q272" s="146">
        <f t="shared" si="89"/>
        <v>0.11900000000000004</v>
      </c>
      <c r="R272" s="146">
        <f t="shared" si="90"/>
        <v>0.3500000000000002</v>
      </c>
      <c r="S272" s="146">
        <f t="shared" si="91"/>
        <v>0.10500000000000007</v>
      </c>
      <c r="T272" s="146">
        <f t="shared" si="92"/>
        <v>0.10500000000000007</v>
      </c>
      <c r="U272" s="146">
        <f t="shared" si="93"/>
        <v>0.10500000000000007</v>
      </c>
      <c r="V272" s="146">
        <f t="shared" si="94"/>
        <v>0.10500000000000007</v>
      </c>
      <c r="W272" s="146">
        <f t="shared" si="95"/>
        <v>0.31500000000000017</v>
      </c>
      <c r="X272" s="146">
        <f t="shared" si="96"/>
        <v>0.10500000000000007</v>
      </c>
      <c r="Y272" s="161">
        <f t="shared" si="98"/>
        <v>0.33333333333333331</v>
      </c>
    </row>
    <row r="273" spans="2:25" x14ac:dyDescent="0.2">
      <c r="B273" s="1" t="str">
        <f t="shared" si="97"/>
        <v>僵尸系72</v>
      </c>
      <c r="C273" s="72">
        <f t="shared" si="79"/>
        <v>72</v>
      </c>
      <c r="D273" s="71" t="s">
        <v>3148</v>
      </c>
      <c r="E273" s="72" t="str">
        <f t="shared" si="80"/>
        <v>黑暗</v>
      </c>
      <c r="F273" s="72"/>
      <c r="G273" s="72">
        <f t="shared" si="81"/>
        <v>1775</v>
      </c>
      <c r="H273" s="72">
        <f t="shared" si="82"/>
        <v>245</v>
      </c>
      <c r="I273" s="72">
        <f t="shared" si="83"/>
        <v>480</v>
      </c>
      <c r="J273" s="72">
        <f t="shared" si="84"/>
        <v>258</v>
      </c>
      <c r="K273" s="72">
        <f t="shared" si="85"/>
        <v>909</v>
      </c>
      <c r="L273" s="72">
        <f t="shared" si="86"/>
        <v>0</v>
      </c>
      <c r="M273" s="72">
        <f t="shared" si="87"/>
        <v>715</v>
      </c>
      <c r="N273" s="72">
        <v>0</v>
      </c>
      <c r="O273" s="146">
        <f t="shared" si="88"/>
        <v>2.556</v>
      </c>
      <c r="P273" s="157">
        <f>10%</f>
        <v>0.1</v>
      </c>
      <c r="Q273" s="146">
        <f t="shared" si="89"/>
        <v>0.11970000000000004</v>
      </c>
      <c r="R273" s="146">
        <f t="shared" si="90"/>
        <v>0.3550000000000002</v>
      </c>
      <c r="S273" s="146">
        <f t="shared" si="91"/>
        <v>0.10650000000000007</v>
      </c>
      <c r="T273" s="146">
        <f t="shared" si="92"/>
        <v>0.10650000000000007</v>
      </c>
      <c r="U273" s="146">
        <f t="shared" si="93"/>
        <v>0.10650000000000007</v>
      </c>
      <c r="V273" s="146">
        <f t="shared" si="94"/>
        <v>0.10650000000000007</v>
      </c>
      <c r="W273" s="146">
        <f t="shared" si="95"/>
        <v>0.31950000000000023</v>
      </c>
      <c r="X273" s="146">
        <f t="shared" si="96"/>
        <v>0.10650000000000007</v>
      </c>
      <c r="Y273" s="161">
        <f t="shared" si="98"/>
        <v>0.33833333333333332</v>
      </c>
    </row>
    <row r="274" spans="2:25" x14ac:dyDescent="0.2">
      <c r="B274" s="1" t="str">
        <f t="shared" si="97"/>
        <v>僵尸系73</v>
      </c>
      <c r="C274" s="72">
        <f t="shared" si="79"/>
        <v>73</v>
      </c>
      <c r="D274" s="71" t="s">
        <v>3148</v>
      </c>
      <c r="E274" s="72" t="str">
        <f t="shared" si="80"/>
        <v>黑暗</v>
      </c>
      <c r="F274" s="72"/>
      <c r="G274" s="72">
        <f t="shared" si="81"/>
        <v>1811</v>
      </c>
      <c r="H274" s="72">
        <f t="shared" si="82"/>
        <v>249</v>
      </c>
      <c r="I274" s="72">
        <f t="shared" si="83"/>
        <v>492</v>
      </c>
      <c r="J274" s="72">
        <f t="shared" si="84"/>
        <v>264</v>
      </c>
      <c r="K274" s="72">
        <f t="shared" si="85"/>
        <v>933</v>
      </c>
      <c r="L274" s="72">
        <f t="shared" si="86"/>
        <v>0</v>
      </c>
      <c r="M274" s="72">
        <f t="shared" si="87"/>
        <v>730</v>
      </c>
      <c r="N274" s="72">
        <v>0</v>
      </c>
      <c r="O274" s="146">
        <f t="shared" si="88"/>
        <v>2.5789999999999997</v>
      </c>
      <c r="P274" s="157">
        <f>10%</f>
        <v>0.1</v>
      </c>
      <c r="Q274" s="146">
        <f t="shared" si="89"/>
        <v>0.12040000000000003</v>
      </c>
      <c r="R274" s="146">
        <f t="shared" si="90"/>
        <v>0.36000000000000021</v>
      </c>
      <c r="S274" s="146">
        <f t="shared" si="91"/>
        <v>0.10800000000000007</v>
      </c>
      <c r="T274" s="146">
        <f t="shared" si="92"/>
        <v>0.10800000000000007</v>
      </c>
      <c r="U274" s="146">
        <f t="shared" si="93"/>
        <v>0.10800000000000007</v>
      </c>
      <c r="V274" s="146">
        <f t="shared" si="94"/>
        <v>0.10800000000000007</v>
      </c>
      <c r="W274" s="146">
        <f t="shared" si="95"/>
        <v>0.32400000000000018</v>
      </c>
      <c r="X274" s="146">
        <f t="shared" si="96"/>
        <v>0.10800000000000007</v>
      </c>
      <c r="Y274" s="161">
        <f t="shared" si="98"/>
        <v>0.34333333333333332</v>
      </c>
    </row>
    <row r="275" spans="2:25" x14ac:dyDescent="0.2">
      <c r="B275" s="1" t="str">
        <f t="shared" si="97"/>
        <v>僵尸系74</v>
      </c>
      <c r="C275" s="72">
        <f t="shared" si="79"/>
        <v>74</v>
      </c>
      <c r="D275" s="71" t="s">
        <v>3148</v>
      </c>
      <c r="E275" s="72" t="str">
        <f t="shared" si="80"/>
        <v>黑暗</v>
      </c>
      <c r="F275" s="72"/>
      <c r="G275" s="72">
        <f t="shared" si="81"/>
        <v>1848</v>
      </c>
      <c r="H275" s="72">
        <f t="shared" si="82"/>
        <v>254</v>
      </c>
      <c r="I275" s="72">
        <f t="shared" si="83"/>
        <v>505</v>
      </c>
      <c r="J275" s="72">
        <f t="shared" si="84"/>
        <v>269</v>
      </c>
      <c r="K275" s="72">
        <f t="shared" si="85"/>
        <v>957</v>
      </c>
      <c r="L275" s="72">
        <f t="shared" si="86"/>
        <v>0</v>
      </c>
      <c r="M275" s="72">
        <f t="shared" si="87"/>
        <v>745</v>
      </c>
      <c r="N275" s="72">
        <v>0</v>
      </c>
      <c r="O275" s="146">
        <f t="shared" si="88"/>
        <v>2.6019999999999999</v>
      </c>
      <c r="P275" s="157">
        <f>10%</f>
        <v>0.1</v>
      </c>
      <c r="Q275" s="146">
        <f t="shared" si="89"/>
        <v>0.12110000000000004</v>
      </c>
      <c r="R275" s="146">
        <f t="shared" si="90"/>
        <v>0.36500000000000021</v>
      </c>
      <c r="S275" s="146">
        <f t="shared" si="91"/>
        <v>0.10950000000000007</v>
      </c>
      <c r="T275" s="146">
        <f t="shared" si="92"/>
        <v>0.10950000000000007</v>
      </c>
      <c r="U275" s="146">
        <f t="shared" si="93"/>
        <v>0.10950000000000007</v>
      </c>
      <c r="V275" s="146">
        <f t="shared" si="94"/>
        <v>0.10950000000000007</v>
      </c>
      <c r="W275" s="146">
        <f t="shared" si="95"/>
        <v>0.32850000000000024</v>
      </c>
      <c r="X275" s="146">
        <f t="shared" si="96"/>
        <v>0.10950000000000007</v>
      </c>
      <c r="Y275" s="161">
        <f t="shared" si="98"/>
        <v>0.34833333333333333</v>
      </c>
    </row>
    <row r="276" spans="2:25" x14ac:dyDescent="0.2">
      <c r="B276" s="1" t="str">
        <f t="shared" si="97"/>
        <v>僵尸系75</v>
      </c>
      <c r="C276" s="72">
        <f t="shared" si="79"/>
        <v>75</v>
      </c>
      <c r="D276" s="71" t="s">
        <v>3148</v>
      </c>
      <c r="E276" s="72" t="str">
        <f t="shared" si="80"/>
        <v>黑暗</v>
      </c>
      <c r="F276" s="72"/>
      <c r="G276" s="72">
        <f t="shared" si="81"/>
        <v>1884</v>
      </c>
      <c r="H276" s="72">
        <f t="shared" si="82"/>
        <v>259</v>
      </c>
      <c r="I276" s="72">
        <f t="shared" si="83"/>
        <v>518</v>
      </c>
      <c r="J276" s="72">
        <f t="shared" si="84"/>
        <v>276</v>
      </c>
      <c r="K276" s="72">
        <f t="shared" si="85"/>
        <v>982</v>
      </c>
      <c r="L276" s="72">
        <f t="shared" si="86"/>
        <v>0</v>
      </c>
      <c r="M276" s="72">
        <f t="shared" si="87"/>
        <v>760</v>
      </c>
      <c r="N276" s="72">
        <v>0</v>
      </c>
      <c r="O276" s="146">
        <f t="shared" si="88"/>
        <v>2.625</v>
      </c>
      <c r="P276" s="157">
        <f>10%</f>
        <v>0.1</v>
      </c>
      <c r="Q276" s="146">
        <f t="shared" si="89"/>
        <v>0.12180000000000005</v>
      </c>
      <c r="R276" s="146">
        <f t="shared" si="90"/>
        <v>0.37000000000000022</v>
      </c>
      <c r="S276" s="146">
        <f t="shared" si="91"/>
        <v>0.11100000000000007</v>
      </c>
      <c r="T276" s="146">
        <f t="shared" si="92"/>
        <v>0.11100000000000007</v>
      </c>
      <c r="U276" s="146">
        <f t="shared" si="93"/>
        <v>0.11100000000000007</v>
      </c>
      <c r="V276" s="146">
        <f t="shared" si="94"/>
        <v>0.11100000000000007</v>
      </c>
      <c r="W276" s="146">
        <f t="shared" si="95"/>
        <v>0.33300000000000018</v>
      </c>
      <c r="X276" s="146">
        <f t="shared" si="96"/>
        <v>0.11100000000000007</v>
      </c>
      <c r="Y276" s="161">
        <f t="shared" si="98"/>
        <v>0.35333333333333328</v>
      </c>
    </row>
    <row r="277" spans="2:25" x14ac:dyDescent="0.2">
      <c r="B277" s="1" t="str">
        <f t="shared" si="97"/>
        <v>僵尸系76</v>
      </c>
      <c r="C277" s="72">
        <f t="shared" si="79"/>
        <v>76</v>
      </c>
      <c r="D277" s="71" t="s">
        <v>3148</v>
      </c>
      <c r="E277" s="72" t="str">
        <f t="shared" si="80"/>
        <v>黑暗</v>
      </c>
      <c r="F277" s="72"/>
      <c r="G277" s="72">
        <f t="shared" si="81"/>
        <v>1921</v>
      </c>
      <c r="H277" s="72">
        <f t="shared" si="82"/>
        <v>264</v>
      </c>
      <c r="I277" s="72">
        <f t="shared" si="83"/>
        <v>532</v>
      </c>
      <c r="J277" s="72">
        <f t="shared" si="84"/>
        <v>281</v>
      </c>
      <c r="K277" s="72">
        <f t="shared" si="85"/>
        <v>1008</v>
      </c>
      <c r="L277" s="72">
        <f t="shared" si="86"/>
        <v>0</v>
      </c>
      <c r="M277" s="72">
        <f t="shared" si="87"/>
        <v>775</v>
      </c>
      <c r="N277" s="72">
        <v>0</v>
      </c>
      <c r="O277" s="146">
        <f t="shared" si="88"/>
        <v>2.6479999999999997</v>
      </c>
      <c r="P277" s="157">
        <f>10%</f>
        <v>0.1</v>
      </c>
      <c r="Q277" s="146">
        <f t="shared" si="89"/>
        <v>0.12250000000000004</v>
      </c>
      <c r="R277" s="146">
        <f t="shared" si="90"/>
        <v>0.37500000000000022</v>
      </c>
      <c r="S277" s="146">
        <f t="shared" si="91"/>
        <v>0.11250000000000007</v>
      </c>
      <c r="T277" s="146">
        <f t="shared" si="92"/>
        <v>0.11250000000000007</v>
      </c>
      <c r="U277" s="146">
        <f t="shared" si="93"/>
        <v>0.11250000000000007</v>
      </c>
      <c r="V277" s="146">
        <f t="shared" si="94"/>
        <v>0.11250000000000007</v>
      </c>
      <c r="W277" s="146">
        <f t="shared" si="95"/>
        <v>0.33750000000000024</v>
      </c>
      <c r="X277" s="146">
        <f t="shared" si="96"/>
        <v>0.11250000000000007</v>
      </c>
      <c r="Y277" s="161">
        <f t="shared" si="98"/>
        <v>0.35833333333333328</v>
      </c>
    </row>
    <row r="278" spans="2:25" x14ac:dyDescent="0.2">
      <c r="B278" s="1" t="str">
        <f t="shared" si="97"/>
        <v>僵尸系77</v>
      </c>
      <c r="C278" s="72">
        <f t="shared" si="79"/>
        <v>77</v>
      </c>
      <c r="D278" s="71" t="s">
        <v>3148</v>
      </c>
      <c r="E278" s="72" t="str">
        <f t="shared" si="80"/>
        <v>黑暗</v>
      </c>
      <c r="F278" s="72"/>
      <c r="G278" s="72">
        <f t="shared" si="81"/>
        <v>1960</v>
      </c>
      <c r="H278" s="72">
        <f t="shared" si="82"/>
        <v>269</v>
      </c>
      <c r="I278" s="72">
        <f t="shared" si="83"/>
        <v>546</v>
      </c>
      <c r="J278" s="72">
        <f t="shared" si="84"/>
        <v>288</v>
      </c>
      <c r="K278" s="72">
        <f t="shared" si="85"/>
        <v>1033</v>
      </c>
      <c r="L278" s="72">
        <f t="shared" si="86"/>
        <v>0</v>
      </c>
      <c r="M278" s="72">
        <f t="shared" si="87"/>
        <v>790</v>
      </c>
      <c r="N278" s="72">
        <v>0</v>
      </c>
      <c r="O278" s="146">
        <f t="shared" si="88"/>
        <v>2.6709999999999998</v>
      </c>
      <c r="P278" s="157">
        <f>10%</f>
        <v>0.1</v>
      </c>
      <c r="Q278" s="146">
        <f t="shared" si="89"/>
        <v>0.12320000000000005</v>
      </c>
      <c r="R278" s="146">
        <f t="shared" si="90"/>
        <v>0.38000000000000023</v>
      </c>
      <c r="S278" s="146">
        <f t="shared" si="91"/>
        <v>0.11400000000000007</v>
      </c>
      <c r="T278" s="146">
        <f t="shared" si="92"/>
        <v>0.11400000000000007</v>
      </c>
      <c r="U278" s="146">
        <f t="shared" si="93"/>
        <v>0.11400000000000007</v>
      </c>
      <c r="V278" s="146">
        <f t="shared" si="94"/>
        <v>0.11400000000000007</v>
      </c>
      <c r="W278" s="146">
        <f t="shared" si="95"/>
        <v>0.34200000000000019</v>
      </c>
      <c r="X278" s="146">
        <f t="shared" si="96"/>
        <v>0.11400000000000007</v>
      </c>
      <c r="Y278" s="161">
        <f t="shared" si="98"/>
        <v>0.36333333333333329</v>
      </c>
    </row>
    <row r="279" spans="2:25" x14ac:dyDescent="0.2">
      <c r="B279" s="1" t="str">
        <f t="shared" si="97"/>
        <v>僵尸系78</v>
      </c>
      <c r="C279" s="72">
        <f t="shared" si="79"/>
        <v>78</v>
      </c>
      <c r="D279" s="71" t="s">
        <v>3148</v>
      </c>
      <c r="E279" s="72" t="str">
        <f t="shared" si="80"/>
        <v>黑暗</v>
      </c>
      <c r="F279" s="72"/>
      <c r="G279" s="72">
        <f t="shared" si="81"/>
        <v>1997</v>
      </c>
      <c r="H279" s="72">
        <f t="shared" si="82"/>
        <v>274</v>
      </c>
      <c r="I279" s="72">
        <f t="shared" si="83"/>
        <v>559</v>
      </c>
      <c r="J279" s="72">
        <f t="shared" si="84"/>
        <v>293</v>
      </c>
      <c r="K279" s="72">
        <f t="shared" si="85"/>
        <v>1059</v>
      </c>
      <c r="L279" s="72">
        <f t="shared" si="86"/>
        <v>0</v>
      </c>
      <c r="M279" s="72">
        <f t="shared" si="87"/>
        <v>807</v>
      </c>
      <c r="N279" s="72">
        <v>0</v>
      </c>
      <c r="O279" s="146">
        <f t="shared" si="88"/>
        <v>2.694</v>
      </c>
      <c r="P279" s="157">
        <f>10%</f>
        <v>0.1</v>
      </c>
      <c r="Q279" s="146">
        <f t="shared" si="89"/>
        <v>0.12390000000000004</v>
      </c>
      <c r="R279" s="146">
        <f t="shared" si="90"/>
        <v>0.38500000000000023</v>
      </c>
      <c r="S279" s="146">
        <f t="shared" si="91"/>
        <v>0.11550000000000007</v>
      </c>
      <c r="T279" s="146">
        <f t="shared" si="92"/>
        <v>0.11550000000000007</v>
      </c>
      <c r="U279" s="146">
        <f t="shared" si="93"/>
        <v>0.11550000000000007</v>
      </c>
      <c r="V279" s="146">
        <f t="shared" si="94"/>
        <v>0.11550000000000007</v>
      </c>
      <c r="W279" s="146">
        <f t="shared" si="95"/>
        <v>0.34650000000000025</v>
      </c>
      <c r="X279" s="146">
        <f t="shared" si="96"/>
        <v>0.11550000000000007</v>
      </c>
      <c r="Y279" s="161">
        <f t="shared" si="98"/>
        <v>0.36899999999999999</v>
      </c>
    </row>
    <row r="280" spans="2:25" x14ac:dyDescent="0.2">
      <c r="B280" s="1" t="str">
        <f t="shared" si="97"/>
        <v>僵尸系79</v>
      </c>
      <c r="C280" s="72">
        <f t="shared" si="79"/>
        <v>79</v>
      </c>
      <c r="D280" s="71" t="s">
        <v>3148</v>
      </c>
      <c r="E280" s="72" t="str">
        <f t="shared" si="80"/>
        <v>黑暗</v>
      </c>
      <c r="F280" s="72"/>
      <c r="G280" s="72">
        <f t="shared" si="81"/>
        <v>2035</v>
      </c>
      <c r="H280" s="72">
        <f t="shared" si="82"/>
        <v>279</v>
      </c>
      <c r="I280" s="72">
        <f t="shared" si="83"/>
        <v>573</v>
      </c>
      <c r="J280" s="72">
        <f t="shared" si="84"/>
        <v>300</v>
      </c>
      <c r="K280" s="72">
        <f t="shared" si="85"/>
        <v>1086</v>
      </c>
      <c r="L280" s="72">
        <f t="shared" si="86"/>
        <v>0</v>
      </c>
      <c r="M280" s="72">
        <f t="shared" si="87"/>
        <v>823</v>
      </c>
      <c r="N280" s="72">
        <v>0</v>
      </c>
      <c r="O280" s="146">
        <f t="shared" si="88"/>
        <v>2.7170000000000001</v>
      </c>
      <c r="P280" s="157">
        <f>10%</f>
        <v>0.1</v>
      </c>
      <c r="Q280" s="146">
        <f t="shared" si="89"/>
        <v>0.12460000000000004</v>
      </c>
      <c r="R280" s="146">
        <f t="shared" si="90"/>
        <v>0.39000000000000024</v>
      </c>
      <c r="S280" s="146">
        <f t="shared" si="91"/>
        <v>0.11700000000000008</v>
      </c>
      <c r="T280" s="146">
        <f t="shared" si="92"/>
        <v>0.11700000000000008</v>
      </c>
      <c r="U280" s="146">
        <f t="shared" si="93"/>
        <v>0.11700000000000008</v>
      </c>
      <c r="V280" s="146">
        <f t="shared" si="94"/>
        <v>0.11700000000000008</v>
      </c>
      <c r="W280" s="146">
        <f t="shared" si="95"/>
        <v>0.3510000000000002</v>
      </c>
      <c r="X280" s="146">
        <f t="shared" si="96"/>
        <v>0.11700000000000008</v>
      </c>
      <c r="Y280" s="161">
        <f t="shared" si="98"/>
        <v>0.3743333333333333</v>
      </c>
    </row>
    <row r="281" spans="2:25" x14ac:dyDescent="0.2">
      <c r="B281" s="1" t="str">
        <f t="shared" si="97"/>
        <v>僵尸系80</v>
      </c>
      <c r="C281" s="72">
        <f t="shared" si="79"/>
        <v>80</v>
      </c>
      <c r="D281" s="71" t="s">
        <v>3148</v>
      </c>
      <c r="E281" s="72" t="str">
        <f t="shared" si="80"/>
        <v>黑暗</v>
      </c>
      <c r="F281" s="72"/>
      <c r="G281" s="72">
        <f t="shared" si="81"/>
        <v>2073</v>
      </c>
      <c r="H281" s="72">
        <f t="shared" si="82"/>
        <v>284</v>
      </c>
      <c r="I281" s="72">
        <f t="shared" si="83"/>
        <v>587</v>
      </c>
      <c r="J281" s="72">
        <f t="shared" si="84"/>
        <v>305</v>
      </c>
      <c r="K281" s="72">
        <f t="shared" si="85"/>
        <v>1111</v>
      </c>
      <c r="L281" s="72">
        <f t="shared" si="86"/>
        <v>0</v>
      </c>
      <c r="M281" s="72">
        <f t="shared" si="87"/>
        <v>840</v>
      </c>
      <c r="N281" s="72">
        <v>0</v>
      </c>
      <c r="O281" s="146">
        <f t="shared" si="88"/>
        <v>2.74</v>
      </c>
      <c r="P281" s="157">
        <f>10%</f>
        <v>0.1</v>
      </c>
      <c r="Q281" s="146">
        <f t="shared" si="89"/>
        <v>0.12530000000000005</v>
      </c>
      <c r="R281" s="146">
        <f t="shared" si="90"/>
        <v>0.39500000000000024</v>
      </c>
      <c r="S281" s="146">
        <f t="shared" si="91"/>
        <v>0.11850000000000008</v>
      </c>
      <c r="T281" s="146">
        <f t="shared" si="92"/>
        <v>0.11850000000000008</v>
      </c>
      <c r="U281" s="146">
        <f t="shared" si="93"/>
        <v>0.11850000000000008</v>
      </c>
      <c r="V281" s="146">
        <f t="shared" si="94"/>
        <v>0.11850000000000008</v>
      </c>
      <c r="W281" s="146">
        <f t="shared" si="95"/>
        <v>0.35550000000000026</v>
      </c>
      <c r="X281" s="146">
        <f t="shared" si="96"/>
        <v>0.11850000000000008</v>
      </c>
      <c r="Y281" s="161">
        <f t="shared" si="98"/>
        <v>0.38</v>
      </c>
    </row>
    <row r="282" spans="2:25" x14ac:dyDescent="0.2">
      <c r="B282" s="1" t="str">
        <f t="shared" si="97"/>
        <v>僵尸系81</v>
      </c>
      <c r="C282" s="72">
        <f t="shared" si="79"/>
        <v>81</v>
      </c>
      <c r="D282" s="71" t="s">
        <v>3148</v>
      </c>
      <c r="E282" s="72" t="str">
        <f t="shared" si="80"/>
        <v>黑暗</v>
      </c>
      <c r="F282" s="72"/>
      <c r="G282" s="72">
        <f t="shared" si="81"/>
        <v>2109</v>
      </c>
      <c r="H282" s="72">
        <f t="shared" si="82"/>
        <v>289</v>
      </c>
      <c r="I282" s="72">
        <f t="shared" si="83"/>
        <v>602</v>
      </c>
      <c r="J282" s="72">
        <f t="shared" si="84"/>
        <v>312</v>
      </c>
      <c r="K282" s="72">
        <f t="shared" si="85"/>
        <v>1138</v>
      </c>
      <c r="L282" s="72">
        <f t="shared" si="86"/>
        <v>0</v>
      </c>
      <c r="M282" s="72">
        <f t="shared" si="87"/>
        <v>856</v>
      </c>
      <c r="N282" s="72">
        <v>0</v>
      </c>
      <c r="O282" s="146">
        <f t="shared" si="88"/>
        <v>2.7629999999999999</v>
      </c>
      <c r="P282" s="157">
        <f>10%</f>
        <v>0.1</v>
      </c>
      <c r="Q282" s="146">
        <f t="shared" si="89"/>
        <v>0.12600000000000006</v>
      </c>
      <c r="R282" s="146">
        <f t="shared" si="90"/>
        <v>0.40000000000000024</v>
      </c>
      <c r="S282" s="146">
        <f t="shared" si="91"/>
        <v>0.12000000000000008</v>
      </c>
      <c r="T282" s="146">
        <f t="shared" si="92"/>
        <v>0.12000000000000008</v>
      </c>
      <c r="U282" s="146">
        <f t="shared" si="93"/>
        <v>0.12000000000000008</v>
      </c>
      <c r="V282" s="146">
        <f t="shared" si="94"/>
        <v>0.12000000000000008</v>
      </c>
      <c r="W282" s="146">
        <f t="shared" si="95"/>
        <v>0.36000000000000021</v>
      </c>
      <c r="X282" s="146">
        <f t="shared" si="96"/>
        <v>0.12000000000000008</v>
      </c>
      <c r="Y282" s="161">
        <f t="shared" si="98"/>
        <v>0.38533333333333331</v>
      </c>
    </row>
    <row r="283" spans="2:25" x14ac:dyDescent="0.2">
      <c r="B283" s="1" t="str">
        <f t="shared" si="97"/>
        <v>僵尸系82</v>
      </c>
      <c r="C283" s="72">
        <f t="shared" si="79"/>
        <v>82</v>
      </c>
      <c r="D283" s="71" t="s">
        <v>3148</v>
      </c>
      <c r="E283" s="72" t="str">
        <f t="shared" si="80"/>
        <v>黑暗</v>
      </c>
      <c r="F283" s="72"/>
      <c r="G283" s="72">
        <f t="shared" si="81"/>
        <v>2147</v>
      </c>
      <c r="H283" s="72">
        <f t="shared" si="82"/>
        <v>294</v>
      </c>
      <c r="I283" s="72">
        <f t="shared" si="83"/>
        <v>616</v>
      </c>
      <c r="J283" s="72">
        <f t="shared" si="84"/>
        <v>317</v>
      </c>
      <c r="K283" s="72">
        <f t="shared" si="85"/>
        <v>1167</v>
      </c>
      <c r="L283" s="72">
        <f t="shared" si="86"/>
        <v>0</v>
      </c>
      <c r="M283" s="72">
        <f t="shared" si="87"/>
        <v>873</v>
      </c>
      <c r="N283" s="72">
        <v>0</v>
      </c>
      <c r="O283" s="146">
        <f t="shared" si="88"/>
        <v>2.786</v>
      </c>
      <c r="P283" s="157">
        <f>10%</f>
        <v>0.1</v>
      </c>
      <c r="Q283" s="146">
        <f t="shared" si="89"/>
        <v>0.12670000000000003</v>
      </c>
      <c r="R283" s="146">
        <f t="shared" si="90"/>
        <v>0.40500000000000025</v>
      </c>
      <c r="S283" s="146">
        <f t="shared" si="91"/>
        <v>0.12150000000000008</v>
      </c>
      <c r="T283" s="146">
        <f t="shared" si="92"/>
        <v>0.12150000000000008</v>
      </c>
      <c r="U283" s="146">
        <f t="shared" si="93"/>
        <v>0.12150000000000008</v>
      </c>
      <c r="V283" s="146">
        <f t="shared" si="94"/>
        <v>0.12150000000000008</v>
      </c>
      <c r="W283" s="146">
        <f t="shared" si="95"/>
        <v>0.36450000000000027</v>
      </c>
      <c r="X283" s="146">
        <f t="shared" si="96"/>
        <v>0.12150000000000008</v>
      </c>
      <c r="Y283" s="161">
        <f t="shared" si="98"/>
        <v>0.39100000000000001</v>
      </c>
    </row>
    <row r="284" spans="2:25" x14ac:dyDescent="0.2">
      <c r="B284" s="1" t="str">
        <f t="shared" si="97"/>
        <v>僵尸系83</v>
      </c>
      <c r="C284" s="72">
        <f t="shared" si="79"/>
        <v>83</v>
      </c>
      <c r="D284" s="71" t="s">
        <v>3148</v>
      </c>
      <c r="E284" s="72" t="str">
        <f t="shared" si="80"/>
        <v>黑暗</v>
      </c>
      <c r="F284" s="72"/>
      <c r="G284" s="72">
        <f t="shared" si="81"/>
        <v>2185</v>
      </c>
      <c r="H284" s="72">
        <f t="shared" si="82"/>
        <v>299</v>
      </c>
      <c r="I284" s="72">
        <f t="shared" si="83"/>
        <v>631</v>
      </c>
      <c r="J284" s="72">
        <f t="shared" si="84"/>
        <v>324</v>
      </c>
      <c r="K284" s="72">
        <f t="shared" si="85"/>
        <v>1195</v>
      </c>
      <c r="L284" s="72">
        <f t="shared" si="86"/>
        <v>0</v>
      </c>
      <c r="M284" s="72">
        <f t="shared" si="87"/>
        <v>889</v>
      </c>
      <c r="N284" s="72">
        <v>0</v>
      </c>
      <c r="O284" s="146">
        <f t="shared" si="88"/>
        <v>2.8089999999999997</v>
      </c>
      <c r="P284" s="157">
        <f>10%</f>
        <v>0.1</v>
      </c>
      <c r="Q284" s="146">
        <f t="shared" si="89"/>
        <v>0.12740000000000004</v>
      </c>
      <c r="R284" s="146">
        <f t="shared" si="90"/>
        <v>0.41000000000000025</v>
      </c>
      <c r="S284" s="146">
        <f t="shared" si="91"/>
        <v>0.12300000000000008</v>
      </c>
      <c r="T284" s="146">
        <f t="shared" si="92"/>
        <v>0.12300000000000008</v>
      </c>
      <c r="U284" s="146">
        <f t="shared" si="93"/>
        <v>0.12300000000000008</v>
      </c>
      <c r="V284" s="146">
        <f t="shared" si="94"/>
        <v>0.12300000000000008</v>
      </c>
      <c r="W284" s="146">
        <f t="shared" si="95"/>
        <v>0.36900000000000022</v>
      </c>
      <c r="X284" s="146">
        <f t="shared" si="96"/>
        <v>0.12300000000000008</v>
      </c>
      <c r="Y284" s="161">
        <f t="shared" si="98"/>
        <v>0.39633333333333332</v>
      </c>
    </row>
    <row r="285" spans="2:25" x14ac:dyDescent="0.2">
      <c r="B285" s="1" t="str">
        <f t="shared" si="97"/>
        <v>僵尸系84</v>
      </c>
      <c r="C285" s="72">
        <f t="shared" si="79"/>
        <v>84</v>
      </c>
      <c r="D285" s="71" t="s">
        <v>3148</v>
      </c>
      <c r="E285" s="72" t="str">
        <f t="shared" si="80"/>
        <v>黑暗</v>
      </c>
      <c r="F285" s="72"/>
      <c r="G285" s="72">
        <f t="shared" si="81"/>
        <v>2223</v>
      </c>
      <c r="H285" s="72">
        <f t="shared" si="82"/>
        <v>304</v>
      </c>
      <c r="I285" s="72">
        <f t="shared" si="83"/>
        <v>646</v>
      </c>
      <c r="J285" s="72">
        <f t="shared" si="84"/>
        <v>330</v>
      </c>
      <c r="K285" s="72">
        <f t="shared" si="85"/>
        <v>1224</v>
      </c>
      <c r="L285" s="72">
        <f t="shared" si="86"/>
        <v>0</v>
      </c>
      <c r="M285" s="72">
        <f t="shared" si="87"/>
        <v>906</v>
      </c>
      <c r="N285" s="72">
        <v>0</v>
      </c>
      <c r="O285" s="146">
        <f t="shared" si="88"/>
        <v>2.8319999999999999</v>
      </c>
      <c r="P285" s="157">
        <f>10%</f>
        <v>0.1</v>
      </c>
      <c r="Q285" s="146">
        <f t="shared" si="89"/>
        <v>0.12810000000000005</v>
      </c>
      <c r="R285" s="146">
        <f t="shared" si="90"/>
        <v>0.41500000000000026</v>
      </c>
      <c r="S285" s="146">
        <f t="shared" si="91"/>
        <v>0.12450000000000008</v>
      </c>
      <c r="T285" s="146">
        <f t="shared" si="92"/>
        <v>0.12450000000000008</v>
      </c>
      <c r="U285" s="146">
        <f t="shared" si="93"/>
        <v>0.12450000000000008</v>
      </c>
      <c r="V285" s="146">
        <f t="shared" si="94"/>
        <v>0.12450000000000008</v>
      </c>
      <c r="W285" s="146">
        <f t="shared" si="95"/>
        <v>0.37350000000000028</v>
      </c>
      <c r="X285" s="146">
        <f t="shared" si="96"/>
        <v>0.12450000000000008</v>
      </c>
      <c r="Y285" s="161">
        <f t="shared" si="98"/>
        <v>0.40200000000000002</v>
      </c>
    </row>
    <row r="286" spans="2:25" x14ac:dyDescent="0.2">
      <c r="B286" s="1" t="str">
        <f t="shared" si="97"/>
        <v>僵尸系85</v>
      </c>
      <c r="C286" s="72">
        <f t="shared" si="79"/>
        <v>85</v>
      </c>
      <c r="D286" s="71" t="s">
        <v>3148</v>
      </c>
      <c r="E286" s="72" t="str">
        <f t="shared" si="80"/>
        <v>黑暗</v>
      </c>
      <c r="F286" s="72"/>
      <c r="G286" s="72">
        <f t="shared" si="81"/>
        <v>2262</v>
      </c>
      <c r="H286" s="72">
        <f t="shared" si="82"/>
        <v>309</v>
      </c>
      <c r="I286" s="72">
        <f t="shared" si="83"/>
        <v>662</v>
      </c>
      <c r="J286" s="72">
        <f t="shared" si="84"/>
        <v>336</v>
      </c>
      <c r="K286" s="72">
        <f t="shared" si="85"/>
        <v>1252</v>
      </c>
      <c r="L286" s="72">
        <f t="shared" si="86"/>
        <v>0</v>
      </c>
      <c r="M286" s="72">
        <f t="shared" si="87"/>
        <v>922</v>
      </c>
      <c r="N286" s="72">
        <v>0</v>
      </c>
      <c r="O286" s="146">
        <f t="shared" si="88"/>
        <v>2.8549999999999995</v>
      </c>
      <c r="P286" s="157">
        <f>10%</f>
        <v>0.1</v>
      </c>
      <c r="Q286" s="146">
        <f t="shared" si="89"/>
        <v>0.12880000000000005</v>
      </c>
      <c r="R286" s="146">
        <f t="shared" si="90"/>
        <v>0.42000000000000026</v>
      </c>
      <c r="S286" s="146">
        <f t="shared" si="91"/>
        <v>0.12600000000000008</v>
      </c>
      <c r="T286" s="146">
        <f t="shared" si="92"/>
        <v>0.12600000000000008</v>
      </c>
      <c r="U286" s="146">
        <f t="shared" si="93"/>
        <v>0.12600000000000008</v>
      </c>
      <c r="V286" s="146">
        <f t="shared" si="94"/>
        <v>0.12600000000000008</v>
      </c>
      <c r="W286" s="146">
        <f t="shared" si="95"/>
        <v>0.37800000000000022</v>
      </c>
      <c r="X286" s="146">
        <f t="shared" si="96"/>
        <v>0.12600000000000008</v>
      </c>
      <c r="Y286" s="161">
        <f t="shared" si="98"/>
        <v>0.40733333333333333</v>
      </c>
    </row>
    <row r="287" spans="2:25" x14ac:dyDescent="0.2">
      <c r="B287" s="1" t="str">
        <f t="shared" si="97"/>
        <v>僵尸系86</v>
      </c>
      <c r="C287" s="72">
        <f t="shared" si="79"/>
        <v>86</v>
      </c>
      <c r="D287" s="71" t="s">
        <v>3148</v>
      </c>
      <c r="E287" s="72" t="str">
        <f t="shared" si="80"/>
        <v>黑暗</v>
      </c>
      <c r="F287" s="72"/>
      <c r="G287" s="72">
        <f t="shared" si="81"/>
        <v>2301</v>
      </c>
      <c r="H287" s="72">
        <f t="shared" si="82"/>
        <v>314</v>
      </c>
      <c r="I287" s="72">
        <f t="shared" si="83"/>
        <v>677</v>
      </c>
      <c r="J287" s="72">
        <f t="shared" si="84"/>
        <v>343</v>
      </c>
      <c r="K287" s="72">
        <f t="shared" si="85"/>
        <v>1282</v>
      </c>
      <c r="L287" s="72">
        <f t="shared" si="86"/>
        <v>0</v>
      </c>
      <c r="M287" s="72">
        <f t="shared" si="87"/>
        <v>939</v>
      </c>
      <c r="N287" s="72">
        <v>0</v>
      </c>
      <c r="O287" s="146">
        <f t="shared" si="88"/>
        <v>2.8779999999999997</v>
      </c>
      <c r="P287" s="157">
        <f>10%</f>
        <v>0.1</v>
      </c>
      <c r="Q287" s="146">
        <f t="shared" si="89"/>
        <v>0.12950000000000006</v>
      </c>
      <c r="R287" s="146">
        <f t="shared" si="90"/>
        <v>0.42500000000000027</v>
      </c>
      <c r="S287" s="146">
        <f t="shared" si="91"/>
        <v>0.12750000000000009</v>
      </c>
      <c r="T287" s="146">
        <f t="shared" si="92"/>
        <v>0.12750000000000009</v>
      </c>
      <c r="U287" s="146">
        <f t="shared" si="93"/>
        <v>0.12750000000000009</v>
      </c>
      <c r="V287" s="146">
        <f t="shared" si="94"/>
        <v>0.12750000000000009</v>
      </c>
      <c r="W287" s="146">
        <f t="shared" si="95"/>
        <v>0.38250000000000028</v>
      </c>
      <c r="X287" s="146">
        <f t="shared" si="96"/>
        <v>0.12750000000000009</v>
      </c>
      <c r="Y287" s="161">
        <f t="shared" si="98"/>
        <v>0.41300000000000003</v>
      </c>
    </row>
    <row r="288" spans="2:25" x14ac:dyDescent="0.2">
      <c r="B288" s="1" t="str">
        <f t="shared" si="97"/>
        <v>僵尸系87</v>
      </c>
      <c r="C288" s="72">
        <f t="shared" si="79"/>
        <v>87</v>
      </c>
      <c r="D288" s="71" t="s">
        <v>3148</v>
      </c>
      <c r="E288" s="72" t="str">
        <f t="shared" si="80"/>
        <v>黑暗</v>
      </c>
      <c r="F288" s="72"/>
      <c r="G288" s="72">
        <f t="shared" si="81"/>
        <v>2339</v>
      </c>
      <c r="H288" s="72">
        <f t="shared" si="82"/>
        <v>319</v>
      </c>
      <c r="I288" s="72">
        <f t="shared" si="83"/>
        <v>693</v>
      </c>
      <c r="J288" s="72">
        <f t="shared" si="84"/>
        <v>349</v>
      </c>
      <c r="K288" s="72">
        <f t="shared" si="85"/>
        <v>1314</v>
      </c>
      <c r="L288" s="72">
        <f t="shared" si="86"/>
        <v>0</v>
      </c>
      <c r="M288" s="72">
        <f t="shared" si="87"/>
        <v>955</v>
      </c>
      <c r="N288" s="72">
        <v>0</v>
      </c>
      <c r="O288" s="146">
        <f t="shared" si="88"/>
        <v>2.9009999999999998</v>
      </c>
      <c r="P288" s="157">
        <f>10%</f>
        <v>0.1</v>
      </c>
      <c r="Q288" s="146">
        <f t="shared" si="89"/>
        <v>0.13020000000000004</v>
      </c>
      <c r="R288" s="146">
        <f t="shared" si="90"/>
        <v>0.43000000000000027</v>
      </c>
      <c r="S288" s="146">
        <f t="shared" si="91"/>
        <v>0.12900000000000009</v>
      </c>
      <c r="T288" s="146">
        <f t="shared" si="92"/>
        <v>0.12900000000000009</v>
      </c>
      <c r="U288" s="146">
        <f t="shared" si="93"/>
        <v>0.12900000000000009</v>
      </c>
      <c r="V288" s="146">
        <f t="shared" si="94"/>
        <v>0.12900000000000009</v>
      </c>
      <c r="W288" s="146">
        <f t="shared" si="95"/>
        <v>0.38700000000000023</v>
      </c>
      <c r="X288" s="146">
        <f t="shared" si="96"/>
        <v>0.12900000000000009</v>
      </c>
      <c r="Y288" s="161">
        <f t="shared" si="98"/>
        <v>0.41833333333333333</v>
      </c>
    </row>
    <row r="289" spans="2:25" x14ac:dyDescent="0.2">
      <c r="B289" s="1" t="str">
        <f t="shared" si="97"/>
        <v>僵尸系88</v>
      </c>
      <c r="C289" s="72">
        <f t="shared" si="79"/>
        <v>88</v>
      </c>
      <c r="D289" s="71" t="s">
        <v>3148</v>
      </c>
      <c r="E289" s="72" t="str">
        <f t="shared" si="80"/>
        <v>黑暗</v>
      </c>
      <c r="F289" s="72"/>
      <c r="G289" s="72">
        <f t="shared" si="81"/>
        <v>2378</v>
      </c>
      <c r="H289" s="72">
        <f t="shared" si="82"/>
        <v>324</v>
      </c>
      <c r="I289" s="72">
        <f t="shared" si="83"/>
        <v>709</v>
      </c>
      <c r="J289" s="72">
        <f t="shared" si="84"/>
        <v>356</v>
      </c>
      <c r="K289" s="72">
        <f t="shared" si="85"/>
        <v>1345</v>
      </c>
      <c r="L289" s="72">
        <f t="shared" si="86"/>
        <v>0</v>
      </c>
      <c r="M289" s="72">
        <f t="shared" si="87"/>
        <v>972</v>
      </c>
      <c r="N289" s="72">
        <v>0</v>
      </c>
      <c r="O289" s="146">
        <f t="shared" si="88"/>
        <v>2.9239999999999995</v>
      </c>
      <c r="P289" s="157">
        <f>10%</f>
        <v>0.1</v>
      </c>
      <c r="Q289" s="146">
        <f t="shared" si="89"/>
        <v>0.13090000000000004</v>
      </c>
      <c r="R289" s="146">
        <f t="shared" si="90"/>
        <v>0.43500000000000028</v>
      </c>
      <c r="S289" s="146">
        <f t="shared" si="91"/>
        <v>0.13050000000000009</v>
      </c>
      <c r="T289" s="146">
        <f t="shared" si="92"/>
        <v>0.13050000000000009</v>
      </c>
      <c r="U289" s="146">
        <f t="shared" si="93"/>
        <v>0.13050000000000009</v>
      </c>
      <c r="V289" s="146">
        <f t="shared" si="94"/>
        <v>0.13050000000000009</v>
      </c>
      <c r="W289" s="146">
        <f t="shared" si="95"/>
        <v>0.39150000000000029</v>
      </c>
      <c r="X289" s="146">
        <f t="shared" si="96"/>
        <v>0.13050000000000009</v>
      </c>
      <c r="Y289" s="161">
        <f t="shared" si="98"/>
        <v>0.42400000000000004</v>
      </c>
    </row>
    <row r="290" spans="2:25" x14ac:dyDescent="0.2">
      <c r="B290" s="1" t="str">
        <f t="shared" si="97"/>
        <v>僵尸系89</v>
      </c>
      <c r="C290" s="72">
        <f t="shared" si="79"/>
        <v>89</v>
      </c>
      <c r="D290" s="71" t="s">
        <v>3148</v>
      </c>
      <c r="E290" s="72" t="str">
        <f t="shared" si="80"/>
        <v>黑暗</v>
      </c>
      <c r="F290" s="72"/>
      <c r="G290" s="72">
        <f t="shared" si="81"/>
        <v>2416</v>
      </c>
      <c r="H290" s="72">
        <f t="shared" si="82"/>
        <v>329</v>
      </c>
      <c r="I290" s="72">
        <f t="shared" si="83"/>
        <v>726</v>
      </c>
      <c r="J290" s="72">
        <f t="shared" si="84"/>
        <v>362</v>
      </c>
      <c r="K290" s="72">
        <f t="shared" si="85"/>
        <v>1377</v>
      </c>
      <c r="L290" s="72">
        <f t="shared" si="86"/>
        <v>0</v>
      </c>
      <c r="M290" s="72">
        <f t="shared" si="87"/>
        <v>988</v>
      </c>
      <c r="N290" s="72">
        <v>0</v>
      </c>
      <c r="O290" s="146">
        <f t="shared" si="88"/>
        <v>2.9469999999999996</v>
      </c>
      <c r="P290" s="157">
        <f>10%</f>
        <v>0.1</v>
      </c>
      <c r="Q290" s="146">
        <f t="shared" si="89"/>
        <v>0.13160000000000005</v>
      </c>
      <c r="R290" s="146">
        <f t="shared" si="90"/>
        <v>0.44000000000000028</v>
      </c>
      <c r="S290" s="146">
        <f t="shared" si="91"/>
        <v>0.13200000000000009</v>
      </c>
      <c r="T290" s="146">
        <f t="shared" si="92"/>
        <v>0.13200000000000009</v>
      </c>
      <c r="U290" s="146">
        <f t="shared" si="93"/>
        <v>0.13200000000000009</v>
      </c>
      <c r="V290" s="146">
        <f t="shared" si="94"/>
        <v>0.13200000000000009</v>
      </c>
      <c r="W290" s="146">
        <f t="shared" si="95"/>
        <v>0.39600000000000024</v>
      </c>
      <c r="X290" s="146">
        <f t="shared" si="96"/>
        <v>0.13200000000000009</v>
      </c>
      <c r="Y290" s="161">
        <f t="shared" si="98"/>
        <v>0.42933333333333334</v>
      </c>
    </row>
    <row r="291" spans="2:25" x14ac:dyDescent="0.2">
      <c r="B291" s="1" t="str">
        <f t="shared" si="97"/>
        <v>僵尸系90</v>
      </c>
      <c r="C291" s="72">
        <f t="shared" si="79"/>
        <v>90</v>
      </c>
      <c r="D291" s="71" t="s">
        <v>3148</v>
      </c>
      <c r="E291" s="72" t="str">
        <f t="shared" si="80"/>
        <v>黑暗</v>
      </c>
      <c r="F291" s="72"/>
      <c r="G291" s="72">
        <f t="shared" si="81"/>
        <v>2454</v>
      </c>
      <c r="H291" s="72">
        <f t="shared" si="82"/>
        <v>334</v>
      </c>
      <c r="I291" s="72">
        <f t="shared" si="83"/>
        <v>743</v>
      </c>
      <c r="J291" s="72">
        <f t="shared" si="84"/>
        <v>368</v>
      </c>
      <c r="K291" s="72">
        <f t="shared" si="85"/>
        <v>1408</v>
      </c>
      <c r="L291" s="72">
        <f t="shared" si="86"/>
        <v>0</v>
      </c>
      <c r="M291" s="72">
        <f t="shared" si="87"/>
        <v>1005</v>
      </c>
      <c r="N291" s="72">
        <v>0</v>
      </c>
      <c r="O291" s="146">
        <f t="shared" si="88"/>
        <v>2.9699999999999998</v>
      </c>
      <c r="P291" s="157">
        <f>10%</f>
        <v>0.1</v>
      </c>
      <c r="Q291" s="146">
        <f t="shared" si="89"/>
        <v>0.13230000000000006</v>
      </c>
      <c r="R291" s="146">
        <f t="shared" si="90"/>
        <v>0.44500000000000028</v>
      </c>
      <c r="S291" s="146">
        <f t="shared" si="91"/>
        <v>0.13350000000000009</v>
      </c>
      <c r="T291" s="146">
        <f t="shared" si="92"/>
        <v>0.13350000000000009</v>
      </c>
      <c r="U291" s="146">
        <f t="shared" si="93"/>
        <v>0.13350000000000009</v>
      </c>
      <c r="V291" s="146">
        <f t="shared" si="94"/>
        <v>0.13350000000000009</v>
      </c>
      <c r="W291" s="146">
        <f t="shared" si="95"/>
        <v>0.4005000000000003</v>
      </c>
      <c r="X291" s="146">
        <f t="shared" si="96"/>
        <v>0.13350000000000009</v>
      </c>
      <c r="Y291" s="161">
        <f t="shared" si="98"/>
        <v>0.43500000000000005</v>
      </c>
    </row>
    <row r="292" spans="2:25" x14ac:dyDescent="0.2">
      <c r="B292" s="1" t="str">
        <f t="shared" si="97"/>
        <v>僵尸系91</v>
      </c>
      <c r="C292" s="72">
        <f t="shared" si="79"/>
        <v>91</v>
      </c>
      <c r="D292" s="71" t="s">
        <v>3148</v>
      </c>
      <c r="E292" s="72" t="str">
        <f t="shared" si="80"/>
        <v>黑暗</v>
      </c>
      <c r="F292" s="72"/>
      <c r="G292" s="72">
        <f t="shared" si="81"/>
        <v>2492</v>
      </c>
      <c r="H292" s="72">
        <f t="shared" si="82"/>
        <v>339</v>
      </c>
      <c r="I292" s="72">
        <f t="shared" si="83"/>
        <v>760</v>
      </c>
      <c r="J292" s="72">
        <f t="shared" si="84"/>
        <v>375</v>
      </c>
      <c r="K292" s="72">
        <f t="shared" si="85"/>
        <v>1441</v>
      </c>
      <c r="L292" s="72">
        <f t="shared" si="86"/>
        <v>0</v>
      </c>
      <c r="M292" s="72">
        <f t="shared" si="87"/>
        <v>1021</v>
      </c>
      <c r="N292" s="72">
        <v>0</v>
      </c>
      <c r="O292" s="146">
        <f t="shared" si="88"/>
        <v>2.9929999999999999</v>
      </c>
      <c r="P292" s="157">
        <f>10%</f>
        <v>0.1</v>
      </c>
      <c r="Q292" s="146">
        <f t="shared" si="89"/>
        <v>0.13300000000000006</v>
      </c>
      <c r="R292" s="146">
        <f t="shared" si="90"/>
        <v>0.45000000000000029</v>
      </c>
      <c r="S292" s="146">
        <f t="shared" si="91"/>
        <v>0.13500000000000009</v>
      </c>
      <c r="T292" s="146">
        <f t="shared" si="92"/>
        <v>0.13500000000000009</v>
      </c>
      <c r="U292" s="146">
        <f t="shared" si="93"/>
        <v>0.13500000000000009</v>
      </c>
      <c r="V292" s="146">
        <f t="shared" si="94"/>
        <v>0.13500000000000009</v>
      </c>
      <c r="W292" s="146">
        <f t="shared" si="95"/>
        <v>0.40500000000000025</v>
      </c>
      <c r="X292" s="146">
        <f t="shared" si="96"/>
        <v>0.13500000000000009</v>
      </c>
      <c r="Y292" s="161">
        <f t="shared" si="98"/>
        <v>0.44033333333333335</v>
      </c>
    </row>
    <row r="293" spans="2:25" x14ac:dyDescent="0.2">
      <c r="B293" s="1" t="str">
        <f t="shared" si="97"/>
        <v>僵尸系92</v>
      </c>
      <c r="C293" s="72">
        <f t="shared" si="79"/>
        <v>92</v>
      </c>
      <c r="D293" s="71" t="s">
        <v>3148</v>
      </c>
      <c r="E293" s="72" t="str">
        <f t="shared" si="80"/>
        <v>黑暗</v>
      </c>
      <c r="F293" s="72"/>
      <c r="G293" s="72">
        <f t="shared" si="81"/>
        <v>2532</v>
      </c>
      <c r="H293" s="72">
        <f t="shared" si="82"/>
        <v>344</v>
      </c>
      <c r="I293" s="72">
        <f t="shared" si="83"/>
        <v>777</v>
      </c>
      <c r="J293" s="72">
        <f t="shared" si="84"/>
        <v>381</v>
      </c>
      <c r="K293" s="72">
        <f t="shared" si="85"/>
        <v>1474</v>
      </c>
      <c r="L293" s="72">
        <f t="shared" si="86"/>
        <v>0</v>
      </c>
      <c r="M293" s="72">
        <f t="shared" si="87"/>
        <v>1038</v>
      </c>
      <c r="N293" s="72">
        <v>0</v>
      </c>
      <c r="O293" s="146">
        <f t="shared" si="88"/>
        <v>3.016</v>
      </c>
      <c r="P293" s="157">
        <f>10%</f>
        <v>0.1</v>
      </c>
      <c r="Q293" s="146">
        <f t="shared" si="89"/>
        <v>0.13370000000000004</v>
      </c>
      <c r="R293" s="146">
        <f t="shared" si="90"/>
        <v>0.45500000000000029</v>
      </c>
      <c r="S293" s="146">
        <f t="shared" si="91"/>
        <v>0.13650000000000009</v>
      </c>
      <c r="T293" s="146">
        <f t="shared" si="92"/>
        <v>0.13650000000000009</v>
      </c>
      <c r="U293" s="146">
        <f t="shared" si="93"/>
        <v>0.13650000000000009</v>
      </c>
      <c r="V293" s="146">
        <f t="shared" si="94"/>
        <v>0.13650000000000009</v>
      </c>
      <c r="W293" s="146">
        <f t="shared" si="95"/>
        <v>0.40950000000000031</v>
      </c>
      <c r="X293" s="146">
        <f t="shared" si="96"/>
        <v>0.13650000000000009</v>
      </c>
      <c r="Y293" s="161">
        <f t="shared" si="98"/>
        <v>0.44600000000000006</v>
      </c>
    </row>
    <row r="294" spans="2:25" x14ac:dyDescent="0.2">
      <c r="B294" s="1" t="str">
        <f t="shared" si="97"/>
        <v>僵尸系93</v>
      </c>
      <c r="C294" s="72">
        <f t="shared" si="79"/>
        <v>93</v>
      </c>
      <c r="D294" s="71" t="s">
        <v>3148</v>
      </c>
      <c r="E294" s="72" t="str">
        <f t="shared" si="80"/>
        <v>黑暗</v>
      </c>
      <c r="F294" s="72"/>
      <c r="G294" s="72">
        <f t="shared" si="81"/>
        <v>2570</v>
      </c>
      <c r="H294" s="72">
        <f t="shared" si="82"/>
        <v>349</v>
      </c>
      <c r="I294" s="72">
        <f t="shared" si="83"/>
        <v>795</v>
      </c>
      <c r="J294" s="72">
        <f t="shared" si="84"/>
        <v>388</v>
      </c>
      <c r="K294" s="72">
        <f t="shared" si="85"/>
        <v>1507</v>
      </c>
      <c r="L294" s="72">
        <f t="shared" si="86"/>
        <v>0</v>
      </c>
      <c r="M294" s="72">
        <f t="shared" si="87"/>
        <v>1056</v>
      </c>
      <c r="N294" s="72">
        <v>0</v>
      </c>
      <c r="O294" s="146">
        <f t="shared" si="88"/>
        <v>3.0389999999999997</v>
      </c>
      <c r="P294" s="157">
        <f>10%</f>
        <v>0.1</v>
      </c>
      <c r="Q294" s="146">
        <f t="shared" si="89"/>
        <v>0.13440000000000005</v>
      </c>
      <c r="R294" s="146">
        <f t="shared" si="90"/>
        <v>0.4600000000000003</v>
      </c>
      <c r="S294" s="146">
        <f t="shared" si="91"/>
        <v>0.13800000000000009</v>
      </c>
      <c r="T294" s="146">
        <f t="shared" si="92"/>
        <v>0.13800000000000009</v>
      </c>
      <c r="U294" s="146">
        <f t="shared" si="93"/>
        <v>0.13800000000000009</v>
      </c>
      <c r="V294" s="146">
        <f t="shared" si="94"/>
        <v>0.13800000000000009</v>
      </c>
      <c r="W294" s="146">
        <f t="shared" si="95"/>
        <v>0.41400000000000026</v>
      </c>
      <c r="X294" s="146">
        <f t="shared" si="96"/>
        <v>0.13800000000000009</v>
      </c>
      <c r="Y294" s="161">
        <f t="shared" si="98"/>
        <v>0.45200000000000007</v>
      </c>
    </row>
    <row r="295" spans="2:25" x14ac:dyDescent="0.2">
      <c r="B295" s="1" t="str">
        <f t="shared" si="97"/>
        <v>僵尸系94</v>
      </c>
      <c r="C295" s="72">
        <f t="shared" si="79"/>
        <v>94</v>
      </c>
      <c r="D295" s="71" t="s">
        <v>3148</v>
      </c>
      <c r="E295" s="72" t="str">
        <f t="shared" si="80"/>
        <v>黑暗</v>
      </c>
      <c r="F295" s="72"/>
      <c r="G295" s="72">
        <f t="shared" si="81"/>
        <v>2610</v>
      </c>
      <c r="H295" s="72">
        <f t="shared" si="82"/>
        <v>354</v>
      </c>
      <c r="I295" s="72">
        <f t="shared" si="83"/>
        <v>813</v>
      </c>
      <c r="J295" s="72">
        <f t="shared" si="84"/>
        <v>395</v>
      </c>
      <c r="K295" s="72">
        <f t="shared" si="85"/>
        <v>1542</v>
      </c>
      <c r="L295" s="72">
        <f t="shared" si="86"/>
        <v>0</v>
      </c>
      <c r="M295" s="72">
        <f t="shared" si="87"/>
        <v>1074</v>
      </c>
      <c r="N295" s="72">
        <v>0</v>
      </c>
      <c r="O295" s="146">
        <f t="shared" si="88"/>
        <v>3.0619999999999998</v>
      </c>
      <c r="P295" s="157">
        <f>10%</f>
        <v>0.1</v>
      </c>
      <c r="Q295" s="146">
        <f t="shared" si="89"/>
        <v>0.13510000000000005</v>
      </c>
      <c r="R295" s="146">
        <f t="shared" si="90"/>
        <v>0.4650000000000003</v>
      </c>
      <c r="S295" s="146">
        <f t="shared" si="91"/>
        <v>0.1395000000000001</v>
      </c>
      <c r="T295" s="146">
        <f t="shared" si="92"/>
        <v>0.1395000000000001</v>
      </c>
      <c r="U295" s="146">
        <f t="shared" si="93"/>
        <v>0.1395000000000001</v>
      </c>
      <c r="V295" s="146">
        <f t="shared" si="94"/>
        <v>0.1395000000000001</v>
      </c>
      <c r="W295" s="146">
        <f t="shared" si="95"/>
        <v>0.41850000000000032</v>
      </c>
      <c r="X295" s="146">
        <f t="shared" si="96"/>
        <v>0.1395000000000001</v>
      </c>
      <c r="Y295" s="161">
        <f t="shared" si="98"/>
        <v>0.45799999999999996</v>
      </c>
    </row>
    <row r="296" spans="2:25" x14ac:dyDescent="0.2">
      <c r="B296" s="1" t="str">
        <f t="shared" si="97"/>
        <v>僵尸系95</v>
      </c>
      <c r="C296" s="72">
        <f t="shared" ref="C296:C359" si="99">C197</f>
        <v>95</v>
      </c>
      <c r="D296" s="71" t="s">
        <v>3148</v>
      </c>
      <c r="E296" s="72" t="str">
        <f t="shared" si="80"/>
        <v>黑暗</v>
      </c>
      <c r="F296" s="72"/>
      <c r="G296" s="72">
        <f t="shared" si="81"/>
        <v>2648</v>
      </c>
      <c r="H296" s="72">
        <f t="shared" si="82"/>
        <v>359</v>
      </c>
      <c r="I296" s="72">
        <f t="shared" si="83"/>
        <v>832</v>
      </c>
      <c r="J296" s="72">
        <f t="shared" si="84"/>
        <v>402</v>
      </c>
      <c r="K296" s="72">
        <f t="shared" si="85"/>
        <v>1576</v>
      </c>
      <c r="L296" s="72">
        <f t="shared" si="86"/>
        <v>0</v>
      </c>
      <c r="M296" s="72">
        <f t="shared" si="87"/>
        <v>1092</v>
      </c>
      <c r="N296" s="72">
        <v>0</v>
      </c>
      <c r="O296" s="146">
        <f t="shared" si="88"/>
        <v>3.0849999999999995</v>
      </c>
      <c r="P296" s="157">
        <f>10%</f>
        <v>0.1</v>
      </c>
      <c r="Q296" s="146">
        <f t="shared" si="89"/>
        <v>0.13580000000000006</v>
      </c>
      <c r="R296" s="146">
        <f t="shared" si="90"/>
        <v>0.47000000000000031</v>
      </c>
      <c r="S296" s="146">
        <f t="shared" si="91"/>
        <v>0.1410000000000001</v>
      </c>
      <c r="T296" s="146">
        <f t="shared" si="92"/>
        <v>0.1410000000000001</v>
      </c>
      <c r="U296" s="146">
        <f t="shared" si="93"/>
        <v>0.1410000000000001</v>
      </c>
      <c r="V296" s="146">
        <f t="shared" si="94"/>
        <v>0.1410000000000001</v>
      </c>
      <c r="W296" s="146">
        <f t="shared" si="95"/>
        <v>0.42300000000000026</v>
      </c>
      <c r="X296" s="146">
        <f t="shared" si="96"/>
        <v>0.1410000000000001</v>
      </c>
      <c r="Y296" s="161">
        <f t="shared" si="98"/>
        <v>0.46399999999999997</v>
      </c>
    </row>
    <row r="297" spans="2:25" x14ac:dyDescent="0.2">
      <c r="B297" s="1" t="str">
        <f t="shared" si="97"/>
        <v>僵尸系96</v>
      </c>
      <c r="C297" s="72">
        <f t="shared" si="99"/>
        <v>96</v>
      </c>
      <c r="D297" s="71" t="s">
        <v>3148</v>
      </c>
      <c r="E297" s="72" t="str">
        <f t="shared" si="80"/>
        <v>黑暗</v>
      </c>
      <c r="F297" s="72"/>
      <c r="G297" s="72">
        <f t="shared" si="81"/>
        <v>2688</v>
      </c>
      <c r="H297" s="72">
        <f t="shared" si="82"/>
        <v>364</v>
      </c>
      <c r="I297" s="72">
        <f t="shared" si="83"/>
        <v>851</v>
      </c>
      <c r="J297" s="72">
        <f t="shared" si="84"/>
        <v>408</v>
      </c>
      <c r="K297" s="72">
        <f t="shared" si="85"/>
        <v>1612</v>
      </c>
      <c r="L297" s="72">
        <f t="shared" si="86"/>
        <v>0</v>
      </c>
      <c r="M297" s="72">
        <f t="shared" si="87"/>
        <v>1110</v>
      </c>
      <c r="N297" s="72">
        <v>0</v>
      </c>
      <c r="O297" s="146">
        <f t="shared" si="88"/>
        <v>3.1079999999999997</v>
      </c>
      <c r="P297" s="157">
        <f>10%</f>
        <v>0.1</v>
      </c>
      <c r="Q297" s="146">
        <f t="shared" si="89"/>
        <v>0.13650000000000007</v>
      </c>
      <c r="R297" s="146">
        <f t="shared" si="90"/>
        <v>0.47500000000000031</v>
      </c>
      <c r="S297" s="146">
        <f t="shared" si="91"/>
        <v>0.1425000000000001</v>
      </c>
      <c r="T297" s="146">
        <f t="shared" si="92"/>
        <v>0.1425000000000001</v>
      </c>
      <c r="U297" s="146">
        <f t="shared" si="93"/>
        <v>0.1425000000000001</v>
      </c>
      <c r="V297" s="146">
        <f t="shared" si="94"/>
        <v>0.1425000000000001</v>
      </c>
      <c r="W297" s="146">
        <f t="shared" si="95"/>
        <v>0.42750000000000032</v>
      </c>
      <c r="X297" s="146">
        <f t="shared" si="96"/>
        <v>0.1425000000000001</v>
      </c>
      <c r="Y297" s="161">
        <f t="shared" si="98"/>
        <v>0.47</v>
      </c>
    </row>
    <row r="298" spans="2:25" x14ac:dyDescent="0.2">
      <c r="B298" s="1" t="str">
        <f t="shared" si="97"/>
        <v>僵尸系97</v>
      </c>
      <c r="C298" s="72">
        <f t="shared" si="99"/>
        <v>97</v>
      </c>
      <c r="D298" s="71" t="s">
        <v>3148</v>
      </c>
      <c r="E298" s="72" t="str">
        <f t="shared" si="80"/>
        <v>黑暗</v>
      </c>
      <c r="F298" s="72"/>
      <c r="G298" s="72">
        <f t="shared" si="81"/>
        <v>2726</v>
      </c>
      <c r="H298" s="72">
        <f t="shared" si="82"/>
        <v>369</v>
      </c>
      <c r="I298" s="72">
        <f t="shared" si="83"/>
        <v>870</v>
      </c>
      <c r="J298" s="72">
        <f t="shared" si="84"/>
        <v>416</v>
      </c>
      <c r="K298" s="72">
        <f t="shared" si="85"/>
        <v>1648</v>
      </c>
      <c r="L298" s="72">
        <f t="shared" si="86"/>
        <v>0</v>
      </c>
      <c r="M298" s="72">
        <f t="shared" si="87"/>
        <v>1128</v>
      </c>
      <c r="N298" s="72">
        <v>0</v>
      </c>
      <c r="O298" s="146">
        <f t="shared" si="88"/>
        <v>3.1309999999999998</v>
      </c>
      <c r="P298" s="157">
        <f>10%</f>
        <v>0.1</v>
      </c>
      <c r="Q298" s="146">
        <f t="shared" si="89"/>
        <v>0.13720000000000004</v>
      </c>
      <c r="R298" s="146">
        <f t="shared" si="90"/>
        <v>0.48000000000000032</v>
      </c>
      <c r="S298" s="146">
        <f t="shared" si="91"/>
        <v>0.1440000000000001</v>
      </c>
      <c r="T298" s="146">
        <f t="shared" si="92"/>
        <v>0.1440000000000001</v>
      </c>
      <c r="U298" s="146">
        <f t="shared" si="93"/>
        <v>0.1440000000000001</v>
      </c>
      <c r="V298" s="146">
        <f t="shared" si="94"/>
        <v>0.1440000000000001</v>
      </c>
      <c r="W298" s="146">
        <f t="shared" si="95"/>
        <v>0.43200000000000027</v>
      </c>
      <c r="X298" s="146">
        <f t="shared" si="96"/>
        <v>0.1440000000000001</v>
      </c>
      <c r="Y298" s="161">
        <f t="shared" si="98"/>
        <v>0.47599999999999998</v>
      </c>
    </row>
    <row r="299" spans="2:25" x14ac:dyDescent="0.2">
      <c r="B299" s="1" t="str">
        <f t="shared" si="97"/>
        <v>僵尸系98</v>
      </c>
      <c r="C299" s="72">
        <f t="shared" si="99"/>
        <v>98</v>
      </c>
      <c r="D299" s="71" t="s">
        <v>3148</v>
      </c>
      <c r="E299" s="72" t="str">
        <f t="shared" si="80"/>
        <v>黑暗</v>
      </c>
      <c r="F299" s="72"/>
      <c r="G299" s="72">
        <f t="shared" si="81"/>
        <v>2765</v>
      </c>
      <c r="H299" s="72">
        <f t="shared" si="82"/>
        <v>374</v>
      </c>
      <c r="I299" s="72">
        <f t="shared" si="83"/>
        <v>889</v>
      </c>
      <c r="J299" s="72">
        <f t="shared" si="84"/>
        <v>422</v>
      </c>
      <c r="K299" s="72">
        <f t="shared" si="85"/>
        <v>1686</v>
      </c>
      <c r="L299" s="72">
        <f t="shared" si="86"/>
        <v>0</v>
      </c>
      <c r="M299" s="72">
        <f t="shared" si="87"/>
        <v>1146</v>
      </c>
      <c r="N299" s="72">
        <v>0</v>
      </c>
      <c r="O299" s="146">
        <f t="shared" si="88"/>
        <v>3.1539999999999995</v>
      </c>
      <c r="P299" s="157">
        <f>10%</f>
        <v>0.1</v>
      </c>
      <c r="Q299" s="146">
        <f t="shared" si="89"/>
        <v>0.13790000000000005</v>
      </c>
      <c r="R299" s="146">
        <f t="shared" si="90"/>
        <v>0.48500000000000032</v>
      </c>
      <c r="S299" s="146">
        <f t="shared" si="91"/>
        <v>0.1455000000000001</v>
      </c>
      <c r="T299" s="146">
        <f t="shared" si="92"/>
        <v>0.1455000000000001</v>
      </c>
      <c r="U299" s="146">
        <f t="shared" si="93"/>
        <v>0.1455000000000001</v>
      </c>
      <c r="V299" s="146">
        <f t="shared" si="94"/>
        <v>0.1455000000000001</v>
      </c>
      <c r="W299" s="146">
        <f t="shared" si="95"/>
        <v>0.43650000000000033</v>
      </c>
      <c r="X299" s="146">
        <f t="shared" si="96"/>
        <v>0.1455000000000001</v>
      </c>
      <c r="Y299" s="161">
        <f t="shared" si="98"/>
        <v>0.48199999999999998</v>
      </c>
    </row>
    <row r="300" spans="2:25" x14ac:dyDescent="0.2">
      <c r="B300" s="1" t="str">
        <f t="shared" si="97"/>
        <v>僵尸系99</v>
      </c>
      <c r="C300" s="72">
        <f t="shared" si="99"/>
        <v>99</v>
      </c>
      <c r="D300" s="71" t="s">
        <v>3148</v>
      </c>
      <c r="E300" s="72" t="str">
        <f t="shared" si="80"/>
        <v>黑暗</v>
      </c>
      <c r="F300" s="72"/>
      <c r="G300" s="72">
        <f t="shared" si="81"/>
        <v>2803</v>
      </c>
      <c r="H300" s="72">
        <f t="shared" si="82"/>
        <v>379</v>
      </c>
      <c r="I300" s="72">
        <f t="shared" si="83"/>
        <v>909</v>
      </c>
      <c r="J300" s="72">
        <f t="shared" si="84"/>
        <v>429</v>
      </c>
      <c r="K300" s="72">
        <f t="shared" si="85"/>
        <v>1723</v>
      </c>
      <c r="L300" s="72">
        <f t="shared" si="86"/>
        <v>0</v>
      </c>
      <c r="M300" s="72">
        <f t="shared" si="87"/>
        <v>1164</v>
      </c>
      <c r="N300" s="72">
        <v>0</v>
      </c>
      <c r="O300" s="146">
        <f t="shared" si="88"/>
        <v>3.1769999999999996</v>
      </c>
      <c r="P300" s="157">
        <f>10%</f>
        <v>0.1</v>
      </c>
      <c r="Q300" s="146">
        <f t="shared" si="89"/>
        <v>0.13860000000000006</v>
      </c>
      <c r="R300" s="146">
        <f t="shared" si="90"/>
        <v>0.49000000000000032</v>
      </c>
      <c r="S300" s="146">
        <f t="shared" si="91"/>
        <v>0.1470000000000001</v>
      </c>
      <c r="T300" s="146">
        <f t="shared" si="92"/>
        <v>0.1470000000000001</v>
      </c>
      <c r="U300" s="146">
        <f t="shared" si="93"/>
        <v>0.1470000000000001</v>
      </c>
      <c r="V300" s="146">
        <f t="shared" si="94"/>
        <v>0.1470000000000001</v>
      </c>
      <c r="W300" s="146">
        <f t="shared" si="95"/>
        <v>0.44100000000000028</v>
      </c>
      <c r="X300" s="146">
        <f t="shared" si="96"/>
        <v>0.1470000000000001</v>
      </c>
      <c r="Y300" s="161">
        <f t="shared" si="98"/>
        <v>0.48799999999999999</v>
      </c>
    </row>
    <row r="301" spans="2:25" x14ac:dyDescent="0.2">
      <c r="B301" s="1" t="str">
        <f t="shared" si="97"/>
        <v>土系1</v>
      </c>
      <c r="C301" s="72">
        <f t="shared" si="99"/>
        <v>1</v>
      </c>
      <c r="D301" s="71" t="s">
        <v>3149</v>
      </c>
      <c r="E301" s="72" t="str">
        <f t="shared" si="80"/>
        <v>地脉</v>
      </c>
      <c r="F301" s="72"/>
      <c r="G301" s="72">
        <f t="shared" si="81"/>
        <v>12</v>
      </c>
      <c r="H301" s="72">
        <f t="shared" si="82"/>
        <v>6</v>
      </c>
      <c r="I301" s="72">
        <f t="shared" si="83"/>
        <v>25</v>
      </c>
      <c r="J301" s="72">
        <f t="shared" si="84"/>
        <v>4</v>
      </c>
      <c r="K301" s="72">
        <f t="shared" si="85"/>
        <v>19</v>
      </c>
      <c r="L301" s="72">
        <f t="shared" si="86"/>
        <v>0</v>
      </c>
      <c r="M301" s="72">
        <f t="shared" si="87"/>
        <v>2</v>
      </c>
      <c r="N301" s="72">
        <v>0</v>
      </c>
      <c r="O301" s="146">
        <f t="shared" si="88"/>
        <v>1.1075999999999999</v>
      </c>
      <c r="P301" s="157">
        <f>10%</f>
        <v>0.1</v>
      </c>
      <c r="Q301" s="146">
        <f t="shared" si="89"/>
        <v>0.1</v>
      </c>
      <c r="R301" s="146">
        <f t="shared" si="90"/>
        <v>0</v>
      </c>
      <c r="S301" s="146">
        <f t="shared" si="91"/>
        <v>0</v>
      </c>
      <c r="T301" s="146">
        <f t="shared" si="92"/>
        <v>0</v>
      </c>
      <c r="U301" s="146">
        <f t="shared" si="93"/>
        <v>0</v>
      </c>
      <c r="V301" s="146">
        <f t="shared" si="94"/>
        <v>0</v>
      </c>
      <c r="W301" s="146">
        <f t="shared" si="95"/>
        <v>0</v>
      </c>
      <c r="X301" s="146">
        <f t="shared" si="96"/>
        <v>0</v>
      </c>
      <c r="Y301" s="161">
        <f t="shared" si="98"/>
        <v>0.10066666666666667</v>
      </c>
    </row>
    <row r="302" spans="2:25" x14ac:dyDescent="0.2">
      <c r="B302" s="1" t="str">
        <f t="shared" si="97"/>
        <v>土系2</v>
      </c>
      <c r="C302" s="72">
        <f t="shared" si="99"/>
        <v>2</v>
      </c>
      <c r="D302" s="71" t="s">
        <v>3149</v>
      </c>
      <c r="E302" s="72" t="str">
        <f t="shared" si="80"/>
        <v>地脉</v>
      </c>
      <c r="F302" s="72"/>
      <c r="G302" s="72">
        <f t="shared" si="81"/>
        <v>15</v>
      </c>
      <c r="H302" s="72">
        <f t="shared" si="82"/>
        <v>8</v>
      </c>
      <c r="I302" s="72">
        <f t="shared" si="83"/>
        <v>26</v>
      </c>
      <c r="J302" s="72">
        <f t="shared" si="84"/>
        <v>4</v>
      </c>
      <c r="K302" s="72">
        <f t="shared" si="85"/>
        <v>21</v>
      </c>
      <c r="L302" s="72">
        <f t="shared" si="86"/>
        <v>0</v>
      </c>
      <c r="M302" s="72">
        <f t="shared" si="87"/>
        <v>3</v>
      </c>
      <c r="N302" s="72">
        <v>0</v>
      </c>
      <c r="O302" s="146">
        <f t="shared" si="88"/>
        <v>1.1352</v>
      </c>
      <c r="P302" s="157">
        <f>10%</f>
        <v>0.1</v>
      </c>
      <c r="Q302" s="146">
        <f t="shared" si="89"/>
        <v>0.10100000000000001</v>
      </c>
      <c r="R302" s="146">
        <f t="shared" si="90"/>
        <v>5.5000000000000005E-3</v>
      </c>
      <c r="S302" s="146">
        <f t="shared" si="91"/>
        <v>4.5000000000000005E-3</v>
      </c>
      <c r="T302" s="146">
        <f t="shared" si="92"/>
        <v>1.5E-3</v>
      </c>
      <c r="U302" s="146">
        <f t="shared" si="93"/>
        <v>1.5E-3</v>
      </c>
      <c r="V302" s="146">
        <f t="shared" si="94"/>
        <v>1.5E-3</v>
      </c>
      <c r="W302" s="146">
        <f t="shared" si="95"/>
        <v>1.5E-3</v>
      </c>
      <c r="X302" s="146">
        <f t="shared" si="96"/>
        <v>1.5E-3</v>
      </c>
      <c r="Y302" s="161">
        <f t="shared" si="98"/>
        <v>0.10100000000000001</v>
      </c>
    </row>
    <row r="303" spans="2:25" x14ac:dyDescent="0.2">
      <c r="B303" s="1" t="str">
        <f t="shared" si="97"/>
        <v>土系3</v>
      </c>
      <c r="C303" s="72">
        <f t="shared" si="99"/>
        <v>3</v>
      </c>
      <c r="D303" s="71" t="s">
        <v>3149</v>
      </c>
      <c r="E303" s="72" t="str">
        <f t="shared" si="80"/>
        <v>地脉</v>
      </c>
      <c r="F303" s="72"/>
      <c r="G303" s="72">
        <f t="shared" si="81"/>
        <v>21</v>
      </c>
      <c r="H303" s="72">
        <f t="shared" si="82"/>
        <v>8</v>
      </c>
      <c r="I303" s="72">
        <f t="shared" si="83"/>
        <v>28</v>
      </c>
      <c r="J303" s="72">
        <f t="shared" si="84"/>
        <v>5</v>
      </c>
      <c r="K303" s="72">
        <f t="shared" si="85"/>
        <v>22</v>
      </c>
      <c r="L303" s="72">
        <f t="shared" si="86"/>
        <v>0</v>
      </c>
      <c r="M303" s="72">
        <f t="shared" si="87"/>
        <v>4</v>
      </c>
      <c r="N303" s="72">
        <v>0</v>
      </c>
      <c r="O303" s="146">
        <f t="shared" si="88"/>
        <v>1.1627999999999998</v>
      </c>
      <c r="P303" s="157">
        <f>10%</f>
        <v>0.1</v>
      </c>
      <c r="Q303" s="146">
        <f t="shared" si="89"/>
        <v>0.10200000000000001</v>
      </c>
      <c r="R303" s="146">
        <f t="shared" si="90"/>
        <v>1.1000000000000001E-2</v>
      </c>
      <c r="S303" s="146">
        <f t="shared" si="91"/>
        <v>9.0000000000000011E-3</v>
      </c>
      <c r="T303" s="146">
        <f t="shared" si="92"/>
        <v>3.0000000000000001E-3</v>
      </c>
      <c r="U303" s="146">
        <f t="shared" si="93"/>
        <v>3.0000000000000001E-3</v>
      </c>
      <c r="V303" s="146">
        <f t="shared" si="94"/>
        <v>3.0000000000000001E-3</v>
      </c>
      <c r="W303" s="146">
        <f t="shared" si="95"/>
        <v>3.0000000000000001E-3</v>
      </c>
      <c r="X303" s="146">
        <f t="shared" si="96"/>
        <v>3.0000000000000001E-3</v>
      </c>
      <c r="Y303" s="161">
        <f t="shared" si="98"/>
        <v>0.10133333333333334</v>
      </c>
    </row>
    <row r="304" spans="2:25" x14ac:dyDescent="0.2">
      <c r="B304" s="1" t="str">
        <f t="shared" si="97"/>
        <v>土系4</v>
      </c>
      <c r="C304" s="72">
        <f t="shared" si="99"/>
        <v>4</v>
      </c>
      <c r="D304" s="71" t="s">
        <v>3149</v>
      </c>
      <c r="E304" s="72" t="str">
        <f t="shared" si="80"/>
        <v>地脉</v>
      </c>
      <c r="F304" s="72"/>
      <c r="G304" s="72">
        <f t="shared" si="81"/>
        <v>27</v>
      </c>
      <c r="H304" s="72">
        <f t="shared" si="82"/>
        <v>10</v>
      </c>
      <c r="I304" s="72">
        <f t="shared" si="83"/>
        <v>31</v>
      </c>
      <c r="J304" s="72">
        <f t="shared" si="84"/>
        <v>6</v>
      </c>
      <c r="K304" s="72">
        <f t="shared" si="85"/>
        <v>25</v>
      </c>
      <c r="L304" s="72">
        <f t="shared" si="86"/>
        <v>0</v>
      </c>
      <c r="M304" s="72">
        <f t="shared" si="87"/>
        <v>6</v>
      </c>
      <c r="N304" s="72">
        <v>0</v>
      </c>
      <c r="O304" s="146">
        <f t="shared" si="88"/>
        <v>1.1903999999999999</v>
      </c>
      <c r="P304" s="157">
        <f>10%</f>
        <v>0.1</v>
      </c>
      <c r="Q304" s="146">
        <f t="shared" si="89"/>
        <v>0.10300000000000001</v>
      </c>
      <c r="R304" s="146">
        <f t="shared" si="90"/>
        <v>1.6500000000000001E-2</v>
      </c>
      <c r="S304" s="146">
        <f t="shared" si="91"/>
        <v>1.3500000000000002E-2</v>
      </c>
      <c r="T304" s="146">
        <f t="shared" si="92"/>
        <v>4.5000000000000005E-3</v>
      </c>
      <c r="U304" s="146">
        <f t="shared" si="93"/>
        <v>4.5000000000000005E-3</v>
      </c>
      <c r="V304" s="146">
        <f t="shared" si="94"/>
        <v>4.5000000000000005E-3</v>
      </c>
      <c r="W304" s="146">
        <f t="shared" si="95"/>
        <v>4.5000000000000005E-3</v>
      </c>
      <c r="X304" s="146">
        <f t="shared" si="96"/>
        <v>4.5000000000000005E-3</v>
      </c>
      <c r="Y304" s="161">
        <f t="shared" si="98"/>
        <v>0.10200000000000001</v>
      </c>
    </row>
    <row r="305" spans="2:25" x14ac:dyDescent="0.2">
      <c r="B305" s="1" t="str">
        <f t="shared" si="97"/>
        <v>土系5</v>
      </c>
      <c r="C305" s="72">
        <f t="shared" si="99"/>
        <v>5</v>
      </c>
      <c r="D305" s="71" t="s">
        <v>3149</v>
      </c>
      <c r="E305" s="72" t="str">
        <f t="shared" si="80"/>
        <v>地脉</v>
      </c>
      <c r="F305" s="72"/>
      <c r="G305" s="72">
        <f t="shared" si="81"/>
        <v>36</v>
      </c>
      <c r="H305" s="72">
        <f t="shared" si="82"/>
        <v>12</v>
      </c>
      <c r="I305" s="72">
        <f t="shared" si="83"/>
        <v>33</v>
      </c>
      <c r="J305" s="72">
        <f t="shared" si="84"/>
        <v>7</v>
      </c>
      <c r="K305" s="72">
        <f t="shared" si="85"/>
        <v>27</v>
      </c>
      <c r="L305" s="72">
        <f t="shared" si="86"/>
        <v>0</v>
      </c>
      <c r="M305" s="72">
        <f t="shared" si="87"/>
        <v>8</v>
      </c>
      <c r="N305" s="72">
        <v>0</v>
      </c>
      <c r="O305" s="146">
        <f t="shared" si="88"/>
        <v>1.2180000000000002</v>
      </c>
      <c r="P305" s="157">
        <f>10%</f>
        <v>0.1</v>
      </c>
      <c r="Q305" s="146">
        <f t="shared" si="89"/>
        <v>0.10400000000000001</v>
      </c>
      <c r="R305" s="146">
        <f t="shared" si="90"/>
        <v>2.2000000000000002E-2</v>
      </c>
      <c r="S305" s="146">
        <f t="shared" si="91"/>
        <v>1.8000000000000002E-2</v>
      </c>
      <c r="T305" s="146">
        <f t="shared" si="92"/>
        <v>6.0000000000000001E-3</v>
      </c>
      <c r="U305" s="146">
        <f t="shared" si="93"/>
        <v>6.0000000000000001E-3</v>
      </c>
      <c r="V305" s="146">
        <f t="shared" si="94"/>
        <v>6.0000000000000001E-3</v>
      </c>
      <c r="W305" s="146">
        <f t="shared" si="95"/>
        <v>6.0000000000000001E-3</v>
      </c>
      <c r="X305" s="146">
        <f t="shared" si="96"/>
        <v>6.0000000000000001E-3</v>
      </c>
      <c r="Y305" s="161">
        <f t="shared" si="98"/>
        <v>0.10266666666666667</v>
      </c>
    </row>
    <row r="306" spans="2:25" x14ac:dyDescent="0.2">
      <c r="B306" s="1" t="str">
        <f t="shared" si="97"/>
        <v>土系6</v>
      </c>
      <c r="C306" s="72">
        <f t="shared" si="99"/>
        <v>6</v>
      </c>
      <c r="D306" s="71" t="s">
        <v>3149</v>
      </c>
      <c r="E306" s="72" t="str">
        <f t="shared" si="80"/>
        <v>地脉</v>
      </c>
      <c r="F306" s="72"/>
      <c r="G306" s="72">
        <f t="shared" si="81"/>
        <v>45</v>
      </c>
      <c r="H306" s="72">
        <f t="shared" si="82"/>
        <v>13</v>
      </c>
      <c r="I306" s="72">
        <f t="shared" si="83"/>
        <v>36</v>
      </c>
      <c r="J306" s="72">
        <f t="shared" si="84"/>
        <v>8</v>
      </c>
      <c r="K306" s="72">
        <f t="shared" si="85"/>
        <v>31</v>
      </c>
      <c r="L306" s="72">
        <f t="shared" si="86"/>
        <v>0</v>
      </c>
      <c r="M306" s="72">
        <f t="shared" si="87"/>
        <v>10</v>
      </c>
      <c r="N306" s="72">
        <v>0</v>
      </c>
      <c r="O306" s="146">
        <f t="shared" si="88"/>
        <v>1.2456</v>
      </c>
      <c r="P306" s="157">
        <f>10%</f>
        <v>0.1</v>
      </c>
      <c r="Q306" s="146">
        <f t="shared" si="89"/>
        <v>0.10500000000000001</v>
      </c>
      <c r="R306" s="146">
        <f t="shared" si="90"/>
        <v>2.7500000000000004E-2</v>
      </c>
      <c r="S306" s="146">
        <f t="shared" si="91"/>
        <v>2.2499999999999999E-2</v>
      </c>
      <c r="T306" s="146">
        <f t="shared" si="92"/>
        <v>7.4999999999999997E-3</v>
      </c>
      <c r="U306" s="146">
        <f t="shared" si="93"/>
        <v>7.4999999999999997E-3</v>
      </c>
      <c r="V306" s="146">
        <f t="shared" si="94"/>
        <v>7.4999999999999997E-3</v>
      </c>
      <c r="W306" s="146">
        <f t="shared" si="95"/>
        <v>7.4999999999999997E-3</v>
      </c>
      <c r="X306" s="146">
        <f t="shared" si="96"/>
        <v>7.4999999999999997E-3</v>
      </c>
      <c r="Y306" s="161">
        <f t="shared" si="98"/>
        <v>0.10333333333333333</v>
      </c>
    </row>
    <row r="307" spans="2:25" x14ac:dyDescent="0.2">
      <c r="B307" s="1" t="str">
        <f t="shared" si="97"/>
        <v>土系7</v>
      </c>
      <c r="C307" s="72">
        <f t="shared" si="99"/>
        <v>7</v>
      </c>
      <c r="D307" s="71" t="s">
        <v>3149</v>
      </c>
      <c r="E307" s="72" t="str">
        <f t="shared" si="80"/>
        <v>地脉</v>
      </c>
      <c r="F307" s="72"/>
      <c r="G307" s="72">
        <f t="shared" si="81"/>
        <v>63</v>
      </c>
      <c r="H307" s="72">
        <f t="shared" si="82"/>
        <v>15</v>
      </c>
      <c r="I307" s="72">
        <f t="shared" si="83"/>
        <v>39</v>
      </c>
      <c r="J307" s="72">
        <f t="shared" si="84"/>
        <v>9</v>
      </c>
      <c r="K307" s="72">
        <f t="shared" si="85"/>
        <v>33</v>
      </c>
      <c r="L307" s="72">
        <f t="shared" si="86"/>
        <v>0</v>
      </c>
      <c r="M307" s="72">
        <f t="shared" si="87"/>
        <v>12</v>
      </c>
      <c r="N307" s="72">
        <v>0</v>
      </c>
      <c r="O307" s="146">
        <f t="shared" si="88"/>
        <v>1.2731999999999999</v>
      </c>
      <c r="P307" s="157">
        <f>10%</f>
        <v>0.1</v>
      </c>
      <c r="Q307" s="146">
        <f t="shared" si="89"/>
        <v>0.10600000000000001</v>
      </c>
      <c r="R307" s="146">
        <f t="shared" si="90"/>
        <v>3.3000000000000008E-2</v>
      </c>
      <c r="S307" s="146">
        <f t="shared" si="91"/>
        <v>2.6999999999999996E-2</v>
      </c>
      <c r="T307" s="146">
        <f t="shared" si="92"/>
        <v>8.9999999999999993E-3</v>
      </c>
      <c r="U307" s="146">
        <f t="shared" si="93"/>
        <v>8.9999999999999993E-3</v>
      </c>
      <c r="V307" s="146">
        <f t="shared" si="94"/>
        <v>8.9999999999999993E-3</v>
      </c>
      <c r="W307" s="146">
        <f t="shared" si="95"/>
        <v>8.9999999999999993E-3</v>
      </c>
      <c r="X307" s="146">
        <f t="shared" si="96"/>
        <v>8.9999999999999993E-3</v>
      </c>
      <c r="Y307" s="161">
        <f t="shared" si="98"/>
        <v>0.10400000000000001</v>
      </c>
    </row>
    <row r="308" spans="2:25" x14ac:dyDescent="0.2">
      <c r="B308" s="1" t="str">
        <f t="shared" si="97"/>
        <v>土系8</v>
      </c>
      <c r="C308" s="72">
        <f t="shared" si="99"/>
        <v>8</v>
      </c>
      <c r="D308" s="71" t="s">
        <v>3149</v>
      </c>
      <c r="E308" s="72" t="str">
        <f t="shared" si="80"/>
        <v>地脉</v>
      </c>
      <c r="F308" s="72"/>
      <c r="G308" s="72">
        <f t="shared" si="81"/>
        <v>74</v>
      </c>
      <c r="H308" s="72">
        <f t="shared" si="82"/>
        <v>16</v>
      </c>
      <c r="I308" s="72">
        <f t="shared" si="83"/>
        <v>43</v>
      </c>
      <c r="J308" s="72">
        <f t="shared" si="84"/>
        <v>11</v>
      </c>
      <c r="K308" s="72">
        <f t="shared" si="85"/>
        <v>37</v>
      </c>
      <c r="L308" s="72">
        <f t="shared" si="86"/>
        <v>0</v>
      </c>
      <c r="M308" s="72">
        <f t="shared" si="87"/>
        <v>15</v>
      </c>
      <c r="N308" s="72">
        <v>0</v>
      </c>
      <c r="O308" s="146">
        <f t="shared" si="88"/>
        <v>1.3008</v>
      </c>
      <c r="P308" s="157">
        <f>10%</f>
        <v>0.1</v>
      </c>
      <c r="Q308" s="146">
        <f t="shared" si="89"/>
        <v>0.10700000000000001</v>
      </c>
      <c r="R308" s="146">
        <f t="shared" si="90"/>
        <v>3.8500000000000006E-2</v>
      </c>
      <c r="S308" s="146">
        <f t="shared" si="91"/>
        <v>3.15E-2</v>
      </c>
      <c r="T308" s="146">
        <f t="shared" si="92"/>
        <v>1.0499999999999999E-2</v>
      </c>
      <c r="U308" s="146">
        <f t="shared" si="93"/>
        <v>1.0499999999999999E-2</v>
      </c>
      <c r="V308" s="146">
        <f t="shared" si="94"/>
        <v>1.0499999999999999E-2</v>
      </c>
      <c r="W308" s="146">
        <f t="shared" si="95"/>
        <v>1.0499999999999999E-2</v>
      </c>
      <c r="X308" s="146">
        <f t="shared" si="96"/>
        <v>1.0499999999999999E-2</v>
      </c>
      <c r="Y308" s="161">
        <f t="shared" si="98"/>
        <v>0.10500000000000001</v>
      </c>
    </row>
    <row r="309" spans="2:25" x14ac:dyDescent="0.2">
      <c r="B309" s="1" t="str">
        <f t="shared" si="97"/>
        <v>土系9</v>
      </c>
      <c r="C309" s="72">
        <f t="shared" si="99"/>
        <v>9</v>
      </c>
      <c r="D309" s="71" t="s">
        <v>3149</v>
      </c>
      <c r="E309" s="72" t="str">
        <f t="shared" si="80"/>
        <v>地脉</v>
      </c>
      <c r="F309" s="72"/>
      <c r="G309" s="72">
        <f t="shared" si="81"/>
        <v>87</v>
      </c>
      <c r="H309" s="72">
        <f t="shared" si="82"/>
        <v>18</v>
      </c>
      <c r="I309" s="72">
        <f t="shared" si="83"/>
        <v>48</v>
      </c>
      <c r="J309" s="72">
        <f t="shared" si="84"/>
        <v>12</v>
      </c>
      <c r="K309" s="72">
        <f t="shared" si="85"/>
        <v>40</v>
      </c>
      <c r="L309" s="72">
        <f t="shared" si="86"/>
        <v>0</v>
      </c>
      <c r="M309" s="72">
        <f t="shared" si="87"/>
        <v>17</v>
      </c>
      <c r="N309" s="72">
        <v>0</v>
      </c>
      <c r="O309" s="146">
        <f t="shared" si="88"/>
        <v>1.3284</v>
      </c>
      <c r="P309" s="157">
        <f>10%</f>
        <v>0.1</v>
      </c>
      <c r="Q309" s="146">
        <f t="shared" si="89"/>
        <v>0.10800000000000001</v>
      </c>
      <c r="R309" s="146">
        <f t="shared" si="90"/>
        <v>4.4000000000000004E-2</v>
      </c>
      <c r="S309" s="146">
        <f t="shared" si="91"/>
        <v>3.5999999999999997E-2</v>
      </c>
      <c r="T309" s="146">
        <f t="shared" si="92"/>
        <v>1.1999999999999999E-2</v>
      </c>
      <c r="U309" s="146">
        <f t="shared" si="93"/>
        <v>1.1999999999999999E-2</v>
      </c>
      <c r="V309" s="146">
        <f t="shared" si="94"/>
        <v>1.1999999999999999E-2</v>
      </c>
      <c r="W309" s="146">
        <f t="shared" si="95"/>
        <v>1.1999999999999999E-2</v>
      </c>
      <c r="X309" s="146">
        <f t="shared" si="96"/>
        <v>1.1999999999999999E-2</v>
      </c>
      <c r="Y309" s="161">
        <f t="shared" si="98"/>
        <v>0.10566666666666667</v>
      </c>
    </row>
    <row r="310" spans="2:25" x14ac:dyDescent="0.2">
      <c r="B310" s="1" t="str">
        <f t="shared" si="97"/>
        <v>土系10</v>
      </c>
      <c r="C310" s="72">
        <f t="shared" si="99"/>
        <v>10</v>
      </c>
      <c r="D310" s="71" t="s">
        <v>3149</v>
      </c>
      <c r="E310" s="72" t="str">
        <f t="shared" si="80"/>
        <v>地脉</v>
      </c>
      <c r="F310" s="72"/>
      <c r="G310" s="72">
        <f t="shared" si="81"/>
        <v>99</v>
      </c>
      <c r="H310" s="72">
        <f t="shared" si="82"/>
        <v>20</v>
      </c>
      <c r="I310" s="72">
        <f t="shared" si="83"/>
        <v>51</v>
      </c>
      <c r="J310" s="72">
        <f t="shared" si="84"/>
        <v>14</v>
      </c>
      <c r="K310" s="72">
        <f t="shared" si="85"/>
        <v>44</v>
      </c>
      <c r="L310" s="72">
        <f t="shared" si="86"/>
        <v>0</v>
      </c>
      <c r="M310" s="72">
        <f t="shared" si="87"/>
        <v>20</v>
      </c>
      <c r="N310" s="72">
        <v>0</v>
      </c>
      <c r="O310" s="146">
        <f t="shared" si="88"/>
        <v>1.3560000000000001</v>
      </c>
      <c r="P310" s="157">
        <f>10%</f>
        <v>0.1</v>
      </c>
      <c r="Q310" s="146">
        <f t="shared" si="89"/>
        <v>0.10900000000000001</v>
      </c>
      <c r="R310" s="146">
        <f t="shared" si="90"/>
        <v>4.9500000000000002E-2</v>
      </c>
      <c r="S310" s="146">
        <f t="shared" si="91"/>
        <v>4.0499999999999994E-2</v>
      </c>
      <c r="T310" s="146">
        <f t="shared" si="92"/>
        <v>1.3499999999999998E-2</v>
      </c>
      <c r="U310" s="146">
        <f t="shared" si="93"/>
        <v>1.3499999999999998E-2</v>
      </c>
      <c r="V310" s="146">
        <f t="shared" si="94"/>
        <v>1.3499999999999998E-2</v>
      </c>
      <c r="W310" s="146">
        <f t="shared" si="95"/>
        <v>1.3499999999999998E-2</v>
      </c>
      <c r="X310" s="146">
        <f t="shared" si="96"/>
        <v>1.3499999999999998E-2</v>
      </c>
      <c r="Y310" s="161">
        <f t="shared" si="98"/>
        <v>0.10666666666666667</v>
      </c>
    </row>
    <row r="311" spans="2:25" x14ac:dyDescent="0.2">
      <c r="B311" s="1" t="str">
        <f t="shared" si="97"/>
        <v>土系11</v>
      </c>
      <c r="C311" s="72">
        <f t="shared" si="99"/>
        <v>11</v>
      </c>
      <c r="D311" s="71" t="s">
        <v>3149</v>
      </c>
      <c r="E311" s="72" t="str">
        <f t="shared" si="80"/>
        <v>地脉</v>
      </c>
      <c r="F311" s="72"/>
      <c r="G311" s="72">
        <f t="shared" si="81"/>
        <v>115</v>
      </c>
      <c r="H311" s="72">
        <f t="shared" si="82"/>
        <v>21</v>
      </c>
      <c r="I311" s="72">
        <f t="shared" si="83"/>
        <v>56</v>
      </c>
      <c r="J311" s="72">
        <f t="shared" si="84"/>
        <v>16</v>
      </c>
      <c r="K311" s="72">
        <f t="shared" si="85"/>
        <v>49</v>
      </c>
      <c r="L311" s="72">
        <f t="shared" si="86"/>
        <v>0</v>
      </c>
      <c r="M311" s="72">
        <f t="shared" si="87"/>
        <v>23</v>
      </c>
      <c r="N311" s="72">
        <v>0</v>
      </c>
      <c r="O311" s="146">
        <f t="shared" si="88"/>
        <v>1.3835999999999999</v>
      </c>
      <c r="P311" s="157">
        <f>10%</f>
        <v>0.1</v>
      </c>
      <c r="Q311" s="146">
        <f t="shared" si="89"/>
        <v>0.11000000000000001</v>
      </c>
      <c r="R311" s="146">
        <f t="shared" si="90"/>
        <v>5.5E-2</v>
      </c>
      <c r="S311" s="146">
        <f t="shared" si="91"/>
        <v>4.4999999999999991E-2</v>
      </c>
      <c r="T311" s="146">
        <f t="shared" si="92"/>
        <v>1.4999999999999998E-2</v>
      </c>
      <c r="U311" s="146">
        <f t="shared" si="93"/>
        <v>1.4999999999999998E-2</v>
      </c>
      <c r="V311" s="146">
        <f t="shared" si="94"/>
        <v>1.4999999999999998E-2</v>
      </c>
      <c r="W311" s="146">
        <f t="shared" si="95"/>
        <v>1.4999999999999998E-2</v>
      </c>
      <c r="X311" s="146">
        <f t="shared" si="96"/>
        <v>1.4999999999999998E-2</v>
      </c>
      <c r="Y311" s="161">
        <f t="shared" si="98"/>
        <v>0.10766666666666667</v>
      </c>
    </row>
    <row r="312" spans="2:25" x14ac:dyDescent="0.2">
      <c r="B312" s="1" t="str">
        <f t="shared" si="97"/>
        <v>土系12</v>
      </c>
      <c r="C312" s="72">
        <f t="shared" si="99"/>
        <v>12</v>
      </c>
      <c r="D312" s="71" t="s">
        <v>3149</v>
      </c>
      <c r="E312" s="72" t="str">
        <f t="shared" si="80"/>
        <v>地脉</v>
      </c>
      <c r="F312" s="72"/>
      <c r="G312" s="72">
        <f t="shared" si="81"/>
        <v>132</v>
      </c>
      <c r="H312" s="72">
        <f t="shared" si="82"/>
        <v>23</v>
      </c>
      <c r="I312" s="72">
        <f t="shared" si="83"/>
        <v>61</v>
      </c>
      <c r="J312" s="72">
        <f t="shared" si="84"/>
        <v>18</v>
      </c>
      <c r="K312" s="72">
        <f t="shared" si="85"/>
        <v>52</v>
      </c>
      <c r="L312" s="72">
        <f t="shared" si="86"/>
        <v>0</v>
      </c>
      <c r="M312" s="72">
        <f t="shared" si="87"/>
        <v>26</v>
      </c>
      <c r="N312" s="72">
        <v>0</v>
      </c>
      <c r="O312" s="146">
        <f t="shared" si="88"/>
        <v>1.4111999999999998</v>
      </c>
      <c r="P312" s="157">
        <f>10%</f>
        <v>0.1</v>
      </c>
      <c r="Q312" s="146">
        <f t="shared" si="89"/>
        <v>0.11100000000000002</v>
      </c>
      <c r="R312" s="146">
        <f t="shared" si="90"/>
        <v>6.0499999999999998E-2</v>
      </c>
      <c r="S312" s="146">
        <f t="shared" si="91"/>
        <v>4.9499999999999988E-2</v>
      </c>
      <c r="T312" s="146">
        <f t="shared" si="92"/>
        <v>1.6499999999999997E-2</v>
      </c>
      <c r="U312" s="146">
        <f t="shared" si="93"/>
        <v>1.6499999999999997E-2</v>
      </c>
      <c r="V312" s="146">
        <f t="shared" si="94"/>
        <v>1.6499999999999997E-2</v>
      </c>
      <c r="W312" s="146">
        <f t="shared" si="95"/>
        <v>1.6499999999999997E-2</v>
      </c>
      <c r="X312" s="146">
        <f t="shared" si="96"/>
        <v>1.6499999999999997E-2</v>
      </c>
      <c r="Y312" s="161">
        <f t="shared" si="98"/>
        <v>0.10866666666666668</v>
      </c>
    </row>
    <row r="313" spans="2:25" x14ac:dyDescent="0.2">
      <c r="B313" s="1" t="str">
        <f t="shared" si="97"/>
        <v>土系13</v>
      </c>
      <c r="C313" s="72">
        <f t="shared" si="99"/>
        <v>13</v>
      </c>
      <c r="D313" s="71" t="s">
        <v>3149</v>
      </c>
      <c r="E313" s="72" t="str">
        <f t="shared" si="80"/>
        <v>地脉</v>
      </c>
      <c r="F313" s="72"/>
      <c r="G313" s="72">
        <f t="shared" si="81"/>
        <v>148</v>
      </c>
      <c r="H313" s="72">
        <f t="shared" si="82"/>
        <v>24</v>
      </c>
      <c r="I313" s="72">
        <f t="shared" si="83"/>
        <v>66</v>
      </c>
      <c r="J313" s="72">
        <f t="shared" si="84"/>
        <v>20</v>
      </c>
      <c r="K313" s="72">
        <f t="shared" si="85"/>
        <v>57</v>
      </c>
      <c r="L313" s="72">
        <f t="shared" si="86"/>
        <v>0</v>
      </c>
      <c r="M313" s="72">
        <f t="shared" si="87"/>
        <v>29</v>
      </c>
      <c r="N313" s="72">
        <v>0</v>
      </c>
      <c r="O313" s="146">
        <f t="shared" si="88"/>
        <v>1.4388000000000001</v>
      </c>
      <c r="P313" s="157">
        <f>10%</f>
        <v>0.1</v>
      </c>
      <c r="Q313" s="146">
        <f t="shared" si="89"/>
        <v>0.11200000000000002</v>
      </c>
      <c r="R313" s="146">
        <f t="shared" si="90"/>
        <v>6.5999999999999989E-2</v>
      </c>
      <c r="S313" s="146">
        <f t="shared" si="91"/>
        <v>5.3999999999999992E-2</v>
      </c>
      <c r="T313" s="146">
        <f t="shared" si="92"/>
        <v>1.7999999999999999E-2</v>
      </c>
      <c r="U313" s="146">
        <f t="shared" si="93"/>
        <v>1.7999999999999999E-2</v>
      </c>
      <c r="V313" s="146">
        <f t="shared" si="94"/>
        <v>1.7999999999999999E-2</v>
      </c>
      <c r="W313" s="146">
        <f t="shared" si="95"/>
        <v>1.7999999999999999E-2</v>
      </c>
      <c r="X313" s="146">
        <f t="shared" si="96"/>
        <v>1.7999999999999999E-2</v>
      </c>
      <c r="Y313" s="161">
        <f t="shared" si="98"/>
        <v>0.10966666666666668</v>
      </c>
    </row>
    <row r="314" spans="2:25" x14ac:dyDescent="0.2">
      <c r="B314" s="1" t="str">
        <f t="shared" si="97"/>
        <v>土系14</v>
      </c>
      <c r="C314" s="72">
        <f t="shared" si="99"/>
        <v>14</v>
      </c>
      <c r="D314" s="71" t="s">
        <v>3149</v>
      </c>
      <c r="E314" s="72" t="str">
        <f t="shared" si="80"/>
        <v>地脉</v>
      </c>
      <c r="F314" s="72"/>
      <c r="G314" s="72">
        <f t="shared" si="81"/>
        <v>165</v>
      </c>
      <c r="H314" s="72">
        <f t="shared" si="82"/>
        <v>27</v>
      </c>
      <c r="I314" s="72">
        <f t="shared" si="83"/>
        <v>72</v>
      </c>
      <c r="J314" s="72">
        <f t="shared" si="84"/>
        <v>22</v>
      </c>
      <c r="K314" s="72">
        <f t="shared" si="85"/>
        <v>62</v>
      </c>
      <c r="L314" s="72">
        <f t="shared" si="86"/>
        <v>0</v>
      </c>
      <c r="M314" s="72">
        <f t="shared" si="87"/>
        <v>32</v>
      </c>
      <c r="N314" s="72">
        <v>0</v>
      </c>
      <c r="O314" s="146">
        <f t="shared" si="88"/>
        <v>1.4663999999999999</v>
      </c>
      <c r="P314" s="157">
        <f>10%</f>
        <v>0.1</v>
      </c>
      <c r="Q314" s="146">
        <f t="shared" si="89"/>
        <v>0.11300000000000002</v>
      </c>
      <c r="R314" s="146">
        <f t="shared" si="90"/>
        <v>7.1499999999999994E-2</v>
      </c>
      <c r="S314" s="146">
        <f t="shared" si="91"/>
        <v>5.8499999999999996E-2</v>
      </c>
      <c r="T314" s="146">
        <f t="shared" si="92"/>
        <v>1.95E-2</v>
      </c>
      <c r="U314" s="146">
        <f t="shared" si="93"/>
        <v>1.95E-2</v>
      </c>
      <c r="V314" s="146">
        <f t="shared" si="94"/>
        <v>1.95E-2</v>
      </c>
      <c r="W314" s="146">
        <f t="shared" si="95"/>
        <v>1.95E-2</v>
      </c>
      <c r="X314" s="146">
        <f t="shared" si="96"/>
        <v>1.95E-2</v>
      </c>
      <c r="Y314" s="161">
        <f t="shared" si="98"/>
        <v>0.11066666666666668</v>
      </c>
    </row>
    <row r="315" spans="2:25" x14ac:dyDescent="0.2">
      <c r="B315" s="1" t="str">
        <f t="shared" si="97"/>
        <v>土系15</v>
      </c>
      <c r="C315" s="72">
        <f t="shared" si="99"/>
        <v>15</v>
      </c>
      <c r="D315" s="71" t="s">
        <v>3149</v>
      </c>
      <c r="E315" s="72" t="str">
        <f t="shared" si="80"/>
        <v>地脉</v>
      </c>
      <c r="F315" s="72"/>
      <c r="G315" s="72">
        <f t="shared" si="81"/>
        <v>187</v>
      </c>
      <c r="H315" s="72">
        <f t="shared" si="82"/>
        <v>29</v>
      </c>
      <c r="I315" s="72">
        <f t="shared" si="83"/>
        <v>76</v>
      </c>
      <c r="J315" s="72">
        <f t="shared" si="84"/>
        <v>24</v>
      </c>
      <c r="K315" s="72">
        <f t="shared" si="85"/>
        <v>68</v>
      </c>
      <c r="L315" s="72">
        <f t="shared" si="86"/>
        <v>0</v>
      </c>
      <c r="M315" s="72">
        <f t="shared" si="87"/>
        <v>36</v>
      </c>
      <c r="N315" s="72">
        <v>0</v>
      </c>
      <c r="O315" s="146">
        <f t="shared" si="88"/>
        <v>1.494</v>
      </c>
      <c r="P315" s="157">
        <f>10%</f>
        <v>0.1</v>
      </c>
      <c r="Q315" s="146">
        <f t="shared" si="89"/>
        <v>0.11400000000000002</v>
      </c>
      <c r="R315" s="146">
        <f t="shared" si="90"/>
        <v>7.6999999999999999E-2</v>
      </c>
      <c r="S315" s="146">
        <f t="shared" si="91"/>
        <v>6.3E-2</v>
      </c>
      <c r="T315" s="146">
        <f t="shared" si="92"/>
        <v>2.1000000000000001E-2</v>
      </c>
      <c r="U315" s="146">
        <f t="shared" si="93"/>
        <v>2.1000000000000001E-2</v>
      </c>
      <c r="V315" s="146">
        <f t="shared" si="94"/>
        <v>2.1000000000000001E-2</v>
      </c>
      <c r="W315" s="146">
        <f t="shared" si="95"/>
        <v>2.1000000000000001E-2</v>
      </c>
      <c r="X315" s="146">
        <f t="shared" si="96"/>
        <v>2.1000000000000001E-2</v>
      </c>
      <c r="Y315" s="161">
        <f t="shared" si="98"/>
        <v>0.112</v>
      </c>
    </row>
    <row r="316" spans="2:25" x14ac:dyDescent="0.2">
      <c r="B316" s="1" t="str">
        <f t="shared" si="97"/>
        <v>土系16</v>
      </c>
      <c r="C316" s="72">
        <f t="shared" si="99"/>
        <v>16</v>
      </c>
      <c r="D316" s="71" t="s">
        <v>3149</v>
      </c>
      <c r="E316" s="72" t="str">
        <f t="shared" si="80"/>
        <v>地脉</v>
      </c>
      <c r="F316" s="72"/>
      <c r="G316" s="72">
        <f t="shared" si="81"/>
        <v>205</v>
      </c>
      <c r="H316" s="72">
        <f t="shared" si="82"/>
        <v>32</v>
      </c>
      <c r="I316" s="72">
        <f t="shared" si="83"/>
        <v>82</v>
      </c>
      <c r="J316" s="72">
        <f t="shared" si="84"/>
        <v>26</v>
      </c>
      <c r="K316" s="72">
        <f t="shared" si="85"/>
        <v>73</v>
      </c>
      <c r="L316" s="72">
        <f t="shared" si="86"/>
        <v>0</v>
      </c>
      <c r="M316" s="72">
        <f t="shared" si="87"/>
        <v>39</v>
      </c>
      <c r="N316" s="72">
        <v>0</v>
      </c>
      <c r="O316" s="146">
        <f t="shared" si="88"/>
        <v>1.5216000000000001</v>
      </c>
      <c r="P316" s="157">
        <f>10%</f>
        <v>0.1</v>
      </c>
      <c r="Q316" s="146">
        <f t="shared" si="89"/>
        <v>0.11500000000000002</v>
      </c>
      <c r="R316" s="146">
        <f t="shared" si="90"/>
        <v>8.2500000000000004E-2</v>
      </c>
      <c r="S316" s="146">
        <f t="shared" si="91"/>
        <v>6.7500000000000004E-2</v>
      </c>
      <c r="T316" s="146">
        <f t="shared" si="92"/>
        <v>2.2500000000000003E-2</v>
      </c>
      <c r="U316" s="146">
        <f t="shared" si="93"/>
        <v>2.2500000000000003E-2</v>
      </c>
      <c r="V316" s="146">
        <f t="shared" si="94"/>
        <v>2.2500000000000003E-2</v>
      </c>
      <c r="W316" s="146">
        <f t="shared" si="95"/>
        <v>2.2500000000000003E-2</v>
      </c>
      <c r="X316" s="146">
        <f t="shared" si="96"/>
        <v>2.2500000000000003E-2</v>
      </c>
      <c r="Y316" s="161">
        <f t="shared" si="98"/>
        <v>0.113</v>
      </c>
    </row>
    <row r="317" spans="2:25" x14ac:dyDescent="0.2">
      <c r="B317" s="1" t="str">
        <f t="shared" si="97"/>
        <v>土系17</v>
      </c>
      <c r="C317" s="72">
        <f t="shared" si="99"/>
        <v>17</v>
      </c>
      <c r="D317" s="71" t="s">
        <v>3149</v>
      </c>
      <c r="E317" s="72" t="str">
        <f t="shared" si="80"/>
        <v>地脉</v>
      </c>
      <c r="F317" s="72"/>
      <c r="G317" s="72">
        <f t="shared" si="81"/>
        <v>223</v>
      </c>
      <c r="H317" s="72">
        <f t="shared" si="82"/>
        <v>34</v>
      </c>
      <c r="I317" s="72">
        <f t="shared" si="83"/>
        <v>88</v>
      </c>
      <c r="J317" s="72">
        <f t="shared" si="84"/>
        <v>28</v>
      </c>
      <c r="K317" s="72">
        <f t="shared" si="85"/>
        <v>79</v>
      </c>
      <c r="L317" s="72">
        <f t="shared" si="86"/>
        <v>0</v>
      </c>
      <c r="M317" s="72">
        <f t="shared" si="87"/>
        <v>43</v>
      </c>
      <c r="N317" s="72">
        <v>0</v>
      </c>
      <c r="O317" s="146">
        <f t="shared" si="88"/>
        <v>1.5491999999999999</v>
      </c>
      <c r="P317" s="157">
        <f>10%</f>
        <v>0.1</v>
      </c>
      <c r="Q317" s="146">
        <f t="shared" si="89"/>
        <v>0.11600000000000002</v>
      </c>
      <c r="R317" s="146">
        <f t="shared" si="90"/>
        <v>8.8000000000000009E-2</v>
      </c>
      <c r="S317" s="146">
        <f t="shared" si="91"/>
        <v>7.2000000000000008E-2</v>
      </c>
      <c r="T317" s="146">
        <f t="shared" si="92"/>
        <v>2.4000000000000004E-2</v>
      </c>
      <c r="U317" s="146">
        <f t="shared" si="93"/>
        <v>2.4000000000000004E-2</v>
      </c>
      <c r="V317" s="146">
        <f t="shared" si="94"/>
        <v>2.4000000000000004E-2</v>
      </c>
      <c r="W317" s="146">
        <f t="shared" si="95"/>
        <v>2.4000000000000004E-2</v>
      </c>
      <c r="X317" s="146">
        <f t="shared" si="96"/>
        <v>2.4000000000000004E-2</v>
      </c>
      <c r="Y317" s="161">
        <f t="shared" si="98"/>
        <v>0.11433333333333334</v>
      </c>
    </row>
    <row r="318" spans="2:25" x14ac:dyDescent="0.2">
      <c r="B318" s="1" t="str">
        <f t="shared" si="97"/>
        <v>土系18</v>
      </c>
      <c r="C318" s="72">
        <f t="shared" si="99"/>
        <v>18</v>
      </c>
      <c r="D318" s="71" t="s">
        <v>3149</v>
      </c>
      <c r="E318" s="72" t="str">
        <f t="shared" si="80"/>
        <v>地脉</v>
      </c>
      <c r="F318" s="72"/>
      <c r="G318" s="72">
        <f t="shared" si="81"/>
        <v>241</v>
      </c>
      <c r="H318" s="72">
        <f t="shared" si="82"/>
        <v>36</v>
      </c>
      <c r="I318" s="72">
        <f t="shared" si="83"/>
        <v>96</v>
      </c>
      <c r="J318" s="72">
        <f t="shared" si="84"/>
        <v>31</v>
      </c>
      <c r="K318" s="72">
        <f t="shared" si="85"/>
        <v>84</v>
      </c>
      <c r="L318" s="72">
        <f t="shared" si="86"/>
        <v>0</v>
      </c>
      <c r="M318" s="72">
        <f t="shared" si="87"/>
        <v>47</v>
      </c>
      <c r="N318" s="72">
        <v>0</v>
      </c>
      <c r="O318" s="146">
        <f t="shared" si="88"/>
        <v>1.5768</v>
      </c>
      <c r="P318" s="157">
        <f>10%</f>
        <v>0.1</v>
      </c>
      <c r="Q318" s="146">
        <f t="shared" si="89"/>
        <v>0.11700000000000002</v>
      </c>
      <c r="R318" s="146">
        <f t="shared" si="90"/>
        <v>9.3500000000000014E-2</v>
      </c>
      <c r="S318" s="146">
        <f t="shared" si="91"/>
        <v>7.6500000000000012E-2</v>
      </c>
      <c r="T318" s="146">
        <f t="shared" si="92"/>
        <v>2.5500000000000005E-2</v>
      </c>
      <c r="U318" s="146">
        <f t="shared" si="93"/>
        <v>2.5500000000000005E-2</v>
      </c>
      <c r="V318" s="146">
        <f t="shared" si="94"/>
        <v>2.5500000000000005E-2</v>
      </c>
      <c r="W318" s="146">
        <f t="shared" si="95"/>
        <v>2.5500000000000005E-2</v>
      </c>
      <c r="X318" s="146">
        <f t="shared" si="96"/>
        <v>2.5500000000000005E-2</v>
      </c>
      <c r="Y318" s="161">
        <f t="shared" si="98"/>
        <v>0.11566666666666667</v>
      </c>
    </row>
    <row r="319" spans="2:25" x14ac:dyDescent="0.2">
      <c r="B319" s="1" t="str">
        <f t="shared" si="97"/>
        <v>土系19</v>
      </c>
      <c r="C319" s="72">
        <f t="shared" si="99"/>
        <v>19</v>
      </c>
      <c r="D319" s="71" t="s">
        <v>3149</v>
      </c>
      <c r="E319" s="72" t="str">
        <f t="shared" si="80"/>
        <v>地脉</v>
      </c>
      <c r="F319" s="72"/>
      <c r="G319" s="72">
        <f t="shared" si="81"/>
        <v>259</v>
      </c>
      <c r="H319" s="72">
        <f t="shared" si="82"/>
        <v>39</v>
      </c>
      <c r="I319" s="72">
        <f t="shared" si="83"/>
        <v>102</v>
      </c>
      <c r="J319" s="72">
        <f t="shared" si="84"/>
        <v>33</v>
      </c>
      <c r="K319" s="72">
        <f t="shared" si="85"/>
        <v>90</v>
      </c>
      <c r="L319" s="72">
        <f t="shared" si="86"/>
        <v>0</v>
      </c>
      <c r="M319" s="72">
        <f t="shared" si="87"/>
        <v>51</v>
      </c>
      <c r="N319" s="72">
        <v>0</v>
      </c>
      <c r="O319" s="146">
        <f t="shared" si="88"/>
        <v>1.6043999999999998</v>
      </c>
      <c r="P319" s="157">
        <f>10%</f>
        <v>0.1</v>
      </c>
      <c r="Q319" s="146">
        <f t="shared" si="89"/>
        <v>0.11800000000000002</v>
      </c>
      <c r="R319" s="146">
        <f t="shared" si="90"/>
        <v>9.9000000000000019E-2</v>
      </c>
      <c r="S319" s="146">
        <f t="shared" si="91"/>
        <v>8.1000000000000016E-2</v>
      </c>
      <c r="T319" s="146">
        <f t="shared" si="92"/>
        <v>2.7000000000000007E-2</v>
      </c>
      <c r="U319" s="146">
        <f t="shared" si="93"/>
        <v>2.7000000000000007E-2</v>
      </c>
      <c r="V319" s="146">
        <f t="shared" si="94"/>
        <v>2.7000000000000007E-2</v>
      </c>
      <c r="W319" s="146">
        <f t="shared" si="95"/>
        <v>2.7000000000000007E-2</v>
      </c>
      <c r="X319" s="146">
        <f t="shared" si="96"/>
        <v>2.7000000000000007E-2</v>
      </c>
      <c r="Y319" s="161">
        <f t="shared" si="98"/>
        <v>0.11700000000000001</v>
      </c>
    </row>
    <row r="320" spans="2:25" x14ac:dyDescent="0.2">
      <c r="B320" s="1" t="str">
        <f t="shared" si="97"/>
        <v>土系20</v>
      </c>
      <c r="C320" s="72">
        <f t="shared" si="99"/>
        <v>20</v>
      </c>
      <c r="D320" s="71" t="s">
        <v>3149</v>
      </c>
      <c r="E320" s="72" t="str">
        <f t="shared" si="80"/>
        <v>地脉</v>
      </c>
      <c r="F320" s="72"/>
      <c r="G320" s="72">
        <f t="shared" si="81"/>
        <v>279</v>
      </c>
      <c r="H320" s="72">
        <f t="shared" si="82"/>
        <v>41</v>
      </c>
      <c r="I320" s="72">
        <f t="shared" si="83"/>
        <v>109</v>
      </c>
      <c r="J320" s="72">
        <f t="shared" si="84"/>
        <v>36</v>
      </c>
      <c r="K320" s="72">
        <f t="shared" si="85"/>
        <v>97</v>
      </c>
      <c r="L320" s="72">
        <f t="shared" si="86"/>
        <v>0</v>
      </c>
      <c r="M320" s="72">
        <f t="shared" si="87"/>
        <v>55</v>
      </c>
      <c r="N320" s="72">
        <v>0</v>
      </c>
      <c r="O320" s="146">
        <f t="shared" si="88"/>
        <v>1.6320000000000001</v>
      </c>
      <c r="P320" s="157">
        <f>10%</f>
        <v>0.1</v>
      </c>
      <c r="Q320" s="146">
        <f t="shared" si="89"/>
        <v>0.11900000000000002</v>
      </c>
      <c r="R320" s="146">
        <f t="shared" si="90"/>
        <v>0.10450000000000002</v>
      </c>
      <c r="S320" s="146">
        <f t="shared" si="91"/>
        <v>8.550000000000002E-2</v>
      </c>
      <c r="T320" s="146">
        <f t="shared" si="92"/>
        <v>2.8500000000000008E-2</v>
      </c>
      <c r="U320" s="146">
        <f t="shared" si="93"/>
        <v>2.8500000000000008E-2</v>
      </c>
      <c r="V320" s="146">
        <f t="shared" si="94"/>
        <v>2.8500000000000008E-2</v>
      </c>
      <c r="W320" s="146">
        <f t="shared" si="95"/>
        <v>2.8500000000000008E-2</v>
      </c>
      <c r="X320" s="146">
        <f t="shared" si="96"/>
        <v>2.8500000000000008E-2</v>
      </c>
      <c r="Y320" s="161">
        <f t="shared" si="98"/>
        <v>0.11833333333333335</v>
      </c>
    </row>
    <row r="321" spans="2:25" x14ac:dyDescent="0.2">
      <c r="B321" s="1" t="str">
        <f t="shared" si="97"/>
        <v>土系21</v>
      </c>
      <c r="C321" s="72">
        <f t="shared" si="99"/>
        <v>21</v>
      </c>
      <c r="D321" s="71" t="s">
        <v>3149</v>
      </c>
      <c r="E321" s="72" t="str">
        <f t="shared" si="80"/>
        <v>地脉</v>
      </c>
      <c r="F321" s="72"/>
      <c r="G321" s="72">
        <f t="shared" si="81"/>
        <v>301</v>
      </c>
      <c r="H321" s="72">
        <f t="shared" si="82"/>
        <v>44</v>
      </c>
      <c r="I321" s="72">
        <f t="shared" si="83"/>
        <v>116</v>
      </c>
      <c r="J321" s="72">
        <f t="shared" si="84"/>
        <v>39</v>
      </c>
      <c r="K321" s="72">
        <f t="shared" si="85"/>
        <v>103</v>
      </c>
      <c r="L321" s="72">
        <f t="shared" si="86"/>
        <v>0</v>
      </c>
      <c r="M321" s="72">
        <f t="shared" si="87"/>
        <v>59</v>
      </c>
      <c r="N321" s="72">
        <v>0</v>
      </c>
      <c r="O321" s="146">
        <f t="shared" si="88"/>
        <v>1.6596</v>
      </c>
      <c r="P321" s="157">
        <f>10%</f>
        <v>0.1</v>
      </c>
      <c r="Q321" s="146">
        <f t="shared" si="89"/>
        <v>0.12000000000000002</v>
      </c>
      <c r="R321" s="146">
        <f t="shared" si="90"/>
        <v>0.11000000000000003</v>
      </c>
      <c r="S321" s="146">
        <f t="shared" si="91"/>
        <v>9.0000000000000024E-2</v>
      </c>
      <c r="T321" s="146">
        <f t="shared" si="92"/>
        <v>3.0000000000000009E-2</v>
      </c>
      <c r="U321" s="146">
        <f t="shared" si="93"/>
        <v>3.0000000000000009E-2</v>
      </c>
      <c r="V321" s="146">
        <f t="shared" si="94"/>
        <v>3.0000000000000009E-2</v>
      </c>
      <c r="W321" s="146">
        <f t="shared" si="95"/>
        <v>3.0000000000000009E-2</v>
      </c>
      <c r="X321" s="146">
        <f t="shared" si="96"/>
        <v>3.0000000000000009E-2</v>
      </c>
      <c r="Y321" s="161">
        <f t="shared" si="98"/>
        <v>0.11966666666666667</v>
      </c>
    </row>
    <row r="322" spans="2:25" x14ac:dyDescent="0.2">
      <c r="B322" s="1" t="str">
        <f t="shared" si="97"/>
        <v>土系22</v>
      </c>
      <c r="C322" s="72">
        <f t="shared" si="99"/>
        <v>22</v>
      </c>
      <c r="D322" s="71" t="s">
        <v>3149</v>
      </c>
      <c r="E322" s="72" t="str">
        <f t="shared" si="80"/>
        <v>地脉</v>
      </c>
      <c r="F322" s="72"/>
      <c r="G322" s="72">
        <f t="shared" si="81"/>
        <v>321</v>
      </c>
      <c r="H322" s="72">
        <f t="shared" si="82"/>
        <v>46</v>
      </c>
      <c r="I322" s="72">
        <f t="shared" si="83"/>
        <v>123</v>
      </c>
      <c r="J322" s="72">
        <f t="shared" si="84"/>
        <v>41</v>
      </c>
      <c r="K322" s="72">
        <f t="shared" si="85"/>
        <v>110</v>
      </c>
      <c r="L322" s="72">
        <f t="shared" si="86"/>
        <v>0</v>
      </c>
      <c r="M322" s="72">
        <f t="shared" si="87"/>
        <v>63</v>
      </c>
      <c r="N322" s="72">
        <v>0</v>
      </c>
      <c r="O322" s="146">
        <f t="shared" si="88"/>
        <v>1.6871999999999998</v>
      </c>
      <c r="P322" s="157">
        <f>10%</f>
        <v>0.1</v>
      </c>
      <c r="Q322" s="146">
        <f t="shared" si="89"/>
        <v>0.12100000000000002</v>
      </c>
      <c r="R322" s="146">
        <f t="shared" si="90"/>
        <v>0.11550000000000003</v>
      </c>
      <c r="S322" s="146">
        <f t="shared" si="91"/>
        <v>9.4500000000000028E-2</v>
      </c>
      <c r="T322" s="146">
        <f t="shared" si="92"/>
        <v>3.1500000000000007E-2</v>
      </c>
      <c r="U322" s="146">
        <f t="shared" si="93"/>
        <v>3.1500000000000007E-2</v>
      </c>
      <c r="V322" s="146">
        <f t="shared" si="94"/>
        <v>3.1500000000000007E-2</v>
      </c>
      <c r="W322" s="146">
        <f t="shared" si="95"/>
        <v>3.1500000000000007E-2</v>
      </c>
      <c r="X322" s="146">
        <f t="shared" si="96"/>
        <v>3.1500000000000007E-2</v>
      </c>
      <c r="Y322" s="161">
        <f t="shared" si="98"/>
        <v>0.12100000000000001</v>
      </c>
    </row>
    <row r="323" spans="2:25" x14ac:dyDescent="0.2">
      <c r="B323" s="1" t="str">
        <f t="shared" si="97"/>
        <v>土系23</v>
      </c>
      <c r="C323" s="72">
        <f t="shared" si="99"/>
        <v>23</v>
      </c>
      <c r="D323" s="71" t="s">
        <v>3149</v>
      </c>
      <c r="E323" s="72" t="str">
        <f t="shared" si="80"/>
        <v>地脉</v>
      </c>
      <c r="F323" s="72"/>
      <c r="G323" s="72">
        <f t="shared" si="81"/>
        <v>342</v>
      </c>
      <c r="H323" s="72">
        <f t="shared" si="82"/>
        <v>48</v>
      </c>
      <c r="I323" s="72">
        <f t="shared" si="83"/>
        <v>132</v>
      </c>
      <c r="J323" s="72">
        <f t="shared" si="84"/>
        <v>44</v>
      </c>
      <c r="K323" s="72">
        <f t="shared" si="85"/>
        <v>116</v>
      </c>
      <c r="L323" s="72">
        <f t="shared" si="86"/>
        <v>0</v>
      </c>
      <c r="M323" s="72">
        <f t="shared" si="87"/>
        <v>67</v>
      </c>
      <c r="N323" s="72">
        <v>0</v>
      </c>
      <c r="O323" s="146">
        <f t="shared" si="88"/>
        <v>1.7148000000000001</v>
      </c>
      <c r="P323" s="157">
        <f>10%</f>
        <v>0.1</v>
      </c>
      <c r="Q323" s="146">
        <f t="shared" si="89"/>
        <v>0.12200000000000003</v>
      </c>
      <c r="R323" s="146">
        <f t="shared" si="90"/>
        <v>0.12100000000000004</v>
      </c>
      <c r="S323" s="146">
        <f t="shared" si="91"/>
        <v>9.9000000000000032E-2</v>
      </c>
      <c r="T323" s="146">
        <f t="shared" si="92"/>
        <v>3.3000000000000008E-2</v>
      </c>
      <c r="U323" s="146">
        <f t="shared" si="93"/>
        <v>3.3000000000000008E-2</v>
      </c>
      <c r="V323" s="146">
        <f t="shared" si="94"/>
        <v>3.3000000000000008E-2</v>
      </c>
      <c r="W323" s="146">
        <f t="shared" si="95"/>
        <v>3.3000000000000008E-2</v>
      </c>
      <c r="X323" s="146">
        <f t="shared" si="96"/>
        <v>3.3000000000000008E-2</v>
      </c>
      <c r="Y323" s="161">
        <f t="shared" si="98"/>
        <v>0.12233333333333334</v>
      </c>
    </row>
    <row r="324" spans="2:25" x14ac:dyDescent="0.2">
      <c r="B324" s="1" t="str">
        <f t="shared" si="97"/>
        <v>土系24</v>
      </c>
      <c r="C324" s="72">
        <f t="shared" si="99"/>
        <v>24</v>
      </c>
      <c r="D324" s="71" t="s">
        <v>3149</v>
      </c>
      <c r="E324" s="72" t="str">
        <f t="shared" ref="E324:E387" si="100">VLOOKUP(D324,monster_per,2,FALSE)</f>
        <v>地脉</v>
      </c>
      <c r="F324" s="72"/>
      <c r="G324" s="72">
        <f t="shared" ref="G324:G387" si="101">INT(VLOOKUP($C324,monster_lvl,2,FALSE)*(1+VLOOKUP($D324,monster_per,3,FALSE)))</f>
        <v>364</v>
      </c>
      <c r="H324" s="72">
        <f t="shared" ref="H324:H387" si="102">INT(VLOOKUP($C324,monster_lvl,3,FALSE)*(1+VLOOKUP($D324,monster_per,4,FALSE)))</f>
        <v>51</v>
      </c>
      <c r="I324" s="72">
        <f t="shared" ref="I324:I387" si="103">INT(VLOOKUP($C324,monster_lvl,4,FALSE)*(1+VLOOKUP($D324,monster_per,5,FALSE)))</f>
        <v>139</v>
      </c>
      <c r="J324" s="72">
        <f t="shared" ref="J324:J387" si="104">INT(VLOOKUP($C324,monster_lvl,5,FALSE)*(1+VLOOKUP($D324,monster_per,11,FALSE)))</f>
        <v>47</v>
      </c>
      <c r="K324" s="72">
        <f t="shared" ref="K324:K387" si="105">INT(VLOOKUP($C324,monster_lvl,6,FALSE)*(1+VLOOKUP($D324,monster_per,6,FALSE)))</f>
        <v>123</v>
      </c>
      <c r="L324" s="72">
        <f t="shared" ref="L324:L387" si="106">INT(VLOOKUP($C324,monster_lvl,7,FALSE)*(1+VLOOKUP($D324,monster_per,7,FALSE)))</f>
        <v>0</v>
      </c>
      <c r="M324" s="72">
        <f t="shared" ref="M324:M387" si="107">INT(VLOOKUP($C324,monster_lvl,8,FALSE)*(1+VLOOKUP($D324,monster_per,12,FALSE)))</f>
        <v>72</v>
      </c>
      <c r="N324" s="72">
        <v>0</v>
      </c>
      <c r="O324" s="146">
        <f t="shared" ref="O324:O387" si="108">VLOOKUP($C324,monster_lvl,10,FALSE)*(1+VLOOKUP($D324,monster_per,9,FALSE))</f>
        <v>1.7423999999999999</v>
      </c>
      <c r="P324" s="157">
        <f>10%</f>
        <v>0.1</v>
      </c>
      <c r="Q324" s="146">
        <f t="shared" ref="Q324:Q387" si="109">VLOOKUP($C324,monster_lvl,12,FALSE)*(1+VLOOKUP($D324,monster_per,8,FALSE))</f>
        <v>0.12300000000000003</v>
      </c>
      <c r="R324" s="146">
        <f t="shared" ref="R324:R387" si="110">VLOOKUP($C324,monster_lvl,13,FALSE)*(1+VLOOKUP($D324,monster_per,13,FALSE))</f>
        <v>0.12650000000000006</v>
      </c>
      <c r="S324" s="146">
        <f t="shared" ref="S324:S387" si="111">VLOOKUP($C324,monster_lvl,14,FALSE)*(1+VLOOKUP($D324,monster_per,14,FALSE))</f>
        <v>0.10350000000000004</v>
      </c>
      <c r="T324" s="146">
        <f t="shared" ref="T324:T387" si="112">VLOOKUP($C324,monster_lvl,15,FALSE)*(1+VLOOKUP($D324,monster_per,15,FALSE))</f>
        <v>3.450000000000001E-2</v>
      </c>
      <c r="U324" s="146">
        <f t="shared" ref="U324:U387" si="113">VLOOKUP($C324,monster_lvl,16,FALSE)*(1+VLOOKUP($D324,monster_per,16,FALSE))</f>
        <v>3.450000000000001E-2</v>
      </c>
      <c r="V324" s="146">
        <f t="shared" ref="V324:V387" si="114">VLOOKUP($C324,monster_lvl,17,FALSE)*(1+VLOOKUP($D324,monster_per,17,FALSE))</f>
        <v>3.450000000000001E-2</v>
      </c>
      <c r="W324" s="146">
        <f t="shared" ref="W324:W387" si="115">VLOOKUP($C324,monster_lvl,18,FALSE)*(1+VLOOKUP($D324,monster_per,18,FALSE))</f>
        <v>3.450000000000001E-2</v>
      </c>
      <c r="X324" s="146">
        <f t="shared" ref="X324:X387" si="116">VLOOKUP($C324,monster_lvl,19,FALSE)*(1+VLOOKUP($D324,monster_per,19,FALSE))</f>
        <v>3.450000000000001E-2</v>
      </c>
      <c r="Y324" s="161">
        <f t="shared" si="98"/>
        <v>0.124</v>
      </c>
    </row>
    <row r="325" spans="2:25" x14ac:dyDescent="0.2">
      <c r="B325" s="1" t="str">
        <f t="shared" ref="B325:B388" si="117">D325&amp;C325</f>
        <v>土系25</v>
      </c>
      <c r="C325" s="72">
        <f t="shared" si="99"/>
        <v>25</v>
      </c>
      <c r="D325" s="71" t="s">
        <v>3149</v>
      </c>
      <c r="E325" s="72" t="str">
        <f t="shared" si="100"/>
        <v>地脉</v>
      </c>
      <c r="F325" s="72"/>
      <c r="G325" s="72">
        <f t="shared" si="101"/>
        <v>388</v>
      </c>
      <c r="H325" s="72">
        <f t="shared" si="102"/>
        <v>53</v>
      </c>
      <c r="I325" s="72">
        <f t="shared" si="103"/>
        <v>147</v>
      </c>
      <c r="J325" s="72">
        <f t="shared" si="104"/>
        <v>50</v>
      </c>
      <c r="K325" s="72">
        <f t="shared" si="105"/>
        <v>130</v>
      </c>
      <c r="L325" s="72">
        <f t="shared" si="106"/>
        <v>0</v>
      </c>
      <c r="M325" s="72">
        <f t="shared" si="107"/>
        <v>76</v>
      </c>
      <c r="N325" s="72">
        <v>0</v>
      </c>
      <c r="O325" s="146">
        <f t="shared" si="108"/>
        <v>1.77</v>
      </c>
      <c r="P325" s="157">
        <f>10%</f>
        <v>0.1</v>
      </c>
      <c r="Q325" s="146">
        <f t="shared" si="109"/>
        <v>0.12400000000000003</v>
      </c>
      <c r="R325" s="146">
        <f t="shared" si="110"/>
        <v>0.13200000000000006</v>
      </c>
      <c r="S325" s="146">
        <f t="shared" si="111"/>
        <v>0.10800000000000004</v>
      </c>
      <c r="T325" s="146">
        <f t="shared" si="112"/>
        <v>3.6000000000000011E-2</v>
      </c>
      <c r="U325" s="146">
        <f t="shared" si="113"/>
        <v>3.6000000000000011E-2</v>
      </c>
      <c r="V325" s="146">
        <f t="shared" si="114"/>
        <v>3.6000000000000011E-2</v>
      </c>
      <c r="W325" s="146">
        <f t="shared" si="115"/>
        <v>3.6000000000000011E-2</v>
      </c>
      <c r="X325" s="146">
        <f t="shared" si="116"/>
        <v>3.6000000000000011E-2</v>
      </c>
      <c r="Y325" s="161">
        <f t="shared" ref="Y325:Y388" si="118">(M325/30)%+P325</f>
        <v>0.12533333333333335</v>
      </c>
    </row>
    <row r="326" spans="2:25" x14ac:dyDescent="0.2">
      <c r="B326" s="1" t="str">
        <f t="shared" si="117"/>
        <v>土系26</v>
      </c>
      <c r="C326" s="72">
        <f t="shared" si="99"/>
        <v>26</v>
      </c>
      <c r="D326" s="71" t="s">
        <v>3149</v>
      </c>
      <c r="E326" s="72" t="str">
        <f t="shared" si="100"/>
        <v>地脉</v>
      </c>
      <c r="F326" s="72"/>
      <c r="G326" s="72">
        <f t="shared" si="101"/>
        <v>412</v>
      </c>
      <c r="H326" s="72">
        <f t="shared" si="102"/>
        <v>56</v>
      </c>
      <c r="I326" s="72">
        <f t="shared" si="103"/>
        <v>156</v>
      </c>
      <c r="J326" s="72">
        <f t="shared" si="104"/>
        <v>53</v>
      </c>
      <c r="K326" s="72">
        <f t="shared" si="105"/>
        <v>138</v>
      </c>
      <c r="L326" s="72">
        <f t="shared" si="106"/>
        <v>0</v>
      </c>
      <c r="M326" s="72">
        <f t="shared" si="107"/>
        <v>81</v>
      </c>
      <c r="N326" s="72">
        <v>0</v>
      </c>
      <c r="O326" s="146">
        <f t="shared" si="108"/>
        <v>1.7975999999999999</v>
      </c>
      <c r="P326" s="157">
        <f>10%</f>
        <v>0.1</v>
      </c>
      <c r="Q326" s="146">
        <f t="shared" si="109"/>
        <v>0.12500000000000003</v>
      </c>
      <c r="R326" s="146">
        <f t="shared" si="110"/>
        <v>0.13750000000000004</v>
      </c>
      <c r="S326" s="146">
        <f t="shared" si="111"/>
        <v>0.11250000000000004</v>
      </c>
      <c r="T326" s="146">
        <f t="shared" si="112"/>
        <v>3.7500000000000012E-2</v>
      </c>
      <c r="U326" s="146">
        <f t="shared" si="113"/>
        <v>3.7500000000000012E-2</v>
      </c>
      <c r="V326" s="146">
        <f t="shared" si="114"/>
        <v>3.7500000000000012E-2</v>
      </c>
      <c r="W326" s="146">
        <f t="shared" si="115"/>
        <v>3.7500000000000012E-2</v>
      </c>
      <c r="X326" s="146">
        <f t="shared" si="116"/>
        <v>3.7500000000000012E-2</v>
      </c>
      <c r="Y326" s="161">
        <f t="shared" si="118"/>
        <v>0.127</v>
      </c>
    </row>
    <row r="327" spans="2:25" x14ac:dyDescent="0.2">
      <c r="B327" s="1" t="str">
        <f t="shared" si="117"/>
        <v>土系27</v>
      </c>
      <c r="C327" s="72">
        <f t="shared" si="99"/>
        <v>27</v>
      </c>
      <c r="D327" s="71" t="s">
        <v>3149</v>
      </c>
      <c r="E327" s="72" t="str">
        <f t="shared" si="100"/>
        <v>地脉</v>
      </c>
      <c r="F327" s="72"/>
      <c r="G327" s="72">
        <f t="shared" si="101"/>
        <v>436</v>
      </c>
      <c r="H327" s="72">
        <f t="shared" si="102"/>
        <v>58</v>
      </c>
      <c r="I327" s="72">
        <f t="shared" si="103"/>
        <v>164</v>
      </c>
      <c r="J327" s="72">
        <f t="shared" si="104"/>
        <v>56</v>
      </c>
      <c r="K327" s="72">
        <f t="shared" si="105"/>
        <v>146</v>
      </c>
      <c r="L327" s="72">
        <f t="shared" si="106"/>
        <v>0</v>
      </c>
      <c r="M327" s="72">
        <f t="shared" si="107"/>
        <v>86</v>
      </c>
      <c r="N327" s="72">
        <v>0</v>
      </c>
      <c r="O327" s="146">
        <f t="shared" si="108"/>
        <v>1.8251999999999997</v>
      </c>
      <c r="P327" s="157">
        <f>10%</f>
        <v>0.1</v>
      </c>
      <c r="Q327" s="146">
        <f t="shared" si="109"/>
        <v>0.12600000000000003</v>
      </c>
      <c r="R327" s="146">
        <f t="shared" si="110"/>
        <v>0.14300000000000004</v>
      </c>
      <c r="S327" s="146">
        <f t="shared" si="111"/>
        <v>0.11700000000000005</v>
      </c>
      <c r="T327" s="146">
        <f t="shared" si="112"/>
        <v>3.9000000000000014E-2</v>
      </c>
      <c r="U327" s="146">
        <f t="shared" si="113"/>
        <v>3.9000000000000014E-2</v>
      </c>
      <c r="V327" s="146">
        <f t="shared" si="114"/>
        <v>3.9000000000000014E-2</v>
      </c>
      <c r="W327" s="146">
        <f t="shared" si="115"/>
        <v>3.9000000000000014E-2</v>
      </c>
      <c r="X327" s="146">
        <f t="shared" si="116"/>
        <v>3.9000000000000014E-2</v>
      </c>
      <c r="Y327" s="161">
        <f t="shared" si="118"/>
        <v>0.12866666666666668</v>
      </c>
    </row>
    <row r="328" spans="2:25" x14ac:dyDescent="0.2">
      <c r="B328" s="1" t="str">
        <f t="shared" si="117"/>
        <v>土系28</v>
      </c>
      <c r="C328" s="72">
        <f t="shared" si="99"/>
        <v>28</v>
      </c>
      <c r="D328" s="71" t="s">
        <v>3149</v>
      </c>
      <c r="E328" s="72" t="str">
        <f t="shared" si="100"/>
        <v>地脉</v>
      </c>
      <c r="F328" s="72"/>
      <c r="G328" s="72">
        <f t="shared" si="101"/>
        <v>459</v>
      </c>
      <c r="H328" s="72">
        <f t="shared" si="102"/>
        <v>60</v>
      </c>
      <c r="I328" s="72">
        <f t="shared" si="103"/>
        <v>174</v>
      </c>
      <c r="J328" s="72">
        <f t="shared" si="104"/>
        <v>60</v>
      </c>
      <c r="K328" s="72">
        <f t="shared" si="105"/>
        <v>153</v>
      </c>
      <c r="L328" s="72">
        <f t="shared" si="106"/>
        <v>0</v>
      </c>
      <c r="M328" s="72">
        <f t="shared" si="107"/>
        <v>91</v>
      </c>
      <c r="N328" s="72">
        <v>0</v>
      </c>
      <c r="O328" s="146">
        <f t="shared" si="108"/>
        <v>1.8528</v>
      </c>
      <c r="P328" s="157">
        <f>10%</f>
        <v>0.1</v>
      </c>
      <c r="Q328" s="146">
        <f t="shared" si="109"/>
        <v>0.12700000000000003</v>
      </c>
      <c r="R328" s="146">
        <f t="shared" si="110"/>
        <v>0.14850000000000005</v>
      </c>
      <c r="S328" s="146">
        <f t="shared" si="111"/>
        <v>0.12150000000000005</v>
      </c>
      <c r="T328" s="146">
        <f t="shared" si="112"/>
        <v>4.0500000000000015E-2</v>
      </c>
      <c r="U328" s="146">
        <f t="shared" si="113"/>
        <v>4.0500000000000015E-2</v>
      </c>
      <c r="V328" s="146">
        <f t="shared" si="114"/>
        <v>4.0500000000000015E-2</v>
      </c>
      <c r="W328" s="146">
        <f t="shared" si="115"/>
        <v>4.0500000000000015E-2</v>
      </c>
      <c r="X328" s="146">
        <f t="shared" si="116"/>
        <v>4.0500000000000015E-2</v>
      </c>
      <c r="Y328" s="161">
        <f t="shared" si="118"/>
        <v>0.13033333333333333</v>
      </c>
    </row>
    <row r="329" spans="2:25" x14ac:dyDescent="0.2">
      <c r="B329" s="1" t="str">
        <f t="shared" si="117"/>
        <v>土系29</v>
      </c>
      <c r="C329" s="72">
        <f t="shared" si="99"/>
        <v>29</v>
      </c>
      <c r="D329" s="71" t="s">
        <v>3149</v>
      </c>
      <c r="E329" s="72" t="str">
        <f t="shared" si="100"/>
        <v>地脉</v>
      </c>
      <c r="F329" s="72"/>
      <c r="G329" s="72">
        <f t="shared" si="101"/>
        <v>483</v>
      </c>
      <c r="H329" s="72">
        <f t="shared" si="102"/>
        <v>63</v>
      </c>
      <c r="I329" s="72">
        <f t="shared" si="103"/>
        <v>182</v>
      </c>
      <c r="J329" s="72">
        <f t="shared" si="104"/>
        <v>63</v>
      </c>
      <c r="K329" s="72">
        <f t="shared" si="105"/>
        <v>162</v>
      </c>
      <c r="L329" s="72">
        <f t="shared" si="106"/>
        <v>0</v>
      </c>
      <c r="M329" s="72">
        <f t="shared" si="107"/>
        <v>96</v>
      </c>
      <c r="N329" s="72">
        <v>0</v>
      </c>
      <c r="O329" s="146">
        <f t="shared" si="108"/>
        <v>1.8803999999999998</v>
      </c>
      <c r="P329" s="157">
        <f>10%</f>
        <v>0.1</v>
      </c>
      <c r="Q329" s="146">
        <f t="shared" si="109"/>
        <v>0.12800000000000003</v>
      </c>
      <c r="R329" s="146">
        <f t="shared" si="110"/>
        <v>0.15400000000000005</v>
      </c>
      <c r="S329" s="146">
        <f t="shared" si="111"/>
        <v>0.12600000000000006</v>
      </c>
      <c r="T329" s="146">
        <f t="shared" si="112"/>
        <v>4.2000000000000016E-2</v>
      </c>
      <c r="U329" s="146">
        <f t="shared" si="113"/>
        <v>4.2000000000000016E-2</v>
      </c>
      <c r="V329" s="146">
        <f t="shared" si="114"/>
        <v>4.2000000000000016E-2</v>
      </c>
      <c r="W329" s="146">
        <f t="shared" si="115"/>
        <v>4.2000000000000016E-2</v>
      </c>
      <c r="X329" s="146">
        <f t="shared" si="116"/>
        <v>4.2000000000000016E-2</v>
      </c>
      <c r="Y329" s="161">
        <f t="shared" si="118"/>
        <v>0.13200000000000001</v>
      </c>
    </row>
    <row r="330" spans="2:25" x14ac:dyDescent="0.2">
      <c r="B330" s="1" t="str">
        <f t="shared" si="117"/>
        <v>土系30</v>
      </c>
      <c r="C330" s="72">
        <f t="shared" si="99"/>
        <v>30</v>
      </c>
      <c r="D330" s="71" t="s">
        <v>3149</v>
      </c>
      <c r="E330" s="72" t="str">
        <f t="shared" si="100"/>
        <v>地脉</v>
      </c>
      <c r="F330" s="72"/>
      <c r="G330" s="72">
        <f t="shared" si="101"/>
        <v>510</v>
      </c>
      <c r="H330" s="72">
        <f t="shared" si="102"/>
        <v>65</v>
      </c>
      <c r="I330" s="72">
        <f t="shared" si="103"/>
        <v>192</v>
      </c>
      <c r="J330" s="72">
        <f t="shared" si="104"/>
        <v>66</v>
      </c>
      <c r="K330" s="72">
        <f t="shared" si="105"/>
        <v>170</v>
      </c>
      <c r="L330" s="72">
        <f t="shared" si="106"/>
        <v>0</v>
      </c>
      <c r="M330" s="72">
        <f t="shared" si="107"/>
        <v>100</v>
      </c>
      <c r="N330" s="72">
        <v>0</v>
      </c>
      <c r="O330" s="146">
        <f t="shared" si="108"/>
        <v>1.9079999999999997</v>
      </c>
      <c r="P330" s="157">
        <f>10%</f>
        <v>0.1</v>
      </c>
      <c r="Q330" s="146">
        <f t="shared" si="109"/>
        <v>0.12900000000000003</v>
      </c>
      <c r="R330" s="146">
        <f t="shared" si="110"/>
        <v>0.15950000000000006</v>
      </c>
      <c r="S330" s="146">
        <f t="shared" si="111"/>
        <v>0.13050000000000006</v>
      </c>
      <c r="T330" s="146">
        <f t="shared" si="112"/>
        <v>4.3500000000000018E-2</v>
      </c>
      <c r="U330" s="146">
        <f t="shared" si="113"/>
        <v>4.3500000000000018E-2</v>
      </c>
      <c r="V330" s="146">
        <f t="shared" si="114"/>
        <v>4.3500000000000018E-2</v>
      </c>
      <c r="W330" s="146">
        <f t="shared" si="115"/>
        <v>4.3500000000000018E-2</v>
      </c>
      <c r="X330" s="146">
        <f t="shared" si="116"/>
        <v>4.3500000000000018E-2</v>
      </c>
      <c r="Y330" s="161">
        <f t="shared" si="118"/>
        <v>0.13333333333333333</v>
      </c>
    </row>
    <row r="331" spans="2:25" x14ac:dyDescent="0.2">
      <c r="B331" s="1" t="str">
        <f t="shared" si="117"/>
        <v>土系31</v>
      </c>
      <c r="C331" s="72">
        <f t="shared" si="99"/>
        <v>31</v>
      </c>
      <c r="D331" s="71" t="s">
        <v>3149</v>
      </c>
      <c r="E331" s="72" t="str">
        <f t="shared" si="100"/>
        <v>地脉</v>
      </c>
      <c r="F331" s="72"/>
      <c r="G331" s="72">
        <f t="shared" si="101"/>
        <v>537</v>
      </c>
      <c r="H331" s="72">
        <f t="shared" si="102"/>
        <v>68</v>
      </c>
      <c r="I331" s="72">
        <f t="shared" si="103"/>
        <v>201</v>
      </c>
      <c r="J331" s="72">
        <f t="shared" si="104"/>
        <v>69</v>
      </c>
      <c r="K331" s="72">
        <f t="shared" si="105"/>
        <v>178</v>
      </c>
      <c r="L331" s="72">
        <f t="shared" si="106"/>
        <v>0</v>
      </c>
      <c r="M331" s="72">
        <f t="shared" si="107"/>
        <v>105</v>
      </c>
      <c r="N331" s="72">
        <v>0</v>
      </c>
      <c r="O331" s="146">
        <f t="shared" si="108"/>
        <v>1.9356</v>
      </c>
      <c r="P331" s="157">
        <f>10%</f>
        <v>0.1</v>
      </c>
      <c r="Q331" s="146">
        <f t="shared" si="109"/>
        <v>0.13000000000000003</v>
      </c>
      <c r="R331" s="146">
        <f t="shared" si="110"/>
        <v>0.16500000000000006</v>
      </c>
      <c r="S331" s="146">
        <f t="shared" si="111"/>
        <v>0.13500000000000006</v>
      </c>
      <c r="T331" s="146">
        <f t="shared" si="112"/>
        <v>4.5000000000000019E-2</v>
      </c>
      <c r="U331" s="146">
        <f t="shared" si="113"/>
        <v>4.5000000000000019E-2</v>
      </c>
      <c r="V331" s="146">
        <f t="shared" si="114"/>
        <v>4.5000000000000019E-2</v>
      </c>
      <c r="W331" s="146">
        <f t="shared" si="115"/>
        <v>4.5000000000000019E-2</v>
      </c>
      <c r="X331" s="146">
        <f t="shared" si="116"/>
        <v>4.5000000000000019E-2</v>
      </c>
      <c r="Y331" s="161">
        <f t="shared" si="118"/>
        <v>0.13500000000000001</v>
      </c>
    </row>
    <row r="332" spans="2:25" x14ac:dyDescent="0.2">
      <c r="B332" s="1" t="str">
        <f t="shared" si="117"/>
        <v>土系32</v>
      </c>
      <c r="C332" s="72">
        <f t="shared" si="99"/>
        <v>32</v>
      </c>
      <c r="D332" s="71" t="s">
        <v>3149</v>
      </c>
      <c r="E332" s="72" t="str">
        <f t="shared" si="100"/>
        <v>地脉</v>
      </c>
      <c r="F332" s="72"/>
      <c r="G332" s="72">
        <f t="shared" si="101"/>
        <v>564</v>
      </c>
      <c r="H332" s="72">
        <f t="shared" si="102"/>
        <v>70</v>
      </c>
      <c r="I332" s="72">
        <f t="shared" si="103"/>
        <v>211</v>
      </c>
      <c r="J332" s="72">
        <f t="shared" si="104"/>
        <v>72</v>
      </c>
      <c r="K332" s="72">
        <f t="shared" si="105"/>
        <v>187</v>
      </c>
      <c r="L332" s="72">
        <f t="shared" si="106"/>
        <v>0</v>
      </c>
      <c r="M332" s="72">
        <f t="shared" si="107"/>
        <v>110</v>
      </c>
      <c r="N332" s="72">
        <v>0</v>
      </c>
      <c r="O332" s="146">
        <f t="shared" si="108"/>
        <v>1.9632000000000001</v>
      </c>
      <c r="P332" s="157">
        <f>10%</f>
        <v>0.1</v>
      </c>
      <c r="Q332" s="146">
        <f t="shared" si="109"/>
        <v>0.13100000000000003</v>
      </c>
      <c r="R332" s="146">
        <f t="shared" si="110"/>
        <v>0.17050000000000007</v>
      </c>
      <c r="S332" s="146">
        <f t="shared" si="111"/>
        <v>0.13950000000000007</v>
      </c>
      <c r="T332" s="146">
        <f t="shared" si="112"/>
        <v>4.650000000000002E-2</v>
      </c>
      <c r="U332" s="146">
        <f t="shared" si="113"/>
        <v>4.650000000000002E-2</v>
      </c>
      <c r="V332" s="146">
        <f t="shared" si="114"/>
        <v>4.650000000000002E-2</v>
      </c>
      <c r="W332" s="146">
        <f t="shared" si="115"/>
        <v>4.650000000000002E-2</v>
      </c>
      <c r="X332" s="146">
        <f t="shared" si="116"/>
        <v>4.650000000000002E-2</v>
      </c>
      <c r="Y332" s="161">
        <f t="shared" si="118"/>
        <v>0.13666666666666666</v>
      </c>
    </row>
    <row r="333" spans="2:25" x14ac:dyDescent="0.2">
      <c r="B333" s="1" t="str">
        <f t="shared" si="117"/>
        <v>土系33</v>
      </c>
      <c r="C333" s="72">
        <f t="shared" si="99"/>
        <v>33</v>
      </c>
      <c r="D333" s="71" t="s">
        <v>3149</v>
      </c>
      <c r="E333" s="72" t="str">
        <f t="shared" si="100"/>
        <v>地脉</v>
      </c>
      <c r="F333" s="72"/>
      <c r="G333" s="72">
        <f t="shared" si="101"/>
        <v>590</v>
      </c>
      <c r="H333" s="72">
        <f t="shared" si="102"/>
        <v>72</v>
      </c>
      <c r="I333" s="72">
        <f t="shared" si="103"/>
        <v>222</v>
      </c>
      <c r="J333" s="72">
        <f t="shared" si="104"/>
        <v>76</v>
      </c>
      <c r="K333" s="72">
        <f t="shared" si="105"/>
        <v>196</v>
      </c>
      <c r="L333" s="72">
        <f t="shared" si="106"/>
        <v>0</v>
      </c>
      <c r="M333" s="72">
        <f t="shared" si="107"/>
        <v>116</v>
      </c>
      <c r="N333" s="72">
        <v>0</v>
      </c>
      <c r="O333" s="146">
        <f t="shared" si="108"/>
        <v>1.9907999999999997</v>
      </c>
      <c r="P333" s="157">
        <f>10%</f>
        <v>0.1</v>
      </c>
      <c r="Q333" s="146">
        <f t="shared" si="109"/>
        <v>0.13200000000000003</v>
      </c>
      <c r="R333" s="146">
        <f t="shared" si="110"/>
        <v>0.17600000000000007</v>
      </c>
      <c r="S333" s="146">
        <f t="shared" si="111"/>
        <v>0.14400000000000007</v>
      </c>
      <c r="T333" s="146">
        <f t="shared" si="112"/>
        <v>4.8000000000000022E-2</v>
      </c>
      <c r="U333" s="146">
        <f t="shared" si="113"/>
        <v>4.8000000000000022E-2</v>
      </c>
      <c r="V333" s="146">
        <f t="shared" si="114"/>
        <v>4.8000000000000022E-2</v>
      </c>
      <c r="W333" s="146">
        <f t="shared" si="115"/>
        <v>4.8000000000000022E-2</v>
      </c>
      <c r="X333" s="146">
        <f t="shared" si="116"/>
        <v>4.8000000000000022E-2</v>
      </c>
      <c r="Y333" s="161">
        <f t="shared" si="118"/>
        <v>0.13866666666666666</v>
      </c>
    </row>
    <row r="334" spans="2:25" x14ac:dyDescent="0.2">
      <c r="B334" s="1" t="str">
        <f t="shared" si="117"/>
        <v>土系34</v>
      </c>
      <c r="C334" s="72">
        <f t="shared" si="99"/>
        <v>34</v>
      </c>
      <c r="D334" s="71" t="s">
        <v>3149</v>
      </c>
      <c r="E334" s="72" t="str">
        <f t="shared" si="100"/>
        <v>地脉</v>
      </c>
      <c r="F334" s="72"/>
      <c r="G334" s="72">
        <f t="shared" si="101"/>
        <v>616</v>
      </c>
      <c r="H334" s="72">
        <f t="shared" si="102"/>
        <v>75</v>
      </c>
      <c r="I334" s="72">
        <f t="shared" si="103"/>
        <v>232</v>
      </c>
      <c r="J334" s="72">
        <f t="shared" si="104"/>
        <v>80</v>
      </c>
      <c r="K334" s="72">
        <f t="shared" si="105"/>
        <v>205</v>
      </c>
      <c r="L334" s="72">
        <f t="shared" si="106"/>
        <v>0</v>
      </c>
      <c r="M334" s="72">
        <f t="shared" si="107"/>
        <v>121</v>
      </c>
      <c r="N334" s="72">
        <v>0</v>
      </c>
      <c r="O334" s="146">
        <f t="shared" si="108"/>
        <v>2.0183999999999997</v>
      </c>
      <c r="P334" s="157">
        <f>10%</f>
        <v>0.1</v>
      </c>
      <c r="Q334" s="146">
        <f t="shared" si="109"/>
        <v>0.13300000000000003</v>
      </c>
      <c r="R334" s="146">
        <f t="shared" si="110"/>
        <v>0.18150000000000008</v>
      </c>
      <c r="S334" s="146">
        <f t="shared" si="111"/>
        <v>0.14850000000000008</v>
      </c>
      <c r="T334" s="146">
        <f t="shared" si="112"/>
        <v>4.9500000000000023E-2</v>
      </c>
      <c r="U334" s="146">
        <f t="shared" si="113"/>
        <v>4.9500000000000023E-2</v>
      </c>
      <c r="V334" s="146">
        <f t="shared" si="114"/>
        <v>4.9500000000000023E-2</v>
      </c>
      <c r="W334" s="146">
        <f t="shared" si="115"/>
        <v>4.9500000000000023E-2</v>
      </c>
      <c r="X334" s="146">
        <f t="shared" si="116"/>
        <v>4.9500000000000023E-2</v>
      </c>
      <c r="Y334" s="161">
        <f t="shared" si="118"/>
        <v>0.14033333333333334</v>
      </c>
    </row>
    <row r="335" spans="2:25" x14ac:dyDescent="0.2">
      <c r="B335" s="1" t="str">
        <f t="shared" si="117"/>
        <v>土系35</v>
      </c>
      <c r="C335" s="72">
        <f t="shared" si="99"/>
        <v>35</v>
      </c>
      <c r="D335" s="71" t="s">
        <v>3149</v>
      </c>
      <c r="E335" s="72" t="str">
        <f t="shared" si="100"/>
        <v>地脉</v>
      </c>
      <c r="F335" s="72"/>
      <c r="G335" s="72">
        <f t="shared" si="101"/>
        <v>644</v>
      </c>
      <c r="H335" s="72">
        <f t="shared" si="102"/>
        <v>77</v>
      </c>
      <c r="I335" s="72">
        <f t="shared" si="103"/>
        <v>242</v>
      </c>
      <c r="J335" s="72">
        <f t="shared" si="104"/>
        <v>84</v>
      </c>
      <c r="K335" s="72">
        <f t="shared" si="105"/>
        <v>214</v>
      </c>
      <c r="L335" s="72">
        <f t="shared" si="106"/>
        <v>0</v>
      </c>
      <c r="M335" s="72">
        <f t="shared" si="107"/>
        <v>127</v>
      </c>
      <c r="N335" s="72">
        <v>0</v>
      </c>
      <c r="O335" s="146">
        <f t="shared" si="108"/>
        <v>2.0459999999999998</v>
      </c>
      <c r="P335" s="157">
        <f>10%</f>
        <v>0.1</v>
      </c>
      <c r="Q335" s="146">
        <f t="shared" si="109"/>
        <v>0.13400000000000004</v>
      </c>
      <c r="R335" s="146">
        <f t="shared" si="110"/>
        <v>0.18700000000000008</v>
      </c>
      <c r="S335" s="146">
        <f t="shared" si="111"/>
        <v>0.15300000000000008</v>
      </c>
      <c r="T335" s="146">
        <f t="shared" si="112"/>
        <v>5.1000000000000024E-2</v>
      </c>
      <c r="U335" s="146">
        <f t="shared" si="113"/>
        <v>5.1000000000000024E-2</v>
      </c>
      <c r="V335" s="146">
        <f t="shared" si="114"/>
        <v>5.1000000000000024E-2</v>
      </c>
      <c r="W335" s="146">
        <f t="shared" si="115"/>
        <v>5.1000000000000024E-2</v>
      </c>
      <c r="X335" s="146">
        <f t="shared" si="116"/>
        <v>5.1000000000000024E-2</v>
      </c>
      <c r="Y335" s="161">
        <f t="shared" si="118"/>
        <v>0.14233333333333334</v>
      </c>
    </row>
    <row r="336" spans="2:25" x14ac:dyDescent="0.2">
      <c r="B336" s="1" t="str">
        <f t="shared" si="117"/>
        <v>土系36</v>
      </c>
      <c r="C336" s="72">
        <f t="shared" si="99"/>
        <v>36</v>
      </c>
      <c r="D336" s="71" t="s">
        <v>3149</v>
      </c>
      <c r="E336" s="72" t="str">
        <f t="shared" si="100"/>
        <v>地脉</v>
      </c>
      <c r="F336" s="72"/>
      <c r="G336" s="72">
        <f t="shared" si="101"/>
        <v>674</v>
      </c>
      <c r="H336" s="72">
        <f t="shared" si="102"/>
        <v>80</v>
      </c>
      <c r="I336" s="72">
        <f t="shared" si="103"/>
        <v>253</v>
      </c>
      <c r="J336" s="72">
        <f t="shared" si="104"/>
        <v>87</v>
      </c>
      <c r="K336" s="72">
        <f t="shared" si="105"/>
        <v>224</v>
      </c>
      <c r="L336" s="72">
        <f t="shared" si="106"/>
        <v>0</v>
      </c>
      <c r="M336" s="72">
        <f t="shared" si="107"/>
        <v>132</v>
      </c>
      <c r="N336" s="72">
        <v>0</v>
      </c>
      <c r="O336" s="146">
        <f t="shared" si="108"/>
        <v>2.0735999999999999</v>
      </c>
      <c r="P336" s="157">
        <f>10%</f>
        <v>0.1</v>
      </c>
      <c r="Q336" s="146">
        <f t="shared" si="109"/>
        <v>0.13500000000000004</v>
      </c>
      <c r="R336" s="146">
        <f t="shared" si="110"/>
        <v>0.19250000000000009</v>
      </c>
      <c r="S336" s="146">
        <f t="shared" si="111"/>
        <v>0.15750000000000008</v>
      </c>
      <c r="T336" s="146">
        <f t="shared" si="112"/>
        <v>5.2500000000000026E-2</v>
      </c>
      <c r="U336" s="146">
        <f t="shared" si="113"/>
        <v>5.2500000000000026E-2</v>
      </c>
      <c r="V336" s="146">
        <f t="shared" si="114"/>
        <v>5.2500000000000026E-2</v>
      </c>
      <c r="W336" s="146">
        <f t="shared" si="115"/>
        <v>5.2500000000000026E-2</v>
      </c>
      <c r="X336" s="146">
        <f t="shared" si="116"/>
        <v>5.2500000000000026E-2</v>
      </c>
      <c r="Y336" s="161">
        <f t="shared" si="118"/>
        <v>0.14400000000000002</v>
      </c>
    </row>
    <row r="337" spans="2:25" x14ac:dyDescent="0.2">
      <c r="B337" s="1" t="str">
        <f t="shared" si="117"/>
        <v>土系37</v>
      </c>
      <c r="C337" s="72">
        <f t="shared" si="99"/>
        <v>37</v>
      </c>
      <c r="D337" s="71" t="s">
        <v>3149</v>
      </c>
      <c r="E337" s="72" t="str">
        <f t="shared" si="100"/>
        <v>地脉</v>
      </c>
      <c r="F337" s="72"/>
      <c r="G337" s="72">
        <f t="shared" si="101"/>
        <v>704</v>
      </c>
      <c r="H337" s="72">
        <f t="shared" si="102"/>
        <v>84</v>
      </c>
      <c r="I337" s="72">
        <f t="shared" si="103"/>
        <v>264</v>
      </c>
      <c r="J337" s="72">
        <f t="shared" si="104"/>
        <v>91</v>
      </c>
      <c r="K337" s="72">
        <f t="shared" si="105"/>
        <v>234</v>
      </c>
      <c r="L337" s="72">
        <f t="shared" si="106"/>
        <v>0</v>
      </c>
      <c r="M337" s="72">
        <f t="shared" si="107"/>
        <v>138</v>
      </c>
      <c r="N337" s="72">
        <v>0</v>
      </c>
      <c r="O337" s="146">
        <f t="shared" si="108"/>
        <v>2.1012</v>
      </c>
      <c r="P337" s="157">
        <f>10%</f>
        <v>0.1</v>
      </c>
      <c r="Q337" s="146">
        <f t="shared" si="109"/>
        <v>0.13600000000000004</v>
      </c>
      <c r="R337" s="146">
        <f t="shared" si="110"/>
        <v>0.19800000000000009</v>
      </c>
      <c r="S337" s="146">
        <f t="shared" si="111"/>
        <v>0.16200000000000009</v>
      </c>
      <c r="T337" s="146">
        <f t="shared" si="112"/>
        <v>5.4000000000000027E-2</v>
      </c>
      <c r="U337" s="146">
        <f t="shared" si="113"/>
        <v>5.4000000000000027E-2</v>
      </c>
      <c r="V337" s="146">
        <f t="shared" si="114"/>
        <v>5.4000000000000027E-2</v>
      </c>
      <c r="W337" s="146">
        <f t="shared" si="115"/>
        <v>5.4000000000000027E-2</v>
      </c>
      <c r="X337" s="146">
        <f t="shared" si="116"/>
        <v>5.4000000000000027E-2</v>
      </c>
      <c r="Y337" s="161">
        <f t="shared" si="118"/>
        <v>0.14600000000000002</v>
      </c>
    </row>
    <row r="338" spans="2:25" x14ac:dyDescent="0.2">
      <c r="B338" s="1" t="str">
        <f t="shared" si="117"/>
        <v>土系38</v>
      </c>
      <c r="C338" s="72">
        <f t="shared" si="99"/>
        <v>38</v>
      </c>
      <c r="D338" s="71" t="s">
        <v>3149</v>
      </c>
      <c r="E338" s="72" t="str">
        <f t="shared" si="100"/>
        <v>地脉</v>
      </c>
      <c r="F338" s="72"/>
      <c r="G338" s="72">
        <f t="shared" si="101"/>
        <v>733</v>
      </c>
      <c r="H338" s="72">
        <f t="shared" si="102"/>
        <v>87</v>
      </c>
      <c r="I338" s="72">
        <f t="shared" si="103"/>
        <v>276</v>
      </c>
      <c r="J338" s="72">
        <f t="shared" si="104"/>
        <v>95</v>
      </c>
      <c r="K338" s="72">
        <f t="shared" si="105"/>
        <v>244</v>
      </c>
      <c r="L338" s="72">
        <f t="shared" si="106"/>
        <v>0</v>
      </c>
      <c r="M338" s="72">
        <f t="shared" si="107"/>
        <v>144</v>
      </c>
      <c r="N338" s="72">
        <v>0</v>
      </c>
      <c r="O338" s="146">
        <f t="shared" si="108"/>
        <v>2.1288</v>
      </c>
      <c r="P338" s="157">
        <f>10%</f>
        <v>0.1</v>
      </c>
      <c r="Q338" s="146">
        <f t="shared" si="109"/>
        <v>0.13700000000000004</v>
      </c>
      <c r="R338" s="146">
        <f t="shared" si="110"/>
        <v>0.2035000000000001</v>
      </c>
      <c r="S338" s="146">
        <f t="shared" si="111"/>
        <v>0.16650000000000009</v>
      </c>
      <c r="T338" s="146">
        <f t="shared" si="112"/>
        <v>5.5500000000000028E-2</v>
      </c>
      <c r="U338" s="146">
        <f t="shared" si="113"/>
        <v>5.5500000000000028E-2</v>
      </c>
      <c r="V338" s="146">
        <f t="shared" si="114"/>
        <v>5.5500000000000028E-2</v>
      </c>
      <c r="W338" s="146">
        <f t="shared" si="115"/>
        <v>5.5500000000000028E-2</v>
      </c>
      <c r="X338" s="146">
        <f t="shared" si="116"/>
        <v>5.5500000000000028E-2</v>
      </c>
      <c r="Y338" s="161">
        <f t="shared" si="118"/>
        <v>0.14800000000000002</v>
      </c>
    </row>
    <row r="339" spans="2:25" x14ac:dyDescent="0.2">
      <c r="B339" s="1" t="str">
        <f t="shared" si="117"/>
        <v>土系39</v>
      </c>
      <c r="C339" s="72">
        <f t="shared" si="99"/>
        <v>39</v>
      </c>
      <c r="D339" s="71" t="s">
        <v>3149</v>
      </c>
      <c r="E339" s="72" t="str">
        <f t="shared" si="100"/>
        <v>地脉</v>
      </c>
      <c r="F339" s="72"/>
      <c r="G339" s="72">
        <f t="shared" si="101"/>
        <v>762</v>
      </c>
      <c r="H339" s="72">
        <f t="shared" si="102"/>
        <v>90</v>
      </c>
      <c r="I339" s="72">
        <f t="shared" si="103"/>
        <v>288</v>
      </c>
      <c r="J339" s="72">
        <f t="shared" si="104"/>
        <v>99</v>
      </c>
      <c r="K339" s="72">
        <f t="shared" si="105"/>
        <v>254</v>
      </c>
      <c r="L339" s="72">
        <f t="shared" si="106"/>
        <v>0</v>
      </c>
      <c r="M339" s="72">
        <f t="shared" si="107"/>
        <v>149</v>
      </c>
      <c r="N339" s="72">
        <v>0</v>
      </c>
      <c r="O339" s="146">
        <f t="shared" si="108"/>
        <v>2.1563999999999997</v>
      </c>
      <c r="P339" s="157">
        <f>10%</f>
        <v>0.1</v>
      </c>
      <c r="Q339" s="146">
        <f t="shared" si="109"/>
        <v>0.13800000000000004</v>
      </c>
      <c r="R339" s="146">
        <f t="shared" si="110"/>
        <v>0.2090000000000001</v>
      </c>
      <c r="S339" s="146">
        <f t="shared" si="111"/>
        <v>0.1710000000000001</v>
      </c>
      <c r="T339" s="146">
        <f t="shared" si="112"/>
        <v>5.700000000000003E-2</v>
      </c>
      <c r="U339" s="146">
        <f t="shared" si="113"/>
        <v>5.700000000000003E-2</v>
      </c>
      <c r="V339" s="146">
        <f t="shared" si="114"/>
        <v>5.700000000000003E-2</v>
      </c>
      <c r="W339" s="146">
        <f t="shared" si="115"/>
        <v>5.700000000000003E-2</v>
      </c>
      <c r="X339" s="146">
        <f t="shared" si="116"/>
        <v>5.700000000000003E-2</v>
      </c>
      <c r="Y339" s="161">
        <f t="shared" si="118"/>
        <v>0.14966666666666667</v>
      </c>
    </row>
    <row r="340" spans="2:25" x14ac:dyDescent="0.2">
      <c r="B340" s="1" t="str">
        <f t="shared" si="117"/>
        <v>土系40</v>
      </c>
      <c r="C340" s="72">
        <f t="shared" si="99"/>
        <v>40</v>
      </c>
      <c r="D340" s="71" t="s">
        <v>3149</v>
      </c>
      <c r="E340" s="72" t="str">
        <f t="shared" si="100"/>
        <v>地脉</v>
      </c>
      <c r="F340" s="72"/>
      <c r="G340" s="72">
        <f t="shared" si="101"/>
        <v>790</v>
      </c>
      <c r="H340" s="72">
        <f t="shared" si="102"/>
        <v>93</v>
      </c>
      <c r="I340" s="72">
        <f t="shared" si="103"/>
        <v>300</v>
      </c>
      <c r="J340" s="72">
        <f t="shared" si="104"/>
        <v>103</v>
      </c>
      <c r="K340" s="72">
        <f t="shared" si="105"/>
        <v>265</v>
      </c>
      <c r="L340" s="72">
        <f t="shared" si="106"/>
        <v>0</v>
      </c>
      <c r="M340" s="72">
        <f t="shared" si="107"/>
        <v>155</v>
      </c>
      <c r="N340" s="72">
        <v>0</v>
      </c>
      <c r="O340" s="146">
        <f t="shared" si="108"/>
        <v>2.1840000000000002</v>
      </c>
      <c r="P340" s="157">
        <f>10%</f>
        <v>0.1</v>
      </c>
      <c r="Q340" s="146">
        <f t="shared" si="109"/>
        <v>0.13900000000000004</v>
      </c>
      <c r="R340" s="146">
        <f t="shared" si="110"/>
        <v>0.21450000000000011</v>
      </c>
      <c r="S340" s="146">
        <f t="shared" si="111"/>
        <v>0.1755000000000001</v>
      </c>
      <c r="T340" s="146">
        <f t="shared" si="112"/>
        <v>5.8500000000000031E-2</v>
      </c>
      <c r="U340" s="146">
        <f t="shared" si="113"/>
        <v>5.8500000000000031E-2</v>
      </c>
      <c r="V340" s="146">
        <f t="shared" si="114"/>
        <v>5.8500000000000031E-2</v>
      </c>
      <c r="W340" s="146">
        <f t="shared" si="115"/>
        <v>5.8500000000000031E-2</v>
      </c>
      <c r="X340" s="146">
        <f t="shared" si="116"/>
        <v>5.8500000000000031E-2</v>
      </c>
      <c r="Y340" s="161">
        <f t="shared" si="118"/>
        <v>0.15166666666666667</v>
      </c>
    </row>
    <row r="341" spans="2:25" x14ac:dyDescent="0.2">
      <c r="B341" s="1" t="str">
        <f t="shared" si="117"/>
        <v>土系41</v>
      </c>
      <c r="C341" s="72">
        <f t="shared" si="99"/>
        <v>41</v>
      </c>
      <c r="D341" s="71" t="s">
        <v>3149</v>
      </c>
      <c r="E341" s="72" t="str">
        <f t="shared" si="100"/>
        <v>地脉</v>
      </c>
      <c r="F341" s="72"/>
      <c r="G341" s="72">
        <f t="shared" si="101"/>
        <v>822</v>
      </c>
      <c r="H341" s="72">
        <f t="shared" si="102"/>
        <v>96</v>
      </c>
      <c r="I341" s="72">
        <f t="shared" si="103"/>
        <v>312</v>
      </c>
      <c r="J341" s="72">
        <f t="shared" si="104"/>
        <v>107</v>
      </c>
      <c r="K341" s="72">
        <f t="shared" si="105"/>
        <v>276</v>
      </c>
      <c r="L341" s="72">
        <f t="shared" si="106"/>
        <v>0</v>
      </c>
      <c r="M341" s="72">
        <f t="shared" si="107"/>
        <v>160</v>
      </c>
      <c r="N341" s="72">
        <v>0</v>
      </c>
      <c r="O341" s="146">
        <f t="shared" si="108"/>
        <v>2.2115999999999998</v>
      </c>
      <c r="P341" s="157">
        <f>10%</f>
        <v>0.1</v>
      </c>
      <c r="Q341" s="146">
        <f t="shared" si="109"/>
        <v>0.14000000000000004</v>
      </c>
      <c r="R341" s="146">
        <f t="shared" si="110"/>
        <v>0.22000000000000011</v>
      </c>
      <c r="S341" s="146">
        <f t="shared" si="111"/>
        <v>0.1800000000000001</v>
      </c>
      <c r="T341" s="146">
        <f t="shared" si="112"/>
        <v>6.0000000000000032E-2</v>
      </c>
      <c r="U341" s="146">
        <f t="shared" si="113"/>
        <v>6.0000000000000032E-2</v>
      </c>
      <c r="V341" s="146">
        <f t="shared" si="114"/>
        <v>6.0000000000000032E-2</v>
      </c>
      <c r="W341" s="146">
        <f t="shared" si="115"/>
        <v>6.0000000000000032E-2</v>
      </c>
      <c r="X341" s="146">
        <f t="shared" si="116"/>
        <v>6.0000000000000032E-2</v>
      </c>
      <c r="Y341" s="161">
        <f t="shared" si="118"/>
        <v>0.15333333333333332</v>
      </c>
    </row>
    <row r="342" spans="2:25" x14ac:dyDescent="0.2">
      <c r="B342" s="1" t="str">
        <f t="shared" si="117"/>
        <v>土系42</v>
      </c>
      <c r="C342" s="72">
        <f t="shared" si="99"/>
        <v>42</v>
      </c>
      <c r="D342" s="71" t="s">
        <v>3149</v>
      </c>
      <c r="E342" s="72" t="str">
        <f t="shared" si="100"/>
        <v>地脉</v>
      </c>
      <c r="F342" s="72"/>
      <c r="G342" s="72">
        <f t="shared" si="101"/>
        <v>853</v>
      </c>
      <c r="H342" s="72">
        <f t="shared" si="102"/>
        <v>100</v>
      </c>
      <c r="I342" s="72">
        <f t="shared" si="103"/>
        <v>324</v>
      </c>
      <c r="J342" s="72">
        <f t="shared" si="104"/>
        <v>111</v>
      </c>
      <c r="K342" s="72">
        <f t="shared" si="105"/>
        <v>285</v>
      </c>
      <c r="L342" s="72">
        <f t="shared" si="106"/>
        <v>0</v>
      </c>
      <c r="M342" s="72">
        <f t="shared" si="107"/>
        <v>167</v>
      </c>
      <c r="N342" s="72">
        <v>0</v>
      </c>
      <c r="O342" s="146">
        <f t="shared" si="108"/>
        <v>2.2391999999999999</v>
      </c>
      <c r="P342" s="157">
        <f>10%</f>
        <v>0.1</v>
      </c>
      <c r="Q342" s="146">
        <f t="shared" si="109"/>
        <v>0.14100000000000004</v>
      </c>
      <c r="R342" s="146">
        <f t="shared" si="110"/>
        <v>0.22550000000000012</v>
      </c>
      <c r="S342" s="146">
        <f t="shared" si="111"/>
        <v>0.18450000000000011</v>
      </c>
      <c r="T342" s="146">
        <f t="shared" si="112"/>
        <v>6.1500000000000034E-2</v>
      </c>
      <c r="U342" s="146">
        <f t="shared" si="113"/>
        <v>6.1500000000000034E-2</v>
      </c>
      <c r="V342" s="146">
        <f t="shared" si="114"/>
        <v>6.1500000000000034E-2</v>
      </c>
      <c r="W342" s="146">
        <f t="shared" si="115"/>
        <v>6.1500000000000034E-2</v>
      </c>
      <c r="X342" s="146">
        <f t="shared" si="116"/>
        <v>6.1500000000000034E-2</v>
      </c>
      <c r="Y342" s="161">
        <f t="shared" si="118"/>
        <v>0.15566666666666668</v>
      </c>
    </row>
    <row r="343" spans="2:25" x14ac:dyDescent="0.2">
      <c r="B343" s="1" t="str">
        <f t="shared" si="117"/>
        <v>土系43</v>
      </c>
      <c r="C343" s="72">
        <f t="shared" si="99"/>
        <v>43</v>
      </c>
      <c r="D343" s="71" t="s">
        <v>3149</v>
      </c>
      <c r="E343" s="72" t="str">
        <f t="shared" si="100"/>
        <v>地脉</v>
      </c>
      <c r="F343" s="72"/>
      <c r="G343" s="72">
        <f t="shared" si="101"/>
        <v>885</v>
      </c>
      <c r="H343" s="72">
        <f t="shared" si="102"/>
        <v>103</v>
      </c>
      <c r="I343" s="72">
        <f t="shared" si="103"/>
        <v>336</v>
      </c>
      <c r="J343" s="72">
        <f t="shared" si="104"/>
        <v>115</v>
      </c>
      <c r="K343" s="72">
        <f t="shared" si="105"/>
        <v>297</v>
      </c>
      <c r="L343" s="72">
        <f t="shared" si="106"/>
        <v>0</v>
      </c>
      <c r="M343" s="72">
        <f t="shared" si="107"/>
        <v>173</v>
      </c>
      <c r="N343" s="72">
        <v>0</v>
      </c>
      <c r="O343" s="146">
        <f t="shared" si="108"/>
        <v>2.2667999999999995</v>
      </c>
      <c r="P343" s="157">
        <f>10%</f>
        <v>0.1</v>
      </c>
      <c r="Q343" s="146">
        <f t="shared" si="109"/>
        <v>0.14200000000000004</v>
      </c>
      <c r="R343" s="146">
        <f t="shared" si="110"/>
        <v>0.23100000000000012</v>
      </c>
      <c r="S343" s="146">
        <f t="shared" si="111"/>
        <v>0.18900000000000008</v>
      </c>
      <c r="T343" s="146">
        <f t="shared" si="112"/>
        <v>6.3000000000000028E-2</v>
      </c>
      <c r="U343" s="146">
        <f t="shared" si="113"/>
        <v>6.3000000000000028E-2</v>
      </c>
      <c r="V343" s="146">
        <f t="shared" si="114"/>
        <v>6.3000000000000028E-2</v>
      </c>
      <c r="W343" s="146">
        <f t="shared" si="115"/>
        <v>6.3000000000000028E-2</v>
      </c>
      <c r="X343" s="146">
        <f t="shared" si="116"/>
        <v>6.3000000000000028E-2</v>
      </c>
      <c r="Y343" s="161">
        <f t="shared" si="118"/>
        <v>0.15766666666666668</v>
      </c>
    </row>
    <row r="344" spans="2:25" x14ac:dyDescent="0.2">
      <c r="B344" s="1" t="str">
        <f t="shared" si="117"/>
        <v>土系44</v>
      </c>
      <c r="C344" s="72">
        <f t="shared" si="99"/>
        <v>44</v>
      </c>
      <c r="D344" s="71" t="s">
        <v>3149</v>
      </c>
      <c r="E344" s="72" t="str">
        <f t="shared" si="100"/>
        <v>地脉</v>
      </c>
      <c r="F344" s="72"/>
      <c r="G344" s="72">
        <f t="shared" si="101"/>
        <v>918</v>
      </c>
      <c r="H344" s="72">
        <f t="shared" si="102"/>
        <v>106</v>
      </c>
      <c r="I344" s="72">
        <f t="shared" si="103"/>
        <v>349</v>
      </c>
      <c r="J344" s="72">
        <f t="shared" si="104"/>
        <v>119</v>
      </c>
      <c r="K344" s="72">
        <f t="shared" si="105"/>
        <v>308</v>
      </c>
      <c r="L344" s="72">
        <f t="shared" si="106"/>
        <v>0</v>
      </c>
      <c r="M344" s="72">
        <f t="shared" si="107"/>
        <v>180</v>
      </c>
      <c r="N344" s="72">
        <v>0</v>
      </c>
      <c r="O344" s="146">
        <f t="shared" si="108"/>
        <v>2.2944</v>
      </c>
      <c r="P344" s="157">
        <f>10%</f>
        <v>0.1</v>
      </c>
      <c r="Q344" s="146">
        <f t="shared" si="109"/>
        <v>0.14300000000000004</v>
      </c>
      <c r="R344" s="146">
        <f t="shared" si="110"/>
        <v>0.23650000000000013</v>
      </c>
      <c r="S344" s="146">
        <f t="shared" si="111"/>
        <v>0.19350000000000009</v>
      </c>
      <c r="T344" s="146">
        <f t="shared" si="112"/>
        <v>6.450000000000003E-2</v>
      </c>
      <c r="U344" s="146">
        <f t="shared" si="113"/>
        <v>6.450000000000003E-2</v>
      </c>
      <c r="V344" s="146">
        <f t="shared" si="114"/>
        <v>6.450000000000003E-2</v>
      </c>
      <c r="W344" s="146">
        <f t="shared" si="115"/>
        <v>6.450000000000003E-2</v>
      </c>
      <c r="X344" s="146">
        <f t="shared" si="116"/>
        <v>6.450000000000003E-2</v>
      </c>
      <c r="Y344" s="161">
        <f t="shared" si="118"/>
        <v>0.16</v>
      </c>
    </row>
    <row r="345" spans="2:25" x14ac:dyDescent="0.2">
      <c r="B345" s="1" t="str">
        <f t="shared" si="117"/>
        <v>土系45</v>
      </c>
      <c r="C345" s="72">
        <f t="shared" si="99"/>
        <v>45</v>
      </c>
      <c r="D345" s="71" t="s">
        <v>3149</v>
      </c>
      <c r="E345" s="72" t="str">
        <f t="shared" si="100"/>
        <v>地脉</v>
      </c>
      <c r="F345" s="72"/>
      <c r="G345" s="72">
        <f t="shared" si="101"/>
        <v>949</v>
      </c>
      <c r="H345" s="72">
        <f t="shared" si="102"/>
        <v>109</v>
      </c>
      <c r="I345" s="72">
        <f t="shared" si="103"/>
        <v>362</v>
      </c>
      <c r="J345" s="72">
        <f t="shared" si="104"/>
        <v>123</v>
      </c>
      <c r="K345" s="72">
        <f t="shared" si="105"/>
        <v>320</v>
      </c>
      <c r="L345" s="72">
        <f t="shared" si="106"/>
        <v>0</v>
      </c>
      <c r="M345" s="72">
        <f t="shared" si="107"/>
        <v>186</v>
      </c>
      <c r="N345" s="72">
        <v>0</v>
      </c>
      <c r="O345" s="146">
        <f t="shared" si="108"/>
        <v>2.3220000000000001</v>
      </c>
      <c r="P345" s="157">
        <f>10%</f>
        <v>0.1</v>
      </c>
      <c r="Q345" s="146">
        <f t="shared" si="109"/>
        <v>0.14400000000000004</v>
      </c>
      <c r="R345" s="146">
        <f t="shared" si="110"/>
        <v>0.24200000000000013</v>
      </c>
      <c r="S345" s="146">
        <f t="shared" si="111"/>
        <v>0.19800000000000009</v>
      </c>
      <c r="T345" s="146">
        <f t="shared" si="112"/>
        <v>6.6000000000000031E-2</v>
      </c>
      <c r="U345" s="146">
        <f t="shared" si="113"/>
        <v>6.6000000000000031E-2</v>
      </c>
      <c r="V345" s="146">
        <f t="shared" si="114"/>
        <v>6.6000000000000031E-2</v>
      </c>
      <c r="W345" s="146">
        <f t="shared" si="115"/>
        <v>6.6000000000000031E-2</v>
      </c>
      <c r="X345" s="146">
        <f t="shared" si="116"/>
        <v>6.6000000000000031E-2</v>
      </c>
      <c r="Y345" s="161">
        <f t="shared" si="118"/>
        <v>0.16200000000000001</v>
      </c>
    </row>
    <row r="346" spans="2:25" x14ac:dyDescent="0.2">
      <c r="B346" s="1" t="str">
        <f t="shared" si="117"/>
        <v>土系46</v>
      </c>
      <c r="C346" s="72">
        <f t="shared" si="99"/>
        <v>46</v>
      </c>
      <c r="D346" s="71" t="s">
        <v>3149</v>
      </c>
      <c r="E346" s="72" t="str">
        <f t="shared" si="100"/>
        <v>地脉</v>
      </c>
      <c r="F346" s="72"/>
      <c r="G346" s="72">
        <f t="shared" si="101"/>
        <v>980</v>
      </c>
      <c r="H346" s="72">
        <f t="shared" si="102"/>
        <v>112</v>
      </c>
      <c r="I346" s="72">
        <f t="shared" si="103"/>
        <v>375</v>
      </c>
      <c r="J346" s="72">
        <f t="shared" si="104"/>
        <v>128</v>
      </c>
      <c r="K346" s="72">
        <f t="shared" si="105"/>
        <v>332</v>
      </c>
      <c r="L346" s="72">
        <f t="shared" si="106"/>
        <v>0</v>
      </c>
      <c r="M346" s="72">
        <f t="shared" si="107"/>
        <v>192</v>
      </c>
      <c r="N346" s="72">
        <v>0</v>
      </c>
      <c r="O346" s="146">
        <f t="shared" si="108"/>
        <v>2.3496000000000001</v>
      </c>
      <c r="P346" s="157">
        <f>10%</f>
        <v>0.1</v>
      </c>
      <c r="Q346" s="146">
        <f t="shared" si="109"/>
        <v>0.14500000000000005</v>
      </c>
      <c r="R346" s="146">
        <f t="shared" si="110"/>
        <v>0.24750000000000014</v>
      </c>
      <c r="S346" s="146">
        <f t="shared" si="111"/>
        <v>0.2025000000000001</v>
      </c>
      <c r="T346" s="146">
        <f t="shared" si="112"/>
        <v>6.7500000000000032E-2</v>
      </c>
      <c r="U346" s="146">
        <f t="shared" si="113"/>
        <v>6.7500000000000032E-2</v>
      </c>
      <c r="V346" s="146">
        <f t="shared" si="114"/>
        <v>6.7500000000000032E-2</v>
      </c>
      <c r="W346" s="146">
        <f t="shared" si="115"/>
        <v>6.7500000000000032E-2</v>
      </c>
      <c r="X346" s="146">
        <f t="shared" si="116"/>
        <v>6.7500000000000032E-2</v>
      </c>
      <c r="Y346" s="161">
        <f t="shared" si="118"/>
        <v>0.16400000000000001</v>
      </c>
    </row>
    <row r="347" spans="2:25" x14ac:dyDescent="0.2">
      <c r="B347" s="1" t="str">
        <f t="shared" si="117"/>
        <v>土系47</v>
      </c>
      <c r="C347" s="72">
        <f t="shared" si="99"/>
        <v>47</v>
      </c>
      <c r="D347" s="71" t="s">
        <v>3149</v>
      </c>
      <c r="E347" s="72" t="str">
        <f t="shared" si="100"/>
        <v>地脉</v>
      </c>
      <c r="F347" s="72"/>
      <c r="G347" s="72">
        <f t="shared" si="101"/>
        <v>1014</v>
      </c>
      <c r="H347" s="72">
        <f t="shared" si="102"/>
        <v>116</v>
      </c>
      <c r="I347" s="72">
        <f t="shared" si="103"/>
        <v>388</v>
      </c>
      <c r="J347" s="72">
        <f t="shared" si="104"/>
        <v>132</v>
      </c>
      <c r="K347" s="72">
        <f t="shared" si="105"/>
        <v>344</v>
      </c>
      <c r="L347" s="72">
        <f t="shared" si="106"/>
        <v>0</v>
      </c>
      <c r="M347" s="72">
        <f t="shared" si="107"/>
        <v>199</v>
      </c>
      <c r="N347" s="72">
        <v>0</v>
      </c>
      <c r="O347" s="146">
        <f t="shared" si="108"/>
        <v>2.3771999999999998</v>
      </c>
      <c r="P347" s="157">
        <f>10%</f>
        <v>0.1</v>
      </c>
      <c r="Q347" s="146">
        <f t="shared" si="109"/>
        <v>0.14600000000000005</v>
      </c>
      <c r="R347" s="146">
        <f t="shared" si="110"/>
        <v>0.25300000000000017</v>
      </c>
      <c r="S347" s="146">
        <f t="shared" si="111"/>
        <v>0.2070000000000001</v>
      </c>
      <c r="T347" s="146">
        <f t="shared" si="112"/>
        <v>6.9000000000000034E-2</v>
      </c>
      <c r="U347" s="146">
        <f t="shared" si="113"/>
        <v>6.9000000000000034E-2</v>
      </c>
      <c r="V347" s="146">
        <f t="shared" si="114"/>
        <v>6.9000000000000034E-2</v>
      </c>
      <c r="W347" s="146">
        <f t="shared" si="115"/>
        <v>6.9000000000000034E-2</v>
      </c>
      <c r="X347" s="146">
        <f t="shared" si="116"/>
        <v>6.9000000000000034E-2</v>
      </c>
      <c r="Y347" s="161">
        <f t="shared" si="118"/>
        <v>0.16633333333333333</v>
      </c>
    </row>
    <row r="348" spans="2:25" x14ac:dyDescent="0.2">
      <c r="B348" s="1" t="str">
        <f t="shared" si="117"/>
        <v>土系48</v>
      </c>
      <c r="C348" s="72">
        <f t="shared" si="99"/>
        <v>48</v>
      </c>
      <c r="D348" s="71" t="s">
        <v>3149</v>
      </c>
      <c r="E348" s="72" t="str">
        <f t="shared" si="100"/>
        <v>地脉</v>
      </c>
      <c r="F348" s="72"/>
      <c r="G348" s="72">
        <f t="shared" si="101"/>
        <v>1047</v>
      </c>
      <c r="H348" s="72">
        <f t="shared" si="102"/>
        <v>119</v>
      </c>
      <c r="I348" s="72">
        <f t="shared" si="103"/>
        <v>403</v>
      </c>
      <c r="J348" s="72">
        <f t="shared" si="104"/>
        <v>136</v>
      </c>
      <c r="K348" s="72">
        <f t="shared" si="105"/>
        <v>356</v>
      </c>
      <c r="L348" s="72">
        <f t="shared" si="106"/>
        <v>0</v>
      </c>
      <c r="M348" s="72">
        <f t="shared" si="107"/>
        <v>205</v>
      </c>
      <c r="N348" s="72">
        <v>0</v>
      </c>
      <c r="O348" s="146">
        <f t="shared" si="108"/>
        <v>2.4047999999999998</v>
      </c>
      <c r="P348" s="157">
        <f>10%</f>
        <v>0.1</v>
      </c>
      <c r="Q348" s="146">
        <f t="shared" si="109"/>
        <v>0.14700000000000005</v>
      </c>
      <c r="R348" s="146">
        <f t="shared" si="110"/>
        <v>0.25850000000000017</v>
      </c>
      <c r="S348" s="146">
        <f t="shared" si="111"/>
        <v>0.2115000000000001</v>
      </c>
      <c r="T348" s="146">
        <f t="shared" si="112"/>
        <v>7.0500000000000035E-2</v>
      </c>
      <c r="U348" s="146">
        <f t="shared" si="113"/>
        <v>7.0500000000000035E-2</v>
      </c>
      <c r="V348" s="146">
        <f t="shared" si="114"/>
        <v>7.0500000000000035E-2</v>
      </c>
      <c r="W348" s="146">
        <f t="shared" si="115"/>
        <v>7.0500000000000035E-2</v>
      </c>
      <c r="X348" s="146">
        <f t="shared" si="116"/>
        <v>7.0500000000000035E-2</v>
      </c>
      <c r="Y348" s="161">
        <f t="shared" si="118"/>
        <v>0.16833333333333333</v>
      </c>
    </row>
    <row r="349" spans="2:25" x14ac:dyDescent="0.2">
      <c r="B349" s="1" t="str">
        <f t="shared" si="117"/>
        <v>土系49</v>
      </c>
      <c r="C349" s="72">
        <f t="shared" si="99"/>
        <v>49</v>
      </c>
      <c r="D349" s="71" t="s">
        <v>3149</v>
      </c>
      <c r="E349" s="72" t="str">
        <f t="shared" si="100"/>
        <v>地脉</v>
      </c>
      <c r="F349" s="72"/>
      <c r="G349" s="72">
        <f t="shared" si="101"/>
        <v>1082</v>
      </c>
      <c r="H349" s="72">
        <f t="shared" si="102"/>
        <v>122</v>
      </c>
      <c r="I349" s="72">
        <f t="shared" si="103"/>
        <v>417</v>
      </c>
      <c r="J349" s="72">
        <f t="shared" si="104"/>
        <v>140</v>
      </c>
      <c r="K349" s="72">
        <f t="shared" si="105"/>
        <v>369</v>
      </c>
      <c r="L349" s="72">
        <f t="shared" si="106"/>
        <v>0</v>
      </c>
      <c r="M349" s="72">
        <f t="shared" si="107"/>
        <v>212</v>
      </c>
      <c r="N349" s="72">
        <v>0</v>
      </c>
      <c r="O349" s="146">
        <f t="shared" si="108"/>
        <v>2.4323999999999995</v>
      </c>
      <c r="P349" s="157">
        <f>10%</f>
        <v>0.1</v>
      </c>
      <c r="Q349" s="146">
        <f t="shared" si="109"/>
        <v>0.14800000000000005</v>
      </c>
      <c r="R349" s="146">
        <f t="shared" si="110"/>
        <v>0.26400000000000018</v>
      </c>
      <c r="S349" s="146">
        <f t="shared" si="111"/>
        <v>0.21600000000000011</v>
      </c>
      <c r="T349" s="146">
        <f t="shared" si="112"/>
        <v>7.2000000000000036E-2</v>
      </c>
      <c r="U349" s="146">
        <f t="shared" si="113"/>
        <v>7.2000000000000036E-2</v>
      </c>
      <c r="V349" s="146">
        <f t="shared" si="114"/>
        <v>7.2000000000000036E-2</v>
      </c>
      <c r="W349" s="146">
        <f t="shared" si="115"/>
        <v>7.2000000000000036E-2</v>
      </c>
      <c r="X349" s="146">
        <f t="shared" si="116"/>
        <v>7.2000000000000036E-2</v>
      </c>
      <c r="Y349" s="161">
        <f t="shared" si="118"/>
        <v>0.17066666666666669</v>
      </c>
    </row>
    <row r="350" spans="2:25" x14ac:dyDescent="0.2">
      <c r="B350" s="1" t="str">
        <f t="shared" si="117"/>
        <v>土系50</v>
      </c>
      <c r="C350" s="72">
        <f t="shared" si="99"/>
        <v>50</v>
      </c>
      <c r="D350" s="71" t="s">
        <v>3149</v>
      </c>
      <c r="E350" s="72" t="str">
        <f t="shared" si="100"/>
        <v>地脉</v>
      </c>
      <c r="F350" s="72"/>
      <c r="G350" s="72">
        <f t="shared" si="101"/>
        <v>1117</v>
      </c>
      <c r="H350" s="72">
        <f t="shared" si="102"/>
        <v>125</v>
      </c>
      <c r="I350" s="72">
        <f t="shared" si="103"/>
        <v>432</v>
      </c>
      <c r="J350" s="72">
        <f t="shared" si="104"/>
        <v>145</v>
      </c>
      <c r="K350" s="72">
        <f t="shared" si="105"/>
        <v>381</v>
      </c>
      <c r="L350" s="72">
        <f t="shared" si="106"/>
        <v>0</v>
      </c>
      <c r="M350" s="72">
        <f t="shared" si="107"/>
        <v>218</v>
      </c>
      <c r="N350" s="72">
        <v>0</v>
      </c>
      <c r="O350" s="146">
        <f t="shared" si="108"/>
        <v>2.4599999999999995</v>
      </c>
      <c r="P350" s="157">
        <f>10%</f>
        <v>0.1</v>
      </c>
      <c r="Q350" s="146">
        <f t="shared" si="109"/>
        <v>0.14900000000000005</v>
      </c>
      <c r="R350" s="146">
        <f t="shared" si="110"/>
        <v>0.26950000000000018</v>
      </c>
      <c r="S350" s="146">
        <f t="shared" si="111"/>
        <v>0.22050000000000011</v>
      </c>
      <c r="T350" s="146">
        <f t="shared" si="112"/>
        <v>7.3500000000000038E-2</v>
      </c>
      <c r="U350" s="146">
        <f t="shared" si="113"/>
        <v>7.3500000000000038E-2</v>
      </c>
      <c r="V350" s="146">
        <f t="shared" si="114"/>
        <v>7.3500000000000038E-2</v>
      </c>
      <c r="W350" s="146">
        <f t="shared" si="115"/>
        <v>7.3500000000000038E-2</v>
      </c>
      <c r="X350" s="146">
        <f t="shared" si="116"/>
        <v>7.3500000000000038E-2</v>
      </c>
      <c r="Y350" s="161">
        <f t="shared" si="118"/>
        <v>0.17266666666666669</v>
      </c>
    </row>
    <row r="351" spans="2:25" x14ac:dyDescent="0.2">
      <c r="B351" s="1" t="str">
        <f t="shared" si="117"/>
        <v>土系51</v>
      </c>
      <c r="C351" s="72">
        <f t="shared" si="99"/>
        <v>51</v>
      </c>
      <c r="D351" s="71" t="s">
        <v>3149</v>
      </c>
      <c r="E351" s="72" t="str">
        <f t="shared" si="100"/>
        <v>地脉</v>
      </c>
      <c r="F351" s="72"/>
      <c r="G351" s="72">
        <f t="shared" si="101"/>
        <v>1150</v>
      </c>
      <c r="H351" s="72">
        <f t="shared" si="102"/>
        <v>128</v>
      </c>
      <c r="I351" s="72">
        <f t="shared" si="103"/>
        <v>446</v>
      </c>
      <c r="J351" s="72">
        <f t="shared" si="104"/>
        <v>149</v>
      </c>
      <c r="K351" s="72">
        <f t="shared" si="105"/>
        <v>393</v>
      </c>
      <c r="L351" s="72">
        <f t="shared" si="106"/>
        <v>0</v>
      </c>
      <c r="M351" s="72">
        <f t="shared" si="107"/>
        <v>224</v>
      </c>
      <c r="N351" s="72">
        <v>0</v>
      </c>
      <c r="O351" s="146">
        <f t="shared" si="108"/>
        <v>2.4876</v>
      </c>
      <c r="P351" s="157">
        <f>10%</f>
        <v>0.1</v>
      </c>
      <c r="Q351" s="146">
        <f t="shared" si="109"/>
        <v>0.15000000000000005</v>
      </c>
      <c r="R351" s="146">
        <f t="shared" si="110"/>
        <v>0.27500000000000013</v>
      </c>
      <c r="S351" s="146">
        <f t="shared" si="111"/>
        <v>0.22500000000000012</v>
      </c>
      <c r="T351" s="146">
        <f t="shared" si="112"/>
        <v>7.5000000000000039E-2</v>
      </c>
      <c r="U351" s="146">
        <f t="shared" si="113"/>
        <v>7.5000000000000039E-2</v>
      </c>
      <c r="V351" s="146">
        <f t="shared" si="114"/>
        <v>7.5000000000000039E-2</v>
      </c>
      <c r="W351" s="146">
        <f t="shared" si="115"/>
        <v>7.5000000000000039E-2</v>
      </c>
      <c r="X351" s="146">
        <f t="shared" si="116"/>
        <v>7.5000000000000039E-2</v>
      </c>
      <c r="Y351" s="161">
        <f t="shared" si="118"/>
        <v>0.17466666666666669</v>
      </c>
    </row>
    <row r="352" spans="2:25" x14ac:dyDescent="0.2">
      <c r="B352" s="1" t="str">
        <f t="shared" si="117"/>
        <v>土系52</v>
      </c>
      <c r="C352" s="72">
        <f t="shared" si="99"/>
        <v>52</v>
      </c>
      <c r="D352" s="71" t="s">
        <v>3149</v>
      </c>
      <c r="E352" s="72" t="str">
        <f t="shared" si="100"/>
        <v>地脉</v>
      </c>
      <c r="F352" s="72"/>
      <c r="G352" s="72">
        <f t="shared" si="101"/>
        <v>1184</v>
      </c>
      <c r="H352" s="72">
        <f t="shared" si="102"/>
        <v>132</v>
      </c>
      <c r="I352" s="72">
        <f t="shared" si="103"/>
        <v>460</v>
      </c>
      <c r="J352" s="72">
        <f t="shared" si="104"/>
        <v>154</v>
      </c>
      <c r="K352" s="72">
        <f t="shared" si="105"/>
        <v>408</v>
      </c>
      <c r="L352" s="72">
        <f t="shared" si="106"/>
        <v>0</v>
      </c>
      <c r="M352" s="72">
        <f t="shared" si="107"/>
        <v>231</v>
      </c>
      <c r="N352" s="72">
        <v>0</v>
      </c>
      <c r="O352" s="146">
        <f t="shared" si="108"/>
        <v>2.5152000000000001</v>
      </c>
      <c r="P352" s="157">
        <f>10%</f>
        <v>0.1</v>
      </c>
      <c r="Q352" s="146">
        <f t="shared" si="109"/>
        <v>0.15100000000000005</v>
      </c>
      <c r="R352" s="146">
        <f t="shared" si="110"/>
        <v>0.28050000000000014</v>
      </c>
      <c r="S352" s="146">
        <f t="shared" si="111"/>
        <v>0.22950000000000012</v>
      </c>
      <c r="T352" s="146">
        <f t="shared" si="112"/>
        <v>7.650000000000004E-2</v>
      </c>
      <c r="U352" s="146">
        <f t="shared" si="113"/>
        <v>7.650000000000004E-2</v>
      </c>
      <c r="V352" s="146">
        <f t="shared" si="114"/>
        <v>7.650000000000004E-2</v>
      </c>
      <c r="W352" s="146">
        <f t="shared" si="115"/>
        <v>7.650000000000004E-2</v>
      </c>
      <c r="X352" s="146">
        <f t="shared" si="116"/>
        <v>7.650000000000004E-2</v>
      </c>
      <c r="Y352" s="161">
        <f t="shared" si="118"/>
        <v>0.17699999999999999</v>
      </c>
    </row>
    <row r="353" spans="2:25" x14ac:dyDescent="0.2">
      <c r="B353" s="1" t="str">
        <f t="shared" si="117"/>
        <v>土系53</v>
      </c>
      <c r="C353" s="72">
        <f t="shared" si="99"/>
        <v>53</v>
      </c>
      <c r="D353" s="71" t="s">
        <v>3149</v>
      </c>
      <c r="E353" s="72" t="str">
        <f t="shared" si="100"/>
        <v>地脉</v>
      </c>
      <c r="F353" s="72"/>
      <c r="G353" s="72">
        <f t="shared" si="101"/>
        <v>1219</v>
      </c>
      <c r="H353" s="72">
        <f t="shared" si="102"/>
        <v>135</v>
      </c>
      <c r="I353" s="72">
        <f t="shared" si="103"/>
        <v>476</v>
      </c>
      <c r="J353" s="72">
        <f t="shared" si="104"/>
        <v>159</v>
      </c>
      <c r="K353" s="72">
        <f t="shared" si="105"/>
        <v>421</v>
      </c>
      <c r="L353" s="72">
        <f t="shared" si="106"/>
        <v>0</v>
      </c>
      <c r="M353" s="72">
        <f t="shared" si="107"/>
        <v>238</v>
      </c>
      <c r="N353" s="72">
        <v>0</v>
      </c>
      <c r="O353" s="146">
        <f t="shared" si="108"/>
        <v>2.5427999999999997</v>
      </c>
      <c r="P353" s="157">
        <f>10%</f>
        <v>0.1</v>
      </c>
      <c r="Q353" s="146">
        <f t="shared" si="109"/>
        <v>0.15200000000000005</v>
      </c>
      <c r="R353" s="146">
        <f t="shared" si="110"/>
        <v>0.28600000000000014</v>
      </c>
      <c r="S353" s="146">
        <f t="shared" si="111"/>
        <v>0.23400000000000012</v>
      </c>
      <c r="T353" s="146">
        <f t="shared" si="112"/>
        <v>7.8000000000000042E-2</v>
      </c>
      <c r="U353" s="146">
        <f t="shared" si="113"/>
        <v>7.8000000000000042E-2</v>
      </c>
      <c r="V353" s="146">
        <f t="shared" si="114"/>
        <v>7.8000000000000042E-2</v>
      </c>
      <c r="W353" s="146">
        <f t="shared" si="115"/>
        <v>7.8000000000000042E-2</v>
      </c>
      <c r="X353" s="146">
        <f t="shared" si="116"/>
        <v>7.8000000000000042E-2</v>
      </c>
      <c r="Y353" s="161">
        <f t="shared" si="118"/>
        <v>0.17933333333333334</v>
      </c>
    </row>
    <row r="354" spans="2:25" x14ac:dyDescent="0.2">
      <c r="B354" s="1" t="str">
        <f t="shared" si="117"/>
        <v>土系54</v>
      </c>
      <c r="C354" s="72">
        <f t="shared" si="99"/>
        <v>54</v>
      </c>
      <c r="D354" s="71" t="s">
        <v>3149</v>
      </c>
      <c r="E354" s="72" t="str">
        <f t="shared" si="100"/>
        <v>地脉</v>
      </c>
      <c r="F354" s="72"/>
      <c r="G354" s="72">
        <f t="shared" si="101"/>
        <v>1254</v>
      </c>
      <c r="H354" s="72">
        <f t="shared" si="102"/>
        <v>138</v>
      </c>
      <c r="I354" s="72">
        <f t="shared" si="103"/>
        <v>492</v>
      </c>
      <c r="J354" s="72">
        <f t="shared" si="104"/>
        <v>164</v>
      </c>
      <c r="K354" s="72">
        <f t="shared" si="105"/>
        <v>435</v>
      </c>
      <c r="L354" s="72">
        <f t="shared" si="106"/>
        <v>0</v>
      </c>
      <c r="M354" s="72">
        <f t="shared" si="107"/>
        <v>245</v>
      </c>
      <c r="N354" s="72">
        <v>0</v>
      </c>
      <c r="O354" s="146">
        <f t="shared" si="108"/>
        <v>2.5703999999999998</v>
      </c>
      <c r="P354" s="157">
        <f>10%</f>
        <v>0.1</v>
      </c>
      <c r="Q354" s="146">
        <f t="shared" si="109"/>
        <v>0.15300000000000005</v>
      </c>
      <c r="R354" s="146">
        <f t="shared" si="110"/>
        <v>0.29150000000000015</v>
      </c>
      <c r="S354" s="146">
        <f t="shared" si="111"/>
        <v>0.23850000000000013</v>
      </c>
      <c r="T354" s="146">
        <f t="shared" si="112"/>
        <v>7.9500000000000043E-2</v>
      </c>
      <c r="U354" s="146">
        <f t="shared" si="113"/>
        <v>7.9500000000000043E-2</v>
      </c>
      <c r="V354" s="146">
        <f t="shared" si="114"/>
        <v>7.9500000000000043E-2</v>
      </c>
      <c r="W354" s="146">
        <f t="shared" si="115"/>
        <v>7.9500000000000043E-2</v>
      </c>
      <c r="X354" s="146">
        <f t="shared" si="116"/>
        <v>7.9500000000000043E-2</v>
      </c>
      <c r="Y354" s="161">
        <f t="shared" si="118"/>
        <v>0.18166666666666667</v>
      </c>
    </row>
    <row r="355" spans="2:25" x14ac:dyDescent="0.2">
      <c r="B355" s="1" t="str">
        <f t="shared" si="117"/>
        <v>土系55</v>
      </c>
      <c r="C355" s="72">
        <f t="shared" si="99"/>
        <v>55</v>
      </c>
      <c r="D355" s="71" t="s">
        <v>3149</v>
      </c>
      <c r="E355" s="72" t="str">
        <f t="shared" si="100"/>
        <v>地脉</v>
      </c>
      <c r="F355" s="72"/>
      <c r="G355" s="72">
        <f t="shared" si="101"/>
        <v>1290</v>
      </c>
      <c r="H355" s="72">
        <f t="shared" si="102"/>
        <v>141</v>
      </c>
      <c r="I355" s="72">
        <f t="shared" si="103"/>
        <v>507</v>
      </c>
      <c r="J355" s="72">
        <f t="shared" si="104"/>
        <v>168</v>
      </c>
      <c r="K355" s="72">
        <f t="shared" si="105"/>
        <v>448</v>
      </c>
      <c r="L355" s="72">
        <f t="shared" si="106"/>
        <v>0</v>
      </c>
      <c r="M355" s="72">
        <f t="shared" si="107"/>
        <v>252</v>
      </c>
      <c r="N355" s="72">
        <v>0</v>
      </c>
      <c r="O355" s="146">
        <f t="shared" si="108"/>
        <v>2.5979999999999999</v>
      </c>
      <c r="P355" s="157">
        <f>10%</f>
        <v>0.1</v>
      </c>
      <c r="Q355" s="146">
        <f t="shared" si="109"/>
        <v>0.15400000000000005</v>
      </c>
      <c r="R355" s="146">
        <f t="shared" si="110"/>
        <v>0.29700000000000015</v>
      </c>
      <c r="S355" s="146">
        <f t="shared" si="111"/>
        <v>0.24300000000000013</v>
      </c>
      <c r="T355" s="146">
        <f t="shared" si="112"/>
        <v>8.1000000000000044E-2</v>
      </c>
      <c r="U355" s="146">
        <f t="shared" si="113"/>
        <v>8.1000000000000044E-2</v>
      </c>
      <c r="V355" s="146">
        <f t="shared" si="114"/>
        <v>8.1000000000000044E-2</v>
      </c>
      <c r="W355" s="146">
        <f t="shared" si="115"/>
        <v>8.1000000000000044E-2</v>
      </c>
      <c r="X355" s="146">
        <f t="shared" si="116"/>
        <v>8.1000000000000044E-2</v>
      </c>
      <c r="Y355" s="161">
        <f t="shared" si="118"/>
        <v>0.184</v>
      </c>
    </row>
    <row r="356" spans="2:25" x14ac:dyDescent="0.2">
      <c r="B356" s="1" t="str">
        <f t="shared" si="117"/>
        <v>土系56</v>
      </c>
      <c r="C356" s="72">
        <f t="shared" si="99"/>
        <v>56</v>
      </c>
      <c r="D356" s="71" t="s">
        <v>3149</v>
      </c>
      <c r="E356" s="72" t="str">
        <f t="shared" si="100"/>
        <v>地脉</v>
      </c>
      <c r="F356" s="72"/>
      <c r="G356" s="72">
        <f t="shared" si="101"/>
        <v>1327</v>
      </c>
      <c r="H356" s="72">
        <f t="shared" si="102"/>
        <v>144</v>
      </c>
      <c r="I356" s="72">
        <f t="shared" si="103"/>
        <v>524</v>
      </c>
      <c r="J356" s="72">
        <f t="shared" si="104"/>
        <v>173</v>
      </c>
      <c r="K356" s="72">
        <f t="shared" si="105"/>
        <v>463</v>
      </c>
      <c r="L356" s="72">
        <f t="shared" si="106"/>
        <v>0</v>
      </c>
      <c r="M356" s="72">
        <f t="shared" si="107"/>
        <v>260</v>
      </c>
      <c r="N356" s="72">
        <v>0</v>
      </c>
      <c r="O356" s="146">
        <f t="shared" si="108"/>
        <v>2.6255999999999995</v>
      </c>
      <c r="P356" s="157">
        <f>10%</f>
        <v>0.1</v>
      </c>
      <c r="Q356" s="146">
        <f t="shared" si="109"/>
        <v>0.15500000000000005</v>
      </c>
      <c r="R356" s="146">
        <f t="shared" si="110"/>
        <v>0.30250000000000016</v>
      </c>
      <c r="S356" s="146">
        <f t="shared" si="111"/>
        <v>0.24750000000000014</v>
      </c>
      <c r="T356" s="146">
        <f t="shared" si="112"/>
        <v>8.2500000000000046E-2</v>
      </c>
      <c r="U356" s="146">
        <f t="shared" si="113"/>
        <v>8.2500000000000046E-2</v>
      </c>
      <c r="V356" s="146">
        <f t="shared" si="114"/>
        <v>8.2500000000000046E-2</v>
      </c>
      <c r="W356" s="146">
        <f t="shared" si="115"/>
        <v>8.2500000000000046E-2</v>
      </c>
      <c r="X356" s="146">
        <f t="shared" si="116"/>
        <v>8.2500000000000046E-2</v>
      </c>
      <c r="Y356" s="161">
        <f t="shared" si="118"/>
        <v>0.18666666666666665</v>
      </c>
    </row>
    <row r="357" spans="2:25" x14ac:dyDescent="0.2">
      <c r="B357" s="1" t="str">
        <f t="shared" si="117"/>
        <v>土系57</v>
      </c>
      <c r="C357" s="72">
        <f t="shared" si="99"/>
        <v>57</v>
      </c>
      <c r="D357" s="71" t="s">
        <v>3149</v>
      </c>
      <c r="E357" s="72" t="str">
        <f t="shared" si="100"/>
        <v>地脉</v>
      </c>
      <c r="F357" s="72"/>
      <c r="G357" s="72">
        <f t="shared" si="101"/>
        <v>1363</v>
      </c>
      <c r="H357" s="72">
        <f t="shared" si="102"/>
        <v>148</v>
      </c>
      <c r="I357" s="72">
        <f t="shared" si="103"/>
        <v>540</v>
      </c>
      <c r="J357" s="72">
        <f t="shared" si="104"/>
        <v>178</v>
      </c>
      <c r="K357" s="72">
        <f t="shared" si="105"/>
        <v>477</v>
      </c>
      <c r="L357" s="72">
        <f t="shared" si="106"/>
        <v>0</v>
      </c>
      <c r="M357" s="72">
        <f t="shared" si="107"/>
        <v>267</v>
      </c>
      <c r="N357" s="72">
        <v>0</v>
      </c>
      <c r="O357" s="146">
        <f t="shared" si="108"/>
        <v>2.6531999999999996</v>
      </c>
      <c r="P357" s="157">
        <f>10%</f>
        <v>0.1</v>
      </c>
      <c r="Q357" s="146">
        <f t="shared" si="109"/>
        <v>0.15600000000000006</v>
      </c>
      <c r="R357" s="146">
        <f t="shared" si="110"/>
        <v>0.30800000000000016</v>
      </c>
      <c r="S357" s="146">
        <f t="shared" si="111"/>
        <v>0.25200000000000011</v>
      </c>
      <c r="T357" s="146">
        <f t="shared" si="112"/>
        <v>8.4000000000000047E-2</v>
      </c>
      <c r="U357" s="146">
        <f t="shared" si="113"/>
        <v>8.4000000000000047E-2</v>
      </c>
      <c r="V357" s="146">
        <f t="shared" si="114"/>
        <v>8.4000000000000047E-2</v>
      </c>
      <c r="W357" s="146">
        <f t="shared" si="115"/>
        <v>8.4000000000000047E-2</v>
      </c>
      <c r="X357" s="146">
        <f t="shared" si="116"/>
        <v>8.4000000000000047E-2</v>
      </c>
      <c r="Y357" s="161">
        <f t="shared" si="118"/>
        <v>0.189</v>
      </c>
    </row>
    <row r="358" spans="2:25" x14ac:dyDescent="0.2">
      <c r="B358" s="1" t="str">
        <f t="shared" si="117"/>
        <v>土系58</v>
      </c>
      <c r="C358" s="72">
        <f t="shared" si="99"/>
        <v>58</v>
      </c>
      <c r="D358" s="71" t="s">
        <v>3149</v>
      </c>
      <c r="E358" s="72" t="str">
        <f t="shared" si="100"/>
        <v>地脉</v>
      </c>
      <c r="F358" s="72"/>
      <c r="G358" s="72">
        <f t="shared" si="101"/>
        <v>1400</v>
      </c>
      <c r="H358" s="72">
        <f t="shared" si="102"/>
        <v>151</v>
      </c>
      <c r="I358" s="72">
        <f t="shared" si="103"/>
        <v>556</v>
      </c>
      <c r="J358" s="72">
        <f t="shared" si="104"/>
        <v>183</v>
      </c>
      <c r="K358" s="72">
        <f t="shared" si="105"/>
        <v>492</v>
      </c>
      <c r="L358" s="72">
        <f t="shared" si="106"/>
        <v>0</v>
      </c>
      <c r="M358" s="72">
        <f t="shared" si="107"/>
        <v>274</v>
      </c>
      <c r="N358" s="72">
        <v>0</v>
      </c>
      <c r="O358" s="146">
        <f t="shared" si="108"/>
        <v>2.6808000000000001</v>
      </c>
      <c r="P358" s="157">
        <f>10%</f>
        <v>0.1</v>
      </c>
      <c r="Q358" s="146">
        <f t="shared" si="109"/>
        <v>0.15700000000000006</v>
      </c>
      <c r="R358" s="146">
        <f t="shared" si="110"/>
        <v>0.31350000000000017</v>
      </c>
      <c r="S358" s="146">
        <f t="shared" si="111"/>
        <v>0.25650000000000017</v>
      </c>
      <c r="T358" s="146">
        <f t="shared" si="112"/>
        <v>8.5500000000000048E-2</v>
      </c>
      <c r="U358" s="146">
        <f t="shared" si="113"/>
        <v>8.5500000000000048E-2</v>
      </c>
      <c r="V358" s="146">
        <f t="shared" si="114"/>
        <v>8.5500000000000048E-2</v>
      </c>
      <c r="W358" s="146">
        <f t="shared" si="115"/>
        <v>8.5500000000000048E-2</v>
      </c>
      <c r="X358" s="146">
        <f t="shared" si="116"/>
        <v>8.5500000000000048E-2</v>
      </c>
      <c r="Y358" s="161">
        <f t="shared" si="118"/>
        <v>0.19133333333333333</v>
      </c>
    </row>
    <row r="359" spans="2:25" x14ac:dyDescent="0.2">
      <c r="B359" s="1" t="str">
        <f t="shared" si="117"/>
        <v>土系59</v>
      </c>
      <c r="C359" s="72">
        <f t="shared" si="99"/>
        <v>59</v>
      </c>
      <c r="D359" s="71" t="s">
        <v>3149</v>
      </c>
      <c r="E359" s="72" t="str">
        <f t="shared" si="100"/>
        <v>地脉</v>
      </c>
      <c r="F359" s="72"/>
      <c r="G359" s="72">
        <f t="shared" si="101"/>
        <v>1435</v>
      </c>
      <c r="H359" s="72">
        <f t="shared" si="102"/>
        <v>154</v>
      </c>
      <c r="I359" s="72">
        <f t="shared" si="103"/>
        <v>573</v>
      </c>
      <c r="J359" s="72">
        <f t="shared" si="104"/>
        <v>188</v>
      </c>
      <c r="K359" s="72">
        <f t="shared" si="105"/>
        <v>507</v>
      </c>
      <c r="L359" s="72">
        <f t="shared" si="106"/>
        <v>0</v>
      </c>
      <c r="M359" s="72">
        <f t="shared" si="107"/>
        <v>281</v>
      </c>
      <c r="N359" s="72">
        <v>0</v>
      </c>
      <c r="O359" s="146">
        <f t="shared" si="108"/>
        <v>2.7084000000000001</v>
      </c>
      <c r="P359" s="157">
        <f>10%</f>
        <v>0.1</v>
      </c>
      <c r="Q359" s="146">
        <f t="shared" si="109"/>
        <v>0.15800000000000006</v>
      </c>
      <c r="R359" s="146">
        <f t="shared" si="110"/>
        <v>0.31900000000000017</v>
      </c>
      <c r="S359" s="146">
        <f t="shared" si="111"/>
        <v>0.26100000000000012</v>
      </c>
      <c r="T359" s="146">
        <f t="shared" si="112"/>
        <v>8.700000000000005E-2</v>
      </c>
      <c r="U359" s="146">
        <f t="shared" si="113"/>
        <v>8.700000000000005E-2</v>
      </c>
      <c r="V359" s="146">
        <f t="shared" si="114"/>
        <v>8.700000000000005E-2</v>
      </c>
      <c r="W359" s="146">
        <f t="shared" si="115"/>
        <v>8.700000000000005E-2</v>
      </c>
      <c r="X359" s="146">
        <f t="shared" si="116"/>
        <v>8.700000000000005E-2</v>
      </c>
      <c r="Y359" s="161">
        <f t="shared" si="118"/>
        <v>0.19366666666666668</v>
      </c>
    </row>
    <row r="360" spans="2:25" x14ac:dyDescent="0.2">
      <c r="B360" s="1" t="str">
        <f t="shared" si="117"/>
        <v>土系60</v>
      </c>
      <c r="C360" s="72">
        <f t="shared" ref="C360:C423" si="119">C261</f>
        <v>60</v>
      </c>
      <c r="D360" s="71" t="s">
        <v>3149</v>
      </c>
      <c r="E360" s="72" t="str">
        <f t="shared" si="100"/>
        <v>地脉</v>
      </c>
      <c r="F360" s="72"/>
      <c r="G360" s="72">
        <f t="shared" si="101"/>
        <v>1471</v>
      </c>
      <c r="H360" s="72">
        <f t="shared" si="102"/>
        <v>157</v>
      </c>
      <c r="I360" s="72">
        <f t="shared" si="103"/>
        <v>591</v>
      </c>
      <c r="J360" s="72">
        <f t="shared" si="104"/>
        <v>193</v>
      </c>
      <c r="K360" s="72">
        <f t="shared" si="105"/>
        <v>522</v>
      </c>
      <c r="L360" s="72">
        <f t="shared" si="106"/>
        <v>0</v>
      </c>
      <c r="M360" s="72">
        <f t="shared" si="107"/>
        <v>288</v>
      </c>
      <c r="N360" s="72">
        <v>0</v>
      </c>
      <c r="O360" s="146">
        <f t="shared" si="108"/>
        <v>2.7359999999999998</v>
      </c>
      <c r="P360" s="157">
        <f>10%</f>
        <v>0.1</v>
      </c>
      <c r="Q360" s="146">
        <f t="shared" si="109"/>
        <v>0.15900000000000006</v>
      </c>
      <c r="R360" s="146">
        <f t="shared" si="110"/>
        <v>0.32450000000000018</v>
      </c>
      <c r="S360" s="146">
        <f t="shared" si="111"/>
        <v>0.26550000000000018</v>
      </c>
      <c r="T360" s="146">
        <f t="shared" si="112"/>
        <v>8.8500000000000051E-2</v>
      </c>
      <c r="U360" s="146">
        <f t="shared" si="113"/>
        <v>8.8500000000000051E-2</v>
      </c>
      <c r="V360" s="146">
        <f t="shared" si="114"/>
        <v>8.8500000000000051E-2</v>
      </c>
      <c r="W360" s="146">
        <f t="shared" si="115"/>
        <v>8.8500000000000051E-2</v>
      </c>
      <c r="X360" s="146">
        <f t="shared" si="116"/>
        <v>8.8500000000000051E-2</v>
      </c>
      <c r="Y360" s="161">
        <f t="shared" si="118"/>
        <v>0.19600000000000001</v>
      </c>
    </row>
    <row r="361" spans="2:25" x14ac:dyDescent="0.2">
      <c r="B361" s="1" t="str">
        <f t="shared" si="117"/>
        <v>土系61</v>
      </c>
      <c r="C361" s="72">
        <f t="shared" si="119"/>
        <v>61</v>
      </c>
      <c r="D361" s="71" t="s">
        <v>3149</v>
      </c>
      <c r="E361" s="72" t="str">
        <f t="shared" si="100"/>
        <v>地脉</v>
      </c>
      <c r="F361" s="72"/>
      <c r="G361" s="72">
        <f t="shared" si="101"/>
        <v>1508</v>
      </c>
      <c r="H361" s="72">
        <f t="shared" si="102"/>
        <v>160</v>
      </c>
      <c r="I361" s="72">
        <f t="shared" si="103"/>
        <v>609</v>
      </c>
      <c r="J361" s="72">
        <f t="shared" si="104"/>
        <v>199</v>
      </c>
      <c r="K361" s="72">
        <f t="shared" si="105"/>
        <v>537</v>
      </c>
      <c r="L361" s="72">
        <f t="shared" si="106"/>
        <v>0</v>
      </c>
      <c r="M361" s="72">
        <f t="shared" si="107"/>
        <v>296</v>
      </c>
      <c r="N361" s="72">
        <v>0</v>
      </c>
      <c r="O361" s="146">
        <f t="shared" si="108"/>
        <v>2.7635999999999998</v>
      </c>
      <c r="P361" s="157">
        <f>10%</f>
        <v>0.1</v>
      </c>
      <c r="Q361" s="146">
        <f t="shared" si="109"/>
        <v>0.16000000000000006</v>
      </c>
      <c r="R361" s="146">
        <f t="shared" si="110"/>
        <v>0.33000000000000018</v>
      </c>
      <c r="S361" s="146">
        <f t="shared" si="111"/>
        <v>0.27000000000000013</v>
      </c>
      <c r="T361" s="146">
        <f t="shared" si="112"/>
        <v>9.0000000000000052E-2</v>
      </c>
      <c r="U361" s="146">
        <f t="shared" si="113"/>
        <v>9.0000000000000052E-2</v>
      </c>
      <c r="V361" s="146">
        <f t="shared" si="114"/>
        <v>9.0000000000000052E-2</v>
      </c>
      <c r="W361" s="146">
        <f t="shared" si="115"/>
        <v>9.0000000000000052E-2</v>
      </c>
      <c r="X361" s="146">
        <f t="shared" si="116"/>
        <v>9.0000000000000052E-2</v>
      </c>
      <c r="Y361" s="161">
        <f t="shared" si="118"/>
        <v>0.19866666666666666</v>
      </c>
    </row>
    <row r="362" spans="2:25" x14ac:dyDescent="0.2">
      <c r="B362" s="1" t="str">
        <f t="shared" si="117"/>
        <v>土系62</v>
      </c>
      <c r="C362" s="72">
        <f t="shared" si="119"/>
        <v>62</v>
      </c>
      <c r="D362" s="71" t="s">
        <v>3149</v>
      </c>
      <c r="E362" s="72" t="str">
        <f t="shared" si="100"/>
        <v>地脉</v>
      </c>
      <c r="F362" s="72"/>
      <c r="G362" s="72">
        <f t="shared" si="101"/>
        <v>1546</v>
      </c>
      <c r="H362" s="72">
        <f t="shared" si="102"/>
        <v>164</v>
      </c>
      <c r="I362" s="72">
        <f t="shared" si="103"/>
        <v>626</v>
      </c>
      <c r="J362" s="72">
        <f t="shared" si="104"/>
        <v>204</v>
      </c>
      <c r="K362" s="72">
        <f t="shared" si="105"/>
        <v>553</v>
      </c>
      <c r="L362" s="72">
        <f t="shared" si="106"/>
        <v>0</v>
      </c>
      <c r="M362" s="72">
        <f t="shared" si="107"/>
        <v>303</v>
      </c>
      <c r="N362" s="72">
        <v>0</v>
      </c>
      <c r="O362" s="146">
        <f t="shared" si="108"/>
        <v>2.7911999999999999</v>
      </c>
      <c r="P362" s="157">
        <f>10%</f>
        <v>0.1</v>
      </c>
      <c r="Q362" s="146">
        <f t="shared" si="109"/>
        <v>0.16100000000000006</v>
      </c>
      <c r="R362" s="146">
        <f t="shared" si="110"/>
        <v>0.33550000000000019</v>
      </c>
      <c r="S362" s="146">
        <f t="shared" si="111"/>
        <v>0.27450000000000019</v>
      </c>
      <c r="T362" s="146">
        <f t="shared" si="112"/>
        <v>9.1500000000000054E-2</v>
      </c>
      <c r="U362" s="146">
        <f t="shared" si="113"/>
        <v>9.1500000000000054E-2</v>
      </c>
      <c r="V362" s="146">
        <f t="shared" si="114"/>
        <v>9.1500000000000054E-2</v>
      </c>
      <c r="W362" s="146">
        <f t="shared" si="115"/>
        <v>9.1500000000000054E-2</v>
      </c>
      <c r="X362" s="146">
        <f t="shared" si="116"/>
        <v>9.1500000000000054E-2</v>
      </c>
      <c r="Y362" s="161">
        <f t="shared" si="118"/>
        <v>0.20100000000000001</v>
      </c>
    </row>
    <row r="363" spans="2:25" x14ac:dyDescent="0.2">
      <c r="B363" s="1" t="str">
        <f t="shared" si="117"/>
        <v>土系63</v>
      </c>
      <c r="C363" s="72">
        <f t="shared" si="119"/>
        <v>63</v>
      </c>
      <c r="D363" s="71" t="s">
        <v>3149</v>
      </c>
      <c r="E363" s="72" t="str">
        <f t="shared" si="100"/>
        <v>地脉</v>
      </c>
      <c r="F363" s="72"/>
      <c r="G363" s="72">
        <f t="shared" si="101"/>
        <v>1585</v>
      </c>
      <c r="H363" s="72">
        <f t="shared" si="102"/>
        <v>167</v>
      </c>
      <c r="I363" s="72">
        <f t="shared" si="103"/>
        <v>644</v>
      </c>
      <c r="J363" s="72">
        <f t="shared" si="104"/>
        <v>209</v>
      </c>
      <c r="K363" s="72">
        <f t="shared" si="105"/>
        <v>570</v>
      </c>
      <c r="L363" s="72">
        <f t="shared" si="106"/>
        <v>0</v>
      </c>
      <c r="M363" s="72">
        <f t="shared" si="107"/>
        <v>310</v>
      </c>
      <c r="N363" s="72">
        <v>0</v>
      </c>
      <c r="O363" s="146">
        <f t="shared" si="108"/>
        <v>2.8187999999999995</v>
      </c>
      <c r="P363" s="157">
        <f>10%</f>
        <v>0.1</v>
      </c>
      <c r="Q363" s="146">
        <f t="shared" si="109"/>
        <v>0.16200000000000006</v>
      </c>
      <c r="R363" s="146">
        <f t="shared" si="110"/>
        <v>0.34100000000000019</v>
      </c>
      <c r="S363" s="146">
        <f t="shared" si="111"/>
        <v>0.27900000000000014</v>
      </c>
      <c r="T363" s="146">
        <f t="shared" si="112"/>
        <v>9.3000000000000055E-2</v>
      </c>
      <c r="U363" s="146">
        <f t="shared" si="113"/>
        <v>9.3000000000000055E-2</v>
      </c>
      <c r="V363" s="146">
        <f t="shared" si="114"/>
        <v>9.3000000000000055E-2</v>
      </c>
      <c r="W363" s="146">
        <f t="shared" si="115"/>
        <v>9.3000000000000055E-2</v>
      </c>
      <c r="X363" s="146">
        <f t="shared" si="116"/>
        <v>9.3000000000000055E-2</v>
      </c>
      <c r="Y363" s="161">
        <f t="shared" si="118"/>
        <v>0.20333333333333334</v>
      </c>
    </row>
    <row r="364" spans="2:25" x14ac:dyDescent="0.2">
      <c r="B364" s="1" t="str">
        <f t="shared" si="117"/>
        <v>土系64</v>
      </c>
      <c r="C364" s="72">
        <f t="shared" si="119"/>
        <v>64</v>
      </c>
      <c r="D364" s="71" t="s">
        <v>3149</v>
      </c>
      <c r="E364" s="72" t="str">
        <f t="shared" si="100"/>
        <v>地脉</v>
      </c>
      <c r="F364" s="72"/>
      <c r="G364" s="72">
        <f t="shared" si="101"/>
        <v>1623</v>
      </c>
      <c r="H364" s="72">
        <f t="shared" si="102"/>
        <v>170</v>
      </c>
      <c r="I364" s="72">
        <f t="shared" si="103"/>
        <v>663</v>
      </c>
      <c r="J364" s="72">
        <f t="shared" si="104"/>
        <v>214</v>
      </c>
      <c r="K364" s="72">
        <f t="shared" si="105"/>
        <v>586</v>
      </c>
      <c r="L364" s="72">
        <f t="shared" si="106"/>
        <v>0</v>
      </c>
      <c r="M364" s="72">
        <f t="shared" si="107"/>
        <v>317</v>
      </c>
      <c r="N364" s="72">
        <v>0</v>
      </c>
      <c r="O364" s="146">
        <f t="shared" si="108"/>
        <v>2.8463999999999996</v>
      </c>
      <c r="P364" s="157">
        <f>10%</f>
        <v>0.1</v>
      </c>
      <c r="Q364" s="146">
        <f t="shared" si="109"/>
        <v>0.16300000000000006</v>
      </c>
      <c r="R364" s="146">
        <f t="shared" si="110"/>
        <v>0.3465000000000002</v>
      </c>
      <c r="S364" s="146">
        <f t="shared" si="111"/>
        <v>0.2835000000000002</v>
      </c>
      <c r="T364" s="146">
        <f t="shared" si="112"/>
        <v>9.4500000000000056E-2</v>
      </c>
      <c r="U364" s="146">
        <f t="shared" si="113"/>
        <v>9.4500000000000056E-2</v>
      </c>
      <c r="V364" s="146">
        <f t="shared" si="114"/>
        <v>9.4500000000000056E-2</v>
      </c>
      <c r="W364" s="146">
        <f t="shared" si="115"/>
        <v>9.4500000000000056E-2</v>
      </c>
      <c r="X364" s="146">
        <f t="shared" si="116"/>
        <v>9.4500000000000056E-2</v>
      </c>
      <c r="Y364" s="161">
        <f t="shared" si="118"/>
        <v>0.20566666666666666</v>
      </c>
    </row>
    <row r="365" spans="2:25" x14ac:dyDescent="0.2">
      <c r="B365" s="1" t="str">
        <f t="shared" si="117"/>
        <v>土系65</v>
      </c>
      <c r="C365" s="72">
        <f t="shared" si="119"/>
        <v>65</v>
      </c>
      <c r="D365" s="71" t="s">
        <v>3149</v>
      </c>
      <c r="E365" s="72" t="str">
        <f t="shared" si="100"/>
        <v>地脉</v>
      </c>
      <c r="F365" s="72"/>
      <c r="G365" s="72">
        <f t="shared" si="101"/>
        <v>1662</v>
      </c>
      <c r="H365" s="72">
        <f t="shared" si="102"/>
        <v>173</v>
      </c>
      <c r="I365" s="72">
        <f t="shared" si="103"/>
        <v>682</v>
      </c>
      <c r="J365" s="72">
        <f t="shared" si="104"/>
        <v>220</v>
      </c>
      <c r="K365" s="72">
        <f t="shared" si="105"/>
        <v>603</v>
      </c>
      <c r="L365" s="72">
        <f t="shared" si="106"/>
        <v>0</v>
      </c>
      <c r="M365" s="72">
        <f t="shared" si="107"/>
        <v>325</v>
      </c>
      <c r="N365" s="72">
        <v>0</v>
      </c>
      <c r="O365" s="146">
        <f t="shared" si="108"/>
        <v>2.8740000000000001</v>
      </c>
      <c r="P365" s="157">
        <f>10%</f>
        <v>0.1</v>
      </c>
      <c r="Q365" s="146">
        <f t="shared" si="109"/>
        <v>0.16400000000000006</v>
      </c>
      <c r="R365" s="146">
        <f t="shared" si="110"/>
        <v>0.3520000000000002</v>
      </c>
      <c r="S365" s="146">
        <f t="shared" si="111"/>
        <v>0.28800000000000014</v>
      </c>
      <c r="T365" s="146">
        <f t="shared" si="112"/>
        <v>9.6000000000000058E-2</v>
      </c>
      <c r="U365" s="146">
        <f t="shared" si="113"/>
        <v>9.6000000000000058E-2</v>
      </c>
      <c r="V365" s="146">
        <f t="shared" si="114"/>
        <v>9.6000000000000058E-2</v>
      </c>
      <c r="W365" s="146">
        <f t="shared" si="115"/>
        <v>9.6000000000000058E-2</v>
      </c>
      <c r="X365" s="146">
        <f t="shared" si="116"/>
        <v>9.6000000000000058E-2</v>
      </c>
      <c r="Y365" s="161">
        <f t="shared" si="118"/>
        <v>0.20833333333333334</v>
      </c>
    </row>
    <row r="366" spans="2:25" x14ac:dyDescent="0.2">
      <c r="B366" s="1" t="str">
        <f t="shared" si="117"/>
        <v>土系66</v>
      </c>
      <c r="C366" s="72">
        <f t="shared" si="119"/>
        <v>66</v>
      </c>
      <c r="D366" s="71" t="s">
        <v>3149</v>
      </c>
      <c r="E366" s="72" t="str">
        <f t="shared" si="100"/>
        <v>地脉</v>
      </c>
      <c r="F366" s="72"/>
      <c r="G366" s="72">
        <f t="shared" si="101"/>
        <v>1700</v>
      </c>
      <c r="H366" s="72">
        <f t="shared" si="102"/>
        <v>176</v>
      </c>
      <c r="I366" s="72">
        <f t="shared" si="103"/>
        <v>700</v>
      </c>
      <c r="J366" s="72">
        <f t="shared" si="104"/>
        <v>224</v>
      </c>
      <c r="K366" s="72">
        <f t="shared" si="105"/>
        <v>620</v>
      </c>
      <c r="L366" s="72">
        <f t="shared" si="106"/>
        <v>0</v>
      </c>
      <c r="M366" s="72">
        <f t="shared" si="107"/>
        <v>333</v>
      </c>
      <c r="N366" s="72">
        <v>0</v>
      </c>
      <c r="O366" s="146">
        <f t="shared" si="108"/>
        <v>2.9015999999999997</v>
      </c>
      <c r="P366" s="157">
        <f>10%</f>
        <v>0.1</v>
      </c>
      <c r="Q366" s="146">
        <f t="shared" si="109"/>
        <v>0.16500000000000006</v>
      </c>
      <c r="R366" s="146">
        <f t="shared" si="110"/>
        <v>0.35750000000000021</v>
      </c>
      <c r="S366" s="146">
        <f t="shared" si="111"/>
        <v>0.2925000000000002</v>
      </c>
      <c r="T366" s="146">
        <f t="shared" si="112"/>
        <v>9.7500000000000059E-2</v>
      </c>
      <c r="U366" s="146">
        <f t="shared" si="113"/>
        <v>9.7500000000000059E-2</v>
      </c>
      <c r="V366" s="146">
        <f t="shared" si="114"/>
        <v>9.7500000000000059E-2</v>
      </c>
      <c r="W366" s="146">
        <f t="shared" si="115"/>
        <v>9.7500000000000059E-2</v>
      </c>
      <c r="X366" s="146">
        <f t="shared" si="116"/>
        <v>9.7500000000000059E-2</v>
      </c>
      <c r="Y366" s="161">
        <f t="shared" si="118"/>
        <v>0.21100000000000002</v>
      </c>
    </row>
    <row r="367" spans="2:25" x14ac:dyDescent="0.2">
      <c r="B367" s="1" t="str">
        <f t="shared" si="117"/>
        <v>土系67</v>
      </c>
      <c r="C367" s="72">
        <f t="shared" si="119"/>
        <v>67</v>
      </c>
      <c r="D367" s="71" t="s">
        <v>3149</v>
      </c>
      <c r="E367" s="72" t="str">
        <f t="shared" si="100"/>
        <v>地脉</v>
      </c>
      <c r="F367" s="72"/>
      <c r="G367" s="72">
        <f t="shared" si="101"/>
        <v>1737</v>
      </c>
      <c r="H367" s="72">
        <f t="shared" si="102"/>
        <v>180</v>
      </c>
      <c r="I367" s="72">
        <f t="shared" si="103"/>
        <v>721</v>
      </c>
      <c r="J367" s="72">
        <f t="shared" si="104"/>
        <v>230</v>
      </c>
      <c r="K367" s="72">
        <f t="shared" si="105"/>
        <v>637</v>
      </c>
      <c r="L367" s="72">
        <f t="shared" si="106"/>
        <v>0</v>
      </c>
      <c r="M367" s="72">
        <f t="shared" si="107"/>
        <v>341</v>
      </c>
      <c r="N367" s="72">
        <v>0</v>
      </c>
      <c r="O367" s="146">
        <f t="shared" si="108"/>
        <v>2.9291999999999998</v>
      </c>
      <c r="P367" s="157">
        <f>10%</f>
        <v>0.1</v>
      </c>
      <c r="Q367" s="146">
        <f t="shared" si="109"/>
        <v>0.16600000000000006</v>
      </c>
      <c r="R367" s="146">
        <f t="shared" si="110"/>
        <v>0.36300000000000021</v>
      </c>
      <c r="S367" s="146">
        <f t="shared" si="111"/>
        <v>0.29700000000000015</v>
      </c>
      <c r="T367" s="146">
        <f t="shared" si="112"/>
        <v>9.900000000000006E-2</v>
      </c>
      <c r="U367" s="146">
        <f t="shared" si="113"/>
        <v>9.900000000000006E-2</v>
      </c>
      <c r="V367" s="146">
        <f t="shared" si="114"/>
        <v>9.900000000000006E-2</v>
      </c>
      <c r="W367" s="146">
        <f t="shared" si="115"/>
        <v>9.900000000000006E-2</v>
      </c>
      <c r="X367" s="146">
        <f t="shared" si="116"/>
        <v>9.900000000000006E-2</v>
      </c>
      <c r="Y367" s="161">
        <f t="shared" si="118"/>
        <v>0.21366666666666667</v>
      </c>
    </row>
    <row r="368" spans="2:25" x14ac:dyDescent="0.2">
      <c r="B368" s="1" t="str">
        <f t="shared" si="117"/>
        <v>土系68</v>
      </c>
      <c r="C368" s="72">
        <f t="shared" si="119"/>
        <v>68</v>
      </c>
      <c r="D368" s="71" t="s">
        <v>3149</v>
      </c>
      <c r="E368" s="72" t="str">
        <f t="shared" si="100"/>
        <v>地脉</v>
      </c>
      <c r="F368" s="72"/>
      <c r="G368" s="72">
        <f t="shared" si="101"/>
        <v>1776</v>
      </c>
      <c r="H368" s="72">
        <f t="shared" si="102"/>
        <v>183</v>
      </c>
      <c r="I368" s="72">
        <f t="shared" si="103"/>
        <v>740</v>
      </c>
      <c r="J368" s="72">
        <f t="shared" si="104"/>
        <v>236</v>
      </c>
      <c r="K368" s="72">
        <f t="shared" si="105"/>
        <v>655</v>
      </c>
      <c r="L368" s="72">
        <f t="shared" si="106"/>
        <v>0</v>
      </c>
      <c r="M368" s="72">
        <f t="shared" si="107"/>
        <v>349</v>
      </c>
      <c r="N368" s="72">
        <v>0</v>
      </c>
      <c r="O368" s="146">
        <f t="shared" si="108"/>
        <v>2.9567999999999999</v>
      </c>
      <c r="P368" s="157">
        <f>10%</f>
        <v>0.1</v>
      </c>
      <c r="Q368" s="146">
        <f t="shared" si="109"/>
        <v>0.16700000000000007</v>
      </c>
      <c r="R368" s="146">
        <f t="shared" si="110"/>
        <v>0.36850000000000022</v>
      </c>
      <c r="S368" s="146">
        <f t="shared" si="111"/>
        <v>0.30150000000000021</v>
      </c>
      <c r="T368" s="146">
        <f t="shared" si="112"/>
        <v>0.10050000000000006</v>
      </c>
      <c r="U368" s="146">
        <f t="shared" si="113"/>
        <v>0.10050000000000006</v>
      </c>
      <c r="V368" s="146">
        <f t="shared" si="114"/>
        <v>0.10050000000000006</v>
      </c>
      <c r="W368" s="146">
        <f t="shared" si="115"/>
        <v>0.10050000000000006</v>
      </c>
      <c r="X368" s="146">
        <f t="shared" si="116"/>
        <v>0.10050000000000006</v>
      </c>
      <c r="Y368" s="161">
        <f t="shared" si="118"/>
        <v>0.21633333333333332</v>
      </c>
    </row>
    <row r="369" spans="2:25" x14ac:dyDescent="0.2">
      <c r="B369" s="1" t="str">
        <f t="shared" si="117"/>
        <v>土系69</v>
      </c>
      <c r="C369" s="72">
        <f t="shared" si="119"/>
        <v>69</v>
      </c>
      <c r="D369" s="71" t="s">
        <v>3149</v>
      </c>
      <c r="E369" s="72" t="str">
        <f t="shared" si="100"/>
        <v>地脉</v>
      </c>
      <c r="F369" s="72"/>
      <c r="G369" s="72">
        <f t="shared" si="101"/>
        <v>1816</v>
      </c>
      <c r="H369" s="72">
        <f t="shared" si="102"/>
        <v>186</v>
      </c>
      <c r="I369" s="72">
        <f t="shared" si="103"/>
        <v>760</v>
      </c>
      <c r="J369" s="72">
        <f t="shared" si="104"/>
        <v>241</v>
      </c>
      <c r="K369" s="72">
        <f t="shared" si="105"/>
        <v>672</v>
      </c>
      <c r="L369" s="72">
        <f t="shared" si="106"/>
        <v>0</v>
      </c>
      <c r="M369" s="72">
        <f t="shared" si="107"/>
        <v>357</v>
      </c>
      <c r="N369" s="72">
        <v>0</v>
      </c>
      <c r="O369" s="146">
        <f t="shared" si="108"/>
        <v>2.9843999999999999</v>
      </c>
      <c r="P369" s="157">
        <f>10%</f>
        <v>0.1</v>
      </c>
      <c r="Q369" s="146">
        <f t="shared" si="109"/>
        <v>0.16800000000000007</v>
      </c>
      <c r="R369" s="146">
        <f t="shared" si="110"/>
        <v>0.37400000000000022</v>
      </c>
      <c r="S369" s="146">
        <f t="shared" si="111"/>
        <v>0.30600000000000016</v>
      </c>
      <c r="T369" s="146">
        <f t="shared" si="112"/>
        <v>0.10200000000000006</v>
      </c>
      <c r="U369" s="146">
        <f t="shared" si="113"/>
        <v>0.10200000000000006</v>
      </c>
      <c r="V369" s="146">
        <f t="shared" si="114"/>
        <v>0.10200000000000006</v>
      </c>
      <c r="W369" s="146">
        <f t="shared" si="115"/>
        <v>0.10200000000000006</v>
      </c>
      <c r="X369" s="146">
        <f t="shared" si="116"/>
        <v>0.10200000000000006</v>
      </c>
      <c r="Y369" s="161">
        <f t="shared" si="118"/>
        <v>0.21900000000000003</v>
      </c>
    </row>
    <row r="370" spans="2:25" x14ac:dyDescent="0.2">
      <c r="B370" s="1" t="str">
        <f t="shared" si="117"/>
        <v>土系70</v>
      </c>
      <c r="C370" s="72">
        <f t="shared" si="119"/>
        <v>70</v>
      </c>
      <c r="D370" s="71" t="s">
        <v>3149</v>
      </c>
      <c r="E370" s="72" t="str">
        <f t="shared" si="100"/>
        <v>地脉</v>
      </c>
      <c r="F370" s="72"/>
      <c r="G370" s="72">
        <f t="shared" si="101"/>
        <v>1857</v>
      </c>
      <c r="H370" s="72">
        <f t="shared" si="102"/>
        <v>189</v>
      </c>
      <c r="I370" s="72">
        <f t="shared" si="103"/>
        <v>781</v>
      </c>
      <c r="J370" s="72">
        <f t="shared" si="104"/>
        <v>247</v>
      </c>
      <c r="K370" s="72">
        <f t="shared" si="105"/>
        <v>690</v>
      </c>
      <c r="L370" s="72">
        <f t="shared" si="106"/>
        <v>0</v>
      </c>
      <c r="M370" s="72">
        <f t="shared" si="107"/>
        <v>365</v>
      </c>
      <c r="N370" s="72">
        <v>0</v>
      </c>
      <c r="O370" s="146">
        <f t="shared" si="108"/>
        <v>3.012</v>
      </c>
      <c r="P370" s="157">
        <f>10%</f>
        <v>0.1</v>
      </c>
      <c r="Q370" s="146">
        <f t="shared" si="109"/>
        <v>0.16900000000000007</v>
      </c>
      <c r="R370" s="146">
        <f t="shared" si="110"/>
        <v>0.37950000000000023</v>
      </c>
      <c r="S370" s="146">
        <f t="shared" si="111"/>
        <v>0.31050000000000022</v>
      </c>
      <c r="T370" s="146">
        <f t="shared" si="112"/>
        <v>0.10350000000000006</v>
      </c>
      <c r="U370" s="146">
        <f t="shared" si="113"/>
        <v>0.10350000000000006</v>
      </c>
      <c r="V370" s="146">
        <f t="shared" si="114"/>
        <v>0.10350000000000006</v>
      </c>
      <c r="W370" s="146">
        <f t="shared" si="115"/>
        <v>0.10350000000000006</v>
      </c>
      <c r="X370" s="146">
        <f t="shared" si="116"/>
        <v>0.10350000000000006</v>
      </c>
      <c r="Y370" s="161">
        <f t="shared" si="118"/>
        <v>0.22166666666666668</v>
      </c>
    </row>
    <row r="371" spans="2:25" x14ac:dyDescent="0.2">
      <c r="B371" s="1" t="str">
        <f t="shared" si="117"/>
        <v>土系71</v>
      </c>
      <c r="C371" s="72">
        <f t="shared" si="119"/>
        <v>71</v>
      </c>
      <c r="D371" s="71" t="s">
        <v>3149</v>
      </c>
      <c r="E371" s="72" t="str">
        <f t="shared" si="100"/>
        <v>地脉</v>
      </c>
      <c r="F371" s="72"/>
      <c r="G371" s="72">
        <f t="shared" si="101"/>
        <v>1897</v>
      </c>
      <c r="H371" s="72">
        <f t="shared" si="102"/>
        <v>192</v>
      </c>
      <c r="I371" s="72">
        <f t="shared" si="103"/>
        <v>802</v>
      </c>
      <c r="J371" s="72">
        <f t="shared" si="104"/>
        <v>252</v>
      </c>
      <c r="K371" s="72">
        <f t="shared" si="105"/>
        <v>709</v>
      </c>
      <c r="L371" s="72">
        <f t="shared" si="106"/>
        <v>0</v>
      </c>
      <c r="M371" s="72">
        <f t="shared" si="107"/>
        <v>373</v>
      </c>
      <c r="N371" s="72">
        <v>0</v>
      </c>
      <c r="O371" s="146">
        <f t="shared" si="108"/>
        <v>3.0395999999999996</v>
      </c>
      <c r="P371" s="157">
        <f>10%</f>
        <v>0.1</v>
      </c>
      <c r="Q371" s="146">
        <f t="shared" si="109"/>
        <v>0.17000000000000007</v>
      </c>
      <c r="R371" s="146">
        <f t="shared" si="110"/>
        <v>0.38500000000000023</v>
      </c>
      <c r="S371" s="146">
        <f t="shared" si="111"/>
        <v>0.31500000000000017</v>
      </c>
      <c r="T371" s="146">
        <f t="shared" si="112"/>
        <v>0.10500000000000007</v>
      </c>
      <c r="U371" s="146">
        <f t="shared" si="113"/>
        <v>0.10500000000000007</v>
      </c>
      <c r="V371" s="146">
        <f t="shared" si="114"/>
        <v>0.10500000000000007</v>
      </c>
      <c r="W371" s="146">
        <f t="shared" si="115"/>
        <v>0.10500000000000007</v>
      </c>
      <c r="X371" s="146">
        <f t="shared" si="116"/>
        <v>0.10500000000000007</v>
      </c>
      <c r="Y371" s="161">
        <f t="shared" si="118"/>
        <v>0.22433333333333333</v>
      </c>
    </row>
    <row r="372" spans="2:25" x14ac:dyDescent="0.2">
      <c r="B372" s="1" t="str">
        <f t="shared" si="117"/>
        <v>土系72</v>
      </c>
      <c r="C372" s="72">
        <f t="shared" si="119"/>
        <v>72</v>
      </c>
      <c r="D372" s="71" t="s">
        <v>3149</v>
      </c>
      <c r="E372" s="72" t="str">
        <f t="shared" si="100"/>
        <v>地脉</v>
      </c>
      <c r="F372" s="72"/>
      <c r="G372" s="72">
        <f t="shared" si="101"/>
        <v>1936</v>
      </c>
      <c r="H372" s="72">
        <f t="shared" si="102"/>
        <v>196</v>
      </c>
      <c r="I372" s="72">
        <f t="shared" si="103"/>
        <v>824</v>
      </c>
      <c r="J372" s="72">
        <f t="shared" si="104"/>
        <v>258</v>
      </c>
      <c r="K372" s="72">
        <f t="shared" si="105"/>
        <v>727</v>
      </c>
      <c r="L372" s="72">
        <f t="shared" si="106"/>
        <v>0</v>
      </c>
      <c r="M372" s="72">
        <f t="shared" si="107"/>
        <v>381</v>
      </c>
      <c r="N372" s="72">
        <v>0</v>
      </c>
      <c r="O372" s="146">
        <f t="shared" si="108"/>
        <v>3.0672000000000001</v>
      </c>
      <c r="P372" s="157">
        <f>10%</f>
        <v>0.1</v>
      </c>
      <c r="Q372" s="146">
        <f t="shared" si="109"/>
        <v>0.17100000000000007</v>
      </c>
      <c r="R372" s="146">
        <f t="shared" si="110"/>
        <v>0.39050000000000024</v>
      </c>
      <c r="S372" s="146">
        <f t="shared" si="111"/>
        <v>0.31950000000000023</v>
      </c>
      <c r="T372" s="146">
        <f t="shared" si="112"/>
        <v>0.10650000000000007</v>
      </c>
      <c r="U372" s="146">
        <f t="shared" si="113"/>
        <v>0.10650000000000007</v>
      </c>
      <c r="V372" s="146">
        <f t="shared" si="114"/>
        <v>0.10650000000000007</v>
      </c>
      <c r="W372" s="146">
        <f t="shared" si="115"/>
        <v>0.10650000000000007</v>
      </c>
      <c r="X372" s="146">
        <f t="shared" si="116"/>
        <v>0.10650000000000007</v>
      </c>
      <c r="Y372" s="161">
        <f t="shared" si="118"/>
        <v>0.22700000000000001</v>
      </c>
    </row>
    <row r="373" spans="2:25" x14ac:dyDescent="0.2">
      <c r="B373" s="1" t="str">
        <f t="shared" si="117"/>
        <v>土系73</v>
      </c>
      <c r="C373" s="72">
        <f t="shared" si="119"/>
        <v>73</v>
      </c>
      <c r="D373" s="71" t="s">
        <v>3149</v>
      </c>
      <c r="E373" s="72" t="str">
        <f t="shared" si="100"/>
        <v>地脉</v>
      </c>
      <c r="F373" s="72"/>
      <c r="G373" s="72">
        <f t="shared" si="101"/>
        <v>1976</v>
      </c>
      <c r="H373" s="72">
        <f t="shared" si="102"/>
        <v>199</v>
      </c>
      <c r="I373" s="72">
        <f t="shared" si="103"/>
        <v>844</v>
      </c>
      <c r="J373" s="72">
        <f t="shared" si="104"/>
        <v>264</v>
      </c>
      <c r="K373" s="72">
        <f t="shared" si="105"/>
        <v>746</v>
      </c>
      <c r="L373" s="72">
        <f t="shared" si="106"/>
        <v>0</v>
      </c>
      <c r="M373" s="72">
        <f t="shared" si="107"/>
        <v>389</v>
      </c>
      <c r="N373" s="72">
        <v>0</v>
      </c>
      <c r="O373" s="146">
        <f t="shared" si="108"/>
        <v>3.0947999999999998</v>
      </c>
      <c r="P373" s="157">
        <f>10%</f>
        <v>0.1</v>
      </c>
      <c r="Q373" s="146">
        <f t="shared" si="109"/>
        <v>0.17200000000000007</v>
      </c>
      <c r="R373" s="146">
        <f t="shared" si="110"/>
        <v>0.39600000000000024</v>
      </c>
      <c r="S373" s="146">
        <f t="shared" si="111"/>
        <v>0.32400000000000018</v>
      </c>
      <c r="T373" s="146">
        <f t="shared" si="112"/>
        <v>0.10800000000000007</v>
      </c>
      <c r="U373" s="146">
        <f t="shared" si="113"/>
        <v>0.10800000000000007</v>
      </c>
      <c r="V373" s="146">
        <f t="shared" si="114"/>
        <v>0.10800000000000007</v>
      </c>
      <c r="W373" s="146">
        <f t="shared" si="115"/>
        <v>0.10800000000000007</v>
      </c>
      <c r="X373" s="146">
        <f t="shared" si="116"/>
        <v>0.10800000000000007</v>
      </c>
      <c r="Y373" s="161">
        <f t="shared" si="118"/>
        <v>0.22966666666666669</v>
      </c>
    </row>
    <row r="374" spans="2:25" x14ac:dyDescent="0.2">
      <c r="B374" s="1" t="str">
        <f t="shared" si="117"/>
        <v>土系74</v>
      </c>
      <c r="C374" s="72">
        <f t="shared" si="119"/>
        <v>74</v>
      </c>
      <c r="D374" s="71" t="s">
        <v>3149</v>
      </c>
      <c r="E374" s="72" t="str">
        <f t="shared" si="100"/>
        <v>地脉</v>
      </c>
      <c r="F374" s="72"/>
      <c r="G374" s="72">
        <f t="shared" si="101"/>
        <v>2016</v>
      </c>
      <c r="H374" s="72">
        <f t="shared" si="102"/>
        <v>203</v>
      </c>
      <c r="I374" s="72">
        <f t="shared" si="103"/>
        <v>866</v>
      </c>
      <c r="J374" s="72">
        <f t="shared" si="104"/>
        <v>269</v>
      </c>
      <c r="K374" s="72">
        <f t="shared" si="105"/>
        <v>765</v>
      </c>
      <c r="L374" s="72">
        <f t="shared" si="106"/>
        <v>0</v>
      </c>
      <c r="M374" s="72">
        <f t="shared" si="107"/>
        <v>397</v>
      </c>
      <c r="N374" s="72">
        <v>0</v>
      </c>
      <c r="O374" s="146">
        <f t="shared" si="108"/>
        <v>3.1223999999999998</v>
      </c>
      <c r="P374" s="157">
        <f>10%</f>
        <v>0.1</v>
      </c>
      <c r="Q374" s="146">
        <f t="shared" si="109"/>
        <v>0.17300000000000007</v>
      </c>
      <c r="R374" s="146">
        <f t="shared" si="110"/>
        <v>0.40150000000000025</v>
      </c>
      <c r="S374" s="146">
        <f t="shared" si="111"/>
        <v>0.32850000000000024</v>
      </c>
      <c r="T374" s="146">
        <f t="shared" si="112"/>
        <v>0.10950000000000007</v>
      </c>
      <c r="U374" s="146">
        <f t="shared" si="113"/>
        <v>0.10950000000000007</v>
      </c>
      <c r="V374" s="146">
        <f t="shared" si="114"/>
        <v>0.10950000000000007</v>
      </c>
      <c r="W374" s="146">
        <f t="shared" si="115"/>
        <v>0.10950000000000007</v>
      </c>
      <c r="X374" s="146">
        <f t="shared" si="116"/>
        <v>0.10950000000000007</v>
      </c>
      <c r="Y374" s="161">
        <f t="shared" si="118"/>
        <v>0.23233333333333334</v>
      </c>
    </row>
    <row r="375" spans="2:25" x14ac:dyDescent="0.2">
      <c r="B375" s="1" t="str">
        <f t="shared" si="117"/>
        <v>土系75</v>
      </c>
      <c r="C375" s="72">
        <f t="shared" si="119"/>
        <v>75</v>
      </c>
      <c r="D375" s="71" t="s">
        <v>3149</v>
      </c>
      <c r="E375" s="72" t="str">
        <f t="shared" si="100"/>
        <v>地脉</v>
      </c>
      <c r="F375" s="72"/>
      <c r="G375" s="72">
        <f t="shared" si="101"/>
        <v>2055</v>
      </c>
      <c r="H375" s="72">
        <f t="shared" si="102"/>
        <v>207</v>
      </c>
      <c r="I375" s="72">
        <f t="shared" si="103"/>
        <v>889</v>
      </c>
      <c r="J375" s="72">
        <f t="shared" si="104"/>
        <v>276</v>
      </c>
      <c r="K375" s="72">
        <f t="shared" si="105"/>
        <v>786</v>
      </c>
      <c r="L375" s="72">
        <f t="shared" si="106"/>
        <v>0</v>
      </c>
      <c r="M375" s="72">
        <f t="shared" si="107"/>
        <v>405</v>
      </c>
      <c r="N375" s="72">
        <v>0</v>
      </c>
      <c r="O375" s="146">
        <f t="shared" si="108"/>
        <v>3.15</v>
      </c>
      <c r="P375" s="157">
        <f>10%</f>
        <v>0.1</v>
      </c>
      <c r="Q375" s="146">
        <f t="shared" si="109"/>
        <v>0.17400000000000007</v>
      </c>
      <c r="R375" s="146">
        <f t="shared" si="110"/>
        <v>0.40700000000000025</v>
      </c>
      <c r="S375" s="146">
        <f t="shared" si="111"/>
        <v>0.33300000000000018</v>
      </c>
      <c r="T375" s="146">
        <f t="shared" si="112"/>
        <v>0.11100000000000007</v>
      </c>
      <c r="U375" s="146">
        <f t="shared" si="113"/>
        <v>0.11100000000000007</v>
      </c>
      <c r="V375" s="146">
        <f t="shared" si="114"/>
        <v>0.11100000000000007</v>
      </c>
      <c r="W375" s="146">
        <f t="shared" si="115"/>
        <v>0.11100000000000007</v>
      </c>
      <c r="X375" s="146">
        <f t="shared" si="116"/>
        <v>0.11100000000000007</v>
      </c>
      <c r="Y375" s="161">
        <f t="shared" si="118"/>
        <v>0.23500000000000001</v>
      </c>
    </row>
    <row r="376" spans="2:25" x14ac:dyDescent="0.2">
      <c r="B376" s="1" t="str">
        <f t="shared" si="117"/>
        <v>土系76</v>
      </c>
      <c r="C376" s="72">
        <f t="shared" si="119"/>
        <v>76</v>
      </c>
      <c r="D376" s="71" t="s">
        <v>3149</v>
      </c>
      <c r="E376" s="72" t="str">
        <f t="shared" si="100"/>
        <v>地脉</v>
      </c>
      <c r="F376" s="72"/>
      <c r="G376" s="72">
        <f t="shared" si="101"/>
        <v>2096</v>
      </c>
      <c r="H376" s="72">
        <f t="shared" si="102"/>
        <v>211</v>
      </c>
      <c r="I376" s="72">
        <f t="shared" si="103"/>
        <v>912</v>
      </c>
      <c r="J376" s="72">
        <f t="shared" si="104"/>
        <v>281</v>
      </c>
      <c r="K376" s="72">
        <f t="shared" si="105"/>
        <v>806</v>
      </c>
      <c r="L376" s="72">
        <f t="shared" si="106"/>
        <v>0</v>
      </c>
      <c r="M376" s="72">
        <f t="shared" si="107"/>
        <v>413</v>
      </c>
      <c r="N376" s="72">
        <v>0</v>
      </c>
      <c r="O376" s="146">
        <f t="shared" si="108"/>
        <v>3.1775999999999995</v>
      </c>
      <c r="P376" s="157">
        <f>10%</f>
        <v>0.1</v>
      </c>
      <c r="Q376" s="146">
        <f t="shared" si="109"/>
        <v>0.17500000000000007</v>
      </c>
      <c r="R376" s="146">
        <f t="shared" si="110"/>
        <v>0.41250000000000026</v>
      </c>
      <c r="S376" s="146">
        <f t="shared" si="111"/>
        <v>0.33750000000000024</v>
      </c>
      <c r="T376" s="146">
        <f t="shared" si="112"/>
        <v>0.11250000000000007</v>
      </c>
      <c r="U376" s="146">
        <f t="shared" si="113"/>
        <v>0.11250000000000007</v>
      </c>
      <c r="V376" s="146">
        <f t="shared" si="114"/>
        <v>0.11250000000000007</v>
      </c>
      <c r="W376" s="146">
        <f t="shared" si="115"/>
        <v>0.11250000000000007</v>
      </c>
      <c r="X376" s="146">
        <f t="shared" si="116"/>
        <v>0.11250000000000007</v>
      </c>
      <c r="Y376" s="161">
        <f t="shared" si="118"/>
        <v>0.23766666666666669</v>
      </c>
    </row>
    <row r="377" spans="2:25" x14ac:dyDescent="0.2">
      <c r="B377" s="1" t="str">
        <f t="shared" si="117"/>
        <v>土系77</v>
      </c>
      <c r="C377" s="72">
        <f t="shared" si="119"/>
        <v>77</v>
      </c>
      <c r="D377" s="71" t="s">
        <v>3149</v>
      </c>
      <c r="E377" s="72" t="str">
        <f t="shared" si="100"/>
        <v>地脉</v>
      </c>
      <c r="F377" s="72"/>
      <c r="G377" s="72">
        <f t="shared" si="101"/>
        <v>2138</v>
      </c>
      <c r="H377" s="72">
        <f t="shared" si="102"/>
        <v>215</v>
      </c>
      <c r="I377" s="72">
        <f t="shared" si="103"/>
        <v>936</v>
      </c>
      <c r="J377" s="72">
        <f t="shared" si="104"/>
        <v>288</v>
      </c>
      <c r="K377" s="72">
        <f t="shared" si="105"/>
        <v>826</v>
      </c>
      <c r="L377" s="72">
        <f t="shared" si="106"/>
        <v>0</v>
      </c>
      <c r="M377" s="72">
        <f t="shared" si="107"/>
        <v>421</v>
      </c>
      <c r="N377" s="72">
        <v>0</v>
      </c>
      <c r="O377" s="146">
        <f t="shared" si="108"/>
        <v>3.2051999999999996</v>
      </c>
      <c r="P377" s="157">
        <f>10%</f>
        <v>0.1</v>
      </c>
      <c r="Q377" s="146">
        <f t="shared" si="109"/>
        <v>0.17600000000000007</v>
      </c>
      <c r="R377" s="146">
        <f t="shared" si="110"/>
        <v>0.41800000000000026</v>
      </c>
      <c r="S377" s="146">
        <f t="shared" si="111"/>
        <v>0.34200000000000019</v>
      </c>
      <c r="T377" s="146">
        <f t="shared" si="112"/>
        <v>0.11400000000000007</v>
      </c>
      <c r="U377" s="146">
        <f t="shared" si="113"/>
        <v>0.11400000000000007</v>
      </c>
      <c r="V377" s="146">
        <f t="shared" si="114"/>
        <v>0.11400000000000007</v>
      </c>
      <c r="W377" s="146">
        <f t="shared" si="115"/>
        <v>0.11400000000000007</v>
      </c>
      <c r="X377" s="146">
        <f t="shared" si="116"/>
        <v>0.11400000000000007</v>
      </c>
      <c r="Y377" s="161">
        <f t="shared" si="118"/>
        <v>0.24033333333333334</v>
      </c>
    </row>
    <row r="378" spans="2:25" x14ac:dyDescent="0.2">
      <c r="B378" s="1" t="str">
        <f t="shared" si="117"/>
        <v>土系78</v>
      </c>
      <c r="C378" s="72">
        <f t="shared" si="119"/>
        <v>78</v>
      </c>
      <c r="D378" s="71" t="s">
        <v>3149</v>
      </c>
      <c r="E378" s="72" t="str">
        <f t="shared" si="100"/>
        <v>地脉</v>
      </c>
      <c r="F378" s="72"/>
      <c r="G378" s="72">
        <f t="shared" si="101"/>
        <v>2179</v>
      </c>
      <c r="H378" s="72">
        <f t="shared" si="102"/>
        <v>219</v>
      </c>
      <c r="I378" s="72">
        <f t="shared" si="103"/>
        <v>958</v>
      </c>
      <c r="J378" s="72">
        <f t="shared" si="104"/>
        <v>293</v>
      </c>
      <c r="K378" s="72">
        <f t="shared" si="105"/>
        <v>847</v>
      </c>
      <c r="L378" s="72">
        <f t="shared" si="106"/>
        <v>0</v>
      </c>
      <c r="M378" s="72">
        <f t="shared" si="107"/>
        <v>430</v>
      </c>
      <c r="N378" s="72">
        <v>0</v>
      </c>
      <c r="O378" s="146">
        <f t="shared" si="108"/>
        <v>3.2327999999999997</v>
      </c>
      <c r="P378" s="157">
        <f>10%</f>
        <v>0.1</v>
      </c>
      <c r="Q378" s="146">
        <f t="shared" si="109"/>
        <v>0.17700000000000007</v>
      </c>
      <c r="R378" s="146">
        <f t="shared" si="110"/>
        <v>0.42350000000000027</v>
      </c>
      <c r="S378" s="146">
        <f t="shared" si="111"/>
        <v>0.34650000000000025</v>
      </c>
      <c r="T378" s="146">
        <f t="shared" si="112"/>
        <v>0.11550000000000007</v>
      </c>
      <c r="U378" s="146">
        <f t="shared" si="113"/>
        <v>0.11550000000000007</v>
      </c>
      <c r="V378" s="146">
        <f t="shared" si="114"/>
        <v>0.11550000000000007</v>
      </c>
      <c r="W378" s="146">
        <f t="shared" si="115"/>
        <v>0.11550000000000007</v>
      </c>
      <c r="X378" s="146">
        <f t="shared" si="116"/>
        <v>0.11550000000000007</v>
      </c>
      <c r="Y378" s="161">
        <f t="shared" si="118"/>
        <v>0.24333333333333335</v>
      </c>
    </row>
    <row r="379" spans="2:25" x14ac:dyDescent="0.2">
      <c r="B379" s="1" t="str">
        <f t="shared" si="117"/>
        <v>土系79</v>
      </c>
      <c r="C379" s="72">
        <f t="shared" si="119"/>
        <v>79</v>
      </c>
      <c r="D379" s="71" t="s">
        <v>3149</v>
      </c>
      <c r="E379" s="72" t="str">
        <f t="shared" si="100"/>
        <v>地脉</v>
      </c>
      <c r="F379" s="72"/>
      <c r="G379" s="72">
        <f t="shared" si="101"/>
        <v>2220</v>
      </c>
      <c r="H379" s="72">
        <f t="shared" si="102"/>
        <v>223</v>
      </c>
      <c r="I379" s="72">
        <f t="shared" si="103"/>
        <v>982</v>
      </c>
      <c r="J379" s="72">
        <f t="shared" si="104"/>
        <v>300</v>
      </c>
      <c r="K379" s="72">
        <f t="shared" si="105"/>
        <v>868</v>
      </c>
      <c r="L379" s="72">
        <f t="shared" si="106"/>
        <v>0</v>
      </c>
      <c r="M379" s="72">
        <f t="shared" si="107"/>
        <v>439</v>
      </c>
      <c r="N379" s="72">
        <v>0</v>
      </c>
      <c r="O379" s="146">
        <f t="shared" si="108"/>
        <v>3.2604000000000002</v>
      </c>
      <c r="P379" s="157">
        <f>10%</f>
        <v>0.1</v>
      </c>
      <c r="Q379" s="146">
        <f t="shared" si="109"/>
        <v>0.17800000000000007</v>
      </c>
      <c r="R379" s="146">
        <f t="shared" si="110"/>
        <v>0.42900000000000027</v>
      </c>
      <c r="S379" s="146">
        <f t="shared" si="111"/>
        <v>0.3510000000000002</v>
      </c>
      <c r="T379" s="146">
        <f t="shared" si="112"/>
        <v>0.11700000000000008</v>
      </c>
      <c r="U379" s="146">
        <f t="shared" si="113"/>
        <v>0.11700000000000008</v>
      </c>
      <c r="V379" s="146">
        <f t="shared" si="114"/>
        <v>0.11700000000000008</v>
      </c>
      <c r="W379" s="146">
        <f t="shared" si="115"/>
        <v>0.11700000000000008</v>
      </c>
      <c r="X379" s="146">
        <f t="shared" si="116"/>
        <v>0.11700000000000008</v>
      </c>
      <c r="Y379" s="161">
        <f t="shared" si="118"/>
        <v>0.24633333333333332</v>
      </c>
    </row>
    <row r="380" spans="2:25" x14ac:dyDescent="0.2">
      <c r="B380" s="1" t="str">
        <f t="shared" si="117"/>
        <v>土系80</v>
      </c>
      <c r="C380" s="72">
        <f t="shared" si="119"/>
        <v>80</v>
      </c>
      <c r="D380" s="71" t="s">
        <v>3149</v>
      </c>
      <c r="E380" s="72" t="str">
        <f t="shared" si="100"/>
        <v>地脉</v>
      </c>
      <c r="F380" s="72"/>
      <c r="G380" s="72">
        <f t="shared" si="101"/>
        <v>2262</v>
      </c>
      <c r="H380" s="72">
        <f t="shared" si="102"/>
        <v>227</v>
      </c>
      <c r="I380" s="72">
        <f t="shared" si="103"/>
        <v>1006</v>
      </c>
      <c r="J380" s="72">
        <f t="shared" si="104"/>
        <v>305</v>
      </c>
      <c r="K380" s="72">
        <f t="shared" si="105"/>
        <v>889</v>
      </c>
      <c r="L380" s="72">
        <f t="shared" si="106"/>
        <v>0</v>
      </c>
      <c r="M380" s="72">
        <f t="shared" si="107"/>
        <v>448</v>
      </c>
      <c r="N380" s="72">
        <v>0</v>
      </c>
      <c r="O380" s="146">
        <f t="shared" si="108"/>
        <v>3.2880000000000003</v>
      </c>
      <c r="P380" s="157">
        <f>10%</f>
        <v>0.1</v>
      </c>
      <c r="Q380" s="146">
        <f t="shared" si="109"/>
        <v>0.17900000000000008</v>
      </c>
      <c r="R380" s="146">
        <f t="shared" si="110"/>
        <v>0.43450000000000027</v>
      </c>
      <c r="S380" s="146">
        <f t="shared" si="111"/>
        <v>0.35550000000000026</v>
      </c>
      <c r="T380" s="146">
        <f t="shared" si="112"/>
        <v>0.11850000000000008</v>
      </c>
      <c r="U380" s="146">
        <f t="shared" si="113"/>
        <v>0.11850000000000008</v>
      </c>
      <c r="V380" s="146">
        <f t="shared" si="114"/>
        <v>0.11850000000000008</v>
      </c>
      <c r="W380" s="146">
        <f t="shared" si="115"/>
        <v>0.11850000000000008</v>
      </c>
      <c r="X380" s="146">
        <f t="shared" si="116"/>
        <v>0.11850000000000008</v>
      </c>
      <c r="Y380" s="161">
        <f t="shared" si="118"/>
        <v>0.24933333333333335</v>
      </c>
    </row>
    <row r="381" spans="2:25" x14ac:dyDescent="0.2">
      <c r="B381" s="1" t="str">
        <f t="shared" si="117"/>
        <v>土系81</v>
      </c>
      <c r="C381" s="72">
        <f t="shared" si="119"/>
        <v>81</v>
      </c>
      <c r="D381" s="71" t="s">
        <v>3149</v>
      </c>
      <c r="E381" s="72" t="str">
        <f t="shared" si="100"/>
        <v>地脉</v>
      </c>
      <c r="F381" s="72"/>
      <c r="G381" s="72">
        <f t="shared" si="101"/>
        <v>2301</v>
      </c>
      <c r="H381" s="72">
        <f t="shared" si="102"/>
        <v>231</v>
      </c>
      <c r="I381" s="72">
        <f t="shared" si="103"/>
        <v>1032</v>
      </c>
      <c r="J381" s="72">
        <f t="shared" si="104"/>
        <v>312</v>
      </c>
      <c r="K381" s="72">
        <f t="shared" si="105"/>
        <v>910</v>
      </c>
      <c r="L381" s="72">
        <f t="shared" si="106"/>
        <v>0</v>
      </c>
      <c r="M381" s="72">
        <f t="shared" si="107"/>
        <v>456</v>
      </c>
      <c r="N381" s="72">
        <v>0</v>
      </c>
      <c r="O381" s="146">
        <f t="shared" si="108"/>
        <v>3.3155999999999999</v>
      </c>
      <c r="P381" s="157">
        <f>10%</f>
        <v>0.1</v>
      </c>
      <c r="Q381" s="146">
        <f t="shared" si="109"/>
        <v>0.18000000000000008</v>
      </c>
      <c r="R381" s="146">
        <f t="shared" si="110"/>
        <v>0.44000000000000028</v>
      </c>
      <c r="S381" s="146">
        <f t="shared" si="111"/>
        <v>0.36000000000000021</v>
      </c>
      <c r="T381" s="146">
        <f t="shared" si="112"/>
        <v>0.12000000000000008</v>
      </c>
      <c r="U381" s="146">
        <f t="shared" si="113"/>
        <v>0.12000000000000008</v>
      </c>
      <c r="V381" s="146">
        <f t="shared" si="114"/>
        <v>0.12000000000000008</v>
      </c>
      <c r="W381" s="146">
        <f t="shared" si="115"/>
        <v>0.12000000000000008</v>
      </c>
      <c r="X381" s="146">
        <f t="shared" si="116"/>
        <v>0.12000000000000008</v>
      </c>
      <c r="Y381" s="161">
        <f t="shared" si="118"/>
        <v>0.252</v>
      </c>
    </row>
    <row r="382" spans="2:25" x14ac:dyDescent="0.2">
      <c r="B382" s="1" t="str">
        <f t="shared" si="117"/>
        <v>土系82</v>
      </c>
      <c r="C382" s="72">
        <f t="shared" si="119"/>
        <v>82</v>
      </c>
      <c r="D382" s="71" t="s">
        <v>3149</v>
      </c>
      <c r="E382" s="72" t="str">
        <f t="shared" si="100"/>
        <v>地脉</v>
      </c>
      <c r="F382" s="72"/>
      <c r="G382" s="72">
        <f t="shared" si="101"/>
        <v>2342</v>
      </c>
      <c r="H382" s="72">
        <f t="shared" si="102"/>
        <v>235</v>
      </c>
      <c r="I382" s="72">
        <f t="shared" si="103"/>
        <v>1056</v>
      </c>
      <c r="J382" s="72">
        <f t="shared" si="104"/>
        <v>317</v>
      </c>
      <c r="K382" s="72">
        <f t="shared" si="105"/>
        <v>933</v>
      </c>
      <c r="L382" s="72">
        <f t="shared" si="106"/>
        <v>0</v>
      </c>
      <c r="M382" s="72">
        <f t="shared" si="107"/>
        <v>465</v>
      </c>
      <c r="N382" s="72">
        <v>0</v>
      </c>
      <c r="O382" s="146">
        <f t="shared" si="108"/>
        <v>3.3431999999999999</v>
      </c>
      <c r="P382" s="157">
        <f>10%</f>
        <v>0.1</v>
      </c>
      <c r="Q382" s="146">
        <f t="shared" si="109"/>
        <v>0.18100000000000008</v>
      </c>
      <c r="R382" s="146">
        <f t="shared" si="110"/>
        <v>0.44550000000000028</v>
      </c>
      <c r="S382" s="146">
        <f t="shared" si="111"/>
        <v>0.36450000000000027</v>
      </c>
      <c r="T382" s="146">
        <f t="shared" si="112"/>
        <v>0.12150000000000008</v>
      </c>
      <c r="U382" s="146">
        <f t="shared" si="113"/>
        <v>0.12150000000000008</v>
      </c>
      <c r="V382" s="146">
        <f t="shared" si="114"/>
        <v>0.12150000000000008</v>
      </c>
      <c r="W382" s="146">
        <f t="shared" si="115"/>
        <v>0.12150000000000008</v>
      </c>
      <c r="X382" s="146">
        <f t="shared" si="116"/>
        <v>0.12150000000000008</v>
      </c>
      <c r="Y382" s="161">
        <f t="shared" si="118"/>
        <v>0.255</v>
      </c>
    </row>
    <row r="383" spans="2:25" x14ac:dyDescent="0.2">
      <c r="B383" s="1" t="str">
        <f t="shared" si="117"/>
        <v>土系83</v>
      </c>
      <c r="C383" s="72">
        <f t="shared" si="119"/>
        <v>83</v>
      </c>
      <c r="D383" s="71" t="s">
        <v>3149</v>
      </c>
      <c r="E383" s="72" t="str">
        <f t="shared" si="100"/>
        <v>地脉</v>
      </c>
      <c r="F383" s="72"/>
      <c r="G383" s="72">
        <f t="shared" si="101"/>
        <v>2384</v>
      </c>
      <c r="H383" s="72">
        <f t="shared" si="102"/>
        <v>239</v>
      </c>
      <c r="I383" s="72">
        <f t="shared" si="103"/>
        <v>1082</v>
      </c>
      <c r="J383" s="72">
        <f t="shared" si="104"/>
        <v>324</v>
      </c>
      <c r="K383" s="72">
        <f t="shared" si="105"/>
        <v>956</v>
      </c>
      <c r="L383" s="72">
        <f t="shared" si="106"/>
        <v>0</v>
      </c>
      <c r="M383" s="72">
        <f t="shared" si="107"/>
        <v>474</v>
      </c>
      <c r="N383" s="72">
        <v>0</v>
      </c>
      <c r="O383" s="146">
        <f t="shared" si="108"/>
        <v>3.3707999999999996</v>
      </c>
      <c r="P383" s="157">
        <f>10%</f>
        <v>0.1</v>
      </c>
      <c r="Q383" s="146">
        <f t="shared" si="109"/>
        <v>0.18200000000000008</v>
      </c>
      <c r="R383" s="146">
        <f t="shared" si="110"/>
        <v>0.45100000000000029</v>
      </c>
      <c r="S383" s="146">
        <f t="shared" si="111"/>
        <v>0.36900000000000022</v>
      </c>
      <c r="T383" s="146">
        <f t="shared" si="112"/>
        <v>0.12300000000000008</v>
      </c>
      <c r="U383" s="146">
        <f t="shared" si="113"/>
        <v>0.12300000000000008</v>
      </c>
      <c r="V383" s="146">
        <f t="shared" si="114"/>
        <v>0.12300000000000008</v>
      </c>
      <c r="W383" s="146">
        <f t="shared" si="115"/>
        <v>0.12300000000000008</v>
      </c>
      <c r="X383" s="146">
        <f t="shared" si="116"/>
        <v>0.12300000000000008</v>
      </c>
      <c r="Y383" s="161">
        <f t="shared" si="118"/>
        <v>0.25800000000000001</v>
      </c>
    </row>
    <row r="384" spans="2:25" x14ac:dyDescent="0.2">
      <c r="B384" s="1" t="str">
        <f t="shared" si="117"/>
        <v>土系84</v>
      </c>
      <c r="C384" s="72">
        <f t="shared" si="119"/>
        <v>84</v>
      </c>
      <c r="D384" s="71" t="s">
        <v>3149</v>
      </c>
      <c r="E384" s="72" t="str">
        <f t="shared" si="100"/>
        <v>地脉</v>
      </c>
      <c r="F384" s="72"/>
      <c r="G384" s="72">
        <f t="shared" si="101"/>
        <v>2425</v>
      </c>
      <c r="H384" s="72">
        <f t="shared" si="102"/>
        <v>243</v>
      </c>
      <c r="I384" s="72">
        <f t="shared" si="103"/>
        <v>1108</v>
      </c>
      <c r="J384" s="72">
        <f t="shared" si="104"/>
        <v>330</v>
      </c>
      <c r="K384" s="72">
        <f t="shared" si="105"/>
        <v>979</v>
      </c>
      <c r="L384" s="72">
        <f t="shared" si="106"/>
        <v>0</v>
      </c>
      <c r="M384" s="72">
        <f t="shared" si="107"/>
        <v>483</v>
      </c>
      <c r="N384" s="72">
        <v>0</v>
      </c>
      <c r="O384" s="146">
        <f t="shared" si="108"/>
        <v>3.3983999999999996</v>
      </c>
      <c r="P384" s="157">
        <f>10%</f>
        <v>0.1</v>
      </c>
      <c r="Q384" s="146">
        <f t="shared" si="109"/>
        <v>0.18300000000000008</v>
      </c>
      <c r="R384" s="146">
        <f t="shared" si="110"/>
        <v>0.45650000000000029</v>
      </c>
      <c r="S384" s="146">
        <f t="shared" si="111"/>
        <v>0.37350000000000028</v>
      </c>
      <c r="T384" s="146">
        <f t="shared" si="112"/>
        <v>0.12450000000000008</v>
      </c>
      <c r="U384" s="146">
        <f t="shared" si="113"/>
        <v>0.12450000000000008</v>
      </c>
      <c r="V384" s="146">
        <f t="shared" si="114"/>
        <v>0.12450000000000008</v>
      </c>
      <c r="W384" s="146">
        <f t="shared" si="115"/>
        <v>0.12450000000000008</v>
      </c>
      <c r="X384" s="146">
        <f t="shared" si="116"/>
        <v>0.12450000000000008</v>
      </c>
      <c r="Y384" s="161">
        <f t="shared" si="118"/>
        <v>0.26100000000000001</v>
      </c>
    </row>
    <row r="385" spans="2:25" x14ac:dyDescent="0.2">
      <c r="B385" s="1" t="str">
        <f t="shared" si="117"/>
        <v>土系85</v>
      </c>
      <c r="C385" s="72">
        <f t="shared" si="119"/>
        <v>85</v>
      </c>
      <c r="D385" s="71" t="s">
        <v>3149</v>
      </c>
      <c r="E385" s="72" t="str">
        <f t="shared" si="100"/>
        <v>地脉</v>
      </c>
      <c r="F385" s="72"/>
      <c r="G385" s="72">
        <f t="shared" si="101"/>
        <v>2468</v>
      </c>
      <c r="H385" s="72">
        <f t="shared" si="102"/>
        <v>247</v>
      </c>
      <c r="I385" s="72">
        <f t="shared" si="103"/>
        <v>1135</v>
      </c>
      <c r="J385" s="72">
        <f t="shared" si="104"/>
        <v>336</v>
      </c>
      <c r="K385" s="72">
        <f t="shared" si="105"/>
        <v>1002</v>
      </c>
      <c r="L385" s="72">
        <f t="shared" si="106"/>
        <v>0</v>
      </c>
      <c r="M385" s="72">
        <f t="shared" si="107"/>
        <v>492</v>
      </c>
      <c r="N385" s="72">
        <v>0</v>
      </c>
      <c r="O385" s="146">
        <f t="shared" si="108"/>
        <v>3.4259999999999993</v>
      </c>
      <c r="P385" s="157">
        <f>10%</f>
        <v>0.1</v>
      </c>
      <c r="Q385" s="146">
        <f t="shared" si="109"/>
        <v>0.18400000000000008</v>
      </c>
      <c r="R385" s="146">
        <f t="shared" si="110"/>
        <v>0.4620000000000003</v>
      </c>
      <c r="S385" s="146">
        <f t="shared" si="111"/>
        <v>0.37800000000000022</v>
      </c>
      <c r="T385" s="146">
        <f t="shared" si="112"/>
        <v>0.12600000000000008</v>
      </c>
      <c r="U385" s="146">
        <f t="shared" si="113"/>
        <v>0.12600000000000008</v>
      </c>
      <c r="V385" s="146">
        <f t="shared" si="114"/>
        <v>0.12600000000000008</v>
      </c>
      <c r="W385" s="146">
        <f t="shared" si="115"/>
        <v>0.12600000000000008</v>
      </c>
      <c r="X385" s="146">
        <f t="shared" si="116"/>
        <v>0.12600000000000008</v>
      </c>
      <c r="Y385" s="161">
        <f t="shared" si="118"/>
        <v>0.26400000000000001</v>
      </c>
    </row>
    <row r="386" spans="2:25" x14ac:dyDescent="0.2">
      <c r="B386" s="1" t="str">
        <f t="shared" si="117"/>
        <v>土系86</v>
      </c>
      <c r="C386" s="72">
        <f t="shared" si="119"/>
        <v>86</v>
      </c>
      <c r="D386" s="71" t="s">
        <v>3149</v>
      </c>
      <c r="E386" s="72" t="str">
        <f t="shared" si="100"/>
        <v>地脉</v>
      </c>
      <c r="F386" s="72"/>
      <c r="G386" s="72">
        <f t="shared" si="101"/>
        <v>2510</v>
      </c>
      <c r="H386" s="72">
        <f t="shared" si="102"/>
        <v>251</v>
      </c>
      <c r="I386" s="72">
        <f t="shared" si="103"/>
        <v>1161</v>
      </c>
      <c r="J386" s="72">
        <f t="shared" si="104"/>
        <v>343</v>
      </c>
      <c r="K386" s="72">
        <f t="shared" si="105"/>
        <v>1026</v>
      </c>
      <c r="L386" s="72">
        <f t="shared" si="106"/>
        <v>0</v>
      </c>
      <c r="M386" s="72">
        <f t="shared" si="107"/>
        <v>500</v>
      </c>
      <c r="N386" s="72">
        <v>0</v>
      </c>
      <c r="O386" s="146">
        <f t="shared" si="108"/>
        <v>3.4535999999999993</v>
      </c>
      <c r="P386" s="157">
        <f>10%</f>
        <v>0.1</v>
      </c>
      <c r="Q386" s="146">
        <f t="shared" si="109"/>
        <v>0.18500000000000008</v>
      </c>
      <c r="R386" s="146">
        <f t="shared" si="110"/>
        <v>0.4675000000000003</v>
      </c>
      <c r="S386" s="146">
        <f t="shared" si="111"/>
        <v>0.38250000000000028</v>
      </c>
      <c r="T386" s="146">
        <f t="shared" si="112"/>
        <v>0.12750000000000009</v>
      </c>
      <c r="U386" s="146">
        <f t="shared" si="113"/>
        <v>0.12750000000000009</v>
      </c>
      <c r="V386" s="146">
        <f t="shared" si="114"/>
        <v>0.12750000000000009</v>
      </c>
      <c r="W386" s="146">
        <f t="shared" si="115"/>
        <v>0.12750000000000009</v>
      </c>
      <c r="X386" s="146">
        <f t="shared" si="116"/>
        <v>0.12750000000000009</v>
      </c>
      <c r="Y386" s="161">
        <f t="shared" si="118"/>
        <v>0.26666666666666672</v>
      </c>
    </row>
    <row r="387" spans="2:25" x14ac:dyDescent="0.2">
      <c r="B387" s="1" t="str">
        <f t="shared" si="117"/>
        <v>土系87</v>
      </c>
      <c r="C387" s="72">
        <f t="shared" si="119"/>
        <v>87</v>
      </c>
      <c r="D387" s="71" t="s">
        <v>3149</v>
      </c>
      <c r="E387" s="72" t="str">
        <f t="shared" si="100"/>
        <v>地脉</v>
      </c>
      <c r="F387" s="72"/>
      <c r="G387" s="72">
        <f t="shared" si="101"/>
        <v>2552</v>
      </c>
      <c r="H387" s="72">
        <f t="shared" si="102"/>
        <v>255</v>
      </c>
      <c r="I387" s="72">
        <f t="shared" si="103"/>
        <v>1189</v>
      </c>
      <c r="J387" s="72">
        <f t="shared" si="104"/>
        <v>349</v>
      </c>
      <c r="K387" s="72">
        <f t="shared" si="105"/>
        <v>1051</v>
      </c>
      <c r="L387" s="72">
        <f t="shared" si="106"/>
        <v>0</v>
      </c>
      <c r="M387" s="72">
        <f t="shared" si="107"/>
        <v>509</v>
      </c>
      <c r="N387" s="72">
        <v>0</v>
      </c>
      <c r="O387" s="146">
        <f t="shared" si="108"/>
        <v>3.4811999999999999</v>
      </c>
      <c r="P387" s="157">
        <f>10%</f>
        <v>0.1</v>
      </c>
      <c r="Q387" s="146">
        <f t="shared" si="109"/>
        <v>0.18600000000000008</v>
      </c>
      <c r="R387" s="146">
        <f t="shared" si="110"/>
        <v>0.47300000000000031</v>
      </c>
      <c r="S387" s="146">
        <f t="shared" si="111"/>
        <v>0.38700000000000023</v>
      </c>
      <c r="T387" s="146">
        <f t="shared" si="112"/>
        <v>0.12900000000000009</v>
      </c>
      <c r="U387" s="146">
        <f t="shared" si="113"/>
        <v>0.12900000000000009</v>
      </c>
      <c r="V387" s="146">
        <f t="shared" si="114"/>
        <v>0.12900000000000009</v>
      </c>
      <c r="W387" s="146">
        <f t="shared" si="115"/>
        <v>0.12900000000000009</v>
      </c>
      <c r="X387" s="146">
        <f t="shared" si="116"/>
        <v>0.12900000000000009</v>
      </c>
      <c r="Y387" s="161">
        <f t="shared" si="118"/>
        <v>0.26966666666666667</v>
      </c>
    </row>
    <row r="388" spans="2:25" x14ac:dyDescent="0.2">
      <c r="B388" s="1" t="str">
        <f t="shared" si="117"/>
        <v>土系88</v>
      </c>
      <c r="C388" s="72">
        <f t="shared" si="119"/>
        <v>88</v>
      </c>
      <c r="D388" s="71" t="s">
        <v>3149</v>
      </c>
      <c r="E388" s="72" t="str">
        <f t="shared" ref="E388:E451" si="120">VLOOKUP(D388,monster_per,2,FALSE)</f>
        <v>地脉</v>
      </c>
      <c r="F388" s="72"/>
      <c r="G388" s="72">
        <f t="shared" ref="G388:G451" si="121">INT(VLOOKUP($C388,monster_lvl,2,FALSE)*(1+VLOOKUP($D388,monster_per,3,FALSE)))</f>
        <v>2594</v>
      </c>
      <c r="H388" s="72">
        <f t="shared" ref="H388:H451" si="122">INT(VLOOKUP($C388,monster_lvl,3,FALSE)*(1+VLOOKUP($D388,monster_per,4,FALSE)))</f>
        <v>259</v>
      </c>
      <c r="I388" s="72">
        <f t="shared" ref="I388:I451" si="123">INT(VLOOKUP($C388,monster_lvl,4,FALSE)*(1+VLOOKUP($D388,monster_per,5,FALSE)))</f>
        <v>1216</v>
      </c>
      <c r="J388" s="72">
        <f t="shared" ref="J388:J451" si="124">INT(VLOOKUP($C388,monster_lvl,5,FALSE)*(1+VLOOKUP($D388,monster_per,11,FALSE)))</f>
        <v>356</v>
      </c>
      <c r="K388" s="72">
        <f t="shared" ref="K388:K451" si="125">INT(VLOOKUP($C388,monster_lvl,6,FALSE)*(1+VLOOKUP($D388,monster_per,6,FALSE)))</f>
        <v>1076</v>
      </c>
      <c r="L388" s="72">
        <f t="shared" ref="L388:L451" si="126">INT(VLOOKUP($C388,monster_lvl,7,FALSE)*(1+VLOOKUP($D388,monster_per,7,FALSE)))</f>
        <v>0</v>
      </c>
      <c r="M388" s="72">
        <f t="shared" ref="M388:M451" si="127">INT(VLOOKUP($C388,monster_lvl,8,FALSE)*(1+VLOOKUP($D388,monster_per,12,FALSE)))</f>
        <v>518</v>
      </c>
      <c r="N388" s="72">
        <v>0</v>
      </c>
      <c r="O388" s="146">
        <f t="shared" ref="O388:O451" si="128">VLOOKUP($C388,monster_lvl,10,FALSE)*(1+VLOOKUP($D388,monster_per,9,FALSE))</f>
        <v>3.5087999999999995</v>
      </c>
      <c r="P388" s="157">
        <f>10%</f>
        <v>0.1</v>
      </c>
      <c r="Q388" s="146">
        <f t="shared" ref="Q388:Q451" si="129">VLOOKUP($C388,monster_lvl,12,FALSE)*(1+VLOOKUP($D388,monster_per,8,FALSE))</f>
        <v>0.18700000000000008</v>
      </c>
      <c r="R388" s="146">
        <f t="shared" ref="R388:R451" si="130">VLOOKUP($C388,monster_lvl,13,FALSE)*(1+VLOOKUP($D388,monster_per,13,FALSE))</f>
        <v>0.47850000000000031</v>
      </c>
      <c r="S388" s="146">
        <f t="shared" ref="S388:S451" si="131">VLOOKUP($C388,monster_lvl,14,FALSE)*(1+VLOOKUP($D388,monster_per,14,FALSE))</f>
        <v>0.39150000000000029</v>
      </c>
      <c r="T388" s="146">
        <f t="shared" ref="T388:T451" si="132">VLOOKUP($C388,monster_lvl,15,FALSE)*(1+VLOOKUP($D388,monster_per,15,FALSE))</f>
        <v>0.13050000000000009</v>
      </c>
      <c r="U388" s="146">
        <f t="shared" ref="U388:U451" si="133">VLOOKUP($C388,monster_lvl,16,FALSE)*(1+VLOOKUP($D388,monster_per,16,FALSE))</f>
        <v>0.13050000000000009</v>
      </c>
      <c r="V388" s="146">
        <f t="shared" ref="V388:V451" si="134">VLOOKUP($C388,monster_lvl,17,FALSE)*(1+VLOOKUP($D388,monster_per,17,FALSE))</f>
        <v>0.13050000000000009</v>
      </c>
      <c r="W388" s="146">
        <f t="shared" ref="W388:W451" si="135">VLOOKUP($C388,monster_lvl,18,FALSE)*(1+VLOOKUP($D388,monster_per,18,FALSE))</f>
        <v>0.13050000000000009</v>
      </c>
      <c r="X388" s="146">
        <f t="shared" ref="X388:X451" si="136">VLOOKUP($C388,monster_lvl,19,FALSE)*(1+VLOOKUP($D388,monster_per,19,FALSE))</f>
        <v>0.13050000000000009</v>
      </c>
      <c r="Y388" s="161">
        <f t="shared" si="118"/>
        <v>0.27266666666666667</v>
      </c>
    </row>
    <row r="389" spans="2:25" x14ac:dyDescent="0.2">
      <c r="B389" s="1" t="str">
        <f t="shared" ref="B389:B452" si="137">D389&amp;C389</f>
        <v>土系89</v>
      </c>
      <c r="C389" s="72">
        <f t="shared" si="119"/>
        <v>89</v>
      </c>
      <c r="D389" s="71" t="s">
        <v>3149</v>
      </c>
      <c r="E389" s="72" t="str">
        <f t="shared" si="120"/>
        <v>地脉</v>
      </c>
      <c r="F389" s="72"/>
      <c r="G389" s="72">
        <f t="shared" si="121"/>
        <v>2636</v>
      </c>
      <c r="H389" s="72">
        <f t="shared" si="122"/>
        <v>263</v>
      </c>
      <c r="I389" s="72">
        <f t="shared" si="123"/>
        <v>1245</v>
      </c>
      <c r="J389" s="72">
        <f t="shared" si="124"/>
        <v>362</v>
      </c>
      <c r="K389" s="72">
        <f t="shared" si="125"/>
        <v>1101</v>
      </c>
      <c r="L389" s="72">
        <f t="shared" si="126"/>
        <v>0</v>
      </c>
      <c r="M389" s="72">
        <f t="shared" si="127"/>
        <v>527</v>
      </c>
      <c r="N389" s="72">
        <v>0</v>
      </c>
      <c r="O389" s="146">
        <f t="shared" si="128"/>
        <v>3.5363999999999995</v>
      </c>
      <c r="P389" s="157">
        <f>10%</f>
        <v>0.1</v>
      </c>
      <c r="Q389" s="146">
        <f t="shared" si="129"/>
        <v>0.18800000000000008</v>
      </c>
      <c r="R389" s="146">
        <f t="shared" si="130"/>
        <v>0.48400000000000037</v>
      </c>
      <c r="S389" s="146">
        <f t="shared" si="131"/>
        <v>0.39600000000000024</v>
      </c>
      <c r="T389" s="146">
        <f t="shared" si="132"/>
        <v>0.13200000000000009</v>
      </c>
      <c r="U389" s="146">
        <f t="shared" si="133"/>
        <v>0.13200000000000009</v>
      </c>
      <c r="V389" s="146">
        <f t="shared" si="134"/>
        <v>0.13200000000000009</v>
      </c>
      <c r="W389" s="146">
        <f t="shared" si="135"/>
        <v>0.13200000000000009</v>
      </c>
      <c r="X389" s="146">
        <f t="shared" si="136"/>
        <v>0.13200000000000009</v>
      </c>
      <c r="Y389" s="161">
        <f t="shared" ref="Y389:Y452" si="138">(M389/30)%+P389</f>
        <v>0.27566666666666667</v>
      </c>
    </row>
    <row r="390" spans="2:25" x14ac:dyDescent="0.2">
      <c r="B390" s="1" t="str">
        <f t="shared" si="137"/>
        <v>土系90</v>
      </c>
      <c r="C390" s="72">
        <f t="shared" si="119"/>
        <v>90</v>
      </c>
      <c r="D390" s="71" t="s">
        <v>3149</v>
      </c>
      <c r="E390" s="72" t="str">
        <f t="shared" si="120"/>
        <v>地脉</v>
      </c>
      <c r="F390" s="72"/>
      <c r="G390" s="72">
        <f t="shared" si="121"/>
        <v>2677</v>
      </c>
      <c r="H390" s="72">
        <f t="shared" si="122"/>
        <v>267</v>
      </c>
      <c r="I390" s="72">
        <f t="shared" si="123"/>
        <v>1274</v>
      </c>
      <c r="J390" s="72">
        <f t="shared" si="124"/>
        <v>368</v>
      </c>
      <c r="K390" s="72">
        <f t="shared" si="125"/>
        <v>1126</v>
      </c>
      <c r="L390" s="72">
        <f t="shared" si="126"/>
        <v>0</v>
      </c>
      <c r="M390" s="72">
        <f t="shared" si="127"/>
        <v>536</v>
      </c>
      <c r="N390" s="72">
        <v>0</v>
      </c>
      <c r="O390" s="146">
        <f t="shared" si="128"/>
        <v>3.5639999999999996</v>
      </c>
      <c r="P390" s="157">
        <f>10%</f>
        <v>0.1</v>
      </c>
      <c r="Q390" s="146">
        <f t="shared" si="129"/>
        <v>0.18900000000000008</v>
      </c>
      <c r="R390" s="146">
        <f t="shared" si="130"/>
        <v>0.48950000000000038</v>
      </c>
      <c r="S390" s="146">
        <f t="shared" si="131"/>
        <v>0.4005000000000003</v>
      </c>
      <c r="T390" s="146">
        <f t="shared" si="132"/>
        <v>0.13350000000000009</v>
      </c>
      <c r="U390" s="146">
        <f t="shared" si="133"/>
        <v>0.13350000000000009</v>
      </c>
      <c r="V390" s="146">
        <f t="shared" si="134"/>
        <v>0.13350000000000009</v>
      </c>
      <c r="W390" s="146">
        <f t="shared" si="135"/>
        <v>0.13350000000000009</v>
      </c>
      <c r="X390" s="146">
        <f t="shared" si="136"/>
        <v>0.13350000000000009</v>
      </c>
      <c r="Y390" s="161">
        <f t="shared" si="138"/>
        <v>0.27866666666666667</v>
      </c>
    </row>
    <row r="391" spans="2:25" x14ac:dyDescent="0.2">
      <c r="B391" s="1" t="str">
        <f t="shared" si="137"/>
        <v>土系91</v>
      </c>
      <c r="C391" s="72">
        <f t="shared" si="119"/>
        <v>91</v>
      </c>
      <c r="D391" s="71" t="s">
        <v>3149</v>
      </c>
      <c r="E391" s="72" t="str">
        <f t="shared" si="120"/>
        <v>地脉</v>
      </c>
      <c r="F391" s="72"/>
      <c r="G391" s="72">
        <f t="shared" si="121"/>
        <v>2719</v>
      </c>
      <c r="H391" s="72">
        <f t="shared" si="122"/>
        <v>271</v>
      </c>
      <c r="I391" s="72">
        <f t="shared" si="123"/>
        <v>1303</v>
      </c>
      <c r="J391" s="72">
        <f t="shared" si="124"/>
        <v>375</v>
      </c>
      <c r="K391" s="72">
        <f t="shared" si="125"/>
        <v>1153</v>
      </c>
      <c r="L391" s="72">
        <f t="shared" si="126"/>
        <v>0</v>
      </c>
      <c r="M391" s="72">
        <f t="shared" si="127"/>
        <v>544</v>
      </c>
      <c r="N391" s="72">
        <v>0</v>
      </c>
      <c r="O391" s="146">
        <f t="shared" si="128"/>
        <v>3.5915999999999997</v>
      </c>
      <c r="P391" s="157">
        <f>10%</f>
        <v>0.1</v>
      </c>
      <c r="Q391" s="146">
        <f t="shared" si="129"/>
        <v>0.19000000000000009</v>
      </c>
      <c r="R391" s="146">
        <f t="shared" si="130"/>
        <v>0.49500000000000038</v>
      </c>
      <c r="S391" s="146">
        <f t="shared" si="131"/>
        <v>0.40500000000000025</v>
      </c>
      <c r="T391" s="146">
        <f t="shared" si="132"/>
        <v>0.13500000000000009</v>
      </c>
      <c r="U391" s="146">
        <f t="shared" si="133"/>
        <v>0.13500000000000009</v>
      </c>
      <c r="V391" s="146">
        <f t="shared" si="134"/>
        <v>0.13500000000000009</v>
      </c>
      <c r="W391" s="146">
        <f t="shared" si="135"/>
        <v>0.13500000000000009</v>
      </c>
      <c r="X391" s="146">
        <f t="shared" si="136"/>
        <v>0.13500000000000009</v>
      </c>
      <c r="Y391" s="161">
        <f t="shared" si="138"/>
        <v>0.28133333333333332</v>
      </c>
    </row>
    <row r="392" spans="2:25" x14ac:dyDescent="0.2">
      <c r="B392" s="1" t="str">
        <f t="shared" si="137"/>
        <v>土系92</v>
      </c>
      <c r="C392" s="72">
        <f t="shared" si="119"/>
        <v>92</v>
      </c>
      <c r="D392" s="71" t="s">
        <v>3149</v>
      </c>
      <c r="E392" s="72" t="str">
        <f t="shared" si="120"/>
        <v>地脉</v>
      </c>
      <c r="F392" s="72"/>
      <c r="G392" s="72">
        <f t="shared" si="121"/>
        <v>2762</v>
      </c>
      <c r="H392" s="72">
        <f t="shared" si="122"/>
        <v>275</v>
      </c>
      <c r="I392" s="72">
        <f t="shared" si="123"/>
        <v>1333</v>
      </c>
      <c r="J392" s="72">
        <f t="shared" si="124"/>
        <v>381</v>
      </c>
      <c r="K392" s="72">
        <f t="shared" si="125"/>
        <v>1179</v>
      </c>
      <c r="L392" s="72">
        <f t="shared" si="126"/>
        <v>0</v>
      </c>
      <c r="M392" s="72">
        <f t="shared" si="127"/>
        <v>553</v>
      </c>
      <c r="N392" s="72">
        <v>0</v>
      </c>
      <c r="O392" s="146">
        <f t="shared" si="128"/>
        <v>3.6191999999999998</v>
      </c>
      <c r="P392" s="157">
        <f>10%</f>
        <v>0.1</v>
      </c>
      <c r="Q392" s="146">
        <f t="shared" si="129"/>
        <v>0.19100000000000009</v>
      </c>
      <c r="R392" s="146">
        <f t="shared" si="130"/>
        <v>0.50050000000000039</v>
      </c>
      <c r="S392" s="146">
        <f t="shared" si="131"/>
        <v>0.40950000000000031</v>
      </c>
      <c r="T392" s="146">
        <f t="shared" si="132"/>
        <v>0.13650000000000009</v>
      </c>
      <c r="U392" s="146">
        <f t="shared" si="133"/>
        <v>0.13650000000000009</v>
      </c>
      <c r="V392" s="146">
        <f t="shared" si="134"/>
        <v>0.13650000000000009</v>
      </c>
      <c r="W392" s="146">
        <f t="shared" si="135"/>
        <v>0.13650000000000009</v>
      </c>
      <c r="X392" s="146">
        <f t="shared" si="136"/>
        <v>0.13650000000000009</v>
      </c>
      <c r="Y392" s="161">
        <f t="shared" si="138"/>
        <v>0.28433333333333333</v>
      </c>
    </row>
    <row r="393" spans="2:25" x14ac:dyDescent="0.2">
      <c r="B393" s="1" t="str">
        <f t="shared" si="137"/>
        <v>土系93</v>
      </c>
      <c r="C393" s="72">
        <f t="shared" si="119"/>
        <v>93</v>
      </c>
      <c r="D393" s="71" t="s">
        <v>3149</v>
      </c>
      <c r="E393" s="72" t="str">
        <f t="shared" si="120"/>
        <v>地脉</v>
      </c>
      <c r="F393" s="72"/>
      <c r="G393" s="72">
        <f t="shared" si="121"/>
        <v>2804</v>
      </c>
      <c r="H393" s="72">
        <f t="shared" si="122"/>
        <v>279</v>
      </c>
      <c r="I393" s="72">
        <f t="shared" si="123"/>
        <v>1364</v>
      </c>
      <c r="J393" s="72">
        <f t="shared" si="124"/>
        <v>388</v>
      </c>
      <c r="K393" s="72">
        <f t="shared" si="125"/>
        <v>1206</v>
      </c>
      <c r="L393" s="72">
        <f t="shared" si="126"/>
        <v>0</v>
      </c>
      <c r="M393" s="72">
        <f t="shared" si="127"/>
        <v>563</v>
      </c>
      <c r="N393" s="72">
        <v>0</v>
      </c>
      <c r="O393" s="146">
        <f t="shared" si="128"/>
        <v>3.6467999999999994</v>
      </c>
      <c r="P393" s="157">
        <f>10%</f>
        <v>0.1</v>
      </c>
      <c r="Q393" s="146">
        <f t="shared" si="129"/>
        <v>0.19200000000000009</v>
      </c>
      <c r="R393" s="146">
        <f t="shared" si="130"/>
        <v>0.50600000000000034</v>
      </c>
      <c r="S393" s="146">
        <f t="shared" si="131"/>
        <v>0.41400000000000026</v>
      </c>
      <c r="T393" s="146">
        <f t="shared" si="132"/>
        <v>0.13800000000000009</v>
      </c>
      <c r="U393" s="146">
        <f t="shared" si="133"/>
        <v>0.13800000000000009</v>
      </c>
      <c r="V393" s="146">
        <f t="shared" si="134"/>
        <v>0.13800000000000009</v>
      </c>
      <c r="W393" s="146">
        <f t="shared" si="135"/>
        <v>0.13800000000000009</v>
      </c>
      <c r="X393" s="146">
        <f t="shared" si="136"/>
        <v>0.13800000000000009</v>
      </c>
      <c r="Y393" s="161">
        <f t="shared" si="138"/>
        <v>0.28766666666666663</v>
      </c>
    </row>
    <row r="394" spans="2:25" x14ac:dyDescent="0.2">
      <c r="B394" s="1" t="str">
        <f t="shared" si="137"/>
        <v>土系94</v>
      </c>
      <c r="C394" s="72">
        <f t="shared" si="119"/>
        <v>94</v>
      </c>
      <c r="D394" s="71" t="s">
        <v>3149</v>
      </c>
      <c r="E394" s="72" t="str">
        <f t="shared" si="120"/>
        <v>地脉</v>
      </c>
      <c r="F394" s="72"/>
      <c r="G394" s="72">
        <f t="shared" si="121"/>
        <v>2847</v>
      </c>
      <c r="H394" s="72">
        <f t="shared" si="122"/>
        <v>283</v>
      </c>
      <c r="I394" s="72">
        <f t="shared" si="123"/>
        <v>1394</v>
      </c>
      <c r="J394" s="72">
        <f t="shared" si="124"/>
        <v>395</v>
      </c>
      <c r="K394" s="72">
        <f t="shared" si="125"/>
        <v>1233</v>
      </c>
      <c r="L394" s="72">
        <f t="shared" si="126"/>
        <v>0</v>
      </c>
      <c r="M394" s="72">
        <f t="shared" si="127"/>
        <v>572</v>
      </c>
      <c r="N394" s="72">
        <v>0</v>
      </c>
      <c r="O394" s="146">
        <f t="shared" si="128"/>
        <v>3.6743999999999994</v>
      </c>
      <c r="P394" s="157">
        <f>10%</f>
        <v>0.1</v>
      </c>
      <c r="Q394" s="146">
        <f t="shared" si="129"/>
        <v>0.19300000000000009</v>
      </c>
      <c r="R394" s="146">
        <f t="shared" si="130"/>
        <v>0.5115000000000004</v>
      </c>
      <c r="S394" s="146">
        <f t="shared" si="131"/>
        <v>0.41850000000000032</v>
      </c>
      <c r="T394" s="146">
        <f t="shared" si="132"/>
        <v>0.1395000000000001</v>
      </c>
      <c r="U394" s="146">
        <f t="shared" si="133"/>
        <v>0.1395000000000001</v>
      </c>
      <c r="V394" s="146">
        <f t="shared" si="134"/>
        <v>0.1395000000000001</v>
      </c>
      <c r="W394" s="146">
        <f t="shared" si="135"/>
        <v>0.1395000000000001</v>
      </c>
      <c r="X394" s="146">
        <f t="shared" si="136"/>
        <v>0.1395000000000001</v>
      </c>
      <c r="Y394" s="161">
        <f t="shared" si="138"/>
        <v>0.29066666666666663</v>
      </c>
    </row>
    <row r="395" spans="2:25" x14ac:dyDescent="0.2">
      <c r="B395" s="1" t="str">
        <f t="shared" si="137"/>
        <v>土系95</v>
      </c>
      <c r="C395" s="72">
        <f t="shared" si="119"/>
        <v>95</v>
      </c>
      <c r="D395" s="71" t="s">
        <v>3149</v>
      </c>
      <c r="E395" s="72" t="str">
        <f t="shared" si="120"/>
        <v>地脉</v>
      </c>
      <c r="F395" s="72"/>
      <c r="G395" s="72">
        <f t="shared" si="121"/>
        <v>2889</v>
      </c>
      <c r="H395" s="72">
        <f t="shared" si="122"/>
        <v>287</v>
      </c>
      <c r="I395" s="72">
        <f t="shared" si="123"/>
        <v>1426</v>
      </c>
      <c r="J395" s="72">
        <f t="shared" si="124"/>
        <v>402</v>
      </c>
      <c r="K395" s="72">
        <f t="shared" si="125"/>
        <v>1261</v>
      </c>
      <c r="L395" s="72">
        <f t="shared" si="126"/>
        <v>0</v>
      </c>
      <c r="M395" s="72">
        <f t="shared" si="127"/>
        <v>582</v>
      </c>
      <c r="N395" s="72">
        <v>0</v>
      </c>
      <c r="O395" s="146">
        <f t="shared" si="128"/>
        <v>3.7019999999999991</v>
      </c>
      <c r="P395" s="157">
        <f>10%</f>
        <v>0.1</v>
      </c>
      <c r="Q395" s="146">
        <f t="shared" si="129"/>
        <v>0.19400000000000009</v>
      </c>
      <c r="R395" s="146">
        <f t="shared" si="130"/>
        <v>0.51700000000000035</v>
      </c>
      <c r="S395" s="146">
        <f t="shared" si="131"/>
        <v>0.42300000000000026</v>
      </c>
      <c r="T395" s="146">
        <f t="shared" si="132"/>
        <v>0.1410000000000001</v>
      </c>
      <c r="U395" s="146">
        <f t="shared" si="133"/>
        <v>0.1410000000000001</v>
      </c>
      <c r="V395" s="146">
        <f t="shared" si="134"/>
        <v>0.1410000000000001</v>
      </c>
      <c r="W395" s="146">
        <f t="shared" si="135"/>
        <v>0.1410000000000001</v>
      </c>
      <c r="X395" s="146">
        <f t="shared" si="136"/>
        <v>0.1410000000000001</v>
      </c>
      <c r="Y395" s="161">
        <f t="shared" si="138"/>
        <v>0.29399999999999998</v>
      </c>
    </row>
    <row r="396" spans="2:25" x14ac:dyDescent="0.2">
      <c r="B396" s="1" t="str">
        <f t="shared" si="137"/>
        <v>土系96</v>
      </c>
      <c r="C396" s="72">
        <f t="shared" si="119"/>
        <v>96</v>
      </c>
      <c r="D396" s="71" t="s">
        <v>3149</v>
      </c>
      <c r="E396" s="72" t="str">
        <f t="shared" si="120"/>
        <v>地脉</v>
      </c>
      <c r="F396" s="72"/>
      <c r="G396" s="72">
        <f t="shared" si="121"/>
        <v>2932</v>
      </c>
      <c r="H396" s="72">
        <f t="shared" si="122"/>
        <v>291</v>
      </c>
      <c r="I396" s="72">
        <f t="shared" si="123"/>
        <v>1459</v>
      </c>
      <c r="J396" s="72">
        <f t="shared" si="124"/>
        <v>408</v>
      </c>
      <c r="K396" s="72">
        <f t="shared" si="125"/>
        <v>1290</v>
      </c>
      <c r="L396" s="72">
        <f t="shared" si="126"/>
        <v>0</v>
      </c>
      <c r="M396" s="72">
        <f t="shared" si="127"/>
        <v>592</v>
      </c>
      <c r="N396" s="72">
        <v>0</v>
      </c>
      <c r="O396" s="146">
        <f t="shared" si="128"/>
        <v>3.7295999999999996</v>
      </c>
      <c r="P396" s="157">
        <f>10%</f>
        <v>0.1</v>
      </c>
      <c r="Q396" s="146">
        <f t="shared" si="129"/>
        <v>0.19500000000000009</v>
      </c>
      <c r="R396" s="146">
        <f t="shared" si="130"/>
        <v>0.52250000000000041</v>
      </c>
      <c r="S396" s="146">
        <f t="shared" si="131"/>
        <v>0.42750000000000032</v>
      </c>
      <c r="T396" s="146">
        <f t="shared" si="132"/>
        <v>0.1425000000000001</v>
      </c>
      <c r="U396" s="146">
        <f t="shared" si="133"/>
        <v>0.1425000000000001</v>
      </c>
      <c r="V396" s="146">
        <f t="shared" si="134"/>
        <v>0.1425000000000001</v>
      </c>
      <c r="W396" s="146">
        <f t="shared" si="135"/>
        <v>0.1425000000000001</v>
      </c>
      <c r="X396" s="146">
        <f t="shared" si="136"/>
        <v>0.1425000000000001</v>
      </c>
      <c r="Y396" s="161">
        <f t="shared" si="138"/>
        <v>0.29733333333333334</v>
      </c>
    </row>
    <row r="397" spans="2:25" x14ac:dyDescent="0.2">
      <c r="B397" s="1" t="str">
        <f t="shared" si="137"/>
        <v>土系97</v>
      </c>
      <c r="C397" s="72">
        <f t="shared" si="119"/>
        <v>97</v>
      </c>
      <c r="D397" s="71" t="s">
        <v>3149</v>
      </c>
      <c r="E397" s="72" t="str">
        <f t="shared" si="120"/>
        <v>地脉</v>
      </c>
      <c r="F397" s="72"/>
      <c r="G397" s="72">
        <f t="shared" si="121"/>
        <v>2974</v>
      </c>
      <c r="H397" s="72">
        <f t="shared" si="122"/>
        <v>295</v>
      </c>
      <c r="I397" s="72">
        <f t="shared" si="123"/>
        <v>1491</v>
      </c>
      <c r="J397" s="72">
        <f t="shared" si="124"/>
        <v>416</v>
      </c>
      <c r="K397" s="72">
        <f t="shared" si="125"/>
        <v>1318</v>
      </c>
      <c r="L397" s="72">
        <f t="shared" si="126"/>
        <v>0</v>
      </c>
      <c r="M397" s="72">
        <f t="shared" si="127"/>
        <v>601</v>
      </c>
      <c r="N397" s="72">
        <v>0</v>
      </c>
      <c r="O397" s="146">
        <f t="shared" si="128"/>
        <v>3.7571999999999997</v>
      </c>
      <c r="P397" s="157">
        <f>10%</f>
        <v>0.1</v>
      </c>
      <c r="Q397" s="146">
        <f t="shared" si="129"/>
        <v>0.19600000000000009</v>
      </c>
      <c r="R397" s="146">
        <f t="shared" si="130"/>
        <v>0.52800000000000036</v>
      </c>
      <c r="S397" s="146">
        <f t="shared" si="131"/>
        <v>0.43200000000000027</v>
      </c>
      <c r="T397" s="146">
        <f t="shared" si="132"/>
        <v>0.1440000000000001</v>
      </c>
      <c r="U397" s="146">
        <f t="shared" si="133"/>
        <v>0.1440000000000001</v>
      </c>
      <c r="V397" s="146">
        <f t="shared" si="134"/>
        <v>0.1440000000000001</v>
      </c>
      <c r="W397" s="146">
        <f t="shared" si="135"/>
        <v>0.1440000000000001</v>
      </c>
      <c r="X397" s="146">
        <f t="shared" si="136"/>
        <v>0.1440000000000001</v>
      </c>
      <c r="Y397" s="161">
        <f t="shared" si="138"/>
        <v>0.30033333333333334</v>
      </c>
    </row>
    <row r="398" spans="2:25" x14ac:dyDescent="0.2">
      <c r="B398" s="1" t="str">
        <f t="shared" si="137"/>
        <v>土系98</v>
      </c>
      <c r="C398" s="72">
        <f t="shared" si="119"/>
        <v>98</v>
      </c>
      <c r="D398" s="71" t="s">
        <v>3149</v>
      </c>
      <c r="E398" s="72" t="str">
        <f t="shared" si="120"/>
        <v>地脉</v>
      </c>
      <c r="F398" s="72"/>
      <c r="G398" s="72">
        <f t="shared" si="121"/>
        <v>3016</v>
      </c>
      <c r="H398" s="72">
        <f t="shared" si="122"/>
        <v>299</v>
      </c>
      <c r="I398" s="72">
        <f t="shared" si="123"/>
        <v>1525</v>
      </c>
      <c r="J398" s="72">
        <f t="shared" si="124"/>
        <v>422</v>
      </c>
      <c r="K398" s="72">
        <f t="shared" si="125"/>
        <v>1348</v>
      </c>
      <c r="L398" s="72">
        <f t="shared" si="126"/>
        <v>0</v>
      </c>
      <c r="M398" s="72">
        <f t="shared" si="127"/>
        <v>611</v>
      </c>
      <c r="N398" s="72">
        <v>0</v>
      </c>
      <c r="O398" s="146">
        <f t="shared" si="128"/>
        <v>3.7847999999999993</v>
      </c>
      <c r="P398" s="157">
        <f>10%</f>
        <v>0.1</v>
      </c>
      <c r="Q398" s="146">
        <f t="shared" si="129"/>
        <v>0.19700000000000009</v>
      </c>
      <c r="R398" s="146">
        <f t="shared" si="130"/>
        <v>0.53350000000000042</v>
      </c>
      <c r="S398" s="146">
        <f t="shared" si="131"/>
        <v>0.43650000000000033</v>
      </c>
      <c r="T398" s="146">
        <f t="shared" si="132"/>
        <v>0.1455000000000001</v>
      </c>
      <c r="U398" s="146">
        <f t="shared" si="133"/>
        <v>0.1455000000000001</v>
      </c>
      <c r="V398" s="146">
        <f t="shared" si="134"/>
        <v>0.1455000000000001</v>
      </c>
      <c r="W398" s="146">
        <f t="shared" si="135"/>
        <v>0.1455000000000001</v>
      </c>
      <c r="X398" s="146">
        <f t="shared" si="136"/>
        <v>0.1455000000000001</v>
      </c>
      <c r="Y398" s="161">
        <f t="shared" si="138"/>
        <v>0.30366666666666664</v>
      </c>
    </row>
    <row r="399" spans="2:25" x14ac:dyDescent="0.2">
      <c r="B399" s="1" t="str">
        <f t="shared" si="137"/>
        <v>土系99</v>
      </c>
      <c r="C399" s="72">
        <f t="shared" si="119"/>
        <v>99</v>
      </c>
      <c r="D399" s="71" t="s">
        <v>3149</v>
      </c>
      <c r="E399" s="72" t="str">
        <f t="shared" si="120"/>
        <v>地脉</v>
      </c>
      <c r="F399" s="72"/>
      <c r="G399" s="72">
        <f t="shared" si="121"/>
        <v>3058</v>
      </c>
      <c r="H399" s="72">
        <f t="shared" si="122"/>
        <v>303</v>
      </c>
      <c r="I399" s="72">
        <f t="shared" si="123"/>
        <v>1558</v>
      </c>
      <c r="J399" s="72">
        <f t="shared" si="124"/>
        <v>429</v>
      </c>
      <c r="K399" s="72">
        <f t="shared" si="125"/>
        <v>1378</v>
      </c>
      <c r="L399" s="72">
        <f t="shared" si="126"/>
        <v>0</v>
      </c>
      <c r="M399" s="72">
        <f t="shared" si="127"/>
        <v>620</v>
      </c>
      <c r="N399" s="72">
        <v>0</v>
      </c>
      <c r="O399" s="146">
        <f t="shared" si="128"/>
        <v>3.8123999999999993</v>
      </c>
      <c r="P399" s="157">
        <f>10%</f>
        <v>0.1</v>
      </c>
      <c r="Q399" s="146">
        <f t="shared" si="129"/>
        <v>0.19800000000000009</v>
      </c>
      <c r="R399" s="146">
        <f t="shared" si="130"/>
        <v>0.53900000000000037</v>
      </c>
      <c r="S399" s="146">
        <f t="shared" si="131"/>
        <v>0.44100000000000028</v>
      </c>
      <c r="T399" s="146">
        <f t="shared" si="132"/>
        <v>0.1470000000000001</v>
      </c>
      <c r="U399" s="146">
        <f t="shared" si="133"/>
        <v>0.1470000000000001</v>
      </c>
      <c r="V399" s="146">
        <f t="shared" si="134"/>
        <v>0.1470000000000001</v>
      </c>
      <c r="W399" s="146">
        <f t="shared" si="135"/>
        <v>0.1470000000000001</v>
      </c>
      <c r="X399" s="146">
        <f t="shared" si="136"/>
        <v>0.1470000000000001</v>
      </c>
      <c r="Y399" s="161">
        <f t="shared" si="138"/>
        <v>0.30666666666666664</v>
      </c>
    </row>
    <row r="400" spans="2:25" x14ac:dyDescent="0.2">
      <c r="B400" s="1" t="str">
        <f t="shared" si="137"/>
        <v>金属系1</v>
      </c>
      <c r="C400" s="72">
        <f t="shared" si="119"/>
        <v>1</v>
      </c>
      <c r="D400" s="71" t="s">
        <v>3150</v>
      </c>
      <c r="E400" s="72" t="str">
        <f t="shared" si="120"/>
        <v>物理</v>
      </c>
      <c r="F400" s="72"/>
      <c r="G400" s="72">
        <f t="shared" si="121"/>
        <v>20</v>
      </c>
      <c r="H400" s="72">
        <f t="shared" si="122"/>
        <v>4</v>
      </c>
      <c r="I400" s="72">
        <f t="shared" si="123"/>
        <v>24</v>
      </c>
      <c r="J400" s="72">
        <f t="shared" si="124"/>
        <v>6</v>
      </c>
      <c r="K400" s="72">
        <f t="shared" si="125"/>
        <v>8</v>
      </c>
      <c r="L400" s="72">
        <f t="shared" si="126"/>
        <v>0</v>
      </c>
      <c r="M400" s="72">
        <f t="shared" si="127"/>
        <v>2</v>
      </c>
      <c r="N400" s="72">
        <v>0</v>
      </c>
      <c r="O400" s="146">
        <f t="shared" si="128"/>
        <v>0.73840000000000006</v>
      </c>
      <c r="P400" s="157">
        <f>10%</f>
        <v>0.1</v>
      </c>
      <c r="Q400" s="146">
        <f t="shared" si="129"/>
        <v>0.11499999999999999</v>
      </c>
      <c r="R400" s="146">
        <f t="shared" si="130"/>
        <v>0</v>
      </c>
      <c r="S400" s="146">
        <f t="shared" si="131"/>
        <v>0</v>
      </c>
      <c r="T400" s="146">
        <f t="shared" si="132"/>
        <v>0</v>
      </c>
      <c r="U400" s="146">
        <f t="shared" si="133"/>
        <v>0</v>
      </c>
      <c r="V400" s="146">
        <f t="shared" si="134"/>
        <v>0</v>
      </c>
      <c r="W400" s="146">
        <f t="shared" si="135"/>
        <v>0</v>
      </c>
      <c r="X400" s="146">
        <f t="shared" si="136"/>
        <v>0</v>
      </c>
      <c r="Y400" s="161">
        <f t="shared" si="138"/>
        <v>0.10066666666666667</v>
      </c>
    </row>
    <row r="401" spans="2:25" x14ac:dyDescent="0.2">
      <c r="B401" s="1" t="str">
        <f t="shared" si="137"/>
        <v>金属系2</v>
      </c>
      <c r="C401" s="72">
        <f t="shared" si="119"/>
        <v>2</v>
      </c>
      <c r="D401" s="71" t="s">
        <v>3150</v>
      </c>
      <c r="E401" s="72" t="str">
        <f t="shared" si="120"/>
        <v>物理</v>
      </c>
      <c r="F401" s="72"/>
      <c r="G401" s="72">
        <f t="shared" si="121"/>
        <v>26</v>
      </c>
      <c r="H401" s="72">
        <f t="shared" si="122"/>
        <v>5</v>
      </c>
      <c r="I401" s="72">
        <f t="shared" si="123"/>
        <v>25</v>
      </c>
      <c r="J401" s="72">
        <f t="shared" si="124"/>
        <v>7</v>
      </c>
      <c r="K401" s="72">
        <f t="shared" si="125"/>
        <v>9</v>
      </c>
      <c r="L401" s="72">
        <f t="shared" si="126"/>
        <v>0</v>
      </c>
      <c r="M401" s="72">
        <f t="shared" si="127"/>
        <v>3</v>
      </c>
      <c r="N401" s="72">
        <v>0</v>
      </c>
      <c r="O401" s="146">
        <f t="shared" si="128"/>
        <v>0.75680000000000014</v>
      </c>
      <c r="P401" s="157">
        <f>10%</f>
        <v>0.1</v>
      </c>
      <c r="Q401" s="146">
        <f t="shared" si="129"/>
        <v>0.11615</v>
      </c>
      <c r="R401" s="146">
        <f t="shared" si="130"/>
        <v>0.01</v>
      </c>
      <c r="S401" s="146">
        <f t="shared" si="131"/>
        <v>1.5E-3</v>
      </c>
      <c r="T401" s="146">
        <f t="shared" si="132"/>
        <v>1.5E-3</v>
      </c>
      <c r="U401" s="146">
        <f t="shared" si="133"/>
        <v>1.5E-3</v>
      </c>
      <c r="V401" s="146">
        <f t="shared" si="134"/>
        <v>1.5E-3</v>
      </c>
      <c r="W401" s="146">
        <f t="shared" si="135"/>
        <v>1.5E-3</v>
      </c>
      <c r="X401" s="146">
        <f t="shared" si="136"/>
        <v>2.4000000000000002E-3</v>
      </c>
      <c r="Y401" s="161">
        <f t="shared" si="138"/>
        <v>0.10100000000000001</v>
      </c>
    </row>
    <row r="402" spans="2:25" x14ac:dyDescent="0.2">
      <c r="B402" s="1" t="str">
        <f t="shared" si="137"/>
        <v>金属系3</v>
      </c>
      <c r="C402" s="72">
        <f t="shared" si="119"/>
        <v>3</v>
      </c>
      <c r="D402" s="71" t="s">
        <v>3150</v>
      </c>
      <c r="E402" s="72" t="str">
        <f t="shared" si="120"/>
        <v>物理</v>
      </c>
      <c r="F402" s="72"/>
      <c r="G402" s="72">
        <f t="shared" si="121"/>
        <v>36</v>
      </c>
      <c r="H402" s="72">
        <f t="shared" si="122"/>
        <v>5</v>
      </c>
      <c r="I402" s="72">
        <f t="shared" si="123"/>
        <v>27</v>
      </c>
      <c r="J402" s="72">
        <f t="shared" si="124"/>
        <v>8</v>
      </c>
      <c r="K402" s="72">
        <f t="shared" si="125"/>
        <v>9</v>
      </c>
      <c r="L402" s="72">
        <f t="shared" si="126"/>
        <v>0</v>
      </c>
      <c r="M402" s="72">
        <f t="shared" si="127"/>
        <v>4</v>
      </c>
      <c r="N402" s="72">
        <v>0</v>
      </c>
      <c r="O402" s="146">
        <f t="shared" si="128"/>
        <v>0.7752</v>
      </c>
      <c r="P402" s="157">
        <f>10%</f>
        <v>0.1</v>
      </c>
      <c r="Q402" s="146">
        <f t="shared" si="129"/>
        <v>0.1173</v>
      </c>
      <c r="R402" s="146">
        <f t="shared" si="130"/>
        <v>0.02</v>
      </c>
      <c r="S402" s="146">
        <f t="shared" si="131"/>
        <v>3.0000000000000001E-3</v>
      </c>
      <c r="T402" s="146">
        <f t="shared" si="132"/>
        <v>3.0000000000000001E-3</v>
      </c>
      <c r="U402" s="146">
        <f t="shared" si="133"/>
        <v>3.0000000000000001E-3</v>
      </c>
      <c r="V402" s="146">
        <f t="shared" si="134"/>
        <v>3.0000000000000001E-3</v>
      </c>
      <c r="W402" s="146">
        <f t="shared" si="135"/>
        <v>3.0000000000000001E-3</v>
      </c>
      <c r="X402" s="146">
        <f t="shared" si="136"/>
        <v>4.8000000000000004E-3</v>
      </c>
      <c r="Y402" s="161">
        <f t="shared" si="138"/>
        <v>0.10133333333333334</v>
      </c>
    </row>
    <row r="403" spans="2:25" x14ac:dyDescent="0.2">
      <c r="B403" s="1" t="str">
        <f t="shared" si="137"/>
        <v>金属系4</v>
      </c>
      <c r="C403" s="72">
        <f t="shared" si="119"/>
        <v>4</v>
      </c>
      <c r="D403" s="71" t="s">
        <v>3150</v>
      </c>
      <c r="E403" s="72" t="str">
        <f t="shared" si="120"/>
        <v>物理</v>
      </c>
      <c r="F403" s="72"/>
      <c r="G403" s="72">
        <f t="shared" si="121"/>
        <v>46</v>
      </c>
      <c r="H403" s="72">
        <f t="shared" si="122"/>
        <v>6</v>
      </c>
      <c r="I403" s="72">
        <f t="shared" si="123"/>
        <v>29</v>
      </c>
      <c r="J403" s="72">
        <f t="shared" si="124"/>
        <v>9</v>
      </c>
      <c r="K403" s="72">
        <f t="shared" si="125"/>
        <v>10</v>
      </c>
      <c r="L403" s="72">
        <f t="shared" si="126"/>
        <v>0</v>
      </c>
      <c r="M403" s="72">
        <f t="shared" si="127"/>
        <v>6</v>
      </c>
      <c r="N403" s="72">
        <v>0</v>
      </c>
      <c r="O403" s="146">
        <f t="shared" si="128"/>
        <v>0.79360000000000008</v>
      </c>
      <c r="P403" s="157">
        <f>10%</f>
        <v>0.1</v>
      </c>
      <c r="Q403" s="146">
        <f t="shared" si="129"/>
        <v>0.11845</v>
      </c>
      <c r="R403" s="146">
        <f t="shared" si="130"/>
        <v>0.03</v>
      </c>
      <c r="S403" s="146">
        <f t="shared" si="131"/>
        <v>4.5000000000000005E-3</v>
      </c>
      <c r="T403" s="146">
        <f t="shared" si="132"/>
        <v>4.5000000000000005E-3</v>
      </c>
      <c r="U403" s="146">
        <f t="shared" si="133"/>
        <v>4.5000000000000005E-3</v>
      </c>
      <c r="V403" s="146">
        <f t="shared" si="134"/>
        <v>4.5000000000000005E-3</v>
      </c>
      <c r="W403" s="146">
        <f t="shared" si="135"/>
        <v>4.5000000000000005E-3</v>
      </c>
      <c r="X403" s="146">
        <f t="shared" si="136"/>
        <v>7.2000000000000015E-3</v>
      </c>
      <c r="Y403" s="161">
        <f t="shared" si="138"/>
        <v>0.10200000000000001</v>
      </c>
    </row>
    <row r="404" spans="2:25" x14ac:dyDescent="0.2">
      <c r="B404" s="1" t="str">
        <f t="shared" si="137"/>
        <v>金属系5</v>
      </c>
      <c r="C404" s="72">
        <f t="shared" si="119"/>
        <v>5</v>
      </c>
      <c r="D404" s="71" t="s">
        <v>3150</v>
      </c>
      <c r="E404" s="72" t="str">
        <f t="shared" si="120"/>
        <v>物理</v>
      </c>
      <c r="F404" s="72"/>
      <c r="G404" s="72">
        <f t="shared" si="121"/>
        <v>60</v>
      </c>
      <c r="H404" s="72">
        <f t="shared" si="122"/>
        <v>7</v>
      </c>
      <c r="I404" s="72">
        <f t="shared" si="123"/>
        <v>32</v>
      </c>
      <c r="J404" s="72">
        <f t="shared" si="124"/>
        <v>10</v>
      </c>
      <c r="K404" s="72">
        <f t="shared" si="125"/>
        <v>11</v>
      </c>
      <c r="L404" s="72">
        <f t="shared" si="126"/>
        <v>0</v>
      </c>
      <c r="M404" s="72">
        <f t="shared" si="127"/>
        <v>8</v>
      </c>
      <c r="N404" s="72">
        <v>0</v>
      </c>
      <c r="O404" s="146">
        <f t="shared" si="128"/>
        <v>0.81200000000000017</v>
      </c>
      <c r="P404" s="157">
        <f>10%</f>
        <v>0.1</v>
      </c>
      <c r="Q404" s="146">
        <f t="shared" si="129"/>
        <v>0.1196</v>
      </c>
      <c r="R404" s="146">
        <f t="shared" si="130"/>
        <v>0.04</v>
      </c>
      <c r="S404" s="146">
        <f t="shared" si="131"/>
        <v>6.0000000000000001E-3</v>
      </c>
      <c r="T404" s="146">
        <f t="shared" si="132"/>
        <v>6.0000000000000001E-3</v>
      </c>
      <c r="U404" s="146">
        <f t="shared" si="133"/>
        <v>6.0000000000000001E-3</v>
      </c>
      <c r="V404" s="146">
        <f t="shared" si="134"/>
        <v>6.0000000000000001E-3</v>
      </c>
      <c r="W404" s="146">
        <f t="shared" si="135"/>
        <v>6.0000000000000001E-3</v>
      </c>
      <c r="X404" s="146">
        <f t="shared" si="136"/>
        <v>9.6000000000000009E-3</v>
      </c>
      <c r="Y404" s="161">
        <f t="shared" si="138"/>
        <v>0.10266666666666667</v>
      </c>
    </row>
    <row r="405" spans="2:25" x14ac:dyDescent="0.2">
      <c r="B405" s="1" t="str">
        <f t="shared" si="137"/>
        <v>金属系6</v>
      </c>
      <c r="C405" s="72">
        <f t="shared" si="119"/>
        <v>6</v>
      </c>
      <c r="D405" s="71" t="s">
        <v>3150</v>
      </c>
      <c r="E405" s="72" t="str">
        <f t="shared" si="120"/>
        <v>物理</v>
      </c>
      <c r="F405" s="72"/>
      <c r="G405" s="72">
        <f t="shared" si="121"/>
        <v>76</v>
      </c>
      <c r="H405" s="72">
        <f t="shared" si="122"/>
        <v>8</v>
      </c>
      <c r="I405" s="72">
        <f t="shared" si="123"/>
        <v>34</v>
      </c>
      <c r="J405" s="72">
        <f t="shared" si="124"/>
        <v>13</v>
      </c>
      <c r="K405" s="72">
        <f t="shared" si="125"/>
        <v>13</v>
      </c>
      <c r="L405" s="72">
        <f t="shared" si="126"/>
        <v>0</v>
      </c>
      <c r="M405" s="72">
        <f t="shared" si="127"/>
        <v>10</v>
      </c>
      <c r="N405" s="72">
        <v>0</v>
      </c>
      <c r="O405" s="146">
        <f t="shared" si="128"/>
        <v>0.83040000000000003</v>
      </c>
      <c r="P405" s="157">
        <f>10%</f>
        <v>0.1</v>
      </c>
      <c r="Q405" s="146">
        <f t="shared" si="129"/>
        <v>0.12075</v>
      </c>
      <c r="R405" s="146">
        <f t="shared" si="130"/>
        <v>0.05</v>
      </c>
      <c r="S405" s="146">
        <f t="shared" si="131"/>
        <v>7.4999999999999997E-3</v>
      </c>
      <c r="T405" s="146">
        <f t="shared" si="132"/>
        <v>7.4999999999999997E-3</v>
      </c>
      <c r="U405" s="146">
        <f t="shared" si="133"/>
        <v>7.4999999999999997E-3</v>
      </c>
      <c r="V405" s="146">
        <f t="shared" si="134"/>
        <v>7.4999999999999997E-3</v>
      </c>
      <c r="W405" s="146">
        <f t="shared" si="135"/>
        <v>7.4999999999999997E-3</v>
      </c>
      <c r="X405" s="146">
        <f t="shared" si="136"/>
        <v>1.2E-2</v>
      </c>
      <c r="Y405" s="161">
        <f t="shared" si="138"/>
        <v>0.10333333333333333</v>
      </c>
    </row>
    <row r="406" spans="2:25" x14ac:dyDescent="0.2">
      <c r="B406" s="1" t="str">
        <f t="shared" si="137"/>
        <v>金属系7</v>
      </c>
      <c r="C406" s="72">
        <f t="shared" si="119"/>
        <v>7</v>
      </c>
      <c r="D406" s="71" t="s">
        <v>3150</v>
      </c>
      <c r="E406" s="72" t="str">
        <f t="shared" si="120"/>
        <v>物理</v>
      </c>
      <c r="F406" s="72"/>
      <c r="G406" s="72">
        <f t="shared" si="121"/>
        <v>106</v>
      </c>
      <c r="H406" s="72">
        <f t="shared" si="122"/>
        <v>9</v>
      </c>
      <c r="I406" s="72">
        <f t="shared" si="123"/>
        <v>37</v>
      </c>
      <c r="J406" s="72">
        <f t="shared" si="124"/>
        <v>14</v>
      </c>
      <c r="K406" s="72">
        <f t="shared" si="125"/>
        <v>14</v>
      </c>
      <c r="L406" s="72">
        <f t="shared" si="126"/>
        <v>0</v>
      </c>
      <c r="M406" s="72">
        <f t="shared" si="127"/>
        <v>12</v>
      </c>
      <c r="N406" s="72">
        <v>0</v>
      </c>
      <c r="O406" s="146">
        <f t="shared" si="128"/>
        <v>0.8488</v>
      </c>
      <c r="P406" s="157">
        <f>10%</f>
        <v>0.1</v>
      </c>
      <c r="Q406" s="146">
        <f t="shared" si="129"/>
        <v>0.12190000000000001</v>
      </c>
      <c r="R406" s="146">
        <f t="shared" si="130"/>
        <v>6.0000000000000005E-2</v>
      </c>
      <c r="S406" s="146">
        <f t="shared" si="131"/>
        <v>8.9999999999999993E-3</v>
      </c>
      <c r="T406" s="146">
        <f t="shared" si="132"/>
        <v>8.9999999999999993E-3</v>
      </c>
      <c r="U406" s="146">
        <f t="shared" si="133"/>
        <v>8.9999999999999993E-3</v>
      </c>
      <c r="V406" s="146">
        <f t="shared" si="134"/>
        <v>8.9999999999999993E-3</v>
      </c>
      <c r="W406" s="146">
        <f t="shared" si="135"/>
        <v>8.9999999999999993E-3</v>
      </c>
      <c r="X406" s="146">
        <f t="shared" si="136"/>
        <v>1.44E-2</v>
      </c>
      <c r="Y406" s="161">
        <f t="shared" si="138"/>
        <v>0.10400000000000001</v>
      </c>
    </row>
    <row r="407" spans="2:25" x14ac:dyDescent="0.2">
      <c r="B407" s="1" t="str">
        <f t="shared" si="137"/>
        <v>金属系8</v>
      </c>
      <c r="C407" s="72">
        <f t="shared" si="119"/>
        <v>8</v>
      </c>
      <c r="D407" s="71" t="s">
        <v>3150</v>
      </c>
      <c r="E407" s="72" t="str">
        <f t="shared" si="120"/>
        <v>物理</v>
      </c>
      <c r="F407" s="72"/>
      <c r="G407" s="72">
        <f t="shared" si="121"/>
        <v>124</v>
      </c>
      <c r="H407" s="72">
        <f t="shared" si="122"/>
        <v>10</v>
      </c>
      <c r="I407" s="72">
        <f t="shared" si="123"/>
        <v>41</v>
      </c>
      <c r="J407" s="72">
        <f t="shared" si="124"/>
        <v>16</v>
      </c>
      <c r="K407" s="72">
        <f t="shared" si="125"/>
        <v>15</v>
      </c>
      <c r="L407" s="72">
        <f t="shared" si="126"/>
        <v>0</v>
      </c>
      <c r="M407" s="72">
        <f t="shared" si="127"/>
        <v>15</v>
      </c>
      <c r="N407" s="72">
        <v>0</v>
      </c>
      <c r="O407" s="146">
        <f t="shared" si="128"/>
        <v>0.86720000000000008</v>
      </c>
      <c r="P407" s="157">
        <f>10%</f>
        <v>0.1</v>
      </c>
      <c r="Q407" s="146">
        <f t="shared" si="129"/>
        <v>0.12305000000000001</v>
      </c>
      <c r="R407" s="146">
        <f t="shared" si="130"/>
        <v>7.0000000000000007E-2</v>
      </c>
      <c r="S407" s="146">
        <f t="shared" si="131"/>
        <v>1.0499999999999999E-2</v>
      </c>
      <c r="T407" s="146">
        <f t="shared" si="132"/>
        <v>1.0499999999999999E-2</v>
      </c>
      <c r="U407" s="146">
        <f t="shared" si="133"/>
        <v>1.0499999999999999E-2</v>
      </c>
      <c r="V407" s="146">
        <f t="shared" si="134"/>
        <v>1.0499999999999999E-2</v>
      </c>
      <c r="W407" s="146">
        <f t="shared" si="135"/>
        <v>1.0499999999999999E-2</v>
      </c>
      <c r="X407" s="146">
        <f t="shared" si="136"/>
        <v>1.6799999999999999E-2</v>
      </c>
      <c r="Y407" s="161">
        <f t="shared" si="138"/>
        <v>0.10500000000000001</v>
      </c>
    </row>
    <row r="408" spans="2:25" x14ac:dyDescent="0.2">
      <c r="B408" s="1" t="str">
        <f t="shared" si="137"/>
        <v>金属系9</v>
      </c>
      <c r="C408" s="72">
        <f t="shared" si="119"/>
        <v>9</v>
      </c>
      <c r="D408" s="71" t="s">
        <v>3150</v>
      </c>
      <c r="E408" s="72" t="str">
        <f t="shared" si="120"/>
        <v>物理</v>
      </c>
      <c r="F408" s="72"/>
      <c r="G408" s="72">
        <f t="shared" si="121"/>
        <v>146</v>
      </c>
      <c r="H408" s="72">
        <f t="shared" si="122"/>
        <v>11</v>
      </c>
      <c r="I408" s="72">
        <f t="shared" si="123"/>
        <v>46</v>
      </c>
      <c r="J408" s="72">
        <f t="shared" si="124"/>
        <v>19</v>
      </c>
      <c r="K408" s="72">
        <f t="shared" si="125"/>
        <v>17</v>
      </c>
      <c r="L408" s="72">
        <f t="shared" si="126"/>
        <v>0</v>
      </c>
      <c r="M408" s="72">
        <f t="shared" si="127"/>
        <v>17</v>
      </c>
      <c r="N408" s="72">
        <v>0</v>
      </c>
      <c r="O408" s="146">
        <f t="shared" si="128"/>
        <v>0.88560000000000005</v>
      </c>
      <c r="P408" s="157">
        <f>10%</f>
        <v>0.1</v>
      </c>
      <c r="Q408" s="146">
        <f t="shared" si="129"/>
        <v>0.1242</v>
      </c>
      <c r="R408" s="146">
        <f t="shared" si="130"/>
        <v>0.08</v>
      </c>
      <c r="S408" s="146">
        <f t="shared" si="131"/>
        <v>1.1999999999999999E-2</v>
      </c>
      <c r="T408" s="146">
        <f t="shared" si="132"/>
        <v>1.1999999999999999E-2</v>
      </c>
      <c r="U408" s="146">
        <f t="shared" si="133"/>
        <v>1.1999999999999999E-2</v>
      </c>
      <c r="V408" s="146">
        <f t="shared" si="134"/>
        <v>1.1999999999999999E-2</v>
      </c>
      <c r="W408" s="146">
        <f t="shared" si="135"/>
        <v>1.1999999999999999E-2</v>
      </c>
      <c r="X408" s="146">
        <f t="shared" si="136"/>
        <v>1.9199999999999998E-2</v>
      </c>
      <c r="Y408" s="161">
        <f t="shared" si="138"/>
        <v>0.10566666666666667</v>
      </c>
    </row>
    <row r="409" spans="2:25" x14ac:dyDescent="0.2">
      <c r="B409" s="1" t="str">
        <f t="shared" si="137"/>
        <v>金属系10</v>
      </c>
      <c r="C409" s="72">
        <f t="shared" si="119"/>
        <v>10</v>
      </c>
      <c r="D409" s="71" t="s">
        <v>3150</v>
      </c>
      <c r="E409" s="72" t="str">
        <f t="shared" si="120"/>
        <v>物理</v>
      </c>
      <c r="F409" s="72"/>
      <c r="G409" s="72">
        <f t="shared" si="121"/>
        <v>166</v>
      </c>
      <c r="H409" s="72">
        <f t="shared" si="122"/>
        <v>12</v>
      </c>
      <c r="I409" s="72">
        <f t="shared" si="123"/>
        <v>49</v>
      </c>
      <c r="J409" s="72">
        <f t="shared" si="124"/>
        <v>21</v>
      </c>
      <c r="K409" s="72">
        <f t="shared" si="125"/>
        <v>18</v>
      </c>
      <c r="L409" s="72">
        <f t="shared" si="126"/>
        <v>0</v>
      </c>
      <c r="M409" s="72">
        <f t="shared" si="127"/>
        <v>20</v>
      </c>
      <c r="N409" s="72">
        <v>0</v>
      </c>
      <c r="O409" s="146">
        <f t="shared" si="128"/>
        <v>0.90400000000000014</v>
      </c>
      <c r="P409" s="157">
        <f>10%</f>
        <v>0.1</v>
      </c>
      <c r="Q409" s="146">
        <f t="shared" si="129"/>
        <v>0.12535000000000002</v>
      </c>
      <c r="R409" s="146">
        <f t="shared" si="130"/>
        <v>0.09</v>
      </c>
      <c r="S409" s="146">
        <f t="shared" si="131"/>
        <v>1.3499999999999998E-2</v>
      </c>
      <c r="T409" s="146">
        <f t="shared" si="132"/>
        <v>1.3499999999999998E-2</v>
      </c>
      <c r="U409" s="146">
        <f t="shared" si="133"/>
        <v>1.3499999999999998E-2</v>
      </c>
      <c r="V409" s="146">
        <f t="shared" si="134"/>
        <v>1.3499999999999998E-2</v>
      </c>
      <c r="W409" s="146">
        <f t="shared" si="135"/>
        <v>1.3499999999999998E-2</v>
      </c>
      <c r="X409" s="146">
        <f t="shared" si="136"/>
        <v>2.1599999999999998E-2</v>
      </c>
      <c r="Y409" s="161">
        <f t="shared" si="138"/>
        <v>0.10666666666666667</v>
      </c>
    </row>
    <row r="410" spans="2:25" x14ac:dyDescent="0.2">
      <c r="B410" s="1" t="str">
        <f t="shared" si="137"/>
        <v>金属系11</v>
      </c>
      <c r="C410" s="72">
        <f t="shared" si="119"/>
        <v>11</v>
      </c>
      <c r="D410" s="71" t="s">
        <v>3150</v>
      </c>
      <c r="E410" s="72" t="str">
        <f t="shared" si="120"/>
        <v>物理</v>
      </c>
      <c r="F410" s="72"/>
      <c r="G410" s="72">
        <f t="shared" si="121"/>
        <v>192</v>
      </c>
      <c r="H410" s="72">
        <f t="shared" si="122"/>
        <v>13</v>
      </c>
      <c r="I410" s="72">
        <f t="shared" si="123"/>
        <v>54</v>
      </c>
      <c r="J410" s="72">
        <f t="shared" si="124"/>
        <v>24</v>
      </c>
      <c r="K410" s="72">
        <f t="shared" si="125"/>
        <v>20</v>
      </c>
      <c r="L410" s="72">
        <f t="shared" si="126"/>
        <v>0</v>
      </c>
      <c r="M410" s="72">
        <f t="shared" si="127"/>
        <v>23</v>
      </c>
      <c r="N410" s="72">
        <v>0</v>
      </c>
      <c r="O410" s="146">
        <f t="shared" si="128"/>
        <v>0.92240000000000011</v>
      </c>
      <c r="P410" s="157">
        <f>10%</f>
        <v>0.1</v>
      </c>
      <c r="Q410" s="146">
        <f t="shared" si="129"/>
        <v>0.1265</v>
      </c>
      <c r="R410" s="146">
        <f t="shared" si="130"/>
        <v>9.9999999999999992E-2</v>
      </c>
      <c r="S410" s="146">
        <f t="shared" si="131"/>
        <v>1.4999999999999998E-2</v>
      </c>
      <c r="T410" s="146">
        <f t="shared" si="132"/>
        <v>1.4999999999999998E-2</v>
      </c>
      <c r="U410" s="146">
        <f t="shared" si="133"/>
        <v>1.4999999999999998E-2</v>
      </c>
      <c r="V410" s="146">
        <f t="shared" si="134"/>
        <v>1.4999999999999998E-2</v>
      </c>
      <c r="W410" s="146">
        <f t="shared" si="135"/>
        <v>1.4999999999999998E-2</v>
      </c>
      <c r="X410" s="146">
        <f t="shared" si="136"/>
        <v>2.3999999999999997E-2</v>
      </c>
      <c r="Y410" s="161">
        <f t="shared" si="138"/>
        <v>0.10766666666666667</v>
      </c>
    </row>
    <row r="411" spans="2:25" x14ac:dyDescent="0.2">
      <c r="B411" s="1" t="str">
        <f t="shared" si="137"/>
        <v>金属系12</v>
      </c>
      <c r="C411" s="72">
        <f t="shared" si="119"/>
        <v>12</v>
      </c>
      <c r="D411" s="71" t="s">
        <v>3150</v>
      </c>
      <c r="E411" s="72" t="str">
        <f t="shared" si="120"/>
        <v>物理</v>
      </c>
      <c r="F411" s="72"/>
      <c r="G411" s="72">
        <f t="shared" si="121"/>
        <v>220</v>
      </c>
      <c r="H411" s="72">
        <f t="shared" si="122"/>
        <v>14</v>
      </c>
      <c r="I411" s="72">
        <f t="shared" si="123"/>
        <v>58</v>
      </c>
      <c r="J411" s="72">
        <f t="shared" si="124"/>
        <v>27</v>
      </c>
      <c r="K411" s="72">
        <f t="shared" si="125"/>
        <v>22</v>
      </c>
      <c r="L411" s="72">
        <f t="shared" si="126"/>
        <v>0</v>
      </c>
      <c r="M411" s="72">
        <f t="shared" si="127"/>
        <v>26</v>
      </c>
      <c r="N411" s="72">
        <v>0</v>
      </c>
      <c r="O411" s="146">
        <f t="shared" si="128"/>
        <v>0.94079999999999997</v>
      </c>
      <c r="P411" s="157">
        <f>10%</f>
        <v>0.1</v>
      </c>
      <c r="Q411" s="146">
        <f t="shared" si="129"/>
        <v>0.12765000000000001</v>
      </c>
      <c r="R411" s="146">
        <f t="shared" si="130"/>
        <v>0.10999999999999999</v>
      </c>
      <c r="S411" s="146">
        <f t="shared" si="131"/>
        <v>1.6499999999999997E-2</v>
      </c>
      <c r="T411" s="146">
        <f t="shared" si="132"/>
        <v>1.6499999999999997E-2</v>
      </c>
      <c r="U411" s="146">
        <f t="shared" si="133"/>
        <v>1.6499999999999997E-2</v>
      </c>
      <c r="V411" s="146">
        <f t="shared" si="134"/>
        <v>1.6499999999999997E-2</v>
      </c>
      <c r="W411" s="146">
        <f t="shared" si="135"/>
        <v>1.6499999999999997E-2</v>
      </c>
      <c r="X411" s="146">
        <f t="shared" si="136"/>
        <v>2.6399999999999996E-2</v>
      </c>
      <c r="Y411" s="161">
        <f t="shared" si="138"/>
        <v>0.10866666666666668</v>
      </c>
    </row>
    <row r="412" spans="2:25" x14ac:dyDescent="0.2">
      <c r="B412" s="1" t="str">
        <f t="shared" si="137"/>
        <v>金属系13</v>
      </c>
      <c r="C412" s="72">
        <f t="shared" si="119"/>
        <v>13</v>
      </c>
      <c r="D412" s="71" t="s">
        <v>3150</v>
      </c>
      <c r="E412" s="72" t="str">
        <f t="shared" si="120"/>
        <v>物理</v>
      </c>
      <c r="F412" s="72"/>
      <c r="G412" s="72">
        <f t="shared" si="121"/>
        <v>248</v>
      </c>
      <c r="H412" s="72">
        <f t="shared" si="122"/>
        <v>15</v>
      </c>
      <c r="I412" s="72">
        <f t="shared" si="123"/>
        <v>63</v>
      </c>
      <c r="J412" s="72">
        <f t="shared" si="124"/>
        <v>30</v>
      </c>
      <c r="K412" s="72">
        <f t="shared" si="125"/>
        <v>24</v>
      </c>
      <c r="L412" s="72">
        <f t="shared" si="126"/>
        <v>0</v>
      </c>
      <c r="M412" s="72">
        <f t="shared" si="127"/>
        <v>29</v>
      </c>
      <c r="N412" s="72">
        <v>0</v>
      </c>
      <c r="O412" s="146">
        <f t="shared" si="128"/>
        <v>0.95920000000000005</v>
      </c>
      <c r="P412" s="157">
        <f>10%</f>
        <v>0.1</v>
      </c>
      <c r="Q412" s="146">
        <f t="shared" si="129"/>
        <v>0.1288</v>
      </c>
      <c r="R412" s="146">
        <f t="shared" si="130"/>
        <v>0.11999999999999998</v>
      </c>
      <c r="S412" s="146">
        <f t="shared" si="131"/>
        <v>1.7999999999999999E-2</v>
      </c>
      <c r="T412" s="146">
        <f t="shared" si="132"/>
        <v>1.7999999999999999E-2</v>
      </c>
      <c r="U412" s="146">
        <f t="shared" si="133"/>
        <v>1.7999999999999999E-2</v>
      </c>
      <c r="V412" s="146">
        <f t="shared" si="134"/>
        <v>1.7999999999999999E-2</v>
      </c>
      <c r="W412" s="146">
        <f t="shared" si="135"/>
        <v>1.7999999999999999E-2</v>
      </c>
      <c r="X412" s="146">
        <f t="shared" si="136"/>
        <v>2.8799999999999999E-2</v>
      </c>
      <c r="Y412" s="161">
        <f t="shared" si="138"/>
        <v>0.10966666666666668</v>
      </c>
    </row>
    <row r="413" spans="2:25" x14ac:dyDescent="0.2">
      <c r="B413" s="1" t="str">
        <f t="shared" si="137"/>
        <v>金属系14</v>
      </c>
      <c r="C413" s="72">
        <f t="shared" si="119"/>
        <v>14</v>
      </c>
      <c r="D413" s="71" t="s">
        <v>3150</v>
      </c>
      <c r="E413" s="72" t="str">
        <f t="shared" si="120"/>
        <v>物理</v>
      </c>
      <c r="F413" s="72"/>
      <c r="G413" s="72">
        <f t="shared" si="121"/>
        <v>276</v>
      </c>
      <c r="H413" s="72">
        <f t="shared" si="122"/>
        <v>17</v>
      </c>
      <c r="I413" s="72">
        <f t="shared" si="123"/>
        <v>69</v>
      </c>
      <c r="J413" s="72">
        <f t="shared" si="124"/>
        <v>33</v>
      </c>
      <c r="K413" s="72">
        <f t="shared" si="125"/>
        <v>26</v>
      </c>
      <c r="L413" s="72">
        <f t="shared" si="126"/>
        <v>0</v>
      </c>
      <c r="M413" s="72">
        <f t="shared" si="127"/>
        <v>32</v>
      </c>
      <c r="N413" s="72">
        <v>0</v>
      </c>
      <c r="O413" s="146">
        <f t="shared" si="128"/>
        <v>0.97760000000000002</v>
      </c>
      <c r="P413" s="157">
        <f>10%</f>
        <v>0.1</v>
      </c>
      <c r="Q413" s="146">
        <f t="shared" si="129"/>
        <v>0.12995000000000001</v>
      </c>
      <c r="R413" s="146">
        <f t="shared" si="130"/>
        <v>0.12999999999999998</v>
      </c>
      <c r="S413" s="146">
        <f t="shared" si="131"/>
        <v>1.95E-2</v>
      </c>
      <c r="T413" s="146">
        <f t="shared" si="132"/>
        <v>1.95E-2</v>
      </c>
      <c r="U413" s="146">
        <f t="shared" si="133"/>
        <v>1.95E-2</v>
      </c>
      <c r="V413" s="146">
        <f t="shared" si="134"/>
        <v>1.95E-2</v>
      </c>
      <c r="W413" s="146">
        <f t="shared" si="135"/>
        <v>1.95E-2</v>
      </c>
      <c r="X413" s="146">
        <f t="shared" si="136"/>
        <v>3.1200000000000002E-2</v>
      </c>
      <c r="Y413" s="161">
        <f t="shared" si="138"/>
        <v>0.11066666666666668</v>
      </c>
    </row>
    <row r="414" spans="2:25" x14ac:dyDescent="0.2">
      <c r="B414" s="1" t="str">
        <f t="shared" si="137"/>
        <v>金属系15</v>
      </c>
      <c r="C414" s="72">
        <f t="shared" si="119"/>
        <v>15</v>
      </c>
      <c r="D414" s="71" t="s">
        <v>3150</v>
      </c>
      <c r="E414" s="72" t="str">
        <f t="shared" si="120"/>
        <v>物理</v>
      </c>
      <c r="F414" s="72"/>
      <c r="G414" s="72">
        <f t="shared" si="121"/>
        <v>312</v>
      </c>
      <c r="H414" s="72">
        <f t="shared" si="122"/>
        <v>18</v>
      </c>
      <c r="I414" s="72">
        <f t="shared" si="123"/>
        <v>73</v>
      </c>
      <c r="J414" s="72">
        <f t="shared" si="124"/>
        <v>36</v>
      </c>
      <c r="K414" s="72">
        <f t="shared" si="125"/>
        <v>28</v>
      </c>
      <c r="L414" s="72">
        <f t="shared" si="126"/>
        <v>0</v>
      </c>
      <c r="M414" s="72">
        <f t="shared" si="127"/>
        <v>36</v>
      </c>
      <c r="N414" s="72">
        <v>0</v>
      </c>
      <c r="O414" s="146">
        <f t="shared" si="128"/>
        <v>0.99600000000000011</v>
      </c>
      <c r="P414" s="157">
        <f>10%</f>
        <v>0.1</v>
      </c>
      <c r="Q414" s="146">
        <f t="shared" si="129"/>
        <v>0.13110000000000002</v>
      </c>
      <c r="R414" s="146">
        <f t="shared" si="130"/>
        <v>0.13999999999999999</v>
      </c>
      <c r="S414" s="146">
        <f t="shared" si="131"/>
        <v>2.1000000000000001E-2</v>
      </c>
      <c r="T414" s="146">
        <f t="shared" si="132"/>
        <v>2.1000000000000001E-2</v>
      </c>
      <c r="U414" s="146">
        <f t="shared" si="133"/>
        <v>2.1000000000000001E-2</v>
      </c>
      <c r="V414" s="146">
        <f t="shared" si="134"/>
        <v>2.1000000000000001E-2</v>
      </c>
      <c r="W414" s="146">
        <f t="shared" si="135"/>
        <v>2.1000000000000001E-2</v>
      </c>
      <c r="X414" s="146">
        <f t="shared" si="136"/>
        <v>3.3600000000000005E-2</v>
      </c>
      <c r="Y414" s="161">
        <f t="shared" si="138"/>
        <v>0.112</v>
      </c>
    </row>
    <row r="415" spans="2:25" x14ac:dyDescent="0.2">
      <c r="B415" s="1" t="str">
        <f t="shared" si="137"/>
        <v>金属系16</v>
      </c>
      <c r="C415" s="72">
        <f t="shared" si="119"/>
        <v>16</v>
      </c>
      <c r="D415" s="71" t="s">
        <v>3150</v>
      </c>
      <c r="E415" s="72" t="str">
        <f t="shared" si="120"/>
        <v>物理</v>
      </c>
      <c r="F415" s="72"/>
      <c r="G415" s="72">
        <f t="shared" si="121"/>
        <v>342</v>
      </c>
      <c r="H415" s="72">
        <f t="shared" si="122"/>
        <v>20</v>
      </c>
      <c r="I415" s="72">
        <f t="shared" si="123"/>
        <v>79</v>
      </c>
      <c r="J415" s="72">
        <f t="shared" si="124"/>
        <v>39</v>
      </c>
      <c r="K415" s="72">
        <f t="shared" si="125"/>
        <v>30</v>
      </c>
      <c r="L415" s="72">
        <f t="shared" si="126"/>
        <v>0</v>
      </c>
      <c r="M415" s="72">
        <f t="shared" si="127"/>
        <v>39</v>
      </c>
      <c r="N415" s="72">
        <v>0</v>
      </c>
      <c r="O415" s="146">
        <f t="shared" si="128"/>
        <v>1.0144</v>
      </c>
      <c r="P415" s="157">
        <f>10%</f>
        <v>0.1</v>
      </c>
      <c r="Q415" s="146">
        <f t="shared" si="129"/>
        <v>0.13225000000000001</v>
      </c>
      <c r="R415" s="146">
        <f t="shared" si="130"/>
        <v>0.15</v>
      </c>
      <c r="S415" s="146">
        <f t="shared" si="131"/>
        <v>2.2500000000000003E-2</v>
      </c>
      <c r="T415" s="146">
        <f t="shared" si="132"/>
        <v>2.2500000000000003E-2</v>
      </c>
      <c r="U415" s="146">
        <f t="shared" si="133"/>
        <v>2.2500000000000003E-2</v>
      </c>
      <c r="V415" s="146">
        <f t="shared" si="134"/>
        <v>2.2500000000000003E-2</v>
      </c>
      <c r="W415" s="146">
        <f t="shared" si="135"/>
        <v>2.2500000000000003E-2</v>
      </c>
      <c r="X415" s="146">
        <f t="shared" si="136"/>
        <v>3.6000000000000004E-2</v>
      </c>
      <c r="Y415" s="161">
        <f t="shared" si="138"/>
        <v>0.113</v>
      </c>
    </row>
    <row r="416" spans="2:25" x14ac:dyDescent="0.2">
      <c r="B416" s="1" t="str">
        <f t="shared" si="137"/>
        <v>金属系17</v>
      </c>
      <c r="C416" s="72">
        <f t="shared" si="119"/>
        <v>17</v>
      </c>
      <c r="D416" s="71" t="s">
        <v>3150</v>
      </c>
      <c r="E416" s="72" t="str">
        <f t="shared" si="120"/>
        <v>物理</v>
      </c>
      <c r="F416" s="72"/>
      <c r="G416" s="72">
        <f t="shared" si="121"/>
        <v>372</v>
      </c>
      <c r="H416" s="72">
        <f t="shared" si="122"/>
        <v>21</v>
      </c>
      <c r="I416" s="72">
        <f t="shared" si="123"/>
        <v>85</v>
      </c>
      <c r="J416" s="72">
        <f t="shared" si="124"/>
        <v>43</v>
      </c>
      <c r="K416" s="72">
        <f t="shared" si="125"/>
        <v>33</v>
      </c>
      <c r="L416" s="72">
        <f t="shared" si="126"/>
        <v>0</v>
      </c>
      <c r="M416" s="72">
        <f t="shared" si="127"/>
        <v>43</v>
      </c>
      <c r="N416" s="72">
        <v>0</v>
      </c>
      <c r="O416" s="146">
        <f t="shared" si="128"/>
        <v>1.0327999999999999</v>
      </c>
      <c r="P416" s="157">
        <f>10%</f>
        <v>0.1</v>
      </c>
      <c r="Q416" s="146">
        <f t="shared" si="129"/>
        <v>0.13340000000000002</v>
      </c>
      <c r="R416" s="146">
        <f t="shared" si="130"/>
        <v>0.16</v>
      </c>
      <c r="S416" s="146">
        <f t="shared" si="131"/>
        <v>2.4000000000000004E-2</v>
      </c>
      <c r="T416" s="146">
        <f t="shared" si="132"/>
        <v>2.4000000000000004E-2</v>
      </c>
      <c r="U416" s="146">
        <f t="shared" si="133"/>
        <v>2.4000000000000004E-2</v>
      </c>
      <c r="V416" s="146">
        <f t="shared" si="134"/>
        <v>2.4000000000000004E-2</v>
      </c>
      <c r="W416" s="146">
        <f t="shared" si="135"/>
        <v>2.4000000000000004E-2</v>
      </c>
      <c r="X416" s="146">
        <f t="shared" si="136"/>
        <v>3.8400000000000011E-2</v>
      </c>
      <c r="Y416" s="161">
        <f t="shared" si="138"/>
        <v>0.11433333333333334</v>
      </c>
    </row>
    <row r="417" spans="2:25" x14ac:dyDescent="0.2">
      <c r="B417" s="1" t="str">
        <f t="shared" si="137"/>
        <v>金属系18</v>
      </c>
      <c r="C417" s="72">
        <f t="shared" si="119"/>
        <v>18</v>
      </c>
      <c r="D417" s="71" t="s">
        <v>3150</v>
      </c>
      <c r="E417" s="72" t="str">
        <f t="shared" si="120"/>
        <v>物理</v>
      </c>
      <c r="F417" s="72"/>
      <c r="G417" s="72">
        <f t="shared" si="121"/>
        <v>402</v>
      </c>
      <c r="H417" s="72">
        <f t="shared" si="122"/>
        <v>23</v>
      </c>
      <c r="I417" s="72">
        <f t="shared" si="123"/>
        <v>92</v>
      </c>
      <c r="J417" s="72">
        <f t="shared" si="124"/>
        <v>46</v>
      </c>
      <c r="K417" s="72">
        <f t="shared" si="125"/>
        <v>35</v>
      </c>
      <c r="L417" s="72">
        <f t="shared" si="126"/>
        <v>0</v>
      </c>
      <c r="M417" s="72">
        <f t="shared" si="127"/>
        <v>47</v>
      </c>
      <c r="N417" s="72">
        <v>0</v>
      </c>
      <c r="O417" s="146">
        <f t="shared" si="128"/>
        <v>1.0512000000000001</v>
      </c>
      <c r="P417" s="157">
        <f>10%</f>
        <v>0.1</v>
      </c>
      <c r="Q417" s="146">
        <f t="shared" si="129"/>
        <v>0.13455</v>
      </c>
      <c r="R417" s="146">
        <f t="shared" si="130"/>
        <v>0.17</v>
      </c>
      <c r="S417" s="146">
        <f t="shared" si="131"/>
        <v>2.5500000000000005E-2</v>
      </c>
      <c r="T417" s="146">
        <f t="shared" si="132"/>
        <v>2.5500000000000005E-2</v>
      </c>
      <c r="U417" s="146">
        <f t="shared" si="133"/>
        <v>2.5500000000000005E-2</v>
      </c>
      <c r="V417" s="146">
        <f t="shared" si="134"/>
        <v>2.5500000000000005E-2</v>
      </c>
      <c r="W417" s="146">
        <f t="shared" si="135"/>
        <v>2.5500000000000005E-2</v>
      </c>
      <c r="X417" s="146">
        <f t="shared" si="136"/>
        <v>4.080000000000001E-2</v>
      </c>
      <c r="Y417" s="161">
        <f t="shared" si="138"/>
        <v>0.11566666666666667</v>
      </c>
    </row>
    <row r="418" spans="2:25" x14ac:dyDescent="0.2">
      <c r="B418" s="1" t="str">
        <f t="shared" si="137"/>
        <v>金属系19</v>
      </c>
      <c r="C418" s="72">
        <f t="shared" si="119"/>
        <v>19</v>
      </c>
      <c r="D418" s="71" t="s">
        <v>3150</v>
      </c>
      <c r="E418" s="72" t="str">
        <f t="shared" si="120"/>
        <v>物理</v>
      </c>
      <c r="F418" s="72"/>
      <c r="G418" s="72">
        <f t="shared" si="121"/>
        <v>432</v>
      </c>
      <c r="H418" s="72">
        <f t="shared" si="122"/>
        <v>24</v>
      </c>
      <c r="I418" s="72">
        <f t="shared" si="123"/>
        <v>97</v>
      </c>
      <c r="J418" s="72">
        <f t="shared" si="124"/>
        <v>50</v>
      </c>
      <c r="K418" s="72">
        <f t="shared" si="125"/>
        <v>37</v>
      </c>
      <c r="L418" s="72">
        <f t="shared" si="126"/>
        <v>0</v>
      </c>
      <c r="M418" s="72">
        <f t="shared" si="127"/>
        <v>51</v>
      </c>
      <c r="N418" s="72">
        <v>0</v>
      </c>
      <c r="O418" s="146">
        <f t="shared" si="128"/>
        <v>1.0696000000000001</v>
      </c>
      <c r="P418" s="157">
        <f>10%</f>
        <v>0.1</v>
      </c>
      <c r="Q418" s="146">
        <f t="shared" si="129"/>
        <v>0.13570000000000002</v>
      </c>
      <c r="R418" s="146">
        <f t="shared" si="130"/>
        <v>0.18000000000000002</v>
      </c>
      <c r="S418" s="146">
        <f t="shared" si="131"/>
        <v>2.7000000000000007E-2</v>
      </c>
      <c r="T418" s="146">
        <f t="shared" si="132"/>
        <v>2.7000000000000007E-2</v>
      </c>
      <c r="U418" s="146">
        <f t="shared" si="133"/>
        <v>2.7000000000000007E-2</v>
      </c>
      <c r="V418" s="146">
        <f t="shared" si="134"/>
        <v>2.7000000000000007E-2</v>
      </c>
      <c r="W418" s="146">
        <f t="shared" si="135"/>
        <v>2.7000000000000007E-2</v>
      </c>
      <c r="X418" s="146">
        <f t="shared" si="136"/>
        <v>4.3200000000000016E-2</v>
      </c>
      <c r="Y418" s="161">
        <f t="shared" si="138"/>
        <v>0.11700000000000001</v>
      </c>
    </row>
    <row r="419" spans="2:25" x14ac:dyDescent="0.2">
      <c r="B419" s="1" t="str">
        <f t="shared" si="137"/>
        <v>金属系20</v>
      </c>
      <c r="C419" s="72">
        <f t="shared" si="119"/>
        <v>20</v>
      </c>
      <c r="D419" s="71" t="s">
        <v>3150</v>
      </c>
      <c r="E419" s="72" t="str">
        <f t="shared" si="120"/>
        <v>物理</v>
      </c>
      <c r="F419" s="72"/>
      <c r="G419" s="72">
        <f t="shared" si="121"/>
        <v>466</v>
      </c>
      <c r="H419" s="72">
        <f t="shared" si="122"/>
        <v>26</v>
      </c>
      <c r="I419" s="72">
        <f t="shared" si="123"/>
        <v>104</v>
      </c>
      <c r="J419" s="72">
        <f t="shared" si="124"/>
        <v>54</v>
      </c>
      <c r="K419" s="72">
        <f t="shared" si="125"/>
        <v>40</v>
      </c>
      <c r="L419" s="72">
        <f t="shared" si="126"/>
        <v>0</v>
      </c>
      <c r="M419" s="72">
        <f t="shared" si="127"/>
        <v>55</v>
      </c>
      <c r="N419" s="72">
        <v>0</v>
      </c>
      <c r="O419" s="146">
        <f t="shared" si="128"/>
        <v>1.0880000000000001</v>
      </c>
      <c r="P419" s="157">
        <f>10%</f>
        <v>0.1</v>
      </c>
      <c r="Q419" s="146">
        <f t="shared" si="129"/>
        <v>0.13685000000000003</v>
      </c>
      <c r="R419" s="146">
        <f t="shared" si="130"/>
        <v>0.19000000000000003</v>
      </c>
      <c r="S419" s="146">
        <f t="shared" si="131"/>
        <v>2.8500000000000008E-2</v>
      </c>
      <c r="T419" s="146">
        <f t="shared" si="132"/>
        <v>2.8500000000000008E-2</v>
      </c>
      <c r="U419" s="146">
        <f t="shared" si="133"/>
        <v>2.8500000000000008E-2</v>
      </c>
      <c r="V419" s="146">
        <f t="shared" si="134"/>
        <v>2.8500000000000008E-2</v>
      </c>
      <c r="W419" s="146">
        <f t="shared" si="135"/>
        <v>2.8500000000000008E-2</v>
      </c>
      <c r="X419" s="146">
        <f t="shared" si="136"/>
        <v>4.5600000000000016E-2</v>
      </c>
      <c r="Y419" s="161">
        <f t="shared" si="138"/>
        <v>0.11833333333333335</v>
      </c>
    </row>
    <row r="420" spans="2:25" x14ac:dyDescent="0.2">
      <c r="B420" s="1" t="str">
        <f t="shared" si="137"/>
        <v>金属系21</v>
      </c>
      <c r="C420" s="72">
        <f t="shared" si="119"/>
        <v>21</v>
      </c>
      <c r="D420" s="71" t="s">
        <v>3150</v>
      </c>
      <c r="E420" s="72" t="str">
        <f t="shared" si="120"/>
        <v>物理</v>
      </c>
      <c r="F420" s="72"/>
      <c r="G420" s="72">
        <f t="shared" si="121"/>
        <v>502</v>
      </c>
      <c r="H420" s="72">
        <f t="shared" si="122"/>
        <v>27</v>
      </c>
      <c r="I420" s="72">
        <f t="shared" si="123"/>
        <v>111</v>
      </c>
      <c r="J420" s="72">
        <f t="shared" si="124"/>
        <v>58</v>
      </c>
      <c r="K420" s="72">
        <f t="shared" si="125"/>
        <v>43</v>
      </c>
      <c r="L420" s="72">
        <f t="shared" si="126"/>
        <v>0</v>
      </c>
      <c r="M420" s="72">
        <f t="shared" si="127"/>
        <v>59</v>
      </c>
      <c r="N420" s="72">
        <v>0</v>
      </c>
      <c r="O420" s="146">
        <f t="shared" si="128"/>
        <v>1.1064000000000001</v>
      </c>
      <c r="P420" s="157">
        <f>10%</f>
        <v>0.1</v>
      </c>
      <c r="Q420" s="146">
        <f t="shared" si="129"/>
        <v>0.13800000000000001</v>
      </c>
      <c r="R420" s="146">
        <f t="shared" si="130"/>
        <v>0.20000000000000004</v>
      </c>
      <c r="S420" s="146">
        <f t="shared" si="131"/>
        <v>3.0000000000000009E-2</v>
      </c>
      <c r="T420" s="146">
        <f t="shared" si="132"/>
        <v>3.0000000000000009E-2</v>
      </c>
      <c r="U420" s="146">
        <f t="shared" si="133"/>
        <v>3.0000000000000009E-2</v>
      </c>
      <c r="V420" s="146">
        <f t="shared" si="134"/>
        <v>3.0000000000000009E-2</v>
      </c>
      <c r="W420" s="146">
        <f t="shared" si="135"/>
        <v>3.0000000000000009E-2</v>
      </c>
      <c r="X420" s="146">
        <f t="shared" si="136"/>
        <v>4.8000000000000015E-2</v>
      </c>
      <c r="Y420" s="161">
        <f t="shared" si="138"/>
        <v>0.11966666666666667</v>
      </c>
    </row>
    <row r="421" spans="2:25" x14ac:dyDescent="0.2">
      <c r="B421" s="1" t="str">
        <f t="shared" si="137"/>
        <v>金属系22</v>
      </c>
      <c r="C421" s="72">
        <f t="shared" si="119"/>
        <v>22</v>
      </c>
      <c r="D421" s="71" t="s">
        <v>3150</v>
      </c>
      <c r="E421" s="72" t="str">
        <f t="shared" si="120"/>
        <v>物理</v>
      </c>
      <c r="F421" s="72"/>
      <c r="G421" s="72">
        <f t="shared" si="121"/>
        <v>536</v>
      </c>
      <c r="H421" s="72">
        <f t="shared" si="122"/>
        <v>29</v>
      </c>
      <c r="I421" s="72">
        <f t="shared" si="123"/>
        <v>118</v>
      </c>
      <c r="J421" s="72">
        <f t="shared" si="124"/>
        <v>62</v>
      </c>
      <c r="K421" s="72">
        <f t="shared" si="125"/>
        <v>46</v>
      </c>
      <c r="L421" s="72">
        <f t="shared" si="126"/>
        <v>0</v>
      </c>
      <c r="M421" s="72">
        <f t="shared" si="127"/>
        <v>63</v>
      </c>
      <c r="N421" s="72">
        <v>0</v>
      </c>
      <c r="O421" s="146">
        <f t="shared" si="128"/>
        <v>1.1248</v>
      </c>
      <c r="P421" s="157">
        <f>10%</f>
        <v>0.1</v>
      </c>
      <c r="Q421" s="146">
        <f t="shared" si="129"/>
        <v>0.13915000000000002</v>
      </c>
      <c r="R421" s="146">
        <f t="shared" si="130"/>
        <v>0.21000000000000005</v>
      </c>
      <c r="S421" s="146">
        <f t="shared" si="131"/>
        <v>3.1500000000000007E-2</v>
      </c>
      <c r="T421" s="146">
        <f t="shared" si="132"/>
        <v>3.1500000000000007E-2</v>
      </c>
      <c r="U421" s="146">
        <f t="shared" si="133"/>
        <v>3.1500000000000007E-2</v>
      </c>
      <c r="V421" s="146">
        <f t="shared" si="134"/>
        <v>3.1500000000000007E-2</v>
      </c>
      <c r="W421" s="146">
        <f t="shared" si="135"/>
        <v>3.1500000000000007E-2</v>
      </c>
      <c r="X421" s="146">
        <f t="shared" si="136"/>
        <v>5.0400000000000014E-2</v>
      </c>
      <c r="Y421" s="161">
        <f t="shared" si="138"/>
        <v>0.12100000000000001</v>
      </c>
    </row>
    <row r="422" spans="2:25" x14ac:dyDescent="0.2">
      <c r="B422" s="1" t="str">
        <f t="shared" si="137"/>
        <v>金属系23</v>
      </c>
      <c r="C422" s="72">
        <f t="shared" si="119"/>
        <v>23</v>
      </c>
      <c r="D422" s="71" t="s">
        <v>3150</v>
      </c>
      <c r="E422" s="72" t="str">
        <f t="shared" si="120"/>
        <v>物理</v>
      </c>
      <c r="F422" s="72"/>
      <c r="G422" s="72">
        <f t="shared" si="121"/>
        <v>570</v>
      </c>
      <c r="H422" s="72">
        <f t="shared" si="122"/>
        <v>30</v>
      </c>
      <c r="I422" s="72">
        <f t="shared" si="123"/>
        <v>126</v>
      </c>
      <c r="J422" s="72">
        <f t="shared" si="124"/>
        <v>67</v>
      </c>
      <c r="K422" s="72">
        <f t="shared" si="125"/>
        <v>48</v>
      </c>
      <c r="L422" s="72">
        <f t="shared" si="126"/>
        <v>0</v>
      </c>
      <c r="M422" s="72">
        <f t="shared" si="127"/>
        <v>67</v>
      </c>
      <c r="N422" s="72">
        <v>0</v>
      </c>
      <c r="O422" s="146">
        <f t="shared" si="128"/>
        <v>1.1432</v>
      </c>
      <c r="P422" s="157">
        <f>10%</f>
        <v>0.1</v>
      </c>
      <c r="Q422" s="146">
        <f t="shared" si="129"/>
        <v>0.14030000000000001</v>
      </c>
      <c r="R422" s="146">
        <f t="shared" si="130"/>
        <v>0.22000000000000006</v>
      </c>
      <c r="S422" s="146">
        <f t="shared" si="131"/>
        <v>3.3000000000000008E-2</v>
      </c>
      <c r="T422" s="146">
        <f t="shared" si="132"/>
        <v>3.3000000000000008E-2</v>
      </c>
      <c r="U422" s="146">
        <f t="shared" si="133"/>
        <v>3.3000000000000008E-2</v>
      </c>
      <c r="V422" s="146">
        <f t="shared" si="134"/>
        <v>3.3000000000000008E-2</v>
      </c>
      <c r="W422" s="146">
        <f t="shared" si="135"/>
        <v>3.3000000000000008E-2</v>
      </c>
      <c r="X422" s="146">
        <f t="shared" si="136"/>
        <v>5.2800000000000014E-2</v>
      </c>
      <c r="Y422" s="161">
        <f t="shared" si="138"/>
        <v>0.12233333333333334</v>
      </c>
    </row>
    <row r="423" spans="2:25" x14ac:dyDescent="0.2">
      <c r="B423" s="1" t="str">
        <f t="shared" si="137"/>
        <v>金属系24</v>
      </c>
      <c r="C423" s="72">
        <f t="shared" si="119"/>
        <v>24</v>
      </c>
      <c r="D423" s="71" t="s">
        <v>3150</v>
      </c>
      <c r="E423" s="72" t="str">
        <f t="shared" si="120"/>
        <v>物理</v>
      </c>
      <c r="F423" s="72"/>
      <c r="G423" s="72">
        <f t="shared" si="121"/>
        <v>608</v>
      </c>
      <c r="H423" s="72">
        <f t="shared" si="122"/>
        <v>32</v>
      </c>
      <c r="I423" s="72">
        <f t="shared" si="123"/>
        <v>133</v>
      </c>
      <c r="J423" s="72">
        <f t="shared" si="124"/>
        <v>70</v>
      </c>
      <c r="K423" s="72">
        <f t="shared" si="125"/>
        <v>51</v>
      </c>
      <c r="L423" s="72">
        <f t="shared" si="126"/>
        <v>0</v>
      </c>
      <c r="M423" s="72">
        <f t="shared" si="127"/>
        <v>72</v>
      </c>
      <c r="N423" s="72">
        <v>0</v>
      </c>
      <c r="O423" s="146">
        <f t="shared" si="128"/>
        <v>1.1616</v>
      </c>
      <c r="P423" s="157">
        <f>10%</f>
        <v>0.1</v>
      </c>
      <c r="Q423" s="146">
        <f t="shared" si="129"/>
        <v>0.14145000000000002</v>
      </c>
      <c r="R423" s="146">
        <f t="shared" si="130"/>
        <v>0.23000000000000007</v>
      </c>
      <c r="S423" s="146">
        <f t="shared" si="131"/>
        <v>3.450000000000001E-2</v>
      </c>
      <c r="T423" s="146">
        <f t="shared" si="132"/>
        <v>3.450000000000001E-2</v>
      </c>
      <c r="U423" s="146">
        <f t="shared" si="133"/>
        <v>3.450000000000001E-2</v>
      </c>
      <c r="V423" s="146">
        <f t="shared" si="134"/>
        <v>3.450000000000001E-2</v>
      </c>
      <c r="W423" s="146">
        <f t="shared" si="135"/>
        <v>3.450000000000001E-2</v>
      </c>
      <c r="X423" s="146">
        <f t="shared" si="136"/>
        <v>5.520000000000002E-2</v>
      </c>
      <c r="Y423" s="161">
        <f t="shared" si="138"/>
        <v>0.124</v>
      </c>
    </row>
    <row r="424" spans="2:25" x14ac:dyDescent="0.2">
      <c r="B424" s="1" t="str">
        <f t="shared" si="137"/>
        <v>金属系25</v>
      </c>
      <c r="C424" s="72">
        <f t="shared" ref="C424:C487" si="139">C325</f>
        <v>25</v>
      </c>
      <c r="D424" s="71" t="s">
        <v>3150</v>
      </c>
      <c r="E424" s="72" t="str">
        <f t="shared" si="120"/>
        <v>物理</v>
      </c>
      <c r="F424" s="72"/>
      <c r="G424" s="72">
        <f t="shared" si="121"/>
        <v>648</v>
      </c>
      <c r="H424" s="72">
        <f t="shared" si="122"/>
        <v>33</v>
      </c>
      <c r="I424" s="72">
        <f t="shared" si="123"/>
        <v>141</v>
      </c>
      <c r="J424" s="72">
        <f t="shared" si="124"/>
        <v>75</v>
      </c>
      <c r="K424" s="72">
        <f t="shared" si="125"/>
        <v>54</v>
      </c>
      <c r="L424" s="72">
        <f t="shared" si="126"/>
        <v>0</v>
      </c>
      <c r="M424" s="72">
        <f t="shared" si="127"/>
        <v>76</v>
      </c>
      <c r="N424" s="72">
        <v>0</v>
      </c>
      <c r="O424" s="146">
        <f t="shared" si="128"/>
        <v>1.1800000000000002</v>
      </c>
      <c r="P424" s="157">
        <f>10%</f>
        <v>0.1</v>
      </c>
      <c r="Q424" s="146">
        <f t="shared" si="129"/>
        <v>0.14260000000000003</v>
      </c>
      <c r="R424" s="146">
        <f t="shared" si="130"/>
        <v>0.24000000000000007</v>
      </c>
      <c r="S424" s="146">
        <f t="shared" si="131"/>
        <v>3.6000000000000011E-2</v>
      </c>
      <c r="T424" s="146">
        <f t="shared" si="132"/>
        <v>3.6000000000000011E-2</v>
      </c>
      <c r="U424" s="146">
        <f t="shared" si="133"/>
        <v>3.6000000000000011E-2</v>
      </c>
      <c r="V424" s="146">
        <f t="shared" si="134"/>
        <v>3.6000000000000011E-2</v>
      </c>
      <c r="W424" s="146">
        <f t="shared" si="135"/>
        <v>3.6000000000000011E-2</v>
      </c>
      <c r="X424" s="146">
        <f t="shared" si="136"/>
        <v>5.7600000000000019E-2</v>
      </c>
      <c r="Y424" s="161">
        <f t="shared" si="138"/>
        <v>0.12533333333333335</v>
      </c>
    </row>
    <row r="425" spans="2:25" x14ac:dyDescent="0.2">
      <c r="B425" s="1" t="str">
        <f t="shared" si="137"/>
        <v>金属系26</v>
      </c>
      <c r="C425" s="72">
        <f t="shared" si="139"/>
        <v>26</v>
      </c>
      <c r="D425" s="71" t="s">
        <v>3150</v>
      </c>
      <c r="E425" s="72" t="str">
        <f t="shared" si="120"/>
        <v>物理</v>
      </c>
      <c r="F425" s="72"/>
      <c r="G425" s="72">
        <f t="shared" si="121"/>
        <v>688</v>
      </c>
      <c r="H425" s="72">
        <f t="shared" si="122"/>
        <v>35</v>
      </c>
      <c r="I425" s="72">
        <f t="shared" si="123"/>
        <v>149</v>
      </c>
      <c r="J425" s="72">
        <f t="shared" si="124"/>
        <v>80</v>
      </c>
      <c r="K425" s="72">
        <f t="shared" si="125"/>
        <v>57</v>
      </c>
      <c r="L425" s="72">
        <f t="shared" si="126"/>
        <v>0</v>
      </c>
      <c r="M425" s="72">
        <f t="shared" si="127"/>
        <v>81</v>
      </c>
      <c r="N425" s="72">
        <v>0</v>
      </c>
      <c r="O425" s="146">
        <f t="shared" si="128"/>
        <v>1.1984000000000001</v>
      </c>
      <c r="P425" s="157">
        <f>10%</f>
        <v>0.1</v>
      </c>
      <c r="Q425" s="146">
        <f t="shared" si="129"/>
        <v>0.14375000000000002</v>
      </c>
      <c r="R425" s="146">
        <f t="shared" si="130"/>
        <v>0.25000000000000006</v>
      </c>
      <c r="S425" s="146">
        <f t="shared" si="131"/>
        <v>3.7500000000000012E-2</v>
      </c>
      <c r="T425" s="146">
        <f t="shared" si="132"/>
        <v>3.7500000000000012E-2</v>
      </c>
      <c r="U425" s="146">
        <f t="shared" si="133"/>
        <v>3.7500000000000012E-2</v>
      </c>
      <c r="V425" s="146">
        <f t="shared" si="134"/>
        <v>3.7500000000000012E-2</v>
      </c>
      <c r="W425" s="146">
        <f t="shared" si="135"/>
        <v>3.7500000000000012E-2</v>
      </c>
      <c r="X425" s="146">
        <f t="shared" si="136"/>
        <v>6.0000000000000026E-2</v>
      </c>
      <c r="Y425" s="161">
        <f t="shared" si="138"/>
        <v>0.127</v>
      </c>
    </row>
    <row r="426" spans="2:25" x14ac:dyDescent="0.2">
      <c r="B426" s="1" t="str">
        <f t="shared" si="137"/>
        <v>金属系27</v>
      </c>
      <c r="C426" s="72">
        <f t="shared" si="139"/>
        <v>27</v>
      </c>
      <c r="D426" s="71" t="s">
        <v>3150</v>
      </c>
      <c r="E426" s="72" t="str">
        <f t="shared" si="120"/>
        <v>物理</v>
      </c>
      <c r="F426" s="72"/>
      <c r="G426" s="72">
        <f t="shared" si="121"/>
        <v>728</v>
      </c>
      <c r="H426" s="72">
        <f t="shared" si="122"/>
        <v>36</v>
      </c>
      <c r="I426" s="72">
        <f t="shared" si="123"/>
        <v>157</v>
      </c>
      <c r="J426" s="72">
        <f t="shared" si="124"/>
        <v>85</v>
      </c>
      <c r="K426" s="72">
        <f t="shared" si="125"/>
        <v>61</v>
      </c>
      <c r="L426" s="72">
        <f t="shared" si="126"/>
        <v>0</v>
      </c>
      <c r="M426" s="72">
        <f t="shared" si="127"/>
        <v>86</v>
      </c>
      <c r="N426" s="72">
        <v>0</v>
      </c>
      <c r="O426" s="146">
        <f t="shared" si="128"/>
        <v>1.2168000000000001</v>
      </c>
      <c r="P426" s="157">
        <f>10%</f>
        <v>0.1</v>
      </c>
      <c r="Q426" s="146">
        <f t="shared" si="129"/>
        <v>0.14490000000000003</v>
      </c>
      <c r="R426" s="146">
        <f t="shared" si="130"/>
        <v>0.26000000000000006</v>
      </c>
      <c r="S426" s="146">
        <f t="shared" si="131"/>
        <v>3.9000000000000014E-2</v>
      </c>
      <c r="T426" s="146">
        <f t="shared" si="132"/>
        <v>3.9000000000000014E-2</v>
      </c>
      <c r="U426" s="146">
        <f t="shared" si="133"/>
        <v>3.9000000000000014E-2</v>
      </c>
      <c r="V426" s="146">
        <f t="shared" si="134"/>
        <v>3.9000000000000014E-2</v>
      </c>
      <c r="W426" s="146">
        <f t="shared" si="135"/>
        <v>3.9000000000000014E-2</v>
      </c>
      <c r="X426" s="146">
        <f t="shared" si="136"/>
        <v>6.2400000000000025E-2</v>
      </c>
      <c r="Y426" s="161">
        <f t="shared" si="138"/>
        <v>0.12866666666666668</v>
      </c>
    </row>
    <row r="427" spans="2:25" x14ac:dyDescent="0.2">
      <c r="B427" s="1" t="str">
        <f t="shared" si="137"/>
        <v>金属系28</v>
      </c>
      <c r="C427" s="72">
        <f t="shared" si="139"/>
        <v>28</v>
      </c>
      <c r="D427" s="71" t="s">
        <v>3150</v>
      </c>
      <c r="E427" s="72" t="str">
        <f t="shared" si="120"/>
        <v>物理</v>
      </c>
      <c r="F427" s="72"/>
      <c r="G427" s="72">
        <f t="shared" si="121"/>
        <v>766</v>
      </c>
      <c r="H427" s="72">
        <f t="shared" si="122"/>
        <v>38</v>
      </c>
      <c r="I427" s="72">
        <f t="shared" si="123"/>
        <v>166</v>
      </c>
      <c r="J427" s="72">
        <f t="shared" si="124"/>
        <v>90</v>
      </c>
      <c r="K427" s="72">
        <f t="shared" si="125"/>
        <v>64</v>
      </c>
      <c r="L427" s="72">
        <f t="shared" si="126"/>
        <v>0</v>
      </c>
      <c r="M427" s="72">
        <f t="shared" si="127"/>
        <v>91</v>
      </c>
      <c r="N427" s="72">
        <v>0</v>
      </c>
      <c r="O427" s="146">
        <f t="shared" si="128"/>
        <v>1.2352000000000001</v>
      </c>
      <c r="P427" s="157">
        <f>10%</f>
        <v>0.1</v>
      </c>
      <c r="Q427" s="146">
        <f t="shared" si="129"/>
        <v>0.14605000000000001</v>
      </c>
      <c r="R427" s="146">
        <f t="shared" si="130"/>
        <v>0.27000000000000007</v>
      </c>
      <c r="S427" s="146">
        <f t="shared" si="131"/>
        <v>4.0500000000000015E-2</v>
      </c>
      <c r="T427" s="146">
        <f t="shared" si="132"/>
        <v>4.0500000000000015E-2</v>
      </c>
      <c r="U427" s="146">
        <f t="shared" si="133"/>
        <v>4.0500000000000015E-2</v>
      </c>
      <c r="V427" s="146">
        <f t="shared" si="134"/>
        <v>4.0500000000000015E-2</v>
      </c>
      <c r="W427" s="146">
        <f t="shared" si="135"/>
        <v>4.0500000000000015E-2</v>
      </c>
      <c r="X427" s="146">
        <f t="shared" si="136"/>
        <v>6.4800000000000024E-2</v>
      </c>
      <c r="Y427" s="161">
        <f t="shared" si="138"/>
        <v>0.13033333333333333</v>
      </c>
    </row>
    <row r="428" spans="2:25" x14ac:dyDescent="0.2">
      <c r="B428" s="1" t="str">
        <f t="shared" si="137"/>
        <v>金属系29</v>
      </c>
      <c r="C428" s="72">
        <f t="shared" si="139"/>
        <v>29</v>
      </c>
      <c r="D428" s="71" t="s">
        <v>3150</v>
      </c>
      <c r="E428" s="72" t="str">
        <f t="shared" si="120"/>
        <v>物理</v>
      </c>
      <c r="F428" s="72"/>
      <c r="G428" s="72">
        <f t="shared" si="121"/>
        <v>806</v>
      </c>
      <c r="H428" s="72">
        <f t="shared" si="122"/>
        <v>39</v>
      </c>
      <c r="I428" s="72">
        <f t="shared" si="123"/>
        <v>174</v>
      </c>
      <c r="J428" s="72">
        <f t="shared" si="124"/>
        <v>94</v>
      </c>
      <c r="K428" s="72">
        <f t="shared" si="125"/>
        <v>67</v>
      </c>
      <c r="L428" s="72">
        <f t="shared" si="126"/>
        <v>0</v>
      </c>
      <c r="M428" s="72">
        <f t="shared" si="127"/>
        <v>96</v>
      </c>
      <c r="N428" s="72">
        <v>0</v>
      </c>
      <c r="O428" s="146">
        <f t="shared" si="128"/>
        <v>1.2536</v>
      </c>
      <c r="P428" s="157">
        <f>10%</f>
        <v>0.1</v>
      </c>
      <c r="Q428" s="146">
        <f t="shared" si="129"/>
        <v>0.14720000000000003</v>
      </c>
      <c r="R428" s="146">
        <f t="shared" si="130"/>
        <v>0.28000000000000008</v>
      </c>
      <c r="S428" s="146">
        <f t="shared" si="131"/>
        <v>4.2000000000000016E-2</v>
      </c>
      <c r="T428" s="146">
        <f t="shared" si="132"/>
        <v>4.2000000000000016E-2</v>
      </c>
      <c r="U428" s="146">
        <f t="shared" si="133"/>
        <v>4.2000000000000016E-2</v>
      </c>
      <c r="V428" s="146">
        <f t="shared" si="134"/>
        <v>4.2000000000000016E-2</v>
      </c>
      <c r="W428" s="146">
        <f t="shared" si="135"/>
        <v>4.2000000000000016E-2</v>
      </c>
      <c r="X428" s="146">
        <f t="shared" si="136"/>
        <v>6.7200000000000024E-2</v>
      </c>
      <c r="Y428" s="161">
        <f t="shared" si="138"/>
        <v>0.13200000000000001</v>
      </c>
    </row>
    <row r="429" spans="2:25" x14ac:dyDescent="0.2">
      <c r="B429" s="1" t="str">
        <f t="shared" si="137"/>
        <v>金属系30</v>
      </c>
      <c r="C429" s="72">
        <f t="shared" si="139"/>
        <v>30</v>
      </c>
      <c r="D429" s="71" t="s">
        <v>3150</v>
      </c>
      <c r="E429" s="72" t="str">
        <f t="shared" si="120"/>
        <v>物理</v>
      </c>
      <c r="F429" s="72"/>
      <c r="G429" s="72">
        <f t="shared" si="121"/>
        <v>850</v>
      </c>
      <c r="H429" s="72">
        <f t="shared" si="122"/>
        <v>41</v>
      </c>
      <c r="I429" s="72">
        <f t="shared" si="123"/>
        <v>184</v>
      </c>
      <c r="J429" s="72">
        <f t="shared" si="124"/>
        <v>99</v>
      </c>
      <c r="K429" s="72">
        <f t="shared" si="125"/>
        <v>71</v>
      </c>
      <c r="L429" s="72">
        <f t="shared" si="126"/>
        <v>0</v>
      </c>
      <c r="M429" s="72">
        <f t="shared" si="127"/>
        <v>100</v>
      </c>
      <c r="N429" s="72">
        <v>0</v>
      </c>
      <c r="O429" s="146">
        <f t="shared" si="128"/>
        <v>1.272</v>
      </c>
      <c r="P429" s="157">
        <f>10%</f>
        <v>0.1</v>
      </c>
      <c r="Q429" s="146">
        <f t="shared" si="129"/>
        <v>0.14835000000000004</v>
      </c>
      <c r="R429" s="146">
        <f t="shared" si="130"/>
        <v>0.29000000000000009</v>
      </c>
      <c r="S429" s="146">
        <f t="shared" si="131"/>
        <v>4.3500000000000018E-2</v>
      </c>
      <c r="T429" s="146">
        <f t="shared" si="132"/>
        <v>4.3500000000000018E-2</v>
      </c>
      <c r="U429" s="146">
        <f t="shared" si="133"/>
        <v>4.3500000000000018E-2</v>
      </c>
      <c r="V429" s="146">
        <f t="shared" si="134"/>
        <v>4.3500000000000018E-2</v>
      </c>
      <c r="W429" s="146">
        <f t="shared" si="135"/>
        <v>4.3500000000000018E-2</v>
      </c>
      <c r="X429" s="146">
        <f t="shared" si="136"/>
        <v>6.9600000000000037E-2</v>
      </c>
      <c r="Y429" s="161">
        <f t="shared" si="138"/>
        <v>0.13333333333333333</v>
      </c>
    </row>
    <row r="430" spans="2:25" x14ac:dyDescent="0.2">
      <c r="B430" s="1" t="str">
        <f t="shared" si="137"/>
        <v>金属系31</v>
      </c>
      <c r="C430" s="72">
        <f t="shared" si="139"/>
        <v>31</v>
      </c>
      <c r="D430" s="71" t="s">
        <v>3150</v>
      </c>
      <c r="E430" s="72" t="str">
        <f t="shared" si="120"/>
        <v>物理</v>
      </c>
      <c r="F430" s="72"/>
      <c r="G430" s="72">
        <f t="shared" si="121"/>
        <v>896</v>
      </c>
      <c r="H430" s="72">
        <f t="shared" si="122"/>
        <v>42</v>
      </c>
      <c r="I430" s="72">
        <f t="shared" si="123"/>
        <v>193</v>
      </c>
      <c r="J430" s="72">
        <f t="shared" si="124"/>
        <v>104</v>
      </c>
      <c r="K430" s="72">
        <f t="shared" si="125"/>
        <v>74</v>
      </c>
      <c r="L430" s="72">
        <f t="shared" si="126"/>
        <v>0</v>
      </c>
      <c r="M430" s="72">
        <f t="shared" si="127"/>
        <v>105</v>
      </c>
      <c r="N430" s="72">
        <v>0</v>
      </c>
      <c r="O430" s="146">
        <f t="shared" si="128"/>
        <v>1.2904</v>
      </c>
      <c r="P430" s="157">
        <f>10%</f>
        <v>0.1</v>
      </c>
      <c r="Q430" s="146">
        <f t="shared" si="129"/>
        <v>0.14950000000000002</v>
      </c>
      <c r="R430" s="146">
        <f t="shared" si="130"/>
        <v>0.3000000000000001</v>
      </c>
      <c r="S430" s="146">
        <f t="shared" si="131"/>
        <v>4.5000000000000019E-2</v>
      </c>
      <c r="T430" s="146">
        <f t="shared" si="132"/>
        <v>4.5000000000000019E-2</v>
      </c>
      <c r="U430" s="146">
        <f t="shared" si="133"/>
        <v>4.5000000000000019E-2</v>
      </c>
      <c r="V430" s="146">
        <f t="shared" si="134"/>
        <v>4.5000000000000019E-2</v>
      </c>
      <c r="W430" s="146">
        <f t="shared" si="135"/>
        <v>4.5000000000000019E-2</v>
      </c>
      <c r="X430" s="146">
        <f t="shared" si="136"/>
        <v>7.2000000000000036E-2</v>
      </c>
      <c r="Y430" s="161">
        <f t="shared" si="138"/>
        <v>0.13500000000000001</v>
      </c>
    </row>
    <row r="431" spans="2:25" x14ac:dyDescent="0.2">
      <c r="B431" s="1" t="str">
        <f t="shared" si="137"/>
        <v>金属系32</v>
      </c>
      <c r="C431" s="72">
        <f t="shared" si="139"/>
        <v>32</v>
      </c>
      <c r="D431" s="71" t="s">
        <v>3150</v>
      </c>
      <c r="E431" s="72" t="str">
        <f t="shared" si="120"/>
        <v>物理</v>
      </c>
      <c r="F431" s="72"/>
      <c r="G431" s="72">
        <f t="shared" si="121"/>
        <v>940</v>
      </c>
      <c r="H431" s="72">
        <f t="shared" si="122"/>
        <v>44</v>
      </c>
      <c r="I431" s="72">
        <f t="shared" si="123"/>
        <v>202</v>
      </c>
      <c r="J431" s="72">
        <f t="shared" si="124"/>
        <v>109</v>
      </c>
      <c r="K431" s="72">
        <f t="shared" si="125"/>
        <v>78</v>
      </c>
      <c r="L431" s="72">
        <f t="shared" si="126"/>
        <v>0</v>
      </c>
      <c r="M431" s="72">
        <f t="shared" si="127"/>
        <v>110</v>
      </c>
      <c r="N431" s="72">
        <v>0</v>
      </c>
      <c r="O431" s="146">
        <f t="shared" si="128"/>
        <v>1.3088000000000002</v>
      </c>
      <c r="P431" s="157">
        <f>10%</f>
        <v>0.1</v>
      </c>
      <c r="Q431" s="146">
        <f t="shared" si="129"/>
        <v>0.15065000000000003</v>
      </c>
      <c r="R431" s="146">
        <f t="shared" si="130"/>
        <v>0.31000000000000011</v>
      </c>
      <c r="S431" s="146">
        <f t="shared" si="131"/>
        <v>4.650000000000002E-2</v>
      </c>
      <c r="T431" s="146">
        <f t="shared" si="132"/>
        <v>4.650000000000002E-2</v>
      </c>
      <c r="U431" s="146">
        <f t="shared" si="133"/>
        <v>4.650000000000002E-2</v>
      </c>
      <c r="V431" s="146">
        <f t="shared" si="134"/>
        <v>4.650000000000002E-2</v>
      </c>
      <c r="W431" s="146">
        <f t="shared" si="135"/>
        <v>4.650000000000002E-2</v>
      </c>
      <c r="X431" s="146">
        <f t="shared" si="136"/>
        <v>7.4400000000000036E-2</v>
      </c>
      <c r="Y431" s="161">
        <f t="shared" si="138"/>
        <v>0.13666666666666666</v>
      </c>
    </row>
    <row r="432" spans="2:25" x14ac:dyDescent="0.2">
      <c r="B432" s="1" t="str">
        <f t="shared" si="137"/>
        <v>金属系33</v>
      </c>
      <c r="C432" s="72">
        <f t="shared" si="139"/>
        <v>33</v>
      </c>
      <c r="D432" s="71" t="s">
        <v>3150</v>
      </c>
      <c r="E432" s="72" t="str">
        <f t="shared" si="120"/>
        <v>物理</v>
      </c>
      <c r="F432" s="72"/>
      <c r="G432" s="72">
        <f t="shared" si="121"/>
        <v>984</v>
      </c>
      <c r="H432" s="72">
        <f t="shared" si="122"/>
        <v>45</v>
      </c>
      <c r="I432" s="72">
        <f t="shared" si="123"/>
        <v>212</v>
      </c>
      <c r="J432" s="72">
        <f t="shared" si="124"/>
        <v>115</v>
      </c>
      <c r="K432" s="72">
        <f t="shared" si="125"/>
        <v>82</v>
      </c>
      <c r="L432" s="72">
        <f t="shared" si="126"/>
        <v>0</v>
      </c>
      <c r="M432" s="72">
        <f t="shared" si="127"/>
        <v>116</v>
      </c>
      <c r="N432" s="72">
        <v>0</v>
      </c>
      <c r="O432" s="146">
        <f t="shared" si="128"/>
        <v>1.3271999999999999</v>
      </c>
      <c r="P432" s="157">
        <f>10%</f>
        <v>0.1</v>
      </c>
      <c r="Q432" s="146">
        <f t="shared" si="129"/>
        <v>0.15180000000000002</v>
      </c>
      <c r="R432" s="146">
        <f t="shared" si="130"/>
        <v>0.32000000000000012</v>
      </c>
      <c r="S432" s="146">
        <f t="shared" si="131"/>
        <v>4.8000000000000022E-2</v>
      </c>
      <c r="T432" s="146">
        <f t="shared" si="132"/>
        <v>4.8000000000000022E-2</v>
      </c>
      <c r="U432" s="146">
        <f t="shared" si="133"/>
        <v>4.8000000000000022E-2</v>
      </c>
      <c r="V432" s="146">
        <f t="shared" si="134"/>
        <v>4.8000000000000022E-2</v>
      </c>
      <c r="W432" s="146">
        <f t="shared" si="135"/>
        <v>4.8000000000000022E-2</v>
      </c>
      <c r="X432" s="146">
        <f t="shared" si="136"/>
        <v>7.6800000000000035E-2</v>
      </c>
      <c r="Y432" s="161">
        <f t="shared" si="138"/>
        <v>0.13866666666666666</v>
      </c>
    </row>
    <row r="433" spans="2:25" x14ac:dyDescent="0.2">
      <c r="B433" s="1" t="str">
        <f t="shared" si="137"/>
        <v>金属系34</v>
      </c>
      <c r="C433" s="72">
        <f t="shared" si="139"/>
        <v>34</v>
      </c>
      <c r="D433" s="71" t="s">
        <v>3150</v>
      </c>
      <c r="E433" s="72" t="str">
        <f t="shared" si="120"/>
        <v>物理</v>
      </c>
      <c r="F433" s="72"/>
      <c r="G433" s="72">
        <f t="shared" si="121"/>
        <v>1028</v>
      </c>
      <c r="H433" s="72">
        <f t="shared" si="122"/>
        <v>47</v>
      </c>
      <c r="I433" s="72">
        <f t="shared" si="123"/>
        <v>223</v>
      </c>
      <c r="J433" s="72">
        <f t="shared" si="124"/>
        <v>120</v>
      </c>
      <c r="K433" s="72">
        <f t="shared" si="125"/>
        <v>85</v>
      </c>
      <c r="L433" s="72">
        <f t="shared" si="126"/>
        <v>0</v>
      </c>
      <c r="M433" s="72">
        <f t="shared" si="127"/>
        <v>121</v>
      </c>
      <c r="N433" s="72">
        <v>0</v>
      </c>
      <c r="O433" s="146">
        <f t="shared" si="128"/>
        <v>1.3456000000000001</v>
      </c>
      <c r="P433" s="157">
        <f>10%</f>
        <v>0.1</v>
      </c>
      <c r="Q433" s="146">
        <f t="shared" si="129"/>
        <v>0.15295000000000003</v>
      </c>
      <c r="R433" s="146">
        <f t="shared" si="130"/>
        <v>0.33000000000000013</v>
      </c>
      <c r="S433" s="146">
        <f t="shared" si="131"/>
        <v>4.9500000000000023E-2</v>
      </c>
      <c r="T433" s="146">
        <f t="shared" si="132"/>
        <v>4.9500000000000023E-2</v>
      </c>
      <c r="U433" s="146">
        <f t="shared" si="133"/>
        <v>4.9500000000000023E-2</v>
      </c>
      <c r="V433" s="146">
        <f t="shared" si="134"/>
        <v>4.9500000000000023E-2</v>
      </c>
      <c r="W433" s="146">
        <f t="shared" si="135"/>
        <v>4.9500000000000023E-2</v>
      </c>
      <c r="X433" s="146">
        <f t="shared" si="136"/>
        <v>7.9200000000000048E-2</v>
      </c>
      <c r="Y433" s="161">
        <f t="shared" si="138"/>
        <v>0.14033333333333334</v>
      </c>
    </row>
    <row r="434" spans="2:25" x14ac:dyDescent="0.2">
      <c r="B434" s="1" t="str">
        <f t="shared" si="137"/>
        <v>金属系35</v>
      </c>
      <c r="C434" s="72">
        <f t="shared" si="139"/>
        <v>35</v>
      </c>
      <c r="D434" s="71" t="s">
        <v>3150</v>
      </c>
      <c r="E434" s="72" t="str">
        <f t="shared" si="120"/>
        <v>物理</v>
      </c>
      <c r="F434" s="72"/>
      <c r="G434" s="72">
        <f t="shared" si="121"/>
        <v>1074</v>
      </c>
      <c r="H434" s="72">
        <f t="shared" si="122"/>
        <v>48</v>
      </c>
      <c r="I434" s="72">
        <f t="shared" si="123"/>
        <v>232</v>
      </c>
      <c r="J434" s="72">
        <f t="shared" si="124"/>
        <v>126</v>
      </c>
      <c r="K434" s="72">
        <f t="shared" si="125"/>
        <v>89</v>
      </c>
      <c r="L434" s="72">
        <f t="shared" si="126"/>
        <v>0</v>
      </c>
      <c r="M434" s="72">
        <f t="shared" si="127"/>
        <v>127</v>
      </c>
      <c r="N434" s="72">
        <v>0</v>
      </c>
      <c r="O434" s="146">
        <f t="shared" si="128"/>
        <v>1.3640000000000001</v>
      </c>
      <c r="P434" s="157">
        <f>10%</f>
        <v>0.1</v>
      </c>
      <c r="Q434" s="146">
        <f t="shared" si="129"/>
        <v>0.15410000000000004</v>
      </c>
      <c r="R434" s="146">
        <f t="shared" si="130"/>
        <v>0.34000000000000014</v>
      </c>
      <c r="S434" s="146">
        <f t="shared" si="131"/>
        <v>5.1000000000000024E-2</v>
      </c>
      <c r="T434" s="146">
        <f t="shared" si="132"/>
        <v>5.1000000000000024E-2</v>
      </c>
      <c r="U434" s="146">
        <f t="shared" si="133"/>
        <v>5.1000000000000024E-2</v>
      </c>
      <c r="V434" s="146">
        <f t="shared" si="134"/>
        <v>5.1000000000000024E-2</v>
      </c>
      <c r="W434" s="146">
        <f t="shared" si="135"/>
        <v>5.1000000000000024E-2</v>
      </c>
      <c r="X434" s="146">
        <f t="shared" si="136"/>
        <v>8.1600000000000047E-2</v>
      </c>
      <c r="Y434" s="161">
        <f t="shared" si="138"/>
        <v>0.14233333333333334</v>
      </c>
    </row>
    <row r="435" spans="2:25" x14ac:dyDescent="0.2">
      <c r="B435" s="1" t="str">
        <f t="shared" si="137"/>
        <v>金属系36</v>
      </c>
      <c r="C435" s="72">
        <f t="shared" si="139"/>
        <v>36</v>
      </c>
      <c r="D435" s="71" t="s">
        <v>3150</v>
      </c>
      <c r="E435" s="72" t="str">
        <f t="shared" si="120"/>
        <v>物理</v>
      </c>
      <c r="F435" s="72"/>
      <c r="G435" s="72">
        <f t="shared" si="121"/>
        <v>1124</v>
      </c>
      <c r="H435" s="72">
        <f t="shared" si="122"/>
        <v>50</v>
      </c>
      <c r="I435" s="72">
        <f t="shared" si="123"/>
        <v>242</v>
      </c>
      <c r="J435" s="72">
        <f t="shared" si="124"/>
        <v>130</v>
      </c>
      <c r="K435" s="72">
        <f t="shared" si="125"/>
        <v>93</v>
      </c>
      <c r="L435" s="72">
        <f t="shared" si="126"/>
        <v>0</v>
      </c>
      <c r="M435" s="72">
        <f t="shared" si="127"/>
        <v>132</v>
      </c>
      <c r="N435" s="72">
        <v>0</v>
      </c>
      <c r="O435" s="146">
        <f t="shared" si="128"/>
        <v>1.3824000000000001</v>
      </c>
      <c r="P435" s="157">
        <f>10%</f>
        <v>0.1</v>
      </c>
      <c r="Q435" s="146">
        <f t="shared" si="129"/>
        <v>0.15525000000000003</v>
      </c>
      <c r="R435" s="146">
        <f t="shared" si="130"/>
        <v>0.35000000000000014</v>
      </c>
      <c r="S435" s="146">
        <f t="shared" si="131"/>
        <v>5.2500000000000026E-2</v>
      </c>
      <c r="T435" s="146">
        <f t="shared" si="132"/>
        <v>5.2500000000000026E-2</v>
      </c>
      <c r="U435" s="146">
        <f t="shared" si="133"/>
        <v>5.2500000000000026E-2</v>
      </c>
      <c r="V435" s="146">
        <f t="shared" si="134"/>
        <v>5.2500000000000026E-2</v>
      </c>
      <c r="W435" s="146">
        <f t="shared" si="135"/>
        <v>5.2500000000000026E-2</v>
      </c>
      <c r="X435" s="146">
        <f t="shared" si="136"/>
        <v>8.4000000000000047E-2</v>
      </c>
      <c r="Y435" s="161">
        <f t="shared" si="138"/>
        <v>0.14400000000000002</v>
      </c>
    </row>
    <row r="436" spans="2:25" x14ac:dyDescent="0.2">
      <c r="B436" s="1" t="str">
        <f t="shared" si="137"/>
        <v>金属系37</v>
      </c>
      <c r="C436" s="72">
        <f t="shared" si="139"/>
        <v>37</v>
      </c>
      <c r="D436" s="71" t="s">
        <v>3150</v>
      </c>
      <c r="E436" s="72" t="str">
        <f t="shared" si="120"/>
        <v>物理</v>
      </c>
      <c r="F436" s="72"/>
      <c r="G436" s="72">
        <f t="shared" si="121"/>
        <v>1174</v>
      </c>
      <c r="H436" s="72">
        <f t="shared" si="122"/>
        <v>52</v>
      </c>
      <c r="I436" s="72">
        <f t="shared" si="123"/>
        <v>253</v>
      </c>
      <c r="J436" s="72">
        <f t="shared" si="124"/>
        <v>136</v>
      </c>
      <c r="K436" s="72">
        <f t="shared" si="125"/>
        <v>97</v>
      </c>
      <c r="L436" s="72">
        <f t="shared" si="126"/>
        <v>0</v>
      </c>
      <c r="M436" s="72">
        <f t="shared" si="127"/>
        <v>138</v>
      </c>
      <c r="N436" s="72">
        <v>0</v>
      </c>
      <c r="O436" s="146">
        <f t="shared" si="128"/>
        <v>1.4008</v>
      </c>
      <c r="P436" s="157">
        <f>10%</f>
        <v>0.1</v>
      </c>
      <c r="Q436" s="146">
        <f t="shared" si="129"/>
        <v>0.15640000000000004</v>
      </c>
      <c r="R436" s="146">
        <f t="shared" si="130"/>
        <v>0.36000000000000015</v>
      </c>
      <c r="S436" s="146">
        <f t="shared" si="131"/>
        <v>5.4000000000000027E-2</v>
      </c>
      <c r="T436" s="146">
        <f t="shared" si="132"/>
        <v>5.4000000000000027E-2</v>
      </c>
      <c r="U436" s="146">
        <f t="shared" si="133"/>
        <v>5.4000000000000027E-2</v>
      </c>
      <c r="V436" s="146">
        <f t="shared" si="134"/>
        <v>5.4000000000000027E-2</v>
      </c>
      <c r="W436" s="146">
        <f t="shared" si="135"/>
        <v>5.4000000000000027E-2</v>
      </c>
      <c r="X436" s="146">
        <f t="shared" si="136"/>
        <v>8.6400000000000046E-2</v>
      </c>
      <c r="Y436" s="161">
        <f t="shared" si="138"/>
        <v>0.14600000000000002</v>
      </c>
    </row>
    <row r="437" spans="2:25" x14ac:dyDescent="0.2">
      <c r="B437" s="1" t="str">
        <f t="shared" si="137"/>
        <v>金属系38</v>
      </c>
      <c r="C437" s="72">
        <f t="shared" si="139"/>
        <v>38</v>
      </c>
      <c r="D437" s="71" t="s">
        <v>3150</v>
      </c>
      <c r="E437" s="72" t="str">
        <f t="shared" si="120"/>
        <v>物理</v>
      </c>
      <c r="F437" s="72"/>
      <c r="G437" s="72">
        <f t="shared" si="121"/>
        <v>1222</v>
      </c>
      <c r="H437" s="72">
        <f t="shared" si="122"/>
        <v>54</v>
      </c>
      <c r="I437" s="72">
        <f t="shared" si="123"/>
        <v>264</v>
      </c>
      <c r="J437" s="72">
        <f t="shared" si="124"/>
        <v>142</v>
      </c>
      <c r="K437" s="72">
        <f t="shared" si="125"/>
        <v>102</v>
      </c>
      <c r="L437" s="72">
        <f t="shared" si="126"/>
        <v>0</v>
      </c>
      <c r="M437" s="72">
        <f t="shared" si="127"/>
        <v>144</v>
      </c>
      <c r="N437" s="72">
        <v>0</v>
      </c>
      <c r="O437" s="146">
        <f t="shared" si="128"/>
        <v>1.4192</v>
      </c>
      <c r="P437" s="157">
        <f>10%</f>
        <v>0.1</v>
      </c>
      <c r="Q437" s="146">
        <f t="shared" si="129"/>
        <v>0.15755000000000002</v>
      </c>
      <c r="R437" s="146">
        <f t="shared" si="130"/>
        <v>0.37000000000000016</v>
      </c>
      <c r="S437" s="146">
        <f t="shared" si="131"/>
        <v>5.5500000000000028E-2</v>
      </c>
      <c r="T437" s="146">
        <f t="shared" si="132"/>
        <v>5.5500000000000028E-2</v>
      </c>
      <c r="U437" s="146">
        <f t="shared" si="133"/>
        <v>5.5500000000000028E-2</v>
      </c>
      <c r="V437" s="146">
        <f t="shared" si="134"/>
        <v>5.5500000000000028E-2</v>
      </c>
      <c r="W437" s="146">
        <f t="shared" si="135"/>
        <v>5.5500000000000028E-2</v>
      </c>
      <c r="X437" s="146">
        <f t="shared" si="136"/>
        <v>8.8800000000000046E-2</v>
      </c>
      <c r="Y437" s="161">
        <f t="shared" si="138"/>
        <v>0.14800000000000002</v>
      </c>
    </row>
    <row r="438" spans="2:25" x14ac:dyDescent="0.2">
      <c r="B438" s="1" t="str">
        <f t="shared" si="137"/>
        <v>金属系39</v>
      </c>
      <c r="C438" s="72">
        <f t="shared" si="139"/>
        <v>39</v>
      </c>
      <c r="D438" s="71" t="s">
        <v>3150</v>
      </c>
      <c r="E438" s="72" t="str">
        <f t="shared" si="120"/>
        <v>物理</v>
      </c>
      <c r="F438" s="72"/>
      <c r="G438" s="72">
        <f t="shared" si="121"/>
        <v>1270</v>
      </c>
      <c r="H438" s="72">
        <f t="shared" si="122"/>
        <v>56</v>
      </c>
      <c r="I438" s="72">
        <f t="shared" si="123"/>
        <v>276</v>
      </c>
      <c r="J438" s="72">
        <f t="shared" si="124"/>
        <v>148</v>
      </c>
      <c r="K438" s="72">
        <f t="shared" si="125"/>
        <v>106</v>
      </c>
      <c r="L438" s="72">
        <f t="shared" si="126"/>
        <v>0</v>
      </c>
      <c r="M438" s="72">
        <f t="shared" si="127"/>
        <v>149</v>
      </c>
      <c r="N438" s="72">
        <v>0</v>
      </c>
      <c r="O438" s="146">
        <f t="shared" si="128"/>
        <v>1.4376</v>
      </c>
      <c r="P438" s="157">
        <f>10%</f>
        <v>0.1</v>
      </c>
      <c r="Q438" s="146">
        <f t="shared" si="129"/>
        <v>0.15870000000000004</v>
      </c>
      <c r="R438" s="146">
        <f t="shared" si="130"/>
        <v>0.38000000000000017</v>
      </c>
      <c r="S438" s="146">
        <f t="shared" si="131"/>
        <v>5.700000000000003E-2</v>
      </c>
      <c r="T438" s="146">
        <f t="shared" si="132"/>
        <v>5.700000000000003E-2</v>
      </c>
      <c r="U438" s="146">
        <f t="shared" si="133"/>
        <v>5.700000000000003E-2</v>
      </c>
      <c r="V438" s="146">
        <f t="shared" si="134"/>
        <v>5.700000000000003E-2</v>
      </c>
      <c r="W438" s="146">
        <f t="shared" si="135"/>
        <v>5.700000000000003E-2</v>
      </c>
      <c r="X438" s="146">
        <f t="shared" si="136"/>
        <v>9.1200000000000059E-2</v>
      </c>
      <c r="Y438" s="161">
        <f t="shared" si="138"/>
        <v>0.14966666666666667</v>
      </c>
    </row>
    <row r="439" spans="2:25" x14ac:dyDescent="0.2">
      <c r="B439" s="1" t="str">
        <f t="shared" si="137"/>
        <v>金属系40</v>
      </c>
      <c r="C439" s="72">
        <f t="shared" si="139"/>
        <v>40</v>
      </c>
      <c r="D439" s="71" t="s">
        <v>3150</v>
      </c>
      <c r="E439" s="72" t="str">
        <f t="shared" si="120"/>
        <v>物理</v>
      </c>
      <c r="F439" s="72"/>
      <c r="G439" s="72">
        <f t="shared" si="121"/>
        <v>1318</v>
      </c>
      <c r="H439" s="72">
        <f t="shared" si="122"/>
        <v>58</v>
      </c>
      <c r="I439" s="72">
        <f t="shared" si="123"/>
        <v>287</v>
      </c>
      <c r="J439" s="72">
        <f t="shared" si="124"/>
        <v>154</v>
      </c>
      <c r="K439" s="72">
        <f t="shared" si="125"/>
        <v>110</v>
      </c>
      <c r="L439" s="72">
        <f t="shared" si="126"/>
        <v>0</v>
      </c>
      <c r="M439" s="72">
        <f t="shared" si="127"/>
        <v>155</v>
      </c>
      <c r="N439" s="72">
        <v>0</v>
      </c>
      <c r="O439" s="146">
        <f t="shared" si="128"/>
        <v>1.4560000000000002</v>
      </c>
      <c r="P439" s="157">
        <f>10%</f>
        <v>0.1</v>
      </c>
      <c r="Q439" s="146">
        <f t="shared" si="129"/>
        <v>0.15985000000000005</v>
      </c>
      <c r="R439" s="146">
        <f t="shared" si="130"/>
        <v>0.39000000000000018</v>
      </c>
      <c r="S439" s="146">
        <f t="shared" si="131"/>
        <v>5.8500000000000031E-2</v>
      </c>
      <c r="T439" s="146">
        <f t="shared" si="132"/>
        <v>5.8500000000000031E-2</v>
      </c>
      <c r="U439" s="146">
        <f t="shared" si="133"/>
        <v>5.8500000000000031E-2</v>
      </c>
      <c r="V439" s="146">
        <f t="shared" si="134"/>
        <v>5.8500000000000031E-2</v>
      </c>
      <c r="W439" s="146">
        <f t="shared" si="135"/>
        <v>5.8500000000000031E-2</v>
      </c>
      <c r="X439" s="146">
        <f t="shared" si="136"/>
        <v>9.3600000000000058E-2</v>
      </c>
      <c r="Y439" s="161">
        <f t="shared" si="138"/>
        <v>0.15166666666666667</v>
      </c>
    </row>
    <row r="440" spans="2:25" x14ac:dyDescent="0.2">
      <c r="B440" s="1" t="str">
        <f t="shared" si="137"/>
        <v>金属系41</v>
      </c>
      <c r="C440" s="72">
        <f t="shared" si="139"/>
        <v>41</v>
      </c>
      <c r="D440" s="71" t="s">
        <v>3150</v>
      </c>
      <c r="E440" s="72" t="str">
        <f t="shared" si="120"/>
        <v>物理</v>
      </c>
      <c r="F440" s="72"/>
      <c r="G440" s="72">
        <f t="shared" si="121"/>
        <v>1370</v>
      </c>
      <c r="H440" s="72">
        <f t="shared" si="122"/>
        <v>60</v>
      </c>
      <c r="I440" s="72">
        <f t="shared" si="123"/>
        <v>299</v>
      </c>
      <c r="J440" s="72">
        <f t="shared" si="124"/>
        <v>160</v>
      </c>
      <c r="K440" s="72">
        <f t="shared" si="125"/>
        <v>115</v>
      </c>
      <c r="L440" s="72">
        <f t="shared" si="126"/>
        <v>0</v>
      </c>
      <c r="M440" s="72">
        <f t="shared" si="127"/>
        <v>160</v>
      </c>
      <c r="N440" s="72">
        <v>0</v>
      </c>
      <c r="O440" s="146">
        <f t="shared" si="128"/>
        <v>1.4744000000000002</v>
      </c>
      <c r="P440" s="157">
        <f>10%</f>
        <v>0.1</v>
      </c>
      <c r="Q440" s="146">
        <f t="shared" si="129"/>
        <v>0.16100000000000003</v>
      </c>
      <c r="R440" s="146">
        <f t="shared" si="130"/>
        <v>0.40000000000000019</v>
      </c>
      <c r="S440" s="146">
        <f t="shared" si="131"/>
        <v>6.0000000000000032E-2</v>
      </c>
      <c r="T440" s="146">
        <f t="shared" si="132"/>
        <v>6.0000000000000032E-2</v>
      </c>
      <c r="U440" s="146">
        <f t="shared" si="133"/>
        <v>6.0000000000000032E-2</v>
      </c>
      <c r="V440" s="146">
        <f t="shared" si="134"/>
        <v>6.0000000000000032E-2</v>
      </c>
      <c r="W440" s="146">
        <f t="shared" si="135"/>
        <v>6.0000000000000032E-2</v>
      </c>
      <c r="X440" s="146">
        <f t="shared" si="136"/>
        <v>9.6000000000000058E-2</v>
      </c>
      <c r="Y440" s="161">
        <f t="shared" si="138"/>
        <v>0.15333333333333332</v>
      </c>
    </row>
    <row r="441" spans="2:25" x14ac:dyDescent="0.2">
      <c r="B441" s="1" t="str">
        <f t="shared" si="137"/>
        <v>金属系42</v>
      </c>
      <c r="C441" s="72">
        <f t="shared" si="139"/>
        <v>42</v>
      </c>
      <c r="D441" s="71" t="s">
        <v>3150</v>
      </c>
      <c r="E441" s="72" t="str">
        <f t="shared" si="120"/>
        <v>物理</v>
      </c>
      <c r="F441" s="72"/>
      <c r="G441" s="72">
        <f t="shared" si="121"/>
        <v>1422</v>
      </c>
      <c r="H441" s="72">
        <f t="shared" si="122"/>
        <v>62</v>
      </c>
      <c r="I441" s="72">
        <f t="shared" si="123"/>
        <v>310</v>
      </c>
      <c r="J441" s="72">
        <f t="shared" si="124"/>
        <v>166</v>
      </c>
      <c r="K441" s="72">
        <f t="shared" si="125"/>
        <v>119</v>
      </c>
      <c r="L441" s="72">
        <f t="shared" si="126"/>
        <v>0</v>
      </c>
      <c r="M441" s="72">
        <f t="shared" si="127"/>
        <v>167</v>
      </c>
      <c r="N441" s="72">
        <v>0</v>
      </c>
      <c r="O441" s="146">
        <f t="shared" si="128"/>
        <v>1.4928000000000001</v>
      </c>
      <c r="P441" s="157">
        <f>10%</f>
        <v>0.1</v>
      </c>
      <c r="Q441" s="146">
        <f t="shared" si="129"/>
        <v>0.16215000000000004</v>
      </c>
      <c r="R441" s="146">
        <f t="shared" si="130"/>
        <v>0.4100000000000002</v>
      </c>
      <c r="S441" s="146">
        <f t="shared" si="131"/>
        <v>6.1500000000000034E-2</v>
      </c>
      <c r="T441" s="146">
        <f t="shared" si="132"/>
        <v>6.1500000000000034E-2</v>
      </c>
      <c r="U441" s="146">
        <f t="shared" si="133"/>
        <v>6.1500000000000034E-2</v>
      </c>
      <c r="V441" s="146">
        <f t="shared" si="134"/>
        <v>6.1500000000000034E-2</v>
      </c>
      <c r="W441" s="146">
        <f t="shared" si="135"/>
        <v>6.1500000000000034E-2</v>
      </c>
      <c r="X441" s="146">
        <f t="shared" si="136"/>
        <v>9.8400000000000057E-2</v>
      </c>
      <c r="Y441" s="161">
        <f t="shared" si="138"/>
        <v>0.15566666666666668</v>
      </c>
    </row>
    <row r="442" spans="2:25" x14ac:dyDescent="0.2">
      <c r="B442" s="1" t="str">
        <f t="shared" si="137"/>
        <v>金属系43</v>
      </c>
      <c r="C442" s="72">
        <f t="shared" si="139"/>
        <v>43</v>
      </c>
      <c r="D442" s="71" t="s">
        <v>3150</v>
      </c>
      <c r="E442" s="72" t="str">
        <f t="shared" si="120"/>
        <v>物理</v>
      </c>
      <c r="F442" s="72"/>
      <c r="G442" s="72">
        <f t="shared" si="121"/>
        <v>1476</v>
      </c>
      <c r="H442" s="72">
        <f t="shared" si="122"/>
        <v>64</v>
      </c>
      <c r="I442" s="72">
        <f t="shared" si="123"/>
        <v>322</v>
      </c>
      <c r="J442" s="72">
        <f t="shared" si="124"/>
        <v>172</v>
      </c>
      <c r="K442" s="72">
        <f t="shared" si="125"/>
        <v>124</v>
      </c>
      <c r="L442" s="72">
        <f t="shared" si="126"/>
        <v>0</v>
      </c>
      <c r="M442" s="72">
        <f t="shared" si="127"/>
        <v>173</v>
      </c>
      <c r="N442" s="72">
        <v>0</v>
      </c>
      <c r="O442" s="146">
        <f t="shared" si="128"/>
        <v>1.5111999999999999</v>
      </c>
      <c r="P442" s="157">
        <f>10%</f>
        <v>0.1</v>
      </c>
      <c r="Q442" s="146">
        <f t="shared" si="129"/>
        <v>0.16330000000000003</v>
      </c>
      <c r="R442" s="146">
        <f t="shared" si="130"/>
        <v>0.42000000000000021</v>
      </c>
      <c r="S442" s="146">
        <f t="shared" si="131"/>
        <v>6.3000000000000028E-2</v>
      </c>
      <c r="T442" s="146">
        <f t="shared" si="132"/>
        <v>6.3000000000000028E-2</v>
      </c>
      <c r="U442" s="146">
        <f t="shared" si="133"/>
        <v>6.3000000000000028E-2</v>
      </c>
      <c r="V442" s="146">
        <f t="shared" si="134"/>
        <v>6.3000000000000028E-2</v>
      </c>
      <c r="W442" s="146">
        <f t="shared" si="135"/>
        <v>6.3000000000000028E-2</v>
      </c>
      <c r="X442" s="146">
        <f t="shared" si="136"/>
        <v>0.10080000000000006</v>
      </c>
      <c r="Y442" s="161">
        <f t="shared" si="138"/>
        <v>0.15766666666666668</v>
      </c>
    </row>
    <row r="443" spans="2:25" x14ac:dyDescent="0.2">
      <c r="B443" s="1" t="str">
        <f t="shared" si="137"/>
        <v>金属系44</v>
      </c>
      <c r="C443" s="72">
        <f t="shared" si="139"/>
        <v>44</v>
      </c>
      <c r="D443" s="71" t="s">
        <v>3150</v>
      </c>
      <c r="E443" s="72" t="str">
        <f t="shared" si="120"/>
        <v>物理</v>
      </c>
      <c r="F443" s="72"/>
      <c r="G443" s="72">
        <f t="shared" si="121"/>
        <v>1530</v>
      </c>
      <c r="H443" s="72">
        <f t="shared" si="122"/>
        <v>66</v>
      </c>
      <c r="I443" s="72">
        <f t="shared" si="123"/>
        <v>334</v>
      </c>
      <c r="J443" s="72">
        <f t="shared" si="124"/>
        <v>178</v>
      </c>
      <c r="K443" s="72">
        <f t="shared" si="125"/>
        <v>128</v>
      </c>
      <c r="L443" s="72">
        <f t="shared" si="126"/>
        <v>0</v>
      </c>
      <c r="M443" s="72">
        <f t="shared" si="127"/>
        <v>180</v>
      </c>
      <c r="N443" s="72">
        <v>0</v>
      </c>
      <c r="O443" s="146">
        <f t="shared" si="128"/>
        <v>1.5296000000000001</v>
      </c>
      <c r="P443" s="157">
        <f>10%</f>
        <v>0.1</v>
      </c>
      <c r="Q443" s="146">
        <f t="shared" si="129"/>
        <v>0.16445000000000004</v>
      </c>
      <c r="R443" s="146">
        <f t="shared" si="130"/>
        <v>0.43000000000000022</v>
      </c>
      <c r="S443" s="146">
        <f t="shared" si="131"/>
        <v>6.450000000000003E-2</v>
      </c>
      <c r="T443" s="146">
        <f t="shared" si="132"/>
        <v>6.450000000000003E-2</v>
      </c>
      <c r="U443" s="146">
        <f t="shared" si="133"/>
        <v>6.450000000000003E-2</v>
      </c>
      <c r="V443" s="146">
        <f t="shared" si="134"/>
        <v>6.450000000000003E-2</v>
      </c>
      <c r="W443" s="146">
        <f t="shared" si="135"/>
        <v>6.450000000000003E-2</v>
      </c>
      <c r="X443" s="146">
        <f t="shared" si="136"/>
        <v>0.10320000000000006</v>
      </c>
      <c r="Y443" s="161">
        <f t="shared" si="138"/>
        <v>0.16</v>
      </c>
    </row>
    <row r="444" spans="2:25" x14ac:dyDescent="0.2">
      <c r="B444" s="1" t="str">
        <f t="shared" si="137"/>
        <v>金属系45</v>
      </c>
      <c r="C444" s="72">
        <f t="shared" si="139"/>
        <v>45</v>
      </c>
      <c r="D444" s="71" t="s">
        <v>3150</v>
      </c>
      <c r="E444" s="72" t="str">
        <f t="shared" si="120"/>
        <v>物理</v>
      </c>
      <c r="F444" s="72"/>
      <c r="G444" s="72">
        <f t="shared" si="121"/>
        <v>1582</v>
      </c>
      <c r="H444" s="72">
        <f t="shared" si="122"/>
        <v>68</v>
      </c>
      <c r="I444" s="72">
        <f t="shared" si="123"/>
        <v>347</v>
      </c>
      <c r="J444" s="72">
        <f t="shared" si="124"/>
        <v>184</v>
      </c>
      <c r="K444" s="72">
        <f t="shared" si="125"/>
        <v>133</v>
      </c>
      <c r="L444" s="72">
        <f t="shared" si="126"/>
        <v>0</v>
      </c>
      <c r="M444" s="72">
        <f t="shared" si="127"/>
        <v>186</v>
      </c>
      <c r="N444" s="72">
        <v>0</v>
      </c>
      <c r="O444" s="146">
        <f t="shared" si="128"/>
        <v>1.548</v>
      </c>
      <c r="P444" s="157">
        <f>10%</f>
        <v>0.1</v>
      </c>
      <c r="Q444" s="146">
        <f t="shared" si="129"/>
        <v>0.16560000000000002</v>
      </c>
      <c r="R444" s="146">
        <f t="shared" si="130"/>
        <v>0.44000000000000022</v>
      </c>
      <c r="S444" s="146">
        <f t="shared" si="131"/>
        <v>6.6000000000000031E-2</v>
      </c>
      <c r="T444" s="146">
        <f t="shared" si="132"/>
        <v>6.6000000000000031E-2</v>
      </c>
      <c r="U444" s="146">
        <f t="shared" si="133"/>
        <v>6.6000000000000031E-2</v>
      </c>
      <c r="V444" s="146">
        <f t="shared" si="134"/>
        <v>6.6000000000000031E-2</v>
      </c>
      <c r="W444" s="146">
        <f t="shared" si="135"/>
        <v>6.6000000000000031E-2</v>
      </c>
      <c r="X444" s="146">
        <f t="shared" si="136"/>
        <v>0.10560000000000005</v>
      </c>
      <c r="Y444" s="161">
        <f t="shared" si="138"/>
        <v>0.16200000000000001</v>
      </c>
    </row>
    <row r="445" spans="2:25" x14ac:dyDescent="0.2">
      <c r="B445" s="1" t="str">
        <f t="shared" si="137"/>
        <v>金属系46</v>
      </c>
      <c r="C445" s="72">
        <f t="shared" si="139"/>
        <v>46</v>
      </c>
      <c r="D445" s="71" t="s">
        <v>3150</v>
      </c>
      <c r="E445" s="72" t="str">
        <f t="shared" si="120"/>
        <v>物理</v>
      </c>
      <c r="F445" s="72"/>
      <c r="G445" s="72">
        <f t="shared" si="121"/>
        <v>1634</v>
      </c>
      <c r="H445" s="72">
        <f t="shared" si="122"/>
        <v>70</v>
      </c>
      <c r="I445" s="72">
        <f t="shared" si="123"/>
        <v>359</v>
      </c>
      <c r="J445" s="72">
        <f t="shared" si="124"/>
        <v>192</v>
      </c>
      <c r="K445" s="72">
        <f t="shared" si="125"/>
        <v>138</v>
      </c>
      <c r="L445" s="72">
        <f t="shared" si="126"/>
        <v>0</v>
      </c>
      <c r="M445" s="72">
        <f t="shared" si="127"/>
        <v>192</v>
      </c>
      <c r="N445" s="72">
        <v>0</v>
      </c>
      <c r="O445" s="146">
        <f t="shared" si="128"/>
        <v>1.5664000000000002</v>
      </c>
      <c r="P445" s="157">
        <f>10%</f>
        <v>0.1</v>
      </c>
      <c r="Q445" s="146">
        <f t="shared" si="129"/>
        <v>0.16675000000000004</v>
      </c>
      <c r="R445" s="146">
        <f t="shared" si="130"/>
        <v>0.45000000000000023</v>
      </c>
      <c r="S445" s="146">
        <f t="shared" si="131"/>
        <v>6.7500000000000032E-2</v>
      </c>
      <c r="T445" s="146">
        <f t="shared" si="132"/>
        <v>6.7500000000000032E-2</v>
      </c>
      <c r="U445" s="146">
        <f t="shared" si="133"/>
        <v>6.7500000000000032E-2</v>
      </c>
      <c r="V445" s="146">
        <f t="shared" si="134"/>
        <v>6.7500000000000032E-2</v>
      </c>
      <c r="W445" s="146">
        <f t="shared" si="135"/>
        <v>6.7500000000000032E-2</v>
      </c>
      <c r="X445" s="146">
        <f t="shared" si="136"/>
        <v>0.10800000000000005</v>
      </c>
      <c r="Y445" s="161">
        <f t="shared" si="138"/>
        <v>0.16400000000000001</v>
      </c>
    </row>
    <row r="446" spans="2:25" x14ac:dyDescent="0.2">
      <c r="B446" s="1" t="str">
        <f t="shared" si="137"/>
        <v>金属系47</v>
      </c>
      <c r="C446" s="72">
        <f t="shared" si="139"/>
        <v>47</v>
      </c>
      <c r="D446" s="71" t="s">
        <v>3150</v>
      </c>
      <c r="E446" s="72" t="str">
        <f t="shared" si="120"/>
        <v>物理</v>
      </c>
      <c r="F446" s="72"/>
      <c r="G446" s="72">
        <f t="shared" si="121"/>
        <v>1690</v>
      </c>
      <c r="H446" s="72">
        <f t="shared" si="122"/>
        <v>72</v>
      </c>
      <c r="I446" s="72">
        <f t="shared" si="123"/>
        <v>372</v>
      </c>
      <c r="J446" s="72">
        <f t="shared" si="124"/>
        <v>198</v>
      </c>
      <c r="K446" s="72">
        <f t="shared" si="125"/>
        <v>143</v>
      </c>
      <c r="L446" s="72">
        <f t="shared" si="126"/>
        <v>0</v>
      </c>
      <c r="M446" s="72">
        <f t="shared" si="127"/>
        <v>199</v>
      </c>
      <c r="N446" s="72">
        <v>0</v>
      </c>
      <c r="O446" s="146">
        <f t="shared" si="128"/>
        <v>1.5848</v>
      </c>
      <c r="P446" s="157">
        <f>10%</f>
        <v>0.1</v>
      </c>
      <c r="Q446" s="146">
        <f t="shared" si="129"/>
        <v>0.16790000000000005</v>
      </c>
      <c r="R446" s="146">
        <f t="shared" si="130"/>
        <v>0.46000000000000024</v>
      </c>
      <c r="S446" s="146">
        <f t="shared" si="131"/>
        <v>6.9000000000000034E-2</v>
      </c>
      <c r="T446" s="146">
        <f t="shared" si="132"/>
        <v>6.9000000000000034E-2</v>
      </c>
      <c r="U446" s="146">
        <f t="shared" si="133"/>
        <v>6.9000000000000034E-2</v>
      </c>
      <c r="V446" s="146">
        <f t="shared" si="134"/>
        <v>6.9000000000000034E-2</v>
      </c>
      <c r="W446" s="146">
        <f t="shared" si="135"/>
        <v>6.9000000000000034E-2</v>
      </c>
      <c r="X446" s="146">
        <f t="shared" si="136"/>
        <v>0.11040000000000005</v>
      </c>
      <c r="Y446" s="161">
        <f t="shared" si="138"/>
        <v>0.16633333333333333</v>
      </c>
    </row>
    <row r="447" spans="2:25" x14ac:dyDescent="0.2">
      <c r="B447" s="1" t="str">
        <f t="shared" si="137"/>
        <v>金属系48</v>
      </c>
      <c r="C447" s="72">
        <f t="shared" si="139"/>
        <v>48</v>
      </c>
      <c r="D447" s="71" t="s">
        <v>3150</v>
      </c>
      <c r="E447" s="72" t="str">
        <f t="shared" si="120"/>
        <v>物理</v>
      </c>
      <c r="F447" s="72"/>
      <c r="G447" s="72">
        <f t="shared" si="121"/>
        <v>1746</v>
      </c>
      <c r="H447" s="72">
        <f t="shared" si="122"/>
        <v>74</v>
      </c>
      <c r="I447" s="72">
        <f t="shared" si="123"/>
        <v>386</v>
      </c>
      <c r="J447" s="72">
        <f t="shared" si="124"/>
        <v>205</v>
      </c>
      <c r="K447" s="72">
        <f t="shared" si="125"/>
        <v>148</v>
      </c>
      <c r="L447" s="72">
        <f t="shared" si="126"/>
        <v>0</v>
      </c>
      <c r="M447" s="72">
        <f t="shared" si="127"/>
        <v>205</v>
      </c>
      <c r="N447" s="72">
        <v>0</v>
      </c>
      <c r="O447" s="146">
        <f t="shared" si="128"/>
        <v>1.6032000000000002</v>
      </c>
      <c r="P447" s="157">
        <f>10%</f>
        <v>0.1</v>
      </c>
      <c r="Q447" s="146">
        <f t="shared" si="129"/>
        <v>0.16905000000000003</v>
      </c>
      <c r="R447" s="146">
        <f t="shared" si="130"/>
        <v>0.47000000000000025</v>
      </c>
      <c r="S447" s="146">
        <f t="shared" si="131"/>
        <v>7.0500000000000035E-2</v>
      </c>
      <c r="T447" s="146">
        <f t="shared" si="132"/>
        <v>7.0500000000000035E-2</v>
      </c>
      <c r="U447" s="146">
        <f t="shared" si="133"/>
        <v>7.0500000000000035E-2</v>
      </c>
      <c r="V447" s="146">
        <f t="shared" si="134"/>
        <v>7.0500000000000035E-2</v>
      </c>
      <c r="W447" s="146">
        <f t="shared" si="135"/>
        <v>7.0500000000000035E-2</v>
      </c>
      <c r="X447" s="146">
        <f t="shared" si="136"/>
        <v>0.11280000000000007</v>
      </c>
      <c r="Y447" s="161">
        <f t="shared" si="138"/>
        <v>0.16833333333333333</v>
      </c>
    </row>
    <row r="448" spans="2:25" x14ac:dyDescent="0.2">
      <c r="B448" s="1" t="str">
        <f t="shared" si="137"/>
        <v>金属系49</v>
      </c>
      <c r="C448" s="72">
        <f t="shared" si="139"/>
        <v>49</v>
      </c>
      <c r="D448" s="71" t="s">
        <v>3150</v>
      </c>
      <c r="E448" s="72" t="str">
        <f t="shared" si="120"/>
        <v>物理</v>
      </c>
      <c r="F448" s="72"/>
      <c r="G448" s="72">
        <f t="shared" si="121"/>
        <v>1804</v>
      </c>
      <c r="H448" s="72">
        <f t="shared" si="122"/>
        <v>76</v>
      </c>
      <c r="I448" s="72">
        <f t="shared" si="123"/>
        <v>400</v>
      </c>
      <c r="J448" s="72">
        <f t="shared" si="124"/>
        <v>211</v>
      </c>
      <c r="K448" s="72">
        <f t="shared" si="125"/>
        <v>154</v>
      </c>
      <c r="L448" s="72">
        <f t="shared" si="126"/>
        <v>0</v>
      </c>
      <c r="M448" s="72">
        <f t="shared" si="127"/>
        <v>212</v>
      </c>
      <c r="N448" s="72">
        <v>0</v>
      </c>
      <c r="O448" s="146">
        <f t="shared" si="128"/>
        <v>1.6215999999999999</v>
      </c>
      <c r="P448" s="157">
        <f>10%</f>
        <v>0.1</v>
      </c>
      <c r="Q448" s="146">
        <f t="shared" si="129"/>
        <v>0.17020000000000005</v>
      </c>
      <c r="R448" s="146">
        <f t="shared" si="130"/>
        <v>0.48000000000000026</v>
      </c>
      <c r="S448" s="146">
        <f t="shared" si="131"/>
        <v>7.2000000000000036E-2</v>
      </c>
      <c r="T448" s="146">
        <f t="shared" si="132"/>
        <v>7.2000000000000036E-2</v>
      </c>
      <c r="U448" s="146">
        <f t="shared" si="133"/>
        <v>7.2000000000000036E-2</v>
      </c>
      <c r="V448" s="146">
        <f t="shared" si="134"/>
        <v>7.2000000000000036E-2</v>
      </c>
      <c r="W448" s="146">
        <f t="shared" si="135"/>
        <v>7.2000000000000036E-2</v>
      </c>
      <c r="X448" s="146">
        <f t="shared" si="136"/>
        <v>0.11520000000000007</v>
      </c>
      <c r="Y448" s="161">
        <f t="shared" si="138"/>
        <v>0.17066666666666669</v>
      </c>
    </row>
    <row r="449" spans="2:25" x14ac:dyDescent="0.2">
      <c r="B449" s="1" t="str">
        <f t="shared" si="137"/>
        <v>金属系50</v>
      </c>
      <c r="C449" s="72">
        <f t="shared" si="139"/>
        <v>50</v>
      </c>
      <c r="D449" s="71" t="s">
        <v>3150</v>
      </c>
      <c r="E449" s="72" t="str">
        <f t="shared" si="120"/>
        <v>物理</v>
      </c>
      <c r="F449" s="72"/>
      <c r="G449" s="72">
        <f t="shared" si="121"/>
        <v>1862</v>
      </c>
      <c r="H449" s="72">
        <f t="shared" si="122"/>
        <v>78</v>
      </c>
      <c r="I449" s="72">
        <f t="shared" si="123"/>
        <v>414</v>
      </c>
      <c r="J449" s="72">
        <f t="shared" si="124"/>
        <v>218</v>
      </c>
      <c r="K449" s="72">
        <f t="shared" si="125"/>
        <v>159</v>
      </c>
      <c r="L449" s="72">
        <f t="shared" si="126"/>
        <v>0</v>
      </c>
      <c r="M449" s="72">
        <f t="shared" si="127"/>
        <v>218</v>
      </c>
      <c r="N449" s="72">
        <v>0</v>
      </c>
      <c r="O449" s="146">
        <f t="shared" si="128"/>
        <v>1.64</v>
      </c>
      <c r="P449" s="157">
        <f>10%</f>
        <v>0.1</v>
      </c>
      <c r="Q449" s="146">
        <f t="shared" si="129"/>
        <v>0.17135000000000003</v>
      </c>
      <c r="R449" s="146">
        <f t="shared" si="130"/>
        <v>0.49000000000000027</v>
      </c>
      <c r="S449" s="146">
        <f t="shared" si="131"/>
        <v>7.3500000000000038E-2</v>
      </c>
      <c r="T449" s="146">
        <f t="shared" si="132"/>
        <v>7.3500000000000038E-2</v>
      </c>
      <c r="U449" s="146">
        <f t="shared" si="133"/>
        <v>7.3500000000000038E-2</v>
      </c>
      <c r="V449" s="146">
        <f t="shared" si="134"/>
        <v>7.3500000000000038E-2</v>
      </c>
      <c r="W449" s="146">
        <f t="shared" si="135"/>
        <v>7.3500000000000038E-2</v>
      </c>
      <c r="X449" s="146">
        <f t="shared" si="136"/>
        <v>0.11760000000000007</v>
      </c>
      <c r="Y449" s="161">
        <f t="shared" si="138"/>
        <v>0.17266666666666669</v>
      </c>
    </row>
    <row r="450" spans="2:25" x14ac:dyDescent="0.2">
      <c r="B450" s="1" t="str">
        <f t="shared" si="137"/>
        <v>金属系51</v>
      </c>
      <c r="C450" s="72">
        <f t="shared" si="139"/>
        <v>51</v>
      </c>
      <c r="D450" s="71" t="s">
        <v>3150</v>
      </c>
      <c r="E450" s="72" t="str">
        <f t="shared" si="120"/>
        <v>物理</v>
      </c>
      <c r="F450" s="72"/>
      <c r="G450" s="72">
        <f t="shared" si="121"/>
        <v>1918</v>
      </c>
      <c r="H450" s="72">
        <f t="shared" si="122"/>
        <v>80</v>
      </c>
      <c r="I450" s="72">
        <f t="shared" si="123"/>
        <v>427</v>
      </c>
      <c r="J450" s="72">
        <f t="shared" si="124"/>
        <v>224</v>
      </c>
      <c r="K450" s="72">
        <f t="shared" si="125"/>
        <v>164</v>
      </c>
      <c r="L450" s="72">
        <f t="shared" si="126"/>
        <v>0</v>
      </c>
      <c r="M450" s="72">
        <f t="shared" si="127"/>
        <v>224</v>
      </c>
      <c r="N450" s="72">
        <v>0</v>
      </c>
      <c r="O450" s="146">
        <f t="shared" si="128"/>
        <v>1.6584000000000001</v>
      </c>
      <c r="P450" s="157">
        <f>10%</f>
        <v>0.1</v>
      </c>
      <c r="Q450" s="146">
        <f t="shared" si="129"/>
        <v>0.17250000000000004</v>
      </c>
      <c r="R450" s="146">
        <f t="shared" si="130"/>
        <v>0.50000000000000022</v>
      </c>
      <c r="S450" s="146">
        <f t="shared" si="131"/>
        <v>7.5000000000000039E-2</v>
      </c>
      <c r="T450" s="146">
        <f t="shared" si="132"/>
        <v>7.5000000000000039E-2</v>
      </c>
      <c r="U450" s="146">
        <f t="shared" si="133"/>
        <v>7.5000000000000039E-2</v>
      </c>
      <c r="V450" s="146">
        <f t="shared" si="134"/>
        <v>7.5000000000000039E-2</v>
      </c>
      <c r="W450" s="146">
        <f t="shared" si="135"/>
        <v>7.5000000000000039E-2</v>
      </c>
      <c r="X450" s="146">
        <f t="shared" si="136"/>
        <v>0.12000000000000006</v>
      </c>
      <c r="Y450" s="161">
        <f t="shared" si="138"/>
        <v>0.17466666666666669</v>
      </c>
    </row>
    <row r="451" spans="2:25" x14ac:dyDescent="0.2">
      <c r="B451" s="1" t="str">
        <f t="shared" si="137"/>
        <v>金属系52</v>
      </c>
      <c r="C451" s="72">
        <f t="shared" si="139"/>
        <v>52</v>
      </c>
      <c r="D451" s="71" t="s">
        <v>3150</v>
      </c>
      <c r="E451" s="72" t="str">
        <f t="shared" si="120"/>
        <v>物理</v>
      </c>
      <c r="F451" s="72"/>
      <c r="G451" s="72">
        <f t="shared" si="121"/>
        <v>1974</v>
      </c>
      <c r="H451" s="72">
        <f t="shared" si="122"/>
        <v>82</v>
      </c>
      <c r="I451" s="72">
        <f t="shared" si="123"/>
        <v>441</v>
      </c>
      <c r="J451" s="72">
        <f t="shared" si="124"/>
        <v>231</v>
      </c>
      <c r="K451" s="72">
        <f t="shared" si="125"/>
        <v>170</v>
      </c>
      <c r="L451" s="72">
        <f t="shared" si="126"/>
        <v>0</v>
      </c>
      <c r="M451" s="72">
        <f t="shared" si="127"/>
        <v>231</v>
      </c>
      <c r="N451" s="72">
        <v>0</v>
      </c>
      <c r="O451" s="146">
        <f t="shared" si="128"/>
        <v>1.6768000000000001</v>
      </c>
      <c r="P451" s="157">
        <f>10%</f>
        <v>0.1</v>
      </c>
      <c r="Q451" s="146">
        <f t="shared" si="129"/>
        <v>0.17365000000000005</v>
      </c>
      <c r="R451" s="146">
        <f t="shared" si="130"/>
        <v>0.51000000000000023</v>
      </c>
      <c r="S451" s="146">
        <f t="shared" si="131"/>
        <v>7.650000000000004E-2</v>
      </c>
      <c r="T451" s="146">
        <f t="shared" si="132"/>
        <v>7.650000000000004E-2</v>
      </c>
      <c r="U451" s="146">
        <f t="shared" si="133"/>
        <v>7.650000000000004E-2</v>
      </c>
      <c r="V451" s="146">
        <f t="shared" si="134"/>
        <v>7.650000000000004E-2</v>
      </c>
      <c r="W451" s="146">
        <f t="shared" si="135"/>
        <v>7.650000000000004E-2</v>
      </c>
      <c r="X451" s="146">
        <f t="shared" si="136"/>
        <v>0.12240000000000006</v>
      </c>
      <c r="Y451" s="161">
        <f t="shared" si="138"/>
        <v>0.17699999999999999</v>
      </c>
    </row>
    <row r="452" spans="2:25" x14ac:dyDescent="0.2">
      <c r="B452" s="1" t="str">
        <f t="shared" si="137"/>
        <v>金属系53</v>
      </c>
      <c r="C452" s="72">
        <f t="shared" si="139"/>
        <v>53</v>
      </c>
      <c r="D452" s="71" t="s">
        <v>3150</v>
      </c>
      <c r="E452" s="72" t="str">
        <f t="shared" ref="E452:E515" si="140">VLOOKUP(D452,monster_per,2,FALSE)</f>
        <v>物理</v>
      </c>
      <c r="F452" s="72"/>
      <c r="G452" s="72">
        <f t="shared" ref="G452:G515" si="141">INT(VLOOKUP($C452,monster_lvl,2,FALSE)*(1+VLOOKUP($D452,monster_per,3,FALSE)))</f>
        <v>2032</v>
      </c>
      <c r="H452" s="72">
        <f t="shared" ref="H452:H515" si="142">INT(VLOOKUP($C452,monster_lvl,3,FALSE)*(1+VLOOKUP($D452,monster_per,4,FALSE)))</f>
        <v>84</v>
      </c>
      <c r="I452" s="72">
        <f t="shared" ref="I452:I515" si="143">INT(VLOOKUP($C452,monster_lvl,4,FALSE)*(1+VLOOKUP($D452,monster_per,5,FALSE)))</f>
        <v>456</v>
      </c>
      <c r="J452" s="72">
        <f t="shared" ref="J452:J515" si="144">INT(VLOOKUP($C452,monster_lvl,5,FALSE)*(1+VLOOKUP($D452,monster_per,11,FALSE)))</f>
        <v>238</v>
      </c>
      <c r="K452" s="72">
        <f t="shared" ref="K452:K515" si="145">INT(VLOOKUP($C452,monster_lvl,6,FALSE)*(1+VLOOKUP($D452,monster_per,6,FALSE)))</f>
        <v>175</v>
      </c>
      <c r="L452" s="72">
        <f t="shared" ref="L452:L515" si="146">INT(VLOOKUP($C452,monster_lvl,7,FALSE)*(1+VLOOKUP($D452,monster_per,7,FALSE)))</f>
        <v>0</v>
      </c>
      <c r="M452" s="72">
        <f t="shared" ref="M452:M515" si="147">INT(VLOOKUP($C452,monster_lvl,8,FALSE)*(1+VLOOKUP($D452,monster_per,12,FALSE)))</f>
        <v>238</v>
      </c>
      <c r="N452" s="72">
        <v>0</v>
      </c>
      <c r="O452" s="146">
        <f t="shared" ref="O452:O515" si="148">VLOOKUP($C452,monster_lvl,10,FALSE)*(1+VLOOKUP($D452,monster_per,9,FALSE))</f>
        <v>1.6951999999999998</v>
      </c>
      <c r="P452" s="157">
        <f>10%</f>
        <v>0.1</v>
      </c>
      <c r="Q452" s="146">
        <f t="shared" ref="Q452:Q515" si="149">VLOOKUP($C452,monster_lvl,12,FALSE)*(1+VLOOKUP($D452,monster_per,8,FALSE))</f>
        <v>0.17480000000000004</v>
      </c>
      <c r="R452" s="146">
        <f t="shared" ref="R452:R515" si="150">VLOOKUP($C452,monster_lvl,13,FALSE)*(1+VLOOKUP($D452,monster_per,13,FALSE))</f>
        <v>0.52000000000000024</v>
      </c>
      <c r="S452" s="146">
        <f t="shared" ref="S452:S515" si="151">VLOOKUP($C452,monster_lvl,14,FALSE)*(1+VLOOKUP($D452,monster_per,14,FALSE))</f>
        <v>7.8000000000000042E-2</v>
      </c>
      <c r="T452" s="146">
        <f t="shared" ref="T452:T515" si="152">VLOOKUP($C452,monster_lvl,15,FALSE)*(1+VLOOKUP($D452,monster_per,15,FALSE))</f>
        <v>7.8000000000000042E-2</v>
      </c>
      <c r="U452" s="146">
        <f t="shared" ref="U452:U515" si="153">VLOOKUP($C452,monster_lvl,16,FALSE)*(1+VLOOKUP($D452,monster_per,16,FALSE))</f>
        <v>7.8000000000000042E-2</v>
      </c>
      <c r="V452" s="146">
        <f t="shared" ref="V452:V515" si="154">VLOOKUP($C452,monster_lvl,17,FALSE)*(1+VLOOKUP($D452,monster_per,17,FALSE))</f>
        <v>7.8000000000000042E-2</v>
      </c>
      <c r="W452" s="146">
        <f t="shared" ref="W452:W515" si="155">VLOOKUP($C452,monster_lvl,18,FALSE)*(1+VLOOKUP($D452,monster_per,18,FALSE))</f>
        <v>7.8000000000000042E-2</v>
      </c>
      <c r="X452" s="146">
        <f t="shared" ref="X452:X515" si="156">VLOOKUP($C452,monster_lvl,19,FALSE)*(1+VLOOKUP($D452,monster_per,19,FALSE))</f>
        <v>0.12480000000000008</v>
      </c>
      <c r="Y452" s="161">
        <f t="shared" si="138"/>
        <v>0.17933333333333334</v>
      </c>
    </row>
    <row r="453" spans="2:25" x14ac:dyDescent="0.2">
      <c r="B453" s="1" t="str">
        <f t="shared" ref="B453:B516" si="157">D453&amp;C453</f>
        <v>金属系54</v>
      </c>
      <c r="C453" s="72">
        <f t="shared" si="139"/>
        <v>54</v>
      </c>
      <c r="D453" s="71" t="s">
        <v>3150</v>
      </c>
      <c r="E453" s="72" t="str">
        <f t="shared" si="140"/>
        <v>物理</v>
      </c>
      <c r="F453" s="72"/>
      <c r="G453" s="72">
        <f t="shared" si="141"/>
        <v>2090</v>
      </c>
      <c r="H453" s="72">
        <f t="shared" si="142"/>
        <v>86</v>
      </c>
      <c r="I453" s="72">
        <f t="shared" si="143"/>
        <v>471</v>
      </c>
      <c r="J453" s="72">
        <f t="shared" si="144"/>
        <v>246</v>
      </c>
      <c r="K453" s="72">
        <f t="shared" si="145"/>
        <v>181</v>
      </c>
      <c r="L453" s="72">
        <f t="shared" si="146"/>
        <v>0</v>
      </c>
      <c r="M453" s="72">
        <f t="shared" si="147"/>
        <v>245</v>
      </c>
      <c r="N453" s="72">
        <v>0</v>
      </c>
      <c r="O453" s="146">
        <f t="shared" si="148"/>
        <v>1.7136</v>
      </c>
      <c r="P453" s="157">
        <f>10%</f>
        <v>0.1</v>
      </c>
      <c r="Q453" s="146">
        <f t="shared" si="149"/>
        <v>0.17595000000000005</v>
      </c>
      <c r="R453" s="146">
        <f t="shared" si="150"/>
        <v>0.53000000000000025</v>
      </c>
      <c r="S453" s="146">
        <f t="shared" si="151"/>
        <v>7.9500000000000043E-2</v>
      </c>
      <c r="T453" s="146">
        <f t="shared" si="152"/>
        <v>7.9500000000000043E-2</v>
      </c>
      <c r="U453" s="146">
        <f t="shared" si="153"/>
        <v>7.9500000000000043E-2</v>
      </c>
      <c r="V453" s="146">
        <f t="shared" si="154"/>
        <v>7.9500000000000043E-2</v>
      </c>
      <c r="W453" s="146">
        <f t="shared" si="155"/>
        <v>7.9500000000000043E-2</v>
      </c>
      <c r="X453" s="146">
        <f t="shared" si="156"/>
        <v>0.12720000000000006</v>
      </c>
      <c r="Y453" s="161">
        <f t="shared" ref="Y453:Y493" si="158">(M453/30)%+P453</f>
        <v>0.18166666666666667</v>
      </c>
    </row>
    <row r="454" spans="2:25" x14ac:dyDescent="0.2">
      <c r="B454" s="1" t="str">
        <f t="shared" si="157"/>
        <v>金属系55</v>
      </c>
      <c r="C454" s="72">
        <f t="shared" si="139"/>
        <v>55</v>
      </c>
      <c r="D454" s="71" t="s">
        <v>3150</v>
      </c>
      <c r="E454" s="72" t="str">
        <f t="shared" si="140"/>
        <v>物理</v>
      </c>
      <c r="F454" s="72"/>
      <c r="G454" s="72">
        <f t="shared" si="141"/>
        <v>2150</v>
      </c>
      <c r="H454" s="72">
        <f t="shared" si="142"/>
        <v>88</v>
      </c>
      <c r="I454" s="72">
        <f t="shared" si="143"/>
        <v>486</v>
      </c>
      <c r="J454" s="72">
        <f t="shared" si="144"/>
        <v>253</v>
      </c>
      <c r="K454" s="72">
        <f t="shared" si="145"/>
        <v>187</v>
      </c>
      <c r="L454" s="72">
        <f t="shared" si="146"/>
        <v>0</v>
      </c>
      <c r="M454" s="72">
        <f t="shared" si="147"/>
        <v>252</v>
      </c>
      <c r="N454" s="72">
        <v>0</v>
      </c>
      <c r="O454" s="146">
        <f t="shared" si="148"/>
        <v>1.7320000000000002</v>
      </c>
      <c r="P454" s="157">
        <f>10%</f>
        <v>0.1</v>
      </c>
      <c r="Q454" s="146">
        <f t="shared" si="149"/>
        <v>0.17710000000000004</v>
      </c>
      <c r="R454" s="146">
        <f t="shared" si="150"/>
        <v>0.54000000000000026</v>
      </c>
      <c r="S454" s="146">
        <f t="shared" si="151"/>
        <v>8.1000000000000044E-2</v>
      </c>
      <c r="T454" s="146">
        <f t="shared" si="152"/>
        <v>8.1000000000000044E-2</v>
      </c>
      <c r="U454" s="146">
        <f t="shared" si="153"/>
        <v>8.1000000000000044E-2</v>
      </c>
      <c r="V454" s="146">
        <f t="shared" si="154"/>
        <v>8.1000000000000044E-2</v>
      </c>
      <c r="W454" s="146">
        <f t="shared" si="155"/>
        <v>8.1000000000000044E-2</v>
      </c>
      <c r="X454" s="146">
        <f t="shared" si="156"/>
        <v>0.12960000000000008</v>
      </c>
      <c r="Y454" s="161">
        <f t="shared" si="158"/>
        <v>0.184</v>
      </c>
    </row>
    <row r="455" spans="2:25" x14ac:dyDescent="0.2">
      <c r="B455" s="1" t="str">
        <f t="shared" si="157"/>
        <v>金属系56</v>
      </c>
      <c r="C455" s="72">
        <f t="shared" si="139"/>
        <v>56</v>
      </c>
      <c r="D455" s="71" t="s">
        <v>3150</v>
      </c>
      <c r="E455" s="72" t="str">
        <f t="shared" si="140"/>
        <v>物理</v>
      </c>
      <c r="F455" s="72"/>
      <c r="G455" s="72">
        <f t="shared" si="141"/>
        <v>2212</v>
      </c>
      <c r="H455" s="72">
        <f t="shared" si="142"/>
        <v>90</v>
      </c>
      <c r="I455" s="72">
        <f t="shared" si="143"/>
        <v>502</v>
      </c>
      <c r="J455" s="72">
        <f t="shared" si="144"/>
        <v>260</v>
      </c>
      <c r="K455" s="72">
        <f t="shared" si="145"/>
        <v>193</v>
      </c>
      <c r="L455" s="72">
        <f t="shared" si="146"/>
        <v>0</v>
      </c>
      <c r="M455" s="72">
        <f t="shared" si="147"/>
        <v>260</v>
      </c>
      <c r="N455" s="72">
        <v>0</v>
      </c>
      <c r="O455" s="146">
        <f t="shared" si="148"/>
        <v>1.7504</v>
      </c>
      <c r="P455" s="157">
        <f>10%</f>
        <v>0.1</v>
      </c>
      <c r="Q455" s="146">
        <f t="shared" si="149"/>
        <v>0.17825000000000005</v>
      </c>
      <c r="R455" s="146">
        <f t="shared" si="150"/>
        <v>0.55000000000000027</v>
      </c>
      <c r="S455" s="146">
        <f t="shared" si="151"/>
        <v>8.2500000000000046E-2</v>
      </c>
      <c r="T455" s="146">
        <f t="shared" si="152"/>
        <v>8.2500000000000046E-2</v>
      </c>
      <c r="U455" s="146">
        <f t="shared" si="153"/>
        <v>8.2500000000000046E-2</v>
      </c>
      <c r="V455" s="146">
        <f t="shared" si="154"/>
        <v>8.2500000000000046E-2</v>
      </c>
      <c r="W455" s="146">
        <f t="shared" si="155"/>
        <v>8.2500000000000046E-2</v>
      </c>
      <c r="X455" s="146">
        <f t="shared" si="156"/>
        <v>0.13200000000000009</v>
      </c>
      <c r="Y455" s="161">
        <f t="shared" si="158"/>
        <v>0.18666666666666665</v>
      </c>
    </row>
    <row r="456" spans="2:25" x14ac:dyDescent="0.2">
      <c r="B456" s="1" t="str">
        <f t="shared" si="157"/>
        <v>金属系57</v>
      </c>
      <c r="C456" s="72">
        <f t="shared" si="139"/>
        <v>57</v>
      </c>
      <c r="D456" s="71" t="s">
        <v>3150</v>
      </c>
      <c r="E456" s="72" t="str">
        <f t="shared" si="140"/>
        <v>物理</v>
      </c>
      <c r="F456" s="72"/>
      <c r="G456" s="72">
        <f t="shared" si="141"/>
        <v>2272</v>
      </c>
      <c r="H456" s="72">
        <f t="shared" si="142"/>
        <v>92</v>
      </c>
      <c r="I456" s="72">
        <f t="shared" si="143"/>
        <v>517</v>
      </c>
      <c r="J456" s="72">
        <f t="shared" si="144"/>
        <v>267</v>
      </c>
      <c r="K456" s="72">
        <f t="shared" si="145"/>
        <v>199</v>
      </c>
      <c r="L456" s="72">
        <f t="shared" si="146"/>
        <v>0</v>
      </c>
      <c r="M456" s="72">
        <f t="shared" si="147"/>
        <v>267</v>
      </c>
      <c r="N456" s="72">
        <v>0</v>
      </c>
      <c r="O456" s="146">
        <f t="shared" si="148"/>
        <v>1.7687999999999999</v>
      </c>
      <c r="P456" s="157">
        <f>10%</f>
        <v>0.1</v>
      </c>
      <c r="Q456" s="146">
        <f t="shared" si="149"/>
        <v>0.17940000000000006</v>
      </c>
      <c r="R456" s="146">
        <f t="shared" si="150"/>
        <v>0.56000000000000028</v>
      </c>
      <c r="S456" s="146">
        <f t="shared" si="151"/>
        <v>8.4000000000000047E-2</v>
      </c>
      <c r="T456" s="146">
        <f t="shared" si="152"/>
        <v>8.4000000000000047E-2</v>
      </c>
      <c r="U456" s="146">
        <f t="shared" si="153"/>
        <v>8.4000000000000047E-2</v>
      </c>
      <c r="V456" s="146">
        <f t="shared" si="154"/>
        <v>8.4000000000000047E-2</v>
      </c>
      <c r="W456" s="146">
        <f t="shared" si="155"/>
        <v>8.4000000000000047E-2</v>
      </c>
      <c r="X456" s="146">
        <f t="shared" si="156"/>
        <v>0.13440000000000007</v>
      </c>
      <c r="Y456" s="161">
        <f t="shared" si="158"/>
        <v>0.189</v>
      </c>
    </row>
    <row r="457" spans="2:25" x14ac:dyDescent="0.2">
      <c r="B457" s="1" t="str">
        <f t="shared" si="157"/>
        <v>金属系58</v>
      </c>
      <c r="C457" s="72">
        <f t="shared" si="139"/>
        <v>58</v>
      </c>
      <c r="D457" s="71" t="s">
        <v>3150</v>
      </c>
      <c r="E457" s="72" t="str">
        <f t="shared" si="140"/>
        <v>物理</v>
      </c>
      <c r="F457" s="72"/>
      <c r="G457" s="72">
        <f t="shared" si="141"/>
        <v>2334</v>
      </c>
      <c r="H457" s="72">
        <f t="shared" si="142"/>
        <v>94</v>
      </c>
      <c r="I457" s="72">
        <f t="shared" si="143"/>
        <v>533</v>
      </c>
      <c r="J457" s="72">
        <f t="shared" si="144"/>
        <v>274</v>
      </c>
      <c r="K457" s="72">
        <f t="shared" si="145"/>
        <v>205</v>
      </c>
      <c r="L457" s="72">
        <f t="shared" si="146"/>
        <v>0</v>
      </c>
      <c r="M457" s="72">
        <f t="shared" si="147"/>
        <v>274</v>
      </c>
      <c r="N457" s="72">
        <v>0</v>
      </c>
      <c r="O457" s="146">
        <f t="shared" si="148"/>
        <v>1.7872000000000001</v>
      </c>
      <c r="P457" s="157">
        <f>10%</f>
        <v>0.1</v>
      </c>
      <c r="Q457" s="146">
        <f t="shared" si="149"/>
        <v>0.18055000000000004</v>
      </c>
      <c r="R457" s="146">
        <f t="shared" si="150"/>
        <v>0.57000000000000028</v>
      </c>
      <c r="S457" s="146">
        <f t="shared" si="151"/>
        <v>8.5500000000000048E-2</v>
      </c>
      <c r="T457" s="146">
        <f t="shared" si="152"/>
        <v>8.5500000000000048E-2</v>
      </c>
      <c r="U457" s="146">
        <f t="shared" si="153"/>
        <v>8.5500000000000048E-2</v>
      </c>
      <c r="V457" s="146">
        <f t="shared" si="154"/>
        <v>8.5500000000000048E-2</v>
      </c>
      <c r="W457" s="146">
        <f t="shared" si="155"/>
        <v>8.5500000000000048E-2</v>
      </c>
      <c r="X457" s="146">
        <f t="shared" si="156"/>
        <v>0.13680000000000009</v>
      </c>
      <c r="Y457" s="161">
        <f t="shared" si="158"/>
        <v>0.19133333333333333</v>
      </c>
    </row>
    <row r="458" spans="2:25" x14ac:dyDescent="0.2">
      <c r="B458" s="1" t="str">
        <f t="shared" si="157"/>
        <v>金属系59</v>
      </c>
      <c r="C458" s="72">
        <f t="shared" si="139"/>
        <v>59</v>
      </c>
      <c r="D458" s="71" t="s">
        <v>3150</v>
      </c>
      <c r="E458" s="72" t="str">
        <f t="shared" si="140"/>
        <v>物理</v>
      </c>
      <c r="F458" s="72"/>
      <c r="G458" s="72">
        <f t="shared" si="141"/>
        <v>2392</v>
      </c>
      <c r="H458" s="72">
        <f t="shared" si="142"/>
        <v>96</v>
      </c>
      <c r="I458" s="72">
        <f t="shared" si="143"/>
        <v>549</v>
      </c>
      <c r="J458" s="72">
        <f t="shared" si="144"/>
        <v>283</v>
      </c>
      <c r="K458" s="72">
        <f t="shared" si="145"/>
        <v>211</v>
      </c>
      <c r="L458" s="72">
        <f t="shared" si="146"/>
        <v>0</v>
      </c>
      <c r="M458" s="72">
        <f t="shared" si="147"/>
        <v>281</v>
      </c>
      <c r="N458" s="72">
        <v>0</v>
      </c>
      <c r="O458" s="146">
        <f t="shared" si="148"/>
        <v>1.8056000000000001</v>
      </c>
      <c r="P458" s="157">
        <f>10%</f>
        <v>0.1</v>
      </c>
      <c r="Q458" s="146">
        <f t="shared" si="149"/>
        <v>0.18170000000000006</v>
      </c>
      <c r="R458" s="146">
        <f t="shared" si="150"/>
        <v>0.58000000000000029</v>
      </c>
      <c r="S458" s="146">
        <f t="shared" si="151"/>
        <v>8.700000000000005E-2</v>
      </c>
      <c r="T458" s="146">
        <f t="shared" si="152"/>
        <v>8.700000000000005E-2</v>
      </c>
      <c r="U458" s="146">
        <f t="shared" si="153"/>
        <v>8.700000000000005E-2</v>
      </c>
      <c r="V458" s="146">
        <f t="shared" si="154"/>
        <v>8.700000000000005E-2</v>
      </c>
      <c r="W458" s="146">
        <f t="shared" si="155"/>
        <v>8.700000000000005E-2</v>
      </c>
      <c r="X458" s="146">
        <f t="shared" si="156"/>
        <v>0.13920000000000007</v>
      </c>
      <c r="Y458" s="161">
        <f t="shared" si="158"/>
        <v>0.19366666666666668</v>
      </c>
    </row>
    <row r="459" spans="2:25" x14ac:dyDescent="0.2">
      <c r="B459" s="1" t="str">
        <f t="shared" si="157"/>
        <v>金属系60</v>
      </c>
      <c r="C459" s="72">
        <f t="shared" si="139"/>
        <v>60</v>
      </c>
      <c r="D459" s="71" t="s">
        <v>3150</v>
      </c>
      <c r="E459" s="72" t="str">
        <f t="shared" si="140"/>
        <v>物理</v>
      </c>
      <c r="F459" s="72"/>
      <c r="G459" s="72">
        <f t="shared" si="141"/>
        <v>2452</v>
      </c>
      <c r="H459" s="72">
        <f t="shared" si="142"/>
        <v>98</v>
      </c>
      <c r="I459" s="72">
        <f t="shared" si="143"/>
        <v>566</v>
      </c>
      <c r="J459" s="72">
        <f t="shared" si="144"/>
        <v>290</v>
      </c>
      <c r="K459" s="72">
        <f t="shared" si="145"/>
        <v>217</v>
      </c>
      <c r="L459" s="72">
        <f t="shared" si="146"/>
        <v>0</v>
      </c>
      <c r="M459" s="72">
        <f t="shared" si="147"/>
        <v>288</v>
      </c>
      <c r="N459" s="72">
        <v>0</v>
      </c>
      <c r="O459" s="146">
        <f t="shared" si="148"/>
        <v>1.8239999999999998</v>
      </c>
      <c r="P459" s="157">
        <f>10%</f>
        <v>0.1</v>
      </c>
      <c r="Q459" s="146">
        <f t="shared" si="149"/>
        <v>0.18285000000000004</v>
      </c>
      <c r="R459" s="146">
        <f t="shared" si="150"/>
        <v>0.5900000000000003</v>
      </c>
      <c r="S459" s="146">
        <f t="shared" si="151"/>
        <v>8.8500000000000051E-2</v>
      </c>
      <c r="T459" s="146">
        <f t="shared" si="152"/>
        <v>8.8500000000000051E-2</v>
      </c>
      <c r="U459" s="146">
        <f t="shared" si="153"/>
        <v>8.8500000000000051E-2</v>
      </c>
      <c r="V459" s="146">
        <f t="shared" si="154"/>
        <v>8.8500000000000051E-2</v>
      </c>
      <c r="W459" s="146">
        <f t="shared" si="155"/>
        <v>8.8500000000000051E-2</v>
      </c>
      <c r="X459" s="146">
        <f t="shared" si="156"/>
        <v>0.14160000000000009</v>
      </c>
      <c r="Y459" s="161">
        <f t="shared" si="158"/>
        <v>0.19600000000000001</v>
      </c>
    </row>
    <row r="460" spans="2:25" x14ac:dyDescent="0.2">
      <c r="B460" s="1" t="str">
        <f t="shared" si="157"/>
        <v>金属系61</v>
      </c>
      <c r="C460" s="72">
        <f t="shared" si="139"/>
        <v>61</v>
      </c>
      <c r="D460" s="71" t="s">
        <v>3150</v>
      </c>
      <c r="E460" s="72" t="str">
        <f t="shared" si="140"/>
        <v>物理</v>
      </c>
      <c r="F460" s="72"/>
      <c r="G460" s="72">
        <f t="shared" si="141"/>
        <v>2514</v>
      </c>
      <c r="H460" s="72">
        <f t="shared" si="142"/>
        <v>100</v>
      </c>
      <c r="I460" s="72">
        <f t="shared" si="143"/>
        <v>584</v>
      </c>
      <c r="J460" s="72">
        <f t="shared" si="144"/>
        <v>298</v>
      </c>
      <c r="K460" s="72">
        <f t="shared" si="145"/>
        <v>224</v>
      </c>
      <c r="L460" s="72">
        <f t="shared" si="146"/>
        <v>0</v>
      </c>
      <c r="M460" s="72">
        <f t="shared" si="147"/>
        <v>296</v>
      </c>
      <c r="N460" s="72">
        <v>0</v>
      </c>
      <c r="O460" s="146">
        <f t="shared" si="148"/>
        <v>1.8424</v>
      </c>
      <c r="P460" s="157">
        <f>10%</f>
        <v>0.1</v>
      </c>
      <c r="Q460" s="146">
        <f t="shared" si="149"/>
        <v>0.18400000000000005</v>
      </c>
      <c r="R460" s="146">
        <f t="shared" si="150"/>
        <v>0.60000000000000031</v>
      </c>
      <c r="S460" s="146">
        <f t="shared" si="151"/>
        <v>9.0000000000000052E-2</v>
      </c>
      <c r="T460" s="146">
        <f t="shared" si="152"/>
        <v>9.0000000000000052E-2</v>
      </c>
      <c r="U460" s="146">
        <f t="shared" si="153"/>
        <v>9.0000000000000052E-2</v>
      </c>
      <c r="V460" s="146">
        <f t="shared" si="154"/>
        <v>9.0000000000000052E-2</v>
      </c>
      <c r="W460" s="146">
        <f t="shared" si="155"/>
        <v>9.0000000000000052E-2</v>
      </c>
      <c r="X460" s="146">
        <f t="shared" si="156"/>
        <v>0.1440000000000001</v>
      </c>
      <c r="Y460" s="161">
        <f t="shared" si="158"/>
        <v>0.19866666666666666</v>
      </c>
    </row>
    <row r="461" spans="2:25" x14ac:dyDescent="0.2">
      <c r="B461" s="1" t="str">
        <f t="shared" si="157"/>
        <v>金属系62</v>
      </c>
      <c r="C461" s="72">
        <f t="shared" si="139"/>
        <v>62</v>
      </c>
      <c r="D461" s="71" t="s">
        <v>3150</v>
      </c>
      <c r="E461" s="72" t="str">
        <f t="shared" si="140"/>
        <v>物理</v>
      </c>
      <c r="F461" s="72"/>
      <c r="G461" s="72">
        <f t="shared" si="141"/>
        <v>2578</v>
      </c>
      <c r="H461" s="72">
        <f t="shared" si="142"/>
        <v>102</v>
      </c>
      <c r="I461" s="72">
        <f t="shared" si="143"/>
        <v>600</v>
      </c>
      <c r="J461" s="72">
        <f t="shared" si="144"/>
        <v>306</v>
      </c>
      <c r="K461" s="72">
        <f t="shared" si="145"/>
        <v>230</v>
      </c>
      <c r="L461" s="72">
        <f t="shared" si="146"/>
        <v>0</v>
      </c>
      <c r="M461" s="72">
        <f t="shared" si="147"/>
        <v>303</v>
      </c>
      <c r="N461" s="72">
        <v>0</v>
      </c>
      <c r="O461" s="146">
        <f t="shared" si="148"/>
        <v>1.8608000000000002</v>
      </c>
      <c r="P461" s="157">
        <f>10%</f>
        <v>0.1</v>
      </c>
      <c r="Q461" s="146">
        <f t="shared" si="149"/>
        <v>0.18515000000000006</v>
      </c>
      <c r="R461" s="146">
        <f t="shared" si="150"/>
        <v>0.61000000000000032</v>
      </c>
      <c r="S461" s="146">
        <f t="shared" si="151"/>
        <v>9.1500000000000054E-2</v>
      </c>
      <c r="T461" s="146">
        <f t="shared" si="152"/>
        <v>9.1500000000000054E-2</v>
      </c>
      <c r="U461" s="146">
        <f t="shared" si="153"/>
        <v>9.1500000000000054E-2</v>
      </c>
      <c r="V461" s="146">
        <f t="shared" si="154"/>
        <v>9.1500000000000054E-2</v>
      </c>
      <c r="W461" s="146">
        <f t="shared" si="155"/>
        <v>9.1500000000000054E-2</v>
      </c>
      <c r="X461" s="146">
        <f t="shared" si="156"/>
        <v>0.14640000000000009</v>
      </c>
      <c r="Y461" s="161">
        <f t="shared" si="158"/>
        <v>0.20100000000000001</v>
      </c>
    </row>
    <row r="462" spans="2:25" x14ac:dyDescent="0.2">
      <c r="B462" s="1" t="str">
        <f t="shared" si="157"/>
        <v>金属系63</v>
      </c>
      <c r="C462" s="72">
        <f t="shared" si="139"/>
        <v>63</v>
      </c>
      <c r="D462" s="71" t="s">
        <v>3150</v>
      </c>
      <c r="E462" s="72" t="str">
        <f t="shared" si="140"/>
        <v>物理</v>
      </c>
      <c r="F462" s="72"/>
      <c r="G462" s="72">
        <f t="shared" si="141"/>
        <v>2642</v>
      </c>
      <c r="H462" s="72">
        <f t="shared" si="142"/>
        <v>104</v>
      </c>
      <c r="I462" s="72">
        <f t="shared" si="143"/>
        <v>617</v>
      </c>
      <c r="J462" s="72">
        <f t="shared" si="144"/>
        <v>314</v>
      </c>
      <c r="K462" s="72">
        <f t="shared" si="145"/>
        <v>237</v>
      </c>
      <c r="L462" s="72">
        <f t="shared" si="146"/>
        <v>0</v>
      </c>
      <c r="M462" s="72">
        <f t="shared" si="147"/>
        <v>310</v>
      </c>
      <c r="N462" s="72">
        <v>0</v>
      </c>
      <c r="O462" s="146">
        <f t="shared" si="148"/>
        <v>1.8792</v>
      </c>
      <c r="P462" s="157">
        <f>10%</f>
        <v>0.1</v>
      </c>
      <c r="Q462" s="146">
        <f t="shared" si="149"/>
        <v>0.18630000000000005</v>
      </c>
      <c r="R462" s="146">
        <f t="shared" si="150"/>
        <v>0.62000000000000033</v>
      </c>
      <c r="S462" s="146">
        <f t="shared" si="151"/>
        <v>9.3000000000000055E-2</v>
      </c>
      <c r="T462" s="146">
        <f t="shared" si="152"/>
        <v>9.3000000000000055E-2</v>
      </c>
      <c r="U462" s="146">
        <f t="shared" si="153"/>
        <v>9.3000000000000055E-2</v>
      </c>
      <c r="V462" s="146">
        <f t="shared" si="154"/>
        <v>9.3000000000000055E-2</v>
      </c>
      <c r="W462" s="146">
        <f t="shared" si="155"/>
        <v>9.3000000000000055E-2</v>
      </c>
      <c r="X462" s="146">
        <f t="shared" si="156"/>
        <v>0.1488000000000001</v>
      </c>
      <c r="Y462" s="161">
        <f t="shared" si="158"/>
        <v>0.20333333333333334</v>
      </c>
    </row>
    <row r="463" spans="2:25" x14ac:dyDescent="0.2">
      <c r="B463" s="1" t="str">
        <f t="shared" si="157"/>
        <v>金属系64</v>
      </c>
      <c r="C463" s="72">
        <f t="shared" si="139"/>
        <v>64</v>
      </c>
      <c r="D463" s="71" t="s">
        <v>3150</v>
      </c>
      <c r="E463" s="72" t="str">
        <f t="shared" si="140"/>
        <v>物理</v>
      </c>
      <c r="F463" s="72"/>
      <c r="G463" s="72">
        <f t="shared" si="141"/>
        <v>2706</v>
      </c>
      <c r="H463" s="72">
        <f t="shared" si="142"/>
        <v>106</v>
      </c>
      <c r="I463" s="72">
        <f t="shared" si="143"/>
        <v>635</v>
      </c>
      <c r="J463" s="72">
        <f t="shared" si="144"/>
        <v>321</v>
      </c>
      <c r="K463" s="72">
        <f t="shared" si="145"/>
        <v>244</v>
      </c>
      <c r="L463" s="72">
        <f t="shared" si="146"/>
        <v>0</v>
      </c>
      <c r="M463" s="72">
        <f t="shared" si="147"/>
        <v>317</v>
      </c>
      <c r="N463" s="72">
        <v>0</v>
      </c>
      <c r="O463" s="146">
        <f t="shared" si="148"/>
        <v>1.8976</v>
      </c>
      <c r="P463" s="157">
        <f>10%</f>
        <v>0.1</v>
      </c>
      <c r="Q463" s="146">
        <f t="shared" si="149"/>
        <v>0.18745000000000006</v>
      </c>
      <c r="R463" s="146">
        <f t="shared" si="150"/>
        <v>0.63000000000000034</v>
      </c>
      <c r="S463" s="146">
        <f t="shared" si="151"/>
        <v>9.4500000000000056E-2</v>
      </c>
      <c r="T463" s="146">
        <f t="shared" si="152"/>
        <v>9.4500000000000056E-2</v>
      </c>
      <c r="U463" s="146">
        <f t="shared" si="153"/>
        <v>9.4500000000000056E-2</v>
      </c>
      <c r="V463" s="146">
        <f t="shared" si="154"/>
        <v>9.4500000000000056E-2</v>
      </c>
      <c r="W463" s="146">
        <f t="shared" si="155"/>
        <v>9.4500000000000056E-2</v>
      </c>
      <c r="X463" s="146">
        <f t="shared" si="156"/>
        <v>0.15120000000000011</v>
      </c>
      <c r="Y463" s="161">
        <f t="shared" si="158"/>
        <v>0.20566666666666666</v>
      </c>
    </row>
    <row r="464" spans="2:25" x14ac:dyDescent="0.2">
      <c r="B464" s="1" t="str">
        <f t="shared" si="157"/>
        <v>金属系65</v>
      </c>
      <c r="C464" s="72">
        <f t="shared" si="139"/>
        <v>65</v>
      </c>
      <c r="D464" s="71" t="s">
        <v>3150</v>
      </c>
      <c r="E464" s="72" t="str">
        <f t="shared" si="140"/>
        <v>物理</v>
      </c>
      <c r="F464" s="72"/>
      <c r="G464" s="72">
        <f t="shared" si="141"/>
        <v>2770</v>
      </c>
      <c r="H464" s="72">
        <f t="shared" si="142"/>
        <v>108</v>
      </c>
      <c r="I464" s="72">
        <f t="shared" si="143"/>
        <v>654</v>
      </c>
      <c r="J464" s="72">
        <f t="shared" si="144"/>
        <v>330</v>
      </c>
      <c r="K464" s="72">
        <f t="shared" si="145"/>
        <v>251</v>
      </c>
      <c r="L464" s="72">
        <f t="shared" si="146"/>
        <v>0</v>
      </c>
      <c r="M464" s="72">
        <f t="shared" si="147"/>
        <v>325</v>
      </c>
      <c r="N464" s="72">
        <v>0</v>
      </c>
      <c r="O464" s="146">
        <f t="shared" si="148"/>
        <v>1.9160000000000001</v>
      </c>
      <c r="P464" s="157">
        <f>10%</f>
        <v>0.1</v>
      </c>
      <c r="Q464" s="146">
        <f t="shared" si="149"/>
        <v>0.18860000000000005</v>
      </c>
      <c r="R464" s="146">
        <f t="shared" si="150"/>
        <v>0.64000000000000035</v>
      </c>
      <c r="S464" s="146">
        <f t="shared" si="151"/>
        <v>9.6000000000000058E-2</v>
      </c>
      <c r="T464" s="146">
        <f t="shared" si="152"/>
        <v>9.6000000000000058E-2</v>
      </c>
      <c r="U464" s="146">
        <f t="shared" si="153"/>
        <v>9.6000000000000058E-2</v>
      </c>
      <c r="V464" s="146">
        <f t="shared" si="154"/>
        <v>9.6000000000000058E-2</v>
      </c>
      <c r="W464" s="146">
        <f t="shared" si="155"/>
        <v>9.6000000000000058E-2</v>
      </c>
      <c r="X464" s="146">
        <f t="shared" si="156"/>
        <v>0.1536000000000001</v>
      </c>
      <c r="Y464" s="161">
        <f t="shared" si="158"/>
        <v>0.20833333333333334</v>
      </c>
    </row>
    <row r="465" spans="2:25" x14ac:dyDescent="0.2">
      <c r="B465" s="1" t="str">
        <f t="shared" si="157"/>
        <v>金属系66</v>
      </c>
      <c r="C465" s="72">
        <f t="shared" si="139"/>
        <v>66</v>
      </c>
      <c r="D465" s="71" t="s">
        <v>3150</v>
      </c>
      <c r="E465" s="72" t="str">
        <f t="shared" si="140"/>
        <v>物理</v>
      </c>
      <c r="F465" s="72"/>
      <c r="G465" s="72">
        <f t="shared" si="141"/>
        <v>2834</v>
      </c>
      <c r="H465" s="72">
        <f t="shared" si="142"/>
        <v>110</v>
      </c>
      <c r="I465" s="72">
        <f t="shared" si="143"/>
        <v>671</v>
      </c>
      <c r="J465" s="72">
        <f t="shared" si="144"/>
        <v>337</v>
      </c>
      <c r="K465" s="72">
        <f t="shared" si="145"/>
        <v>258</v>
      </c>
      <c r="L465" s="72">
        <f t="shared" si="146"/>
        <v>0</v>
      </c>
      <c r="M465" s="72">
        <f t="shared" si="147"/>
        <v>333</v>
      </c>
      <c r="N465" s="72">
        <v>0</v>
      </c>
      <c r="O465" s="146">
        <f t="shared" si="148"/>
        <v>1.9343999999999999</v>
      </c>
      <c r="P465" s="157">
        <f>10%</f>
        <v>0.1</v>
      </c>
      <c r="Q465" s="146">
        <f t="shared" si="149"/>
        <v>0.18975000000000006</v>
      </c>
      <c r="R465" s="146">
        <f t="shared" si="150"/>
        <v>0.65000000000000036</v>
      </c>
      <c r="S465" s="146">
        <f t="shared" si="151"/>
        <v>9.7500000000000059E-2</v>
      </c>
      <c r="T465" s="146">
        <f t="shared" si="152"/>
        <v>9.7500000000000059E-2</v>
      </c>
      <c r="U465" s="146">
        <f t="shared" si="153"/>
        <v>9.7500000000000059E-2</v>
      </c>
      <c r="V465" s="146">
        <f t="shared" si="154"/>
        <v>9.7500000000000059E-2</v>
      </c>
      <c r="W465" s="146">
        <f t="shared" si="155"/>
        <v>9.7500000000000059E-2</v>
      </c>
      <c r="X465" s="146">
        <f t="shared" si="156"/>
        <v>0.15600000000000011</v>
      </c>
      <c r="Y465" s="161">
        <f t="shared" si="158"/>
        <v>0.21100000000000002</v>
      </c>
    </row>
    <row r="466" spans="2:25" x14ac:dyDescent="0.2">
      <c r="B466" s="1" t="str">
        <f t="shared" si="157"/>
        <v>金属系67</v>
      </c>
      <c r="C466" s="72">
        <f t="shared" si="139"/>
        <v>67</v>
      </c>
      <c r="D466" s="71" t="s">
        <v>3150</v>
      </c>
      <c r="E466" s="72" t="str">
        <f t="shared" si="140"/>
        <v>物理</v>
      </c>
      <c r="F466" s="72"/>
      <c r="G466" s="72">
        <f t="shared" si="141"/>
        <v>2896</v>
      </c>
      <c r="H466" s="72">
        <f t="shared" si="142"/>
        <v>112</v>
      </c>
      <c r="I466" s="72">
        <f t="shared" si="143"/>
        <v>691</v>
      </c>
      <c r="J466" s="72">
        <f t="shared" si="144"/>
        <v>345</v>
      </c>
      <c r="K466" s="72">
        <f t="shared" si="145"/>
        <v>265</v>
      </c>
      <c r="L466" s="72">
        <f t="shared" si="146"/>
        <v>0</v>
      </c>
      <c r="M466" s="72">
        <f t="shared" si="147"/>
        <v>341</v>
      </c>
      <c r="N466" s="72">
        <v>0</v>
      </c>
      <c r="O466" s="146">
        <f t="shared" si="148"/>
        <v>1.9527999999999999</v>
      </c>
      <c r="P466" s="157">
        <f>10%</f>
        <v>0.1</v>
      </c>
      <c r="Q466" s="146">
        <f t="shared" si="149"/>
        <v>0.19090000000000007</v>
      </c>
      <c r="R466" s="146">
        <f t="shared" si="150"/>
        <v>0.66000000000000036</v>
      </c>
      <c r="S466" s="146">
        <f t="shared" si="151"/>
        <v>9.900000000000006E-2</v>
      </c>
      <c r="T466" s="146">
        <f t="shared" si="152"/>
        <v>9.900000000000006E-2</v>
      </c>
      <c r="U466" s="146">
        <f t="shared" si="153"/>
        <v>9.900000000000006E-2</v>
      </c>
      <c r="V466" s="146">
        <f t="shared" si="154"/>
        <v>9.900000000000006E-2</v>
      </c>
      <c r="W466" s="146">
        <f t="shared" si="155"/>
        <v>9.900000000000006E-2</v>
      </c>
      <c r="X466" s="146">
        <f t="shared" si="156"/>
        <v>0.1584000000000001</v>
      </c>
      <c r="Y466" s="161">
        <f t="shared" si="158"/>
        <v>0.21366666666666667</v>
      </c>
    </row>
    <row r="467" spans="2:25" x14ac:dyDescent="0.2">
      <c r="B467" s="1" t="str">
        <f t="shared" si="157"/>
        <v>金属系68</v>
      </c>
      <c r="C467" s="72">
        <f t="shared" si="139"/>
        <v>68</v>
      </c>
      <c r="D467" s="71" t="s">
        <v>3150</v>
      </c>
      <c r="E467" s="72" t="str">
        <f t="shared" si="140"/>
        <v>物理</v>
      </c>
      <c r="F467" s="72"/>
      <c r="G467" s="72">
        <f t="shared" si="141"/>
        <v>2960</v>
      </c>
      <c r="H467" s="72">
        <f t="shared" si="142"/>
        <v>114</v>
      </c>
      <c r="I467" s="72">
        <f t="shared" si="143"/>
        <v>709</v>
      </c>
      <c r="J467" s="72">
        <f t="shared" si="144"/>
        <v>354</v>
      </c>
      <c r="K467" s="72">
        <f t="shared" si="145"/>
        <v>273</v>
      </c>
      <c r="L467" s="72">
        <f t="shared" si="146"/>
        <v>0</v>
      </c>
      <c r="M467" s="72">
        <f t="shared" si="147"/>
        <v>349</v>
      </c>
      <c r="N467" s="72">
        <v>0</v>
      </c>
      <c r="O467" s="146">
        <f t="shared" si="148"/>
        <v>1.9712000000000001</v>
      </c>
      <c r="P467" s="157">
        <f>10%</f>
        <v>0.1</v>
      </c>
      <c r="Q467" s="146">
        <f t="shared" si="149"/>
        <v>0.19205000000000005</v>
      </c>
      <c r="R467" s="146">
        <f t="shared" si="150"/>
        <v>0.67000000000000037</v>
      </c>
      <c r="S467" s="146">
        <f t="shared" si="151"/>
        <v>0.10050000000000006</v>
      </c>
      <c r="T467" s="146">
        <f t="shared" si="152"/>
        <v>0.10050000000000006</v>
      </c>
      <c r="U467" s="146">
        <f t="shared" si="153"/>
        <v>0.10050000000000006</v>
      </c>
      <c r="V467" s="146">
        <f t="shared" si="154"/>
        <v>0.10050000000000006</v>
      </c>
      <c r="W467" s="146">
        <f t="shared" si="155"/>
        <v>0.10050000000000006</v>
      </c>
      <c r="X467" s="146">
        <f t="shared" si="156"/>
        <v>0.16080000000000011</v>
      </c>
      <c r="Y467" s="161">
        <f t="shared" si="158"/>
        <v>0.21633333333333332</v>
      </c>
    </row>
    <row r="468" spans="2:25" x14ac:dyDescent="0.2">
      <c r="B468" s="1" t="str">
        <f t="shared" si="157"/>
        <v>金属系69</v>
      </c>
      <c r="C468" s="72">
        <f t="shared" si="139"/>
        <v>69</v>
      </c>
      <c r="D468" s="71" t="s">
        <v>3150</v>
      </c>
      <c r="E468" s="72" t="str">
        <f t="shared" si="140"/>
        <v>物理</v>
      </c>
      <c r="F468" s="72"/>
      <c r="G468" s="72">
        <f t="shared" si="141"/>
        <v>3028</v>
      </c>
      <c r="H468" s="72">
        <f t="shared" si="142"/>
        <v>116</v>
      </c>
      <c r="I468" s="72">
        <f t="shared" si="143"/>
        <v>729</v>
      </c>
      <c r="J468" s="72">
        <f t="shared" si="144"/>
        <v>362</v>
      </c>
      <c r="K468" s="72">
        <f t="shared" si="145"/>
        <v>280</v>
      </c>
      <c r="L468" s="72">
        <f t="shared" si="146"/>
        <v>0</v>
      </c>
      <c r="M468" s="72">
        <f t="shared" si="147"/>
        <v>357</v>
      </c>
      <c r="N468" s="72">
        <v>0</v>
      </c>
      <c r="O468" s="146">
        <f t="shared" si="148"/>
        <v>1.9896000000000003</v>
      </c>
      <c r="P468" s="157">
        <f>10%</f>
        <v>0.1</v>
      </c>
      <c r="Q468" s="146">
        <f t="shared" si="149"/>
        <v>0.19320000000000007</v>
      </c>
      <c r="R468" s="146">
        <f t="shared" si="150"/>
        <v>0.68000000000000038</v>
      </c>
      <c r="S468" s="146">
        <f t="shared" si="151"/>
        <v>0.10200000000000006</v>
      </c>
      <c r="T468" s="146">
        <f t="shared" si="152"/>
        <v>0.10200000000000006</v>
      </c>
      <c r="U468" s="146">
        <f t="shared" si="153"/>
        <v>0.10200000000000006</v>
      </c>
      <c r="V468" s="146">
        <f t="shared" si="154"/>
        <v>0.10200000000000006</v>
      </c>
      <c r="W468" s="146">
        <f t="shared" si="155"/>
        <v>0.10200000000000006</v>
      </c>
      <c r="X468" s="146">
        <f t="shared" si="156"/>
        <v>0.16320000000000012</v>
      </c>
      <c r="Y468" s="161">
        <f t="shared" si="158"/>
        <v>0.21900000000000003</v>
      </c>
    </row>
    <row r="469" spans="2:25" x14ac:dyDescent="0.2">
      <c r="B469" s="1" t="str">
        <f t="shared" si="157"/>
        <v>金属系70</v>
      </c>
      <c r="C469" s="72">
        <f t="shared" si="139"/>
        <v>70</v>
      </c>
      <c r="D469" s="71" t="s">
        <v>3150</v>
      </c>
      <c r="E469" s="72" t="str">
        <f t="shared" si="140"/>
        <v>物理</v>
      </c>
      <c r="F469" s="72"/>
      <c r="G469" s="72">
        <f t="shared" si="141"/>
        <v>3096</v>
      </c>
      <c r="H469" s="72">
        <f t="shared" si="142"/>
        <v>118</v>
      </c>
      <c r="I469" s="72">
        <f t="shared" si="143"/>
        <v>748</v>
      </c>
      <c r="J469" s="72">
        <f t="shared" si="144"/>
        <v>370</v>
      </c>
      <c r="K469" s="72">
        <f t="shared" si="145"/>
        <v>287</v>
      </c>
      <c r="L469" s="72">
        <f t="shared" si="146"/>
        <v>0</v>
      </c>
      <c r="M469" s="72">
        <f t="shared" si="147"/>
        <v>365</v>
      </c>
      <c r="N469" s="72">
        <v>0</v>
      </c>
      <c r="O469" s="146">
        <f t="shared" si="148"/>
        <v>2.0080000000000005</v>
      </c>
      <c r="P469" s="157">
        <f>10%</f>
        <v>0.1</v>
      </c>
      <c r="Q469" s="146">
        <f t="shared" si="149"/>
        <v>0.19435000000000005</v>
      </c>
      <c r="R469" s="146">
        <f t="shared" si="150"/>
        <v>0.69000000000000039</v>
      </c>
      <c r="S469" s="146">
        <f t="shared" si="151"/>
        <v>0.10350000000000006</v>
      </c>
      <c r="T469" s="146">
        <f t="shared" si="152"/>
        <v>0.10350000000000006</v>
      </c>
      <c r="U469" s="146">
        <f t="shared" si="153"/>
        <v>0.10350000000000006</v>
      </c>
      <c r="V469" s="146">
        <f t="shared" si="154"/>
        <v>0.10350000000000006</v>
      </c>
      <c r="W469" s="146">
        <f t="shared" si="155"/>
        <v>0.10350000000000006</v>
      </c>
      <c r="X469" s="146">
        <f t="shared" si="156"/>
        <v>0.16560000000000011</v>
      </c>
      <c r="Y469" s="161">
        <f t="shared" si="158"/>
        <v>0.22166666666666668</v>
      </c>
    </row>
    <row r="470" spans="2:25" x14ac:dyDescent="0.2">
      <c r="B470" s="1" t="str">
        <f t="shared" si="157"/>
        <v>金属系71</v>
      </c>
      <c r="C470" s="72">
        <f t="shared" si="139"/>
        <v>71</v>
      </c>
      <c r="D470" s="71" t="s">
        <v>3150</v>
      </c>
      <c r="E470" s="72" t="str">
        <f t="shared" si="140"/>
        <v>物理</v>
      </c>
      <c r="F470" s="72"/>
      <c r="G470" s="72">
        <f t="shared" si="141"/>
        <v>3162</v>
      </c>
      <c r="H470" s="72">
        <f t="shared" si="142"/>
        <v>120</v>
      </c>
      <c r="I470" s="72">
        <f t="shared" si="143"/>
        <v>769</v>
      </c>
      <c r="J470" s="72">
        <f t="shared" si="144"/>
        <v>379</v>
      </c>
      <c r="K470" s="72">
        <f t="shared" si="145"/>
        <v>295</v>
      </c>
      <c r="L470" s="72">
        <f t="shared" si="146"/>
        <v>0</v>
      </c>
      <c r="M470" s="72">
        <f t="shared" si="147"/>
        <v>373</v>
      </c>
      <c r="N470" s="72">
        <v>0</v>
      </c>
      <c r="O470" s="146">
        <f t="shared" si="148"/>
        <v>2.0264000000000002</v>
      </c>
      <c r="P470" s="157">
        <f>10%</f>
        <v>0.1</v>
      </c>
      <c r="Q470" s="146">
        <f t="shared" si="149"/>
        <v>0.19550000000000006</v>
      </c>
      <c r="R470" s="146">
        <f t="shared" si="150"/>
        <v>0.7000000000000004</v>
      </c>
      <c r="S470" s="146">
        <f t="shared" si="151"/>
        <v>0.10500000000000007</v>
      </c>
      <c r="T470" s="146">
        <f t="shared" si="152"/>
        <v>0.10500000000000007</v>
      </c>
      <c r="U470" s="146">
        <f t="shared" si="153"/>
        <v>0.10500000000000007</v>
      </c>
      <c r="V470" s="146">
        <f t="shared" si="154"/>
        <v>0.10500000000000007</v>
      </c>
      <c r="W470" s="146">
        <f t="shared" si="155"/>
        <v>0.10500000000000007</v>
      </c>
      <c r="X470" s="146">
        <f t="shared" si="156"/>
        <v>0.16800000000000012</v>
      </c>
      <c r="Y470" s="161">
        <f t="shared" si="158"/>
        <v>0.22433333333333333</v>
      </c>
    </row>
    <row r="471" spans="2:25" x14ac:dyDescent="0.2">
      <c r="B471" s="1" t="str">
        <f t="shared" si="157"/>
        <v>金属系72</v>
      </c>
      <c r="C471" s="72">
        <f t="shared" si="139"/>
        <v>72</v>
      </c>
      <c r="D471" s="71" t="s">
        <v>3150</v>
      </c>
      <c r="E471" s="72" t="str">
        <f t="shared" si="140"/>
        <v>物理</v>
      </c>
      <c r="F471" s="72"/>
      <c r="G471" s="72">
        <f t="shared" si="141"/>
        <v>3228</v>
      </c>
      <c r="H471" s="72">
        <f t="shared" si="142"/>
        <v>122</v>
      </c>
      <c r="I471" s="72">
        <f t="shared" si="143"/>
        <v>790</v>
      </c>
      <c r="J471" s="72">
        <f t="shared" si="144"/>
        <v>387</v>
      </c>
      <c r="K471" s="72">
        <f t="shared" si="145"/>
        <v>303</v>
      </c>
      <c r="L471" s="72">
        <f t="shared" si="146"/>
        <v>0</v>
      </c>
      <c r="M471" s="72">
        <f t="shared" si="147"/>
        <v>381</v>
      </c>
      <c r="N471" s="72">
        <v>0</v>
      </c>
      <c r="O471" s="146">
        <f t="shared" si="148"/>
        <v>2.0448</v>
      </c>
      <c r="P471" s="157">
        <f>10%</f>
        <v>0.1</v>
      </c>
      <c r="Q471" s="146">
        <f t="shared" si="149"/>
        <v>0.19665000000000007</v>
      </c>
      <c r="R471" s="146">
        <f t="shared" si="150"/>
        <v>0.71000000000000041</v>
      </c>
      <c r="S471" s="146">
        <f t="shared" si="151"/>
        <v>0.10650000000000007</v>
      </c>
      <c r="T471" s="146">
        <f t="shared" si="152"/>
        <v>0.10650000000000007</v>
      </c>
      <c r="U471" s="146">
        <f t="shared" si="153"/>
        <v>0.10650000000000007</v>
      </c>
      <c r="V471" s="146">
        <f t="shared" si="154"/>
        <v>0.10650000000000007</v>
      </c>
      <c r="W471" s="146">
        <f t="shared" si="155"/>
        <v>0.10650000000000007</v>
      </c>
      <c r="X471" s="146">
        <f t="shared" si="156"/>
        <v>0.17040000000000011</v>
      </c>
      <c r="Y471" s="161">
        <f t="shared" si="158"/>
        <v>0.22700000000000001</v>
      </c>
    </row>
    <row r="472" spans="2:25" x14ac:dyDescent="0.2">
      <c r="B472" s="1" t="str">
        <f t="shared" si="157"/>
        <v>金属系73</v>
      </c>
      <c r="C472" s="72">
        <f t="shared" si="139"/>
        <v>73</v>
      </c>
      <c r="D472" s="71" t="s">
        <v>3150</v>
      </c>
      <c r="E472" s="72" t="str">
        <f t="shared" si="140"/>
        <v>物理</v>
      </c>
      <c r="F472" s="72"/>
      <c r="G472" s="72">
        <f t="shared" si="141"/>
        <v>3294</v>
      </c>
      <c r="H472" s="72">
        <f t="shared" si="142"/>
        <v>124</v>
      </c>
      <c r="I472" s="72">
        <f t="shared" si="143"/>
        <v>809</v>
      </c>
      <c r="J472" s="72">
        <f t="shared" si="144"/>
        <v>396</v>
      </c>
      <c r="K472" s="72">
        <f t="shared" si="145"/>
        <v>311</v>
      </c>
      <c r="L472" s="72">
        <f t="shared" si="146"/>
        <v>0</v>
      </c>
      <c r="M472" s="72">
        <f t="shared" si="147"/>
        <v>389</v>
      </c>
      <c r="N472" s="72">
        <v>0</v>
      </c>
      <c r="O472" s="146">
        <f t="shared" si="148"/>
        <v>2.0631999999999997</v>
      </c>
      <c r="P472" s="157">
        <f>10%</f>
        <v>0.1</v>
      </c>
      <c r="Q472" s="146">
        <f t="shared" si="149"/>
        <v>0.19780000000000006</v>
      </c>
      <c r="R472" s="146">
        <f t="shared" si="150"/>
        <v>0.72000000000000042</v>
      </c>
      <c r="S472" s="146">
        <f t="shared" si="151"/>
        <v>0.10800000000000007</v>
      </c>
      <c r="T472" s="146">
        <f t="shared" si="152"/>
        <v>0.10800000000000007</v>
      </c>
      <c r="U472" s="146">
        <f t="shared" si="153"/>
        <v>0.10800000000000007</v>
      </c>
      <c r="V472" s="146">
        <f t="shared" si="154"/>
        <v>0.10800000000000007</v>
      </c>
      <c r="W472" s="146">
        <f t="shared" si="155"/>
        <v>0.10800000000000007</v>
      </c>
      <c r="X472" s="146">
        <f t="shared" si="156"/>
        <v>0.17280000000000012</v>
      </c>
      <c r="Y472" s="161">
        <f t="shared" si="158"/>
        <v>0.22966666666666669</v>
      </c>
    </row>
    <row r="473" spans="2:25" x14ac:dyDescent="0.2">
      <c r="B473" s="1" t="str">
        <f t="shared" si="157"/>
        <v>金属系74</v>
      </c>
      <c r="C473" s="72">
        <f t="shared" si="139"/>
        <v>74</v>
      </c>
      <c r="D473" s="71" t="s">
        <v>3150</v>
      </c>
      <c r="E473" s="72" t="str">
        <f t="shared" si="140"/>
        <v>物理</v>
      </c>
      <c r="F473" s="72"/>
      <c r="G473" s="72">
        <f t="shared" si="141"/>
        <v>3360</v>
      </c>
      <c r="H473" s="72">
        <f t="shared" si="142"/>
        <v>127</v>
      </c>
      <c r="I473" s="72">
        <f t="shared" si="143"/>
        <v>830</v>
      </c>
      <c r="J473" s="72">
        <f t="shared" si="144"/>
        <v>404</v>
      </c>
      <c r="K473" s="72">
        <f t="shared" si="145"/>
        <v>319</v>
      </c>
      <c r="L473" s="72">
        <f t="shared" si="146"/>
        <v>0</v>
      </c>
      <c r="M473" s="72">
        <f t="shared" si="147"/>
        <v>397</v>
      </c>
      <c r="N473" s="72">
        <v>0</v>
      </c>
      <c r="O473" s="146">
        <f t="shared" si="148"/>
        <v>2.0815999999999999</v>
      </c>
      <c r="P473" s="157">
        <f>10%</f>
        <v>0.1</v>
      </c>
      <c r="Q473" s="146">
        <f t="shared" si="149"/>
        <v>0.19895000000000007</v>
      </c>
      <c r="R473" s="146">
        <f t="shared" si="150"/>
        <v>0.73000000000000043</v>
      </c>
      <c r="S473" s="146">
        <f t="shared" si="151"/>
        <v>0.10950000000000007</v>
      </c>
      <c r="T473" s="146">
        <f t="shared" si="152"/>
        <v>0.10950000000000007</v>
      </c>
      <c r="U473" s="146">
        <f t="shared" si="153"/>
        <v>0.10950000000000007</v>
      </c>
      <c r="V473" s="146">
        <f t="shared" si="154"/>
        <v>0.10950000000000007</v>
      </c>
      <c r="W473" s="146">
        <f t="shared" si="155"/>
        <v>0.10950000000000007</v>
      </c>
      <c r="X473" s="146">
        <f t="shared" si="156"/>
        <v>0.17520000000000013</v>
      </c>
      <c r="Y473" s="161">
        <f t="shared" si="158"/>
        <v>0.23233333333333334</v>
      </c>
    </row>
    <row r="474" spans="2:25" x14ac:dyDescent="0.2">
      <c r="B474" s="1" t="str">
        <f t="shared" si="157"/>
        <v>金属系75</v>
      </c>
      <c r="C474" s="72">
        <f t="shared" si="139"/>
        <v>75</v>
      </c>
      <c r="D474" s="71" t="s">
        <v>3150</v>
      </c>
      <c r="E474" s="72" t="str">
        <f t="shared" si="140"/>
        <v>物理</v>
      </c>
      <c r="F474" s="72"/>
      <c r="G474" s="72">
        <f t="shared" si="141"/>
        <v>3426</v>
      </c>
      <c r="H474" s="72">
        <f t="shared" si="142"/>
        <v>129</v>
      </c>
      <c r="I474" s="72">
        <f t="shared" si="143"/>
        <v>852</v>
      </c>
      <c r="J474" s="72">
        <f t="shared" si="144"/>
        <v>414</v>
      </c>
      <c r="K474" s="72">
        <f t="shared" si="145"/>
        <v>327</v>
      </c>
      <c r="L474" s="72">
        <f t="shared" si="146"/>
        <v>0</v>
      </c>
      <c r="M474" s="72">
        <f t="shared" si="147"/>
        <v>405</v>
      </c>
      <c r="N474" s="72">
        <v>0</v>
      </c>
      <c r="O474" s="146">
        <f t="shared" si="148"/>
        <v>2.1</v>
      </c>
      <c r="P474" s="157">
        <f>10%</f>
        <v>0.1</v>
      </c>
      <c r="Q474" s="146">
        <f t="shared" si="149"/>
        <v>0.20010000000000006</v>
      </c>
      <c r="R474" s="146">
        <f t="shared" si="150"/>
        <v>0.74000000000000044</v>
      </c>
      <c r="S474" s="146">
        <f t="shared" si="151"/>
        <v>0.11100000000000007</v>
      </c>
      <c r="T474" s="146">
        <f t="shared" si="152"/>
        <v>0.11100000000000007</v>
      </c>
      <c r="U474" s="146">
        <f t="shared" si="153"/>
        <v>0.11100000000000007</v>
      </c>
      <c r="V474" s="146">
        <f t="shared" si="154"/>
        <v>0.11100000000000007</v>
      </c>
      <c r="W474" s="146">
        <f t="shared" si="155"/>
        <v>0.11100000000000007</v>
      </c>
      <c r="X474" s="146">
        <f t="shared" si="156"/>
        <v>0.17760000000000012</v>
      </c>
      <c r="Y474" s="161">
        <f t="shared" si="158"/>
        <v>0.23500000000000001</v>
      </c>
    </row>
    <row r="475" spans="2:25" x14ac:dyDescent="0.2">
      <c r="B475" s="1" t="str">
        <f t="shared" si="157"/>
        <v>金属系76</v>
      </c>
      <c r="C475" s="72">
        <f t="shared" si="139"/>
        <v>76</v>
      </c>
      <c r="D475" s="71" t="s">
        <v>3150</v>
      </c>
      <c r="E475" s="72" t="str">
        <f t="shared" si="140"/>
        <v>物理</v>
      </c>
      <c r="F475" s="72"/>
      <c r="G475" s="72">
        <f t="shared" si="141"/>
        <v>3494</v>
      </c>
      <c r="H475" s="72">
        <f t="shared" si="142"/>
        <v>132</v>
      </c>
      <c r="I475" s="72">
        <f t="shared" si="143"/>
        <v>874</v>
      </c>
      <c r="J475" s="72">
        <f t="shared" si="144"/>
        <v>422</v>
      </c>
      <c r="K475" s="72">
        <f t="shared" si="145"/>
        <v>336</v>
      </c>
      <c r="L475" s="72">
        <f t="shared" si="146"/>
        <v>0</v>
      </c>
      <c r="M475" s="72">
        <f t="shared" si="147"/>
        <v>413</v>
      </c>
      <c r="N475" s="72">
        <v>0</v>
      </c>
      <c r="O475" s="146">
        <f t="shared" si="148"/>
        <v>2.1183999999999998</v>
      </c>
      <c r="P475" s="157">
        <f>10%</f>
        <v>0.1</v>
      </c>
      <c r="Q475" s="146">
        <f t="shared" si="149"/>
        <v>0.20125000000000007</v>
      </c>
      <c r="R475" s="146">
        <f t="shared" si="150"/>
        <v>0.75000000000000044</v>
      </c>
      <c r="S475" s="146">
        <f t="shared" si="151"/>
        <v>0.11250000000000007</v>
      </c>
      <c r="T475" s="146">
        <f t="shared" si="152"/>
        <v>0.11250000000000007</v>
      </c>
      <c r="U475" s="146">
        <f t="shared" si="153"/>
        <v>0.11250000000000007</v>
      </c>
      <c r="V475" s="146">
        <f t="shared" si="154"/>
        <v>0.11250000000000007</v>
      </c>
      <c r="W475" s="146">
        <f t="shared" si="155"/>
        <v>0.11250000000000007</v>
      </c>
      <c r="X475" s="146">
        <f t="shared" si="156"/>
        <v>0.18000000000000013</v>
      </c>
      <c r="Y475" s="161">
        <f t="shared" si="158"/>
        <v>0.23766666666666669</v>
      </c>
    </row>
    <row r="476" spans="2:25" x14ac:dyDescent="0.2">
      <c r="B476" s="1" t="str">
        <f t="shared" si="157"/>
        <v>金属系77</v>
      </c>
      <c r="C476" s="72">
        <f t="shared" si="139"/>
        <v>77</v>
      </c>
      <c r="D476" s="71" t="s">
        <v>3150</v>
      </c>
      <c r="E476" s="72" t="str">
        <f t="shared" si="140"/>
        <v>物理</v>
      </c>
      <c r="F476" s="72"/>
      <c r="G476" s="72">
        <f t="shared" si="141"/>
        <v>3564</v>
      </c>
      <c r="H476" s="72">
        <f t="shared" si="142"/>
        <v>134</v>
      </c>
      <c r="I476" s="72">
        <f t="shared" si="143"/>
        <v>897</v>
      </c>
      <c r="J476" s="72">
        <f t="shared" si="144"/>
        <v>432</v>
      </c>
      <c r="K476" s="72">
        <f t="shared" si="145"/>
        <v>344</v>
      </c>
      <c r="L476" s="72">
        <f t="shared" si="146"/>
        <v>0</v>
      </c>
      <c r="M476" s="72">
        <f t="shared" si="147"/>
        <v>421</v>
      </c>
      <c r="N476" s="72">
        <v>0</v>
      </c>
      <c r="O476" s="146">
        <f t="shared" si="148"/>
        <v>2.1368</v>
      </c>
      <c r="P476" s="157">
        <f>10%</f>
        <v>0.1</v>
      </c>
      <c r="Q476" s="146">
        <f t="shared" si="149"/>
        <v>0.20240000000000008</v>
      </c>
      <c r="R476" s="146">
        <f t="shared" si="150"/>
        <v>0.76000000000000045</v>
      </c>
      <c r="S476" s="146">
        <f t="shared" si="151"/>
        <v>0.11400000000000007</v>
      </c>
      <c r="T476" s="146">
        <f t="shared" si="152"/>
        <v>0.11400000000000007</v>
      </c>
      <c r="U476" s="146">
        <f t="shared" si="153"/>
        <v>0.11400000000000007</v>
      </c>
      <c r="V476" s="146">
        <f t="shared" si="154"/>
        <v>0.11400000000000007</v>
      </c>
      <c r="W476" s="146">
        <f t="shared" si="155"/>
        <v>0.11400000000000007</v>
      </c>
      <c r="X476" s="146">
        <f t="shared" si="156"/>
        <v>0.18240000000000012</v>
      </c>
      <c r="Y476" s="161">
        <f t="shared" si="158"/>
        <v>0.24033333333333334</v>
      </c>
    </row>
    <row r="477" spans="2:25" x14ac:dyDescent="0.2">
      <c r="B477" s="1" t="str">
        <f t="shared" si="157"/>
        <v>金属系78</v>
      </c>
      <c r="C477" s="72">
        <f t="shared" si="139"/>
        <v>78</v>
      </c>
      <c r="D477" s="71" t="s">
        <v>3150</v>
      </c>
      <c r="E477" s="72" t="str">
        <f t="shared" si="140"/>
        <v>物理</v>
      </c>
      <c r="F477" s="72"/>
      <c r="G477" s="72">
        <f t="shared" si="141"/>
        <v>3632</v>
      </c>
      <c r="H477" s="72">
        <f t="shared" si="142"/>
        <v>137</v>
      </c>
      <c r="I477" s="72">
        <f t="shared" si="143"/>
        <v>918</v>
      </c>
      <c r="J477" s="72">
        <f t="shared" si="144"/>
        <v>440</v>
      </c>
      <c r="K477" s="72">
        <f t="shared" si="145"/>
        <v>353</v>
      </c>
      <c r="L477" s="72">
        <f t="shared" si="146"/>
        <v>0</v>
      </c>
      <c r="M477" s="72">
        <f t="shared" si="147"/>
        <v>430</v>
      </c>
      <c r="N477" s="72">
        <v>0</v>
      </c>
      <c r="O477" s="146">
        <f t="shared" si="148"/>
        <v>2.1552000000000002</v>
      </c>
      <c r="P477" s="157">
        <f>10%</f>
        <v>0.1</v>
      </c>
      <c r="Q477" s="146">
        <f t="shared" si="149"/>
        <v>0.20355000000000006</v>
      </c>
      <c r="R477" s="146">
        <f t="shared" si="150"/>
        <v>0.77000000000000046</v>
      </c>
      <c r="S477" s="146">
        <f t="shared" si="151"/>
        <v>0.11550000000000007</v>
      </c>
      <c r="T477" s="146">
        <f t="shared" si="152"/>
        <v>0.11550000000000007</v>
      </c>
      <c r="U477" s="146">
        <f t="shared" si="153"/>
        <v>0.11550000000000007</v>
      </c>
      <c r="V477" s="146">
        <f t="shared" si="154"/>
        <v>0.11550000000000007</v>
      </c>
      <c r="W477" s="146">
        <f t="shared" si="155"/>
        <v>0.11550000000000007</v>
      </c>
      <c r="X477" s="146">
        <f t="shared" si="156"/>
        <v>0.18480000000000013</v>
      </c>
      <c r="Y477" s="161">
        <f t="shared" si="158"/>
        <v>0.24333333333333335</v>
      </c>
    </row>
    <row r="478" spans="2:25" x14ac:dyDescent="0.2">
      <c r="B478" s="1" t="str">
        <f t="shared" si="157"/>
        <v>金属系79</v>
      </c>
      <c r="C478" s="72">
        <f t="shared" si="139"/>
        <v>79</v>
      </c>
      <c r="D478" s="71" t="s">
        <v>3150</v>
      </c>
      <c r="E478" s="72" t="str">
        <f t="shared" si="140"/>
        <v>物理</v>
      </c>
      <c r="F478" s="72"/>
      <c r="G478" s="72">
        <f t="shared" si="141"/>
        <v>3700</v>
      </c>
      <c r="H478" s="72">
        <f t="shared" si="142"/>
        <v>139</v>
      </c>
      <c r="I478" s="72">
        <f t="shared" si="143"/>
        <v>941</v>
      </c>
      <c r="J478" s="72">
        <f t="shared" si="144"/>
        <v>450</v>
      </c>
      <c r="K478" s="72">
        <f t="shared" si="145"/>
        <v>362</v>
      </c>
      <c r="L478" s="72">
        <f t="shared" si="146"/>
        <v>0</v>
      </c>
      <c r="M478" s="72">
        <f t="shared" si="147"/>
        <v>439</v>
      </c>
      <c r="N478" s="72">
        <v>0</v>
      </c>
      <c r="O478" s="146">
        <f t="shared" si="148"/>
        <v>2.1736</v>
      </c>
      <c r="P478" s="157">
        <f>10%</f>
        <v>0.1</v>
      </c>
      <c r="Q478" s="146">
        <f t="shared" si="149"/>
        <v>0.20470000000000008</v>
      </c>
      <c r="R478" s="146">
        <f t="shared" si="150"/>
        <v>0.78000000000000047</v>
      </c>
      <c r="S478" s="146">
        <f t="shared" si="151"/>
        <v>0.11700000000000008</v>
      </c>
      <c r="T478" s="146">
        <f t="shared" si="152"/>
        <v>0.11700000000000008</v>
      </c>
      <c r="U478" s="146">
        <f t="shared" si="153"/>
        <v>0.11700000000000008</v>
      </c>
      <c r="V478" s="146">
        <f t="shared" si="154"/>
        <v>0.11700000000000008</v>
      </c>
      <c r="W478" s="146">
        <f t="shared" si="155"/>
        <v>0.11700000000000008</v>
      </c>
      <c r="X478" s="146">
        <f t="shared" si="156"/>
        <v>0.18720000000000014</v>
      </c>
      <c r="Y478" s="161">
        <f t="shared" si="158"/>
        <v>0.24633333333333332</v>
      </c>
    </row>
    <row r="479" spans="2:25" x14ac:dyDescent="0.2">
      <c r="B479" s="1" t="str">
        <f t="shared" si="157"/>
        <v>金属系80</v>
      </c>
      <c r="C479" s="72">
        <f t="shared" si="139"/>
        <v>80</v>
      </c>
      <c r="D479" s="71" t="s">
        <v>3150</v>
      </c>
      <c r="E479" s="72" t="str">
        <f t="shared" si="140"/>
        <v>物理</v>
      </c>
      <c r="F479" s="72"/>
      <c r="G479" s="72">
        <f t="shared" si="141"/>
        <v>3770</v>
      </c>
      <c r="H479" s="72">
        <f t="shared" si="142"/>
        <v>142</v>
      </c>
      <c r="I479" s="72">
        <f t="shared" si="143"/>
        <v>964</v>
      </c>
      <c r="J479" s="72">
        <f t="shared" si="144"/>
        <v>458</v>
      </c>
      <c r="K479" s="72">
        <f t="shared" si="145"/>
        <v>370</v>
      </c>
      <c r="L479" s="72">
        <f t="shared" si="146"/>
        <v>0</v>
      </c>
      <c r="M479" s="72">
        <f t="shared" si="147"/>
        <v>448</v>
      </c>
      <c r="N479" s="72">
        <v>0</v>
      </c>
      <c r="O479" s="146">
        <f t="shared" si="148"/>
        <v>2.1920000000000002</v>
      </c>
      <c r="P479" s="157">
        <f>10%</f>
        <v>0.1</v>
      </c>
      <c r="Q479" s="146">
        <f t="shared" si="149"/>
        <v>0.20585000000000006</v>
      </c>
      <c r="R479" s="146">
        <f t="shared" si="150"/>
        <v>0.79000000000000048</v>
      </c>
      <c r="S479" s="146">
        <f t="shared" si="151"/>
        <v>0.11850000000000008</v>
      </c>
      <c r="T479" s="146">
        <f t="shared" si="152"/>
        <v>0.11850000000000008</v>
      </c>
      <c r="U479" s="146">
        <f t="shared" si="153"/>
        <v>0.11850000000000008</v>
      </c>
      <c r="V479" s="146">
        <f t="shared" si="154"/>
        <v>0.11850000000000008</v>
      </c>
      <c r="W479" s="146">
        <f t="shared" si="155"/>
        <v>0.11850000000000008</v>
      </c>
      <c r="X479" s="146">
        <f t="shared" si="156"/>
        <v>0.18960000000000013</v>
      </c>
      <c r="Y479" s="161">
        <f t="shared" si="158"/>
        <v>0.24933333333333335</v>
      </c>
    </row>
    <row r="480" spans="2:25" x14ac:dyDescent="0.2">
      <c r="B480" s="1" t="str">
        <f t="shared" si="157"/>
        <v>金属系81</v>
      </c>
      <c r="C480" s="72">
        <f t="shared" si="139"/>
        <v>81</v>
      </c>
      <c r="D480" s="71" t="s">
        <v>3150</v>
      </c>
      <c r="E480" s="72" t="str">
        <f t="shared" si="140"/>
        <v>物理</v>
      </c>
      <c r="F480" s="72"/>
      <c r="G480" s="72">
        <f t="shared" si="141"/>
        <v>3836</v>
      </c>
      <c r="H480" s="72">
        <f t="shared" si="142"/>
        <v>144</v>
      </c>
      <c r="I480" s="72">
        <f t="shared" si="143"/>
        <v>989</v>
      </c>
      <c r="J480" s="72">
        <f t="shared" si="144"/>
        <v>468</v>
      </c>
      <c r="K480" s="72">
        <f t="shared" si="145"/>
        <v>379</v>
      </c>
      <c r="L480" s="72">
        <f t="shared" si="146"/>
        <v>0</v>
      </c>
      <c r="M480" s="72">
        <f t="shared" si="147"/>
        <v>456</v>
      </c>
      <c r="N480" s="72">
        <v>0</v>
      </c>
      <c r="O480" s="146">
        <f t="shared" si="148"/>
        <v>2.2103999999999999</v>
      </c>
      <c r="P480" s="157">
        <f>10%</f>
        <v>0.1</v>
      </c>
      <c r="Q480" s="146">
        <f t="shared" si="149"/>
        <v>0.20700000000000007</v>
      </c>
      <c r="R480" s="146">
        <f t="shared" si="150"/>
        <v>0.80000000000000049</v>
      </c>
      <c r="S480" s="146">
        <f t="shared" si="151"/>
        <v>0.12000000000000008</v>
      </c>
      <c r="T480" s="146">
        <f t="shared" si="152"/>
        <v>0.12000000000000008</v>
      </c>
      <c r="U480" s="146">
        <f t="shared" si="153"/>
        <v>0.12000000000000008</v>
      </c>
      <c r="V480" s="146">
        <f t="shared" si="154"/>
        <v>0.12000000000000008</v>
      </c>
      <c r="W480" s="146">
        <f t="shared" si="155"/>
        <v>0.12000000000000008</v>
      </c>
      <c r="X480" s="146">
        <f t="shared" si="156"/>
        <v>0.19200000000000014</v>
      </c>
      <c r="Y480" s="161">
        <f t="shared" si="158"/>
        <v>0.252</v>
      </c>
    </row>
    <row r="481" spans="2:25" x14ac:dyDescent="0.2">
      <c r="B481" s="1" t="str">
        <f t="shared" si="157"/>
        <v>金属系82</v>
      </c>
      <c r="C481" s="72">
        <f t="shared" si="139"/>
        <v>82</v>
      </c>
      <c r="D481" s="71" t="s">
        <v>3150</v>
      </c>
      <c r="E481" s="72" t="str">
        <f t="shared" si="140"/>
        <v>物理</v>
      </c>
      <c r="F481" s="72"/>
      <c r="G481" s="72">
        <f t="shared" si="141"/>
        <v>3904</v>
      </c>
      <c r="H481" s="72">
        <f t="shared" si="142"/>
        <v>147</v>
      </c>
      <c r="I481" s="72">
        <f t="shared" si="143"/>
        <v>1012</v>
      </c>
      <c r="J481" s="72">
        <f t="shared" si="144"/>
        <v>476</v>
      </c>
      <c r="K481" s="72">
        <f t="shared" si="145"/>
        <v>389</v>
      </c>
      <c r="L481" s="72">
        <f t="shared" si="146"/>
        <v>0</v>
      </c>
      <c r="M481" s="72">
        <f t="shared" si="147"/>
        <v>465</v>
      </c>
      <c r="N481" s="72">
        <v>0</v>
      </c>
      <c r="O481" s="146">
        <f t="shared" si="148"/>
        <v>2.2288000000000001</v>
      </c>
      <c r="P481" s="157">
        <f>10%</f>
        <v>0.1</v>
      </c>
      <c r="Q481" s="146">
        <f t="shared" si="149"/>
        <v>0.20815000000000008</v>
      </c>
      <c r="R481" s="146">
        <f t="shared" si="150"/>
        <v>0.8100000000000005</v>
      </c>
      <c r="S481" s="146">
        <f t="shared" si="151"/>
        <v>0.12150000000000008</v>
      </c>
      <c r="T481" s="146">
        <f t="shared" si="152"/>
        <v>0.12150000000000008</v>
      </c>
      <c r="U481" s="146">
        <f t="shared" si="153"/>
        <v>0.12150000000000008</v>
      </c>
      <c r="V481" s="146">
        <f t="shared" si="154"/>
        <v>0.12150000000000008</v>
      </c>
      <c r="W481" s="146">
        <f t="shared" si="155"/>
        <v>0.12150000000000008</v>
      </c>
      <c r="X481" s="146">
        <f t="shared" si="156"/>
        <v>0.19440000000000013</v>
      </c>
      <c r="Y481" s="161">
        <f t="shared" si="158"/>
        <v>0.255</v>
      </c>
    </row>
    <row r="482" spans="2:25" x14ac:dyDescent="0.2">
      <c r="B482" s="1" t="str">
        <f t="shared" si="157"/>
        <v>金属系83</v>
      </c>
      <c r="C482" s="72">
        <f t="shared" si="139"/>
        <v>83</v>
      </c>
      <c r="D482" s="71" t="s">
        <v>3150</v>
      </c>
      <c r="E482" s="72" t="str">
        <f t="shared" si="140"/>
        <v>物理</v>
      </c>
      <c r="F482" s="72"/>
      <c r="G482" s="72">
        <f t="shared" si="141"/>
        <v>3974</v>
      </c>
      <c r="H482" s="72">
        <f t="shared" si="142"/>
        <v>149</v>
      </c>
      <c r="I482" s="72">
        <f t="shared" si="143"/>
        <v>1037</v>
      </c>
      <c r="J482" s="72">
        <f t="shared" si="144"/>
        <v>486</v>
      </c>
      <c r="K482" s="72">
        <f t="shared" si="145"/>
        <v>398</v>
      </c>
      <c r="L482" s="72">
        <f t="shared" si="146"/>
        <v>0</v>
      </c>
      <c r="M482" s="72">
        <f t="shared" si="147"/>
        <v>474</v>
      </c>
      <c r="N482" s="72">
        <v>0</v>
      </c>
      <c r="O482" s="146">
        <f t="shared" si="148"/>
        <v>2.2471999999999999</v>
      </c>
      <c r="P482" s="157">
        <f>10%</f>
        <v>0.1</v>
      </c>
      <c r="Q482" s="146">
        <f t="shared" si="149"/>
        <v>0.20930000000000007</v>
      </c>
      <c r="R482" s="146">
        <f t="shared" si="150"/>
        <v>0.82000000000000051</v>
      </c>
      <c r="S482" s="146">
        <f t="shared" si="151"/>
        <v>0.12300000000000008</v>
      </c>
      <c r="T482" s="146">
        <f t="shared" si="152"/>
        <v>0.12300000000000008</v>
      </c>
      <c r="U482" s="146">
        <f t="shared" si="153"/>
        <v>0.12300000000000008</v>
      </c>
      <c r="V482" s="146">
        <f t="shared" si="154"/>
        <v>0.12300000000000008</v>
      </c>
      <c r="W482" s="146">
        <f t="shared" si="155"/>
        <v>0.12300000000000008</v>
      </c>
      <c r="X482" s="146">
        <f t="shared" si="156"/>
        <v>0.19680000000000014</v>
      </c>
      <c r="Y482" s="161">
        <f t="shared" si="158"/>
        <v>0.25800000000000001</v>
      </c>
    </row>
    <row r="483" spans="2:25" x14ac:dyDescent="0.2">
      <c r="B483" s="1" t="str">
        <f t="shared" si="157"/>
        <v>金属系84</v>
      </c>
      <c r="C483" s="72">
        <f t="shared" si="139"/>
        <v>84</v>
      </c>
      <c r="D483" s="71" t="s">
        <v>3150</v>
      </c>
      <c r="E483" s="72" t="str">
        <f t="shared" si="140"/>
        <v>物理</v>
      </c>
      <c r="F483" s="72"/>
      <c r="G483" s="72">
        <f t="shared" si="141"/>
        <v>4042</v>
      </c>
      <c r="H483" s="72">
        <f t="shared" si="142"/>
        <v>152</v>
      </c>
      <c r="I483" s="72">
        <f t="shared" si="143"/>
        <v>1062</v>
      </c>
      <c r="J483" s="72">
        <f t="shared" si="144"/>
        <v>495</v>
      </c>
      <c r="K483" s="72">
        <f t="shared" si="145"/>
        <v>408</v>
      </c>
      <c r="L483" s="72">
        <f t="shared" si="146"/>
        <v>0</v>
      </c>
      <c r="M483" s="72">
        <f t="shared" si="147"/>
        <v>483</v>
      </c>
      <c r="N483" s="72">
        <v>0</v>
      </c>
      <c r="O483" s="146">
        <f t="shared" si="148"/>
        <v>2.2656000000000001</v>
      </c>
      <c r="P483" s="157">
        <f>10%</f>
        <v>0.1</v>
      </c>
      <c r="Q483" s="146">
        <f t="shared" si="149"/>
        <v>0.21045000000000008</v>
      </c>
      <c r="R483" s="146">
        <f t="shared" si="150"/>
        <v>0.83000000000000052</v>
      </c>
      <c r="S483" s="146">
        <f t="shared" si="151"/>
        <v>0.12450000000000008</v>
      </c>
      <c r="T483" s="146">
        <f t="shared" si="152"/>
        <v>0.12450000000000008</v>
      </c>
      <c r="U483" s="146">
        <f t="shared" si="153"/>
        <v>0.12450000000000008</v>
      </c>
      <c r="V483" s="146">
        <f t="shared" si="154"/>
        <v>0.12450000000000008</v>
      </c>
      <c r="W483" s="146">
        <f t="shared" si="155"/>
        <v>0.12450000000000008</v>
      </c>
      <c r="X483" s="146">
        <f t="shared" si="156"/>
        <v>0.19920000000000015</v>
      </c>
      <c r="Y483" s="161">
        <f t="shared" si="158"/>
        <v>0.26100000000000001</v>
      </c>
    </row>
    <row r="484" spans="2:25" x14ac:dyDescent="0.2">
      <c r="B484" s="1" t="str">
        <f t="shared" si="157"/>
        <v>金属系85</v>
      </c>
      <c r="C484" s="72">
        <f t="shared" si="139"/>
        <v>85</v>
      </c>
      <c r="D484" s="71" t="s">
        <v>3150</v>
      </c>
      <c r="E484" s="72" t="str">
        <f t="shared" si="140"/>
        <v>物理</v>
      </c>
      <c r="F484" s="72"/>
      <c r="G484" s="72">
        <f t="shared" si="141"/>
        <v>4114</v>
      </c>
      <c r="H484" s="72">
        <f t="shared" si="142"/>
        <v>154</v>
      </c>
      <c r="I484" s="72">
        <f t="shared" si="143"/>
        <v>1087</v>
      </c>
      <c r="J484" s="72">
        <f t="shared" si="144"/>
        <v>505</v>
      </c>
      <c r="K484" s="72">
        <f t="shared" si="145"/>
        <v>417</v>
      </c>
      <c r="L484" s="72">
        <f t="shared" si="146"/>
        <v>0</v>
      </c>
      <c r="M484" s="72">
        <f t="shared" si="147"/>
        <v>492</v>
      </c>
      <c r="N484" s="72">
        <v>0</v>
      </c>
      <c r="O484" s="146">
        <f t="shared" si="148"/>
        <v>2.2839999999999998</v>
      </c>
      <c r="P484" s="157">
        <f>10%</f>
        <v>0.1</v>
      </c>
      <c r="Q484" s="146">
        <f t="shared" si="149"/>
        <v>0.21160000000000007</v>
      </c>
      <c r="R484" s="146">
        <f t="shared" si="150"/>
        <v>0.84000000000000052</v>
      </c>
      <c r="S484" s="146">
        <f t="shared" si="151"/>
        <v>0.12600000000000008</v>
      </c>
      <c r="T484" s="146">
        <f t="shared" si="152"/>
        <v>0.12600000000000008</v>
      </c>
      <c r="U484" s="146">
        <f t="shared" si="153"/>
        <v>0.12600000000000008</v>
      </c>
      <c r="V484" s="146">
        <f t="shared" si="154"/>
        <v>0.12600000000000008</v>
      </c>
      <c r="W484" s="146">
        <f t="shared" si="155"/>
        <v>0.12600000000000008</v>
      </c>
      <c r="X484" s="146">
        <f t="shared" si="156"/>
        <v>0.20160000000000014</v>
      </c>
      <c r="Y484" s="161">
        <f t="shared" si="158"/>
        <v>0.26400000000000001</v>
      </c>
    </row>
    <row r="485" spans="2:25" x14ac:dyDescent="0.2">
      <c r="B485" s="1" t="str">
        <f t="shared" si="157"/>
        <v>金属系86</v>
      </c>
      <c r="C485" s="72">
        <f t="shared" si="139"/>
        <v>86</v>
      </c>
      <c r="D485" s="71" t="s">
        <v>3150</v>
      </c>
      <c r="E485" s="72" t="str">
        <f t="shared" si="140"/>
        <v>物理</v>
      </c>
      <c r="F485" s="72"/>
      <c r="G485" s="72">
        <f t="shared" si="141"/>
        <v>4184</v>
      </c>
      <c r="H485" s="72">
        <f t="shared" si="142"/>
        <v>157</v>
      </c>
      <c r="I485" s="72">
        <f t="shared" si="143"/>
        <v>1113</v>
      </c>
      <c r="J485" s="72">
        <f t="shared" si="144"/>
        <v>514</v>
      </c>
      <c r="K485" s="72">
        <f t="shared" si="145"/>
        <v>427</v>
      </c>
      <c r="L485" s="72">
        <f t="shared" si="146"/>
        <v>0</v>
      </c>
      <c r="M485" s="72">
        <f t="shared" si="147"/>
        <v>500</v>
      </c>
      <c r="N485" s="72">
        <v>0</v>
      </c>
      <c r="O485" s="146">
        <f t="shared" si="148"/>
        <v>2.3024</v>
      </c>
      <c r="P485" s="157">
        <f>10%</f>
        <v>0.1</v>
      </c>
      <c r="Q485" s="146">
        <f t="shared" si="149"/>
        <v>0.21275000000000008</v>
      </c>
      <c r="R485" s="146">
        <f t="shared" si="150"/>
        <v>0.85000000000000053</v>
      </c>
      <c r="S485" s="146">
        <f t="shared" si="151"/>
        <v>0.12750000000000009</v>
      </c>
      <c r="T485" s="146">
        <f t="shared" si="152"/>
        <v>0.12750000000000009</v>
      </c>
      <c r="U485" s="146">
        <f t="shared" si="153"/>
        <v>0.12750000000000009</v>
      </c>
      <c r="V485" s="146">
        <f t="shared" si="154"/>
        <v>0.12750000000000009</v>
      </c>
      <c r="W485" s="146">
        <f t="shared" si="155"/>
        <v>0.12750000000000009</v>
      </c>
      <c r="X485" s="146">
        <f t="shared" si="156"/>
        <v>0.20400000000000015</v>
      </c>
      <c r="Y485" s="161">
        <f t="shared" si="158"/>
        <v>0.26666666666666672</v>
      </c>
    </row>
    <row r="486" spans="2:25" x14ac:dyDescent="0.2">
      <c r="B486" s="1" t="str">
        <f t="shared" si="157"/>
        <v>金属系87</v>
      </c>
      <c r="C486" s="72">
        <f t="shared" si="139"/>
        <v>87</v>
      </c>
      <c r="D486" s="71" t="s">
        <v>3150</v>
      </c>
      <c r="E486" s="72" t="str">
        <f t="shared" si="140"/>
        <v>物理</v>
      </c>
      <c r="F486" s="72"/>
      <c r="G486" s="72">
        <f t="shared" si="141"/>
        <v>4254</v>
      </c>
      <c r="H486" s="72">
        <f t="shared" si="142"/>
        <v>159</v>
      </c>
      <c r="I486" s="72">
        <f t="shared" si="143"/>
        <v>1139</v>
      </c>
      <c r="J486" s="72">
        <f t="shared" si="144"/>
        <v>524</v>
      </c>
      <c r="K486" s="72">
        <f t="shared" si="145"/>
        <v>438</v>
      </c>
      <c r="L486" s="72">
        <f t="shared" si="146"/>
        <v>0</v>
      </c>
      <c r="M486" s="72">
        <f t="shared" si="147"/>
        <v>509</v>
      </c>
      <c r="N486" s="72">
        <v>0</v>
      </c>
      <c r="O486" s="146">
        <f t="shared" si="148"/>
        <v>2.3207999999999998</v>
      </c>
      <c r="P486" s="157">
        <f>10%</f>
        <v>0.1</v>
      </c>
      <c r="Q486" s="146">
        <f t="shared" si="149"/>
        <v>0.21390000000000009</v>
      </c>
      <c r="R486" s="146">
        <f t="shared" si="150"/>
        <v>0.86000000000000054</v>
      </c>
      <c r="S486" s="146">
        <f t="shared" si="151"/>
        <v>0.12900000000000009</v>
      </c>
      <c r="T486" s="146">
        <f t="shared" si="152"/>
        <v>0.12900000000000009</v>
      </c>
      <c r="U486" s="146">
        <f t="shared" si="153"/>
        <v>0.12900000000000009</v>
      </c>
      <c r="V486" s="146">
        <f t="shared" si="154"/>
        <v>0.12900000000000009</v>
      </c>
      <c r="W486" s="146">
        <f t="shared" si="155"/>
        <v>0.12900000000000009</v>
      </c>
      <c r="X486" s="146">
        <f t="shared" si="156"/>
        <v>0.20640000000000014</v>
      </c>
      <c r="Y486" s="161">
        <f t="shared" si="158"/>
        <v>0.26966666666666667</v>
      </c>
    </row>
    <row r="487" spans="2:25" x14ac:dyDescent="0.2">
      <c r="B487" s="1" t="str">
        <f t="shared" si="157"/>
        <v>金属系88</v>
      </c>
      <c r="C487" s="72">
        <f t="shared" si="139"/>
        <v>88</v>
      </c>
      <c r="D487" s="71" t="s">
        <v>3150</v>
      </c>
      <c r="E487" s="72" t="str">
        <f t="shared" si="140"/>
        <v>物理</v>
      </c>
      <c r="F487" s="72"/>
      <c r="G487" s="72">
        <f t="shared" si="141"/>
        <v>4324</v>
      </c>
      <c r="H487" s="72">
        <f t="shared" si="142"/>
        <v>162</v>
      </c>
      <c r="I487" s="72">
        <f t="shared" si="143"/>
        <v>1166</v>
      </c>
      <c r="J487" s="72">
        <f t="shared" si="144"/>
        <v>534</v>
      </c>
      <c r="K487" s="72">
        <f t="shared" si="145"/>
        <v>448</v>
      </c>
      <c r="L487" s="72">
        <f t="shared" si="146"/>
        <v>0</v>
      </c>
      <c r="M487" s="72">
        <f t="shared" si="147"/>
        <v>518</v>
      </c>
      <c r="N487" s="72">
        <v>0</v>
      </c>
      <c r="O487" s="146">
        <f t="shared" si="148"/>
        <v>2.3391999999999995</v>
      </c>
      <c r="P487" s="157">
        <f>10%</f>
        <v>0.1</v>
      </c>
      <c r="Q487" s="146">
        <f t="shared" si="149"/>
        <v>0.21505000000000007</v>
      </c>
      <c r="R487" s="146">
        <f t="shared" si="150"/>
        <v>0.87000000000000055</v>
      </c>
      <c r="S487" s="146">
        <f t="shared" si="151"/>
        <v>0.13050000000000009</v>
      </c>
      <c r="T487" s="146">
        <f t="shared" si="152"/>
        <v>0.13050000000000009</v>
      </c>
      <c r="U487" s="146">
        <f t="shared" si="153"/>
        <v>0.13050000000000009</v>
      </c>
      <c r="V487" s="146">
        <f t="shared" si="154"/>
        <v>0.13050000000000009</v>
      </c>
      <c r="W487" s="146">
        <f t="shared" si="155"/>
        <v>0.13050000000000009</v>
      </c>
      <c r="X487" s="146">
        <f t="shared" si="156"/>
        <v>0.20880000000000015</v>
      </c>
      <c r="Y487" s="161">
        <f t="shared" si="158"/>
        <v>0.27266666666666667</v>
      </c>
    </row>
    <row r="488" spans="2:25" x14ac:dyDescent="0.2">
      <c r="B488" s="1" t="str">
        <f t="shared" si="157"/>
        <v>金属系89</v>
      </c>
      <c r="C488" s="72">
        <f t="shared" ref="C488:C551" si="159">C389</f>
        <v>89</v>
      </c>
      <c r="D488" s="71" t="s">
        <v>3150</v>
      </c>
      <c r="E488" s="72" t="str">
        <f t="shared" si="140"/>
        <v>物理</v>
      </c>
      <c r="F488" s="72"/>
      <c r="G488" s="72">
        <f t="shared" si="141"/>
        <v>4394</v>
      </c>
      <c r="H488" s="72">
        <f t="shared" si="142"/>
        <v>164</v>
      </c>
      <c r="I488" s="72">
        <f t="shared" si="143"/>
        <v>1193</v>
      </c>
      <c r="J488" s="72">
        <f t="shared" si="144"/>
        <v>543</v>
      </c>
      <c r="K488" s="72">
        <f t="shared" si="145"/>
        <v>459</v>
      </c>
      <c r="L488" s="72">
        <f t="shared" si="146"/>
        <v>0</v>
      </c>
      <c r="M488" s="72">
        <f t="shared" si="147"/>
        <v>527</v>
      </c>
      <c r="N488" s="72">
        <v>0</v>
      </c>
      <c r="O488" s="146">
        <f t="shared" si="148"/>
        <v>2.3575999999999997</v>
      </c>
      <c r="P488" s="157">
        <f>10%</f>
        <v>0.1</v>
      </c>
      <c r="Q488" s="146">
        <f t="shared" si="149"/>
        <v>0.21620000000000009</v>
      </c>
      <c r="R488" s="146">
        <f t="shared" si="150"/>
        <v>0.88000000000000056</v>
      </c>
      <c r="S488" s="146">
        <f t="shared" si="151"/>
        <v>0.13200000000000009</v>
      </c>
      <c r="T488" s="146">
        <f t="shared" si="152"/>
        <v>0.13200000000000009</v>
      </c>
      <c r="U488" s="146">
        <f t="shared" si="153"/>
        <v>0.13200000000000009</v>
      </c>
      <c r="V488" s="146">
        <f t="shared" si="154"/>
        <v>0.13200000000000009</v>
      </c>
      <c r="W488" s="146">
        <f t="shared" si="155"/>
        <v>0.13200000000000009</v>
      </c>
      <c r="X488" s="146">
        <f t="shared" si="156"/>
        <v>0.21120000000000017</v>
      </c>
      <c r="Y488" s="161">
        <f t="shared" si="158"/>
        <v>0.27566666666666667</v>
      </c>
    </row>
    <row r="489" spans="2:25" x14ac:dyDescent="0.2">
      <c r="B489" s="1" t="str">
        <f t="shared" si="157"/>
        <v>金属系90</v>
      </c>
      <c r="C489" s="72">
        <f t="shared" si="159"/>
        <v>90</v>
      </c>
      <c r="D489" s="71" t="s">
        <v>3150</v>
      </c>
      <c r="E489" s="72" t="str">
        <f t="shared" si="140"/>
        <v>物理</v>
      </c>
      <c r="F489" s="72"/>
      <c r="G489" s="72">
        <f t="shared" si="141"/>
        <v>4462</v>
      </c>
      <c r="H489" s="72">
        <f t="shared" si="142"/>
        <v>167</v>
      </c>
      <c r="I489" s="72">
        <f t="shared" si="143"/>
        <v>1221</v>
      </c>
      <c r="J489" s="72">
        <f t="shared" si="144"/>
        <v>553</v>
      </c>
      <c r="K489" s="72">
        <f t="shared" si="145"/>
        <v>469</v>
      </c>
      <c r="L489" s="72">
        <f t="shared" si="146"/>
        <v>0</v>
      </c>
      <c r="M489" s="72">
        <f t="shared" si="147"/>
        <v>536</v>
      </c>
      <c r="N489" s="72">
        <v>0</v>
      </c>
      <c r="O489" s="146">
        <f t="shared" si="148"/>
        <v>2.3759999999999999</v>
      </c>
      <c r="P489" s="157">
        <f>10%</f>
        <v>0.1</v>
      </c>
      <c r="Q489" s="146">
        <f t="shared" si="149"/>
        <v>0.21735000000000007</v>
      </c>
      <c r="R489" s="146">
        <f t="shared" si="150"/>
        <v>0.89000000000000057</v>
      </c>
      <c r="S489" s="146">
        <f t="shared" si="151"/>
        <v>0.13350000000000009</v>
      </c>
      <c r="T489" s="146">
        <f t="shared" si="152"/>
        <v>0.13350000000000009</v>
      </c>
      <c r="U489" s="146">
        <f t="shared" si="153"/>
        <v>0.13350000000000009</v>
      </c>
      <c r="V489" s="146">
        <f t="shared" si="154"/>
        <v>0.13350000000000009</v>
      </c>
      <c r="W489" s="146">
        <f t="shared" si="155"/>
        <v>0.13350000000000009</v>
      </c>
      <c r="X489" s="146">
        <f t="shared" si="156"/>
        <v>0.21360000000000015</v>
      </c>
      <c r="Y489" s="161">
        <f t="shared" si="158"/>
        <v>0.27866666666666667</v>
      </c>
    </row>
    <row r="490" spans="2:25" x14ac:dyDescent="0.2">
      <c r="B490" s="1" t="str">
        <f t="shared" si="157"/>
        <v>金属系91</v>
      </c>
      <c r="C490" s="72">
        <f t="shared" si="159"/>
        <v>91</v>
      </c>
      <c r="D490" s="71" t="s">
        <v>3150</v>
      </c>
      <c r="E490" s="72" t="str">
        <f t="shared" si="140"/>
        <v>物理</v>
      </c>
      <c r="F490" s="72"/>
      <c r="G490" s="72">
        <f t="shared" si="141"/>
        <v>4532</v>
      </c>
      <c r="H490" s="72">
        <f t="shared" si="142"/>
        <v>169</v>
      </c>
      <c r="I490" s="72">
        <f t="shared" si="143"/>
        <v>1248</v>
      </c>
      <c r="J490" s="72">
        <f t="shared" si="144"/>
        <v>562</v>
      </c>
      <c r="K490" s="72">
        <f t="shared" si="145"/>
        <v>480</v>
      </c>
      <c r="L490" s="72">
        <f t="shared" si="146"/>
        <v>0</v>
      </c>
      <c r="M490" s="72">
        <f t="shared" si="147"/>
        <v>544</v>
      </c>
      <c r="N490" s="72">
        <v>0</v>
      </c>
      <c r="O490" s="146">
        <f t="shared" si="148"/>
        <v>2.3944000000000001</v>
      </c>
      <c r="P490" s="157">
        <f>10%</f>
        <v>0.1</v>
      </c>
      <c r="Q490" s="146">
        <f t="shared" si="149"/>
        <v>0.21850000000000008</v>
      </c>
      <c r="R490" s="146">
        <f t="shared" si="150"/>
        <v>0.90000000000000058</v>
      </c>
      <c r="S490" s="146">
        <f t="shared" si="151"/>
        <v>0.13500000000000009</v>
      </c>
      <c r="T490" s="146">
        <f t="shared" si="152"/>
        <v>0.13500000000000009</v>
      </c>
      <c r="U490" s="146">
        <f t="shared" si="153"/>
        <v>0.13500000000000009</v>
      </c>
      <c r="V490" s="146">
        <f t="shared" si="154"/>
        <v>0.13500000000000009</v>
      </c>
      <c r="W490" s="146">
        <f t="shared" si="155"/>
        <v>0.13500000000000009</v>
      </c>
      <c r="X490" s="146">
        <f t="shared" si="156"/>
        <v>0.21600000000000016</v>
      </c>
      <c r="Y490" s="161">
        <f t="shared" si="158"/>
        <v>0.28133333333333332</v>
      </c>
    </row>
    <row r="491" spans="2:25" x14ac:dyDescent="0.2">
      <c r="B491" s="1" t="str">
        <f t="shared" si="157"/>
        <v>金属系92</v>
      </c>
      <c r="C491" s="72">
        <f t="shared" si="159"/>
        <v>92</v>
      </c>
      <c r="D491" s="71" t="s">
        <v>3150</v>
      </c>
      <c r="E491" s="72" t="str">
        <f t="shared" si="140"/>
        <v>物理</v>
      </c>
      <c r="F491" s="72"/>
      <c r="G491" s="72">
        <f t="shared" si="141"/>
        <v>4604</v>
      </c>
      <c r="H491" s="72">
        <f t="shared" si="142"/>
        <v>172</v>
      </c>
      <c r="I491" s="72">
        <f t="shared" si="143"/>
        <v>1277</v>
      </c>
      <c r="J491" s="72">
        <f t="shared" si="144"/>
        <v>572</v>
      </c>
      <c r="K491" s="72">
        <f t="shared" si="145"/>
        <v>491</v>
      </c>
      <c r="L491" s="72">
        <f t="shared" si="146"/>
        <v>0</v>
      </c>
      <c r="M491" s="72">
        <f t="shared" si="147"/>
        <v>553</v>
      </c>
      <c r="N491" s="72">
        <v>0</v>
      </c>
      <c r="O491" s="146">
        <f t="shared" si="148"/>
        <v>2.4128000000000003</v>
      </c>
      <c r="P491" s="157">
        <f>10%</f>
        <v>0.1</v>
      </c>
      <c r="Q491" s="146">
        <f t="shared" si="149"/>
        <v>0.2196500000000001</v>
      </c>
      <c r="R491" s="146">
        <f t="shared" si="150"/>
        <v>0.91000000000000059</v>
      </c>
      <c r="S491" s="146">
        <f t="shared" si="151"/>
        <v>0.13650000000000009</v>
      </c>
      <c r="T491" s="146">
        <f t="shared" si="152"/>
        <v>0.13650000000000009</v>
      </c>
      <c r="U491" s="146">
        <f t="shared" si="153"/>
        <v>0.13650000000000009</v>
      </c>
      <c r="V491" s="146">
        <f t="shared" si="154"/>
        <v>0.13650000000000009</v>
      </c>
      <c r="W491" s="146">
        <f t="shared" si="155"/>
        <v>0.13650000000000009</v>
      </c>
      <c r="X491" s="146">
        <f t="shared" si="156"/>
        <v>0.21840000000000015</v>
      </c>
      <c r="Y491" s="161">
        <f t="shared" si="158"/>
        <v>0.28433333333333333</v>
      </c>
    </row>
    <row r="492" spans="2:25" x14ac:dyDescent="0.2">
      <c r="B492" s="1" t="str">
        <f t="shared" si="157"/>
        <v>金属系93</v>
      </c>
      <c r="C492" s="72">
        <f t="shared" si="159"/>
        <v>93</v>
      </c>
      <c r="D492" s="71" t="s">
        <v>3150</v>
      </c>
      <c r="E492" s="72" t="str">
        <f t="shared" si="140"/>
        <v>物理</v>
      </c>
      <c r="F492" s="72"/>
      <c r="G492" s="72">
        <f t="shared" si="141"/>
        <v>4674</v>
      </c>
      <c r="H492" s="72">
        <f t="shared" si="142"/>
        <v>174</v>
      </c>
      <c r="I492" s="72">
        <f t="shared" si="143"/>
        <v>1307</v>
      </c>
      <c r="J492" s="72">
        <f t="shared" si="144"/>
        <v>583</v>
      </c>
      <c r="K492" s="72">
        <f t="shared" si="145"/>
        <v>502</v>
      </c>
      <c r="L492" s="72">
        <f t="shared" si="146"/>
        <v>0</v>
      </c>
      <c r="M492" s="72">
        <f t="shared" si="147"/>
        <v>563</v>
      </c>
      <c r="N492" s="72">
        <v>0</v>
      </c>
      <c r="O492" s="146">
        <f t="shared" si="148"/>
        <v>2.4312</v>
      </c>
      <c r="P492" s="157">
        <f>10%</f>
        <v>0.1</v>
      </c>
      <c r="Q492" s="146">
        <f t="shared" si="149"/>
        <v>0.22080000000000008</v>
      </c>
      <c r="R492" s="146">
        <f t="shared" si="150"/>
        <v>0.9200000000000006</v>
      </c>
      <c r="S492" s="146">
        <f t="shared" si="151"/>
        <v>0.13800000000000009</v>
      </c>
      <c r="T492" s="146">
        <f t="shared" si="152"/>
        <v>0.13800000000000009</v>
      </c>
      <c r="U492" s="146">
        <f t="shared" si="153"/>
        <v>0.13800000000000009</v>
      </c>
      <c r="V492" s="146">
        <f t="shared" si="154"/>
        <v>0.13800000000000009</v>
      </c>
      <c r="W492" s="146">
        <f t="shared" si="155"/>
        <v>0.13800000000000009</v>
      </c>
      <c r="X492" s="146">
        <f t="shared" si="156"/>
        <v>0.22080000000000016</v>
      </c>
      <c r="Y492" s="161">
        <f t="shared" si="158"/>
        <v>0.28766666666666663</v>
      </c>
    </row>
    <row r="493" spans="2:25" x14ac:dyDescent="0.2">
      <c r="B493" s="1" t="str">
        <f t="shared" si="157"/>
        <v>金属系94</v>
      </c>
      <c r="C493" s="72">
        <f t="shared" si="159"/>
        <v>94</v>
      </c>
      <c r="D493" s="71" t="s">
        <v>3150</v>
      </c>
      <c r="E493" s="72" t="str">
        <f t="shared" si="140"/>
        <v>物理</v>
      </c>
      <c r="F493" s="72"/>
      <c r="G493" s="72">
        <f t="shared" si="141"/>
        <v>4746</v>
      </c>
      <c r="H493" s="72">
        <f t="shared" si="142"/>
        <v>177</v>
      </c>
      <c r="I493" s="72">
        <f t="shared" si="143"/>
        <v>1336</v>
      </c>
      <c r="J493" s="72">
        <f t="shared" si="144"/>
        <v>592</v>
      </c>
      <c r="K493" s="72">
        <f t="shared" si="145"/>
        <v>514</v>
      </c>
      <c r="L493" s="72">
        <f t="shared" si="146"/>
        <v>0</v>
      </c>
      <c r="M493" s="72">
        <f t="shared" si="147"/>
        <v>572</v>
      </c>
      <c r="N493" s="72">
        <v>0</v>
      </c>
      <c r="O493" s="146">
        <f t="shared" si="148"/>
        <v>2.4496000000000002</v>
      </c>
      <c r="P493" s="157">
        <f>10%</f>
        <v>0.1</v>
      </c>
      <c r="Q493" s="146">
        <f t="shared" si="149"/>
        <v>0.22195000000000009</v>
      </c>
      <c r="R493" s="146">
        <f t="shared" si="150"/>
        <v>0.9300000000000006</v>
      </c>
      <c r="S493" s="146">
        <f t="shared" si="151"/>
        <v>0.1395000000000001</v>
      </c>
      <c r="T493" s="146">
        <f t="shared" si="152"/>
        <v>0.1395000000000001</v>
      </c>
      <c r="U493" s="146">
        <f t="shared" si="153"/>
        <v>0.1395000000000001</v>
      </c>
      <c r="V493" s="146">
        <f t="shared" si="154"/>
        <v>0.1395000000000001</v>
      </c>
      <c r="W493" s="146">
        <f t="shared" si="155"/>
        <v>0.1395000000000001</v>
      </c>
      <c r="X493" s="146">
        <f t="shared" si="156"/>
        <v>0.22320000000000018</v>
      </c>
      <c r="Y493" s="161">
        <f t="shared" si="158"/>
        <v>0.29066666666666663</v>
      </c>
    </row>
    <row r="494" spans="2:25" x14ac:dyDescent="0.2">
      <c r="B494" s="1" t="str">
        <f t="shared" si="157"/>
        <v>金属系95</v>
      </c>
      <c r="C494" s="72">
        <f t="shared" si="159"/>
        <v>95</v>
      </c>
      <c r="D494" s="71" t="s">
        <v>3150</v>
      </c>
      <c r="E494" s="72" t="str">
        <f t="shared" si="140"/>
        <v>物理</v>
      </c>
      <c r="F494" s="72"/>
      <c r="G494" s="72">
        <f t="shared" si="141"/>
        <v>4816</v>
      </c>
      <c r="H494" s="72">
        <f t="shared" si="142"/>
        <v>179</v>
      </c>
      <c r="I494" s="72">
        <f t="shared" si="143"/>
        <v>1367</v>
      </c>
      <c r="J494" s="72">
        <f t="shared" si="144"/>
        <v>603</v>
      </c>
      <c r="K494" s="72">
        <f t="shared" si="145"/>
        <v>525</v>
      </c>
      <c r="L494" s="72">
        <f t="shared" si="146"/>
        <v>0</v>
      </c>
      <c r="M494" s="72">
        <f t="shared" si="147"/>
        <v>582</v>
      </c>
      <c r="N494" s="72">
        <v>0</v>
      </c>
      <c r="O494" s="146">
        <f t="shared" si="148"/>
        <v>2.468</v>
      </c>
      <c r="P494" s="157">
        <f>10%</f>
        <v>0.1</v>
      </c>
      <c r="Q494" s="146">
        <f t="shared" si="149"/>
        <v>0.22310000000000008</v>
      </c>
      <c r="R494" s="146">
        <f t="shared" si="150"/>
        <v>0.94000000000000061</v>
      </c>
      <c r="S494" s="146">
        <f t="shared" si="151"/>
        <v>0.1410000000000001</v>
      </c>
      <c r="T494" s="146">
        <f t="shared" si="152"/>
        <v>0.1410000000000001</v>
      </c>
      <c r="U494" s="146">
        <f t="shared" si="153"/>
        <v>0.1410000000000001</v>
      </c>
      <c r="V494" s="146">
        <f t="shared" si="154"/>
        <v>0.1410000000000001</v>
      </c>
      <c r="W494" s="146">
        <f t="shared" si="155"/>
        <v>0.1410000000000001</v>
      </c>
      <c r="X494" s="146">
        <f t="shared" si="156"/>
        <v>0.22560000000000016</v>
      </c>
      <c r="Y494" s="1">
        <f>(M4/30)%</f>
        <v>1.3333333333333333E-3</v>
      </c>
    </row>
    <row r="495" spans="2:25" x14ac:dyDescent="0.2">
      <c r="B495" s="1" t="str">
        <f t="shared" si="157"/>
        <v>金属系96</v>
      </c>
      <c r="C495" s="72">
        <f t="shared" si="159"/>
        <v>96</v>
      </c>
      <c r="D495" s="71" t="s">
        <v>3150</v>
      </c>
      <c r="E495" s="72" t="str">
        <f t="shared" si="140"/>
        <v>物理</v>
      </c>
      <c r="F495" s="72"/>
      <c r="G495" s="72">
        <f t="shared" si="141"/>
        <v>4888</v>
      </c>
      <c r="H495" s="72">
        <f t="shared" si="142"/>
        <v>182</v>
      </c>
      <c r="I495" s="72">
        <f t="shared" si="143"/>
        <v>1398</v>
      </c>
      <c r="J495" s="72">
        <f t="shared" si="144"/>
        <v>613</v>
      </c>
      <c r="K495" s="72">
        <f t="shared" si="145"/>
        <v>537</v>
      </c>
      <c r="L495" s="72">
        <f t="shared" si="146"/>
        <v>0</v>
      </c>
      <c r="M495" s="72">
        <f t="shared" si="147"/>
        <v>592</v>
      </c>
      <c r="N495" s="72">
        <v>0</v>
      </c>
      <c r="O495" s="146">
        <f t="shared" si="148"/>
        <v>2.4863999999999997</v>
      </c>
      <c r="P495" s="157">
        <f>10%</f>
        <v>0.1</v>
      </c>
      <c r="Q495" s="146">
        <f t="shared" si="149"/>
        <v>0.22425000000000009</v>
      </c>
      <c r="R495" s="146">
        <f t="shared" si="150"/>
        <v>0.95000000000000062</v>
      </c>
      <c r="S495" s="146">
        <f t="shared" si="151"/>
        <v>0.1425000000000001</v>
      </c>
      <c r="T495" s="146">
        <f t="shared" si="152"/>
        <v>0.1425000000000001</v>
      </c>
      <c r="U495" s="146">
        <f t="shared" si="153"/>
        <v>0.1425000000000001</v>
      </c>
      <c r="V495" s="146">
        <f t="shared" si="154"/>
        <v>0.1425000000000001</v>
      </c>
      <c r="W495" s="146">
        <f t="shared" si="155"/>
        <v>0.1425000000000001</v>
      </c>
      <c r="X495" s="146">
        <f t="shared" si="156"/>
        <v>0.22800000000000017</v>
      </c>
    </row>
    <row r="496" spans="2:25" x14ac:dyDescent="0.2">
      <c r="B496" s="1" t="str">
        <f t="shared" si="157"/>
        <v>金属系97</v>
      </c>
      <c r="C496" s="72">
        <f t="shared" si="159"/>
        <v>97</v>
      </c>
      <c r="D496" s="71" t="s">
        <v>3150</v>
      </c>
      <c r="E496" s="72" t="str">
        <f t="shared" si="140"/>
        <v>物理</v>
      </c>
      <c r="F496" s="72"/>
      <c r="G496" s="72">
        <f t="shared" si="141"/>
        <v>4958</v>
      </c>
      <c r="H496" s="72">
        <f t="shared" si="142"/>
        <v>184</v>
      </c>
      <c r="I496" s="72">
        <f t="shared" si="143"/>
        <v>1429</v>
      </c>
      <c r="J496" s="72">
        <f t="shared" si="144"/>
        <v>624</v>
      </c>
      <c r="K496" s="72">
        <f t="shared" si="145"/>
        <v>549</v>
      </c>
      <c r="L496" s="72">
        <f t="shared" si="146"/>
        <v>0</v>
      </c>
      <c r="M496" s="72">
        <f t="shared" si="147"/>
        <v>601</v>
      </c>
      <c r="N496" s="72">
        <v>0</v>
      </c>
      <c r="O496" s="146">
        <f t="shared" si="148"/>
        <v>2.5047999999999999</v>
      </c>
      <c r="P496" s="157">
        <f>10%</f>
        <v>0.1</v>
      </c>
      <c r="Q496" s="146">
        <f t="shared" si="149"/>
        <v>0.2254000000000001</v>
      </c>
      <c r="R496" s="146">
        <f t="shared" si="150"/>
        <v>0.96000000000000063</v>
      </c>
      <c r="S496" s="146">
        <f t="shared" si="151"/>
        <v>0.1440000000000001</v>
      </c>
      <c r="T496" s="146">
        <f t="shared" si="152"/>
        <v>0.1440000000000001</v>
      </c>
      <c r="U496" s="146">
        <f t="shared" si="153"/>
        <v>0.1440000000000001</v>
      </c>
      <c r="V496" s="146">
        <f t="shared" si="154"/>
        <v>0.1440000000000001</v>
      </c>
      <c r="W496" s="146">
        <f t="shared" si="155"/>
        <v>0.1440000000000001</v>
      </c>
      <c r="X496" s="146">
        <f t="shared" si="156"/>
        <v>0.23040000000000016</v>
      </c>
    </row>
    <row r="497" spans="2:24" x14ac:dyDescent="0.2">
      <c r="B497" s="1" t="str">
        <f t="shared" si="157"/>
        <v>金属系98</v>
      </c>
      <c r="C497" s="72">
        <f t="shared" si="159"/>
        <v>98</v>
      </c>
      <c r="D497" s="71" t="s">
        <v>3150</v>
      </c>
      <c r="E497" s="72" t="str">
        <f t="shared" si="140"/>
        <v>物理</v>
      </c>
      <c r="F497" s="72"/>
      <c r="G497" s="72">
        <f t="shared" si="141"/>
        <v>5028</v>
      </c>
      <c r="H497" s="72">
        <f t="shared" si="142"/>
        <v>187</v>
      </c>
      <c r="I497" s="72">
        <f t="shared" si="143"/>
        <v>1461</v>
      </c>
      <c r="J497" s="72">
        <f t="shared" si="144"/>
        <v>633</v>
      </c>
      <c r="K497" s="72">
        <f t="shared" si="145"/>
        <v>562</v>
      </c>
      <c r="L497" s="72">
        <f t="shared" si="146"/>
        <v>0</v>
      </c>
      <c r="M497" s="72">
        <f t="shared" si="147"/>
        <v>611</v>
      </c>
      <c r="N497" s="72">
        <v>0</v>
      </c>
      <c r="O497" s="146">
        <f t="shared" si="148"/>
        <v>2.5231999999999997</v>
      </c>
      <c r="P497" s="157">
        <f>10%</f>
        <v>0.1</v>
      </c>
      <c r="Q497" s="146">
        <f t="shared" si="149"/>
        <v>0.22655000000000008</v>
      </c>
      <c r="R497" s="146">
        <f t="shared" si="150"/>
        <v>0.97000000000000064</v>
      </c>
      <c r="S497" s="146">
        <f t="shared" si="151"/>
        <v>0.1455000000000001</v>
      </c>
      <c r="T497" s="146">
        <f t="shared" si="152"/>
        <v>0.1455000000000001</v>
      </c>
      <c r="U497" s="146">
        <f t="shared" si="153"/>
        <v>0.1455000000000001</v>
      </c>
      <c r="V497" s="146">
        <f t="shared" si="154"/>
        <v>0.1455000000000001</v>
      </c>
      <c r="W497" s="146">
        <f t="shared" si="155"/>
        <v>0.1455000000000001</v>
      </c>
      <c r="X497" s="146">
        <f t="shared" si="156"/>
        <v>0.23280000000000017</v>
      </c>
    </row>
    <row r="498" spans="2:24" x14ac:dyDescent="0.2">
      <c r="B498" s="1" t="str">
        <f t="shared" si="157"/>
        <v>金属系99</v>
      </c>
      <c r="C498" s="72">
        <f t="shared" si="159"/>
        <v>99</v>
      </c>
      <c r="D498" s="71" t="s">
        <v>3150</v>
      </c>
      <c r="E498" s="72" t="str">
        <f t="shared" si="140"/>
        <v>物理</v>
      </c>
      <c r="F498" s="72"/>
      <c r="G498" s="72">
        <f t="shared" si="141"/>
        <v>5098</v>
      </c>
      <c r="H498" s="72">
        <f t="shared" si="142"/>
        <v>189</v>
      </c>
      <c r="I498" s="72">
        <f t="shared" si="143"/>
        <v>1493</v>
      </c>
      <c r="J498" s="72">
        <f t="shared" si="144"/>
        <v>644</v>
      </c>
      <c r="K498" s="72">
        <f t="shared" si="145"/>
        <v>574</v>
      </c>
      <c r="L498" s="72">
        <f t="shared" si="146"/>
        <v>0</v>
      </c>
      <c r="M498" s="72">
        <f t="shared" si="147"/>
        <v>620</v>
      </c>
      <c r="N498" s="72">
        <v>0</v>
      </c>
      <c r="O498" s="146">
        <f t="shared" si="148"/>
        <v>2.5415999999999999</v>
      </c>
      <c r="P498" s="157">
        <f>10%</f>
        <v>0.1</v>
      </c>
      <c r="Q498" s="146">
        <f t="shared" si="149"/>
        <v>0.2277000000000001</v>
      </c>
      <c r="R498" s="146">
        <f t="shared" si="150"/>
        <v>0.98000000000000065</v>
      </c>
      <c r="S498" s="146">
        <f t="shared" si="151"/>
        <v>0.1470000000000001</v>
      </c>
      <c r="T498" s="146">
        <f t="shared" si="152"/>
        <v>0.1470000000000001</v>
      </c>
      <c r="U498" s="146">
        <f t="shared" si="153"/>
        <v>0.1470000000000001</v>
      </c>
      <c r="V498" s="146">
        <f t="shared" si="154"/>
        <v>0.1470000000000001</v>
      </c>
      <c r="W498" s="146">
        <f t="shared" si="155"/>
        <v>0.1470000000000001</v>
      </c>
      <c r="X498" s="146">
        <f t="shared" si="156"/>
        <v>0.23520000000000019</v>
      </c>
    </row>
    <row r="499" spans="2:24" x14ac:dyDescent="0.2">
      <c r="B499" s="1" t="str">
        <f t="shared" si="157"/>
        <v>水系1</v>
      </c>
      <c r="C499" s="72">
        <f t="shared" si="159"/>
        <v>1</v>
      </c>
      <c r="D499" s="71" t="s">
        <v>3154</v>
      </c>
      <c r="E499" s="72" t="str">
        <f t="shared" si="140"/>
        <v>冷却</v>
      </c>
      <c r="F499" s="72"/>
      <c r="G499" s="72">
        <f t="shared" si="141"/>
        <v>8</v>
      </c>
      <c r="H499" s="72">
        <f t="shared" si="142"/>
        <v>8</v>
      </c>
      <c r="I499" s="72">
        <f t="shared" si="143"/>
        <v>18</v>
      </c>
      <c r="J499" s="72">
        <f t="shared" si="144"/>
        <v>5</v>
      </c>
      <c r="K499" s="72">
        <f t="shared" si="145"/>
        <v>17</v>
      </c>
      <c r="L499" s="72">
        <f t="shared" si="146"/>
        <v>0</v>
      </c>
      <c r="M499" s="72">
        <f t="shared" si="147"/>
        <v>3</v>
      </c>
      <c r="N499" s="72">
        <v>0</v>
      </c>
      <c r="O499" s="146">
        <f t="shared" si="148"/>
        <v>0.92300000000000004</v>
      </c>
      <c r="P499" s="157">
        <f>10%</f>
        <v>0.1</v>
      </c>
      <c r="Q499" s="146">
        <f t="shared" si="149"/>
        <v>0.1</v>
      </c>
      <c r="R499" s="146">
        <f t="shared" si="150"/>
        <v>0</v>
      </c>
      <c r="S499" s="146">
        <f t="shared" si="151"/>
        <v>0</v>
      </c>
      <c r="T499" s="146">
        <f t="shared" si="152"/>
        <v>0</v>
      </c>
      <c r="U499" s="146">
        <f t="shared" si="153"/>
        <v>0</v>
      </c>
      <c r="V499" s="146">
        <f t="shared" si="154"/>
        <v>0</v>
      </c>
      <c r="W499" s="146">
        <f t="shared" si="155"/>
        <v>0</v>
      </c>
      <c r="X499" s="146">
        <f t="shared" si="156"/>
        <v>0</v>
      </c>
    </row>
    <row r="500" spans="2:24" x14ac:dyDescent="0.2">
      <c r="B500" s="1" t="str">
        <f t="shared" si="157"/>
        <v>水系2</v>
      </c>
      <c r="C500" s="72">
        <f t="shared" si="159"/>
        <v>2</v>
      </c>
      <c r="D500" s="71" t="s">
        <v>3154</v>
      </c>
      <c r="E500" s="72" t="str">
        <f t="shared" si="140"/>
        <v>冷却</v>
      </c>
      <c r="F500" s="72"/>
      <c r="G500" s="72">
        <f t="shared" si="141"/>
        <v>11</v>
      </c>
      <c r="H500" s="72">
        <f t="shared" si="142"/>
        <v>10</v>
      </c>
      <c r="I500" s="72">
        <f t="shared" si="143"/>
        <v>19</v>
      </c>
      <c r="J500" s="72">
        <f t="shared" si="144"/>
        <v>6</v>
      </c>
      <c r="K500" s="72">
        <f t="shared" si="145"/>
        <v>19</v>
      </c>
      <c r="L500" s="72">
        <f t="shared" si="146"/>
        <v>0</v>
      </c>
      <c r="M500" s="72">
        <f t="shared" si="147"/>
        <v>4</v>
      </c>
      <c r="N500" s="72">
        <v>0</v>
      </c>
      <c r="O500" s="146">
        <f t="shared" si="148"/>
        <v>0.94600000000000006</v>
      </c>
      <c r="P500" s="157">
        <f>10%</f>
        <v>0.1</v>
      </c>
      <c r="Q500" s="146">
        <f t="shared" si="149"/>
        <v>0.10100000000000001</v>
      </c>
      <c r="R500" s="146">
        <f t="shared" si="150"/>
        <v>5.0000000000000001E-3</v>
      </c>
      <c r="S500" s="146">
        <f t="shared" si="151"/>
        <v>0</v>
      </c>
      <c r="T500" s="146">
        <f t="shared" si="152"/>
        <v>9.0000000000000011E-3</v>
      </c>
      <c r="U500" s="146">
        <f t="shared" si="153"/>
        <v>4.5000000000000005E-3</v>
      </c>
      <c r="V500" s="146">
        <f t="shared" si="154"/>
        <v>4.5000000000000005E-3</v>
      </c>
      <c r="W500" s="146">
        <f t="shared" si="155"/>
        <v>4.5000000000000005E-3</v>
      </c>
      <c r="X500" s="146">
        <f t="shared" si="156"/>
        <v>4.5000000000000005E-3</v>
      </c>
    </row>
    <row r="501" spans="2:24" x14ac:dyDescent="0.2">
      <c r="B501" s="1" t="str">
        <f t="shared" si="157"/>
        <v>水系3</v>
      </c>
      <c r="C501" s="72">
        <f t="shared" si="159"/>
        <v>3</v>
      </c>
      <c r="D501" s="71" t="s">
        <v>3154</v>
      </c>
      <c r="E501" s="72" t="str">
        <f t="shared" si="140"/>
        <v>冷却</v>
      </c>
      <c r="F501" s="72"/>
      <c r="G501" s="72">
        <f t="shared" si="141"/>
        <v>15</v>
      </c>
      <c r="H501" s="72">
        <f t="shared" si="142"/>
        <v>11</v>
      </c>
      <c r="I501" s="72">
        <f t="shared" si="143"/>
        <v>21</v>
      </c>
      <c r="J501" s="72">
        <f t="shared" si="144"/>
        <v>7</v>
      </c>
      <c r="K501" s="72">
        <f t="shared" si="145"/>
        <v>20</v>
      </c>
      <c r="L501" s="72">
        <f t="shared" si="146"/>
        <v>0</v>
      </c>
      <c r="M501" s="72">
        <f t="shared" si="147"/>
        <v>6</v>
      </c>
      <c r="N501" s="72">
        <v>0</v>
      </c>
      <c r="O501" s="146">
        <f t="shared" si="148"/>
        <v>0.96899999999999997</v>
      </c>
      <c r="P501" s="157">
        <f>10%</f>
        <v>0.1</v>
      </c>
      <c r="Q501" s="146">
        <f t="shared" si="149"/>
        <v>0.10200000000000001</v>
      </c>
      <c r="R501" s="146">
        <f t="shared" si="150"/>
        <v>0.01</v>
      </c>
      <c r="S501" s="146">
        <f t="shared" si="151"/>
        <v>0</v>
      </c>
      <c r="T501" s="146">
        <f t="shared" si="152"/>
        <v>1.8000000000000002E-2</v>
      </c>
      <c r="U501" s="146">
        <f t="shared" si="153"/>
        <v>9.0000000000000011E-3</v>
      </c>
      <c r="V501" s="146">
        <f t="shared" si="154"/>
        <v>9.0000000000000011E-3</v>
      </c>
      <c r="W501" s="146">
        <f t="shared" si="155"/>
        <v>9.0000000000000011E-3</v>
      </c>
      <c r="X501" s="146">
        <f t="shared" si="156"/>
        <v>9.0000000000000011E-3</v>
      </c>
    </row>
    <row r="502" spans="2:24" x14ac:dyDescent="0.2">
      <c r="B502" s="1" t="str">
        <f t="shared" si="157"/>
        <v>水系4</v>
      </c>
      <c r="C502" s="72">
        <f t="shared" si="159"/>
        <v>4</v>
      </c>
      <c r="D502" s="71" t="s">
        <v>3154</v>
      </c>
      <c r="E502" s="72" t="str">
        <f t="shared" si="140"/>
        <v>冷却</v>
      </c>
      <c r="F502" s="72"/>
      <c r="G502" s="72">
        <f t="shared" si="141"/>
        <v>19</v>
      </c>
      <c r="H502" s="72">
        <f t="shared" si="142"/>
        <v>13</v>
      </c>
      <c r="I502" s="72">
        <f t="shared" si="143"/>
        <v>23</v>
      </c>
      <c r="J502" s="72">
        <f t="shared" si="144"/>
        <v>8</v>
      </c>
      <c r="K502" s="72">
        <f t="shared" si="145"/>
        <v>23</v>
      </c>
      <c r="L502" s="72">
        <f t="shared" si="146"/>
        <v>0</v>
      </c>
      <c r="M502" s="72">
        <f t="shared" si="147"/>
        <v>8</v>
      </c>
      <c r="N502" s="72">
        <v>0</v>
      </c>
      <c r="O502" s="146">
        <f t="shared" si="148"/>
        <v>0.99199999999999999</v>
      </c>
      <c r="P502" s="157">
        <f>10%</f>
        <v>0.1</v>
      </c>
      <c r="Q502" s="146">
        <f t="shared" si="149"/>
        <v>0.10300000000000001</v>
      </c>
      <c r="R502" s="146">
        <f t="shared" si="150"/>
        <v>1.4999999999999999E-2</v>
      </c>
      <c r="S502" s="146">
        <f t="shared" si="151"/>
        <v>0</v>
      </c>
      <c r="T502" s="146">
        <f t="shared" si="152"/>
        <v>2.7000000000000003E-2</v>
      </c>
      <c r="U502" s="146">
        <f t="shared" si="153"/>
        <v>1.3500000000000002E-2</v>
      </c>
      <c r="V502" s="146">
        <f t="shared" si="154"/>
        <v>1.3500000000000002E-2</v>
      </c>
      <c r="W502" s="146">
        <f t="shared" si="155"/>
        <v>1.3500000000000002E-2</v>
      </c>
      <c r="X502" s="146">
        <f t="shared" si="156"/>
        <v>1.3500000000000002E-2</v>
      </c>
    </row>
    <row r="503" spans="2:24" x14ac:dyDescent="0.2">
      <c r="B503" s="1" t="str">
        <f t="shared" si="157"/>
        <v>水系5</v>
      </c>
      <c r="C503" s="72">
        <f t="shared" si="159"/>
        <v>5</v>
      </c>
      <c r="D503" s="71" t="s">
        <v>3154</v>
      </c>
      <c r="E503" s="72" t="str">
        <f t="shared" si="140"/>
        <v>冷却</v>
      </c>
      <c r="F503" s="72"/>
      <c r="G503" s="72">
        <f t="shared" si="141"/>
        <v>25</v>
      </c>
      <c r="H503" s="72">
        <f t="shared" si="142"/>
        <v>15</v>
      </c>
      <c r="I503" s="72">
        <f t="shared" si="143"/>
        <v>25</v>
      </c>
      <c r="J503" s="72">
        <f t="shared" si="144"/>
        <v>9</v>
      </c>
      <c r="K503" s="72">
        <f t="shared" si="145"/>
        <v>25</v>
      </c>
      <c r="L503" s="72">
        <f t="shared" si="146"/>
        <v>0</v>
      </c>
      <c r="M503" s="72">
        <f t="shared" si="147"/>
        <v>10</v>
      </c>
      <c r="N503" s="72">
        <v>0</v>
      </c>
      <c r="O503" s="146">
        <f t="shared" si="148"/>
        <v>1.0150000000000001</v>
      </c>
      <c r="P503" s="157">
        <f>10%</f>
        <v>0.1</v>
      </c>
      <c r="Q503" s="146">
        <f t="shared" si="149"/>
        <v>0.10400000000000001</v>
      </c>
      <c r="R503" s="146">
        <f t="shared" si="150"/>
        <v>0.02</v>
      </c>
      <c r="S503" s="146">
        <f t="shared" si="151"/>
        <v>0</v>
      </c>
      <c r="T503" s="146">
        <f t="shared" si="152"/>
        <v>3.6000000000000004E-2</v>
      </c>
      <c r="U503" s="146">
        <f t="shared" si="153"/>
        <v>1.8000000000000002E-2</v>
      </c>
      <c r="V503" s="146">
        <f t="shared" si="154"/>
        <v>1.8000000000000002E-2</v>
      </c>
      <c r="W503" s="146">
        <f t="shared" si="155"/>
        <v>1.8000000000000002E-2</v>
      </c>
      <c r="X503" s="146">
        <f t="shared" si="156"/>
        <v>1.8000000000000002E-2</v>
      </c>
    </row>
    <row r="504" spans="2:24" x14ac:dyDescent="0.2">
      <c r="B504" s="1" t="str">
        <f t="shared" si="157"/>
        <v>水系6</v>
      </c>
      <c r="C504" s="72">
        <f t="shared" si="159"/>
        <v>6</v>
      </c>
      <c r="D504" s="71" t="s">
        <v>3154</v>
      </c>
      <c r="E504" s="72" t="str">
        <f t="shared" si="140"/>
        <v>冷却</v>
      </c>
      <c r="F504" s="72"/>
      <c r="G504" s="72">
        <f t="shared" si="141"/>
        <v>32</v>
      </c>
      <c r="H504" s="72">
        <f t="shared" si="142"/>
        <v>17</v>
      </c>
      <c r="I504" s="72">
        <f t="shared" si="143"/>
        <v>27</v>
      </c>
      <c r="J504" s="72">
        <f t="shared" si="144"/>
        <v>11</v>
      </c>
      <c r="K504" s="72">
        <f t="shared" si="145"/>
        <v>28</v>
      </c>
      <c r="L504" s="72">
        <f t="shared" si="146"/>
        <v>0</v>
      </c>
      <c r="M504" s="72">
        <f t="shared" si="147"/>
        <v>13</v>
      </c>
      <c r="N504" s="72">
        <v>0</v>
      </c>
      <c r="O504" s="146">
        <f t="shared" si="148"/>
        <v>1.038</v>
      </c>
      <c r="P504" s="157">
        <f>10%</f>
        <v>0.1</v>
      </c>
      <c r="Q504" s="146">
        <f t="shared" si="149"/>
        <v>0.10500000000000001</v>
      </c>
      <c r="R504" s="146">
        <f t="shared" si="150"/>
        <v>2.5000000000000001E-2</v>
      </c>
      <c r="S504" s="146">
        <f t="shared" si="151"/>
        <v>0</v>
      </c>
      <c r="T504" s="146">
        <f t="shared" si="152"/>
        <v>4.4999999999999998E-2</v>
      </c>
      <c r="U504" s="146">
        <f t="shared" si="153"/>
        <v>2.2499999999999999E-2</v>
      </c>
      <c r="V504" s="146">
        <f t="shared" si="154"/>
        <v>2.2499999999999999E-2</v>
      </c>
      <c r="W504" s="146">
        <f t="shared" si="155"/>
        <v>2.2499999999999999E-2</v>
      </c>
      <c r="X504" s="146">
        <f t="shared" si="156"/>
        <v>2.2499999999999999E-2</v>
      </c>
    </row>
    <row r="505" spans="2:24" x14ac:dyDescent="0.2">
      <c r="B505" s="1" t="str">
        <f t="shared" si="157"/>
        <v>水系7</v>
      </c>
      <c r="C505" s="72">
        <f t="shared" si="159"/>
        <v>7</v>
      </c>
      <c r="D505" s="71" t="s">
        <v>3154</v>
      </c>
      <c r="E505" s="72" t="str">
        <f t="shared" si="140"/>
        <v>冷却</v>
      </c>
      <c r="F505" s="72"/>
      <c r="G505" s="72">
        <f t="shared" si="141"/>
        <v>45</v>
      </c>
      <c r="H505" s="72">
        <f t="shared" si="142"/>
        <v>19</v>
      </c>
      <c r="I505" s="72">
        <f t="shared" si="143"/>
        <v>29</v>
      </c>
      <c r="J505" s="72">
        <f t="shared" si="144"/>
        <v>12</v>
      </c>
      <c r="K505" s="72">
        <f t="shared" si="145"/>
        <v>30</v>
      </c>
      <c r="L505" s="72">
        <f t="shared" si="146"/>
        <v>0</v>
      </c>
      <c r="M505" s="72">
        <f t="shared" si="147"/>
        <v>16</v>
      </c>
      <c r="N505" s="72">
        <v>0</v>
      </c>
      <c r="O505" s="146">
        <f t="shared" si="148"/>
        <v>1.0609999999999999</v>
      </c>
      <c r="P505" s="157">
        <f>10%</f>
        <v>0.1</v>
      </c>
      <c r="Q505" s="146">
        <f t="shared" si="149"/>
        <v>0.10600000000000001</v>
      </c>
      <c r="R505" s="146">
        <f t="shared" si="150"/>
        <v>3.0000000000000002E-2</v>
      </c>
      <c r="S505" s="146">
        <f t="shared" si="151"/>
        <v>0</v>
      </c>
      <c r="T505" s="146">
        <f t="shared" si="152"/>
        <v>5.3999999999999992E-2</v>
      </c>
      <c r="U505" s="146">
        <f t="shared" si="153"/>
        <v>2.6999999999999996E-2</v>
      </c>
      <c r="V505" s="146">
        <f t="shared" si="154"/>
        <v>2.6999999999999996E-2</v>
      </c>
      <c r="W505" s="146">
        <f t="shared" si="155"/>
        <v>2.6999999999999996E-2</v>
      </c>
      <c r="X505" s="146">
        <f t="shared" si="156"/>
        <v>2.6999999999999996E-2</v>
      </c>
    </row>
    <row r="506" spans="2:24" x14ac:dyDescent="0.2">
      <c r="B506" s="1" t="str">
        <f t="shared" si="157"/>
        <v>水系8</v>
      </c>
      <c r="C506" s="72">
        <f t="shared" si="159"/>
        <v>8</v>
      </c>
      <c r="D506" s="71" t="s">
        <v>3154</v>
      </c>
      <c r="E506" s="72" t="str">
        <f t="shared" si="140"/>
        <v>冷却</v>
      </c>
      <c r="F506" s="72"/>
      <c r="G506" s="72">
        <f t="shared" si="141"/>
        <v>52</v>
      </c>
      <c r="H506" s="72">
        <f t="shared" si="142"/>
        <v>21</v>
      </c>
      <c r="I506" s="72">
        <f t="shared" si="143"/>
        <v>32</v>
      </c>
      <c r="J506" s="72">
        <f t="shared" si="144"/>
        <v>14</v>
      </c>
      <c r="K506" s="72">
        <f t="shared" si="145"/>
        <v>34</v>
      </c>
      <c r="L506" s="72">
        <f t="shared" si="146"/>
        <v>0</v>
      </c>
      <c r="M506" s="72">
        <f t="shared" si="147"/>
        <v>19</v>
      </c>
      <c r="N506" s="72">
        <v>0</v>
      </c>
      <c r="O506" s="146">
        <f t="shared" si="148"/>
        <v>1.0840000000000001</v>
      </c>
      <c r="P506" s="157">
        <f>10%</f>
        <v>0.1</v>
      </c>
      <c r="Q506" s="146">
        <f t="shared" si="149"/>
        <v>0.10700000000000001</v>
      </c>
      <c r="R506" s="146">
        <f t="shared" si="150"/>
        <v>3.5000000000000003E-2</v>
      </c>
      <c r="S506" s="146">
        <f t="shared" si="151"/>
        <v>0</v>
      </c>
      <c r="T506" s="146">
        <f t="shared" si="152"/>
        <v>6.3E-2</v>
      </c>
      <c r="U506" s="146">
        <f t="shared" si="153"/>
        <v>3.15E-2</v>
      </c>
      <c r="V506" s="146">
        <f t="shared" si="154"/>
        <v>3.15E-2</v>
      </c>
      <c r="W506" s="146">
        <f t="shared" si="155"/>
        <v>3.15E-2</v>
      </c>
      <c r="X506" s="146">
        <f t="shared" si="156"/>
        <v>3.15E-2</v>
      </c>
    </row>
    <row r="507" spans="2:24" x14ac:dyDescent="0.2">
      <c r="B507" s="1" t="str">
        <f t="shared" si="157"/>
        <v>水系9</v>
      </c>
      <c r="C507" s="72">
        <f t="shared" si="159"/>
        <v>9</v>
      </c>
      <c r="D507" s="71" t="s">
        <v>3154</v>
      </c>
      <c r="E507" s="72" t="str">
        <f t="shared" si="140"/>
        <v>冷却</v>
      </c>
      <c r="F507" s="72"/>
      <c r="G507" s="72">
        <f t="shared" si="141"/>
        <v>62</v>
      </c>
      <c r="H507" s="72">
        <f t="shared" si="142"/>
        <v>23</v>
      </c>
      <c r="I507" s="72">
        <f t="shared" si="143"/>
        <v>36</v>
      </c>
      <c r="J507" s="72">
        <f t="shared" si="144"/>
        <v>16</v>
      </c>
      <c r="K507" s="72">
        <f t="shared" si="145"/>
        <v>37</v>
      </c>
      <c r="L507" s="72">
        <f t="shared" si="146"/>
        <v>0</v>
      </c>
      <c r="M507" s="72">
        <f t="shared" si="147"/>
        <v>22</v>
      </c>
      <c r="N507" s="72">
        <v>0</v>
      </c>
      <c r="O507" s="146">
        <f t="shared" si="148"/>
        <v>1.107</v>
      </c>
      <c r="P507" s="157">
        <f>10%</f>
        <v>0.1</v>
      </c>
      <c r="Q507" s="146">
        <f t="shared" si="149"/>
        <v>0.10800000000000001</v>
      </c>
      <c r="R507" s="146">
        <f t="shared" si="150"/>
        <v>0.04</v>
      </c>
      <c r="S507" s="146">
        <f t="shared" si="151"/>
        <v>0</v>
      </c>
      <c r="T507" s="146">
        <f t="shared" si="152"/>
        <v>7.1999999999999995E-2</v>
      </c>
      <c r="U507" s="146">
        <f t="shared" si="153"/>
        <v>3.5999999999999997E-2</v>
      </c>
      <c r="V507" s="146">
        <f t="shared" si="154"/>
        <v>3.5999999999999997E-2</v>
      </c>
      <c r="W507" s="146">
        <f t="shared" si="155"/>
        <v>3.5999999999999997E-2</v>
      </c>
      <c r="X507" s="146">
        <f t="shared" si="156"/>
        <v>3.5999999999999997E-2</v>
      </c>
    </row>
    <row r="508" spans="2:24" x14ac:dyDescent="0.2">
      <c r="B508" s="1" t="str">
        <f t="shared" si="157"/>
        <v>水系10</v>
      </c>
      <c r="C508" s="72">
        <f t="shared" si="159"/>
        <v>10</v>
      </c>
      <c r="D508" s="71" t="s">
        <v>3154</v>
      </c>
      <c r="E508" s="72" t="str">
        <f t="shared" si="140"/>
        <v>冷却</v>
      </c>
      <c r="F508" s="72"/>
      <c r="G508" s="72">
        <f t="shared" si="141"/>
        <v>70</v>
      </c>
      <c r="H508" s="72">
        <f t="shared" si="142"/>
        <v>25</v>
      </c>
      <c r="I508" s="72">
        <f t="shared" si="143"/>
        <v>38</v>
      </c>
      <c r="J508" s="72">
        <f t="shared" si="144"/>
        <v>18</v>
      </c>
      <c r="K508" s="72">
        <f t="shared" si="145"/>
        <v>40</v>
      </c>
      <c r="L508" s="72">
        <f t="shared" si="146"/>
        <v>0</v>
      </c>
      <c r="M508" s="72">
        <f t="shared" si="147"/>
        <v>25</v>
      </c>
      <c r="N508" s="72">
        <v>0</v>
      </c>
      <c r="O508" s="146">
        <f t="shared" si="148"/>
        <v>1.1300000000000001</v>
      </c>
      <c r="P508" s="157">
        <f>10%</f>
        <v>0.1</v>
      </c>
      <c r="Q508" s="146">
        <f t="shared" si="149"/>
        <v>0.10900000000000001</v>
      </c>
      <c r="R508" s="146">
        <f t="shared" si="150"/>
        <v>4.4999999999999998E-2</v>
      </c>
      <c r="S508" s="146">
        <f t="shared" si="151"/>
        <v>0</v>
      </c>
      <c r="T508" s="146">
        <f t="shared" si="152"/>
        <v>8.0999999999999989E-2</v>
      </c>
      <c r="U508" s="146">
        <f t="shared" si="153"/>
        <v>4.0499999999999994E-2</v>
      </c>
      <c r="V508" s="146">
        <f t="shared" si="154"/>
        <v>4.0499999999999994E-2</v>
      </c>
      <c r="W508" s="146">
        <f t="shared" si="155"/>
        <v>4.0499999999999994E-2</v>
      </c>
      <c r="X508" s="146">
        <f t="shared" si="156"/>
        <v>4.0499999999999994E-2</v>
      </c>
    </row>
    <row r="509" spans="2:24" x14ac:dyDescent="0.2">
      <c r="B509" s="1" t="str">
        <f t="shared" si="157"/>
        <v>水系11</v>
      </c>
      <c r="C509" s="72">
        <f t="shared" si="159"/>
        <v>11</v>
      </c>
      <c r="D509" s="71" t="s">
        <v>3154</v>
      </c>
      <c r="E509" s="72" t="str">
        <f t="shared" si="140"/>
        <v>冷却</v>
      </c>
      <c r="F509" s="72"/>
      <c r="G509" s="72">
        <f t="shared" si="141"/>
        <v>81</v>
      </c>
      <c r="H509" s="72">
        <f t="shared" si="142"/>
        <v>27</v>
      </c>
      <c r="I509" s="72">
        <f t="shared" si="143"/>
        <v>42</v>
      </c>
      <c r="J509" s="72">
        <f t="shared" si="144"/>
        <v>20</v>
      </c>
      <c r="K509" s="72">
        <f t="shared" si="145"/>
        <v>45</v>
      </c>
      <c r="L509" s="72">
        <f t="shared" si="146"/>
        <v>0</v>
      </c>
      <c r="M509" s="72">
        <f t="shared" si="147"/>
        <v>29</v>
      </c>
      <c r="N509" s="72">
        <v>0</v>
      </c>
      <c r="O509" s="146">
        <f t="shared" si="148"/>
        <v>1.153</v>
      </c>
      <c r="P509" s="157">
        <f>10%</f>
        <v>0.1</v>
      </c>
      <c r="Q509" s="146">
        <f t="shared" si="149"/>
        <v>0.11000000000000001</v>
      </c>
      <c r="R509" s="146">
        <f t="shared" si="150"/>
        <v>4.9999999999999996E-2</v>
      </c>
      <c r="S509" s="146">
        <f t="shared" si="151"/>
        <v>0</v>
      </c>
      <c r="T509" s="146">
        <f t="shared" si="152"/>
        <v>8.9999999999999983E-2</v>
      </c>
      <c r="U509" s="146">
        <f t="shared" si="153"/>
        <v>4.4999999999999991E-2</v>
      </c>
      <c r="V509" s="146">
        <f t="shared" si="154"/>
        <v>4.4999999999999991E-2</v>
      </c>
      <c r="W509" s="146">
        <f t="shared" si="155"/>
        <v>4.4999999999999991E-2</v>
      </c>
      <c r="X509" s="146">
        <f t="shared" si="156"/>
        <v>4.4999999999999991E-2</v>
      </c>
    </row>
    <row r="510" spans="2:24" x14ac:dyDescent="0.2">
      <c r="B510" s="1" t="str">
        <f t="shared" si="157"/>
        <v>水系12</v>
      </c>
      <c r="C510" s="72">
        <f t="shared" si="159"/>
        <v>12</v>
      </c>
      <c r="D510" s="71" t="s">
        <v>3154</v>
      </c>
      <c r="E510" s="72" t="str">
        <f t="shared" si="140"/>
        <v>冷却</v>
      </c>
      <c r="F510" s="72"/>
      <c r="G510" s="72">
        <f t="shared" si="141"/>
        <v>93</v>
      </c>
      <c r="H510" s="72">
        <f t="shared" si="142"/>
        <v>29</v>
      </c>
      <c r="I510" s="72">
        <f t="shared" si="143"/>
        <v>45</v>
      </c>
      <c r="J510" s="72">
        <f t="shared" si="144"/>
        <v>23</v>
      </c>
      <c r="K510" s="72">
        <f t="shared" si="145"/>
        <v>48</v>
      </c>
      <c r="L510" s="72">
        <f t="shared" si="146"/>
        <v>0</v>
      </c>
      <c r="M510" s="72">
        <f t="shared" si="147"/>
        <v>33</v>
      </c>
      <c r="N510" s="72">
        <v>0</v>
      </c>
      <c r="O510" s="146">
        <f t="shared" si="148"/>
        <v>1.1759999999999999</v>
      </c>
      <c r="P510" s="157">
        <f>10%</f>
        <v>0.1</v>
      </c>
      <c r="Q510" s="146">
        <f t="shared" si="149"/>
        <v>0.11100000000000002</v>
      </c>
      <c r="R510" s="146">
        <f t="shared" si="150"/>
        <v>5.4999999999999993E-2</v>
      </c>
      <c r="S510" s="146">
        <f t="shared" si="151"/>
        <v>0</v>
      </c>
      <c r="T510" s="146">
        <f t="shared" si="152"/>
        <v>9.8999999999999977E-2</v>
      </c>
      <c r="U510" s="146">
        <f t="shared" si="153"/>
        <v>4.9499999999999988E-2</v>
      </c>
      <c r="V510" s="146">
        <f t="shared" si="154"/>
        <v>4.9499999999999988E-2</v>
      </c>
      <c r="W510" s="146">
        <f t="shared" si="155"/>
        <v>4.9499999999999988E-2</v>
      </c>
      <c r="X510" s="146">
        <f t="shared" si="156"/>
        <v>4.9499999999999988E-2</v>
      </c>
    </row>
    <row r="511" spans="2:24" x14ac:dyDescent="0.2">
      <c r="B511" s="1" t="str">
        <f t="shared" si="157"/>
        <v>水系13</v>
      </c>
      <c r="C511" s="72">
        <f t="shared" si="159"/>
        <v>13</v>
      </c>
      <c r="D511" s="71" t="s">
        <v>3154</v>
      </c>
      <c r="E511" s="72" t="str">
        <f t="shared" si="140"/>
        <v>冷却</v>
      </c>
      <c r="F511" s="72"/>
      <c r="G511" s="72">
        <f t="shared" si="141"/>
        <v>105</v>
      </c>
      <c r="H511" s="72">
        <f t="shared" si="142"/>
        <v>31</v>
      </c>
      <c r="I511" s="72">
        <f t="shared" si="143"/>
        <v>49</v>
      </c>
      <c r="J511" s="72">
        <f t="shared" si="144"/>
        <v>25</v>
      </c>
      <c r="K511" s="72">
        <f t="shared" si="145"/>
        <v>52</v>
      </c>
      <c r="L511" s="72">
        <f t="shared" si="146"/>
        <v>0</v>
      </c>
      <c r="M511" s="72">
        <f t="shared" si="147"/>
        <v>37</v>
      </c>
      <c r="N511" s="72">
        <v>0</v>
      </c>
      <c r="O511" s="146">
        <f t="shared" si="148"/>
        <v>1.1990000000000001</v>
      </c>
      <c r="P511" s="157">
        <f>10%</f>
        <v>0.1</v>
      </c>
      <c r="Q511" s="146">
        <f t="shared" si="149"/>
        <v>0.11200000000000002</v>
      </c>
      <c r="R511" s="146">
        <f t="shared" si="150"/>
        <v>5.9999999999999991E-2</v>
      </c>
      <c r="S511" s="146">
        <f t="shared" si="151"/>
        <v>0</v>
      </c>
      <c r="T511" s="146">
        <f t="shared" si="152"/>
        <v>0.10799999999999998</v>
      </c>
      <c r="U511" s="146">
        <f t="shared" si="153"/>
        <v>5.3999999999999992E-2</v>
      </c>
      <c r="V511" s="146">
        <f t="shared" si="154"/>
        <v>5.3999999999999992E-2</v>
      </c>
      <c r="W511" s="146">
        <f t="shared" si="155"/>
        <v>5.3999999999999992E-2</v>
      </c>
      <c r="X511" s="146">
        <f t="shared" si="156"/>
        <v>5.3999999999999992E-2</v>
      </c>
    </row>
    <row r="512" spans="2:24" x14ac:dyDescent="0.2">
      <c r="B512" s="1" t="str">
        <f t="shared" si="157"/>
        <v>水系14</v>
      </c>
      <c r="C512" s="72">
        <f t="shared" si="159"/>
        <v>14</v>
      </c>
      <c r="D512" s="71" t="s">
        <v>3154</v>
      </c>
      <c r="E512" s="72" t="str">
        <f t="shared" si="140"/>
        <v>冷却</v>
      </c>
      <c r="F512" s="72"/>
      <c r="G512" s="72">
        <f t="shared" si="141"/>
        <v>117</v>
      </c>
      <c r="H512" s="72">
        <f t="shared" si="142"/>
        <v>34</v>
      </c>
      <c r="I512" s="72">
        <f t="shared" si="143"/>
        <v>54</v>
      </c>
      <c r="J512" s="72">
        <f t="shared" si="144"/>
        <v>28</v>
      </c>
      <c r="K512" s="72">
        <f t="shared" si="145"/>
        <v>57</v>
      </c>
      <c r="L512" s="72">
        <f t="shared" si="146"/>
        <v>0</v>
      </c>
      <c r="M512" s="72">
        <f t="shared" si="147"/>
        <v>41</v>
      </c>
      <c r="N512" s="72">
        <v>0</v>
      </c>
      <c r="O512" s="146">
        <f t="shared" si="148"/>
        <v>1.222</v>
      </c>
      <c r="P512" s="157">
        <f>10%</f>
        <v>0.1</v>
      </c>
      <c r="Q512" s="146">
        <f t="shared" si="149"/>
        <v>0.11300000000000002</v>
      </c>
      <c r="R512" s="146">
        <f t="shared" si="150"/>
        <v>6.4999999999999988E-2</v>
      </c>
      <c r="S512" s="146">
        <f t="shared" si="151"/>
        <v>0</v>
      </c>
      <c r="T512" s="146">
        <f t="shared" si="152"/>
        <v>0.11699999999999999</v>
      </c>
      <c r="U512" s="146">
        <f t="shared" si="153"/>
        <v>5.8499999999999996E-2</v>
      </c>
      <c r="V512" s="146">
        <f t="shared" si="154"/>
        <v>5.8499999999999996E-2</v>
      </c>
      <c r="W512" s="146">
        <f t="shared" si="155"/>
        <v>5.8499999999999996E-2</v>
      </c>
      <c r="X512" s="146">
        <f t="shared" si="156"/>
        <v>5.8499999999999996E-2</v>
      </c>
    </row>
    <row r="513" spans="2:24" x14ac:dyDescent="0.2">
      <c r="B513" s="1" t="str">
        <f t="shared" si="157"/>
        <v>水系15</v>
      </c>
      <c r="C513" s="72">
        <f t="shared" si="159"/>
        <v>15</v>
      </c>
      <c r="D513" s="71" t="s">
        <v>3154</v>
      </c>
      <c r="E513" s="72" t="str">
        <f t="shared" si="140"/>
        <v>冷却</v>
      </c>
      <c r="F513" s="72"/>
      <c r="G513" s="72">
        <f t="shared" si="141"/>
        <v>132</v>
      </c>
      <c r="H513" s="72">
        <f t="shared" si="142"/>
        <v>37</v>
      </c>
      <c r="I513" s="72">
        <f t="shared" si="143"/>
        <v>57</v>
      </c>
      <c r="J513" s="72">
        <f t="shared" si="144"/>
        <v>30</v>
      </c>
      <c r="K513" s="72">
        <f t="shared" si="145"/>
        <v>62</v>
      </c>
      <c r="L513" s="72">
        <f t="shared" si="146"/>
        <v>0</v>
      </c>
      <c r="M513" s="72">
        <f t="shared" si="147"/>
        <v>45</v>
      </c>
      <c r="N513" s="72">
        <v>0</v>
      </c>
      <c r="O513" s="146">
        <f t="shared" si="148"/>
        <v>1.2450000000000001</v>
      </c>
      <c r="P513" s="157">
        <f>10%</f>
        <v>0.1</v>
      </c>
      <c r="Q513" s="146">
        <f t="shared" si="149"/>
        <v>0.11400000000000002</v>
      </c>
      <c r="R513" s="146">
        <f t="shared" si="150"/>
        <v>6.9999999999999993E-2</v>
      </c>
      <c r="S513" s="146">
        <f t="shared" si="151"/>
        <v>0</v>
      </c>
      <c r="T513" s="146">
        <f t="shared" si="152"/>
        <v>0.126</v>
      </c>
      <c r="U513" s="146">
        <f t="shared" si="153"/>
        <v>6.3E-2</v>
      </c>
      <c r="V513" s="146">
        <f t="shared" si="154"/>
        <v>6.3E-2</v>
      </c>
      <c r="W513" s="146">
        <f t="shared" si="155"/>
        <v>6.3E-2</v>
      </c>
      <c r="X513" s="146">
        <f t="shared" si="156"/>
        <v>6.3E-2</v>
      </c>
    </row>
    <row r="514" spans="2:24" x14ac:dyDescent="0.2">
      <c r="B514" s="1" t="str">
        <f t="shared" si="157"/>
        <v>水系16</v>
      </c>
      <c r="C514" s="72">
        <f t="shared" si="159"/>
        <v>16</v>
      </c>
      <c r="D514" s="71" t="s">
        <v>3154</v>
      </c>
      <c r="E514" s="72" t="str">
        <f t="shared" si="140"/>
        <v>冷却</v>
      </c>
      <c r="F514" s="72"/>
      <c r="G514" s="72">
        <f t="shared" si="141"/>
        <v>145</v>
      </c>
      <c r="H514" s="72">
        <f t="shared" si="142"/>
        <v>40</v>
      </c>
      <c r="I514" s="72">
        <f t="shared" si="143"/>
        <v>62</v>
      </c>
      <c r="J514" s="72">
        <f t="shared" si="144"/>
        <v>33</v>
      </c>
      <c r="K514" s="72">
        <f t="shared" si="145"/>
        <v>67</v>
      </c>
      <c r="L514" s="72">
        <f t="shared" si="146"/>
        <v>0</v>
      </c>
      <c r="M514" s="72">
        <f t="shared" si="147"/>
        <v>49</v>
      </c>
      <c r="N514" s="72">
        <v>0</v>
      </c>
      <c r="O514" s="146">
        <f t="shared" si="148"/>
        <v>1.268</v>
      </c>
      <c r="P514" s="157">
        <f>10%</f>
        <v>0.1</v>
      </c>
      <c r="Q514" s="146">
        <f t="shared" si="149"/>
        <v>0.11500000000000002</v>
      </c>
      <c r="R514" s="146">
        <f t="shared" si="150"/>
        <v>7.4999999999999997E-2</v>
      </c>
      <c r="S514" s="146">
        <f t="shared" si="151"/>
        <v>0</v>
      </c>
      <c r="T514" s="146">
        <f t="shared" si="152"/>
        <v>0.13500000000000001</v>
      </c>
      <c r="U514" s="146">
        <f t="shared" si="153"/>
        <v>6.7500000000000004E-2</v>
      </c>
      <c r="V514" s="146">
        <f t="shared" si="154"/>
        <v>6.7500000000000004E-2</v>
      </c>
      <c r="W514" s="146">
        <f t="shared" si="155"/>
        <v>6.7500000000000004E-2</v>
      </c>
      <c r="X514" s="146">
        <f t="shared" si="156"/>
        <v>6.7500000000000004E-2</v>
      </c>
    </row>
    <row r="515" spans="2:24" x14ac:dyDescent="0.2">
      <c r="B515" s="1" t="str">
        <f t="shared" si="157"/>
        <v>水系17</v>
      </c>
      <c r="C515" s="72">
        <f t="shared" si="159"/>
        <v>17</v>
      </c>
      <c r="D515" s="71" t="s">
        <v>3154</v>
      </c>
      <c r="E515" s="72" t="str">
        <f t="shared" si="140"/>
        <v>冷却</v>
      </c>
      <c r="F515" s="72"/>
      <c r="G515" s="72">
        <f t="shared" si="141"/>
        <v>158</v>
      </c>
      <c r="H515" s="72">
        <f t="shared" si="142"/>
        <v>43</v>
      </c>
      <c r="I515" s="72">
        <f t="shared" si="143"/>
        <v>66</v>
      </c>
      <c r="J515" s="72">
        <f t="shared" si="144"/>
        <v>36</v>
      </c>
      <c r="K515" s="72">
        <f t="shared" si="145"/>
        <v>72</v>
      </c>
      <c r="L515" s="72">
        <f t="shared" si="146"/>
        <v>0</v>
      </c>
      <c r="M515" s="72">
        <f t="shared" si="147"/>
        <v>54</v>
      </c>
      <c r="N515" s="72">
        <v>0</v>
      </c>
      <c r="O515" s="146">
        <f t="shared" si="148"/>
        <v>1.2909999999999999</v>
      </c>
      <c r="P515" s="157">
        <f>10%</f>
        <v>0.1</v>
      </c>
      <c r="Q515" s="146">
        <f t="shared" si="149"/>
        <v>0.11600000000000002</v>
      </c>
      <c r="R515" s="146">
        <f t="shared" si="150"/>
        <v>0.08</v>
      </c>
      <c r="S515" s="146">
        <f t="shared" si="151"/>
        <v>0</v>
      </c>
      <c r="T515" s="146">
        <f t="shared" si="152"/>
        <v>0.14400000000000002</v>
      </c>
      <c r="U515" s="146">
        <f t="shared" si="153"/>
        <v>7.2000000000000008E-2</v>
      </c>
      <c r="V515" s="146">
        <f t="shared" si="154"/>
        <v>7.2000000000000008E-2</v>
      </c>
      <c r="W515" s="146">
        <f t="shared" si="155"/>
        <v>7.2000000000000008E-2</v>
      </c>
      <c r="X515" s="146">
        <f t="shared" si="156"/>
        <v>7.2000000000000008E-2</v>
      </c>
    </row>
    <row r="516" spans="2:24" x14ac:dyDescent="0.2">
      <c r="B516" s="1" t="str">
        <f t="shared" si="157"/>
        <v>水系18</v>
      </c>
      <c r="C516" s="72">
        <f t="shared" si="159"/>
        <v>18</v>
      </c>
      <c r="D516" s="71" t="s">
        <v>3154</v>
      </c>
      <c r="E516" s="72" t="str">
        <f t="shared" ref="E516:E579" si="160">VLOOKUP(D516,monster_per,2,FALSE)</f>
        <v>冷却</v>
      </c>
      <c r="F516" s="72"/>
      <c r="G516" s="72">
        <f t="shared" ref="G516:G579" si="161">INT(VLOOKUP($C516,monster_lvl,2,FALSE)*(1+VLOOKUP($D516,monster_per,3,FALSE)))</f>
        <v>170</v>
      </c>
      <c r="H516" s="72">
        <f t="shared" ref="H516:H579" si="162">INT(VLOOKUP($C516,monster_lvl,3,FALSE)*(1+VLOOKUP($D516,monster_per,4,FALSE)))</f>
        <v>46</v>
      </c>
      <c r="I516" s="72">
        <f t="shared" ref="I516:I579" si="163">INT(VLOOKUP($C516,monster_lvl,4,FALSE)*(1+VLOOKUP($D516,monster_per,5,FALSE)))</f>
        <v>72</v>
      </c>
      <c r="J516" s="72">
        <f t="shared" ref="J516:J579" si="164">INT(VLOOKUP($C516,monster_lvl,5,FALSE)*(1+VLOOKUP($D516,monster_per,11,FALSE)))</f>
        <v>39</v>
      </c>
      <c r="K516" s="72">
        <f t="shared" ref="K516:K579" si="165">INT(VLOOKUP($C516,monster_lvl,6,FALSE)*(1+VLOOKUP($D516,monster_per,6,FALSE)))</f>
        <v>77</v>
      </c>
      <c r="L516" s="72">
        <f t="shared" ref="L516:L579" si="166">INT(VLOOKUP($C516,monster_lvl,7,FALSE)*(1+VLOOKUP($D516,monster_per,7,FALSE)))</f>
        <v>0</v>
      </c>
      <c r="M516" s="72">
        <f t="shared" ref="M516:M579" si="167">INT(VLOOKUP($C516,monster_lvl,8,FALSE)*(1+VLOOKUP($D516,monster_per,12,FALSE)))</f>
        <v>59</v>
      </c>
      <c r="N516" s="72">
        <v>0</v>
      </c>
      <c r="O516" s="146">
        <f t="shared" ref="O516:O579" si="168">VLOOKUP($C516,monster_lvl,10,FALSE)*(1+VLOOKUP($D516,monster_per,9,FALSE))</f>
        <v>1.3140000000000001</v>
      </c>
      <c r="P516" s="157">
        <f>10%</f>
        <v>0.1</v>
      </c>
      <c r="Q516" s="146">
        <f t="shared" ref="Q516:Q579" si="169">VLOOKUP($C516,monster_lvl,12,FALSE)*(1+VLOOKUP($D516,monster_per,8,FALSE))</f>
        <v>0.11700000000000002</v>
      </c>
      <c r="R516" s="146">
        <f t="shared" ref="R516:R579" si="170">VLOOKUP($C516,monster_lvl,13,FALSE)*(1+VLOOKUP($D516,monster_per,13,FALSE))</f>
        <v>8.5000000000000006E-2</v>
      </c>
      <c r="S516" s="146">
        <f t="shared" ref="S516:S579" si="171">VLOOKUP($C516,monster_lvl,14,FALSE)*(1+VLOOKUP($D516,monster_per,14,FALSE))</f>
        <v>0</v>
      </c>
      <c r="T516" s="146">
        <f t="shared" ref="T516:T579" si="172">VLOOKUP($C516,monster_lvl,15,FALSE)*(1+VLOOKUP($D516,monster_per,15,FALSE))</f>
        <v>0.15300000000000002</v>
      </c>
      <c r="U516" s="146">
        <f t="shared" ref="U516:U579" si="173">VLOOKUP($C516,monster_lvl,16,FALSE)*(1+VLOOKUP($D516,monster_per,16,FALSE))</f>
        <v>7.6500000000000012E-2</v>
      </c>
      <c r="V516" s="146">
        <f t="shared" ref="V516:V579" si="174">VLOOKUP($C516,monster_lvl,17,FALSE)*(1+VLOOKUP($D516,monster_per,17,FALSE))</f>
        <v>7.6500000000000012E-2</v>
      </c>
      <c r="W516" s="146">
        <f t="shared" ref="W516:W579" si="175">VLOOKUP($C516,monster_lvl,18,FALSE)*(1+VLOOKUP($D516,monster_per,18,FALSE))</f>
        <v>7.6500000000000012E-2</v>
      </c>
      <c r="X516" s="146">
        <f t="shared" ref="X516:X579" si="176">VLOOKUP($C516,monster_lvl,19,FALSE)*(1+VLOOKUP($D516,monster_per,19,FALSE))</f>
        <v>7.6500000000000012E-2</v>
      </c>
    </row>
    <row r="517" spans="2:24" x14ac:dyDescent="0.2">
      <c r="B517" s="1" t="str">
        <f t="shared" ref="B517:B580" si="177">D517&amp;C517</f>
        <v>水系19</v>
      </c>
      <c r="C517" s="72">
        <f t="shared" si="159"/>
        <v>19</v>
      </c>
      <c r="D517" s="71" t="s">
        <v>3154</v>
      </c>
      <c r="E517" s="72" t="str">
        <f t="shared" si="160"/>
        <v>冷却</v>
      </c>
      <c r="F517" s="72"/>
      <c r="G517" s="72">
        <f t="shared" si="161"/>
        <v>183</v>
      </c>
      <c r="H517" s="72">
        <f t="shared" si="162"/>
        <v>49</v>
      </c>
      <c r="I517" s="72">
        <f t="shared" si="163"/>
        <v>76</v>
      </c>
      <c r="J517" s="72">
        <f t="shared" si="164"/>
        <v>42</v>
      </c>
      <c r="K517" s="72">
        <f t="shared" si="165"/>
        <v>82</v>
      </c>
      <c r="L517" s="72">
        <f t="shared" si="166"/>
        <v>0</v>
      </c>
      <c r="M517" s="72">
        <f t="shared" si="167"/>
        <v>64</v>
      </c>
      <c r="N517" s="72">
        <v>0</v>
      </c>
      <c r="O517" s="146">
        <f t="shared" si="168"/>
        <v>1.337</v>
      </c>
      <c r="P517" s="157">
        <f>10%</f>
        <v>0.1</v>
      </c>
      <c r="Q517" s="146">
        <f t="shared" si="169"/>
        <v>0.11800000000000002</v>
      </c>
      <c r="R517" s="146">
        <f t="shared" si="170"/>
        <v>9.0000000000000011E-2</v>
      </c>
      <c r="S517" s="146">
        <f t="shared" si="171"/>
        <v>0</v>
      </c>
      <c r="T517" s="146">
        <f t="shared" si="172"/>
        <v>0.16200000000000003</v>
      </c>
      <c r="U517" s="146">
        <f t="shared" si="173"/>
        <v>8.1000000000000016E-2</v>
      </c>
      <c r="V517" s="146">
        <f t="shared" si="174"/>
        <v>8.1000000000000016E-2</v>
      </c>
      <c r="W517" s="146">
        <f t="shared" si="175"/>
        <v>8.1000000000000016E-2</v>
      </c>
      <c r="X517" s="146">
        <f t="shared" si="176"/>
        <v>8.1000000000000016E-2</v>
      </c>
    </row>
    <row r="518" spans="2:24" x14ac:dyDescent="0.2">
      <c r="B518" s="1" t="str">
        <f t="shared" si="177"/>
        <v>水系20</v>
      </c>
      <c r="C518" s="72">
        <f t="shared" si="159"/>
        <v>20</v>
      </c>
      <c r="D518" s="71" t="s">
        <v>3154</v>
      </c>
      <c r="E518" s="72" t="str">
        <f t="shared" si="160"/>
        <v>冷却</v>
      </c>
      <c r="F518" s="72"/>
      <c r="G518" s="72">
        <f t="shared" si="161"/>
        <v>198</v>
      </c>
      <c r="H518" s="72">
        <f t="shared" si="162"/>
        <v>52</v>
      </c>
      <c r="I518" s="72">
        <f t="shared" si="163"/>
        <v>81</v>
      </c>
      <c r="J518" s="72">
        <f t="shared" si="164"/>
        <v>45</v>
      </c>
      <c r="K518" s="72">
        <f t="shared" si="165"/>
        <v>89</v>
      </c>
      <c r="L518" s="72">
        <f t="shared" si="166"/>
        <v>0</v>
      </c>
      <c r="M518" s="72">
        <f t="shared" si="167"/>
        <v>69</v>
      </c>
      <c r="N518" s="72">
        <v>0</v>
      </c>
      <c r="O518" s="146">
        <f t="shared" si="168"/>
        <v>1.36</v>
      </c>
      <c r="P518" s="157">
        <f>10%</f>
        <v>0.1</v>
      </c>
      <c r="Q518" s="146">
        <f t="shared" si="169"/>
        <v>0.11900000000000002</v>
      </c>
      <c r="R518" s="146">
        <f t="shared" si="170"/>
        <v>9.5000000000000015E-2</v>
      </c>
      <c r="S518" s="146">
        <f t="shared" si="171"/>
        <v>0</v>
      </c>
      <c r="T518" s="146">
        <f t="shared" si="172"/>
        <v>0.17100000000000004</v>
      </c>
      <c r="U518" s="146">
        <f t="shared" si="173"/>
        <v>8.550000000000002E-2</v>
      </c>
      <c r="V518" s="146">
        <f t="shared" si="174"/>
        <v>8.550000000000002E-2</v>
      </c>
      <c r="W518" s="146">
        <f t="shared" si="175"/>
        <v>8.550000000000002E-2</v>
      </c>
      <c r="X518" s="146">
        <f t="shared" si="176"/>
        <v>8.550000000000002E-2</v>
      </c>
    </row>
    <row r="519" spans="2:24" x14ac:dyDescent="0.2">
      <c r="B519" s="1" t="str">
        <f t="shared" si="177"/>
        <v>水系21</v>
      </c>
      <c r="C519" s="72">
        <f t="shared" si="159"/>
        <v>21</v>
      </c>
      <c r="D519" s="71" t="s">
        <v>3154</v>
      </c>
      <c r="E519" s="72" t="str">
        <f t="shared" si="160"/>
        <v>冷却</v>
      </c>
      <c r="F519" s="72"/>
      <c r="G519" s="72">
        <f t="shared" si="161"/>
        <v>213</v>
      </c>
      <c r="H519" s="72">
        <f t="shared" si="162"/>
        <v>55</v>
      </c>
      <c r="I519" s="72">
        <f t="shared" si="163"/>
        <v>87</v>
      </c>
      <c r="J519" s="72">
        <f t="shared" si="164"/>
        <v>49</v>
      </c>
      <c r="K519" s="72">
        <f t="shared" si="165"/>
        <v>94</v>
      </c>
      <c r="L519" s="72">
        <f t="shared" si="166"/>
        <v>0</v>
      </c>
      <c r="M519" s="72">
        <f t="shared" si="167"/>
        <v>74</v>
      </c>
      <c r="N519" s="72">
        <v>0</v>
      </c>
      <c r="O519" s="146">
        <f t="shared" si="168"/>
        <v>1.383</v>
      </c>
      <c r="P519" s="157">
        <f>10%</f>
        <v>0.1</v>
      </c>
      <c r="Q519" s="146">
        <f t="shared" si="169"/>
        <v>0.12000000000000002</v>
      </c>
      <c r="R519" s="146">
        <f t="shared" si="170"/>
        <v>0.10000000000000002</v>
      </c>
      <c r="S519" s="146">
        <f t="shared" si="171"/>
        <v>0</v>
      </c>
      <c r="T519" s="146">
        <f t="shared" si="172"/>
        <v>0.18000000000000005</v>
      </c>
      <c r="U519" s="146">
        <f t="shared" si="173"/>
        <v>9.0000000000000024E-2</v>
      </c>
      <c r="V519" s="146">
        <f t="shared" si="174"/>
        <v>9.0000000000000024E-2</v>
      </c>
      <c r="W519" s="146">
        <f t="shared" si="175"/>
        <v>9.0000000000000024E-2</v>
      </c>
      <c r="X519" s="146">
        <f t="shared" si="176"/>
        <v>9.0000000000000024E-2</v>
      </c>
    </row>
    <row r="520" spans="2:24" x14ac:dyDescent="0.2">
      <c r="B520" s="1" t="str">
        <f t="shared" si="177"/>
        <v>水系22</v>
      </c>
      <c r="C520" s="72">
        <f t="shared" si="159"/>
        <v>22</v>
      </c>
      <c r="D520" s="71" t="s">
        <v>3154</v>
      </c>
      <c r="E520" s="72" t="str">
        <f t="shared" si="160"/>
        <v>冷却</v>
      </c>
      <c r="F520" s="72"/>
      <c r="G520" s="72">
        <f t="shared" si="161"/>
        <v>227</v>
      </c>
      <c r="H520" s="72">
        <f t="shared" si="162"/>
        <v>58</v>
      </c>
      <c r="I520" s="72">
        <f t="shared" si="163"/>
        <v>92</v>
      </c>
      <c r="J520" s="72">
        <f t="shared" si="164"/>
        <v>52</v>
      </c>
      <c r="K520" s="72">
        <f t="shared" si="165"/>
        <v>101</v>
      </c>
      <c r="L520" s="72">
        <f t="shared" si="166"/>
        <v>0</v>
      </c>
      <c r="M520" s="72">
        <f t="shared" si="167"/>
        <v>79</v>
      </c>
      <c r="N520" s="72">
        <v>0</v>
      </c>
      <c r="O520" s="146">
        <f t="shared" si="168"/>
        <v>1.4059999999999999</v>
      </c>
      <c r="P520" s="157">
        <f>10%</f>
        <v>0.1</v>
      </c>
      <c r="Q520" s="146">
        <f t="shared" si="169"/>
        <v>0.12100000000000002</v>
      </c>
      <c r="R520" s="146">
        <f t="shared" si="170"/>
        <v>0.10500000000000002</v>
      </c>
      <c r="S520" s="146">
        <f t="shared" si="171"/>
        <v>0</v>
      </c>
      <c r="T520" s="146">
        <f t="shared" si="172"/>
        <v>0.18900000000000006</v>
      </c>
      <c r="U520" s="146">
        <f t="shared" si="173"/>
        <v>9.4500000000000028E-2</v>
      </c>
      <c r="V520" s="146">
        <f t="shared" si="174"/>
        <v>9.4500000000000028E-2</v>
      </c>
      <c r="W520" s="146">
        <f t="shared" si="175"/>
        <v>9.4500000000000028E-2</v>
      </c>
      <c r="X520" s="146">
        <f t="shared" si="176"/>
        <v>9.4500000000000028E-2</v>
      </c>
    </row>
    <row r="521" spans="2:24" x14ac:dyDescent="0.2">
      <c r="B521" s="1" t="str">
        <f t="shared" si="177"/>
        <v>水系23</v>
      </c>
      <c r="C521" s="72">
        <f t="shared" si="159"/>
        <v>23</v>
      </c>
      <c r="D521" s="71" t="s">
        <v>3154</v>
      </c>
      <c r="E521" s="72" t="str">
        <f t="shared" si="160"/>
        <v>冷却</v>
      </c>
      <c r="F521" s="72"/>
      <c r="G521" s="72">
        <f t="shared" si="161"/>
        <v>242</v>
      </c>
      <c r="H521" s="72">
        <f t="shared" si="162"/>
        <v>61</v>
      </c>
      <c r="I521" s="72">
        <f t="shared" si="163"/>
        <v>99</v>
      </c>
      <c r="J521" s="72">
        <f t="shared" si="164"/>
        <v>56</v>
      </c>
      <c r="K521" s="72">
        <f t="shared" si="165"/>
        <v>106</v>
      </c>
      <c r="L521" s="72">
        <f t="shared" si="166"/>
        <v>0</v>
      </c>
      <c r="M521" s="72">
        <f t="shared" si="167"/>
        <v>84</v>
      </c>
      <c r="N521" s="72">
        <v>0</v>
      </c>
      <c r="O521" s="146">
        <f t="shared" si="168"/>
        <v>1.429</v>
      </c>
      <c r="P521" s="157">
        <f>10%</f>
        <v>0.1</v>
      </c>
      <c r="Q521" s="146">
        <f t="shared" si="169"/>
        <v>0.12200000000000003</v>
      </c>
      <c r="R521" s="146">
        <f t="shared" si="170"/>
        <v>0.11000000000000003</v>
      </c>
      <c r="S521" s="146">
        <f t="shared" si="171"/>
        <v>0</v>
      </c>
      <c r="T521" s="146">
        <f t="shared" si="172"/>
        <v>0.19800000000000006</v>
      </c>
      <c r="U521" s="146">
        <f t="shared" si="173"/>
        <v>9.9000000000000032E-2</v>
      </c>
      <c r="V521" s="146">
        <f t="shared" si="174"/>
        <v>9.9000000000000032E-2</v>
      </c>
      <c r="W521" s="146">
        <f t="shared" si="175"/>
        <v>9.9000000000000032E-2</v>
      </c>
      <c r="X521" s="146">
        <f t="shared" si="176"/>
        <v>9.9000000000000032E-2</v>
      </c>
    </row>
    <row r="522" spans="2:24" x14ac:dyDescent="0.2">
      <c r="B522" s="1" t="str">
        <f t="shared" si="177"/>
        <v>水系24</v>
      </c>
      <c r="C522" s="72">
        <f t="shared" si="159"/>
        <v>24</v>
      </c>
      <c r="D522" s="71" t="s">
        <v>3154</v>
      </c>
      <c r="E522" s="72" t="str">
        <f t="shared" si="160"/>
        <v>冷却</v>
      </c>
      <c r="F522" s="72"/>
      <c r="G522" s="72">
        <f t="shared" si="161"/>
        <v>258</v>
      </c>
      <c r="H522" s="72">
        <f t="shared" si="162"/>
        <v>64</v>
      </c>
      <c r="I522" s="72">
        <f t="shared" si="163"/>
        <v>104</v>
      </c>
      <c r="J522" s="72">
        <f t="shared" si="164"/>
        <v>59</v>
      </c>
      <c r="K522" s="72">
        <f t="shared" si="165"/>
        <v>113</v>
      </c>
      <c r="L522" s="72">
        <f t="shared" si="166"/>
        <v>0</v>
      </c>
      <c r="M522" s="72">
        <f t="shared" si="167"/>
        <v>90</v>
      </c>
      <c r="N522" s="72">
        <v>0</v>
      </c>
      <c r="O522" s="146">
        <f t="shared" si="168"/>
        <v>1.452</v>
      </c>
      <c r="P522" s="157">
        <f>10%</f>
        <v>0.1</v>
      </c>
      <c r="Q522" s="146">
        <f t="shared" si="169"/>
        <v>0.12300000000000003</v>
      </c>
      <c r="R522" s="146">
        <f t="shared" si="170"/>
        <v>0.11500000000000003</v>
      </c>
      <c r="S522" s="146">
        <f t="shared" si="171"/>
        <v>0</v>
      </c>
      <c r="T522" s="146">
        <f t="shared" si="172"/>
        <v>0.20700000000000007</v>
      </c>
      <c r="U522" s="146">
        <f t="shared" si="173"/>
        <v>0.10350000000000004</v>
      </c>
      <c r="V522" s="146">
        <f t="shared" si="174"/>
        <v>0.10350000000000004</v>
      </c>
      <c r="W522" s="146">
        <f t="shared" si="175"/>
        <v>0.10350000000000004</v>
      </c>
      <c r="X522" s="146">
        <f t="shared" si="176"/>
        <v>0.10350000000000004</v>
      </c>
    </row>
    <row r="523" spans="2:24" x14ac:dyDescent="0.2">
      <c r="B523" s="1" t="str">
        <f t="shared" si="177"/>
        <v>水系25</v>
      </c>
      <c r="C523" s="72">
        <f t="shared" si="159"/>
        <v>25</v>
      </c>
      <c r="D523" s="71" t="s">
        <v>3154</v>
      </c>
      <c r="E523" s="72" t="str">
        <f t="shared" si="160"/>
        <v>冷却</v>
      </c>
      <c r="F523" s="72"/>
      <c r="G523" s="72">
        <f t="shared" si="161"/>
        <v>275</v>
      </c>
      <c r="H523" s="72">
        <f t="shared" si="162"/>
        <v>67</v>
      </c>
      <c r="I523" s="72">
        <f t="shared" si="163"/>
        <v>110</v>
      </c>
      <c r="J523" s="72">
        <f t="shared" si="164"/>
        <v>63</v>
      </c>
      <c r="K523" s="72">
        <f t="shared" si="165"/>
        <v>119</v>
      </c>
      <c r="L523" s="72">
        <f t="shared" si="166"/>
        <v>0</v>
      </c>
      <c r="M523" s="72">
        <f t="shared" si="167"/>
        <v>96</v>
      </c>
      <c r="N523" s="72">
        <v>0</v>
      </c>
      <c r="O523" s="146">
        <f t="shared" si="168"/>
        <v>1.4750000000000001</v>
      </c>
      <c r="P523" s="157">
        <f>10%</f>
        <v>0.1</v>
      </c>
      <c r="Q523" s="146">
        <f t="shared" si="169"/>
        <v>0.12400000000000003</v>
      </c>
      <c r="R523" s="146">
        <f t="shared" si="170"/>
        <v>0.12000000000000004</v>
      </c>
      <c r="S523" s="146">
        <f t="shared" si="171"/>
        <v>0</v>
      </c>
      <c r="T523" s="146">
        <f t="shared" si="172"/>
        <v>0.21600000000000008</v>
      </c>
      <c r="U523" s="146">
        <f t="shared" si="173"/>
        <v>0.10800000000000004</v>
      </c>
      <c r="V523" s="146">
        <f t="shared" si="174"/>
        <v>0.10800000000000004</v>
      </c>
      <c r="W523" s="146">
        <f t="shared" si="175"/>
        <v>0.10800000000000004</v>
      </c>
      <c r="X523" s="146">
        <f t="shared" si="176"/>
        <v>0.10800000000000004</v>
      </c>
    </row>
    <row r="524" spans="2:24" x14ac:dyDescent="0.2">
      <c r="B524" s="1" t="str">
        <f t="shared" si="177"/>
        <v>水系26</v>
      </c>
      <c r="C524" s="72">
        <f t="shared" si="159"/>
        <v>26</v>
      </c>
      <c r="D524" s="71" t="s">
        <v>3154</v>
      </c>
      <c r="E524" s="72" t="str">
        <f t="shared" si="160"/>
        <v>冷却</v>
      </c>
      <c r="F524" s="72"/>
      <c r="G524" s="72">
        <f t="shared" si="161"/>
        <v>292</v>
      </c>
      <c r="H524" s="72">
        <f t="shared" si="162"/>
        <v>70</v>
      </c>
      <c r="I524" s="72">
        <f t="shared" si="163"/>
        <v>117</v>
      </c>
      <c r="J524" s="72">
        <f t="shared" si="164"/>
        <v>67</v>
      </c>
      <c r="K524" s="72">
        <f t="shared" si="165"/>
        <v>126</v>
      </c>
      <c r="L524" s="72">
        <f t="shared" si="166"/>
        <v>0</v>
      </c>
      <c r="M524" s="72">
        <f t="shared" si="167"/>
        <v>102</v>
      </c>
      <c r="N524" s="72">
        <v>0</v>
      </c>
      <c r="O524" s="146">
        <f t="shared" si="168"/>
        <v>1.498</v>
      </c>
      <c r="P524" s="157">
        <f>10%</f>
        <v>0.1</v>
      </c>
      <c r="Q524" s="146">
        <f t="shared" si="169"/>
        <v>0.12500000000000003</v>
      </c>
      <c r="R524" s="146">
        <f t="shared" si="170"/>
        <v>0.12500000000000003</v>
      </c>
      <c r="S524" s="146">
        <f t="shared" si="171"/>
        <v>0</v>
      </c>
      <c r="T524" s="146">
        <f t="shared" si="172"/>
        <v>0.22500000000000009</v>
      </c>
      <c r="U524" s="146">
        <f t="shared" si="173"/>
        <v>0.11250000000000004</v>
      </c>
      <c r="V524" s="146">
        <f t="shared" si="174"/>
        <v>0.11250000000000004</v>
      </c>
      <c r="W524" s="146">
        <f t="shared" si="175"/>
        <v>0.11250000000000004</v>
      </c>
      <c r="X524" s="146">
        <f t="shared" si="176"/>
        <v>0.11250000000000004</v>
      </c>
    </row>
    <row r="525" spans="2:24" x14ac:dyDescent="0.2">
      <c r="B525" s="1" t="str">
        <f t="shared" si="177"/>
        <v>水系27</v>
      </c>
      <c r="C525" s="72">
        <f t="shared" si="159"/>
        <v>27</v>
      </c>
      <c r="D525" s="71" t="s">
        <v>3154</v>
      </c>
      <c r="E525" s="72" t="str">
        <f t="shared" si="160"/>
        <v>冷却</v>
      </c>
      <c r="F525" s="72"/>
      <c r="G525" s="72">
        <f t="shared" si="161"/>
        <v>309</v>
      </c>
      <c r="H525" s="72">
        <f t="shared" si="162"/>
        <v>73</v>
      </c>
      <c r="I525" s="72">
        <f t="shared" si="163"/>
        <v>123</v>
      </c>
      <c r="J525" s="72">
        <f t="shared" si="164"/>
        <v>71</v>
      </c>
      <c r="K525" s="72">
        <f t="shared" si="165"/>
        <v>134</v>
      </c>
      <c r="L525" s="72">
        <f t="shared" si="166"/>
        <v>0</v>
      </c>
      <c r="M525" s="72">
        <f t="shared" si="167"/>
        <v>108</v>
      </c>
      <c r="N525" s="72">
        <v>0</v>
      </c>
      <c r="O525" s="146">
        <f t="shared" si="168"/>
        <v>1.5209999999999999</v>
      </c>
      <c r="P525" s="157">
        <f>10%</f>
        <v>0.1</v>
      </c>
      <c r="Q525" s="146">
        <f t="shared" si="169"/>
        <v>0.12600000000000003</v>
      </c>
      <c r="R525" s="146">
        <f t="shared" si="170"/>
        <v>0.13000000000000003</v>
      </c>
      <c r="S525" s="146">
        <f t="shared" si="171"/>
        <v>0</v>
      </c>
      <c r="T525" s="146">
        <f t="shared" si="172"/>
        <v>0.2340000000000001</v>
      </c>
      <c r="U525" s="146">
        <f t="shared" si="173"/>
        <v>0.11700000000000005</v>
      </c>
      <c r="V525" s="146">
        <f t="shared" si="174"/>
        <v>0.11700000000000005</v>
      </c>
      <c r="W525" s="146">
        <f t="shared" si="175"/>
        <v>0.11700000000000005</v>
      </c>
      <c r="X525" s="146">
        <f t="shared" si="176"/>
        <v>0.11700000000000005</v>
      </c>
    </row>
    <row r="526" spans="2:24" x14ac:dyDescent="0.2">
      <c r="B526" s="1" t="str">
        <f t="shared" si="177"/>
        <v>水系28</v>
      </c>
      <c r="C526" s="72">
        <f t="shared" si="159"/>
        <v>28</v>
      </c>
      <c r="D526" s="71" t="s">
        <v>3154</v>
      </c>
      <c r="E526" s="72" t="str">
        <f t="shared" si="160"/>
        <v>冷却</v>
      </c>
      <c r="F526" s="72"/>
      <c r="G526" s="72">
        <f t="shared" si="161"/>
        <v>325</v>
      </c>
      <c r="H526" s="72">
        <f t="shared" si="162"/>
        <v>76</v>
      </c>
      <c r="I526" s="72">
        <f t="shared" si="163"/>
        <v>130</v>
      </c>
      <c r="J526" s="72">
        <f t="shared" si="164"/>
        <v>75</v>
      </c>
      <c r="K526" s="72">
        <f t="shared" si="165"/>
        <v>140</v>
      </c>
      <c r="L526" s="72">
        <f t="shared" si="166"/>
        <v>0</v>
      </c>
      <c r="M526" s="72">
        <f t="shared" si="167"/>
        <v>114</v>
      </c>
      <c r="N526" s="72">
        <v>0</v>
      </c>
      <c r="O526" s="146">
        <f t="shared" si="168"/>
        <v>1.544</v>
      </c>
      <c r="P526" s="157">
        <f>10%</f>
        <v>0.1</v>
      </c>
      <c r="Q526" s="146">
        <f t="shared" si="169"/>
        <v>0.12700000000000003</v>
      </c>
      <c r="R526" s="146">
        <f t="shared" si="170"/>
        <v>0.13500000000000004</v>
      </c>
      <c r="S526" s="146">
        <f t="shared" si="171"/>
        <v>0</v>
      </c>
      <c r="T526" s="146">
        <f t="shared" si="172"/>
        <v>0.2430000000000001</v>
      </c>
      <c r="U526" s="146">
        <f t="shared" si="173"/>
        <v>0.12150000000000005</v>
      </c>
      <c r="V526" s="146">
        <f t="shared" si="174"/>
        <v>0.12150000000000005</v>
      </c>
      <c r="W526" s="146">
        <f t="shared" si="175"/>
        <v>0.12150000000000005</v>
      </c>
      <c r="X526" s="146">
        <f t="shared" si="176"/>
        <v>0.12150000000000005</v>
      </c>
    </row>
    <row r="527" spans="2:24" x14ac:dyDescent="0.2">
      <c r="B527" s="1" t="str">
        <f t="shared" si="177"/>
        <v>水系29</v>
      </c>
      <c r="C527" s="72">
        <f t="shared" si="159"/>
        <v>29</v>
      </c>
      <c r="D527" s="71" t="s">
        <v>3154</v>
      </c>
      <c r="E527" s="72" t="str">
        <f t="shared" si="160"/>
        <v>冷却</v>
      </c>
      <c r="F527" s="72"/>
      <c r="G527" s="72">
        <f t="shared" si="161"/>
        <v>342</v>
      </c>
      <c r="H527" s="72">
        <f t="shared" si="162"/>
        <v>79</v>
      </c>
      <c r="I527" s="72">
        <f t="shared" si="163"/>
        <v>136</v>
      </c>
      <c r="J527" s="72">
        <f t="shared" si="164"/>
        <v>79</v>
      </c>
      <c r="K527" s="72">
        <f t="shared" si="165"/>
        <v>148</v>
      </c>
      <c r="L527" s="72">
        <f t="shared" si="166"/>
        <v>0</v>
      </c>
      <c r="M527" s="72">
        <f t="shared" si="167"/>
        <v>120</v>
      </c>
      <c r="N527" s="72">
        <v>0</v>
      </c>
      <c r="O527" s="146">
        <f t="shared" si="168"/>
        <v>1.5669999999999999</v>
      </c>
      <c r="P527" s="157">
        <f>10%</f>
        <v>0.1</v>
      </c>
      <c r="Q527" s="146">
        <f t="shared" si="169"/>
        <v>0.12800000000000003</v>
      </c>
      <c r="R527" s="146">
        <f t="shared" si="170"/>
        <v>0.14000000000000004</v>
      </c>
      <c r="S527" s="146">
        <f t="shared" si="171"/>
        <v>0</v>
      </c>
      <c r="T527" s="146">
        <f t="shared" si="172"/>
        <v>0.25200000000000011</v>
      </c>
      <c r="U527" s="146">
        <f t="shared" si="173"/>
        <v>0.12600000000000006</v>
      </c>
      <c r="V527" s="146">
        <f t="shared" si="174"/>
        <v>0.12600000000000006</v>
      </c>
      <c r="W527" s="146">
        <f t="shared" si="175"/>
        <v>0.12600000000000006</v>
      </c>
      <c r="X527" s="146">
        <f t="shared" si="176"/>
        <v>0.12600000000000006</v>
      </c>
    </row>
    <row r="528" spans="2:24" x14ac:dyDescent="0.2">
      <c r="B528" s="1" t="str">
        <f t="shared" si="177"/>
        <v>水系30</v>
      </c>
      <c r="C528" s="72">
        <f t="shared" si="159"/>
        <v>30</v>
      </c>
      <c r="D528" s="71" t="s">
        <v>3154</v>
      </c>
      <c r="E528" s="72" t="str">
        <f t="shared" si="160"/>
        <v>冷却</v>
      </c>
      <c r="F528" s="72"/>
      <c r="G528" s="72">
        <f t="shared" si="161"/>
        <v>361</v>
      </c>
      <c r="H528" s="72">
        <f t="shared" si="162"/>
        <v>82</v>
      </c>
      <c r="I528" s="72">
        <f t="shared" si="163"/>
        <v>144</v>
      </c>
      <c r="J528" s="72">
        <f t="shared" si="164"/>
        <v>83</v>
      </c>
      <c r="K528" s="72">
        <f t="shared" si="165"/>
        <v>156</v>
      </c>
      <c r="L528" s="72">
        <f t="shared" si="166"/>
        <v>0</v>
      </c>
      <c r="M528" s="72">
        <f t="shared" si="167"/>
        <v>126</v>
      </c>
      <c r="N528" s="72">
        <v>0</v>
      </c>
      <c r="O528" s="146">
        <f t="shared" si="168"/>
        <v>1.5899999999999999</v>
      </c>
      <c r="P528" s="157">
        <f>10%</f>
        <v>0.1</v>
      </c>
      <c r="Q528" s="146">
        <f t="shared" si="169"/>
        <v>0.12900000000000003</v>
      </c>
      <c r="R528" s="146">
        <f t="shared" si="170"/>
        <v>0.14500000000000005</v>
      </c>
      <c r="S528" s="146">
        <f t="shared" si="171"/>
        <v>0</v>
      </c>
      <c r="T528" s="146">
        <f t="shared" si="172"/>
        <v>0.26100000000000012</v>
      </c>
      <c r="U528" s="146">
        <f t="shared" si="173"/>
        <v>0.13050000000000006</v>
      </c>
      <c r="V528" s="146">
        <f t="shared" si="174"/>
        <v>0.13050000000000006</v>
      </c>
      <c r="W528" s="146">
        <f t="shared" si="175"/>
        <v>0.13050000000000006</v>
      </c>
      <c r="X528" s="146">
        <f t="shared" si="176"/>
        <v>0.13050000000000006</v>
      </c>
    </row>
    <row r="529" spans="2:24" x14ac:dyDescent="0.2">
      <c r="B529" s="1" t="str">
        <f t="shared" si="177"/>
        <v>水系31</v>
      </c>
      <c r="C529" s="72">
        <f t="shared" si="159"/>
        <v>31</v>
      </c>
      <c r="D529" s="71" t="s">
        <v>3154</v>
      </c>
      <c r="E529" s="72" t="str">
        <f t="shared" si="160"/>
        <v>冷却</v>
      </c>
      <c r="F529" s="72"/>
      <c r="G529" s="72">
        <f t="shared" si="161"/>
        <v>380</v>
      </c>
      <c r="H529" s="72">
        <f t="shared" si="162"/>
        <v>85</v>
      </c>
      <c r="I529" s="72">
        <f t="shared" si="163"/>
        <v>151</v>
      </c>
      <c r="J529" s="72">
        <f t="shared" si="164"/>
        <v>87</v>
      </c>
      <c r="K529" s="72">
        <f t="shared" si="165"/>
        <v>163</v>
      </c>
      <c r="L529" s="72">
        <f t="shared" si="166"/>
        <v>0</v>
      </c>
      <c r="M529" s="72">
        <f t="shared" si="167"/>
        <v>132</v>
      </c>
      <c r="N529" s="72">
        <v>0</v>
      </c>
      <c r="O529" s="146">
        <f t="shared" si="168"/>
        <v>1.613</v>
      </c>
      <c r="P529" s="157">
        <f>10%</f>
        <v>0.1</v>
      </c>
      <c r="Q529" s="146">
        <f t="shared" si="169"/>
        <v>0.13000000000000003</v>
      </c>
      <c r="R529" s="146">
        <f t="shared" si="170"/>
        <v>0.15000000000000005</v>
      </c>
      <c r="S529" s="146">
        <f t="shared" si="171"/>
        <v>0</v>
      </c>
      <c r="T529" s="146">
        <f t="shared" si="172"/>
        <v>0.27000000000000013</v>
      </c>
      <c r="U529" s="146">
        <f t="shared" si="173"/>
        <v>0.13500000000000006</v>
      </c>
      <c r="V529" s="146">
        <f t="shared" si="174"/>
        <v>0.13500000000000006</v>
      </c>
      <c r="W529" s="146">
        <f t="shared" si="175"/>
        <v>0.13500000000000006</v>
      </c>
      <c r="X529" s="146">
        <f t="shared" si="176"/>
        <v>0.13500000000000006</v>
      </c>
    </row>
    <row r="530" spans="2:24" x14ac:dyDescent="0.2">
      <c r="B530" s="1" t="str">
        <f t="shared" si="177"/>
        <v>水系32</v>
      </c>
      <c r="C530" s="72">
        <f t="shared" si="159"/>
        <v>32</v>
      </c>
      <c r="D530" s="71" t="s">
        <v>3154</v>
      </c>
      <c r="E530" s="72" t="str">
        <f t="shared" si="160"/>
        <v>冷却</v>
      </c>
      <c r="F530" s="72"/>
      <c r="G530" s="72">
        <f t="shared" si="161"/>
        <v>399</v>
      </c>
      <c r="H530" s="72">
        <f t="shared" si="162"/>
        <v>88</v>
      </c>
      <c r="I530" s="72">
        <f t="shared" si="163"/>
        <v>158</v>
      </c>
      <c r="J530" s="72">
        <f t="shared" si="164"/>
        <v>91</v>
      </c>
      <c r="K530" s="72">
        <f t="shared" si="165"/>
        <v>171</v>
      </c>
      <c r="L530" s="72">
        <f t="shared" si="166"/>
        <v>0</v>
      </c>
      <c r="M530" s="72">
        <f t="shared" si="167"/>
        <v>138</v>
      </c>
      <c r="N530" s="72">
        <v>0</v>
      </c>
      <c r="O530" s="146">
        <f t="shared" si="168"/>
        <v>1.6360000000000001</v>
      </c>
      <c r="P530" s="157">
        <f>10%</f>
        <v>0.1</v>
      </c>
      <c r="Q530" s="146">
        <f t="shared" si="169"/>
        <v>0.13100000000000003</v>
      </c>
      <c r="R530" s="146">
        <f t="shared" si="170"/>
        <v>0.15500000000000005</v>
      </c>
      <c r="S530" s="146">
        <f t="shared" si="171"/>
        <v>0</v>
      </c>
      <c r="T530" s="146">
        <f t="shared" si="172"/>
        <v>0.27900000000000014</v>
      </c>
      <c r="U530" s="146">
        <f t="shared" si="173"/>
        <v>0.13950000000000007</v>
      </c>
      <c r="V530" s="146">
        <f t="shared" si="174"/>
        <v>0.13950000000000007</v>
      </c>
      <c r="W530" s="146">
        <f t="shared" si="175"/>
        <v>0.13950000000000007</v>
      </c>
      <c r="X530" s="146">
        <f t="shared" si="176"/>
        <v>0.13950000000000007</v>
      </c>
    </row>
    <row r="531" spans="2:24" x14ac:dyDescent="0.2">
      <c r="B531" s="1" t="str">
        <f t="shared" si="177"/>
        <v>水系33</v>
      </c>
      <c r="C531" s="72">
        <f t="shared" si="159"/>
        <v>33</v>
      </c>
      <c r="D531" s="71" t="s">
        <v>3154</v>
      </c>
      <c r="E531" s="72" t="str">
        <f t="shared" si="160"/>
        <v>冷却</v>
      </c>
      <c r="F531" s="72"/>
      <c r="G531" s="72">
        <f t="shared" si="161"/>
        <v>418</v>
      </c>
      <c r="H531" s="72">
        <f t="shared" si="162"/>
        <v>91</v>
      </c>
      <c r="I531" s="72">
        <f t="shared" si="163"/>
        <v>166</v>
      </c>
      <c r="J531" s="72">
        <f t="shared" si="164"/>
        <v>96</v>
      </c>
      <c r="K531" s="72">
        <f t="shared" si="165"/>
        <v>180</v>
      </c>
      <c r="L531" s="72">
        <f t="shared" si="166"/>
        <v>0</v>
      </c>
      <c r="M531" s="72">
        <f t="shared" si="167"/>
        <v>145</v>
      </c>
      <c r="N531" s="72">
        <v>0</v>
      </c>
      <c r="O531" s="146">
        <f t="shared" si="168"/>
        <v>1.6589999999999998</v>
      </c>
      <c r="P531" s="157">
        <f>10%</f>
        <v>0.1</v>
      </c>
      <c r="Q531" s="146">
        <f t="shared" si="169"/>
        <v>0.13200000000000003</v>
      </c>
      <c r="R531" s="146">
        <f t="shared" si="170"/>
        <v>0.16000000000000006</v>
      </c>
      <c r="S531" s="146">
        <f t="shared" si="171"/>
        <v>0</v>
      </c>
      <c r="T531" s="146">
        <f t="shared" si="172"/>
        <v>0.28800000000000014</v>
      </c>
      <c r="U531" s="146">
        <f t="shared" si="173"/>
        <v>0.14400000000000007</v>
      </c>
      <c r="V531" s="146">
        <f t="shared" si="174"/>
        <v>0.14400000000000007</v>
      </c>
      <c r="W531" s="146">
        <f t="shared" si="175"/>
        <v>0.14400000000000007</v>
      </c>
      <c r="X531" s="146">
        <f t="shared" si="176"/>
        <v>0.14400000000000007</v>
      </c>
    </row>
    <row r="532" spans="2:24" x14ac:dyDescent="0.2">
      <c r="B532" s="1" t="str">
        <f t="shared" si="177"/>
        <v>水系34</v>
      </c>
      <c r="C532" s="72">
        <f t="shared" si="159"/>
        <v>34</v>
      </c>
      <c r="D532" s="71" t="s">
        <v>3154</v>
      </c>
      <c r="E532" s="72" t="str">
        <f t="shared" si="160"/>
        <v>冷却</v>
      </c>
      <c r="F532" s="72"/>
      <c r="G532" s="72">
        <f t="shared" si="161"/>
        <v>436</v>
      </c>
      <c r="H532" s="72">
        <f t="shared" si="162"/>
        <v>94</v>
      </c>
      <c r="I532" s="72">
        <f t="shared" si="163"/>
        <v>174</v>
      </c>
      <c r="J532" s="72">
        <f t="shared" si="164"/>
        <v>100</v>
      </c>
      <c r="K532" s="72">
        <f t="shared" si="165"/>
        <v>188</v>
      </c>
      <c r="L532" s="72">
        <f t="shared" si="166"/>
        <v>0</v>
      </c>
      <c r="M532" s="72">
        <f t="shared" si="167"/>
        <v>152</v>
      </c>
      <c r="N532" s="72">
        <v>0</v>
      </c>
      <c r="O532" s="146">
        <f t="shared" si="168"/>
        <v>1.6819999999999999</v>
      </c>
      <c r="P532" s="157">
        <f>10%</f>
        <v>0.1</v>
      </c>
      <c r="Q532" s="146">
        <f t="shared" si="169"/>
        <v>0.13300000000000003</v>
      </c>
      <c r="R532" s="146">
        <f t="shared" si="170"/>
        <v>0.16500000000000006</v>
      </c>
      <c r="S532" s="146">
        <f t="shared" si="171"/>
        <v>0</v>
      </c>
      <c r="T532" s="146">
        <f t="shared" si="172"/>
        <v>0.29700000000000015</v>
      </c>
      <c r="U532" s="146">
        <f t="shared" si="173"/>
        <v>0.14850000000000008</v>
      </c>
      <c r="V532" s="146">
        <f t="shared" si="174"/>
        <v>0.14850000000000008</v>
      </c>
      <c r="W532" s="146">
        <f t="shared" si="175"/>
        <v>0.14850000000000008</v>
      </c>
      <c r="X532" s="146">
        <f t="shared" si="176"/>
        <v>0.14850000000000008</v>
      </c>
    </row>
    <row r="533" spans="2:24" x14ac:dyDescent="0.2">
      <c r="B533" s="1" t="str">
        <f t="shared" si="177"/>
        <v>水系35</v>
      </c>
      <c r="C533" s="72">
        <f t="shared" si="159"/>
        <v>35</v>
      </c>
      <c r="D533" s="71" t="s">
        <v>3154</v>
      </c>
      <c r="E533" s="72" t="str">
        <f t="shared" si="160"/>
        <v>冷却</v>
      </c>
      <c r="F533" s="72"/>
      <c r="G533" s="72">
        <f t="shared" si="161"/>
        <v>456</v>
      </c>
      <c r="H533" s="72">
        <f t="shared" si="162"/>
        <v>97</v>
      </c>
      <c r="I533" s="72">
        <f t="shared" si="163"/>
        <v>181</v>
      </c>
      <c r="J533" s="72">
        <f t="shared" si="164"/>
        <v>105</v>
      </c>
      <c r="K533" s="72">
        <f t="shared" si="165"/>
        <v>196</v>
      </c>
      <c r="L533" s="72">
        <f t="shared" si="166"/>
        <v>0</v>
      </c>
      <c r="M533" s="72">
        <f t="shared" si="167"/>
        <v>159</v>
      </c>
      <c r="N533" s="72">
        <v>0</v>
      </c>
      <c r="O533" s="146">
        <f t="shared" si="168"/>
        <v>1.7050000000000001</v>
      </c>
      <c r="P533" s="157">
        <f>10%</f>
        <v>0.1</v>
      </c>
      <c r="Q533" s="146">
        <f t="shared" si="169"/>
        <v>0.13400000000000004</v>
      </c>
      <c r="R533" s="146">
        <f t="shared" si="170"/>
        <v>0.17000000000000007</v>
      </c>
      <c r="S533" s="146">
        <f t="shared" si="171"/>
        <v>0</v>
      </c>
      <c r="T533" s="146">
        <f t="shared" si="172"/>
        <v>0.30600000000000016</v>
      </c>
      <c r="U533" s="146">
        <f t="shared" si="173"/>
        <v>0.15300000000000008</v>
      </c>
      <c r="V533" s="146">
        <f t="shared" si="174"/>
        <v>0.15300000000000008</v>
      </c>
      <c r="W533" s="146">
        <f t="shared" si="175"/>
        <v>0.15300000000000008</v>
      </c>
      <c r="X533" s="146">
        <f t="shared" si="176"/>
        <v>0.15300000000000008</v>
      </c>
    </row>
    <row r="534" spans="2:24" x14ac:dyDescent="0.2">
      <c r="B534" s="1" t="str">
        <f t="shared" si="177"/>
        <v>水系36</v>
      </c>
      <c r="C534" s="72">
        <f t="shared" si="159"/>
        <v>36</v>
      </c>
      <c r="D534" s="71" t="s">
        <v>3154</v>
      </c>
      <c r="E534" s="72" t="str">
        <f t="shared" si="160"/>
        <v>冷却</v>
      </c>
      <c r="F534" s="72"/>
      <c r="G534" s="72">
        <f t="shared" si="161"/>
        <v>477</v>
      </c>
      <c r="H534" s="72">
        <f t="shared" si="162"/>
        <v>101</v>
      </c>
      <c r="I534" s="72">
        <f t="shared" si="163"/>
        <v>189</v>
      </c>
      <c r="J534" s="72">
        <f t="shared" si="164"/>
        <v>109</v>
      </c>
      <c r="K534" s="72">
        <f t="shared" si="165"/>
        <v>205</v>
      </c>
      <c r="L534" s="72">
        <f t="shared" si="166"/>
        <v>0</v>
      </c>
      <c r="M534" s="72">
        <f t="shared" si="167"/>
        <v>166</v>
      </c>
      <c r="N534" s="72">
        <v>0</v>
      </c>
      <c r="O534" s="146">
        <f t="shared" si="168"/>
        <v>1.728</v>
      </c>
      <c r="P534" s="157">
        <f>10%</f>
        <v>0.1</v>
      </c>
      <c r="Q534" s="146">
        <f t="shared" si="169"/>
        <v>0.13500000000000004</v>
      </c>
      <c r="R534" s="146">
        <f t="shared" si="170"/>
        <v>0.17500000000000007</v>
      </c>
      <c r="S534" s="146">
        <f t="shared" si="171"/>
        <v>0</v>
      </c>
      <c r="T534" s="146">
        <f t="shared" si="172"/>
        <v>0.31500000000000017</v>
      </c>
      <c r="U534" s="146">
        <f t="shared" si="173"/>
        <v>0.15750000000000008</v>
      </c>
      <c r="V534" s="146">
        <f t="shared" si="174"/>
        <v>0.15750000000000008</v>
      </c>
      <c r="W534" s="146">
        <f t="shared" si="175"/>
        <v>0.15750000000000008</v>
      </c>
      <c r="X534" s="146">
        <f t="shared" si="176"/>
        <v>0.15750000000000008</v>
      </c>
    </row>
    <row r="535" spans="2:24" x14ac:dyDescent="0.2">
      <c r="B535" s="1" t="str">
        <f t="shared" si="177"/>
        <v>水系37</v>
      </c>
      <c r="C535" s="72">
        <f t="shared" si="159"/>
        <v>37</v>
      </c>
      <c r="D535" s="71" t="s">
        <v>3154</v>
      </c>
      <c r="E535" s="72" t="str">
        <f t="shared" si="160"/>
        <v>冷却</v>
      </c>
      <c r="F535" s="72"/>
      <c r="G535" s="72">
        <f t="shared" si="161"/>
        <v>498</v>
      </c>
      <c r="H535" s="72">
        <f t="shared" si="162"/>
        <v>105</v>
      </c>
      <c r="I535" s="72">
        <f t="shared" si="163"/>
        <v>198</v>
      </c>
      <c r="J535" s="72">
        <f t="shared" si="164"/>
        <v>114</v>
      </c>
      <c r="K535" s="72">
        <f t="shared" si="165"/>
        <v>214</v>
      </c>
      <c r="L535" s="72">
        <f t="shared" si="166"/>
        <v>0</v>
      </c>
      <c r="M535" s="72">
        <f t="shared" si="167"/>
        <v>173</v>
      </c>
      <c r="N535" s="72">
        <v>0</v>
      </c>
      <c r="O535" s="146">
        <f t="shared" si="168"/>
        <v>1.7509999999999999</v>
      </c>
      <c r="P535" s="157">
        <f>10%</f>
        <v>0.1</v>
      </c>
      <c r="Q535" s="146">
        <f t="shared" si="169"/>
        <v>0.13600000000000004</v>
      </c>
      <c r="R535" s="146">
        <f t="shared" si="170"/>
        <v>0.18000000000000008</v>
      </c>
      <c r="S535" s="146">
        <f t="shared" si="171"/>
        <v>0</v>
      </c>
      <c r="T535" s="146">
        <f t="shared" si="172"/>
        <v>0.32400000000000018</v>
      </c>
      <c r="U535" s="146">
        <f t="shared" si="173"/>
        <v>0.16200000000000009</v>
      </c>
      <c r="V535" s="146">
        <f t="shared" si="174"/>
        <v>0.16200000000000009</v>
      </c>
      <c r="W535" s="146">
        <f t="shared" si="175"/>
        <v>0.16200000000000009</v>
      </c>
      <c r="X535" s="146">
        <f t="shared" si="176"/>
        <v>0.16200000000000009</v>
      </c>
    </row>
    <row r="536" spans="2:24" x14ac:dyDescent="0.2">
      <c r="B536" s="1" t="str">
        <f t="shared" si="177"/>
        <v>水系38</v>
      </c>
      <c r="C536" s="72">
        <f t="shared" si="159"/>
        <v>38</v>
      </c>
      <c r="D536" s="71" t="s">
        <v>3154</v>
      </c>
      <c r="E536" s="72" t="str">
        <f t="shared" si="160"/>
        <v>冷却</v>
      </c>
      <c r="F536" s="72"/>
      <c r="G536" s="72">
        <f t="shared" si="161"/>
        <v>519</v>
      </c>
      <c r="H536" s="72">
        <f t="shared" si="162"/>
        <v>109</v>
      </c>
      <c r="I536" s="72">
        <f t="shared" si="163"/>
        <v>207</v>
      </c>
      <c r="J536" s="72">
        <f t="shared" si="164"/>
        <v>119</v>
      </c>
      <c r="K536" s="72">
        <f t="shared" si="165"/>
        <v>224</v>
      </c>
      <c r="L536" s="72">
        <f t="shared" si="166"/>
        <v>0</v>
      </c>
      <c r="M536" s="72">
        <f t="shared" si="167"/>
        <v>180</v>
      </c>
      <c r="N536" s="72">
        <v>0</v>
      </c>
      <c r="O536" s="146">
        <f t="shared" si="168"/>
        <v>1.774</v>
      </c>
      <c r="P536" s="157">
        <f>10%</f>
        <v>0.1</v>
      </c>
      <c r="Q536" s="146">
        <f t="shared" si="169"/>
        <v>0.13700000000000004</v>
      </c>
      <c r="R536" s="146">
        <f t="shared" si="170"/>
        <v>0.18500000000000008</v>
      </c>
      <c r="S536" s="146">
        <f t="shared" si="171"/>
        <v>0</v>
      </c>
      <c r="T536" s="146">
        <f t="shared" si="172"/>
        <v>0.33300000000000018</v>
      </c>
      <c r="U536" s="146">
        <f t="shared" si="173"/>
        <v>0.16650000000000009</v>
      </c>
      <c r="V536" s="146">
        <f t="shared" si="174"/>
        <v>0.16650000000000009</v>
      </c>
      <c r="W536" s="146">
        <f t="shared" si="175"/>
        <v>0.16650000000000009</v>
      </c>
      <c r="X536" s="146">
        <f t="shared" si="176"/>
        <v>0.16650000000000009</v>
      </c>
    </row>
    <row r="537" spans="2:24" x14ac:dyDescent="0.2">
      <c r="B537" s="1" t="str">
        <f t="shared" si="177"/>
        <v>水系39</v>
      </c>
      <c r="C537" s="72">
        <f t="shared" si="159"/>
        <v>39</v>
      </c>
      <c r="D537" s="71" t="s">
        <v>3154</v>
      </c>
      <c r="E537" s="72" t="str">
        <f t="shared" si="160"/>
        <v>冷却</v>
      </c>
      <c r="F537" s="72"/>
      <c r="G537" s="72">
        <f t="shared" si="161"/>
        <v>539</v>
      </c>
      <c r="H537" s="72">
        <f t="shared" si="162"/>
        <v>113</v>
      </c>
      <c r="I537" s="72">
        <f t="shared" si="163"/>
        <v>216</v>
      </c>
      <c r="J537" s="72">
        <f t="shared" si="164"/>
        <v>124</v>
      </c>
      <c r="K537" s="72">
        <f t="shared" si="165"/>
        <v>233</v>
      </c>
      <c r="L537" s="72">
        <f t="shared" si="166"/>
        <v>0</v>
      </c>
      <c r="M537" s="72">
        <f t="shared" si="167"/>
        <v>187</v>
      </c>
      <c r="N537" s="72">
        <v>0</v>
      </c>
      <c r="O537" s="146">
        <f t="shared" si="168"/>
        <v>1.7969999999999999</v>
      </c>
      <c r="P537" s="157">
        <f>10%</f>
        <v>0.1</v>
      </c>
      <c r="Q537" s="146">
        <f t="shared" si="169"/>
        <v>0.13800000000000004</v>
      </c>
      <c r="R537" s="146">
        <f t="shared" si="170"/>
        <v>0.19000000000000009</v>
      </c>
      <c r="S537" s="146">
        <f t="shared" si="171"/>
        <v>0</v>
      </c>
      <c r="T537" s="146">
        <f t="shared" si="172"/>
        <v>0.34200000000000019</v>
      </c>
      <c r="U537" s="146">
        <f t="shared" si="173"/>
        <v>0.1710000000000001</v>
      </c>
      <c r="V537" s="146">
        <f t="shared" si="174"/>
        <v>0.1710000000000001</v>
      </c>
      <c r="W537" s="146">
        <f t="shared" si="175"/>
        <v>0.1710000000000001</v>
      </c>
      <c r="X537" s="146">
        <f t="shared" si="176"/>
        <v>0.1710000000000001</v>
      </c>
    </row>
    <row r="538" spans="2:24" x14ac:dyDescent="0.2">
      <c r="B538" s="1" t="str">
        <f t="shared" si="177"/>
        <v>水系40</v>
      </c>
      <c r="C538" s="72">
        <f t="shared" si="159"/>
        <v>40</v>
      </c>
      <c r="D538" s="71" t="s">
        <v>3154</v>
      </c>
      <c r="E538" s="72" t="str">
        <f t="shared" si="160"/>
        <v>冷却</v>
      </c>
      <c r="F538" s="72"/>
      <c r="G538" s="72">
        <f t="shared" si="161"/>
        <v>560</v>
      </c>
      <c r="H538" s="72">
        <f t="shared" si="162"/>
        <v>117</v>
      </c>
      <c r="I538" s="72">
        <f t="shared" si="163"/>
        <v>225</v>
      </c>
      <c r="J538" s="72">
        <f t="shared" si="164"/>
        <v>129</v>
      </c>
      <c r="K538" s="72">
        <f t="shared" si="165"/>
        <v>243</v>
      </c>
      <c r="L538" s="72">
        <f t="shared" si="166"/>
        <v>0</v>
      </c>
      <c r="M538" s="72">
        <f t="shared" si="167"/>
        <v>194</v>
      </c>
      <c r="N538" s="72">
        <v>0</v>
      </c>
      <c r="O538" s="146">
        <f t="shared" si="168"/>
        <v>1.82</v>
      </c>
      <c r="P538" s="157">
        <f>10%</f>
        <v>0.1</v>
      </c>
      <c r="Q538" s="146">
        <f t="shared" si="169"/>
        <v>0.13900000000000004</v>
      </c>
      <c r="R538" s="146">
        <f t="shared" si="170"/>
        <v>0.19500000000000009</v>
      </c>
      <c r="S538" s="146">
        <f t="shared" si="171"/>
        <v>0</v>
      </c>
      <c r="T538" s="146">
        <f t="shared" si="172"/>
        <v>0.3510000000000002</v>
      </c>
      <c r="U538" s="146">
        <f t="shared" si="173"/>
        <v>0.1755000000000001</v>
      </c>
      <c r="V538" s="146">
        <f t="shared" si="174"/>
        <v>0.1755000000000001</v>
      </c>
      <c r="W538" s="146">
        <f t="shared" si="175"/>
        <v>0.1755000000000001</v>
      </c>
      <c r="X538" s="146">
        <f t="shared" si="176"/>
        <v>0.1755000000000001</v>
      </c>
    </row>
    <row r="539" spans="2:24" x14ac:dyDescent="0.2">
      <c r="B539" s="1" t="str">
        <f t="shared" si="177"/>
        <v>水系41</v>
      </c>
      <c r="C539" s="72">
        <f t="shared" si="159"/>
        <v>41</v>
      </c>
      <c r="D539" s="71" t="s">
        <v>3154</v>
      </c>
      <c r="E539" s="72" t="str">
        <f t="shared" si="160"/>
        <v>冷却</v>
      </c>
      <c r="F539" s="72"/>
      <c r="G539" s="72">
        <f t="shared" si="161"/>
        <v>582</v>
      </c>
      <c r="H539" s="72">
        <f t="shared" si="162"/>
        <v>121</v>
      </c>
      <c r="I539" s="72">
        <f t="shared" si="163"/>
        <v>234</v>
      </c>
      <c r="J539" s="72">
        <f t="shared" si="164"/>
        <v>134</v>
      </c>
      <c r="K539" s="72">
        <f t="shared" si="165"/>
        <v>253</v>
      </c>
      <c r="L539" s="72">
        <f t="shared" si="166"/>
        <v>0</v>
      </c>
      <c r="M539" s="72">
        <f t="shared" si="167"/>
        <v>201</v>
      </c>
      <c r="N539" s="72">
        <v>0</v>
      </c>
      <c r="O539" s="146">
        <f t="shared" si="168"/>
        <v>1.843</v>
      </c>
      <c r="P539" s="157">
        <f>10%</f>
        <v>0.1</v>
      </c>
      <c r="Q539" s="146">
        <f t="shared" si="169"/>
        <v>0.14000000000000004</v>
      </c>
      <c r="R539" s="146">
        <f t="shared" si="170"/>
        <v>0.20000000000000009</v>
      </c>
      <c r="S539" s="146">
        <f t="shared" si="171"/>
        <v>0</v>
      </c>
      <c r="T539" s="146">
        <f t="shared" si="172"/>
        <v>0.36000000000000021</v>
      </c>
      <c r="U539" s="146">
        <f t="shared" si="173"/>
        <v>0.1800000000000001</v>
      </c>
      <c r="V539" s="146">
        <f t="shared" si="174"/>
        <v>0.1800000000000001</v>
      </c>
      <c r="W539" s="146">
        <f t="shared" si="175"/>
        <v>0.1800000000000001</v>
      </c>
      <c r="X539" s="146">
        <f t="shared" si="176"/>
        <v>0.1800000000000001</v>
      </c>
    </row>
    <row r="540" spans="2:24" x14ac:dyDescent="0.2">
      <c r="B540" s="1" t="str">
        <f t="shared" si="177"/>
        <v>水系42</v>
      </c>
      <c r="C540" s="72">
        <f t="shared" si="159"/>
        <v>42</v>
      </c>
      <c r="D540" s="71" t="s">
        <v>3154</v>
      </c>
      <c r="E540" s="72" t="str">
        <f t="shared" si="160"/>
        <v>冷却</v>
      </c>
      <c r="F540" s="72"/>
      <c r="G540" s="72">
        <f t="shared" si="161"/>
        <v>604</v>
      </c>
      <c r="H540" s="72">
        <f t="shared" si="162"/>
        <v>125</v>
      </c>
      <c r="I540" s="72">
        <f t="shared" si="163"/>
        <v>243</v>
      </c>
      <c r="J540" s="72">
        <f t="shared" si="164"/>
        <v>139</v>
      </c>
      <c r="K540" s="72">
        <f t="shared" si="165"/>
        <v>261</v>
      </c>
      <c r="L540" s="72">
        <f t="shared" si="166"/>
        <v>0</v>
      </c>
      <c r="M540" s="72">
        <f t="shared" si="167"/>
        <v>209</v>
      </c>
      <c r="N540" s="72">
        <v>0</v>
      </c>
      <c r="O540" s="146">
        <f t="shared" si="168"/>
        <v>1.8660000000000001</v>
      </c>
      <c r="P540" s="157">
        <f>10%</f>
        <v>0.1</v>
      </c>
      <c r="Q540" s="146">
        <f t="shared" si="169"/>
        <v>0.14100000000000004</v>
      </c>
      <c r="R540" s="146">
        <f t="shared" si="170"/>
        <v>0.2050000000000001</v>
      </c>
      <c r="S540" s="146">
        <f t="shared" si="171"/>
        <v>0</v>
      </c>
      <c r="T540" s="146">
        <f t="shared" si="172"/>
        <v>0.36900000000000022</v>
      </c>
      <c r="U540" s="146">
        <f t="shared" si="173"/>
        <v>0.18450000000000011</v>
      </c>
      <c r="V540" s="146">
        <f t="shared" si="174"/>
        <v>0.18450000000000011</v>
      </c>
      <c r="W540" s="146">
        <f t="shared" si="175"/>
        <v>0.18450000000000011</v>
      </c>
      <c r="X540" s="146">
        <f t="shared" si="176"/>
        <v>0.18450000000000011</v>
      </c>
    </row>
    <row r="541" spans="2:24" x14ac:dyDescent="0.2">
      <c r="B541" s="1" t="str">
        <f t="shared" si="177"/>
        <v>水系43</v>
      </c>
      <c r="C541" s="72">
        <f t="shared" si="159"/>
        <v>43</v>
      </c>
      <c r="D541" s="71" t="s">
        <v>3154</v>
      </c>
      <c r="E541" s="72" t="str">
        <f t="shared" si="160"/>
        <v>冷却</v>
      </c>
      <c r="F541" s="72"/>
      <c r="G541" s="72">
        <f t="shared" si="161"/>
        <v>627</v>
      </c>
      <c r="H541" s="72">
        <f t="shared" si="162"/>
        <v>129</v>
      </c>
      <c r="I541" s="72">
        <f t="shared" si="163"/>
        <v>252</v>
      </c>
      <c r="J541" s="72">
        <f t="shared" si="164"/>
        <v>144</v>
      </c>
      <c r="K541" s="72">
        <f t="shared" si="165"/>
        <v>272</v>
      </c>
      <c r="L541" s="72">
        <f t="shared" si="166"/>
        <v>0</v>
      </c>
      <c r="M541" s="72">
        <f t="shared" si="167"/>
        <v>217</v>
      </c>
      <c r="N541" s="72">
        <v>0</v>
      </c>
      <c r="O541" s="146">
        <f t="shared" si="168"/>
        <v>1.8889999999999998</v>
      </c>
      <c r="P541" s="157">
        <f>10%</f>
        <v>0.1</v>
      </c>
      <c r="Q541" s="146">
        <f t="shared" si="169"/>
        <v>0.14200000000000004</v>
      </c>
      <c r="R541" s="146">
        <f t="shared" si="170"/>
        <v>0.2100000000000001</v>
      </c>
      <c r="S541" s="146">
        <f t="shared" si="171"/>
        <v>0</v>
      </c>
      <c r="T541" s="146">
        <f t="shared" si="172"/>
        <v>0.37800000000000017</v>
      </c>
      <c r="U541" s="146">
        <f t="shared" si="173"/>
        <v>0.18900000000000008</v>
      </c>
      <c r="V541" s="146">
        <f t="shared" si="174"/>
        <v>0.18900000000000008</v>
      </c>
      <c r="W541" s="146">
        <f t="shared" si="175"/>
        <v>0.18900000000000008</v>
      </c>
      <c r="X541" s="146">
        <f t="shared" si="176"/>
        <v>0.18900000000000008</v>
      </c>
    </row>
    <row r="542" spans="2:24" x14ac:dyDescent="0.2">
      <c r="B542" s="1" t="str">
        <f t="shared" si="177"/>
        <v>水系44</v>
      </c>
      <c r="C542" s="72">
        <f t="shared" si="159"/>
        <v>44</v>
      </c>
      <c r="D542" s="71" t="s">
        <v>3154</v>
      </c>
      <c r="E542" s="72" t="str">
        <f t="shared" si="160"/>
        <v>冷却</v>
      </c>
      <c r="F542" s="72"/>
      <c r="G542" s="72">
        <f t="shared" si="161"/>
        <v>650</v>
      </c>
      <c r="H542" s="72">
        <f t="shared" si="162"/>
        <v>133</v>
      </c>
      <c r="I542" s="72">
        <f t="shared" si="163"/>
        <v>261</v>
      </c>
      <c r="J542" s="72">
        <f t="shared" si="164"/>
        <v>149</v>
      </c>
      <c r="K542" s="72">
        <f t="shared" si="165"/>
        <v>282</v>
      </c>
      <c r="L542" s="72">
        <f t="shared" si="166"/>
        <v>0</v>
      </c>
      <c r="M542" s="72">
        <f t="shared" si="167"/>
        <v>225</v>
      </c>
      <c r="N542" s="72">
        <v>0</v>
      </c>
      <c r="O542" s="146">
        <f t="shared" si="168"/>
        <v>1.9119999999999999</v>
      </c>
      <c r="P542" s="157">
        <f>10%</f>
        <v>0.1</v>
      </c>
      <c r="Q542" s="146">
        <f t="shared" si="169"/>
        <v>0.14300000000000004</v>
      </c>
      <c r="R542" s="146">
        <f t="shared" si="170"/>
        <v>0.21500000000000011</v>
      </c>
      <c r="S542" s="146">
        <f t="shared" si="171"/>
        <v>0</v>
      </c>
      <c r="T542" s="146">
        <f t="shared" si="172"/>
        <v>0.38700000000000018</v>
      </c>
      <c r="U542" s="146">
        <f t="shared" si="173"/>
        <v>0.19350000000000009</v>
      </c>
      <c r="V542" s="146">
        <f t="shared" si="174"/>
        <v>0.19350000000000009</v>
      </c>
      <c r="W542" s="146">
        <f t="shared" si="175"/>
        <v>0.19350000000000009</v>
      </c>
      <c r="X542" s="146">
        <f t="shared" si="176"/>
        <v>0.19350000000000009</v>
      </c>
    </row>
    <row r="543" spans="2:24" x14ac:dyDescent="0.2">
      <c r="B543" s="1" t="str">
        <f t="shared" si="177"/>
        <v>水系45</v>
      </c>
      <c r="C543" s="72">
        <f t="shared" si="159"/>
        <v>45</v>
      </c>
      <c r="D543" s="71" t="s">
        <v>3154</v>
      </c>
      <c r="E543" s="72" t="str">
        <f t="shared" si="160"/>
        <v>冷却</v>
      </c>
      <c r="F543" s="72"/>
      <c r="G543" s="72">
        <f t="shared" si="161"/>
        <v>672</v>
      </c>
      <c r="H543" s="72">
        <f t="shared" si="162"/>
        <v>137</v>
      </c>
      <c r="I543" s="72">
        <f t="shared" si="163"/>
        <v>271</v>
      </c>
      <c r="J543" s="72">
        <f t="shared" si="164"/>
        <v>154</v>
      </c>
      <c r="K543" s="72">
        <f t="shared" si="165"/>
        <v>293</v>
      </c>
      <c r="L543" s="72">
        <f t="shared" si="166"/>
        <v>0</v>
      </c>
      <c r="M543" s="72">
        <f t="shared" si="167"/>
        <v>233</v>
      </c>
      <c r="N543" s="72">
        <v>0</v>
      </c>
      <c r="O543" s="146">
        <f t="shared" si="168"/>
        <v>1.9350000000000001</v>
      </c>
      <c r="P543" s="157">
        <f>10%</f>
        <v>0.1</v>
      </c>
      <c r="Q543" s="146">
        <f t="shared" si="169"/>
        <v>0.14400000000000004</v>
      </c>
      <c r="R543" s="146">
        <f t="shared" si="170"/>
        <v>0.22000000000000011</v>
      </c>
      <c r="S543" s="146">
        <f t="shared" si="171"/>
        <v>0</v>
      </c>
      <c r="T543" s="146">
        <f t="shared" si="172"/>
        <v>0.39600000000000019</v>
      </c>
      <c r="U543" s="146">
        <f t="shared" si="173"/>
        <v>0.19800000000000009</v>
      </c>
      <c r="V543" s="146">
        <f t="shared" si="174"/>
        <v>0.19800000000000009</v>
      </c>
      <c r="W543" s="146">
        <f t="shared" si="175"/>
        <v>0.19800000000000009</v>
      </c>
      <c r="X543" s="146">
        <f t="shared" si="176"/>
        <v>0.19800000000000009</v>
      </c>
    </row>
    <row r="544" spans="2:24" x14ac:dyDescent="0.2">
      <c r="B544" s="1" t="str">
        <f t="shared" si="177"/>
        <v>水系46</v>
      </c>
      <c r="C544" s="72">
        <f t="shared" si="159"/>
        <v>46</v>
      </c>
      <c r="D544" s="71" t="s">
        <v>3154</v>
      </c>
      <c r="E544" s="72" t="str">
        <f t="shared" si="160"/>
        <v>冷却</v>
      </c>
      <c r="F544" s="72"/>
      <c r="G544" s="72">
        <f t="shared" si="161"/>
        <v>694</v>
      </c>
      <c r="H544" s="72">
        <f t="shared" si="162"/>
        <v>141</v>
      </c>
      <c r="I544" s="72">
        <f t="shared" si="163"/>
        <v>281</v>
      </c>
      <c r="J544" s="72">
        <f t="shared" si="164"/>
        <v>160</v>
      </c>
      <c r="K544" s="72">
        <f t="shared" si="165"/>
        <v>304</v>
      </c>
      <c r="L544" s="72">
        <f t="shared" si="166"/>
        <v>0</v>
      </c>
      <c r="M544" s="72">
        <f t="shared" si="167"/>
        <v>241</v>
      </c>
      <c r="N544" s="72">
        <v>0</v>
      </c>
      <c r="O544" s="146">
        <f t="shared" si="168"/>
        <v>1.9580000000000002</v>
      </c>
      <c r="P544" s="157">
        <f>10%</f>
        <v>0.1</v>
      </c>
      <c r="Q544" s="146">
        <f t="shared" si="169"/>
        <v>0.14500000000000005</v>
      </c>
      <c r="R544" s="146">
        <f t="shared" si="170"/>
        <v>0.22500000000000012</v>
      </c>
      <c r="S544" s="146">
        <f t="shared" si="171"/>
        <v>0</v>
      </c>
      <c r="T544" s="146">
        <f t="shared" si="172"/>
        <v>0.40500000000000019</v>
      </c>
      <c r="U544" s="146">
        <f t="shared" si="173"/>
        <v>0.2025000000000001</v>
      </c>
      <c r="V544" s="146">
        <f t="shared" si="174"/>
        <v>0.2025000000000001</v>
      </c>
      <c r="W544" s="146">
        <f t="shared" si="175"/>
        <v>0.2025000000000001</v>
      </c>
      <c r="X544" s="146">
        <f t="shared" si="176"/>
        <v>0.2025000000000001</v>
      </c>
    </row>
    <row r="545" spans="2:24" x14ac:dyDescent="0.2">
      <c r="B545" s="1" t="str">
        <f t="shared" si="177"/>
        <v>水系47</v>
      </c>
      <c r="C545" s="72">
        <f t="shared" si="159"/>
        <v>47</v>
      </c>
      <c r="D545" s="71" t="s">
        <v>3154</v>
      </c>
      <c r="E545" s="72" t="str">
        <f t="shared" si="160"/>
        <v>冷却</v>
      </c>
      <c r="F545" s="72"/>
      <c r="G545" s="72">
        <f t="shared" si="161"/>
        <v>718</v>
      </c>
      <c r="H545" s="72">
        <f t="shared" si="162"/>
        <v>145</v>
      </c>
      <c r="I545" s="72">
        <f t="shared" si="163"/>
        <v>291</v>
      </c>
      <c r="J545" s="72">
        <f t="shared" si="164"/>
        <v>165</v>
      </c>
      <c r="K545" s="72">
        <f t="shared" si="165"/>
        <v>315</v>
      </c>
      <c r="L545" s="72">
        <f t="shared" si="166"/>
        <v>0</v>
      </c>
      <c r="M545" s="72">
        <f t="shared" si="167"/>
        <v>249</v>
      </c>
      <c r="N545" s="72">
        <v>0</v>
      </c>
      <c r="O545" s="146">
        <f t="shared" si="168"/>
        <v>1.9809999999999999</v>
      </c>
      <c r="P545" s="157">
        <f>10%</f>
        <v>0.1</v>
      </c>
      <c r="Q545" s="146">
        <f t="shared" si="169"/>
        <v>0.14600000000000005</v>
      </c>
      <c r="R545" s="146">
        <f t="shared" si="170"/>
        <v>0.23000000000000012</v>
      </c>
      <c r="S545" s="146">
        <f t="shared" si="171"/>
        <v>0</v>
      </c>
      <c r="T545" s="146">
        <f t="shared" si="172"/>
        <v>0.4140000000000002</v>
      </c>
      <c r="U545" s="146">
        <f t="shared" si="173"/>
        <v>0.2070000000000001</v>
      </c>
      <c r="V545" s="146">
        <f t="shared" si="174"/>
        <v>0.2070000000000001</v>
      </c>
      <c r="W545" s="146">
        <f t="shared" si="175"/>
        <v>0.2070000000000001</v>
      </c>
      <c r="X545" s="146">
        <f t="shared" si="176"/>
        <v>0.2070000000000001</v>
      </c>
    </row>
    <row r="546" spans="2:24" x14ac:dyDescent="0.2">
      <c r="B546" s="1" t="str">
        <f t="shared" si="177"/>
        <v>水系48</v>
      </c>
      <c r="C546" s="72">
        <f t="shared" si="159"/>
        <v>48</v>
      </c>
      <c r="D546" s="71" t="s">
        <v>3154</v>
      </c>
      <c r="E546" s="72" t="str">
        <f t="shared" si="160"/>
        <v>冷却</v>
      </c>
      <c r="F546" s="72"/>
      <c r="G546" s="72">
        <f t="shared" si="161"/>
        <v>742</v>
      </c>
      <c r="H546" s="72">
        <f t="shared" si="162"/>
        <v>149</v>
      </c>
      <c r="I546" s="72">
        <f t="shared" si="163"/>
        <v>302</v>
      </c>
      <c r="J546" s="72">
        <f t="shared" si="164"/>
        <v>171</v>
      </c>
      <c r="K546" s="72">
        <f t="shared" si="165"/>
        <v>326</v>
      </c>
      <c r="L546" s="72">
        <f t="shared" si="166"/>
        <v>0</v>
      </c>
      <c r="M546" s="72">
        <f t="shared" si="167"/>
        <v>257</v>
      </c>
      <c r="N546" s="72">
        <v>0</v>
      </c>
      <c r="O546" s="146">
        <f t="shared" si="168"/>
        <v>2.004</v>
      </c>
      <c r="P546" s="157">
        <f>10%</f>
        <v>0.1</v>
      </c>
      <c r="Q546" s="146">
        <f t="shared" si="169"/>
        <v>0.14700000000000005</v>
      </c>
      <c r="R546" s="146">
        <f t="shared" si="170"/>
        <v>0.23500000000000013</v>
      </c>
      <c r="S546" s="146">
        <f t="shared" si="171"/>
        <v>0</v>
      </c>
      <c r="T546" s="146">
        <f t="shared" si="172"/>
        <v>0.42300000000000021</v>
      </c>
      <c r="U546" s="146">
        <f t="shared" si="173"/>
        <v>0.2115000000000001</v>
      </c>
      <c r="V546" s="146">
        <f t="shared" si="174"/>
        <v>0.2115000000000001</v>
      </c>
      <c r="W546" s="146">
        <f t="shared" si="175"/>
        <v>0.2115000000000001</v>
      </c>
      <c r="X546" s="146">
        <f t="shared" si="176"/>
        <v>0.2115000000000001</v>
      </c>
    </row>
    <row r="547" spans="2:24" x14ac:dyDescent="0.2">
      <c r="B547" s="1" t="str">
        <f t="shared" si="177"/>
        <v>水系49</v>
      </c>
      <c r="C547" s="72">
        <f t="shared" si="159"/>
        <v>49</v>
      </c>
      <c r="D547" s="71" t="s">
        <v>3154</v>
      </c>
      <c r="E547" s="72" t="str">
        <f t="shared" si="160"/>
        <v>冷却</v>
      </c>
      <c r="F547" s="72"/>
      <c r="G547" s="72">
        <f t="shared" si="161"/>
        <v>766</v>
      </c>
      <c r="H547" s="72">
        <f t="shared" si="162"/>
        <v>153</v>
      </c>
      <c r="I547" s="72">
        <f t="shared" si="163"/>
        <v>313</v>
      </c>
      <c r="J547" s="72">
        <f t="shared" si="164"/>
        <v>176</v>
      </c>
      <c r="K547" s="72">
        <f t="shared" si="165"/>
        <v>338</v>
      </c>
      <c r="L547" s="72">
        <f t="shared" si="166"/>
        <v>0</v>
      </c>
      <c r="M547" s="72">
        <f t="shared" si="167"/>
        <v>265</v>
      </c>
      <c r="N547" s="72">
        <v>0</v>
      </c>
      <c r="O547" s="146">
        <f t="shared" si="168"/>
        <v>2.0269999999999997</v>
      </c>
      <c r="P547" s="157">
        <f>10%</f>
        <v>0.1</v>
      </c>
      <c r="Q547" s="146">
        <f t="shared" si="169"/>
        <v>0.14800000000000005</v>
      </c>
      <c r="R547" s="146">
        <f t="shared" si="170"/>
        <v>0.24000000000000013</v>
      </c>
      <c r="S547" s="146">
        <f t="shared" si="171"/>
        <v>0</v>
      </c>
      <c r="T547" s="146">
        <f t="shared" si="172"/>
        <v>0.43200000000000022</v>
      </c>
      <c r="U547" s="146">
        <f t="shared" si="173"/>
        <v>0.21600000000000011</v>
      </c>
      <c r="V547" s="146">
        <f t="shared" si="174"/>
        <v>0.21600000000000011</v>
      </c>
      <c r="W547" s="146">
        <f t="shared" si="175"/>
        <v>0.21600000000000011</v>
      </c>
      <c r="X547" s="146">
        <f t="shared" si="176"/>
        <v>0.21600000000000011</v>
      </c>
    </row>
    <row r="548" spans="2:24" x14ac:dyDescent="0.2">
      <c r="B548" s="1" t="str">
        <f t="shared" si="177"/>
        <v>水系50</v>
      </c>
      <c r="C548" s="72">
        <f t="shared" si="159"/>
        <v>50</v>
      </c>
      <c r="D548" s="71" t="s">
        <v>3154</v>
      </c>
      <c r="E548" s="72" t="str">
        <f t="shared" si="160"/>
        <v>冷却</v>
      </c>
      <c r="F548" s="72"/>
      <c r="G548" s="72">
        <f t="shared" si="161"/>
        <v>791</v>
      </c>
      <c r="H548" s="72">
        <f t="shared" si="162"/>
        <v>157</v>
      </c>
      <c r="I548" s="72">
        <f t="shared" si="163"/>
        <v>324</v>
      </c>
      <c r="J548" s="72">
        <f t="shared" si="164"/>
        <v>182</v>
      </c>
      <c r="K548" s="72">
        <f t="shared" si="165"/>
        <v>349</v>
      </c>
      <c r="L548" s="72">
        <f t="shared" si="166"/>
        <v>0</v>
      </c>
      <c r="M548" s="72">
        <f t="shared" si="167"/>
        <v>273</v>
      </c>
      <c r="N548" s="72">
        <v>0</v>
      </c>
      <c r="O548" s="146">
        <f t="shared" si="168"/>
        <v>2.0499999999999998</v>
      </c>
      <c r="P548" s="157">
        <f>10%</f>
        <v>0.1</v>
      </c>
      <c r="Q548" s="146">
        <f t="shared" si="169"/>
        <v>0.14900000000000005</v>
      </c>
      <c r="R548" s="146">
        <f t="shared" si="170"/>
        <v>0.24500000000000013</v>
      </c>
      <c r="S548" s="146">
        <f t="shared" si="171"/>
        <v>0</v>
      </c>
      <c r="T548" s="146">
        <f t="shared" si="172"/>
        <v>0.44100000000000023</v>
      </c>
      <c r="U548" s="146">
        <f t="shared" si="173"/>
        <v>0.22050000000000011</v>
      </c>
      <c r="V548" s="146">
        <f t="shared" si="174"/>
        <v>0.22050000000000011</v>
      </c>
      <c r="W548" s="146">
        <f t="shared" si="175"/>
        <v>0.22050000000000011</v>
      </c>
      <c r="X548" s="146">
        <f t="shared" si="176"/>
        <v>0.22050000000000011</v>
      </c>
    </row>
    <row r="549" spans="2:24" x14ac:dyDescent="0.2">
      <c r="B549" s="1" t="str">
        <f t="shared" si="177"/>
        <v>水系51</v>
      </c>
      <c r="C549" s="72">
        <f t="shared" si="159"/>
        <v>51</v>
      </c>
      <c r="D549" s="71" t="s">
        <v>3154</v>
      </c>
      <c r="E549" s="72" t="str">
        <f t="shared" si="160"/>
        <v>冷却</v>
      </c>
      <c r="F549" s="72"/>
      <c r="G549" s="72">
        <f t="shared" si="161"/>
        <v>815</v>
      </c>
      <c r="H549" s="72">
        <f t="shared" si="162"/>
        <v>161</v>
      </c>
      <c r="I549" s="72">
        <f t="shared" si="163"/>
        <v>334</v>
      </c>
      <c r="J549" s="72">
        <f t="shared" si="164"/>
        <v>187</v>
      </c>
      <c r="K549" s="72">
        <f t="shared" si="165"/>
        <v>360</v>
      </c>
      <c r="L549" s="72">
        <f t="shared" si="166"/>
        <v>0</v>
      </c>
      <c r="M549" s="72">
        <f t="shared" si="167"/>
        <v>281</v>
      </c>
      <c r="N549" s="72">
        <v>0</v>
      </c>
      <c r="O549" s="146">
        <f t="shared" si="168"/>
        <v>2.073</v>
      </c>
      <c r="P549" s="157">
        <f>10%</f>
        <v>0.1</v>
      </c>
      <c r="Q549" s="146">
        <f t="shared" si="169"/>
        <v>0.15000000000000005</v>
      </c>
      <c r="R549" s="146">
        <f t="shared" si="170"/>
        <v>0.25000000000000011</v>
      </c>
      <c r="S549" s="146">
        <f t="shared" si="171"/>
        <v>0</v>
      </c>
      <c r="T549" s="146">
        <f t="shared" si="172"/>
        <v>0.45000000000000023</v>
      </c>
      <c r="U549" s="146">
        <f t="shared" si="173"/>
        <v>0.22500000000000012</v>
      </c>
      <c r="V549" s="146">
        <f t="shared" si="174"/>
        <v>0.22500000000000012</v>
      </c>
      <c r="W549" s="146">
        <f t="shared" si="175"/>
        <v>0.22500000000000012</v>
      </c>
      <c r="X549" s="146">
        <f t="shared" si="176"/>
        <v>0.22500000000000012</v>
      </c>
    </row>
    <row r="550" spans="2:24" x14ac:dyDescent="0.2">
      <c r="B550" s="1" t="str">
        <f t="shared" si="177"/>
        <v>水系52</v>
      </c>
      <c r="C550" s="72">
        <f t="shared" si="159"/>
        <v>52</v>
      </c>
      <c r="D550" s="71" t="s">
        <v>3154</v>
      </c>
      <c r="E550" s="72" t="str">
        <f t="shared" si="160"/>
        <v>冷却</v>
      </c>
      <c r="F550" s="72"/>
      <c r="G550" s="72">
        <f t="shared" si="161"/>
        <v>838</v>
      </c>
      <c r="H550" s="72">
        <f t="shared" si="162"/>
        <v>165</v>
      </c>
      <c r="I550" s="72">
        <f t="shared" si="163"/>
        <v>345</v>
      </c>
      <c r="J550" s="72">
        <f t="shared" si="164"/>
        <v>193</v>
      </c>
      <c r="K550" s="72">
        <f t="shared" si="165"/>
        <v>374</v>
      </c>
      <c r="L550" s="72">
        <f t="shared" si="166"/>
        <v>0</v>
      </c>
      <c r="M550" s="72">
        <f t="shared" si="167"/>
        <v>289</v>
      </c>
      <c r="N550" s="72">
        <v>0</v>
      </c>
      <c r="O550" s="146">
        <f t="shared" si="168"/>
        <v>2.0960000000000001</v>
      </c>
      <c r="P550" s="157">
        <f>10%</f>
        <v>0.1</v>
      </c>
      <c r="Q550" s="146">
        <f t="shared" si="169"/>
        <v>0.15100000000000005</v>
      </c>
      <c r="R550" s="146">
        <f t="shared" si="170"/>
        <v>0.25500000000000012</v>
      </c>
      <c r="S550" s="146">
        <f t="shared" si="171"/>
        <v>0</v>
      </c>
      <c r="T550" s="146">
        <f t="shared" si="172"/>
        <v>0.45900000000000024</v>
      </c>
      <c r="U550" s="146">
        <f t="shared" si="173"/>
        <v>0.22950000000000012</v>
      </c>
      <c r="V550" s="146">
        <f t="shared" si="174"/>
        <v>0.22950000000000012</v>
      </c>
      <c r="W550" s="146">
        <f t="shared" si="175"/>
        <v>0.22950000000000012</v>
      </c>
      <c r="X550" s="146">
        <f t="shared" si="176"/>
        <v>0.22950000000000012</v>
      </c>
    </row>
    <row r="551" spans="2:24" x14ac:dyDescent="0.2">
      <c r="B551" s="1" t="str">
        <f t="shared" si="177"/>
        <v>水系53</v>
      </c>
      <c r="C551" s="72">
        <f t="shared" si="159"/>
        <v>53</v>
      </c>
      <c r="D551" s="71" t="s">
        <v>3154</v>
      </c>
      <c r="E551" s="72" t="str">
        <f t="shared" si="160"/>
        <v>冷却</v>
      </c>
      <c r="F551" s="72"/>
      <c r="G551" s="72">
        <f t="shared" si="161"/>
        <v>863</v>
      </c>
      <c r="H551" s="72">
        <f t="shared" si="162"/>
        <v>169</v>
      </c>
      <c r="I551" s="72">
        <f t="shared" si="163"/>
        <v>357</v>
      </c>
      <c r="J551" s="72">
        <f t="shared" si="164"/>
        <v>199</v>
      </c>
      <c r="K551" s="72">
        <f t="shared" si="165"/>
        <v>386</v>
      </c>
      <c r="L551" s="72">
        <f t="shared" si="166"/>
        <v>0</v>
      </c>
      <c r="M551" s="72">
        <f t="shared" si="167"/>
        <v>298</v>
      </c>
      <c r="N551" s="72">
        <v>0</v>
      </c>
      <c r="O551" s="146">
        <f t="shared" si="168"/>
        <v>2.1189999999999998</v>
      </c>
      <c r="P551" s="157">
        <f>10%</f>
        <v>0.1</v>
      </c>
      <c r="Q551" s="146">
        <f t="shared" si="169"/>
        <v>0.15200000000000005</v>
      </c>
      <c r="R551" s="146">
        <f t="shared" si="170"/>
        <v>0.26000000000000012</v>
      </c>
      <c r="S551" s="146">
        <f t="shared" si="171"/>
        <v>0</v>
      </c>
      <c r="T551" s="146">
        <f t="shared" si="172"/>
        <v>0.46800000000000025</v>
      </c>
      <c r="U551" s="146">
        <f t="shared" si="173"/>
        <v>0.23400000000000012</v>
      </c>
      <c r="V551" s="146">
        <f t="shared" si="174"/>
        <v>0.23400000000000012</v>
      </c>
      <c r="W551" s="146">
        <f t="shared" si="175"/>
        <v>0.23400000000000012</v>
      </c>
      <c r="X551" s="146">
        <f t="shared" si="176"/>
        <v>0.23400000000000012</v>
      </c>
    </row>
    <row r="552" spans="2:24" x14ac:dyDescent="0.2">
      <c r="B552" s="1" t="str">
        <f t="shared" si="177"/>
        <v>水系54</v>
      </c>
      <c r="C552" s="72">
        <f t="shared" ref="C552:C615" si="178">C453</f>
        <v>54</v>
      </c>
      <c r="D552" s="71" t="s">
        <v>3154</v>
      </c>
      <c r="E552" s="72" t="str">
        <f t="shared" si="160"/>
        <v>冷却</v>
      </c>
      <c r="F552" s="72"/>
      <c r="G552" s="72">
        <f t="shared" si="161"/>
        <v>888</v>
      </c>
      <c r="H552" s="72">
        <f t="shared" si="162"/>
        <v>173</v>
      </c>
      <c r="I552" s="72">
        <f t="shared" si="163"/>
        <v>369</v>
      </c>
      <c r="J552" s="72">
        <f t="shared" si="164"/>
        <v>205</v>
      </c>
      <c r="K552" s="72">
        <f t="shared" si="165"/>
        <v>399</v>
      </c>
      <c r="L552" s="72">
        <f t="shared" si="166"/>
        <v>0</v>
      </c>
      <c r="M552" s="72">
        <f t="shared" si="167"/>
        <v>307</v>
      </c>
      <c r="N552" s="72">
        <v>0</v>
      </c>
      <c r="O552" s="146">
        <f t="shared" si="168"/>
        <v>2.1419999999999999</v>
      </c>
      <c r="P552" s="157">
        <f>10%</f>
        <v>0.1</v>
      </c>
      <c r="Q552" s="146">
        <f t="shared" si="169"/>
        <v>0.15300000000000005</v>
      </c>
      <c r="R552" s="146">
        <f t="shared" si="170"/>
        <v>0.26500000000000012</v>
      </c>
      <c r="S552" s="146">
        <f t="shared" si="171"/>
        <v>0</v>
      </c>
      <c r="T552" s="146">
        <f t="shared" si="172"/>
        <v>0.47700000000000026</v>
      </c>
      <c r="U552" s="146">
        <f t="shared" si="173"/>
        <v>0.23850000000000013</v>
      </c>
      <c r="V552" s="146">
        <f t="shared" si="174"/>
        <v>0.23850000000000013</v>
      </c>
      <c r="W552" s="146">
        <f t="shared" si="175"/>
        <v>0.23850000000000013</v>
      </c>
      <c r="X552" s="146">
        <f t="shared" si="176"/>
        <v>0.23850000000000013</v>
      </c>
    </row>
    <row r="553" spans="2:24" x14ac:dyDescent="0.2">
      <c r="B553" s="1" t="str">
        <f t="shared" si="177"/>
        <v>水系55</v>
      </c>
      <c r="C553" s="72">
        <f t="shared" si="178"/>
        <v>55</v>
      </c>
      <c r="D553" s="71" t="s">
        <v>3154</v>
      </c>
      <c r="E553" s="72" t="str">
        <f t="shared" si="160"/>
        <v>冷却</v>
      </c>
      <c r="F553" s="72"/>
      <c r="G553" s="72">
        <f t="shared" si="161"/>
        <v>913</v>
      </c>
      <c r="H553" s="72">
        <f t="shared" si="162"/>
        <v>177</v>
      </c>
      <c r="I553" s="72">
        <f t="shared" si="163"/>
        <v>380</v>
      </c>
      <c r="J553" s="72">
        <f t="shared" si="164"/>
        <v>211</v>
      </c>
      <c r="K553" s="72">
        <f t="shared" si="165"/>
        <v>411</v>
      </c>
      <c r="L553" s="72">
        <f t="shared" si="166"/>
        <v>0</v>
      </c>
      <c r="M553" s="72">
        <f t="shared" si="167"/>
        <v>316</v>
      </c>
      <c r="N553" s="72">
        <v>0</v>
      </c>
      <c r="O553" s="146">
        <f t="shared" si="168"/>
        <v>2.165</v>
      </c>
      <c r="P553" s="157">
        <f>10%</f>
        <v>0.1</v>
      </c>
      <c r="Q553" s="146">
        <f t="shared" si="169"/>
        <v>0.15400000000000005</v>
      </c>
      <c r="R553" s="146">
        <f t="shared" si="170"/>
        <v>0.27000000000000013</v>
      </c>
      <c r="S553" s="146">
        <f t="shared" si="171"/>
        <v>0</v>
      </c>
      <c r="T553" s="146">
        <f t="shared" si="172"/>
        <v>0.48600000000000027</v>
      </c>
      <c r="U553" s="146">
        <f t="shared" si="173"/>
        <v>0.24300000000000013</v>
      </c>
      <c r="V553" s="146">
        <f t="shared" si="174"/>
        <v>0.24300000000000013</v>
      </c>
      <c r="W553" s="146">
        <f t="shared" si="175"/>
        <v>0.24300000000000013</v>
      </c>
      <c r="X553" s="146">
        <f t="shared" si="176"/>
        <v>0.24300000000000013</v>
      </c>
    </row>
    <row r="554" spans="2:24" x14ac:dyDescent="0.2">
      <c r="B554" s="1" t="str">
        <f t="shared" si="177"/>
        <v>水系56</v>
      </c>
      <c r="C554" s="72">
        <f t="shared" si="178"/>
        <v>56</v>
      </c>
      <c r="D554" s="71" t="s">
        <v>3154</v>
      </c>
      <c r="E554" s="72" t="str">
        <f t="shared" si="160"/>
        <v>冷却</v>
      </c>
      <c r="F554" s="72"/>
      <c r="G554" s="72">
        <f t="shared" si="161"/>
        <v>940</v>
      </c>
      <c r="H554" s="72">
        <f t="shared" si="162"/>
        <v>181</v>
      </c>
      <c r="I554" s="72">
        <f t="shared" si="163"/>
        <v>393</v>
      </c>
      <c r="J554" s="72">
        <f t="shared" si="164"/>
        <v>217</v>
      </c>
      <c r="K554" s="72">
        <f t="shared" si="165"/>
        <v>424</v>
      </c>
      <c r="L554" s="72">
        <f t="shared" si="166"/>
        <v>0</v>
      </c>
      <c r="M554" s="72">
        <f t="shared" si="167"/>
        <v>325</v>
      </c>
      <c r="N554" s="72">
        <v>0</v>
      </c>
      <c r="O554" s="146">
        <f t="shared" si="168"/>
        <v>2.1879999999999997</v>
      </c>
      <c r="P554" s="157">
        <f>10%</f>
        <v>0.1</v>
      </c>
      <c r="Q554" s="146">
        <f t="shared" si="169"/>
        <v>0.15500000000000005</v>
      </c>
      <c r="R554" s="146">
        <f t="shared" si="170"/>
        <v>0.27500000000000013</v>
      </c>
      <c r="S554" s="146">
        <f t="shared" si="171"/>
        <v>0</v>
      </c>
      <c r="T554" s="146">
        <f t="shared" si="172"/>
        <v>0.49500000000000027</v>
      </c>
      <c r="U554" s="146">
        <f t="shared" si="173"/>
        <v>0.24750000000000014</v>
      </c>
      <c r="V554" s="146">
        <f t="shared" si="174"/>
        <v>0.24750000000000014</v>
      </c>
      <c r="W554" s="146">
        <f t="shared" si="175"/>
        <v>0.24750000000000014</v>
      </c>
      <c r="X554" s="146">
        <f t="shared" si="176"/>
        <v>0.24750000000000014</v>
      </c>
    </row>
    <row r="555" spans="2:24" x14ac:dyDescent="0.2">
      <c r="B555" s="1" t="str">
        <f t="shared" si="177"/>
        <v>水系57</v>
      </c>
      <c r="C555" s="72">
        <f t="shared" si="178"/>
        <v>57</v>
      </c>
      <c r="D555" s="71" t="s">
        <v>3154</v>
      </c>
      <c r="E555" s="72" t="str">
        <f t="shared" si="160"/>
        <v>冷却</v>
      </c>
      <c r="F555" s="72"/>
      <c r="G555" s="72">
        <f t="shared" si="161"/>
        <v>965</v>
      </c>
      <c r="H555" s="72">
        <f t="shared" si="162"/>
        <v>185</v>
      </c>
      <c r="I555" s="72">
        <f t="shared" si="163"/>
        <v>405</v>
      </c>
      <c r="J555" s="72">
        <f t="shared" si="164"/>
        <v>223</v>
      </c>
      <c r="K555" s="72">
        <f t="shared" si="165"/>
        <v>437</v>
      </c>
      <c r="L555" s="72">
        <f t="shared" si="166"/>
        <v>0</v>
      </c>
      <c r="M555" s="72">
        <f t="shared" si="167"/>
        <v>334</v>
      </c>
      <c r="N555" s="72">
        <v>0</v>
      </c>
      <c r="O555" s="146">
        <f t="shared" si="168"/>
        <v>2.2109999999999999</v>
      </c>
      <c r="P555" s="157">
        <f>10%</f>
        <v>0.1</v>
      </c>
      <c r="Q555" s="146">
        <f t="shared" si="169"/>
        <v>0.15600000000000006</v>
      </c>
      <c r="R555" s="146">
        <f t="shared" si="170"/>
        <v>0.28000000000000014</v>
      </c>
      <c r="S555" s="146">
        <f t="shared" si="171"/>
        <v>0</v>
      </c>
      <c r="T555" s="146">
        <f t="shared" si="172"/>
        <v>0.50400000000000023</v>
      </c>
      <c r="U555" s="146">
        <f t="shared" si="173"/>
        <v>0.25200000000000011</v>
      </c>
      <c r="V555" s="146">
        <f t="shared" si="174"/>
        <v>0.25200000000000011</v>
      </c>
      <c r="W555" s="146">
        <f t="shared" si="175"/>
        <v>0.25200000000000011</v>
      </c>
      <c r="X555" s="146">
        <f t="shared" si="176"/>
        <v>0.25200000000000011</v>
      </c>
    </row>
    <row r="556" spans="2:24" x14ac:dyDescent="0.2">
      <c r="B556" s="1" t="str">
        <f t="shared" si="177"/>
        <v>水系58</v>
      </c>
      <c r="C556" s="72">
        <f t="shared" si="178"/>
        <v>58</v>
      </c>
      <c r="D556" s="71" t="s">
        <v>3154</v>
      </c>
      <c r="E556" s="72" t="str">
        <f t="shared" si="160"/>
        <v>冷却</v>
      </c>
      <c r="F556" s="72"/>
      <c r="G556" s="72">
        <f t="shared" si="161"/>
        <v>991</v>
      </c>
      <c r="H556" s="72">
        <f t="shared" si="162"/>
        <v>189</v>
      </c>
      <c r="I556" s="72">
        <f t="shared" si="163"/>
        <v>417</v>
      </c>
      <c r="J556" s="72">
        <f t="shared" si="164"/>
        <v>229</v>
      </c>
      <c r="K556" s="72">
        <f t="shared" si="165"/>
        <v>451</v>
      </c>
      <c r="L556" s="72">
        <f t="shared" si="166"/>
        <v>0</v>
      </c>
      <c r="M556" s="72">
        <f t="shared" si="167"/>
        <v>343</v>
      </c>
      <c r="N556" s="72">
        <v>0</v>
      </c>
      <c r="O556" s="146">
        <f t="shared" si="168"/>
        <v>2.234</v>
      </c>
      <c r="P556" s="157">
        <f>10%</f>
        <v>0.1</v>
      </c>
      <c r="Q556" s="146">
        <f t="shared" si="169"/>
        <v>0.15700000000000006</v>
      </c>
      <c r="R556" s="146">
        <f t="shared" si="170"/>
        <v>0.28500000000000014</v>
      </c>
      <c r="S556" s="146">
        <f t="shared" si="171"/>
        <v>0</v>
      </c>
      <c r="T556" s="146">
        <f t="shared" si="172"/>
        <v>0.51300000000000034</v>
      </c>
      <c r="U556" s="146">
        <f t="shared" si="173"/>
        <v>0.25650000000000017</v>
      </c>
      <c r="V556" s="146">
        <f t="shared" si="174"/>
        <v>0.25650000000000017</v>
      </c>
      <c r="W556" s="146">
        <f t="shared" si="175"/>
        <v>0.25650000000000017</v>
      </c>
      <c r="X556" s="146">
        <f t="shared" si="176"/>
        <v>0.25650000000000017</v>
      </c>
    </row>
    <row r="557" spans="2:24" x14ac:dyDescent="0.2">
      <c r="B557" s="1" t="str">
        <f t="shared" si="177"/>
        <v>水系59</v>
      </c>
      <c r="C557" s="72">
        <f t="shared" si="178"/>
        <v>59</v>
      </c>
      <c r="D557" s="71" t="s">
        <v>3154</v>
      </c>
      <c r="E557" s="72" t="str">
        <f t="shared" si="160"/>
        <v>冷却</v>
      </c>
      <c r="F557" s="72"/>
      <c r="G557" s="72">
        <f t="shared" si="161"/>
        <v>1016</v>
      </c>
      <c r="H557" s="72">
        <f t="shared" si="162"/>
        <v>193</v>
      </c>
      <c r="I557" s="72">
        <f t="shared" si="163"/>
        <v>430</v>
      </c>
      <c r="J557" s="72">
        <f t="shared" si="164"/>
        <v>236</v>
      </c>
      <c r="K557" s="72">
        <f t="shared" si="165"/>
        <v>465</v>
      </c>
      <c r="L557" s="72">
        <f t="shared" si="166"/>
        <v>0</v>
      </c>
      <c r="M557" s="72">
        <f t="shared" si="167"/>
        <v>352</v>
      </c>
      <c r="N557" s="72">
        <v>0</v>
      </c>
      <c r="O557" s="146">
        <f t="shared" si="168"/>
        <v>2.2570000000000001</v>
      </c>
      <c r="P557" s="157">
        <f>10%</f>
        <v>0.1</v>
      </c>
      <c r="Q557" s="146">
        <f t="shared" si="169"/>
        <v>0.15800000000000006</v>
      </c>
      <c r="R557" s="146">
        <f t="shared" si="170"/>
        <v>0.29000000000000015</v>
      </c>
      <c r="S557" s="146">
        <f t="shared" si="171"/>
        <v>0</v>
      </c>
      <c r="T557" s="146">
        <f t="shared" si="172"/>
        <v>0.52200000000000024</v>
      </c>
      <c r="U557" s="146">
        <f t="shared" si="173"/>
        <v>0.26100000000000012</v>
      </c>
      <c r="V557" s="146">
        <f t="shared" si="174"/>
        <v>0.26100000000000012</v>
      </c>
      <c r="W557" s="146">
        <f t="shared" si="175"/>
        <v>0.26100000000000012</v>
      </c>
      <c r="X557" s="146">
        <f t="shared" si="176"/>
        <v>0.26100000000000012</v>
      </c>
    </row>
    <row r="558" spans="2:24" x14ac:dyDescent="0.2">
      <c r="B558" s="1" t="str">
        <f t="shared" si="177"/>
        <v>水系60</v>
      </c>
      <c r="C558" s="72">
        <f t="shared" si="178"/>
        <v>60</v>
      </c>
      <c r="D558" s="71" t="s">
        <v>3154</v>
      </c>
      <c r="E558" s="72" t="str">
        <f t="shared" si="160"/>
        <v>冷却</v>
      </c>
      <c r="F558" s="72"/>
      <c r="G558" s="72">
        <f t="shared" si="161"/>
        <v>1042</v>
      </c>
      <c r="H558" s="72">
        <f t="shared" si="162"/>
        <v>197</v>
      </c>
      <c r="I558" s="72">
        <f t="shared" si="163"/>
        <v>443</v>
      </c>
      <c r="J558" s="72">
        <f t="shared" si="164"/>
        <v>242</v>
      </c>
      <c r="K558" s="72">
        <f t="shared" si="165"/>
        <v>478</v>
      </c>
      <c r="L558" s="72">
        <f t="shared" si="166"/>
        <v>0</v>
      </c>
      <c r="M558" s="72">
        <f t="shared" si="167"/>
        <v>361</v>
      </c>
      <c r="N558" s="72">
        <v>0</v>
      </c>
      <c r="O558" s="146">
        <f t="shared" si="168"/>
        <v>2.2799999999999998</v>
      </c>
      <c r="P558" s="157">
        <f>10%</f>
        <v>0.1</v>
      </c>
      <c r="Q558" s="146">
        <f t="shared" si="169"/>
        <v>0.15900000000000006</v>
      </c>
      <c r="R558" s="146">
        <f t="shared" si="170"/>
        <v>0.29500000000000015</v>
      </c>
      <c r="S558" s="146">
        <f t="shared" si="171"/>
        <v>0</v>
      </c>
      <c r="T558" s="146">
        <f t="shared" si="172"/>
        <v>0.53100000000000036</v>
      </c>
      <c r="U558" s="146">
        <f t="shared" si="173"/>
        <v>0.26550000000000018</v>
      </c>
      <c r="V558" s="146">
        <f t="shared" si="174"/>
        <v>0.26550000000000018</v>
      </c>
      <c r="W558" s="146">
        <f t="shared" si="175"/>
        <v>0.26550000000000018</v>
      </c>
      <c r="X558" s="146">
        <f t="shared" si="176"/>
        <v>0.26550000000000018</v>
      </c>
    </row>
    <row r="559" spans="2:24" x14ac:dyDescent="0.2">
      <c r="B559" s="1" t="str">
        <f t="shared" si="177"/>
        <v>水系61</v>
      </c>
      <c r="C559" s="72">
        <f t="shared" si="178"/>
        <v>61</v>
      </c>
      <c r="D559" s="71" t="s">
        <v>3154</v>
      </c>
      <c r="E559" s="72" t="str">
        <f t="shared" si="160"/>
        <v>冷却</v>
      </c>
      <c r="F559" s="72"/>
      <c r="G559" s="72">
        <f t="shared" si="161"/>
        <v>1068</v>
      </c>
      <c r="H559" s="72">
        <f t="shared" si="162"/>
        <v>201</v>
      </c>
      <c r="I559" s="72">
        <f t="shared" si="163"/>
        <v>457</v>
      </c>
      <c r="J559" s="72">
        <f t="shared" si="164"/>
        <v>249</v>
      </c>
      <c r="K559" s="72">
        <f t="shared" si="165"/>
        <v>492</v>
      </c>
      <c r="L559" s="72">
        <f t="shared" si="166"/>
        <v>0</v>
      </c>
      <c r="M559" s="72">
        <f t="shared" si="167"/>
        <v>370</v>
      </c>
      <c r="N559" s="72">
        <v>0</v>
      </c>
      <c r="O559" s="146">
        <f t="shared" si="168"/>
        <v>2.3029999999999999</v>
      </c>
      <c r="P559" s="157">
        <f>10%</f>
        <v>0.1</v>
      </c>
      <c r="Q559" s="146">
        <f t="shared" si="169"/>
        <v>0.16000000000000006</v>
      </c>
      <c r="R559" s="146">
        <f t="shared" si="170"/>
        <v>0.30000000000000016</v>
      </c>
      <c r="S559" s="146">
        <f t="shared" si="171"/>
        <v>0</v>
      </c>
      <c r="T559" s="146">
        <f t="shared" si="172"/>
        <v>0.54000000000000026</v>
      </c>
      <c r="U559" s="146">
        <f t="shared" si="173"/>
        <v>0.27000000000000013</v>
      </c>
      <c r="V559" s="146">
        <f t="shared" si="174"/>
        <v>0.27000000000000013</v>
      </c>
      <c r="W559" s="146">
        <f t="shared" si="175"/>
        <v>0.27000000000000013</v>
      </c>
      <c r="X559" s="146">
        <f t="shared" si="176"/>
        <v>0.27000000000000013</v>
      </c>
    </row>
    <row r="560" spans="2:24" x14ac:dyDescent="0.2">
      <c r="B560" s="1" t="str">
        <f t="shared" si="177"/>
        <v>水系62</v>
      </c>
      <c r="C560" s="72">
        <f t="shared" si="178"/>
        <v>62</v>
      </c>
      <c r="D560" s="71" t="s">
        <v>3154</v>
      </c>
      <c r="E560" s="72" t="str">
        <f t="shared" si="160"/>
        <v>冷却</v>
      </c>
      <c r="F560" s="72"/>
      <c r="G560" s="72">
        <f t="shared" si="161"/>
        <v>1095</v>
      </c>
      <c r="H560" s="72">
        <f t="shared" si="162"/>
        <v>205</v>
      </c>
      <c r="I560" s="72">
        <f t="shared" si="163"/>
        <v>469</v>
      </c>
      <c r="J560" s="72">
        <f t="shared" si="164"/>
        <v>255</v>
      </c>
      <c r="K560" s="72">
        <f t="shared" si="165"/>
        <v>507</v>
      </c>
      <c r="L560" s="72">
        <f t="shared" si="166"/>
        <v>0</v>
      </c>
      <c r="M560" s="72">
        <f t="shared" si="167"/>
        <v>379</v>
      </c>
      <c r="N560" s="72">
        <v>0</v>
      </c>
      <c r="O560" s="146">
        <f t="shared" si="168"/>
        <v>2.3260000000000001</v>
      </c>
      <c r="P560" s="157">
        <f>10%</f>
        <v>0.1</v>
      </c>
      <c r="Q560" s="146">
        <f t="shared" si="169"/>
        <v>0.16100000000000006</v>
      </c>
      <c r="R560" s="146">
        <f t="shared" si="170"/>
        <v>0.30500000000000016</v>
      </c>
      <c r="S560" s="146">
        <f t="shared" si="171"/>
        <v>0</v>
      </c>
      <c r="T560" s="146">
        <f t="shared" si="172"/>
        <v>0.54900000000000038</v>
      </c>
      <c r="U560" s="146">
        <f t="shared" si="173"/>
        <v>0.27450000000000019</v>
      </c>
      <c r="V560" s="146">
        <f t="shared" si="174"/>
        <v>0.27450000000000019</v>
      </c>
      <c r="W560" s="146">
        <f t="shared" si="175"/>
        <v>0.27450000000000019</v>
      </c>
      <c r="X560" s="146">
        <f t="shared" si="176"/>
        <v>0.27450000000000019</v>
      </c>
    </row>
    <row r="561" spans="2:24" x14ac:dyDescent="0.2">
      <c r="B561" s="1" t="str">
        <f t="shared" si="177"/>
        <v>水系63</v>
      </c>
      <c r="C561" s="72">
        <f t="shared" si="178"/>
        <v>63</v>
      </c>
      <c r="D561" s="71" t="s">
        <v>3154</v>
      </c>
      <c r="E561" s="72" t="str">
        <f t="shared" si="160"/>
        <v>冷却</v>
      </c>
      <c r="F561" s="72"/>
      <c r="G561" s="72">
        <f t="shared" si="161"/>
        <v>1122</v>
      </c>
      <c r="H561" s="72">
        <f t="shared" si="162"/>
        <v>209</v>
      </c>
      <c r="I561" s="72">
        <f t="shared" si="163"/>
        <v>483</v>
      </c>
      <c r="J561" s="72">
        <f t="shared" si="164"/>
        <v>262</v>
      </c>
      <c r="K561" s="72">
        <f t="shared" si="165"/>
        <v>522</v>
      </c>
      <c r="L561" s="72">
        <f t="shared" si="166"/>
        <v>0</v>
      </c>
      <c r="M561" s="72">
        <f t="shared" si="167"/>
        <v>388</v>
      </c>
      <c r="N561" s="72">
        <v>0</v>
      </c>
      <c r="O561" s="146">
        <f t="shared" si="168"/>
        <v>2.3489999999999998</v>
      </c>
      <c r="P561" s="157">
        <f>10%</f>
        <v>0.1</v>
      </c>
      <c r="Q561" s="146">
        <f t="shared" si="169"/>
        <v>0.16200000000000006</v>
      </c>
      <c r="R561" s="146">
        <f t="shared" si="170"/>
        <v>0.31000000000000016</v>
      </c>
      <c r="S561" s="146">
        <f t="shared" si="171"/>
        <v>0</v>
      </c>
      <c r="T561" s="146">
        <f t="shared" si="172"/>
        <v>0.55800000000000027</v>
      </c>
      <c r="U561" s="146">
        <f t="shared" si="173"/>
        <v>0.27900000000000014</v>
      </c>
      <c r="V561" s="146">
        <f t="shared" si="174"/>
        <v>0.27900000000000014</v>
      </c>
      <c r="W561" s="146">
        <f t="shared" si="175"/>
        <v>0.27900000000000014</v>
      </c>
      <c r="X561" s="146">
        <f t="shared" si="176"/>
        <v>0.27900000000000014</v>
      </c>
    </row>
    <row r="562" spans="2:24" x14ac:dyDescent="0.2">
      <c r="B562" s="1" t="str">
        <f t="shared" si="177"/>
        <v>水系64</v>
      </c>
      <c r="C562" s="72">
        <f t="shared" si="178"/>
        <v>64</v>
      </c>
      <c r="D562" s="71" t="s">
        <v>3154</v>
      </c>
      <c r="E562" s="72" t="str">
        <f t="shared" si="160"/>
        <v>冷却</v>
      </c>
      <c r="F562" s="72"/>
      <c r="G562" s="72">
        <f t="shared" si="161"/>
        <v>1150</v>
      </c>
      <c r="H562" s="72">
        <f t="shared" si="162"/>
        <v>213</v>
      </c>
      <c r="I562" s="72">
        <f t="shared" si="163"/>
        <v>497</v>
      </c>
      <c r="J562" s="72">
        <f t="shared" si="164"/>
        <v>268</v>
      </c>
      <c r="K562" s="72">
        <f t="shared" si="165"/>
        <v>537</v>
      </c>
      <c r="L562" s="72">
        <f t="shared" si="166"/>
        <v>0</v>
      </c>
      <c r="M562" s="72">
        <f t="shared" si="167"/>
        <v>397</v>
      </c>
      <c r="N562" s="72">
        <v>0</v>
      </c>
      <c r="O562" s="146">
        <f t="shared" si="168"/>
        <v>2.3719999999999999</v>
      </c>
      <c r="P562" s="157">
        <f>10%</f>
        <v>0.1</v>
      </c>
      <c r="Q562" s="146">
        <f t="shared" si="169"/>
        <v>0.16300000000000006</v>
      </c>
      <c r="R562" s="146">
        <f t="shared" si="170"/>
        <v>0.31500000000000017</v>
      </c>
      <c r="S562" s="146">
        <f t="shared" si="171"/>
        <v>0</v>
      </c>
      <c r="T562" s="146">
        <f t="shared" si="172"/>
        <v>0.56700000000000039</v>
      </c>
      <c r="U562" s="146">
        <f t="shared" si="173"/>
        <v>0.2835000000000002</v>
      </c>
      <c r="V562" s="146">
        <f t="shared" si="174"/>
        <v>0.2835000000000002</v>
      </c>
      <c r="W562" s="146">
        <f t="shared" si="175"/>
        <v>0.2835000000000002</v>
      </c>
      <c r="X562" s="146">
        <f t="shared" si="176"/>
        <v>0.2835000000000002</v>
      </c>
    </row>
    <row r="563" spans="2:24" x14ac:dyDescent="0.2">
      <c r="B563" s="1" t="str">
        <f t="shared" si="177"/>
        <v>水系65</v>
      </c>
      <c r="C563" s="72">
        <f t="shared" si="178"/>
        <v>65</v>
      </c>
      <c r="D563" s="71" t="s">
        <v>3154</v>
      </c>
      <c r="E563" s="72" t="str">
        <f t="shared" si="160"/>
        <v>冷却</v>
      </c>
      <c r="F563" s="72"/>
      <c r="G563" s="72">
        <f t="shared" si="161"/>
        <v>1177</v>
      </c>
      <c r="H563" s="72">
        <f t="shared" si="162"/>
        <v>217</v>
      </c>
      <c r="I563" s="72">
        <f t="shared" si="163"/>
        <v>512</v>
      </c>
      <c r="J563" s="72">
        <f t="shared" si="164"/>
        <v>275</v>
      </c>
      <c r="K563" s="72">
        <f t="shared" si="165"/>
        <v>553</v>
      </c>
      <c r="L563" s="72">
        <f t="shared" si="166"/>
        <v>0</v>
      </c>
      <c r="M563" s="72">
        <f t="shared" si="167"/>
        <v>407</v>
      </c>
      <c r="N563" s="72">
        <v>0</v>
      </c>
      <c r="O563" s="146">
        <f t="shared" si="168"/>
        <v>2.395</v>
      </c>
      <c r="P563" s="157">
        <f>10%</f>
        <v>0.1</v>
      </c>
      <c r="Q563" s="146">
        <f t="shared" si="169"/>
        <v>0.16400000000000006</v>
      </c>
      <c r="R563" s="146">
        <f t="shared" si="170"/>
        <v>0.32000000000000017</v>
      </c>
      <c r="S563" s="146">
        <f t="shared" si="171"/>
        <v>0</v>
      </c>
      <c r="T563" s="146">
        <f t="shared" si="172"/>
        <v>0.57600000000000029</v>
      </c>
      <c r="U563" s="146">
        <f t="shared" si="173"/>
        <v>0.28800000000000014</v>
      </c>
      <c r="V563" s="146">
        <f t="shared" si="174"/>
        <v>0.28800000000000014</v>
      </c>
      <c r="W563" s="146">
        <f t="shared" si="175"/>
        <v>0.28800000000000014</v>
      </c>
      <c r="X563" s="146">
        <f t="shared" si="176"/>
        <v>0.28800000000000014</v>
      </c>
    </row>
    <row r="564" spans="2:24" x14ac:dyDescent="0.2">
      <c r="B564" s="1" t="str">
        <f t="shared" si="177"/>
        <v>水系66</v>
      </c>
      <c r="C564" s="72">
        <f t="shared" si="178"/>
        <v>66</v>
      </c>
      <c r="D564" s="71" t="s">
        <v>3154</v>
      </c>
      <c r="E564" s="72" t="str">
        <f t="shared" si="160"/>
        <v>冷却</v>
      </c>
      <c r="F564" s="72"/>
      <c r="G564" s="72">
        <f t="shared" si="161"/>
        <v>1204</v>
      </c>
      <c r="H564" s="72">
        <f t="shared" si="162"/>
        <v>221</v>
      </c>
      <c r="I564" s="72">
        <f t="shared" si="163"/>
        <v>525</v>
      </c>
      <c r="J564" s="72">
        <f t="shared" si="164"/>
        <v>281</v>
      </c>
      <c r="K564" s="72">
        <f t="shared" si="165"/>
        <v>568</v>
      </c>
      <c r="L564" s="72">
        <f t="shared" si="166"/>
        <v>0</v>
      </c>
      <c r="M564" s="72">
        <f t="shared" si="167"/>
        <v>417</v>
      </c>
      <c r="N564" s="72">
        <v>0</v>
      </c>
      <c r="O564" s="146">
        <f t="shared" si="168"/>
        <v>2.4179999999999997</v>
      </c>
      <c r="P564" s="157">
        <f>10%</f>
        <v>0.1</v>
      </c>
      <c r="Q564" s="146">
        <f t="shared" si="169"/>
        <v>0.16500000000000006</v>
      </c>
      <c r="R564" s="146">
        <f t="shared" si="170"/>
        <v>0.32500000000000018</v>
      </c>
      <c r="S564" s="146">
        <f t="shared" si="171"/>
        <v>0</v>
      </c>
      <c r="T564" s="146">
        <f t="shared" si="172"/>
        <v>0.58500000000000041</v>
      </c>
      <c r="U564" s="146">
        <f t="shared" si="173"/>
        <v>0.2925000000000002</v>
      </c>
      <c r="V564" s="146">
        <f t="shared" si="174"/>
        <v>0.2925000000000002</v>
      </c>
      <c r="W564" s="146">
        <f t="shared" si="175"/>
        <v>0.2925000000000002</v>
      </c>
      <c r="X564" s="146">
        <f t="shared" si="176"/>
        <v>0.2925000000000002</v>
      </c>
    </row>
    <row r="565" spans="2:24" x14ac:dyDescent="0.2">
      <c r="B565" s="1" t="str">
        <f t="shared" si="177"/>
        <v>水系67</v>
      </c>
      <c r="C565" s="72">
        <f t="shared" si="178"/>
        <v>67</v>
      </c>
      <c r="D565" s="71" t="s">
        <v>3154</v>
      </c>
      <c r="E565" s="72" t="str">
        <f t="shared" si="160"/>
        <v>冷却</v>
      </c>
      <c r="F565" s="72"/>
      <c r="G565" s="72">
        <f t="shared" si="161"/>
        <v>1230</v>
      </c>
      <c r="H565" s="72">
        <f t="shared" si="162"/>
        <v>225</v>
      </c>
      <c r="I565" s="72">
        <f t="shared" si="163"/>
        <v>540</v>
      </c>
      <c r="J565" s="72">
        <f t="shared" si="164"/>
        <v>288</v>
      </c>
      <c r="K565" s="72">
        <f t="shared" si="165"/>
        <v>584</v>
      </c>
      <c r="L565" s="72">
        <f t="shared" si="166"/>
        <v>0</v>
      </c>
      <c r="M565" s="72">
        <f t="shared" si="167"/>
        <v>427</v>
      </c>
      <c r="N565" s="72">
        <v>0</v>
      </c>
      <c r="O565" s="146">
        <f t="shared" si="168"/>
        <v>2.4409999999999998</v>
      </c>
      <c r="P565" s="157">
        <f>10%</f>
        <v>0.1</v>
      </c>
      <c r="Q565" s="146">
        <f t="shared" si="169"/>
        <v>0.16600000000000006</v>
      </c>
      <c r="R565" s="146">
        <f t="shared" si="170"/>
        <v>0.33000000000000018</v>
      </c>
      <c r="S565" s="146">
        <f t="shared" si="171"/>
        <v>0</v>
      </c>
      <c r="T565" s="146">
        <f t="shared" si="172"/>
        <v>0.59400000000000031</v>
      </c>
      <c r="U565" s="146">
        <f t="shared" si="173"/>
        <v>0.29700000000000015</v>
      </c>
      <c r="V565" s="146">
        <f t="shared" si="174"/>
        <v>0.29700000000000015</v>
      </c>
      <c r="W565" s="146">
        <f t="shared" si="175"/>
        <v>0.29700000000000015</v>
      </c>
      <c r="X565" s="146">
        <f t="shared" si="176"/>
        <v>0.29700000000000015</v>
      </c>
    </row>
    <row r="566" spans="2:24" x14ac:dyDescent="0.2">
      <c r="B566" s="1" t="str">
        <f t="shared" si="177"/>
        <v>水系68</v>
      </c>
      <c r="C566" s="72">
        <f t="shared" si="178"/>
        <v>68</v>
      </c>
      <c r="D566" s="71" t="s">
        <v>3154</v>
      </c>
      <c r="E566" s="72" t="str">
        <f t="shared" si="160"/>
        <v>冷却</v>
      </c>
      <c r="F566" s="72"/>
      <c r="G566" s="72">
        <f t="shared" si="161"/>
        <v>1258</v>
      </c>
      <c r="H566" s="72">
        <f t="shared" si="162"/>
        <v>229</v>
      </c>
      <c r="I566" s="72">
        <f t="shared" si="163"/>
        <v>555</v>
      </c>
      <c r="J566" s="72">
        <f t="shared" si="164"/>
        <v>295</v>
      </c>
      <c r="K566" s="72">
        <f t="shared" si="165"/>
        <v>600</v>
      </c>
      <c r="L566" s="72">
        <f t="shared" si="166"/>
        <v>0</v>
      </c>
      <c r="M566" s="72">
        <f t="shared" si="167"/>
        <v>437</v>
      </c>
      <c r="N566" s="72">
        <v>0</v>
      </c>
      <c r="O566" s="146">
        <f t="shared" si="168"/>
        <v>2.464</v>
      </c>
      <c r="P566" s="157">
        <f>10%</f>
        <v>0.1</v>
      </c>
      <c r="Q566" s="146">
        <f t="shared" si="169"/>
        <v>0.16700000000000007</v>
      </c>
      <c r="R566" s="146">
        <f t="shared" si="170"/>
        <v>0.33500000000000019</v>
      </c>
      <c r="S566" s="146">
        <f t="shared" si="171"/>
        <v>0</v>
      </c>
      <c r="T566" s="146">
        <f t="shared" si="172"/>
        <v>0.60300000000000042</v>
      </c>
      <c r="U566" s="146">
        <f t="shared" si="173"/>
        <v>0.30150000000000021</v>
      </c>
      <c r="V566" s="146">
        <f t="shared" si="174"/>
        <v>0.30150000000000021</v>
      </c>
      <c r="W566" s="146">
        <f t="shared" si="175"/>
        <v>0.30150000000000021</v>
      </c>
      <c r="X566" s="146">
        <f t="shared" si="176"/>
        <v>0.30150000000000021</v>
      </c>
    </row>
    <row r="567" spans="2:24" x14ac:dyDescent="0.2">
      <c r="B567" s="1" t="str">
        <f t="shared" si="177"/>
        <v>水系69</v>
      </c>
      <c r="C567" s="72">
        <f t="shared" si="178"/>
        <v>69</v>
      </c>
      <c r="D567" s="71" t="s">
        <v>3154</v>
      </c>
      <c r="E567" s="72" t="str">
        <f t="shared" si="160"/>
        <v>冷却</v>
      </c>
      <c r="F567" s="72"/>
      <c r="G567" s="72">
        <f t="shared" si="161"/>
        <v>1286</v>
      </c>
      <c r="H567" s="72">
        <f t="shared" si="162"/>
        <v>233</v>
      </c>
      <c r="I567" s="72">
        <f t="shared" si="163"/>
        <v>570</v>
      </c>
      <c r="J567" s="72">
        <f t="shared" si="164"/>
        <v>302</v>
      </c>
      <c r="K567" s="72">
        <f t="shared" si="165"/>
        <v>616</v>
      </c>
      <c r="L567" s="72">
        <f t="shared" si="166"/>
        <v>0</v>
      </c>
      <c r="M567" s="72">
        <f t="shared" si="167"/>
        <v>447</v>
      </c>
      <c r="N567" s="72">
        <v>0</v>
      </c>
      <c r="O567" s="146">
        <f t="shared" si="168"/>
        <v>2.4870000000000001</v>
      </c>
      <c r="P567" s="157">
        <f>10%</f>
        <v>0.1</v>
      </c>
      <c r="Q567" s="146">
        <f t="shared" si="169"/>
        <v>0.16800000000000007</v>
      </c>
      <c r="R567" s="146">
        <f t="shared" si="170"/>
        <v>0.34000000000000019</v>
      </c>
      <c r="S567" s="146">
        <f t="shared" si="171"/>
        <v>0</v>
      </c>
      <c r="T567" s="146">
        <f t="shared" si="172"/>
        <v>0.61200000000000032</v>
      </c>
      <c r="U567" s="146">
        <f t="shared" si="173"/>
        <v>0.30600000000000016</v>
      </c>
      <c r="V567" s="146">
        <f t="shared" si="174"/>
        <v>0.30600000000000016</v>
      </c>
      <c r="W567" s="146">
        <f t="shared" si="175"/>
        <v>0.30600000000000016</v>
      </c>
      <c r="X567" s="146">
        <f t="shared" si="176"/>
        <v>0.30600000000000016</v>
      </c>
    </row>
    <row r="568" spans="2:24" x14ac:dyDescent="0.2">
      <c r="B568" s="1" t="str">
        <f t="shared" si="177"/>
        <v>水系70</v>
      </c>
      <c r="C568" s="72">
        <f t="shared" si="178"/>
        <v>70</v>
      </c>
      <c r="D568" s="71" t="s">
        <v>3154</v>
      </c>
      <c r="E568" s="72" t="str">
        <f t="shared" si="160"/>
        <v>冷却</v>
      </c>
      <c r="F568" s="72"/>
      <c r="G568" s="72">
        <f t="shared" si="161"/>
        <v>1315</v>
      </c>
      <c r="H568" s="72">
        <f t="shared" si="162"/>
        <v>237</v>
      </c>
      <c r="I568" s="72">
        <f t="shared" si="163"/>
        <v>585</v>
      </c>
      <c r="J568" s="72">
        <f t="shared" si="164"/>
        <v>309</v>
      </c>
      <c r="K568" s="72">
        <f t="shared" si="165"/>
        <v>632</v>
      </c>
      <c r="L568" s="72">
        <f t="shared" si="166"/>
        <v>0</v>
      </c>
      <c r="M568" s="72">
        <f t="shared" si="167"/>
        <v>457</v>
      </c>
      <c r="N568" s="72">
        <v>0</v>
      </c>
      <c r="O568" s="146">
        <f t="shared" si="168"/>
        <v>2.5100000000000002</v>
      </c>
      <c r="P568" s="157">
        <f>10%</f>
        <v>0.1</v>
      </c>
      <c r="Q568" s="146">
        <f t="shared" si="169"/>
        <v>0.16900000000000007</v>
      </c>
      <c r="R568" s="146">
        <f t="shared" si="170"/>
        <v>0.3450000000000002</v>
      </c>
      <c r="S568" s="146">
        <f t="shared" si="171"/>
        <v>0</v>
      </c>
      <c r="T568" s="146">
        <f t="shared" si="172"/>
        <v>0.62100000000000044</v>
      </c>
      <c r="U568" s="146">
        <f t="shared" si="173"/>
        <v>0.31050000000000022</v>
      </c>
      <c r="V568" s="146">
        <f t="shared" si="174"/>
        <v>0.31050000000000022</v>
      </c>
      <c r="W568" s="146">
        <f t="shared" si="175"/>
        <v>0.31050000000000022</v>
      </c>
      <c r="X568" s="146">
        <f t="shared" si="176"/>
        <v>0.31050000000000022</v>
      </c>
    </row>
    <row r="569" spans="2:24" x14ac:dyDescent="0.2">
      <c r="B569" s="1" t="str">
        <f t="shared" si="177"/>
        <v>水系71</v>
      </c>
      <c r="C569" s="72">
        <f t="shared" si="178"/>
        <v>71</v>
      </c>
      <c r="D569" s="71" t="s">
        <v>3154</v>
      </c>
      <c r="E569" s="72" t="str">
        <f t="shared" si="160"/>
        <v>冷却</v>
      </c>
      <c r="F569" s="72"/>
      <c r="G569" s="72">
        <f t="shared" si="161"/>
        <v>1343</v>
      </c>
      <c r="H569" s="72">
        <f t="shared" si="162"/>
        <v>241</v>
      </c>
      <c r="I569" s="72">
        <f t="shared" si="163"/>
        <v>602</v>
      </c>
      <c r="J569" s="72">
        <f t="shared" si="164"/>
        <v>316</v>
      </c>
      <c r="K569" s="72">
        <f t="shared" si="165"/>
        <v>650</v>
      </c>
      <c r="L569" s="72">
        <f t="shared" si="166"/>
        <v>0</v>
      </c>
      <c r="M569" s="72">
        <f t="shared" si="167"/>
        <v>467</v>
      </c>
      <c r="N569" s="72">
        <v>0</v>
      </c>
      <c r="O569" s="146">
        <f t="shared" si="168"/>
        <v>2.5329999999999999</v>
      </c>
      <c r="P569" s="157">
        <f>10%</f>
        <v>0.1</v>
      </c>
      <c r="Q569" s="146">
        <f t="shared" si="169"/>
        <v>0.17000000000000007</v>
      </c>
      <c r="R569" s="146">
        <f t="shared" si="170"/>
        <v>0.3500000000000002</v>
      </c>
      <c r="S569" s="146">
        <f t="shared" si="171"/>
        <v>0</v>
      </c>
      <c r="T569" s="146">
        <f t="shared" si="172"/>
        <v>0.63000000000000034</v>
      </c>
      <c r="U569" s="146">
        <f t="shared" si="173"/>
        <v>0.31500000000000017</v>
      </c>
      <c r="V569" s="146">
        <f t="shared" si="174"/>
        <v>0.31500000000000017</v>
      </c>
      <c r="W569" s="146">
        <f t="shared" si="175"/>
        <v>0.31500000000000017</v>
      </c>
      <c r="X569" s="146">
        <f t="shared" si="176"/>
        <v>0.31500000000000017</v>
      </c>
    </row>
    <row r="570" spans="2:24" x14ac:dyDescent="0.2">
      <c r="B570" s="1" t="str">
        <f t="shared" si="177"/>
        <v>水系72</v>
      </c>
      <c r="C570" s="72">
        <f t="shared" si="178"/>
        <v>72</v>
      </c>
      <c r="D570" s="71" t="s">
        <v>3154</v>
      </c>
      <c r="E570" s="72" t="str">
        <f t="shared" si="160"/>
        <v>冷却</v>
      </c>
      <c r="F570" s="72"/>
      <c r="G570" s="72">
        <f t="shared" si="161"/>
        <v>1371</v>
      </c>
      <c r="H570" s="72">
        <f t="shared" si="162"/>
        <v>245</v>
      </c>
      <c r="I570" s="72">
        <f t="shared" si="163"/>
        <v>618</v>
      </c>
      <c r="J570" s="72">
        <f t="shared" si="164"/>
        <v>323</v>
      </c>
      <c r="K570" s="72">
        <f t="shared" si="165"/>
        <v>666</v>
      </c>
      <c r="L570" s="72">
        <f t="shared" si="166"/>
        <v>0</v>
      </c>
      <c r="M570" s="72">
        <f t="shared" si="167"/>
        <v>477</v>
      </c>
      <c r="N570" s="72">
        <v>0</v>
      </c>
      <c r="O570" s="146">
        <f t="shared" si="168"/>
        <v>2.556</v>
      </c>
      <c r="P570" s="157">
        <f>10%</f>
        <v>0.1</v>
      </c>
      <c r="Q570" s="146">
        <f t="shared" si="169"/>
        <v>0.17100000000000007</v>
      </c>
      <c r="R570" s="146">
        <f t="shared" si="170"/>
        <v>0.3550000000000002</v>
      </c>
      <c r="S570" s="146">
        <f t="shared" si="171"/>
        <v>0</v>
      </c>
      <c r="T570" s="146">
        <f t="shared" si="172"/>
        <v>0.63900000000000046</v>
      </c>
      <c r="U570" s="146">
        <f t="shared" si="173"/>
        <v>0.31950000000000023</v>
      </c>
      <c r="V570" s="146">
        <f t="shared" si="174"/>
        <v>0.31950000000000023</v>
      </c>
      <c r="W570" s="146">
        <f t="shared" si="175"/>
        <v>0.31950000000000023</v>
      </c>
      <c r="X570" s="146">
        <f t="shared" si="176"/>
        <v>0.31950000000000023</v>
      </c>
    </row>
    <row r="571" spans="2:24" x14ac:dyDescent="0.2">
      <c r="B571" s="1" t="str">
        <f t="shared" si="177"/>
        <v>水系73</v>
      </c>
      <c r="C571" s="72">
        <f t="shared" si="178"/>
        <v>73</v>
      </c>
      <c r="D571" s="71" t="s">
        <v>3154</v>
      </c>
      <c r="E571" s="72" t="str">
        <f t="shared" si="160"/>
        <v>冷却</v>
      </c>
      <c r="F571" s="72"/>
      <c r="G571" s="72">
        <f t="shared" si="161"/>
        <v>1399</v>
      </c>
      <c r="H571" s="72">
        <f t="shared" si="162"/>
        <v>249</v>
      </c>
      <c r="I571" s="72">
        <f t="shared" si="163"/>
        <v>633</v>
      </c>
      <c r="J571" s="72">
        <f t="shared" si="164"/>
        <v>330</v>
      </c>
      <c r="K571" s="72">
        <f t="shared" si="165"/>
        <v>684</v>
      </c>
      <c r="L571" s="72">
        <f t="shared" si="166"/>
        <v>0</v>
      </c>
      <c r="M571" s="72">
        <f t="shared" si="167"/>
        <v>487</v>
      </c>
      <c r="N571" s="72">
        <v>0</v>
      </c>
      <c r="O571" s="146">
        <f t="shared" si="168"/>
        <v>2.5789999999999997</v>
      </c>
      <c r="P571" s="157">
        <f>10%</f>
        <v>0.1</v>
      </c>
      <c r="Q571" s="146">
        <f t="shared" si="169"/>
        <v>0.17200000000000007</v>
      </c>
      <c r="R571" s="146">
        <f t="shared" si="170"/>
        <v>0.36000000000000021</v>
      </c>
      <c r="S571" s="146">
        <f t="shared" si="171"/>
        <v>0</v>
      </c>
      <c r="T571" s="146">
        <f t="shared" si="172"/>
        <v>0.64800000000000035</v>
      </c>
      <c r="U571" s="146">
        <f t="shared" si="173"/>
        <v>0.32400000000000018</v>
      </c>
      <c r="V571" s="146">
        <f t="shared" si="174"/>
        <v>0.32400000000000018</v>
      </c>
      <c r="W571" s="146">
        <f t="shared" si="175"/>
        <v>0.32400000000000018</v>
      </c>
      <c r="X571" s="146">
        <f t="shared" si="176"/>
        <v>0.32400000000000018</v>
      </c>
    </row>
    <row r="572" spans="2:24" x14ac:dyDescent="0.2">
      <c r="B572" s="1" t="str">
        <f t="shared" si="177"/>
        <v>水系74</v>
      </c>
      <c r="C572" s="72">
        <f t="shared" si="178"/>
        <v>74</v>
      </c>
      <c r="D572" s="71" t="s">
        <v>3154</v>
      </c>
      <c r="E572" s="72" t="str">
        <f t="shared" si="160"/>
        <v>冷却</v>
      </c>
      <c r="F572" s="72"/>
      <c r="G572" s="72">
        <f t="shared" si="161"/>
        <v>1428</v>
      </c>
      <c r="H572" s="72">
        <f t="shared" si="162"/>
        <v>254</v>
      </c>
      <c r="I572" s="72">
        <f t="shared" si="163"/>
        <v>649</v>
      </c>
      <c r="J572" s="72">
        <f t="shared" si="164"/>
        <v>337</v>
      </c>
      <c r="K572" s="72">
        <f t="shared" si="165"/>
        <v>701</v>
      </c>
      <c r="L572" s="72">
        <f t="shared" si="166"/>
        <v>0</v>
      </c>
      <c r="M572" s="72">
        <f t="shared" si="167"/>
        <v>497</v>
      </c>
      <c r="N572" s="72">
        <v>0</v>
      </c>
      <c r="O572" s="146">
        <f t="shared" si="168"/>
        <v>2.6019999999999999</v>
      </c>
      <c r="P572" s="157">
        <f>10%</f>
        <v>0.1</v>
      </c>
      <c r="Q572" s="146">
        <f t="shared" si="169"/>
        <v>0.17300000000000007</v>
      </c>
      <c r="R572" s="146">
        <f t="shared" si="170"/>
        <v>0.36500000000000021</v>
      </c>
      <c r="S572" s="146">
        <f t="shared" si="171"/>
        <v>0</v>
      </c>
      <c r="T572" s="146">
        <f t="shared" si="172"/>
        <v>0.65700000000000047</v>
      </c>
      <c r="U572" s="146">
        <f t="shared" si="173"/>
        <v>0.32850000000000024</v>
      </c>
      <c r="V572" s="146">
        <f t="shared" si="174"/>
        <v>0.32850000000000024</v>
      </c>
      <c r="W572" s="146">
        <f t="shared" si="175"/>
        <v>0.32850000000000024</v>
      </c>
      <c r="X572" s="146">
        <f t="shared" si="176"/>
        <v>0.32850000000000024</v>
      </c>
    </row>
    <row r="573" spans="2:24" x14ac:dyDescent="0.2">
      <c r="B573" s="1" t="str">
        <f t="shared" si="177"/>
        <v>水系75</v>
      </c>
      <c r="C573" s="72">
        <f t="shared" si="178"/>
        <v>75</v>
      </c>
      <c r="D573" s="71" t="s">
        <v>3154</v>
      </c>
      <c r="E573" s="72" t="str">
        <f t="shared" si="160"/>
        <v>冷却</v>
      </c>
      <c r="F573" s="72"/>
      <c r="G573" s="72">
        <f t="shared" si="161"/>
        <v>1456</v>
      </c>
      <c r="H573" s="72">
        <f t="shared" si="162"/>
        <v>259</v>
      </c>
      <c r="I573" s="72">
        <f t="shared" si="163"/>
        <v>666</v>
      </c>
      <c r="J573" s="72">
        <f t="shared" si="164"/>
        <v>345</v>
      </c>
      <c r="K573" s="72">
        <f t="shared" si="165"/>
        <v>720</v>
      </c>
      <c r="L573" s="72">
        <f t="shared" si="166"/>
        <v>0</v>
      </c>
      <c r="M573" s="72">
        <f t="shared" si="167"/>
        <v>507</v>
      </c>
      <c r="N573" s="72">
        <v>0</v>
      </c>
      <c r="O573" s="146">
        <f t="shared" si="168"/>
        <v>2.625</v>
      </c>
      <c r="P573" s="157">
        <f>10%</f>
        <v>0.1</v>
      </c>
      <c r="Q573" s="146">
        <f t="shared" si="169"/>
        <v>0.17400000000000007</v>
      </c>
      <c r="R573" s="146">
        <f t="shared" si="170"/>
        <v>0.37000000000000022</v>
      </c>
      <c r="S573" s="146">
        <f t="shared" si="171"/>
        <v>0</v>
      </c>
      <c r="T573" s="146">
        <f t="shared" si="172"/>
        <v>0.66600000000000037</v>
      </c>
      <c r="U573" s="146">
        <f t="shared" si="173"/>
        <v>0.33300000000000018</v>
      </c>
      <c r="V573" s="146">
        <f t="shared" si="174"/>
        <v>0.33300000000000018</v>
      </c>
      <c r="W573" s="146">
        <f t="shared" si="175"/>
        <v>0.33300000000000018</v>
      </c>
      <c r="X573" s="146">
        <f t="shared" si="176"/>
        <v>0.33300000000000018</v>
      </c>
    </row>
    <row r="574" spans="2:24" x14ac:dyDescent="0.2">
      <c r="B574" s="1" t="str">
        <f t="shared" si="177"/>
        <v>水系76</v>
      </c>
      <c r="C574" s="72">
        <f t="shared" si="178"/>
        <v>76</v>
      </c>
      <c r="D574" s="71" t="s">
        <v>3154</v>
      </c>
      <c r="E574" s="72" t="str">
        <f t="shared" si="160"/>
        <v>冷却</v>
      </c>
      <c r="F574" s="72"/>
      <c r="G574" s="72">
        <f t="shared" si="161"/>
        <v>1484</v>
      </c>
      <c r="H574" s="72">
        <f t="shared" si="162"/>
        <v>264</v>
      </c>
      <c r="I574" s="72">
        <f t="shared" si="163"/>
        <v>684</v>
      </c>
      <c r="J574" s="72">
        <f t="shared" si="164"/>
        <v>352</v>
      </c>
      <c r="K574" s="72">
        <f t="shared" si="165"/>
        <v>739</v>
      </c>
      <c r="L574" s="72">
        <f t="shared" si="166"/>
        <v>0</v>
      </c>
      <c r="M574" s="72">
        <f t="shared" si="167"/>
        <v>517</v>
      </c>
      <c r="N574" s="72">
        <v>0</v>
      </c>
      <c r="O574" s="146">
        <f t="shared" si="168"/>
        <v>2.6479999999999997</v>
      </c>
      <c r="P574" s="157">
        <f>10%</f>
        <v>0.1</v>
      </c>
      <c r="Q574" s="146">
        <f t="shared" si="169"/>
        <v>0.17500000000000007</v>
      </c>
      <c r="R574" s="146">
        <f t="shared" si="170"/>
        <v>0.37500000000000022</v>
      </c>
      <c r="S574" s="146">
        <f t="shared" si="171"/>
        <v>0</v>
      </c>
      <c r="T574" s="146">
        <f t="shared" si="172"/>
        <v>0.67500000000000049</v>
      </c>
      <c r="U574" s="146">
        <f t="shared" si="173"/>
        <v>0.33750000000000024</v>
      </c>
      <c r="V574" s="146">
        <f t="shared" si="174"/>
        <v>0.33750000000000024</v>
      </c>
      <c r="W574" s="146">
        <f t="shared" si="175"/>
        <v>0.33750000000000024</v>
      </c>
      <c r="X574" s="146">
        <f t="shared" si="176"/>
        <v>0.33750000000000024</v>
      </c>
    </row>
    <row r="575" spans="2:24" x14ac:dyDescent="0.2">
      <c r="B575" s="1" t="str">
        <f t="shared" si="177"/>
        <v>水系77</v>
      </c>
      <c r="C575" s="72">
        <f t="shared" si="178"/>
        <v>77</v>
      </c>
      <c r="D575" s="71" t="s">
        <v>3154</v>
      </c>
      <c r="E575" s="72" t="str">
        <f t="shared" si="160"/>
        <v>冷却</v>
      </c>
      <c r="F575" s="72"/>
      <c r="G575" s="72">
        <f t="shared" si="161"/>
        <v>1514</v>
      </c>
      <c r="H575" s="72">
        <f t="shared" si="162"/>
        <v>269</v>
      </c>
      <c r="I575" s="72">
        <f t="shared" si="163"/>
        <v>702</v>
      </c>
      <c r="J575" s="72">
        <f t="shared" si="164"/>
        <v>360</v>
      </c>
      <c r="K575" s="72">
        <f t="shared" si="165"/>
        <v>757</v>
      </c>
      <c r="L575" s="72">
        <f t="shared" si="166"/>
        <v>0</v>
      </c>
      <c r="M575" s="72">
        <f t="shared" si="167"/>
        <v>527</v>
      </c>
      <c r="N575" s="72">
        <v>0</v>
      </c>
      <c r="O575" s="146">
        <f t="shared" si="168"/>
        <v>2.6709999999999998</v>
      </c>
      <c r="P575" s="157">
        <f>10%</f>
        <v>0.1</v>
      </c>
      <c r="Q575" s="146">
        <f t="shared" si="169"/>
        <v>0.17600000000000007</v>
      </c>
      <c r="R575" s="146">
        <f t="shared" si="170"/>
        <v>0.38000000000000023</v>
      </c>
      <c r="S575" s="146">
        <f t="shared" si="171"/>
        <v>0</v>
      </c>
      <c r="T575" s="146">
        <f t="shared" si="172"/>
        <v>0.68400000000000039</v>
      </c>
      <c r="U575" s="146">
        <f t="shared" si="173"/>
        <v>0.34200000000000019</v>
      </c>
      <c r="V575" s="146">
        <f t="shared" si="174"/>
        <v>0.34200000000000019</v>
      </c>
      <c r="W575" s="146">
        <f t="shared" si="175"/>
        <v>0.34200000000000019</v>
      </c>
      <c r="X575" s="146">
        <f t="shared" si="176"/>
        <v>0.34200000000000019</v>
      </c>
    </row>
    <row r="576" spans="2:24" x14ac:dyDescent="0.2">
      <c r="B576" s="1" t="str">
        <f t="shared" si="177"/>
        <v>水系78</v>
      </c>
      <c r="C576" s="72">
        <f t="shared" si="178"/>
        <v>78</v>
      </c>
      <c r="D576" s="71" t="s">
        <v>3154</v>
      </c>
      <c r="E576" s="72" t="str">
        <f t="shared" si="160"/>
        <v>冷却</v>
      </c>
      <c r="F576" s="72"/>
      <c r="G576" s="72">
        <f t="shared" si="161"/>
        <v>1543</v>
      </c>
      <c r="H576" s="72">
        <f t="shared" si="162"/>
        <v>274</v>
      </c>
      <c r="I576" s="72">
        <f t="shared" si="163"/>
        <v>719</v>
      </c>
      <c r="J576" s="72">
        <f t="shared" si="164"/>
        <v>367</v>
      </c>
      <c r="K576" s="72">
        <f t="shared" si="165"/>
        <v>776</v>
      </c>
      <c r="L576" s="72">
        <f t="shared" si="166"/>
        <v>0</v>
      </c>
      <c r="M576" s="72">
        <f t="shared" si="167"/>
        <v>538</v>
      </c>
      <c r="N576" s="72">
        <v>0</v>
      </c>
      <c r="O576" s="146">
        <f t="shared" si="168"/>
        <v>2.694</v>
      </c>
      <c r="P576" s="157">
        <f>10%</f>
        <v>0.1</v>
      </c>
      <c r="Q576" s="146">
        <f t="shared" si="169"/>
        <v>0.17700000000000007</v>
      </c>
      <c r="R576" s="146">
        <f t="shared" si="170"/>
        <v>0.38500000000000023</v>
      </c>
      <c r="S576" s="146">
        <f t="shared" si="171"/>
        <v>0</v>
      </c>
      <c r="T576" s="146">
        <f t="shared" si="172"/>
        <v>0.6930000000000005</v>
      </c>
      <c r="U576" s="146">
        <f t="shared" si="173"/>
        <v>0.34650000000000025</v>
      </c>
      <c r="V576" s="146">
        <f t="shared" si="174"/>
        <v>0.34650000000000025</v>
      </c>
      <c r="W576" s="146">
        <f t="shared" si="175"/>
        <v>0.34650000000000025</v>
      </c>
      <c r="X576" s="146">
        <f t="shared" si="176"/>
        <v>0.34650000000000025</v>
      </c>
    </row>
    <row r="577" spans="2:24" x14ac:dyDescent="0.2">
      <c r="B577" s="1" t="str">
        <f t="shared" si="177"/>
        <v>水系79</v>
      </c>
      <c r="C577" s="72">
        <f t="shared" si="178"/>
        <v>79</v>
      </c>
      <c r="D577" s="71" t="s">
        <v>3154</v>
      </c>
      <c r="E577" s="72" t="str">
        <f t="shared" si="160"/>
        <v>冷却</v>
      </c>
      <c r="F577" s="72"/>
      <c r="G577" s="72">
        <f t="shared" si="161"/>
        <v>1572</v>
      </c>
      <c r="H577" s="72">
        <f t="shared" si="162"/>
        <v>279</v>
      </c>
      <c r="I577" s="72">
        <f t="shared" si="163"/>
        <v>737</v>
      </c>
      <c r="J577" s="72">
        <f t="shared" si="164"/>
        <v>375</v>
      </c>
      <c r="K577" s="72">
        <f t="shared" si="165"/>
        <v>796</v>
      </c>
      <c r="L577" s="72">
        <f t="shared" si="166"/>
        <v>0</v>
      </c>
      <c r="M577" s="72">
        <f t="shared" si="167"/>
        <v>549</v>
      </c>
      <c r="N577" s="72">
        <v>0</v>
      </c>
      <c r="O577" s="146">
        <f t="shared" si="168"/>
        <v>2.7170000000000001</v>
      </c>
      <c r="P577" s="157">
        <f>10%</f>
        <v>0.1</v>
      </c>
      <c r="Q577" s="146">
        <f t="shared" si="169"/>
        <v>0.17800000000000007</v>
      </c>
      <c r="R577" s="146">
        <f t="shared" si="170"/>
        <v>0.39000000000000024</v>
      </c>
      <c r="S577" s="146">
        <f t="shared" si="171"/>
        <v>0</v>
      </c>
      <c r="T577" s="146">
        <f t="shared" si="172"/>
        <v>0.7020000000000004</v>
      </c>
      <c r="U577" s="146">
        <f t="shared" si="173"/>
        <v>0.3510000000000002</v>
      </c>
      <c r="V577" s="146">
        <f t="shared" si="174"/>
        <v>0.3510000000000002</v>
      </c>
      <c r="W577" s="146">
        <f t="shared" si="175"/>
        <v>0.3510000000000002</v>
      </c>
      <c r="X577" s="146">
        <f t="shared" si="176"/>
        <v>0.3510000000000002</v>
      </c>
    </row>
    <row r="578" spans="2:24" x14ac:dyDescent="0.2">
      <c r="B578" s="1" t="str">
        <f t="shared" si="177"/>
        <v>水系80</v>
      </c>
      <c r="C578" s="72">
        <f t="shared" si="178"/>
        <v>80</v>
      </c>
      <c r="D578" s="71" t="s">
        <v>3154</v>
      </c>
      <c r="E578" s="72" t="str">
        <f t="shared" si="160"/>
        <v>冷却</v>
      </c>
      <c r="F578" s="72"/>
      <c r="G578" s="72">
        <f t="shared" si="161"/>
        <v>1602</v>
      </c>
      <c r="H578" s="72">
        <f t="shared" si="162"/>
        <v>284</v>
      </c>
      <c r="I578" s="72">
        <f t="shared" si="163"/>
        <v>755</v>
      </c>
      <c r="J578" s="72">
        <f t="shared" si="164"/>
        <v>382</v>
      </c>
      <c r="K578" s="72">
        <f t="shared" si="165"/>
        <v>815</v>
      </c>
      <c r="L578" s="72">
        <f t="shared" si="166"/>
        <v>0</v>
      </c>
      <c r="M578" s="72">
        <f t="shared" si="167"/>
        <v>560</v>
      </c>
      <c r="N578" s="72">
        <v>0</v>
      </c>
      <c r="O578" s="146">
        <f t="shared" si="168"/>
        <v>2.74</v>
      </c>
      <c r="P578" s="157">
        <f>10%</f>
        <v>0.1</v>
      </c>
      <c r="Q578" s="146">
        <f t="shared" si="169"/>
        <v>0.17900000000000008</v>
      </c>
      <c r="R578" s="146">
        <f t="shared" si="170"/>
        <v>0.39500000000000024</v>
      </c>
      <c r="S578" s="146">
        <f t="shared" si="171"/>
        <v>0</v>
      </c>
      <c r="T578" s="146">
        <f t="shared" si="172"/>
        <v>0.71100000000000052</v>
      </c>
      <c r="U578" s="146">
        <f t="shared" si="173"/>
        <v>0.35550000000000026</v>
      </c>
      <c r="V578" s="146">
        <f t="shared" si="174"/>
        <v>0.35550000000000026</v>
      </c>
      <c r="W578" s="146">
        <f t="shared" si="175"/>
        <v>0.35550000000000026</v>
      </c>
      <c r="X578" s="146">
        <f t="shared" si="176"/>
        <v>0.35550000000000026</v>
      </c>
    </row>
    <row r="579" spans="2:24" x14ac:dyDescent="0.2">
      <c r="B579" s="1" t="str">
        <f t="shared" si="177"/>
        <v>水系81</v>
      </c>
      <c r="C579" s="72">
        <f t="shared" si="178"/>
        <v>81</v>
      </c>
      <c r="D579" s="71" t="s">
        <v>3154</v>
      </c>
      <c r="E579" s="72" t="str">
        <f t="shared" si="160"/>
        <v>冷却</v>
      </c>
      <c r="F579" s="72"/>
      <c r="G579" s="72">
        <f t="shared" si="161"/>
        <v>1630</v>
      </c>
      <c r="H579" s="72">
        <f t="shared" si="162"/>
        <v>289</v>
      </c>
      <c r="I579" s="72">
        <f t="shared" si="163"/>
        <v>774</v>
      </c>
      <c r="J579" s="72">
        <f t="shared" si="164"/>
        <v>390</v>
      </c>
      <c r="K579" s="72">
        <f t="shared" si="165"/>
        <v>834</v>
      </c>
      <c r="L579" s="72">
        <f t="shared" si="166"/>
        <v>0</v>
      </c>
      <c r="M579" s="72">
        <f t="shared" si="167"/>
        <v>571</v>
      </c>
      <c r="N579" s="72">
        <v>0</v>
      </c>
      <c r="O579" s="146">
        <f t="shared" si="168"/>
        <v>2.7629999999999999</v>
      </c>
      <c r="P579" s="157">
        <f>10%</f>
        <v>0.1</v>
      </c>
      <c r="Q579" s="146">
        <f t="shared" si="169"/>
        <v>0.18000000000000008</v>
      </c>
      <c r="R579" s="146">
        <f t="shared" si="170"/>
        <v>0.40000000000000024</v>
      </c>
      <c r="S579" s="146">
        <f t="shared" si="171"/>
        <v>0</v>
      </c>
      <c r="T579" s="146">
        <f t="shared" si="172"/>
        <v>0.72000000000000042</v>
      </c>
      <c r="U579" s="146">
        <f t="shared" si="173"/>
        <v>0.36000000000000021</v>
      </c>
      <c r="V579" s="146">
        <f t="shared" si="174"/>
        <v>0.36000000000000021</v>
      </c>
      <c r="W579" s="146">
        <f t="shared" si="175"/>
        <v>0.36000000000000021</v>
      </c>
      <c r="X579" s="146">
        <f t="shared" si="176"/>
        <v>0.36000000000000021</v>
      </c>
    </row>
    <row r="580" spans="2:24" x14ac:dyDescent="0.2">
      <c r="B580" s="1" t="str">
        <f t="shared" si="177"/>
        <v>水系82</v>
      </c>
      <c r="C580" s="72">
        <f t="shared" si="178"/>
        <v>82</v>
      </c>
      <c r="D580" s="71" t="s">
        <v>3154</v>
      </c>
      <c r="E580" s="72" t="str">
        <f t="shared" ref="E580:E643" si="179">VLOOKUP(D580,monster_per,2,FALSE)</f>
        <v>冷却</v>
      </c>
      <c r="F580" s="72"/>
      <c r="G580" s="72">
        <f t="shared" ref="G580:G643" si="180">INT(VLOOKUP($C580,monster_lvl,2,FALSE)*(1+VLOOKUP($D580,monster_per,3,FALSE)))</f>
        <v>1659</v>
      </c>
      <c r="H580" s="72">
        <f t="shared" ref="H580:H643" si="181">INT(VLOOKUP($C580,monster_lvl,3,FALSE)*(1+VLOOKUP($D580,monster_per,4,FALSE)))</f>
        <v>294</v>
      </c>
      <c r="I580" s="72">
        <f t="shared" ref="I580:I643" si="182">INT(VLOOKUP($C580,monster_lvl,4,FALSE)*(1+VLOOKUP($D580,monster_per,5,FALSE)))</f>
        <v>792</v>
      </c>
      <c r="J580" s="72">
        <f t="shared" ref="J580:J643" si="183">INT(VLOOKUP($C580,monster_lvl,5,FALSE)*(1+VLOOKUP($D580,monster_per,11,FALSE)))</f>
        <v>397</v>
      </c>
      <c r="K580" s="72">
        <f t="shared" ref="K580:K643" si="184">INT(VLOOKUP($C580,monster_lvl,6,FALSE)*(1+VLOOKUP($D580,monster_per,6,FALSE)))</f>
        <v>855</v>
      </c>
      <c r="L580" s="72">
        <f t="shared" ref="L580:L643" si="185">INT(VLOOKUP($C580,monster_lvl,7,FALSE)*(1+VLOOKUP($D580,monster_per,7,FALSE)))</f>
        <v>0</v>
      </c>
      <c r="M580" s="72">
        <f t="shared" ref="M580:M643" si="186">INT(VLOOKUP($C580,monster_lvl,8,FALSE)*(1+VLOOKUP($D580,monster_per,12,FALSE)))</f>
        <v>582</v>
      </c>
      <c r="N580" s="72">
        <v>0</v>
      </c>
      <c r="O580" s="146">
        <f t="shared" ref="O580:O643" si="187">VLOOKUP($C580,monster_lvl,10,FALSE)*(1+VLOOKUP($D580,monster_per,9,FALSE))</f>
        <v>2.786</v>
      </c>
      <c r="P580" s="157">
        <f>10%</f>
        <v>0.1</v>
      </c>
      <c r="Q580" s="146">
        <f t="shared" ref="Q580:Q643" si="188">VLOOKUP($C580,monster_lvl,12,FALSE)*(1+VLOOKUP($D580,monster_per,8,FALSE))</f>
        <v>0.18100000000000008</v>
      </c>
      <c r="R580" s="146">
        <f t="shared" ref="R580:R643" si="189">VLOOKUP($C580,monster_lvl,13,FALSE)*(1+VLOOKUP($D580,monster_per,13,FALSE))</f>
        <v>0.40500000000000025</v>
      </c>
      <c r="S580" s="146">
        <f t="shared" ref="S580:S643" si="190">VLOOKUP($C580,monster_lvl,14,FALSE)*(1+VLOOKUP($D580,monster_per,14,FALSE))</f>
        <v>0</v>
      </c>
      <c r="T580" s="146">
        <f t="shared" ref="T580:T643" si="191">VLOOKUP($C580,monster_lvl,15,FALSE)*(1+VLOOKUP($D580,monster_per,15,FALSE))</f>
        <v>0.72900000000000054</v>
      </c>
      <c r="U580" s="146">
        <f t="shared" ref="U580:U643" si="192">VLOOKUP($C580,monster_lvl,16,FALSE)*(1+VLOOKUP($D580,monster_per,16,FALSE))</f>
        <v>0.36450000000000027</v>
      </c>
      <c r="V580" s="146">
        <f t="shared" ref="V580:V643" si="193">VLOOKUP($C580,monster_lvl,17,FALSE)*(1+VLOOKUP($D580,monster_per,17,FALSE))</f>
        <v>0.36450000000000027</v>
      </c>
      <c r="W580" s="146">
        <f t="shared" ref="W580:W643" si="194">VLOOKUP($C580,monster_lvl,18,FALSE)*(1+VLOOKUP($D580,monster_per,18,FALSE))</f>
        <v>0.36450000000000027</v>
      </c>
      <c r="X580" s="146">
        <f t="shared" ref="X580:X643" si="195">VLOOKUP($C580,monster_lvl,19,FALSE)*(1+VLOOKUP($D580,monster_per,19,FALSE))</f>
        <v>0.36450000000000027</v>
      </c>
    </row>
    <row r="581" spans="2:24" x14ac:dyDescent="0.2">
      <c r="B581" s="1" t="str">
        <f t="shared" ref="B581:B644" si="196">D581&amp;C581</f>
        <v>水系83</v>
      </c>
      <c r="C581" s="72">
        <f t="shared" si="178"/>
        <v>83</v>
      </c>
      <c r="D581" s="71" t="s">
        <v>3154</v>
      </c>
      <c r="E581" s="72" t="str">
        <f t="shared" si="179"/>
        <v>冷却</v>
      </c>
      <c r="F581" s="72"/>
      <c r="G581" s="72">
        <f t="shared" si="180"/>
        <v>1688</v>
      </c>
      <c r="H581" s="72">
        <f t="shared" si="181"/>
        <v>299</v>
      </c>
      <c r="I581" s="72">
        <f t="shared" si="182"/>
        <v>811</v>
      </c>
      <c r="J581" s="72">
        <f t="shared" si="183"/>
        <v>405</v>
      </c>
      <c r="K581" s="72">
        <f t="shared" si="184"/>
        <v>876</v>
      </c>
      <c r="L581" s="72">
        <f t="shared" si="185"/>
        <v>0</v>
      </c>
      <c r="M581" s="72">
        <f t="shared" si="186"/>
        <v>593</v>
      </c>
      <c r="N581" s="72">
        <v>0</v>
      </c>
      <c r="O581" s="146">
        <f t="shared" si="187"/>
        <v>2.8089999999999997</v>
      </c>
      <c r="P581" s="157">
        <f>10%</f>
        <v>0.1</v>
      </c>
      <c r="Q581" s="146">
        <f t="shared" si="188"/>
        <v>0.18200000000000008</v>
      </c>
      <c r="R581" s="146">
        <f t="shared" si="189"/>
        <v>0.41000000000000025</v>
      </c>
      <c r="S581" s="146">
        <f t="shared" si="190"/>
        <v>0</v>
      </c>
      <c r="T581" s="146">
        <f t="shared" si="191"/>
        <v>0.73800000000000043</v>
      </c>
      <c r="U581" s="146">
        <f t="shared" si="192"/>
        <v>0.36900000000000022</v>
      </c>
      <c r="V581" s="146">
        <f t="shared" si="193"/>
        <v>0.36900000000000022</v>
      </c>
      <c r="W581" s="146">
        <f t="shared" si="194"/>
        <v>0.36900000000000022</v>
      </c>
      <c r="X581" s="146">
        <f t="shared" si="195"/>
        <v>0.36900000000000022</v>
      </c>
    </row>
    <row r="582" spans="2:24" x14ac:dyDescent="0.2">
      <c r="B582" s="1" t="str">
        <f t="shared" si="196"/>
        <v>水系84</v>
      </c>
      <c r="C582" s="72">
        <f t="shared" si="178"/>
        <v>84</v>
      </c>
      <c r="D582" s="71" t="s">
        <v>3154</v>
      </c>
      <c r="E582" s="72" t="str">
        <f t="shared" si="179"/>
        <v>冷却</v>
      </c>
      <c r="F582" s="72"/>
      <c r="G582" s="72">
        <f t="shared" si="180"/>
        <v>1717</v>
      </c>
      <c r="H582" s="72">
        <f t="shared" si="181"/>
        <v>304</v>
      </c>
      <c r="I582" s="72">
        <f t="shared" si="182"/>
        <v>831</v>
      </c>
      <c r="J582" s="72">
        <f t="shared" si="183"/>
        <v>413</v>
      </c>
      <c r="K582" s="72">
        <f t="shared" si="184"/>
        <v>897</v>
      </c>
      <c r="L582" s="72">
        <f t="shared" si="185"/>
        <v>0</v>
      </c>
      <c r="M582" s="72">
        <f t="shared" si="186"/>
        <v>604</v>
      </c>
      <c r="N582" s="72">
        <v>0</v>
      </c>
      <c r="O582" s="146">
        <f t="shared" si="187"/>
        <v>2.8319999999999999</v>
      </c>
      <c r="P582" s="157">
        <f>10%</f>
        <v>0.1</v>
      </c>
      <c r="Q582" s="146">
        <f t="shared" si="188"/>
        <v>0.18300000000000008</v>
      </c>
      <c r="R582" s="146">
        <f t="shared" si="189"/>
        <v>0.41500000000000026</v>
      </c>
      <c r="S582" s="146">
        <f t="shared" si="190"/>
        <v>0</v>
      </c>
      <c r="T582" s="146">
        <f t="shared" si="191"/>
        <v>0.74700000000000055</v>
      </c>
      <c r="U582" s="146">
        <f t="shared" si="192"/>
        <v>0.37350000000000028</v>
      </c>
      <c r="V582" s="146">
        <f t="shared" si="193"/>
        <v>0.37350000000000028</v>
      </c>
      <c r="W582" s="146">
        <f t="shared" si="194"/>
        <v>0.37350000000000028</v>
      </c>
      <c r="X582" s="146">
        <f t="shared" si="195"/>
        <v>0.37350000000000028</v>
      </c>
    </row>
    <row r="583" spans="2:24" x14ac:dyDescent="0.2">
      <c r="B583" s="1" t="str">
        <f t="shared" si="196"/>
        <v>水系85</v>
      </c>
      <c r="C583" s="72">
        <f t="shared" si="178"/>
        <v>85</v>
      </c>
      <c r="D583" s="71" t="s">
        <v>3154</v>
      </c>
      <c r="E583" s="72" t="str">
        <f t="shared" si="179"/>
        <v>冷却</v>
      </c>
      <c r="F583" s="72"/>
      <c r="G583" s="72">
        <f t="shared" si="180"/>
        <v>1748</v>
      </c>
      <c r="H583" s="72">
        <f t="shared" si="181"/>
        <v>309</v>
      </c>
      <c r="I583" s="72">
        <f t="shared" si="182"/>
        <v>851</v>
      </c>
      <c r="J583" s="72">
        <f t="shared" si="183"/>
        <v>421</v>
      </c>
      <c r="K583" s="72">
        <f t="shared" si="184"/>
        <v>918</v>
      </c>
      <c r="L583" s="72">
        <f t="shared" si="185"/>
        <v>0</v>
      </c>
      <c r="M583" s="72">
        <f t="shared" si="186"/>
        <v>615</v>
      </c>
      <c r="N583" s="72">
        <v>0</v>
      </c>
      <c r="O583" s="146">
        <f t="shared" si="187"/>
        <v>2.8549999999999995</v>
      </c>
      <c r="P583" s="157">
        <f>10%</f>
        <v>0.1</v>
      </c>
      <c r="Q583" s="146">
        <f t="shared" si="188"/>
        <v>0.18400000000000008</v>
      </c>
      <c r="R583" s="146">
        <f t="shared" si="189"/>
        <v>0.42000000000000026</v>
      </c>
      <c r="S583" s="146">
        <f t="shared" si="190"/>
        <v>0</v>
      </c>
      <c r="T583" s="146">
        <f t="shared" si="191"/>
        <v>0.75600000000000045</v>
      </c>
      <c r="U583" s="146">
        <f t="shared" si="192"/>
        <v>0.37800000000000022</v>
      </c>
      <c r="V583" s="146">
        <f t="shared" si="193"/>
        <v>0.37800000000000022</v>
      </c>
      <c r="W583" s="146">
        <f t="shared" si="194"/>
        <v>0.37800000000000022</v>
      </c>
      <c r="X583" s="146">
        <f t="shared" si="195"/>
        <v>0.37800000000000022</v>
      </c>
    </row>
    <row r="584" spans="2:24" x14ac:dyDescent="0.2">
      <c r="B584" s="1" t="str">
        <f t="shared" si="196"/>
        <v>水系86</v>
      </c>
      <c r="C584" s="72">
        <f t="shared" si="178"/>
        <v>86</v>
      </c>
      <c r="D584" s="71" t="s">
        <v>3154</v>
      </c>
      <c r="E584" s="72" t="str">
        <f t="shared" si="179"/>
        <v>冷却</v>
      </c>
      <c r="F584" s="72"/>
      <c r="G584" s="72">
        <f t="shared" si="180"/>
        <v>1778</v>
      </c>
      <c r="H584" s="72">
        <f t="shared" si="181"/>
        <v>314</v>
      </c>
      <c r="I584" s="72">
        <f t="shared" si="182"/>
        <v>871</v>
      </c>
      <c r="J584" s="72">
        <f t="shared" si="183"/>
        <v>429</v>
      </c>
      <c r="K584" s="72">
        <f t="shared" si="184"/>
        <v>940</v>
      </c>
      <c r="L584" s="72">
        <f t="shared" si="185"/>
        <v>0</v>
      </c>
      <c r="M584" s="72">
        <f t="shared" si="186"/>
        <v>626</v>
      </c>
      <c r="N584" s="72">
        <v>0</v>
      </c>
      <c r="O584" s="146">
        <f t="shared" si="187"/>
        <v>2.8779999999999997</v>
      </c>
      <c r="P584" s="157">
        <f>10%</f>
        <v>0.1</v>
      </c>
      <c r="Q584" s="146">
        <f t="shared" si="188"/>
        <v>0.18500000000000008</v>
      </c>
      <c r="R584" s="146">
        <f t="shared" si="189"/>
        <v>0.42500000000000027</v>
      </c>
      <c r="S584" s="146">
        <f t="shared" si="190"/>
        <v>0</v>
      </c>
      <c r="T584" s="146">
        <f t="shared" si="191"/>
        <v>0.76500000000000057</v>
      </c>
      <c r="U584" s="146">
        <f t="shared" si="192"/>
        <v>0.38250000000000028</v>
      </c>
      <c r="V584" s="146">
        <f t="shared" si="193"/>
        <v>0.38250000000000028</v>
      </c>
      <c r="W584" s="146">
        <f t="shared" si="194"/>
        <v>0.38250000000000028</v>
      </c>
      <c r="X584" s="146">
        <f t="shared" si="195"/>
        <v>0.38250000000000028</v>
      </c>
    </row>
    <row r="585" spans="2:24" x14ac:dyDescent="0.2">
      <c r="B585" s="1" t="str">
        <f t="shared" si="196"/>
        <v>水系87</v>
      </c>
      <c r="C585" s="72">
        <f t="shared" si="178"/>
        <v>87</v>
      </c>
      <c r="D585" s="71" t="s">
        <v>3154</v>
      </c>
      <c r="E585" s="72" t="str">
        <f t="shared" si="179"/>
        <v>冷却</v>
      </c>
      <c r="F585" s="72"/>
      <c r="G585" s="72">
        <f t="shared" si="180"/>
        <v>1807</v>
      </c>
      <c r="H585" s="72">
        <f t="shared" si="181"/>
        <v>319</v>
      </c>
      <c r="I585" s="72">
        <f t="shared" si="182"/>
        <v>891</v>
      </c>
      <c r="J585" s="72">
        <f t="shared" si="183"/>
        <v>437</v>
      </c>
      <c r="K585" s="72">
        <f t="shared" si="184"/>
        <v>963</v>
      </c>
      <c r="L585" s="72">
        <f t="shared" si="185"/>
        <v>0</v>
      </c>
      <c r="M585" s="72">
        <f t="shared" si="186"/>
        <v>637</v>
      </c>
      <c r="N585" s="72">
        <v>0</v>
      </c>
      <c r="O585" s="146">
        <f t="shared" si="187"/>
        <v>2.9009999999999998</v>
      </c>
      <c r="P585" s="157">
        <f>10%</f>
        <v>0.1</v>
      </c>
      <c r="Q585" s="146">
        <f t="shared" si="188"/>
        <v>0.18600000000000008</v>
      </c>
      <c r="R585" s="146">
        <f t="shared" si="189"/>
        <v>0.43000000000000027</v>
      </c>
      <c r="S585" s="146">
        <f t="shared" si="190"/>
        <v>0</v>
      </c>
      <c r="T585" s="146">
        <f t="shared" si="191"/>
        <v>0.77400000000000047</v>
      </c>
      <c r="U585" s="146">
        <f t="shared" si="192"/>
        <v>0.38700000000000023</v>
      </c>
      <c r="V585" s="146">
        <f t="shared" si="193"/>
        <v>0.38700000000000023</v>
      </c>
      <c r="W585" s="146">
        <f t="shared" si="194"/>
        <v>0.38700000000000023</v>
      </c>
      <c r="X585" s="146">
        <f t="shared" si="195"/>
        <v>0.38700000000000023</v>
      </c>
    </row>
    <row r="586" spans="2:24" x14ac:dyDescent="0.2">
      <c r="B586" s="1" t="str">
        <f t="shared" si="196"/>
        <v>水系88</v>
      </c>
      <c r="C586" s="72">
        <f t="shared" si="178"/>
        <v>88</v>
      </c>
      <c r="D586" s="71" t="s">
        <v>3154</v>
      </c>
      <c r="E586" s="72" t="str">
        <f t="shared" si="179"/>
        <v>冷却</v>
      </c>
      <c r="F586" s="72"/>
      <c r="G586" s="72">
        <f t="shared" si="180"/>
        <v>1837</v>
      </c>
      <c r="H586" s="72">
        <f t="shared" si="181"/>
        <v>324</v>
      </c>
      <c r="I586" s="72">
        <f t="shared" si="182"/>
        <v>912</v>
      </c>
      <c r="J586" s="72">
        <f t="shared" si="183"/>
        <v>445</v>
      </c>
      <c r="K586" s="72">
        <f t="shared" si="184"/>
        <v>986</v>
      </c>
      <c r="L586" s="72">
        <f t="shared" si="185"/>
        <v>0</v>
      </c>
      <c r="M586" s="72">
        <f t="shared" si="186"/>
        <v>648</v>
      </c>
      <c r="N586" s="72">
        <v>0</v>
      </c>
      <c r="O586" s="146">
        <f t="shared" si="187"/>
        <v>2.9239999999999995</v>
      </c>
      <c r="P586" s="157">
        <f>10%</f>
        <v>0.1</v>
      </c>
      <c r="Q586" s="146">
        <f t="shared" si="188"/>
        <v>0.18700000000000008</v>
      </c>
      <c r="R586" s="146">
        <f t="shared" si="189"/>
        <v>0.43500000000000028</v>
      </c>
      <c r="S586" s="146">
        <f t="shared" si="190"/>
        <v>0</v>
      </c>
      <c r="T586" s="146">
        <f t="shared" si="191"/>
        <v>0.78300000000000058</v>
      </c>
      <c r="U586" s="146">
        <f t="shared" si="192"/>
        <v>0.39150000000000029</v>
      </c>
      <c r="V586" s="146">
        <f t="shared" si="193"/>
        <v>0.39150000000000029</v>
      </c>
      <c r="W586" s="146">
        <f t="shared" si="194"/>
        <v>0.39150000000000029</v>
      </c>
      <c r="X586" s="146">
        <f t="shared" si="195"/>
        <v>0.39150000000000029</v>
      </c>
    </row>
    <row r="587" spans="2:24" x14ac:dyDescent="0.2">
      <c r="B587" s="1" t="str">
        <f t="shared" si="196"/>
        <v>水系89</v>
      </c>
      <c r="C587" s="72">
        <f t="shared" si="178"/>
        <v>89</v>
      </c>
      <c r="D587" s="71" t="s">
        <v>3154</v>
      </c>
      <c r="E587" s="72" t="str">
        <f t="shared" si="179"/>
        <v>冷却</v>
      </c>
      <c r="F587" s="72"/>
      <c r="G587" s="72">
        <f t="shared" si="180"/>
        <v>1867</v>
      </c>
      <c r="H587" s="72">
        <f t="shared" si="181"/>
        <v>329</v>
      </c>
      <c r="I587" s="72">
        <f t="shared" si="182"/>
        <v>934</v>
      </c>
      <c r="J587" s="72">
        <f t="shared" si="183"/>
        <v>453</v>
      </c>
      <c r="K587" s="72">
        <f t="shared" si="184"/>
        <v>1009</v>
      </c>
      <c r="L587" s="72">
        <f t="shared" si="185"/>
        <v>0</v>
      </c>
      <c r="M587" s="72">
        <f t="shared" si="186"/>
        <v>659</v>
      </c>
      <c r="N587" s="72">
        <v>0</v>
      </c>
      <c r="O587" s="146">
        <f t="shared" si="187"/>
        <v>2.9469999999999996</v>
      </c>
      <c r="P587" s="157">
        <f>10%</f>
        <v>0.1</v>
      </c>
      <c r="Q587" s="146">
        <f t="shared" si="188"/>
        <v>0.18800000000000008</v>
      </c>
      <c r="R587" s="146">
        <f t="shared" si="189"/>
        <v>0.44000000000000028</v>
      </c>
      <c r="S587" s="146">
        <f t="shared" si="190"/>
        <v>0</v>
      </c>
      <c r="T587" s="146">
        <f t="shared" si="191"/>
        <v>0.79200000000000048</v>
      </c>
      <c r="U587" s="146">
        <f t="shared" si="192"/>
        <v>0.39600000000000024</v>
      </c>
      <c r="V587" s="146">
        <f t="shared" si="193"/>
        <v>0.39600000000000024</v>
      </c>
      <c r="W587" s="146">
        <f t="shared" si="194"/>
        <v>0.39600000000000024</v>
      </c>
      <c r="X587" s="146">
        <f t="shared" si="195"/>
        <v>0.39600000000000024</v>
      </c>
    </row>
    <row r="588" spans="2:24" x14ac:dyDescent="0.2">
      <c r="B588" s="1" t="str">
        <f t="shared" si="196"/>
        <v>水系90</v>
      </c>
      <c r="C588" s="72">
        <f t="shared" si="178"/>
        <v>90</v>
      </c>
      <c r="D588" s="71" t="s">
        <v>3154</v>
      </c>
      <c r="E588" s="72" t="str">
        <f t="shared" si="179"/>
        <v>冷却</v>
      </c>
      <c r="F588" s="72"/>
      <c r="G588" s="72">
        <f t="shared" si="180"/>
        <v>1896</v>
      </c>
      <c r="H588" s="72">
        <f t="shared" si="181"/>
        <v>334</v>
      </c>
      <c r="I588" s="72">
        <f t="shared" si="182"/>
        <v>955</v>
      </c>
      <c r="J588" s="72">
        <f t="shared" si="183"/>
        <v>461</v>
      </c>
      <c r="K588" s="72">
        <f t="shared" si="184"/>
        <v>1032</v>
      </c>
      <c r="L588" s="72">
        <f t="shared" si="185"/>
        <v>0</v>
      </c>
      <c r="M588" s="72">
        <f t="shared" si="186"/>
        <v>670</v>
      </c>
      <c r="N588" s="72">
        <v>0</v>
      </c>
      <c r="O588" s="146">
        <f t="shared" si="187"/>
        <v>2.9699999999999998</v>
      </c>
      <c r="P588" s="157">
        <f>10%</f>
        <v>0.1</v>
      </c>
      <c r="Q588" s="146">
        <f t="shared" si="188"/>
        <v>0.18900000000000008</v>
      </c>
      <c r="R588" s="146">
        <f t="shared" si="189"/>
        <v>0.44500000000000028</v>
      </c>
      <c r="S588" s="146">
        <f t="shared" si="190"/>
        <v>0</v>
      </c>
      <c r="T588" s="146">
        <f t="shared" si="191"/>
        <v>0.8010000000000006</v>
      </c>
      <c r="U588" s="146">
        <f t="shared" si="192"/>
        <v>0.4005000000000003</v>
      </c>
      <c r="V588" s="146">
        <f t="shared" si="193"/>
        <v>0.4005000000000003</v>
      </c>
      <c r="W588" s="146">
        <f t="shared" si="194"/>
        <v>0.4005000000000003</v>
      </c>
      <c r="X588" s="146">
        <f t="shared" si="195"/>
        <v>0.4005000000000003</v>
      </c>
    </row>
    <row r="589" spans="2:24" x14ac:dyDescent="0.2">
      <c r="B589" s="1" t="str">
        <f t="shared" si="196"/>
        <v>水系91</v>
      </c>
      <c r="C589" s="72">
        <f t="shared" si="178"/>
        <v>91</v>
      </c>
      <c r="D589" s="71" t="s">
        <v>3154</v>
      </c>
      <c r="E589" s="72" t="str">
        <f t="shared" si="179"/>
        <v>冷却</v>
      </c>
      <c r="F589" s="72"/>
      <c r="G589" s="72">
        <f t="shared" si="180"/>
        <v>1926</v>
      </c>
      <c r="H589" s="72">
        <f t="shared" si="181"/>
        <v>339</v>
      </c>
      <c r="I589" s="72">
        <f t="shared" si="182"/>
        <v>977</v>
      </c>
      <c r="J589" s="72">
        <f t="shared" si="183"/>
        <v>469</v>
      </c>
      <c r="K589" s="72">
        <f t="shared" si="184"/>
        <v>1057</v>
      </c>
      <c r="L589" s="72">
        <f t="shared" si="185"/>
        <v>0</v>
      </c>
      <c r="M589" s="72">
        <f t="shared" si="186"/>
        <v>681</v>
      </c>
      <c r="N589" s="72">
        <v>0</v>
      </c>
      <c r="O589" s="146">
        <f t="shared" si="187"/>
        <v>2.9929999999999999</v>
      </c>
      <c r="P589" s="157">
        <f>10%</f>
        <v>0.1</v>
      </c>
      <c r="Q589" s="146">
        <f t="shared" si="188"/>
        <v>0.19000000000000009</v>
      </c>
      <c r="R589" s="146">
        <f t="shared" si="189"/>
        <v>0.45000000000000029</v>
      </c>
      <c r="S589" s="146">
        <f t="shared" si="190"/>
        <v>0</v>
      </c>
      <c r="T589" s="146">
        <f t="shared" si="191"/>
        <v>0.8100000000000005</v>
      </c>
      <c r="U589" s="146">
        <f t="shared" si="192"/>
        <v>0.40500000000000025</v>
      </c>
      <c r="V589" s="146">
        <f t="shared" si="193"/>
        <v>0.40500000000000025</v>
      </c>
      <c r="W589" s="146">
        <f t="shared" si="194"/>
        <v>0.40500000000000025</v>
      </c>
      <c r="X589" s="146">
        <f t="shared" si="195"/>
        <v>0.40500000000000025</v>
      </c>
    </row>
    <row r="590" spans="2:24" x14ac:dyDescent="0.2">
      <c r="B590" s="1" t="str">
        <f t="shared" si="196"/>
        <v>水系92</v>
      </c>
      <c r="C590" s="72">
        <f t="shared" si="178"/>
        <v>92</v>
      </c>
      <c r="D590" s="71" t="s">
        <v>3154</v>
      </c>
      <c r="E590" s="72" t="str">
        <f t="shared" si="179"/>
        <v>冷却</v>
      </c>
      <c r="F590" s="72"/>
      <c r="G590" s="72">
        <f t="shared" si="180"/>
        <v>1956</v>
      </c>
      <c r="H590" s="72">
        <f t="shared" si="181"/>
        <v>344</v>
      </c>
      <c r="I590" s="72">
        <f t="shared" si="182"/>
        <v>999</v>
      </c>
      <c r="J590" s="72">
        <f t="shared" si="183"/>
        <v>477</v>
      </c>
      <c r="K590" s="72">
        <f t="shared" si="184"/>
        <v>1081</v>
      </c>
      <c r="L590" s="72">
        <f t="shared" si="185"/>
        <v>0</v>
      </c>
      <c r="M590" s="72">
        <f t="shared" si="186"/>
        <v>692</v>
      </c>
      <c r="N590" s="72">
        <v>0</v>
      </c>
      <c r="O590" s="146">
        <f t="shared" si="187"/>
        <v>3.016</v>
      </c>
      <c r="P590" s="157">
        <f>10%</f>
        <v>0.1</v>
      </c>
      <c r="Q590" s="146">
        <f t="shared" si="188"/>
        <v>0.19100000000000009</v>
      </c>
      <c r="R590" s="146">
        <f t="shared" si="189"/>
        <v>0.45500000000000029</v>
      </c>
      <c r="S590" s="146">
        <f t="shared" si="190"/>
        <v>0</v>
      </c>
      <c r="T590" s="146">
        <f t="shared" si="191"/>
        <v>0.81900000000000062</v>
      </c>
      <c r="U590" s="146">
        <f t="shared" si="192"/>
        <v>0.40950000000000031</v>
      </c>
      <c r="V590" s="146">
        <f t="shared" si="193"/>
        <v>0.40950000000000031</v>
      </c>
      <c r="W590" s="146">
        <f t="shared" si="194"/>
        <v>0.40950000000000031</v>
      </c>
      <c r="X590" s="146">
        <f t="shared" si="195"/>
        <v>0.40950000000000031</v>
      </c>
    </row>
    <row r="591" spans="2:24" x14ac:dyDescent="0.2">
      <c r="B591" s="1" t="str">
        <f t="shared" si="196"/>
        <v>水系93</v>
      </c>
      <c r="C591" s="72">
        <f t="shared" si="178"/>
        <v>93</v>
      </c>
      <c r="D591" s="71" t="s">
        <v>3154</v>
      </c>
      <c r="E591" s="72" t="str">
        <f t="shared" si="179"/>
        <v>冷却</v>
      </c>
      <c r="F591" s="72"/>
      <c r="G591" s="72">
        <f t="shared" si="180"/>
        <v>1986</v>
      </c>
      <c r="H591" s="72">
        <f t="shared" si="181"/>
        <v>349</v>
      </c>
      <c r="I591" s="72">
        <f t="shared" si="182"/>
        <v>1023</v>
      </c>
      <c r="J591" s="72">
        <f t="shared" si="183"/>
        <v>486</v>
      </c>
      <c r="K591" s="72">
        <f t="shared" si="184"/>
        <v>1105</v>
      </c>
      <c r="L591" s="72">
        <f t="shared" si="185"/>
        <v>0</v>
      </c>
      <c r="M591" s="72">
        <f t="shared" si="186"/>
        <v>704</v>
      </c>
      <c r="N591" s="72">
        <v>0</v>
      </c>
      <c r="O591" s="146">
        <f t="shared" si="187"/>
        <v>3.0389999999999997</v>
      </c>
      <c r="P591" s="157">
        <f>10%</f>
        <v>0.1</v>
      </c>
      <c r="Q591" s="146">
        <f t="shared" si="188"/>
        <v>0.19200000000000009</v>
      </c>
      <c r="R591" s="146">
        <f t="shared" si="189"/>
        <v>0.4600000000000003</v>
      </c>
      <c r="S591" s="146">
        <f t="shared" si="190"/>
        <v>0</v>
      </c>
      <c r="T591" s="146">
        <f t="shared" si="191"/>
        <v>0.82800000000000051</v>
      </c>
      <c r="U591" s="146">
        <f t="shared" si="192"/>
        <v>0.41400000000000026</v>
      </c>
      <c r="V591" s="146">
        <f t="shared" si="193"/>
        <v>0.41400000000000026</v>
      </c>
      <c r="W591" s="146">
        <f t="shared" si="194"/>
        <v>0.41400000000000026</v>
      </c>
      <c r="X591" s="146">
        <f t="shared" si="195"/>
        <v>0.41400000000000026</v>
      </c>
    </row>
    <row r="592" spans="2:24" x14ac:dyDescent="0.2">
      <c r="B592" s="1" t="str">
        <f t="shared" si="196"/>
        <v>水系94</v>
      </c>
      <c r="C592" s="72">
        <f t="shared" si="178"/>
        <v>94</v>
      </c>
      <c r="D592" s="71" t="s">
        <v>3154</v>
      </c>
      <c r="E592" s="72" t="str">
        <f t="shared" si="179"/>
        <v>冷却</v>
      </c>
      <c r="F592" s="72"/>
      <c r="G592" s="72">
        <f t="shared" si="180"/>
        <v>2017</v>
      </c>
      <c r="H592" s="72">
        <f t="shared" si="181"/>
        <v>354</v>
      </c>
      <c r="I592" s="72">
        <f t="shared" si="182"/>
        <v>1045</v>
      </c>
      <c r="J592" s="72">
        <f t="shared" si="183"/>
        <v>494</v>
      </c>
      <c r="K592" s="72">
        <f t="shared" si="184"/>
        <v>1130</v>
      </c>
      <c r="L592" s="72">
        <f t="shared" si="185"/>
        <v>0</v>
      </c>
      <c r="M592" s="72">
        <f t="shared" si="186"/>
        <v>716</v>
      </c>
      <c r="N592" s="72">
        <v>0</v>
      </c>
      <c r="O592" s="146">
        <f t="shared" si="187"/>
        <v>3.0619999999999998</v>
      </c>
      <c r="P592" s="157">
        <f>10%</f>
        <v>0.1</v>
      </c>
      <c r="Q592" s="146">
        <f t="shared" si="188"/>
        <v>0.19300000000000009</v>
      </c>
      <c r="R592" s="146">
        <f t="shared" si="189"/>
        <v>0.4650000000000003</v>
      </c>
      <c r="S592" s="146">
        <f t="shared" si="190"/>
        <v>0</v>
      </c>
      <c r="T592" s="146">
        <f t="shared" si="191"/>
        <v>0.83700000000000063</v>
      </c>
      <c r="U592" s="146">
        <f t="shared" si="192"/>
        <v>0.41850000000000032</v>
      </c>
      <c r="V592" s="146">
        <f t="shared" si="193"/>
        <v>0.41850000000000032</v>
      </c>
      <c r="W592" s="146">
        <f t="shared" si="194"/>
        <v>0.41850000000000032</v>
      </c>
      <c r="X592" s="146">
        <f t="shared" si="195"/>
        <v>0.41850000000000032</v>
      </c>
    </row>
    <row r="593" spans="2:24" x14ac:dyDescent="0.2">
      <c r="B593" s="1" t="str">
        <f t="shared" si="196"/>
        <v>水系95</v>
      </c>
      <c r="C593" s="72">
        <f t="shared" si="178"/>
        <v>95</v>
      </c>
      <c r="D593" s="71" t="s">
        <v>3154</v>
      </c>
      <c r="E593" s="72" t="str">
        <f t="shared" si="179"/>
        <v>冷却</v>
      </c>
      <c r="F593" s="72"/>
      <c r="G593" s="72">
        <f t="shared" si="180"/>
        <v>2046</v>
      </c>
      <c r="H593" s="72">
        <f t="shared" si="181"/>
        <v>359</v>
      </c>
      <c r="I593" s="72">
        <f t="shared" si="182"/>
        <v>1070</v>
      </c>
      <c r="J593" s="72">
        <f t="shared" si="183"/>
        <v>503</v>
      </c>
      <c r="K593" s="72">
        <f t="shared" si="184"/>
        <v>1156</v>
      </c>
      <c r="L593" s="72">
        <f t="shared" si="185"/>
        <v>0</v>
      </c>
      <c r="M593" s="72">
        <f t="shared" si="186"/>
        <v>728</v>
      </c>
      <c r="N593" s="72">
        <v>0</v>
      </c>
      <c r="O593" s="146">
        <f t="shared" si="187"/>
        <v>3.0849999999999995</v>
      </c>
      <c r="P593" s="157">
        <f>10%</f>
        <v>0.1</v>
      </c>
      <c r="Q593" s="146">
        <f t="shared" si="188"/>
        <v>0.19400000000000009</v>
      </c>
      <c r="R593" s="146">
        <f t="shared" si="189"/>
        <v>0.47000000000000031</v>
      </c>
      <c r="S593" s="146">
        <f t="shared" si="190"/>
        <v>0</v>
      </c>
      <c r="T593" s="146">
        <f t="shared" si="191"/>
        <v>0.84600000000000053</v>
      </c>
      <c r="U593" s="146">
        <f t="shared" si="192"/>
        <v>0.42300000000000026</v>
      </c>
      <c r="V593" s="146">
        <f t="shared" si="193"/>
        <v>0.42300000000000026</v>
      </c>
      <c r="W593" s="146">
        <f t="shared" si="194"/>
        <v>0.42300000000000026</v>
      </c>
      <c r="X593" s="146">
        <f t="shared" si="195"/>
        <v>0.42300000000000026</v>
      </c>
    </row>
    <row r="594" spans="2:24" x14ac:dyDescent="0.2">
      <c r="B594" s="1" t="str">
        <f t="shared" si="196"/>
        <v>水系96</v>
      </c>
      <c r="C594" s="72">
        <f t="shared" si="178"/>
        <v>96</v>
      </c>
      <c r="D594" s="71" t="s">
        <v>3154</v>
      </c>
      <c r="E594" s="72" t="str">
        <f t="shared" si="179"/>
        <v>冷却</v>
      </c>
      <c r="F594" s="72"/>
      <c r="G594" s="72">
        <f t="shared" si="180"/>
        <v>2077</v>
      </c>
      <c r="H594" s="72">
        <f t="shared" si="181"/>
        <v>364</v>
      </c>
      <c r="I594" s="72">
        <f t="shared" si="182"/>
        <v>1094</v>
      </c>
      <c r="J594" s="72">
        <f t="shared" si="183"/>
        <v>511</v>
      </c>
      <c r="K594" s="72">
        <f t="shared" si="184"/>
        <v>1182</v>
      </c>
      <c r="L594" s="72">
        <f t="shared" si="185"/>
        <v>0</v>
      </c>
      <c r="M594" s="72">
        <f t="shared" si="186"/>
        <v>740</v>
      </c>
      <c r="N594" s="72">
        <v>0</v>
      </c>
      <c r="O594" s="146">
        <f t="shared" si="187"/>
        <v>3.1079999999999997</v>
      </c>
      <c r="P594" s="157">
        <f>10%</f>
        <v>0.1</v>
      </c>
      <c r="Q594" s="146">
        <f t="shared" si="188"/>
        <v>0.19500000000000009</v>
      </c>
      <c r="R594" s="146">
        <f t="shared" si="189"/>
        <v>0.47500000000000031</v>
      </c>
      <c r="S594" s="146">
        <f t="shared" si="190"/>
        <v>0</v>
      </c>
      <c r="T594" s="146">
        <f t="shared" si="191"/>
        <v>0.85500000000000065</v>
      </c>
      <c r="U594" s="146">
        <f t="shared" si="192"/>
        <v>0.42750000000000032</v>
      </c>
      <c r="V594" s="146">
        <f t="shared" si="193"/>
        <v>0.42750000000000032</v>
      </c>
      <c r="W594" s="146">
        <f t="shared" si="194"/>
        <v>0.42750000000000032</v>
      </c>
      <c r="X594" s="146">
        <f t="shared" si="195"/>
        <v>0.42750000000000032</v>
      </c>
    </row>
    <row r="595" spans="2:24" x14ac:dyDescent="0.2">
      <c r="B595" s="1" t="str">
        <f t="shared" si="196"/>
        <v>水系97</v>
      </c>
      <c r="C595" s="72">
        <f t="shared" si="178"/>
        <v>97</v>
      </c>
      <c r="D595" s="71" t="s">
        <v>3154</v>
      </c>
      <c r="E595" s="72" t="str">
        <f t="shared" si="179"/>
        <v>冷却</v>
      </c>
      <c r="F595" s="72"/>
      <c r="G595" s="72">
        <f t="shared" si="180"/>
        <v>2107</v>
      </c>
      <c r="H595" s="72">
        <f t="shared" si="181"/>
        <v>369</v>
      </c>
      <c r="I595" s="72">
        <f t="shared" si="182"/>
        <v>1118</v>
      </c>
      <c r="J595" s="72">
        <f t="shared" si="183"/>
        <v>520</v>
      </c>
      <c r="K595" s="72">
        <f t="shared" si="184"/>
        <v>1208</v>
      </c>
      <c r="L595" s="72">
        <f t="shared" si="185"/>
        <v>0</v>
      </c>
      <c r="M595" s="72">
        <f t="shared" si="186"/>
        <v>752</v>
      </c>
      <c r="N595" s="72">
        <v>0</v>
      </c>
      <c r="O595" s="146">
        <f t="shared" si="187"/>
        <v>3.1309999999999998</v>
      </c>
      <c r="P595" s="157">
        <f>10%</f>
        <v>0.1</v>
      </c>
      <c r="Q595" s="146">
        <f t="shared" si="188"/>
        <v>0.19600000000000009</v>
      </c>
      <c r="R595" s="146">
        <f t="shared" si="189"/>
        <v>0.48000000000000032</v>
      </c>
      <c r="S595" s="146">
        <f t="shared" si="190"/>
        <v>0</v>
      </c>
      <c r="T595" s="146">
        <f t="shared" si="191"/>
        <v>0.86400000000000055</v>
      </c>
      <c r="U595" s="146">
        <f t="shared" si="192"/>
        <v>0.43200000000000027</v>
      </c>
      <c r="V595" s="146">
        <f t="shared" si="193"/>
        <v>0.43200000000000027</v>
      </c>
      <c r="W595" s="146">
        <f t="shared" si="194"/>
        <v>0.43200000000000027</v>
      </c>
      <c r="X595" s="146">
        <f t="shared" si="195"/>
        <v>0.43200000000000027</v>
      </c>
    </row>
    <row r="596" spans="2:24" x14ac:dyDescent="0.2">
      <c r="B596" s="1" t="str">
        <f t="shared" si="196"/>
        <v>水系98</v>
      </c>
      <c r="C596" s="72">
        <f t="shared" si="178"/>
        <v>98</v>
      </c>
      <c r="D596" s="71" t="s">
        <v>3154</v>
      </c>
      <c r="E596" s="72" t="str">
        <f t="shared" si="179"/>
        <v>冷却</v>
      </c>
      <c r="F596" s="72"/>
      <c r="G596" s="72">
        <f t="shared" si="180"/>
        <v>2136</v>
      </c>
      <c r="H596" s="72">
        <f t="shared" si="181"/>
        <v>374</v>
      </c>
      <c r="I596" s="72">
        <f t="shared" si="182"/>
        <v>1143</v>
      </c>
      <c r="J596" s="72">
        <f t="shared" si="183"/>
        <v>528</v>
      </c>
      <c r="K596" s="72">
        <f t="shared" si="184"/>
        <v>1236</v>
      </c>
      <c r="L596" s="72">
        <f t="shared" si="185"/>
        <v>0</v>
      </c>
      <c r="M596" s="72">
        <f t="shared" si="186"/>
        <v>764</v>
      </c>
      <c r="N596" s="72">
        <v>0</v>
      </c>
      <c r="O596" s="146">
        <f t="shared" si="187"/>
        <v>3.1539999999999995</v>
      </c>
      <c r="P596" s="157">
        <f>10%</f>
        <v>0.1</v>
      </c>
      <c r="Q596" s="146">
        <f t="shared" si="188"/>
        <v>0.19700000000000009</v>
      </c>
      <c r="R596" s="146">
        <f t="shared" si="189"/>
        <v>0.48500000000000032</v>
      </c>
      <c r="S596" s="146">
        <f t="shared" si="190"/>
        <v>0</v>
      </c>
      <c r="T596" s="146">
        <f t="shared" si="191"/>
        <v>0.87300000000000066</v>
      </c>
      <c r="U596" s="146">
        <f t="shared" si="192"/>
        <v>0.43650000000000033</v>
      </c>
      <c r="V596" s="146">
        <f t="shared" si="193"/>
        <v>0.43650000000000033</v>
      </c>
      <c r="W596" s="146">
        <f t="shared" si="194"/>
        <v>0.43650000000000033</v>
      </c>
      <c r="X596" s="146">
        <f t="shared" si="195"/>
        <v>0.43650000000000033</v>
      </c>
    </row>
    <row r="597" spans="2:24" x14ac:dyDescent="0.2">
      <c r="B597" s="1" t="str">
        <f t="shared" si="196"/>
        <v>水系99</v>
      </c>
      <c r="C597" s="72">
        <f t="shared" si="178"/>
        <v>99</v>
      </c>
      <c r="D597" s="71" t="s">
        <v>3154</v>
      </c>
      <c r="E597" s="72" t="str">
        <f t="shared" si="179"/>
        <v>冷却</v>
      </c>
      <c r="F597" s="72"/>
      <c r="G597" s="72">
        <f t="shared" si="180"/>
        <v>2166</v>
      </c>
      <c r="H597" s="72">
        <f t="shared" si="181"/>
        <v>379</v>
      </c>
      <c r="I597" s="72">
        <f t="shared" si="182"/>
        <v>1169</v>
      </c>
      <c r="J597" s="72">
        <f t="shared" si="183"/>
        <v>537</v>
      </c>
      <c r="K597" s="72">
        <f t="shared" si="184"/>
        <v>1263</v>
      </c>
      <c r="L597" s="72">
        <f t="shared" si="185"/>
        <v>0</v>
      </c>
      <c r="M597" s="72">
        <f t="shared" si="186"/>
        <v>776</v>
      </c>
      <c r="N597" s="72">
        <v>0</v>
      </c>
      <c r="O597" s="146">
        <f t="shared" si="187"/>
        <v>3.1769999999999996</v>
      </c>
      <c r="P597" s="157">
        <f>10%</f>
        <v>0.1</v>
      </c>
      <c r="Q597" s="146">
        <f t="shared" si="188"/>
        <v>0.19800000000000009</v>
      </c>
      <c r="R597" s="146">
        <f t="shared" si="189"/>
        <v>0.49000000000000032</v>
      </c>
      <c r="S597" s="146">
        <f t="shared" si="190"/>
        <v>0</v>
      </c>
      <c r="T597" s="146">
        <f t="shared" si="191"/>
        <v>0.88200000000000056</v>
      </c>
      <c r="U597" s="146">
        <f t="shared" si="192"/>
        <v>0.44100000000000028</v>
      </c>
      <c r="V597" s="146">
        <f t="shared" si="193"/>
        <v>0.44100000000000028</v>
      </c>
      <c r="W597" s="146">
        <f t="shared" si="194"/>
        <v>0.44100000000000028</v>
      </c>
      <c r="X597" s="146">
        <f t="shared" si="195"/>
        <v>0.44100000000000028</v>
      </c>
    </row>
    <row r="598" spans="2:24" x14ac:dyDescent="0.2">
      <c r="B598" s="1" t="str">
        <f t="shared" si="196"/>
        <v>火系1</v>
      </c>
      <c r="C598" s="72">
        <f t="shared" si="178"/>
        <v>1</v>
      </c>
      <c r="D598" s="71" t="s">
        <v>3155</v>
      </c>
      <c r="E598" s="72" t="str">
        <f t="shared" si="179"/>
        <v>火炎</v>
      </c>
      <c r="F598" s="72"/>
      <c r="G598" s="72">
        <f t="shared" si="180"/>
        <v>8</v>
      </c>
      <c r="H598" s="72">
        <f t="shared" si="181"/>
        <v>8</v>
      </c>
      <c r="I598" s="72">
        <f t="shared" si="182"/>
        <v>17</v>
      </c>
      <c r="J598" s="72">
        <f t="shared" si="183"/>
        <v>4</v>
      </c>
      <c r="K598" s="72">
        <f t="shared" si="184"/>
        <v>18</v>
      </c>
      <c r="L598" s="72">
        <f t="shared" si="185"/>
        <v>0</v>
      </c>
      <c r="M598" s="72">
        <f t="shared" si="186"/>
        <v>3</v>
      </c>
      <c r="N598" s="72">
        <v>0</v>
      </c>
      <c r="O598" s="146">
        <f t="shared" si="187"/>
        <v>0.92300000000000004</v>
      </c>
      <c r="P598" s="157">
        <f>10%</f>
        <v>0.1</v>
      </c>
      <c r="Q598" s="146">
        <f t="shared" si="188"/>
        <v>0.1</v>
      </c>
      <c r="R598" s="146">
        <f t="shared" si="189"/>
        <v>0</v>
      </c>
      <c r="S598" s="146">
        <f t="shared" si="190"/>
        <v>0</v>
      </c>
      <c r="T598" s="146">
        <f t="shared" si="191"/>
        <v>0</v>
      </c>
      <c r="U598" s="146">
        <f t="shared" si="192"/>
        <v>0</v>
      </c>
      <c r="V598" s="146">
        <f t="shared" si="193"/>
        <v>0</v>
      </c>
      <c r="W598" s="146">
        <f t="shared" si="194"/>
        <v>0</v>
      </c>
      <c r="X598" s="146">
        <f t="shared" si="195"/>
        <v>0</v>
      </c>
    </row>
    <row r="599" spans="2:24" x14ac:dyDescent="0.2">
      <c r="B599" s="1" t="str">
        <f t="shared" si="196"/>
        <v>火系2</v>
      </c>
      <c r="C599" s="72">
        <f t="shared" si="178"/>
        <v>2</v>
      </c>
      <c r="D599" s="71" t="s">
        <v>3155</v>
      </c>
      <c r="E599" s="72" t="str">
        <f t="shared" si="179"/>
        <v>火炎</v>
      </c>
      <c r="F599" s="72"/>
      <c r="G599" s="72">
        <f t="shared" si="180"/>
        <v>11</v>
      </c>
      <c r="H599" s="72">
        <f t="shared" si="181"/>
        <v>10</v>
      </c>
      <c r="I599" s="72">
        <f t="shared" si="182"/>
        <v>18</v>
      </c>
      <c r="J599" s="72">
        <f t="shared" si="183"/>
        <v>5</v>
      </c>
      <c r="K599" s="72">
        <f t="shared" si="184"/>
        <v>20</v>
      </c>
      <c r="L599" s="72">
        <f t="shared" si="185"/>
        <v>0</v>
      </c>
      <c r="M599" s="72">
        <f t="shared" si="186"/>
        <v>4</v>
      </c>
      <c r="N599" s="72">
        <v>0</v>
      </c>
      <c r="O599" s="146">
        <f t="shared" si="187"/>
        <v>0.94600000000000006</v>
      </c>
      <c r="P599" s="157">
        <f>10%</f>
        <v>0.1</v>
      </c>
      <c r="Q599" s="146">
        <f t="shared" si="188"/>
        <v>0.10100000000000001</v>
      </c>
      <c r="R599" s="146">
        <f t="shared" si="189"/>
        <v>5.0000000000000001E-3</v>
      </c>
      <c r="S599" s="146">
        <f t="shared" si="190"/>
        <v>4.5000000000000005E-3</v>
      </c>
      <c r="T599" s="146">
        <f t="shared" si="191"/>
        <v>0</v>
      </c>
      <c r="U599" s="146">
        <f t="shared" si="192"/>
        <v>9.0000000000000011E-3</v>
      </c>
      <c r="V599" s="146">
        <f t="shared" si="193"/>
        <v>4.5000000000000005E-3</v>
      </c>
      <c r="W599" s="146">
        <f t="shared" si="194"/>
        <v>4.5000000000000005E-3</v>
      </c>
      <c r="X599" s="146">
        <f t="shared" si="195"/>
        <v>4.5000000000000005E-3</v>
      </c>
    </row>
    <row r="600" spans="2:24" x14ac:dyDescent="0.2">
      <c r="B600" s="1" t="str">
        <f t="shared" si="196"/>
        <v>火系3</v>
      </c>
      <c r="C600" s="72">
        <f t="shared" si="178"/>
        <v>3</v>
      </c>
      <c r="D600" s="71" t="s">
        <v>3155</v>
      </c>
      <c r="E600" s="72" t="str">
        <f t="shared" si="179"/>
        <v>火炎</v>
      </c>
      <c r="F600" s="72"/>
      <c r="G600" s="72">
        <f t="shared" si="180"/>
        <v>15</v>
      </c>
      <c r="H600" s="72">
        <f t="shared" si="181"/>
        <v>11</v>
      </c>
      <c r="I600" s="72">
        <f t="shared" si="182"/>
        <v>20</v>
      </c>
      <c r="J600" s="72">
        <f t="shared" si="183"/>
        <v>6</v>
      </c>
      <c r="K600" s="72">
        <f t="shared" si="184"/>
        <v>21</v>
      </c>
      <c r="L600" s="72">
        <f t="shared" si="185"/>
        <v>0</v>
      </c>
      <c r="M600" s="72">
        <f t="shared" si="186"/>
        <v>6</v>
      </c>
      <c r="N600" s="72">
        <v>0</v>
      </c>
      <c r="O600" s="146">
        <f t="shared" si="187"/>
        <v>0.96899999999999997</v>
      </c>
      <c r="P600" s="157">
        <f>10%</f>
        <v>0.1</v>
      </c>
      <c r="Q600" s="146">
        <f t="shared" si="188"/>
        <v>0.10200000000000001</v>
      </c>
      <c r="R600" s="146">
        <f t="shared" si="189"/>
        <v>0.01</v>
      </c>
      <c r="S600" s="146">
        <f t="shared" si="190"/>
        <v>9.0000000000000011E-3</v>
      </c>
      <c r="T600" s="146">
        <f t="shared" si="191"/>
        <v>0</v>
      </c>
      <c r="U600" s="146">
        <f t="shared" si="192"/>
        <v>1.8000000000000002E-2</v>
      </c>
      <c r="V600" s="146">
        <f t="shared" si="193"/>
        <v>9.0000000000000011E-3</v>
      </c>
      <c r="W600" s="146">
        <f t="shared" si="194"/>
        <v>9.0000000000000011E-3</v>
      </c>
      <c r="X600" s="146">
        <f t="shared" si="195"/>
        <v>9.0000000000000011E-3</v>
      </c>
    </row>
    <row r="601" spans="2:24" x14ac:dyDescent="0.2">
      <c r="B601" s="1" t="str">
        <f t="shared" si="196"/>
        <v>火系4</v>
      </c>
      <c r="C601" s="72">
        <f t="shared" si="178"/>
        <v>4</v>
      </c>
      <c r="D601" s="71" t="s">
        <v>3155</v>
      </c>
      <c r="E601" s="72" t="str">
        <f t="shared" si="179"/>
        <v>火炎</v>
      </c>
      <c r="F601" s="72"/>
      <c r="G601" s="72">
        <f t="shared" si="180"/>
        <v>19</v>
      </c>
      <c r="H601" s="72">
        <f t="shared" si="181"/>
        <v>13</v>
      </c>
      <c r="I601" s="72">
        <f t="shared" si="182"/>
        <v>22</v>
      </c>
      <c r="J601" s="72">
        <f t="shared" si="183"/>
        <v>7</v>
      </c>
      <c r="K601" s="72">
        <f t="shared" si="184"/>
        <v>24</v>
      </c>
      <c r="L601" s="72">
        <f t="shared" si="185"/>
        <v>0</v>
      </c>
      <c r="M601" s="72">
        <f t="shared" si="186"/>
        <v>8</v>
      </c>
      <c r="N601" s="72">
        <v>0</v>
      </c>
      <c r="O601" s="146">
        <f t="shared" si="187"/>
        <v>0.99199999999999999</v>
      </c>
      <c r="P601" s="157">
        <f>10%</f>
        <v>0.1</v>
      </c>
      <c r="Q601" s="146">
        <f t="shared" si="188"/>
        <v>0.10300000000000001</v>
      </c>
      <c r="R601" s="146">
        <f t="shared" si="189"/>
        <v>1.4999999999999999E-2</v>
      </c>
      <c r="S601" s="146">
        <f t="shared" si="190"/>
        <v>1.3500000000000002E-2</v>
      </c>
      <c r="T601" s="146">
        <f t="shared" si="191"/>
        <v>0</v>
      </c>
      <c r="U601" s="146">
        <f t="shared" si="192"/>
        <v>2.7000000000000003E-2</v>
      </c>
      <c r="V601" s="146">
        <f t="shared" si="193"/>
        <v>1.3500000000000002E-2</v>
      </c>
      <c r="W601" s="146">
        <f t="shared" si="194"/>
        <v>1.3500000000000002E-2</v>
      </c>
      <c r="X601" s="146">
        <f t="shared" si="195"/>
        <v>1.3500000000000002E-2</v>
      </c>
    </row>
    <row r="602" spans="2:24" x14ac:dyDescent="0.2">
      <c r="B602" s="1" t="str">
        <f t="shared" si="196"/>
        <v>火系5</v>
      </c>
      <c r="C602" s="72">
        <f t="shared" si="178"/>
        <v>5</v>
      </c>
      <c r="D602" s="71" t="s">
        <v>3155</v>
      </c>
      <c r="E602" s="72" t="str">
        <f t="shared" si="179"/>
        <v>火炎</v>
      </c>
      <c r="F602" s="72"/>
      <c r="G602" s="72">
        <f t="shared" si="180"/>
        <v>25</v>
      </c>
      <c r="H602" s="72">
        <f t="shared" si="181"/>
        <v>15</v>
      </c>
      <c r="I602" s="72">
        <f t="shared" si="182"/>
        <v>23</v>
      </c>
      <c r="J602" s="72">
        <f t="shared" si="183"/>
        <v>8</v>
      </c>
      <c r="K602" s="72">
        <f t="shared" si="184"/>
        <v>26</v>
      </c>
      <c r="L602" s="72">
        <f t="shared" si="185"/>
        <v>0</v>
      </c>
      <c r="M602" s="72">
        <f t="shared" si="186"/>
        <v>10</v>
      </c>
      <c r="N602" s="72">
        <v>0</v>
      </c>
      <c r="O602" s="146">
        <f t="shared" si="187"/>
        <v>1.0150000000000001</v>
      </c>
      <c r="P602" s="157">
        <f>10%</f>
        <v>0.1</v>
      </c>
      <c r="Q602" s="146">
        <f t="shared" si="188"/>
        <v>0.10400000000000001</v>
      </c>
      <c r="R602" s="146">
        <f t="shared" si="189"/>
        <v>0.02</v>
      </c>
      <c r="S602" s="146">
        <f t="shared" si="190"/>
        <v>1.8000000000000002E-2</v>
      </c>
      <c r="T602" s="146">
        <f t="shared" si="191"/>
        <v>0</v>
      </c>
      <c r="U602" s="146">
        <f t="shared" si="192"/>
        <v>3.6000000000000004E-2</v>
      </c>
      <c r="V602" s="146">
        <f t="shared" si="193"/>
        <v>1.8000000000000002E-2</v>
      </c>
      <c r="W602" s="146">
        <f t="shared" si="194"/>
        <v>1.8000000000000002E-2</v>
      </c>
      <c r="X602" s="146">
        <f t="shared" si="195"/>
        <v>1.8000000000000002E-2</v>
      </c>
    </row>
    <row r="603" spans="2:24" x14ac:dyDescent="0.2">
      <c r="B603" s="1" t="str">
        <f t="shared" si="196"/>
        <v>火系6</v>
      </c>
      <c r="C603" s="72">
        <f t="shared" si="178"/>
        <v>6</v>
      </c>
      <c r="D603" s="71" t="s">
        <v>3155</v>
      </c>
      <c r="E603" s="72" t="str">
        <f t="shared" si="179"/>
        <v>火炎</v>
      </c>
      <c r="F603" s="72"/>
      <c r="G603" s="72">
        <f t="shared" si="180"/>
        <v>32</v>
      </c>
      <c r="H603" s="72">
        <f t="shared" si="181"/>
        <v>17</v>
      </c>
      <c r="I603" s="72">
        <f t="shared" si="182"/>
        <v>25</v>
      </c>
      <c r="J603" s="72">
        <f t="shared" si="183"/>
        <v>9</v>
      </c>
      <c r="K603" s="72">
        <f t="shared" si="184"/>
        <v>29</v>
      </c>
      <c r="L603" s="72">
        <f t="shared" si="185"/>
        <v>0</v>
      </c>
      <c r="M603" s="72">
        <f t="shared" si="186"/>
        <v>13</v>
      </c>
      <c r="N603" s="72">
        <v>0</v>
      </c>
      <c r="O603" s="146">
        <f t="shared" si="187"/>
        <v>1.038</v>
      </c>
      <c r="P603" s="157">
        <f>10%</f>
        <v>0.1</v>
      </c>
      <c r="Q603" s="146">
        <f t="shared" si="188"/>
        <v>0.10500000000000001</v>
      </c>
      <c r="R603" s="146">
        <f t="shared" si="189"/>
        <v>2.5000000000000001E-2</v>
      </c>
      <c r="S603" s="146">
        <f t="shared" si="190"/>
        <v>2.2499999999999999E-2</v>
      </c>
      <c r="T603" s="146">
        <f t="shared" si="191"/>
        <v>0</v>
      </c>
      <c r="U603" s="146">
        <f t="shared" si="192"/>
        <v>4.4999999999999998E-2</v>
      </c>
      <c r="V603" s="146">
        <f t="shared" si="193"/>
        <v>2.2499999999999999E-2</v>
      </c>
      <c r="W603" s="146">
        <f t="shared" si="194"/>
        <v>2.2499999999999999E-2</v>
      </c>
      <c r="X603" s="146">
        <f t="shared" si="195"/>
        <v>2.2499999999999999E-2</v>
      </c>
    </row>
    <row r="604" spans="2:24" x14ac:dyDescent="0.2">
      <c r="B604" s="1" t="str">
        <f t="shared" si="196"/>
        <v>火系7</v>
      </c>
      <c r="C604" s="72">
        <f t="shared" si="178"/>
        <v>7</v>
      </c>
      <c r="D604" s="71" t="s">
        <v>3155</v>
      </c>
      <c r="E604" s="72" t="str">
        <f t="shared" si="179"/>
        <v>火炎</v>
      </c>
      <c r="F604" s="72"/>
      <c r="G604" s="72">
        <f t="shared" si="180"/>
        <v>45</v>
      </c>
      <c r="H604" s="72">
        <f t="shared" si="181"/>
        <v>19</v>
      </c>
      <c r="I604" s="72">
        <f t="shared" si="182"/>
        <v>28</v>
      </c>
      <c r="J604" s="72">
        <f t="shared" si="183"/>
        <v>10</v>
      </c>
      <c r="K604" s="72">
        <f t="shared" si="184"/>
        <v>32</v>
      </c>
      <c r="L604" s="72">
        <f t="shared" si="185"/>
        <v>0</v>
      </c>
      <c r="M604" s="72">
        <f t="shared" si="186"/>
        <v>16</v>
      </c>
      <c r="N604" s="72">
        <v>0</v>
      </c>
      <c r="O604" s="146">
        <f t="shared" si="187"/>
        <v>1.0609999999999999</v>
      </c>
      <c r="P604" s="157">
        <f>10%</f>
        <v>0.1</v>
      </c>
      <c r="Q604" s="146">
        <f t="shared" si="188"/>
        <v>0.10600000000000001</v>
      </c>
      <c r="R604" s="146">
        <f t="shared" si="189"/>
        <v>3.0000000000000002E-2</v>
      </c>
      <c r="S604" s="146">
        <f t="shared" si="190"/>
        <v>2.6999999999999996E-2</v>
      </c>
      <c r="T604" s="146">
        <f t="shared" si="191"/>
        <v>0</v>
      </c>
      <c r="U604" s="146">
        <f t="shared" si="192"/>
        <v>5.3999999999999992E-2</v>
      </c>
      <c r="V604" s="146">
        <f t="shared" si="193"/>
        <v>2.6999999999999996E-2</v>
      </c>
      <c r="W604" s="146">
        <f t="shared" si="194"/>
        <v>2.6999999999999996E-2</v>
      </c>
      <c r="X604" s="146">
        <f t="shared" si="195"/>
        <v>2.6999999999999996E-2</v>
      </c>
    </row>
    <row r="605" spans="2:24" x14ac:dyDescent="0.2">
      <c r="B605" s="1" t="str">
        <f t="shared" si="196"/>
        <v>火系8</v>
      </c>
      <c r="C605" s="72">
        <f t="shared" si="178"/>
        <v>8</v>
      </c>
      <c r="D605" s="71" t="s">
        <v>3155</v>
      </c>
      <c r="E605" s="72" t="str">
        <f t="shared" si="179"/>
        <v>火炎</v>
      </c>
      <c r="F605" s="72"/>
      <c r="G605" s="72">
        <f t="shared" si="180"/>
        <v>52</v>
      </c>
      <c r="H605" s="72">
        <f t="shared" si="181"/>
        <v>21</v>
      </c>
      <c r="I605" s="72">
        <f t="shared" si="182"/>
        <v>30</v>
      </c>
      <c r="J605" s="72">
        <f t="shared" si="183"/>
        <v>12</v>
      </c>
      <c r="K605" s="72">
        <f t="shared" si="184"/>
        <v>35</v>
      </c>
      <c r="L605" s="72">
        <f t="shared" si="185"/>
        <v>0</v>
      </c>
      <c r="M605" s="72">
        <f t="shared" si="186"/>
        <v>19</v>
      </c>
      <c r="N605" s="72">
        <v>0</v>
      </c>
      <c r="O605" s="146">
        <f t="shared" si="187"/>
        <v>1.0840000000000001</v>
      </c>
      <c r="P605" s="157">
        <f>10%</f>
        <v>0.1</v>
      </c>
      <c r="Q605" s="146">
        <f t="shared" si="188"/>
        <v>0.10700000000000001</v>
      </c>
      <c r="R605" s="146">
        <f t="shared" si="189"/>
        <v>3.5000000000000003E-2</v>
      </c>
      <c r="S605" s="146">
        <f t="shared" si="190"/>
        <v>3.15E-2</v>
      </c>
      <c r="T605" s="146">
        <f t="shared" si="191"/>
        <v>0</v>
      </c>
      <c r="U605" s="146">
        <f t="shared" si="192"/>
        <v>6.3E-2</v>
      </c>
      <c r="V605" s="146">
        <f t="shared" si="193"/>
        <v>3.15E-2</v>
      </c>
      <c r="W605" s="146">
        <f t="shared" si="194"/>
        <v>3.15E-2</v>
      </c>
      <c r="X605" s="146">
        <f t="shared" si="195"/>
        <v>3.15E-2</v>
      </c>
    </row>
    <row r="606" spans="2:24" x14ac:dyDescent="0.2">
      <c r="B606" s="1" t="str">
        <f t="shared" si="196"/>
        <v>火系9</v>
      </c>
      <c r="C606" s="72">
        <f t="shared" si="178"/>
        <v>9</v>
      </c>
      <c r="D606" s="71" t="s">
        <v>3155</v>
      </c>
      <c r="E606" s="72" t="str">
        <f t="shared" si="179"/>
        <v>火炎</v>
      </c>
      <c r="F606" s="72"/>
      <c r="G606" s="72">
        <f t="shared" si="180"/>
        <v>62</v>
      </c>
      <c r="H606" s="72">
        <f t="shared" si="181"/>
        <v>23</v>
      </c>
      <c r="I606" s="72">
        <f t="shared" si="182"/>
        <v>34</v>
      </c>
      <c r="J606" s="72">
        <f t="shared" si="183"/>
        <v>14</v>
      </c>
      <c r="K606" s="72">
        <f t="shared" si="184"/>
        <v>39</v>
      </c>
      <c r="L606" s="72">
        <f t="shared" si="185"/>
        <v>0</v>
      </c>
      <c r="M606" s="72">
        <f t="shared" si="186"/>
        <v>22</v>
      </c>
      <c r="N606" s="72">
        <v>0</v>
      </c>
      <c r="O606" s="146">
        <f t="shared" si="187"/>
        <v>1.107</v>
      </c>
      <c r="P606" s="157">
        <f>10%</f>
        <v>0.1</v>
      </c>
      <c r="Q606" s="146">
        <f t="shared" si="188"/>
        <v>0.10800000000000001</v>
      </c>
      <c r="R606" s="146">
        <f t="shared" si="189"/>
        <v>0.04</v>
      </c>
      <c r="S606" s="146">
        <f t="shared" si="190"/>
        <v>3.5999999999999997E-2</v>
      </c>
      <c r="T606" s="146">
        <f t="shared" si="191"/>
        <v>0</v>
      </c>
      <c r="U606" s="146">
        <f t="shared" si="192"/>
        <v>7.1999999999999995E-2</v>
      </c>
      <c r="V606" s="146">
        <f t="shared" si="193"/>
        <v>3.5999999999999997E-2</v>
      </c>
      <c r="W606" s="146">
        <f t="shared" si="194"/>
        <v>3.5999999999999997E-2</v>
      </c>
      <c r="X606" s="146">
        <f t="shared" si="195"/>
        <v>3.5999999999999997E-2</v>
      </c>
    </row>
    <row r="607" spans="2:24" x14ac:dyDescent="0.2">
      <c r="B607" s="1" t="str">
        <f t="shared" si="196"/>
        <v>火系10</v>
      </c>
      <c r="C607" s="72">
        <f t="shared" si="178"/>
        <v>10</v>
      </c>
      <c r="D607" s="71" t="s">
        <v>3155</v>
      </c>
      <c r="E607" s="72" t="str">
        <f t="shared" si="179"/>
        <v>火炎</v>
      </c>
      <c r="F607" s="72"/>
      <c r="G607" s="72">
        <f t="shared" si="180"/>
        <v>70</v>
      </c>
      <c r="H607" s="72">
        <f t="shared" si="181"/>
        <v>25</v>
      </c>
      <c r="I607" s="72">
        <f t="shared" si="182"/>
        <v>36</v>
      </c>
      <c r="J607" s="72">
        <f t="shared" si="183"/>
        <v>16</v>
      </c>
      <c r="K607" s="72">
        <f t="shared" si="184"/>
        <v>42</v>
      </c>
      <c r="L607" s="72">
        <f t="shared" si="185"/>
        <v>0</v>
      </c>
      <c r="M607" s="72">
        <f t="shared" si="186"/>
        <v>25</v>
      </c>
      <c r="N607" s="72">
        <v>0</v>
      </c>
      <c r="O607" s="146">
        <f t="shared" si="187"/>
        <v>1.1300000000000001</v>
      </c>
      <c r="P607" s="157">
        <f>10%</f>
        <v>0.1</v>
      </c>
      <c r="Q607" s="146">
        <f t="shared" si="188"/>
        <v>0.10900000000000001</v>
      </c>
      <c r="R607" s="146">
        <f t="shared" si="189"/>
        <v>4.4999999999999998E-2</v>
      </c>
      <c r="S607" s="146">
        <f t="shared" si="190"/>
        <v>4.0499999999999994E-2</v>
      </c>
      <c r="T607" s="146">
        <f t="shared" si="191"/>
        <v>0</v>
      </c>
      <c r="U607" s="146">
        <f t="shared" si="192"/>
        <v>8.0999999999999989E-2</v>
      </c>
      <c r="V607" s="146">
        <f t="shared" si="193"/>
        <v>4.0499999999999994E-2</v>
      </c>
      <c r="W607" s="146">
        <f t="shared" si="194"/>
        <v>4.0499999999999994E-2</v>
      </c>
      <c r="X607" s="146">
        <f t="shared" si="195"/>
        <v>4.0499999999999994E-2</v>
      </c>
    </row>
    <row r="608" spans="2:24" x14ac:dyDescent="0.2">
      <c r="B608" s="1" t="str">
        <f t="shared" si="196"/>
        <v>火系11</v>
      </c>
      <c r="C608" s="72">
        <f t="shared" si="178"/>
        <v>11</v>
      </c>
      <c r="D608" s="71" t="s">
        <v>3155</v>
      </c>
      <c r="E608" s="72" t="str">
        <f t="shared" si="179"/>
        <v>火炎</v>
      </c>
      <c r="F608" s="72"/>
      <c r="G608" s="72">
        <f t="shared" si="180"/>
        <v>81</v>
      </c>
      <c r="H608" s="72">
        <f t="shared" si="181"/>
        <v>27</v>
      </c>
      <c r="I608" s="72">
        <f t="shared" si="182"/>
        <v>39</v>
      </c>
      <c r="J608" s="72">
        <f t="shared" si="183"/>
        <v>18</v>
      </c>
      <c r="K608" s="72">
        <f t="shared" si="184"/>
        <v>47</v>
      </c>
      <c r="L608" s="72">
        <f t="shared" si="185"/>
        <v>0</v>
      </c>
      <c r="M608" s="72">
        <f t="shared" si="186"/>
        <v>29</v>
      </c>
      <c r="N608" s="72">
        <v>0</v>
      </c>
      <c r="O608" s="146">
        <f t="shared" si="187"/>
        <v>1.153</v>
      </c>
      <c r="P608" s="157">
        <f>10%</f>
        <v>0.1</v>
      </c>
      <c r="Q608" s="146">
        <f t="shared" si="188"/>
        <v>0.11000000000000001</v>
      </c>
      <c r="R608" s="146">
        <f t="shared" si="189"/>
        <v>4.9999999999999996E-2</v>
      </c>
      <c r="S608" s="146">
        <f t="shared" si="190"/>
        <v>4.4999999999999991E-2</v>
      </c>
      <c r="T608" s="146">
        <f t="shared" si="191"/>
        <v>0</v>
      </c>
      <c r="U608" s="146">
        <f t="shared" si="192"/>
        <v>8.9999999999999983E-2</v>
      </c>
      <c r="V608" s="146">
        <f t="shared" si="193"/>
        <v>4.4999999999999991E-2</v>
      </c>
      <c r="W608" s="146">
        <f t="shared" si="194"/>
        <v>4.4999999999999991E-2</v>
      </c>
      <c r="X608" s="146">
        <f t="shared" si="195"/>
        <v>4.4999999999999991E-2</v>
      </c>
    </row>
    <row r="609" spans="2:24" x14ac:dyDescent="0.2">
      <c r="B609" s="1" t="str">
        <f t="shared" si="196"/>
        <v>火系12</v>
      </c>
      <c r="C609" s="72">
        <f t="shared" si="178"/>
        <v>12</v>
      </c>
      <c r="D609" s="71" t="s">
        <v>3155</v>
      </c>
      <c r="E609" s="72" t="str">
        <f t="shared" si="179"/>
        <v>火炎</v>
      </c>
      <c r="F609" s="72"/>
      <c r="G609" s="72">
        <f t="shared" si="180"/>
        <v>93</v>
      </c>
      <c r="H609" s="72">
        <f t="shared" si="181"/>
        <v>29</v>
      </c>
      <c r="I609" s="72">
        <f t="shared" si="182"/>
        <v>43</v>
      </c>
      <c r="J609" s="72">
        <f t="shared" si="183"/>
        <v>20</v>
      </c>
      <c r="K609" s="72">
        <f t="shared" si="184"/>
        <v>50</v>
      </c>
      <c r="L609" s="72">
        <f t="shared" si="185"/>
        <v>0</v>
      </c>
      <c r="M609" s="72">
        <f t="shared" si="186"/>
        <v>33</v>
      </c>
      <c r="N609" s="72">
        <v>0</v>
      </c>
      <c r="O609" s="146">
        <f t="shared" si="187"/>
        <v>1.1759999999999999</v>
      </c>
      <c r="P609" s="157">
        <f>10%</f>
        <v>0.1</v>
      </c>
      <c r="Q609" s="146">
        <f t="shared" si="188"/>
        <v>0.11100000000000002</v>
      </c>
      <c r="R609" s="146">
        <f t="shared" si="189"/>
        <v>5.4999999999999993E-2</v>
      </c>
      <c r="S609" s="146">
        <f t="shared" si="190"/>
        <v>4.9499999999999988E-2</v>
      </c>
      <c r="T609" s="146">
        <f t="shared" si="191"/>
        <v>0</v>
      </c>
      <c r="U609" s="146">
        <f t="shared" si="192"/>
        <v>9.8999999999999977E-2</v>
      </c>
      <c r="V609" s="146">
        <f t="shared" si="193"/>
        <v>4.9499999999999988E-2</v>
      </c>
      <c r="W609" s="146">
        <f t="shared" si="194"/>
        <v>4.9499999999999988E-2</v>
      </c>
      <c r="X609" s="146">
        <f t="shared" si="195"/>
        <v>4.9499999999999988E-2</v>
      </c>
    </row>
    <row r="610" spans="2:24" x14ac:dyDescent="0.2">
      <c r="B610" s="1" t="str">
        <f t="shared" si="196"/>
        <v>火系13</v>
      </c>
      <c r="C610" s="72">
        <f t="shared" si="178"/>
        <v>13</v>
      </c>
      <c r="D610" s="71" t="s">
        <v>3155</v>
      </c>
      <c r="E610" s="72" t="str">
        <f t="shared" si="179"/>
        <v>火炎</v>
      </c>
      <c r="F610" s="72"/>
      <c r="G610" s="72">
        <f t="shared" si="180"/>
        <v>105</v>
      </c>
      <c r="H610" s="72">
        <f t="shared" si="181"/>
        <v>31</v>
      </c>
      <c r="I610" s="72">
        <f t="shared" si="182"/>
        <v>46</v>
      </c>
      <c r="J610" s="72">
        <f t="shared" si="183"/>
        <v>22</v>
      </c>
      <c r="K610" s="72">
        <f t="shared" si="184"/>
        <v>55</v>
      </c>
      <c r="L610" s="72">
        <f t="shared" si="185"/>
        <v>0</v>
      </c>
      <c r="M610" s="72">
        <f t="shared" si="186"/>
        <v>37</v>
      </c>
      <c r="N610" s="72">
        <v>0</v>
      </c>
      <c r="O610" s="146">
        <f t="shared" si="187"/>
        <v>1.1990000000000001</v>
      </c>
      <c r="P610" s="157">
        <f>10%</f>
        <v>0.1</v>
      </c>
      <c r="Q610" s="146">
        <f t="shared" si="188"/>
        <v>0.11200000000000002</v>
      </c>
      <c r="R610" s="146">
        <f t="shared" si="189"/>
        <v>5.9999999999999991E-2</v>
      </c>
      <c r="S610" s="146">
        <f t="shared" si="190"/>
        <v>5.3999999999999992E-2</v>
      </c>
      <c r="T610" s="146">
        <f t="shared" si="191"/>
        <v>0</v>
      </c>
      <c r="U610" s="146">
        <f t="shared" si="192"/>
        <v>0.10799999999999998</v>
      </c>
      <c r="V610" s="146">
        <f t="shared" si="193"/>
        <v>5.3999999999999992E-2</v>
      </c>
      <c r="W610" s="146">
        <f t="shared" si="194"/>
        <v>5.3999999999999992E-2</v>
      </c>
      <c r="X610" s="146">
        <f t="shared" si="195"/>
        <v>5.3999999999999992E-2</v>
      </c>
    </row>
    <row r="611" spans="2:24" x14ac:dyDescent="0.2">
      <c r="B611" s="1" t="str">
        <f t="shared" si="196"/>
        <v>火系14</v>
      </c>
      <c r="C611" s="72">
        <f t="shared" si="178"/>
        <v>14</v>
      </c>
      <c r="D611" s="71" t="s">
        <v>3155</v>
      </c>
      <c r="E611" s="72" t="str">
        <f t="shared" si="179"/>
        <v>火炎</v>
      </c>
      <c r="F611" s="72"/>
      <c r="G611" s="72">
        <f t="shared" si="180"/>
        <v>117</v>
      </c>
      <c r="H611" s="72">
        <f t="shared" si="181"/>
        <v>34</v>
      </c>
      <c r="I611" s="72">
        <f t="shared" si="182"/>
        <v>51</v>
      </c>
      <c r="J611" s="72">
        <f t="shared" si="183"/>
        <v>25</v>
      </c>
      <c r="K611" s="72">
        <f t="shared" si="184"/>
        <v>59</v>
      </c>
      <c r="L611" s="72">
        <f t="shared" si="185"/>
        <v>0</v>
      </c>
      <c r="M611" s="72">
        <f t="shared" si="186"/>
        <v>41</v>
      </c>
      <c r="N611" s="72">
        <v>0</v>
      </c>
      <c r="O611" s="146">
        <f t="shared" si="187"/>
        <v>1.222</v>
      </c>
      <c r="P611" s="157">
        <f>10%</f>
        <v>0.1</v>
      </c>
      <c r="Q611" s="146">
        <f t="shared" si="188"/>
        <v>0.11300000000000002</v>
      </c>
      <c r="R611" s="146">
        <f t="shared" si="189"/>
        <v>6.4999999999999988E-2</v>
      </c>
      <c r="S611" s="146">
        <f t="shared" si="190"/>
        <v>5.8499999999999996E-2</v>
      </c>
      <c r="T611" s="146">
        <f t="shared" si="191"/>
        <v>0</v>
      </c>
      <c r="U611" s="146">
        <f t="shared" si="192"/>
        <v>0.11699999999999999</v>
      </c>
      <c r="V611" s="146">
        <f t="shared" si="193"/>
        <v>5.8499999999999996E-2</v>
      </c>
      <c r="W611" s="146">
        <f t="shared" si="194"/>
        <v>5.8499999999999996E-2</v>
      </c>
      <c r="X611" s="146">
        <f t="shared" si="195"/>
        <v>5.8499999999999996E-2</v>
      </c>
    </row>
    <row r="612" spans="2:24" x14ac:dyDescent="0.2">
      <c r="B612" s="1" t="str">
        <f t="shared" si="196"/>
        <v>火系15</v>
      </c>
      <c r="C612" s="72">
        <f t="shared" si="178"/>
        <v>15</v>
      </c>
      <c r="D612" s="71" t="s">
        <v>3155</v>
      </c>
      <c r="E612" s="72" t="str">
        <f t="shared" si="179"/>
        <v>火炎</v>
      </c>
      <c r="F612" s="72"/>
      <c r="G612" s="72">
        <f t="shared" si="180"/>
        <v>132</v>
      </c>
      <c r="H612" s="72">
        <f t="shared" si="181"/>
        <v>37</v>
      </c>
      <c r="I612" s="72">
        <f t="shared" si="182"/>
        <v>54</v>
      </c>
      <c r="J612" s="72">
        <f t="shared" si="183"/>
        <v>27</v>
      </c>
      <c r="K612" s="72">
        <f t="shared" si="184"/>
        <v>65</v>
      </c>
      <c r="L612" s="72">
        <f t="shared" si="185"/>
        <v>0</v>
      </c>
      <c r="M612" s="72">
        <f t="shared" si="186"/>
        <v>45</v>
      </c>
      <c r="N612" s="72">
        <v>0</v>
      </c>
      <c r="O612" s="146">
        <f t="shared" si="187"/>
        <v>1.2450000000000001</v>
      </c>
      <c r="P612" s="157">
        <f>10%</f>
        <v>0.1</v>
      </c>
      <c r="Q612" s="146">
        <f t="shared" si="188"/>
        <v>0.11400000000000002</v>
      </c>
      <c r="R612" s="146">
        <f t="shared" si="189"/>
        <v>6.9999999999999993E-2</v>
      </c>
      <c r="S612" s="146">
        <f t="shared" si="190"/>
        <v>6.3E-2</v>
      </c>
      <c r="T612" s="146">
        <f t="shared" si="191"/>
        <v>0</v>
      </c>
      <c r="U612" s="146">
        <f t="shared" si="192"/>
        <v>0.126</v>
      </c>
      <c r="V612" s="146">
        <f t="shared" si="193"/>
        <v>6.3E-2</v>
      </c>
      <c r="W612" s="146">
        <f t="shared" si="194"/>
        <v>6.3E-2</v>
      </c>
      <c r="X612" s="146">
        <f t="shared" si="195"/>
        <v>6.3E-2</v>
      </c>
    </row>
    <row r="613" spans="2:24" x14ac:dyDescent="0.2">
      <c r="B613" s="1" t="str">
        <f t="shared" si="196"/>
        <v>火系16</v>
      </c>
      <c r="C613" s="72">
        <f t="shared" si="178"/>
        <v>16</v>
      </c>
      <c r="D613" s="71" t="s">
        <v>3155</v>
      </c>
      <c r="E613" s="72" t="str">
        <f t="shared" si="179"/>
        <v>火炎</v>
      </c>
      <c r="F613" s="72"/>
      <c r="G613" s="72">
        <f t="shared" si="180"/>
        <v>145</v>
      </c>
      <c r="H613" s="72">
        <f t="shared" si="181"/>
        <v>40</v>
      </c>
      <c r="I613" s="72">
        <f t="shared" si="182"/>
        <v>58</v>
      </c>
      <c r="J613" s="72">
        <f t="shared" si="183"/>
        <v>29</v>
      </c>
      <c r="K613" s="72">
        <f t="shared" si="184"/>
        <v>70</v>
      </c>
      <c r="L613" s="72">
        <f t="shared" si="185"/>
        <v>0</v>
      </c>
      <c r="M613" s="72">
        <f t="shared" si="186"/>
        <v>49</v>
      </c>
      <c r="N613" s="72">
        <v>0</v>
      </c>
      <c r="O613" s="146">
        <f t="shared" si="187"/>
        <v>1.268</v>
      </c>
      <c r="P613" s="157">
        <f>10%</f>
        <v>0.1</v>
      </c>
      <c r="Q613" s="146">
        <f t="shared" si="188"/>
        <v>0.11500000000000002</v>
      </c>
      <c r="R613" s="146">
        <f t="shared" si="189"/>
        <v>7.4999999999999997E-2</v>
      </c>
      <c r="S613" s="146">
        <f t="shared" si="190"/>
        <v>6.7500000000000004E-2</v>
      </c>
      <c r="T613" s="146">
        <f t="shared" si="191"/>
        <v>0</v>
      </c>
      <c r="U613" s="146">
        <f t="shared" si="192"/>
        <v>0.13500000000000001</v>
      </c>
      <c r="V613" s="146">
        <f t="shared" si="193"/>
        <v>6.7500000000000004E-2</v>
      </c>
      <c r="W613" s="146">
        <f t="shared" si="194"/>
        <v>6.7500000000000004E-2</v>
      </c>
      <c r="X613" s="146">
        <f t="shared" si="195"/>
        <v>6.7500000000000004E-2</v>
      </c>
    </row>
    <row r="614" spans="2:24" x14ac:dyDescent="0.2">
      <c r="B614" s="1" t="str">
        <f t="shared" si="196"/>
        <v>火系17</v>
      </c>
      <c r="C614" s="72">
        <f t="shared" si="178"/>
        <v>17</v>
      </c>
      <c r="D614" s="71" t="s">
        <v>3155</v>
      </c>
      <c r="E614" s="72" t="str">
        <f t="shared" si="179"/>
        <v>火炎</v>
      </c>
      <c r="F614" s="72"/>
      <c r="G614" s="72">
        <f t="shared" si="180"/>
        <v>158</v>
      </c>
      <c r="H614" s="72">
        <f t="shared" si="181"/>
        <v>43</v>
      </c>
      <c r="I614" s="72">
        <f t="shared" si="182"/>
        <v>62</v>
      </c>
      <c r="J614" s="72">
        <f t="shared" si="183"/>
        <v>32</v>
      </c>
      <c r="K614" s="72">
        <f t="shared" si="184"/>
        <v>75</v>
      </c>
      <c r="L614" s="72">
        <f t="shared" si="185"/>
        <v>0</v>
      </c>
      <c r="M614" s="72">
        <f t="shared" si="186"/>
        <v>54</v>
      </c>
      <c r="N614" s="72">
        <v>0</v>
      </c>
      <c r="O614" s="146">
        <f t="shared" si="187"/>
        <v>1.2909999999999999</v>
      </c>
      <c r="P614" s="157">
        <f>10%</f>
        <v>0.1</v>
      </c>
      <c r="Q614" s="146">
        <f t="shared" si="188"/>
        <v>0.11600000000000002</v>
      </c>
      <c r="R614" s="146">
        <f t="shared" si="189"/>
        <v>0.08</v>
      </c>
      <c r="S614" s="146">
        <f t="shared" si="190"/>
        <v>7.2000000000000008E-2</v>
      </c>
      <c r="T614" s="146">
        <f t="shared" si="191"/>
        <v>0</v>
      </c>
      <c r="U614" s="146">
        <f t="shared" si="192"/>
        <v>0.14400000000000002</v>
      </c>
      <c r="V614" s="146">
        <f t="shared" si="193"/>
        <v>7.2000000000000008E-2</v>
      </c>
      <c r="W614" s="146">
        <f t="shared" si="194"/>
        <v>7.2000000000000008E-2</v>
      </c>
      <c r="X614" s="146">
        <f t="shared" si="195"/>
        <v>7.2000000000000008E-2</v>
      </c>
    </row>
    <row r="615" spans="2:24" x14ac:dyDescent="0.2">
      <c r="B615" s="1" t="str">
        <f t="shared" si="196"/>
        <v>火系18</v>
      </c>
      <c r="C615" s="72">
        <f t="shared" si="178"/>
        <v>18</v>
      </c>
      <c r="D615" s="71" t="s">
        <v>3155</v>
      </c>
      <c r="E615" s="72" t="str">
        <f t="shared" si="179"/>
        <v>火炎</v>
      </c>
      <c r="F615" s="72"/>
      <c r="G615" s="72">
        <f t="shared" si="180"/>
        <v>170</v>
      </c>
      <c r="H615" s="72">
        <f t="shared" si="181"/>
        <v>46</v>
      </c>
      <c r="I615" s="72">
        <f t="shared" si="182"/>
        <v>68</v>
      </c>
      <c r="J615" s="72">
        <f t="shared" si="183"/>
        <v>35</v>
      </c>
      <c r="K615" s="72">
        <f t="shared" si="184"/>
        <v>80</v>
      </c>
      <c r="L615" s="72">
        <f t="shared" si="185"/>
        <v>0</v>
      </c>
      <c r="M615" s="72">
        <f t="shared" si="186"/>
        <v>59</v>
      </c>
      <c r="N615" s="72">
        <v>0</v>
      </c>
      <c r="O615" s="146">
        <f t="shared" si="187"/>
        <v>1.3140000000000001</v>
      </c>
      <c r="P615" s="157">
        <f>10%</f>
        <v>0.1</v>
      </c>
      <c r="Q615" s="146">
        <f t="shared" si="188"/>
        <v>0.11700000000000002</v>
      </c>
      <c r="R615" s="146">
        <f t="shared" si="189"/>
        <v>8.5000000000000006E-2</v>
      </c>
      <c r="S615" s="146">
        <f t="shared" si="190"/>
        <v>7.6500000000000012E-2</v>
      </c>
      <c r="T615" s="146">
        <f t="shared" si="191"/>
        <v>0</v>
      </c>
      <c r="U615" s="146">
        <f t="shared" si="192"/>
        <v>0.15300000000000002</v>
      </c>
      <c r="V615" s="146">
        <f t="shared" si="193"/>
        <v>7.6500000000000012E-2</v>
      </c>
      <c r="W615" s="146">
        <f t="shared" si="194"/>
        <v>7.6500000000000012E-2</v>
      </c>
      <c r="X615" s="146">
        <f t="shared" si="195"/>
        <v>7.6500000000000012E-2</v>
      </c>
    </row>
    <row r="616" spans="2:24" x14ac:dyDescent="0.2">
      <c r="B616" s="1" t="str">
        <f t="shared" si="196"/>
        <v>火系19</v>
      </c>
      <c r="C616" s="72">
        <f t="shared" ref="C616:C679" si="197">C517</f>
        <v>19</v>
      </c>
      <c r="D616" s="71" t="s">
        <v>3155</v>
      </c>
      <c r="E616" s="72" t="str">
        <f t="shared" si="179"/>
        <v>火炎</v>
      </c>
      <c r="F616" s="72"/>
      <c r="G616" s="72">
        <f t="shared" si="180"/>
        <v>183</v>
      </c>
      <c r="H616" s="72">
        <f t="shared" si="181"/>
        <v>49</v>
      </c>
      <c r="I616" s="72">
        <f t="shared" si="182"/>
        <v>72</v>
      </c>
      <c r="J616" s="72">
        <f t="shared" si="183"/>
        <v>37</v>
      </c>
      <c r="K616" s="72">
        <f t="shared" si="184"/>
        <v>86</v>
      </c>
      <c r="L616" s="72">
        <f t="shared" si="185"/>
        <v>0</v>
      </c>
      <c r="M616" s="72">
        <f t="shared" si="186"/>
        <v>64</v>
      </c>
      <c r="N616" s="72">
        <v>0</v>
      </c>
      <c r="O616" s="146">
        <f t="shared" si="187"/>
        <v>1.337</v>
      </c>
      <c r="P616" s="157">
        <f>10%</f>
        <v>0.1</v>
      </c>
      <c r="Q616" s="146">
        <f t="shared" si="188"/>
        <v>0.11800000000000002</v>
      </c>
      <c r="R616" s="146">
        <f t="shared" si="189"/>
        <v>9.0000000000000011E-2</v>
      </c>
      <c r="S616" s="146">
        <f t="shared" si="190"/>
        <v>8.1000000000000016E-2</v>
      </c>
      <c r="T616" s="146">
        <f t="shared" si="191"/>
        <v>0</v>
      </c>
      <c r="U616" s="146">
        <f t="shared" si="192"/>
        <v>0.16200000000000003</v>
      </c>
      <c r="V616" s="146">
        <f t="shared" si="193"/>
        <v>8.1000000000000016E-2</v>
      </c>
      <c r="W616" s="146">
        <f t="shared" si="194"/>
        <v>8.1000000000000016E-2</v>
      </c>
      <c r="X616" s="146">
        <f t="shared" si="195"/>
        <v>8.1000000000000016E-2</v>
      </c>
    </row>
    <row r="617" spans="2:24" x14ac:dyDescent="0.2">
      <c r="B617" s="1" t="str">
        <f t="shared" si="196"/>
        <v>火系20</v>
      </c>
      <c r="C617" s="72">
        <f t="shared" si="197"/>
        <v>20</v>
      </c>
      <c r="D617" s="71" t="s">
        <v>3155</v>
      </c>
      <c r="E617" s="72" t="str">
        <f t="shared" si="179"/>
        <v>火炎</v>
      </c>
      <c r="F617" s="72"/>
      <c r="G617" s="72">
        <f t="shared" si="180"/>
        <v>198</v>
      </c>
      <c r="H617" s="72">
        <f t="shared" si="181"/>
        <v>52</v>
      </c>
      <c r="I617" s="72">
        <f t="shared" si="182"/>
        <v>77</v>
      </c>
      <c r="J617" s="72">
        <f t="shared" si="183"/>
        <v>40</v>
      </c>
      <c r="K617" s="72">
        <f t="shared" si="184"/>
        <v>93</v>
      </c>
      <c r="L617" s="72">
        <f t="shared" si="185"/>
        <v>0</v>
      </c>
      <c r="M617" s="72">
        <f t="shared" si="186"/>
        <v>69</v>
      </c>
      <c r="N617" s="72">
        <v>0</v>
      </c>
      <c r="O617" s="146">
        <f t="shared" si="187"/>
        <v>1.36</v>
      </c>
      <c r="P617" s="157">
        <f>10%</f>
        <v>0.1</v>
      </c>
      <c r="Q617" s="146">
        <f t="shared" si="188"/>
        <v>0.11900000000000002</v>
      </c>
      <c r="R617" s="146">
        <f t="shared" si="189"/>
        <v>9.5000000000000015E-2</v>
      </c>
      <c r="S617" s="146">
        <f t="shared" si="190"/>
        <v>8.550000000000002E-2</v>
      </c>
      <c r="T617" s="146">
        <f t="shared" si="191"/>
        <v>0</v>
      </c>
      <c r="U617" s="146">
        <f t="shared" si="192"/>
        <v>0.17100000000000004</v>
      </c>
      <c r="V617" s="146">
        <f t="shared" si="193"/>
        <v>8.550000000000002E-2</v>
      </c>
      <c r="W617" s="146">
        <f t="shared" si="194"/>
        <v>8.550000000000002E-2</v>
      </c>
      <c r="X617" s="146">
        <f t="shared" si="195"/>
        <v>8.550000000000002E-2</v>
      </c>
    </row>
    <row r="618" spans="2:24" x14ac:dyDescent="0.2">
      <c r="B618" s="1" t="str">
        <f t="shared" si="196"/>
        <v>火系21</v>
      </c>
      <c r="C618" s="72">
        <f t="shared" si="197"/>
        <v>21</v>
      </c>
      <c r="D618" s="71" t="s">
        <v>3155</v>
      </c>
      <c r="E618" s="72" t="str">
        <f t="shared" si="179"/>
        <v>火炎</v>
      </c>
      <c r="F618" s="72"/>
      <c r="G618" s="72">
        <f t="shared" si="180"/>
        <v>213</v>
      </c>
      <c r="H618" s="72">
        <f t="shared" si="181"/>
        <v>55</v>
      </c>
      <c r="I618" s="72">
        <f t="shared" si="182"/>
        <v>82</v>
      </c>
      <c r="J618" s="72">
        <f t="shared" si="183"/>
        <v>44</v>
      </c>
      <c r="K618" s="72">
        <f t="shared" si="184"/>
        <v>98</v>
      </c>
      <c r="L618" s="72">
        <f t="shared" si="185"/>
        <v>0</v>
      </c>
      <c r="M618" s="72">
        <f t="shared" si="186"/>
        <v>74</v>
      </c>
      <c r="N618" s="72">
        <v>0</v>
      </c>
      <c r="O618" s="146">
        <f t="shared" si="187"/>
        <v>1.383</v>
      </c>
      <c r="P618" s="157">
        <f>10%</f>
        <v>0.1</v>
      </c>
      <c r="Q618" s="146">
        <f t="shared" si="188"/>
        <v>0.12000000000000002</v>
      </c>
      <c r="R618" s="146">
        <f t="shared" si="189"/>
        <v>0.10000000000000002</v>
      </c>
      <c r="S618" s="146">
        <f t="shared" si="190"/>
        <v>9.0000000000000024E-2</v>
      </c>
      <c r="T618" s="146">
        <f t="shared" si="191"/>
        <v>0</v>
      </c>
      <c r="U618" s="146">
        <f t="shared" si="192"/>
        <v>0.18000000000000005</v>
      </c>
      <c r="V618" s="146">
        <f t="shared" si="193"/>
        <v>9.0000000000000024E-2</v>
      </c>
      <c r="W618" s="146">
        <f t="shared" si="194"/>
        <v>9.0000000000000024E-2</v>
      </c>
      <c r="X618" s="146">
        <f t="shared" si="195"/>
        <v>9.0000000000000024E-2</v>
      </c>
    </row>
    <row r="619" spans="2:24" x14ac:dyDescent="0.2">
      <c r="B619" s="1" t="str">
        <f t="shared" si="196"/>
        <v>火系22</v>
      </c>
      <c r="C619" s="72">
        <f t="shared" si="197"/>
        <v>22</v>
      </c>
      <c r="D619" s="71" t="s">
        <v>3155</v>
      </c>
      <c r="E619" s="72" t="str">
        <f t="shared" si="179"/>
        <v>火炎</v>
      </c>
      <c r="F619" s="72"/>
      <c r="G619" s="72">
        <f t="shared" si="180"/>
        <v>227</v>
      </c>
      <c r="H619" s="72">
        <f t="shared" si="181"/>
        <v>58</v>
      </c>
      <c r="I619" s="72">
        <f t="shared" si="182"/>
        <v>87</v>
      </c>
      <c r="J619" s="72">
        <f t="shared" si="183"/>
        <v>46</v>
      </c>
      <c r="K619" s="72">
        <f t="shared" si="184"/>
        <v>105</v>
      </c>
      <c r="L619" s="72">
        <f t="shared" si="185"/>
        <v>0</v>
      </c>
      <c r="M619" s="72">
        <f t="shared" si="186"/>
        <v>79</v>
      </c>
      <c r="N619" s="72">
        <v>0</v>
      </c>
      <c r="O619" s="146">
        <f t="shared" si="187"/>
        <v>1.4059999999999999</v>
      </c>
      <c r="P619" s="157">
        <f>10%</f>
        <v>0.1</v>
      </c>
      <c r="Q619" s="146">
        <f t="shared" si="188"/>
        <v>0.12100000000000002</v>
      </c>
      <c r="R619" s="146">
        <f t="shared" si="189"/>
        <v>0.10500000000000002</v>
      </c>
      <c r="S619" s="146">
        <f t="shared" si="190"/>
        <v>9.4500000000000028E-2</v>
      </c>
      <c r="T619" s="146">
        <f t="shared" si="191"/>
        <v>0</v>
      </c>
      <c r="U619" s="146">
        <f t="shared" si="192"/>
        <v>0.18900000000000006</v>
      </c>
      <c r="V619" s="146">
        <f t="shared" si="193"/>
        <v>9.4500000000000028E-2</v>
      </c>
      <c r="W619" s="146">
        <f t="shared" si="194"/>
        <v>9.4500000000000028E-2</v>
      </c>
      <c r="X619" s="146">
        <f t="shared" si="195"/>
        <v>9.4500000000000028E-2</v>
      </c>
    </row>
    <row r="620" spans="2:24" x14ac:dyDescent="0.2">
      <c r="B620" s="1" t="str">
        <f t="shared" si="196"/>
        <v>火系23</v>
      </c>
      <c r="C620" s="72">
        <f t="shared" si="197"/>
        <v>23</v>
      </c>
      <c r="D620" s="71" t="s">
        <v>3155</v>
      </c>
      <c r="E620" s="72" t="str">
        <f t="shared" si="179"/>
        <v>火炎</v>
      </c>
      <c r="F620" s="72"/>
      <c r="G620" s="72">
        <f t="shared" si="180"/>
        <v>242</v>
      </c>
      <c r="H620" s="72">
        <f t="shared" si="181"/>
        <v>61</v>
      </c>
      <c r="I620" s="72">
        <f t="shared" si="182"/>
        <v>93</v>
      </c>
      <c r="J620" s="72">
        <f t="shared" si="183"/>
        <v>50</v>
      </c>
      <c r="K620" s="72">
        <f t="shared" si="184"/>
        <v>111</v>
      </c>
      <c r="L620" s="72">
        <f t="shared" si="185"/>
        <v>0</v>
      </c>
      <c r="M620" s="72">
        <f t="shared" si="186"/>
        <v>84</v>
      </c>
      <c r="N620" s="72">
        <v>0</v>
      </c>
      <c r="O620" s="146">
        <f t="shared" si="187"/>
        <v>1.429</v>
      </c>
      <c r="P620" s="157">
        <f>10%</f>
        <v>0.1</v>
      </c>
      <c r="Q620" s="146">
        <f t="shared" si="188"/>
        <v>0.12200000000000003</v>
      </c>
      <c r="R620" s="146">
        <f t="shared" si="189"/>
        <v>0.11000000000000003</v>
      </c>
      <c r="S620" s="146">
        <f t="shared" si="190"/>
        <v>9.9000000000000032E-2</v>
      </c>
      <c r="T620" s="146">
        <f t="shared" si="191"/>
        <v>0</v>
      </c>
      <c r="U620" s="146">
        <f t="shared" si="192"/>
        <v>0.19800000000000006</v>
      </c>
      <c r="V620" s="146">
        <f t="shared" si="193"/>
        <v>9.9000000000000032E-2</v>
      </c>
      <c r="W620" s="146">
        <f t="shared" si="194"/>
        <v>9.9000000000000032E-2</v>
      </c>
      <c r="X620" s="146">
        <f t="shared" si="195"/>
        <v>9.9000000000000032E-2</v>
      </c>
    </row>
    <row r="621" spans="2:24" x14ac:dyDescent="0.2">
      <c r="B621" s="1" t="str">
        <f t="shared" si="196"/>
        <v>火系24</v>
      </c>
      <c r="C621" s="72">
        <f t="shared" si="197"/>
        <v>24</v>
      </c>
      <c r="D621" s="71" t="s">
        <v>3155</v>
      </c>
      <c r="E621" s="72" t="str">
        <f t="shared" si="179"/>
        <v>火炎</v>
      </c>
      <c r="F621" s="72"/>
      <c r="G621" s="72">
        <f t="shared" si="180"/>
        <v>258</v>
      </c>
      <c r="H621" s="72">
        <f t="shared" si="181"/>
        <v>64</v>
      </c>
      <c r="I621" s="72">
        <f t="shared" si="182"/>
        <v>98</v>
      </c>
      <c r="J621" s="72">
        <f t="shared" si="183"/>
        <v>53</v>
      </c>
      <c r="K621" s="72">
        <f t="shared" si="184"/>
        <v>118</v>
      </c>
      <c r="L621" s="72">
        <f t="shared" si="185"/>
        <v>0</v>
      </c>
      <c r="M621" s="72">
        <f t="shared" si="186"/>
        <v>90</v>
      </c>
      <c r="N621" s="72">
        <v>0</v>
      </c>
      <c r="O621" s="146">
        <f t="shared" si="187"/>
        <v>1.452</v>
      </c>
      <c r="P621" s="157">
        <f>10%</f>
        <v>0.1</v>
      </c>
      <c r="Q621" s="146">
        <f t="shared" si="188"/>
        <v>0.12300000000000003</v>
      </c>
      <c r="R621" s="146">
        <f t="shared" si="189"/>
        <v>0.11500000000000003</v>
      </c>
      <c r="S621" s="146">
        <f t="shared" si="190"/>
        <v>0.10350000000000004</v>
      </c>
      <c r="T621" s="146">
        <f t="shared" si="191"/>
        <v>0</v>
      </c>
      <c r="U621" s="146">
        <f t="shared" si="192"/>
        <v>0.20700000000000007</v>
      </c>
      <c r="V621" s="146">
        <f t="shared" si="193"/>
        <v>0.10350000000000004</v>
      </c>
      <c r="W621" s="146">
        <f t="shared" si="194"/>
        <v>0.10350000000000004</v>
      </c>
      <c r="X621" s="146">
        <f t="shared" si="195"/>
        <v>0.10350000000000004</v>
      </c>
    </row>
    <row r="622" spans="2:24" x14ac:dyDescent="0.2">
      <c r="B622" s="1" t="str">
        <f t="shared" si="196"/>
        <v>火系25</v>
      </c>
      <c r="C622" s="72">
        <f t="shared" si="197"/>
        <v>25</v>
      </c>
      <c r="D622" s="71" t="s">
        <v>3155</v>
      </c>
      <c r="E622" s="72" t="str">
        <f t="shared" si="179"/>
        <v>火炎</v>
      </c>
      <c r="F622" s="72"/>
      <c r="G622" s="72">
        <f t="shared" si="180"/>
        <v>275</v>
      </c>
      <c r="H622" s="72">
        <f t="shared" si="181"/>
        <v>67</v>
      </c>
      <c r="I622" s="72">
        <f t="shared" si="182"/>
        <v>104</v>
      </c>
      <c r="J622" s="72">
        <f t="shared" si="183"/>
        <v>56</v>
      </c>
      <c r="K622" s="72">
        <f t="shared" si="184"/>
        <v>125</v>
      </c>
      <c r="L622" s="72">
        <f t="shared" si="185"/>
        <v>0</v>
      </c>
      <c r="M622" s="72">
        <f t="shared" si="186"/>
        <v>96</v>
      </c>
      <c r="N622" s="72">
        <v>0</v>
      </c>
      <c r="O622" s="146">
        <f t="shared" si="187"/>
        <v>1.4750000000000001</v>
      </c>
      <c r="P622" s="157">
        <f>10%</f>
        <v>0.1</v>
      </c>
      <c r="Q622" s="146">
        <f t="shared" si="188"/>
        <v>0.12400000000000003</v>
      </c>
      <c r="R622" s="146">
        <f t="shared" si="189"/>
        <v>0.12000000000000004</v>
      </c>
      <c r="S622" s="146">
        <f t="shared" si="190"/>
        <v>0.10800000000000004</v>
      </c>
      <c r="T622" s="146">
        <f t="shared" si="191"/>
        <v>0</v>
      </c>
      <c r="U622" s="146">
        <f t="shared" si="192"/>
        <v>0.21600000000000008</v>
      </c>
      <c r="V622" s="146">
        <f t="shared" si="193"/>
        <v>0.10800000000000004</v>
      </c>
      <c r="W622" s="146">
        <f t="shared" si="194"/>
        <v>0.10800000000000004</v>
      </c>
      <c r="X622" s="146">
        <f t="shared" si="195"/>
        <v>0.10800000000000004</v>
      </c>
    </row>
    <row r="623" spans="2:24" x14ac:dyDescent="0.2">
      <c r="B623" s="1" t="str">
        <f t="shared" si="196"/>
        <v>火系26</v>
      </c>
      <c r="C623" s="72">
        <f t="shared" si="197"/>
        <v>26</v>
      </c>
      <c r="D623" s="71" t="s">
        <v>3155</v>
      </c>
      <c r="E623" s="72" t="str">
        <f t="shared" si="179"/>
        <v>火炎</v>
      </c>
      <c r="F623" s="72"/>
      <c r="G623" s="72">
        <f t="shared" si="180"/>
        <v>292</v>
      </c>
      <c r="H623" s="72">
        <f t="shared" si="181"/>
        <v>70</v>
      </c>
      <c r="I623" s="72">
        <f t="shared" si="182"/>
        <v>110</v>
      </c>
      <c r="J623" s="72">
        <f t="shared" si="183"/>
        <v>60</v>
      </c>
      <c r="K623" s="72">
        <f t="shared" si="184"/>
        <v>132</v>
      </c>
      <c r="L623" s="72">
        <f t="shared" si="185"/>
        <v>0</v>
      </c>
      <c r="M623" s="72">
        <f t="shared" si="186"/>
        <v>102</v>
      </c>
      <c r="N623" s="72">
        <v>0</v>
      </c>
      <c r="O623" s="146">
        <f t="shared" si="187"/>
        <v>1.498</v>
      </c>
      <c r="P623" s="157">
        <f>10%</f>
        <v>0.1</v>
      </c>
      <c r="Q623" s="146">
        <f t="shared" si="188"/>
        <v>0.12500000000000003</v>
      </c>
      <c r="R623" s="146">
        <f t="shared" si="189"/>
        <v>0.12500000000000003</v>
      </c>
      <c r="S623" s="146">
        <f t="shared" si="190"/>
        <v>0.11250000000000004</v>
      </c>
      <c r="T623" s="146">
        <f t="shared" si="191"/>
        <v>0</v>
      </c>
      <c r="U623" s="146">
        <f t="shared" si="192"/>
        <v>0.22500000000000009</v>
      </c>
      <c r="V623" s="146">
        <f t="shared" si="193"/>
        <v>0.11250000000000004</v>
      </c>
      <c r="W623" s="146">
        <f t="shared" si="194"/>
        <v>0.11250000000000004</v>
      </c>
      <c r="X623" s="146">
        <f t="shared" si="195"/>
        <v>0.11250000000000004</v>
      </c>
    </row>
    <row r="624" spans="2:24" x14ac:dyDescent="0.2">
      <c r="B624" s="1" t="str">
        <f t="shared" si="196"/>
        <v>火系27</v>
      </c>
      <c r="C624" s="72">
        <f t="shared" si="197"/>
        <v>27</v>
      </c>
      <c r="D624" s="71" t="s">
        <v>3155</v>
      </c>
      <c r="E624" s="72" t="str">
        <f t="shared" si="179"/>
        <v>火炎</v>
      </c>
      <c r="F624" s="72"/>
      <c r="G624" s="72">
        <f t="shared" si="180"/>
        <v>309</v>
      </c>
      <c r="H624" s="72">
        <f t="shared" si="181"/>
        <v>73</v>
      </c>
      <c r="I624" s="72">
        <f t="shared" si="182"/>
        <v>116</v>
      </c>
      <c r="J624" s="72">
        <f t="shared" si="183"/>
        <v>63</v>
      </c>
      <c r="K624" s="72">
        <f t="shared" si="184"/>
        <v>140</v>
      </c>
      <c r="L624" s="72">
        <f t="shared" si="185"/>
        <v>0</v>
      </c>
      <c r="M624" s="72">
        <f t="shared" si="186"/>
        <v>108</v>
      </c>
      <c r="N624" s="72">
        <v>0</v>
      </c>
      <c r="O624" s="146">
        <f t="shared" si="187"/>
        <v>1.5209999999999999</v>
      </c>
      <c r="P624" s="157">
        <f>10%</f>
        <v>0.1</v>
      </c>
      <c r="Q624" s="146">
        <f t="shared" si="188"/>
        <v>0.12600000000000003</v>
      </c>
      <c r="R624" s="146">
        <f t="shared" si="189"/>
        <v>0.13000000000000003</v>
      </c>
      <c r="S624" s="146">
        <f t="shared" si="190"/>
        <v>0.11700000000000005</v>
      </c>
      <c r="T624" s="146">
        <f t="shared" si="191"/>
        <v>0</v>
      </c>
      <c r="U624" s="146">
        <f t="shared" si="192"/>
        <v>0.2340000000000001</v>
      </c>
      <c r="V624" s="146">
        <f t="shared" si="193"/>
        <v>0.11700000000000005</v>
      </c>
      <c r="W624" s="146">
        <f t="shared" si="194"/>
        <v>0.11700000000000005</v>
      </c>
      <c r="X624" s="146">
        <f t="shared" si="195"/>
        <v>0.11700000000000005</v>
      </c>
    </row>
    <row r="625" spans="2:24" x14ac:dyDescent="0.2">
      <c r="B625" s="1" t="str">
        <f t="shared" si="196"/>
        <v>火系28</v>
      </c>
      <c r="C625" s="72">
        <f t="shared" si="197"/>
        <v>28</v>
      </c>
      <c r="D625" s="71" t="s">
        <v>3155</v>
      </c>
      <c r="E625" s="72" t="str">
        <f t="shared" si="179"/>
        <v>火炎</v>
      </c>
      <c r="F625" s="72"/>
      <c r="G625" s="72">
        <f t="shared" si="180"/>
        <v>325</v>
      </c>
      <c r="H625" s="72">
        <f t="shared" si="181"/>
        <v>76</v>
      </c>
      <c r="I625" s="72">
        <f t="shared" si="182"/>
        <v>123</v>
      </c>
      <c r="J625" s="72">
        <f t="shared" si="183"/>
        <v>67</v>
      </c>
      <c r="K625" s="72">
        <f t="shared" si="184"/>
        <v>147</v>
      </c>
      <c r="L625" s="72">
        <f t="shared" si="185"/>
        <v>0</v>
      </c>
      <c r="M625" s="72">
        <f t="shared" si="186"/>
        <v>114</v>
      </c>
      <c r="N625" s="72">
        <v>0</v>
      </c>
      <c r="O625" s="146">
        <f t="shared" si="187"/>
        <v>1.544</v>
      </c>
      <c r="P625" s="157">
        <f>10%</f>
        <v>0.1</v>
      </c>
      <c r="Q625" s="146">
        <f t="shared" si="188"/>
        <v>0.12700000000000003</v>
      </c>
      <c r="R625" s="146">
        <f t="shared" si="189"/>
        <v>0.13500000000000004</v>
      </c>
      <c r="S625" s="146">
        <f t="shared" si="190"/>
        <v>0.12150000000000005</v>
      </c>
      <c r="T625" s="146">
        <f t="shared" si="191"/>
        <v>0</v>
      </c>
      <c r="U625" s="146">
        <f t="shared" si="192"/>
        <v>0.2430000000000001</v>
      </c>
      <c r="V625" s="146">
        <f t="shared" si="193"/>
        <v>0.12150000000000005</v>
      </c>
      <c r="W625" s="146">
        <f t="shared" si="194"/>
        <v>0.12150000000000005</v>
      </c>
      <c r="X625" s="146">
        <f t="shared" si="195"/>
        <v>0.12150000000000005</v>
      </c>
    </row>
    <row r="626" spans="2:24" x14ac:dyDescent="0.2">
      <c r="B626" s="1" t="str">
        <f t="shared" si="196"/>
        <v>火系29</v>
      </c>
      <c r="C626" s="72">
        <f t="shared" si="197"/>
        <v>29</v>
      </c>
      <c r="D626" s="71" t="s">
        <v>3155</v>
      </c>
      <c r="E626" s="72" t="str">
        <f t="shared" si="179"/>
        <v>火炎</v>
      </c>
      <c r="F626" s="72"/>
      <c r="G626" s="72">
        <f t="shared" si="180"/>
        <v>342</v>
      </c>
      <c r="H626" s="72">
        <f t="shared" si="181"/>
        <v>79</v>
      </c>
      <c r="I626" s="72">
        <f t="shared" si="182"/>
        <v>129</v>
      </c>
      <c r="J626" s="72">
        <f t="shared" si="183"/>
        <v>71</v>
      </c>
      <c r="K626" s="72">
        <f t="shared" si="184"/>
        <v>155</v>
      </c>
      <c r="L626" s="72">
        <f t="shared" si="185"/>
        <v>0</v>
      </c>
      <c r="M626" s="72">
        <f t="shared" si="186"/>
        <v>120</v>
      </c>
      <c r="N626" s="72">
        <v>0</v>
      </c>
      <c r="O626" s="146">
        <f t="shared" si="187"/>
        <v>1.5669999999999999</v>
      </c>
      <c r="P626" s="157">
        <f>10%</f>
        <v>0.1</v>
      </c>
      <c r="Q626" s="146">
        <f t="shared" si="188"/>
        <v>0.12800000000000003</v>
      </c>
      <c r="R626" s="146">
        <f t="shared" si="189"/>
        <v>0.14000000000000004</v>
      </c>
      <c r="S626" s="146">
        <f t="shared" si="190"/>
        <v>0.12600000000000006</v>
      </c>
      <c r="T626" s="146">
        <f t="shared" si="191"/>
        <v>0</v>
      </c>
      <c r="U626" s="146">
        <f t="shared" si="192"/>
        <v>0.25200000000000011</v>
      </c>
      <c r="V626" s="146">
        <f t="shared" si="193"/>
        <v>0.12600000000000006</v>
      </c>
      <c r="W626" s="146">
        <f t="shared" si="194"/>
        <v>0.12600000000000006</v>
      </c>
      <c r="X626" s="146">
        <f t="shared" si="195"/>
        <v>0.12600000000000006</v>
      </c>
    </row>
    <row r="627" spans="2:24" x14ac:dyDescent="0.2">
      <c r="B627" s="1" t="str">
        <f t="shared" si="196"/>
        <v>火系30</v>
      </c>
      <c r="C627" s="72">
        <f t="shared" si="197"/>
        <v>30</v>
      </c>
      <c r="D627" s="71" t="s">
        <v>3155</v>
      </c>
      <c r="E627" s="72" t="str">
        <f t="shared" si="179"/>
        <v>火炎</v>
      </c>
      <c r="F627" s="72"/>
      <c r="G627" s="72">
        <f t="shared" si="180"/>
        <v>361</v>
      </c>
      <c r="H627" s="72">
        <f t="shared" si="181"/>
        <v>82</v>
      </c>
      <c r="I627" s="72">
        <f t="shared" si="182"/>
        <v>136</v>
      </c>
      <c r="J627" s="72">
        <f t="shared" si="183"/>
        <v>74</v>
      </c>
      <c r="K627" s="72">
        <f t="shared" si="184"/>
        <v>163</v>
      </c>
      <c r="L627" s="72">
        <f t="shared" si="185"/>
        <v>0</v>
      </c>
      <c r="M627" s="72">
        <f t="shared" si="186"/>
        <v>126</v>
      </c>
      <c r="N627" s="72">
        <v>0</v>
      </c>
      <c r="O627" s="146">
        <f t="shared" si="187"/>
        <v>1.5899999999999999</v>
      </c>
      <c r="P627" s="157">
        <f>10%</f>
        <v>0.1</v>
      </c>
      <c r="Q627" s="146">
        <f t="shared" si="188"/>
        <v>0.12900000000000003</v>
      </c>
      <c r="R627" s="146">
        <f t="shared" si="189"/>
        <v>0.14500000000000005</v>
      </c>
      <c r="S627" s="146">
        <f t="shared" si="190"/>
        <v>0.13050000000000006</v>
      </c>
      <c r="T627" s="146">
        <f t="shared" si="191"/>
        <v>0</v>
      </c>
      <c r="U627" s="146">
        <f t="shared" si="192"/>
        <v>0.26100000000000012</v>
      </c>
      <c r="V627" s="146">
        <f t="shared" si="193"/>
        <v>0.13050000000000006</v>
      </c>
      <c r="W627" s="146">
        <f t="shared" si="194"/>
        <v>0.13050000000000006</v>
      </c>
      <c r="X627" s="146">
        <f t="shared" si="195"/>
        <v>0.13050000000000006</v>
      </c>
    </row>
    <row r="628" spans="2:24" x14ac:dyDescent="0.2">
      <c r="B628" s="1" t="str">
        <f t="shared" si="196"/>
        <v>火系31</v>
      </c>
      <c r="C628" s="72">
        <f t="shared" si="197"/>
        <v>31</v>
      </c>
      <c r="D628" s="71" t="s">
        <v>3155</v>
      </c>
      <c r="E628" s="72" t="str">
        <f t="shared" si="179"/>
        <v>火炎</v>
      </c>
      <c r="F628" s="72"/>
      <c r="G628" s="72">
        <f t="shared" si="180"/>
        <v>380</v>
      </c>
      <c r="H628" s="72">
        <f t="shared" si="181"/>
        <v>85</v>
      </c>
      <c r="I628" s="72">
        <f t="shared" si="182"/>
        <v>142</v>
      </c>
      <c r="J628" s="72">
        <f t="shared" si="183"/>
        <v>78</v>
      </c>
      <c r="K628" s="72">
        <f t="shared" si="184"/>
        <v>171</v>
      </c>
      <c r="L628" s="72">
        <f t="shared" si="185"/>
        <v>0</v>
      </c>
      <c r="M628" s="72">
        <f t="shared" si="186"/>
        <v>132</v>
      </c>
      <c r="N628" s="72">
        <v>0</v>
      </c>
      <c r="O628" s="146">
        <f t="shared" si="187"/>
        <v>1.613</v>
      </c>
      <c r="P628" s="157">
        <f>10%</f>
        <v>0.1</v>
      </c>
      <c r="Q628" s="146">
        <f t="shared" si="188"/>
        <v>0.13000000000000003</v>
      </c>
      <c r="R628" s="146">
        <f t="shared" si="189"/>
        <v>0.15000000000000005</v>
      </c>
      <c r="S628" s="146">
        <f t="shared" si="190"/>
        <v>0.13500000000000006</v>
      </c>
      <c r="T628" s="146">
        <f t="shared" si="191"/>
        <v>0</v>
      </c>
      <c r="U628" s="146">
        <f t="shared" si="192"/>
        <v>0.27000000000000013</v>
      </c>
      <c r="V628" s="146">
        <f t="shared" si="193"/>
        <v>0.13500000000000006</v>
      </c>
      <c r="W628" s="146">
        <f t="shared" si="194"/>
        <v>0.13500000000000006</v>
      </c>
      <c r="X628" s="146">
        <f t="shared" si="195"/>
        <v>0.13500000000000006</v>
      </c>
    </row>
    <row r="629" spans="2:24" x14ac:dyDescent="0.2">
      <c r="B629" s="1" t="str">
        <f t="shared" si="196"/>
        <v>火系32</v>
      </c>
      <c r="C629" s="72">
        <f t="shared" si="197"/>
        <v>32</v>
      </c>
      <c r="D629" s="71" t="s">
        <v>3155</v>
      </c>
      <c r="E629" s="72" t="str">
        <f t="shared" si="179"/>
        <v>火炎</v>
      </c>
      <c r="F629" s="72"/>
      <c r="G629" s="72">
        <f t="shared" si="180"/>
        <v>399</v>
      </c>
      <c r="H629" s="72">
        <f t="shared" si="181"/>
        <v>88</v>
      </c>
      <c r="I629" s="72">
        <f t="shared" si="182"/>
        <v>149</v>
      </c>
      <c r="J629" s="72">
        <f t="shared" si="183"/>
        <v>81</v>
      </c>
      <c r="K629" s="72">
        <f t="shared" si="184"/>
        <v>179</v>
      </c>
      <c r="L629" s="72">
        <f t="shared" si="185"/>
        <v>0</v>
      </c>
      <c r="M629" s="72">
        <f t="shared" si="186"/>
        <v>138</v>
      </c>
      <c r="N629" s="72">
        <v>0</v>
      </c>
      <c r="O629" s="146">
        <f t="shared" si="187"/>
        <v>1.6360000000000001</v>
      </c>
      <c r="P629" s="157">
        <f>10%</f>
        <v>0.1</v>
      </c>
      <c r="Q629" s="146">
        <f t="shared" si="188"/>
        <v>0.13100000000000003</v>
      </c>
      <c r="R629" s="146">
        <f t="shared" si="189"/>
        <v>0.15500000000000005</v>
      </c>
      <c r="S629" s="146">
        <f t="shared" si="190"/>
        <v>0.13950000000000007</v>
      </c>
      <c r="T629" s="146">
        <f t="shared" si="191"/>
        <v>0</v>
      </c>
      <c r="U629" s="146">
        <f t="shared" si="192"/>
        <v>0.27900000000000014</v>
      </c>
      <c r="V629" s="146">
        <f t="shared" si="193"/>
        <v>0.13950000000000007</v>
      </c>
      <c r="W629" s="146">
        <f t="shared" si="194"/>
        <v>0.13950000000000007</v>
      </c>
      <c r="X629" s="146">
        <f t="shared" si="195"/>
        <v>0.13950000000000007</v>
      </c>
    </row>
    <row r="630" spans="2:24" x14ac:dyDescent="0.2">
      <c r="B630" s="1" t="str">
        <f t="shared" si="196"/>
        <v>火系33</v>
      </c>
      <c r="C630" s="72">
        <f t="shared" si="197"/>
        <v>33</v>
      </c>
      <c r="D630" s="71" t="s">
        <v>3155</v>
      </c>
      <c r="E630" s="72" t="str">
        <f t="shared" si="179"/>
        <v>火炎</v>
      </c>
      <c r="F630" s="72"/>
      <c r="G630" s="72">
        <f t="shared" si="180"/>
        <v>418</v>
      </c>
      <c r="H630" s="72">
        <f t="shared" si="181"/>
        <v>91</v>
      </c>
      <c r="I630" s="72">
        <f t="shared" si="182"/>
        <v>157</v>
      </c>
      <c r="J630" s="72">
        <f t="shared" si="183"/>
        <v>86</v>
      </c>
      <c r="K630" s="72">
        <f t="shared" si="184"/>
        <v>188</v>
      </c>
      <c r="L630" s="72">
        <f t="shared" si="185"/>
        <v>0</v>
      </c>
      <c r="M630" s="72">
        <f t="shared" si="186"/>
        <v>145</v>
      </c>
      <c r="N630" s="72">
        <v>0</v>
      </c>
      <c r="O630" s="146">
        <f t="shared" si="187"/>
        <v>1.6589999999999998</v>
      </c>
      <c r="P630" s="157">
        <f>10%</f>
        <v>0.1</v>
      </c>
      <c r="Q630" s="146">
        <f t="shared" si="188"/>
        <v>0.13200000000000003</v>
      </c>
      <c r="R630" s="146">
        <f t="shared" si="189"/>
        <v>0.16000000000000006</v>
      </c>
      <c r="S630" s="146">
        <f t="shared" si="190"/>
        <v>0.14400000000000007</v>
      </c>
      <c r="T630" s="146">
        <f t="shared" si="191"/>
        <v>0</v>
      </c>
      <c r="U630" s="146">
        <f t="shared" si="192"/>
        <v>0.28800000000000014</v>
      </c>
      <c r="V630" s="146">
        <f t="shared" si="193"/>
        <v>0.14400000000000007</v>
      </c>
      <c r="W630" s="146">
        <f t="shared" si="194"/>
        <v>0.14400000000000007</v>
      </c>
      <c r="X630" s="146">
        <f t="shared" si="195"/>
        <v>0.14400000000000007</v>
      </c>
    </row>
    <row r="631" spans="2:24" x14ac:dyDescent="0.2">
      <c r="B631" s="1" t="str">
        <f t="shared" si="196"/>
        <v>火系34</v>
      </c>
      <c r="C631" s="72">
        <f t="shared" si="197"/>
        <v>34</v>
      </c>
      <c r="D631" s="71" t="s">
        <v>3155</v>
      </c>
      <c r="E631" s="72" t="str">
        <f t="shared" si="179"/>
        <v>火炎</v>
      </c>
      <c r="F631" s="72"/>
      <c r="G631" s="72">
        <f t="shared" si="180"/>
        <v>436</v>
      </c>
      <c r="H631" s="72">
        <f t="shared" si="181"/>
        <v>94</v>
      </c>
      <c r="I631" s="72">
        <f t="shared" si="182"/>
        <v>164</v>
      </c>
      <c r="J631" s="72">
        <f t="shared" si="183"/>
        <v>90</v>
      </c>
      <c r="K631" s="72">
        <f t="shared" si="184"/>
        <v>196</v>
      </c>
      <c r="L631" s="72">
        <f t="shared" si="185"/>
        <v>0</v>
      </c>
      <c r="M631" s="72">
        <f t="shared" si="186"/>
        <v>152</v>
      </c>
      <c r="N631" s="72">
        <v>0</v>
      </c>
      <c r="O631" s="146">
        <f t="shared" si="187"/>
        <v>1.6819999999999999</v>
      </c>
      <c r="P631" s="157">
        <f>10%</f>
        <v>0.1</v>
      </c>
      <c r="Q631" s="146">
        <f t="shared" si="188"/>
        <v>0.13300000000000003</v>
      </c>
      <c r="R631" s="146">
        <f t="shared" si="189"/>
        <v>0.16500000000000006</v>
      </c>
      <c r="S631" s="146">
        <f t="shared" si="190"/>
        <v>0.14850000000000008</v>
      </c>
      <c r="T631" s="146">
        <f t="shared" si="191"/>
        <v>0</v>
      </c>
      <c r="U631" s="146">
        <f t="shared" si="192"/>
        <v>0.29700000000000015</v>
      </c>
      <c r="V631" s="146">
        <f t="shared" si="193"/>
        <v>0.14850000000000008</v>
      </c>
      <c r="W631" s="146">
        <f t="shared" si="194"/>
        <v>0.14850000000000008</v>
      </c>
      <c r="X631" s="146">
        <f t="shared" si="195"/>
        <v>0.14850000000000008</v>
      </c>
    </row>
    <row r="632" spans="2:24" x14ac:dyDescent="0.2">
      <c r="B632" s="1" t="str">
        <f t="shared" si="196"/>
        <v>火系35</v>
      </c>
      <c r="C632" s="72">
        <f t="shared" si="197"/>
        <v>35</v>
      </c>
      <c r="D632" s="71" t="s">
        <v>3155</v>
      </c>
      <c r="E632" s="72" t="str">
        <f t="shared" si="179"/>
        <v>火炎</v>
      </c>
      <c r="F632" s="72"/>
      <c r="G632" s="72">
        <f t="shared" si="180"/>
        <v>456</v>
      </c>
      <c r="H632" s="72">
        <f t="shared" si="181"/>
        <v>97</v>
      </c>
      <c r="I632" s="72">
        <f t="shared" si="182"/>
        <v>171</v>
      </c>
      <c r="J632" s="72">
        <f t="shared" si="183"/>
        <v>94</v>
      </c>
      <c r="K632" s="72">
        <f t="shared" si="184"/>
        <v>205</v>
      </c>
      <c r="L632" s="72">
        <f t="shared" si="185"/>
        <v>0</v>
      </c>
      <c r="M632" s="72">
        <f t="shared" si="186"/>
        <v>159</v>
      </c>
      <c r="N632" s="72">
        <v>0</v>
      </c>
      <c r="O632" s="146">
        <f t="shared" si="187"/>
        <v>1.7050000000000001</v>
      </c>
      <c r="P632" s="157">
        <f>10%</f>
        <v>0.1</v>
      </c>
      <c r="Q632" s="146">
        <f t="shared" si="188"/>
        <v>0.13400000000000004</v>
      </c>
      <c r="R632" s="146">
        <f t="shared" si="189"/>
        <v>0.17000000000000007</v>
      </c>
      <c r="S632" s="146">
        <f t="shared" si="190"/>
        <v>0.15300000000000008</v>
      </c>
      <c r="T632" s="146">
        <f t="shared" si="191"/>
        <v>0</v>
      </c>
      <c r="U632" s="146">
        <f t="shared" si="192"/>
        <v>0.30600000000000016</v>
      </c>
      <c r="V632" s="146">
        <f t="shared" si="193"/>
        <v>0.15300000000000008</v>
      </c>
      <c r="W632" s="146">
        <f t="shared" si="194"/>
        <v>0.15300000000000008</v>
      </c>
      <c r="X632" s="146">
        <f t="shared" si="195"/>
        <v>0.15300000000000008</v>
      </c>
    </row>
    <row r="633" spans="2:24" x14ac:dyDescent="0.2">
      <c r="B633" s="1" t="str">
        <f t="shared" si="196"/>
        <v>火系36</v>
      </c>
      <c r="C633" s="72">
        <f t="shared" si="197"/>
        <v>36</v>
      </c>
      <c r="D633" s="71" t="s">
        <v>3155</v>
      </c>
      <c r="E633" s="72" t="str">
        <f t="shared" si="179"/>
        <v>火炎</v>
      </c>
      <c r="F633" s="72"/>
      <c r="G633" s="72">
        <f t="shared" si="180"/>
        <v>477</v>
      </c>
      <c r="H633" s="72">
        <f t="shared" si="181"/>
        <v>101</v>
      </c>
      <c r="I633" s="72">
        <f t="shared" si="182"/>
        <v>179</v>
      </c>
      <c r="J633" s="72">
        <f t="shared" si="183"/>
        <v>98</v>
      </c>
      <c r="K633" s="72">
        <f t="shared" si="184"/>
        <v>215</v>
      </c>
      <c r="L633" s="72">
        <f t="shared" si="185"/>
        <v>0</v>
      </c>
      <c r="M633" s="72">
        <f t="shared" si="186"/>
        <v>166</v>
      </c>
      <c r="N633" s="72">
        <v>0</v>
      </c>
      <c r="O633" s="146">
        <f t="shared" si="187"/>
        <v>1.728</v>
      </c>
      <c r="P633" s="157">
        <f>10%</f>
        <v>0.1</v>
      </c>
      <c r="Q633" s="146">
        <f t="shared" si="188"/>
        <v>0.13500000000000004</v>
      </c>
      <c r="R633" s="146">
        <f t="shared" si="189"/>
        <v>0.17500000000000007</v>
      </c>
      <c r="S633" s="146">
        <f t="shared" si="190"/>
        <v>0.15750000000000008</v>
      </c>
      <c r="T633" s="146">
        <f t="shared" si="191"/>
        <v>0</v>
      </c>
      <c r="U633" s="146">
        <f t="shared" si="192"/>
        <v>0.31500000000000017</v>
      </c>
      <c r="V633" s="146">
        <f t="shared" si="193"/>
        <v>0.15750000000000008</v>
      </c>
      <c r="W633" s="146">
        <f t="shared" si="194"/>
        <v>0.15750000000000008</v>
      </c>
      <c r="X633" s="146">
        <f t="shared" si="195"/>
        <v>0.15750000000000008</v>
      </c>
    </row>
    <row r="634" spans="2:24" x14ac:dyDescent="0.2">
      <c r="B634" s="1" t="str">
        <f t="shared" si="196"/>
        <v>火系37</v>
      </c>
      <c r="C634" s="72">
        <f t="shared" si="197"/>
        <v>37</v>
      </c>
      <c r="D634" s="71" t="s">
        <v>3155</v>
      </c>
      <c r="E634" s="72" t="str">
        <f t="shared" si="179"/>
        <v>火炎</v>
      </c>
      <c r="F634" s="72"/>
      <c r="G634" s="72">
        <f t="shared" si="180"/>
        <v>498</v>
      </c>
      <c r="H634" s="72">
        <f t="shared" si="181"/>
        <v>105</v>
      </c>
      <c r="I634" s="72">
        <f t="shared" si="182"/>
        <v>187</v>
      </c>
      <c r="J634" s="72">
        <f t="shared" si="183"/>
        <v>102</v>
      </c>
      <c r="K634" s="72">
        <f t="shared" si="184"/>
        <v>224</v>
      </c>
      <c r="L634" s="72">
        <f t="shared" si="185"/>
        <v>0</v>
      </c>
      <c r="M634" s="72">
        <f t="shared" si="186"/>
        <v>173</v>
      </c>
      <c r="N634" s="72">
        <v>0</v>
      </c>
      <c r="O634" s="146">
        <f t="shared" si="187"/>
        <v>1.7509999999999999</v>
      </c>
      <c r="P634" s="157">
        <f>10%</f>
        <v>0.1</v>
      </c>
      <c r="Q634" s="146">
        <f t="shared" si="188"/>
        <v>0.13600000000000004</v>
      </c>
      <c r="R634" s="146">
        <f t="shared" si="189"/>
        <v>0.18000000000000008</v>
      </c>
      <c r="S634" s="146">
        <f t="shared" si="190"/>
        <v>0.16200000000000009</v>
      </c>
      <c r="T634" s="146">
        <f t="shared" si="191"/>
        <v>0</v>
      </c>
      <c r="U634" s="146">
        <f t="shared" si="192"/>
        <v>0.32400000000000018</v>
      </c>
      <c r="V634" s="146">
        <f t="shared" si="193"/>
        <v>0.16200000000000009</v>
      </c>
      <c r="W634" s="146">
        <f t="shared" si="194"/>
        <v>0.16200000000000009</v>
      </c>
      <c r="X634" s="146">
        <f t="shared" si="195"/>
        <v>0.16200000000000009</v>
      </c>
    </row>
    <row r="635" spans="2:24" x14ac:dyDescent="0.2">
      <c r="B635" s="1" t="str">
        <f t="shared" si="196"/>
        <v>火系38</v>
      </c>
      <c r="C635" s="72">
        <f t="shared" si="197"/>
        <v>38</v>
      </c>
      <c r="D635" s="71" t="s">
        <v>3155</v>
      </c>
      <c r="E635" s="72" t="str">
        <f t="shared" si="179"/>
        <v>火炎</v>
      </c>
      <c r="F635" s="72"/>
      <c r="G635" s="72">
        <f t="shared" si="180"/>
        <v>519</v>
      </c>
      <c r="H635" s="72">
        <f t="shared" si="181"/>
        <v>109</v>
      </c>
      <c r="I635" s="72">
        <f t="shared" si="182"/>
        <v>195</v>
      </c>
      <c r="J635" s="72">
        <f t="shared" si="183"/>
        <v>107</v>
      </c>
      <c r="K635" s="72">
        <f t="shared" si="184"/>
        <v>234</v>
      </c>
      <c r="L635" s="72">
        <f t="shared" si="185"/>
        <v>0</v>
      </c>
      <c r="M635" s="72">
        <f t="shared" si="186"/>
        <v>180</v>
      </c>
      <c r="N635" s="72">
        <v>0</v>
      </c>
      <c r="O635" s="146">
        <f t="shared" si="187"/>
        <v>1.774</v>
      </c>
      <c r="P635" s="157">
        <f>10%</f>
        <v>0.1</v>
      </c>
      <c r="Q635" s="146">
        <f t="shared" si="188"/>
        <v>0.13700000000000004</v>
      </c>
      <c r="R635" s="146">
        <f t="shared" si="189"/>
        <v>0.18500000000000008</v>
      </c>
      <c r="S635" s="146">
        <f t="shared" si="190"/>
        <v>0.16650000000000009</v>
      </c>
      <c r="T635" s="146">
        <f t="shared" si="191"/>
        <v>0</v>
      </c>
      <c r="U635" s="146">
        <f t="shared" si="192"/>
        <v>0.33300000000000018</v>
      </c>
      <c r="V635" s="146">
        <f t="shared" si="193"/>
        <v>0.16650000000000009</v>
      </c>
      <c r="W635" s="146">
        <f t="shared" si="194"/>
        <v>0.16650000000000009</v>
      </c>
      <c r="X635" s="146">
        <f t="shared" si="195"/>
        <v>0.16650000000000009</v>
      </c>
    </row>
    <row r="636" spans="2:24" x14ac:dyDescent="0.2">
      <c r="B636" s="1" t="str">
        <f t="shared" si="196"/>
        <v>火系39</v>
      </c>
      <c r="C636" s="72">
        <f t="shared" si="197"/>
        <v>39</v>
      </c>
      <c r="D636" s="71" t="s">
        <v>3155</v>
      </c>
      <c r="E636" s="72" t="str">
        <f t="shared" si="179"/>
        <v>火炎</v>
      </c>
      <c r="F636" s="72"/>
      <c r="G636" s="72">
        <f t="shared" si="180"/>
        <v>539</v>
      </c>
      <c r="H636" s="72">
        <f t="shared" si="181"/>
        <v>113</v>
      </c>
      <c r="I636" s="72">
        <f t="shared" si="182"/>
        <v>204</v>
      </c>
      <c r="J636" s="72">
        <f t="shared" si="183"/>
        <v>111</v>
      </c>
      <c r="K636" s="72">
        <f t="shared" si="184"/>
        <v>243</v>
      </c>
      <c r="L636" s="72">
        <f t="shared" si="185"/>
        <v>0</v>
      </c>
      <c r="M636" s="72">
        <f t="shared" si="186"/>
        <v>187</v>
      </c>
      <c r="N636" s="72">
        <v>0</v>
      </c>
      <c r="O636" s="146">
        <f t="shared" si="187"/>
        <v>1.7969999999999999</v>
      </c>
      <c r="P636" s="157">
        <f>10%</f>
        <v>0.1</v>
      </c>
      <c r="Q636" s="146">
        <f t="shared" si="188"/>
        <v>0.13800000000000004</v>
      </c>
      <c r="R636" s="146">
        <f t="shared" si="189"/>
        <v>0.19000000000000009</v>
      </c>
      <c r="S636" s="146">
        <f t="shared" si="190"/>
        <v>0.1710000000000001</v>
      </c>
      <c r="T636" s="146">
        <f t="shared" si="191"/>
        <v>0</v>
      </c>
      <c r="U636" s="146">
        <f t="shared" si="192"/>
        <v>0.34200000000000019</v>
      </c>
      <c r="V636" s="146">
        <f t="shared" si="193"/>
        <v>0.1710000000000001</v>
      </c>
      <c r="W636" s="146">
        <f t="shared" si="194"/>
        <v>0.1710000000000001</v>
      </c>
      <c r="X636" s="146">
        <f t="shared" si="195"/>
        <v>0.1710000000000001</v>
      </c>
    </row>
    <row r="637" spans="2:24" x14ac:dyDescent="0.2">
      <c r="B637" s="1" t="str">
        <f t="shared" si="196"/>
        <v>火系40</v>
      </c>
      <c r="C637" s="72">
        <f t="shared" si="197"/>
        <v>40</v>
      </c>
      <c r="D637" s="71" t="s">
        <v>3155</v>
      </c>
      <c r="E637" s="72" t="str">
        <f t="shared" si="179"/>
        <v>火炎</v>
      </c>
      <c r="F637" s="72"/>
      <c r="G637" s="72">
        <f t="shared" si="180"/>
        <v>560</v>
      </c>
      <c r="H637" s="72">
        <f t="shared" si="181"/>
        <v>117</v>
      </c>
      <c r="I637" s="72">
        <f t="shared" si="182"/>
        <v>212</v>
      </c>
      <c r="J637" s="72">
        <f t="shared" si="183"/>
        <v>116</v>
      </c>
      <c r="K637" s="72">
        <f t="shared" si="184"/>
        <v>254</v>
      </c>
      <c r="L637" s="72">
        <f t="shared" si="185"/>
        <v>0</v>
      </c>
      <c r="M637" s="72">
        <f t="shared" si="186"/>
        <v>194</v>
      </c>
      <c r="N637" s="72">
        <v>0</v>
      </c>
      <c r="O637" s="146">
        <f t="shared" si="187"/>
        <v>1.82</v>
      </c>
      <c r="P637" s="157">
        <f>10%</f>
        <v>0.1</v>
      </c>
      <c r="Q637" s="146">
        <f t="shared" si="188"/>
        <v>0.13900000000000004</v>
      </c>
      <c r="R637" s="146">
        <f t="shared" si="189"/>
        <v>0.19500000000000009</v>
      </c>
      <c r="S637" s="146">
        <f t="shared" si="190"/>
        <v>0.1755000000000001</v>
      </c>
      <c r="T637" s="146">
        <f t="shared" si="191"/>
        <v>0</v>
      </c>
      <c r="U637" s="146">
        <f t="shared" si="192"/>
        <v>0.3510000000000002</v>
      </c>
      <c r="V637" s="146">
        <f t="shared" si="193"/>
        <v>0.1755000000000001</v>
      </c>
      <c r="W637" s="146">
        <f t="shared" si="194"/>
        <v>0.1755000000000001</v>
      </c>
      <c r="X637" s="146">
        <f t="shared" si="195"/>
        <v>0.1755000000000001</v>
      </c>
    </row>
    <row r="638" spans="2:24" x14ac:dyDescent="0.2">
      <c r="B638" s="1" t="str">
        <f t="shared" si="196"/>
        <v>火系41</v>
      </c>
      <c r="C638" s="72">
        <f t="shared" si="197"/>
        <v>41</v>
      </c>
      <c r="D638" s="71" t="s">
        <v>3155</v>
      </c>
      <c r="E638" s="72" t="str">
        <f t="shared" si="179"/>
        <v>火炎</v>
      </c>
      <c r="F638" s="72"/>
      <c r="G638" s="72">
        <f t="shared" si="180"/>
        <v>582</v>
      </c>
      <c r="H638" s="72">
        <f t="shared" si="181"/>
        <v>121</v>
      </c>
      <c r="I638" s="72">
        <f t="shared" si="182"/>
        <v>221</v>
      </c>
      <c r="J638" s="72">
        <f t="shared" si="183"/>
        <v>120</v>
      </c>
      <c r="K638" s="72">
        <f t="shared" si="184"/>
        <v>264</v>
      </c>
      <c r="L638" s="72">
        <f t="shared" si="185"/>
        <v>0</v>
      </c>
      <c r="M638" s="72">
        <f t="shared" si="186"/>
        <v>201</v>
      </c>
      <c r="N638" s="72">
        <v>0</v>
      </c>
      <c r="O638" s="146">
        <f t="shared" si="187"/>
        <v>1.843</v>
      </c>
      <c r="P638" s="157">
        <f>10%</f>
        <v>0.1</v>
      </c>
      <c r="Q638" s="146">
        <f t="shared" si="188"/>
        <v>0.14000000000000004</v>
      </c>
      <c r="R638" s="146">
        <f t="shared" si="189"/>
        <v>0.20000000000000009</v>
      </c>
      <c r="S638" s="146">
        <f t="shared" si="190"/>
        <v>0.1800000000000001</v>
      </c>
      <c r="T638" s="146">
        <f t="shared" si="191"/>
        <v>0</v>
      </c>
      <c r="U638" s="146">
        <f t="shared" si="192"/>
        <v>0.36000000000000021</v>
      </c>
      <c r="V638" s="146">
        <f t="shared" si="193"/>
        <v>0.1800000000000001</v>
      </c>
      <c r="W638" s="146">
        <f t="shared" si="194"/>
        <v>0.1800000000000001</v>
      </c>
      <c r="X638" s="146">
        <f t="shared" si="195"/>
        <v>0.1800000000000001</v>
      </c>
    </row>
    <row r="639" spans="2:24" x14ac:dyDescent="0.2">
      <c r="B639" s="1" t="str">
        <f t="shared" si="196"/>
        <v>火系42</v>
      </c>
      <c r="C639" s="72">
        <f t="shared" si="197"/>
        <v>42</v>
      </c>
      <c r="D639" s="71" t="s">
        <v>3155</v>
      </c>
      <c r="E639" s="72" t="str">
        <f t="shared" si="179"/>
        <v>火炎</v>
      </c>
      <c r="F639" s="72"/>
      <c r="G639" s="72">
        <f t="shared" si="180"/>
        <v>604</v>
      </c>
      <c r="H639" s="72">
        <f t="shared" si="181"/>
        <v>125</v>
      </c>
      <c r="I639" s="72">
        <f t="shared" si="182"/>
        <v>229</v>
      </c>
      <c r="J639" s="72">
        <f t="shared" si="183"/>
        <v>125</v>
      </c>
      <c r="K639" s="72">
        <f t="shared" si="184"/>
        <v>273</v>
      </c>
      <c r="L639" s="72">
        <f t="shared" si="185"/>
        <v>0</v>
      </c>
      <c r="M639" s="72">
        <f t="shared" si="186"/>
        <v>209</v>
      </c>
      <c r="N639" s="72">
        <v>0</v>
      </c>
      <c r="O639" s="146">
        <f t="shared" si="187"/>
        <v>1.8660000000000001</v>
      </c>
      <c r="P639" s="157">
        <f>10%</f>
        <v>0.1</v>
      </c>
      <c r="Q639" s="146">
        <f t="shared" si="188"/>
        <v>0.14100000000000004</v>
      </c>
      <c r="R639" s="146">
        <f t="shared" si="189"/>
        <v>0.2050000000000001</v>
      </c>
      <c r="S639" s="146">
        <f t="shared" si="190"/>
        <v>0.18450000000000011</v>
      </c>
      <c r="T639" s="146">
        <f t="shared" si="191"/>
        <v>0</v>
      </c>
      <c r="U639" s="146">
        <f t="shared" si="192"/>
        <v>0.36900000000000022</v>
      </c>
      <c r="V639" s="146">
        <f t="shared" si="193"/>
        <v>0.18450000000000011</v>
      </c>
      <c r="W639" s="146">
        <f t="shared" si="194"/>
        <v>0.18450000000000011</v>
      </c>
      <c r="X639" s="146">
        <f t="shared" si="195"/>
        <v>0.18450000000000011</v>
      </c>
    </row>
    <row r="640" spans="2:24" x14ac:dyDescent="0.2">
      <c r="B640" s="1" t="str">
        <f t="shared" si="196"/>
        <v>火系43</v>
      </c>
      <c r="C640" s="72">
        <f t="shared" si="197"/>
        <v>43</v>
      </c>
      <c r="D640" s="71" t="s">
        <v>3155</v>
      </c>
      <c r="E640" s="72" t="str">
        <f t="shared" si="179"/>
        <v>火炎</v>
      </c>
      <c r="F640" s="72"/>
      <c r="G640" s="72">
        <f t="shared" si="180"/>
        <v>627</v>
      </c>
      <c r="H640" s="72">
        <f t="shared" si="181"/>
        <v>129</v>
      </c>
      <c r="I640" s="72">
        <f t="shared" si="182"/>
        <v>238</v>
      </c>
      <c r="J640" s="72">
        <f t="shared" si="183"/>
        <v>129</v>
      </c>
      <c r="K640" s="72">
        <f t="shared" si="184"/>
        <v>285</v>
      </c>
      <c r="L640" s="72">
        <f t="shared" si="185"/>
        <v>0</v>
      </c>
      <c r="M640" s="72">
        <f t="shared" si="186"/>
        <v>217</v>
      </c>
      <c r="N640" s="72">
        <v>0</v>
      </c>
      <c r="O640" s="146">
        <f t="shared" si="187"/>
        <v>1.8889999999999998</v>
      </c>
      <c r="P640" s="157">
        <f>10%</f>
        <v>0.1</v>
      </c>
      <c r="Q640" s="146">
        <f t="shared" si="188"/>
        <v>0.14200000000000004</v>
      </c>
      <c r="R640" s="146">
        <f t="shared" si="189"/>
        <v>0.2100000000000001</v>
      </c>
      <c r="S640" s="146">
        <f t="shared" si="190"/>
        <v>0.18900000000000008</v>
      </c>
      <c r="T640" s="146">
        <f t="shared" si="191"/>
        <v>0</v>
      </c>
      <c r="U640" s="146">
        <f t="shared" si="192"/>
        <v>0.37800000000000017</v>
      </c>
      <c r="V640" s="146">
        <f t="shared" si="193"/>
        <v>0.18900000000000008</v>
      </c>
      <c r="W640" s="146">
        <f t="shared" si="194"/>
        <v>0.18900000000000008</v>
      </c>
      <c r="X640" s="146">
        <f t="shared" si="195"/>
        <v>0.18900000000000008</v>
      </c>
    </row>
    <row r="641" spans="2:24" x14ac:dyDescent="0.2">
      <c r="B641" s="1" t="str">
        <f t="shared" si="196"/>
        <v>火系44</v>
      </c>
      <c r="C641" s="72">
        <f t="shared" si="197"/>
        <v>44</v>
      </c>
      <c r="D641" s="71" t="s">
        <v>3155</v>
      </c>
      <c r="E641" s="72" t="str">
        <f t="shared" si="179"/>
        <v>火炎</v>
      </c>
      <c r="F641" s="72"/>
      <c r="G641" s="72">
        <f t="shared" si="180"/>
        <v>650</v>
      </c>
      <c r="H641" s="72">
        <f t="shared" si="181"/>
        <v>133</v>
      </c>
      <c r="I641" s="72">
        <f t="shared" si="182"/>
        <v>247</v>
      </c>
      <c r="J641" s="72">
        <f t="shared" si="183"/>
        <v>134</v>
      </c>
      <c r="K641" s="72">
        <f t="shared" si="184"/>
        <v>295</v>
      </c>
      <c r="L641" s="72">
        <f t="shared" si="185"/>
        <v>0</v>
      </c>
      <c r="M641" s="72">
        <f t="shared" si="186"/>
        <v>225</v>
      </c>
      <c r="N641" s="72">
        <v>0</v>
      </c>
      <c r="O641" s="146">
        <f t="shared" si="187"/>
        <v>1.9119999999999999</v>
      </c>
      <c r="P641" s="157">
        <f>10%</f>
        <v>0.1</v>
      </c>
      <c r="Q641" s="146">
        <f t="shared" si="188"/>
        <v>0.14300000000000004</v>
      </c>
      <c r="R641" s="146">
        <f t="shared" si="189"/>
        <v>0.21500000000000011</v>
      </c>
      <c r="S641" s="146">
        <f t="shared" si="190"/>
        <v>0.19350000000000009</v>
      </c>
      <c r="T641" s="146">
        <f t="shared" si="191"/>
        <v>0</v>
      </c>
      <c r="U641" s="146">
        <f t="shared" si="192"/>
        <v>0.38700000000000018</v>
      </c>
      <c r="V641" s="146">
        <f t="shared" si="193"/>
        <v>0.19350000000000009</v>
      </c>
      <c r="W641" s="146">
        <f t="shared" si="194"/>
        <v>0.19350000000000009</v>
      </c>
      <c r="X641" s="146">
        <f t="shared" si="195"/>
        <v>0.19350000000000009</v>
      </c>
    </row>
    <row r="642" spans="2:24" x14ac:dyDescent="0.2">
      <c r="B642" s="1" t="str">
        <f t="shared" si="196"/>
        <v>火系45</v>
      </c>
      <c r="C642" s="72">
        <f t="shared" si="197"/>
        <v>45</v>
      </c>
      <c r="D642" s="71" t="s">
        <v>3155</v>
      </c>
      <c r="E642" s="72" t="str">
        <f t="shared" si="179"/>
        <v>火炎</v>
      </c>
      <c r="F642" s="72"/>
      <c r="G642" s="72">
        <f t="shared" si="180"/>
        <v>672</v>
      </c>
      <c r="H642" s="72">
        <f t="shared" si="181"/>
        <v>137</v>
      </c>
      <c r="I642" s="72">
        <f t="shared" si="182"/>
        <v>256</v>
      </c>
      <c r="J642" s="72">
        <f t="shared" si="183"/>
        <v>138</v>
      </c>
      <c r="K642" s="72">
        <f t="shared" si="184"/>
        <v>307</v>
      </c>
      <c r="L642" s="72">
        <f t="shared" si="185"/>
        <v>0</v>
      </c>
      <c r="M642" s="72">
        <f t="shared" si="186"/>
        <v>233</v>
      </c>
      <c r="N642" s="72">
        <v>0</v>
      </c>
      <c r="O642" s="146">
        <f t="shared" si="187"/>
        <v>1.9350000000000001</v>
      </c>
      <c r="P642" s="157">
        <f>10%</f>
        <v>0.1</v>
      </c>
      <c r="Q642" s="146">
        <f t="shared" si="188"/>
        <v>0.14400000000000004</v>
      </c>
      <c r="R642" s="146">
        <f t="shared" si="189"/>
        <v>0.22000000000000011</v>
      </c>
      <c r="S642" s="146">
        <f t="shared" si="190"/>
        <v>0.19800000000000009</v>
      </c>
      <c r="T642" s="146">
        <f t="shared" si="191"/>
        <v>0</v>
      </c>
      <c r="U642" s="146">
        <f t="shared" si="192"/>
        <v>0.39600000000000019</v>
      </c>
      <c r="V642" s="146">
        <f t="shared" si="193"/>
        <v>0.19800000000000009</v>
      </c>
      <c r="W642" s="146">
        <f t="shared" si="194"/>
        <v>0.19800000000000009</v>
      </c>
      <c r="X642" s="146">
        <f t="shared" si="195"/>
        <v>0.19800000000000009</v>
      </c>
    </row>
    <row r="643" spans="2:24" x14ac:dyDescent="0.2">
      <c r="B643" s="1" t="str">
        <f t="shared" si="196"/>
        <v>火系46</v>
      </c>
      <c r="C643" s="72">
        <f t="shared" si="197"/>
        <v>46</v>
      </c>
      <c r="D643" s="71" t="s">
        <v>3155</v>
      </c>
      <c r="E643" s="72" t="str">
        <f t="shared" si="179"/>
        <v>火炎</v>
      </c>
      <c r="F643" s="72"/>
      <c r="G643" s="72">
        <f t="shared" si="180"/>
        <v>694</v>
      </c>
      <c r="H643" s="72">
        <f t="shared" si="181"/>
        <v>141</v>
      </c>
      <c r="I643" s="72">
        <f t="shared" si="182"/>
        <v>266</v>
      </c>
      <c r="J643" s="72">
        <f t="shared" si="183"/>
        <v>144</v>
      </c>
      <c r="K643" s="72">
        <f t="shared" si="184"/>
        <v>318</v>
      </c>
      <c r="L643" s="72">
        <f t="shared" si="185"/>
        <v>0</v>
      </c>
      <c r="M643" s="72">
        <f t="shared" si="186"/>
        <v>241</v>
      </c>
      <c r="N643" s="72">
        <v>0</v>
      </c>
      <c r="O643" s="146">
        <f t="shared" si="187"/>
        <v>1.9580000000000002</v>
      </c>
      <c r="P643" s="157">
        <f>10%</f>
        <v>0.1</v>
      </c>
      <c r="Q643" s="146">
        <f t="shared" si="188"/>
        <v>0.14500000000000005</v>
      </c>
      <c r="R643" s="146">
        <f t="shared" si="189"/>
        <v>0.22500000000000012</v>
      </c>
      <c r="S643" s="146">
        <f t="shared" si="190"/>
        <v>0.2025000000000001</v>
      </c>
      <c r="T643" s="146">
        <f t="shared" si="191"/>
        <v>0</v>
      </c>
      <c r="U643" s="146">
        <f t="shared" si="192"/>
        <v>0.40500000000000019</v>
      </c>
      <c r="V643" s="146">
        <f t="shared" si="193"/>
        <v>0.2025000000000001</v>
      </c>
      <c r="W643" s="146">
        <f t="shared" si="194"/>
        <v>0.2025000000000001</v>
      </c>
      <c r="X643" s="146">
        <f t="shared" si="195"/>
        <v>0.2025000000000001</v>
      </c>
    </row>
    <row r="644" spans="2:24" x14ac:dyDescent="0.2">
      <c r="B644" s="1" t="str">
        <f t="shared" si="196"/>
        <v>火系47</v>
      </c>
      <c r="C644" s="72">
        <f t="shared" si="197"/>
        <v>47</v>
      </c>
      <c r="D644" s="71" t="s">
        <v>3155</v>
      </c>
      <c r="E644" s="72" t="str">
        <f t="shared" ref="E644:E707" si="198">VLOOKUP(D644,monster_per,2,FALSE)</f>
        <v>火炎</v>
      </c>
      <c r="F644" s="72"/>
      <c r="G644" s="72">
        <f t="shared" ref="G644:G707" si="199">INT(VLOOKUP($C644,monster_lvl,2,FALSE)*(1+VLOOKUP($D644,monster_per,3,FALSE)))</f>
        <v>718</v>
      </c>
      <c r="H644" s="72">
        <f t="shared" ref="H644:H707" si="200">INT(VLOOKUP($C644,monster_lvl,3,FALSE)*(1+VLOOKUP($D644,monster_per,4,FALSE)))</f>
        <v>145</v>
      </c>
      <c r="I644" s="72">
        <f t="shared" ref="I644:I707" si="201">INT(VLOOKUP($C644,monster_lvl,4,FALSE)*(1+VLOOKUP($D644,monster_per,5,FALSE)))</f>
        <v>275</v>
      </c>
      <c r="J644" s="72">
        <f t="shared" ref="J644:J707" si="202">INT(VLOOKUP($C644,monster_lvl,5,FALSE)*(1+VLOOKUP($D644,monster_per,11,FALSE)))</f>
        <v>148</v>
      </c>
      <c r="K644" s="72">
        <f t="shared" ref="K644:K707" si="203">INT(VLOOKUP($C644,monster_lvl,6,FALSE)*(1+VLOOKUP($D644,monster_per,6,FALSE)))</f>
        <v>330</v>
      </c>
      <c r="L644" s="72">
        <f t="shared" ref="L644:L707" si="204">INT(VLOOKUP($C644,monster_lvl,7,FALSE)*(1+VLOOKUP($D644,monster_per,7,FALSE)))</f>
        <v>0</v>
      </c>
      <c r="M644" s="72">
        <f t="shared" ref="M644:M707" si="205">INT(VLOOKUP($C644,monster_lvl,8,FALSE)*(1+VLOOKUP($D644,monster_per,12,FALSE)))</f>
        <v>249</v>
      </c>
      <c r="N644" s="72">
        <v>0</v>
      </c>
      <c r="O644" s="146">
        <f t="shared" ref="O644:O707" si="206">VLOOKUP($C644,monster_lvl,10,FALSE)*(1+VLOOKUP($D644,monster_per,9,FALSE))</f>
        <v>1.9809999999999999</v>
      </c>
      <c r="P644" s="157">
        <f>10%</f>
        <v>0.1</v>
      </c>
      <c r="Q644" s="146">
        <f t="shared" ref="Q644:Q707" si="207">VLOOKUP($C644,monster_lvl,12,FALSE)*(1+VLOOKUP($D644,monster_per,8,FALSE))</f>
        <v>0.14600000000000005</v>
      </c>
      <c r="R644" s="146">
        <f t="shared" ref="R644:R707" si="208">VLOOKUP($C644,monster_lvl,13,FALSE)*(1+VLOOKUP($D644,monster_per,13,FALSE))</f>
        <v>0.23000000000000012</v>
      </c>
      <c r="S644" s="146">
        <f t="shared" ref="S644:S707" si="209">VLOOKUP($C644,monster_lvl,14,FALSE)*(1+VLOOKUP($D644,monster_per,14,FALSE))</f>
        <v>0.2070000000000001</v>
      </c>
      <c r="T644" s="146">
        <f t="shared" ref="T644:T707" si="210">VLOOKUP($C644,monster_lvl,15,FALSE)*(1+VLOOKUP($D644,monster_per,15,FALSE))</f>
        <v>0</v>
      </c>
      <c r="U644" s="146">
        <f t="shared" ref="U644:U707" si="211">VLOOKUP($C644,monster_lvl,16,FALSE)*(1+VLOOKUP($D644,monster_per,16,FALSE))</f>
        <v>0.4140000000000002</v>
      </c>
      <c r="V644" s="146">
        <f t="shared" ref="V644:V707" si="212">VLOOKUP($C644,monster_lvl,17,FALSE)*(1+VLOOKUP($D644,monster_per,17,FALSE))</f>
        <v>0.2070000000000001</v>
      </c>
      <c r="W644" s="146">
        <f t="shared" ref="W644:W707" si="213">VLOOKUP($C644,monster_lvl,18,FALSE)*(1+VLOOKUP($D644,monster_per,18,FALSE))</f>
        <v>0.2070000000000001</v>
      </c>
      <c r="X644" s="146">
        <f t="shared" ref="X644:X707" si="214">VLOOKUP($C644,monster_lvl,19,FALSE)*(1+VLOOKUP($D644,monster_per,19,FALSE))</f>
        <v>0.2070000000000001</v>
      </c>
    </row>
    <row r="645" spans="2:24" x14ac:dyDescent="0.2">
      <c r="B645" s="1" t="str">
        <f t="shared" ref="B645:B708" si="215">D645&amp;C645</f>
        <v>火系48</v>
      </c>
      <c r="C645" s="72">
        <f t="shared" si="197"/>
        <v>48</v>
      </c>
      <c r="D645" s="71" t="s">
        <v>3155</v>
      </c>
      <c r="E645" s="72" t="str">
        <f t="shared" si="198"/>
        <v>火炎</v>
      </c>
      <c r="F645" s="72"/>
      <c r="G645" s="72">
        <f t="shared" si="199"/>
        <v>742</v>
      </c>
      <c r="H645" s="72">
        <f t="shared" si="200"/>
        <v>149</v>
      </c>
      <c r="I645" s="72">
        <f t="shared" si="201"/>
        <v>285</v>
      </c>
      <c r="J645" s="72">
        <f t="shared" si="202"/>
        <v>153</v>
      </c>
      <c r="K645" s="72">
        <f t="shared" si="203"/>
        <v>341</v>
      </c>
      <c r="L645" s="72">
        <f t="shared" si="204"/>
        <v>0</v>
      </c>
      <c r="M645" s="72">
        <f t="shared" si="205"/>
        <v>257</v>
      </c>
      <c r="N645" s="72">
        <v>0</v>
      </c>
      <c r="O645" s="146">
        <f t="shared" si="206"/>
        <v>2.004</v>
      </c>
      <c r="P645" s="157">
        <f>10%</f>
        <v>0.1</v>
      </c>
      <c r="Q645" s="146">
        <f t="shared" si="207"/>
        <v>0.14700000000000005</v>
      </c>
      <c r="R645" s="146">
        <f t="shared" si="208"/>
        <v>0.23500000000000013</v>
      </c>
      <c r="S645" s="146">
        <f t="shared" si="209"/>
        <v>0.2115000000000001</v>
      </c>
      <c r="T645" s="146">
        <f t="shared" si="210"/>
        <v>0</v>
      </c>
      <c r="U645" s="146">
        <f t="shared" si="211"/>
        <v>0.42300000000000021</v>
      </c>
      <c r="V645" s="146">
        <f t="shared" si="212"/>
        <v>0.2115000000000001</v>
      </c>
      <c r="W645" s="146">
        <f t="shared" si="213"/>
        <v>0.2115000000000001</v>
      </c>
      <c r="X645" s="146">
        <f t="shared" si="214"/>
        <v>0.2115000000000001</v>
      </c>
    </row>
    <row r="646" spans="2:24" x14ac:dyDescent="0.2">
      <c r="B646" s="1" t="str">
        <f t="shared" si="215"/>
        <v>火系49</v>
      </c>
      <c r="C646" s="72">
        <f t="shared" si="197"/>
        <v>49</v>
      </c>
      <c r="D646" s="71" t="s">
        <v>3155</v>
      </c>
      <c r="E646" s="72" t="str">
        <f t="shared" si="198"/>
        <v>火炎</v>
      </c>
      <c r="F646" s="72"/>
      <c r="G646" s="72">
        <f t="shared" si="199"/>
        <v>766</v>
      </c>
      <c r="H646" s="72">
        <f t="shared" si="200"/>
        <v>153</v>
      </c>
      <c r="I646" s="72">
        <f t="shared" si="201"/>
        <v>295</v>
      </c>
      <c r="J646" s="72">
        <f t="shared" si="202"/>
        <v>158</v>
      </c>
      <c r="K646" s="72">
        <f t="shared" si="203"/>
        <v>354</v>
      </c>
      <c r="L646" s="72">
        <f t="shared" si="204"/>
        <v>0</v>
      </c>
      <c r="M646" s="72">
        <f t="shared" si="205"/>
        <v>265</v>
      </c>
      <c r="N646" s="72">
        <v>0</v>
      </c>
      <c r="O646" s="146">
        <f t="shared" si="206"/>
        <v>2.0269999999999997</v>
      </c>
      <c r="P646" s="157">
        <f>10%</f>
        <v>0.1</v>
      </c>
      <c r="Q646" s="146">
        <f t="shared" si="207"/>
        <v>0.14800000000000005</v>
      </c>
      <c r="R646" s="146">
        <f t="shared" si="208"/>
        <v>0.24000000000000013</v>
      </c>
      <c r="S646" s="146">
        <f t="shared" si="209"/>
        <v>0.21600000000000011</v>
      </c>
      <c r="T646" s="146">
        <f t="shared" si="210"/>
        <v>0</v>
      </c>
      <c r="U646" s="146">
        <f t="shared" si="211"/>
        <v>0.43200000000000022</v>
      </c>
      <c r="V646" s="146">
        <f t="shared" si="212"/>
        <v>0.21600000000000011</v>
      </c>
      <c r="W646" s="146">
        <f t="shared" si="213"/>
        <v>0.21600000000000011</v>
      </c>
      <c r="X646" s="146">
        <f t="shared" si="214"/>
        <v>0.21600000000000011</v>
      </c>
    </row>
    <row r="647" spans="2:24" x14ac:dyDescent="0.2">
      <c r="B647" s="1" t="str">
        <f t="shared" si="215"/>
        <v>火系50</v>
      </c>
      <c r="C647" s="72">
        <f t="shared" si="197"/>
        <v>50</v>
      </c>
      <c r="D647" s="71" t="s">
        <v>3155</v>
      </c>
      <c r="E647" s="72" t="str">
        <f t="shared" si="198"/>
        <v>火炎</v>
      </c>
      <c r="F647" s="72"/>
      <c r="G647" s="72">
        <f t="shared" si="199"/>
        <v>791</v>
      </c>
      <c r="H647" s="72">
        <f t="shared" si="200"/>
        <v>157</v>
      </c>
      <c r="I647" s="72">
        <f t="shared" si="201"/>
        <v>306</v>
      </c>
      <c r="J647" s="72">
        <f t="shared" si="202"/>
        <v>163</v>
      </c>
      <c r="K647" s="72">
        <f t="shared" si="203"/>
        <v>365</v>
      </c>
      <c r="L647" s="72">
        <f t="shared" si="204"/>
        <v>0</v>
      </c>
      <c r="M647" s="72">
        <f t="shared" si="205"/>
        <v>273</v>
      </c>
      <c r="N647" s="72">
        <v>0</v>
      </c>
      <c r="O647" s="146">
        <f t="shared" si="206"/>
        <v>2.0499999999999998</v>
      </c>
      <c r="P647" s="157">
        <f>10%</f>
        <v>0.1</v>
      </c>
      <c r="Q647" s="146">
        <f t="shared" si="207"/>
        <v>0.14900000000000005</v>
      </c>
      <c r="R647" s="146">
        <f t="shared" si="208"/>
        <v>0.24500000000000013</v>
      </c>
      <c r="S647" s="146">
        <f t="shared" si="209"/>
        <v>0.22050000000000011</v>
      </c>
      <c r="T647" s="146">
        <f t="shared" si="210"/>
        <v>0</v>
      </c>
      <c r="U647" s="146">
        <f t="shared" si="211"/>
        <v>0.44100000000000023</v>
      </c>
      <c r="V647" s="146">
        <f t="shared" si="212"/>
        <v>0.22050000000000011</v>
      </c>
      <c r="W647" s="146">
        <f t="shared" si="213"/>
        <v>0.22050000000000011</v>
      </c>
      <c r="X647" s="146">
        <f t="shared" si="214"/>
        <v>0.22050000000000011</v>
      </c>
    </row>
    <row r="648" spans="2:24" x14ac:dyDescent="0.2">
      <c r="B648" s="1" t="str">
        <f t="shared" si="215"/>
        <v>火系51</v>
      </c>
      <c r="C648" s="72">
        <f t="shared" si="197"/>
        <v>51</v>
      </c>
      <c r="D648" s="71" t="s">
        <v>3155</v>
      </c>
      <c r="E648" s="72" t="str">
        <f t="shared" si="198"/>
        <v>火炎</v>
      </c>
      <c r="F648" s="72"/>
      <c r="G648" s="72">
        <f t="shared" si="199"/>
        <v>815</v>
      </c>
      <c r="H648" s="72">
        <f t="shared" si="200"/>
        <v>161</v>
      </c>
      <c r="I648" s="72">
        <f t="shared" si="201"/>
        <v>316</v>
      </c>
      <c r="J648" s="72">
        <f t="shared" si="202"/>
        <v>168</v>
      </c>
      <c r="K648" s="72">
        <f t="shared" si="203"/>
        <v>377</v>
      </c>
      <c r="L648" s="72">
        <f t="shared" si="204"/>
        <v>0</v>
      </c>
      <c r="M648" s="72">
        <f t="shared" si="205"/>
        <v>281</v>
      </c>
      <c r="N648" s="72">
        <v>0</v>
      </c>
      <c r="O648" s="146">
        <f t="shared" si="206"/>
        <v>2.073</v>
      </c>
      <c r="P648" s="157">
        <f>10%</f>
        <v>0.1</v>
      </c>
      <c r="Q648" s="146">
        <f t="shared" si="207"/>
        <v>0.15000000000000005</v>
      </c>
      <c r="R648" s="146">
        <f t="shared" si="208"/>
        <v>0.25000000000000011</v>
      </c>
      <c r="S648" s="146">
        <f t="shared" si="209"/>
        <v>0.22500000000000012</v>
      </c>
      <c r="T648" s="146">
        <f t="shared" si="210"/>
        <v>0</v>
      </c>
      <c r="U648" s="146">
        <f t="shared" si="211"/>
        <v>0.45000000000000023</v>
      </c>
      <c r="V648" s="146">
        <f t="shared" si="212"/>
        <v>0.22500000000000012</v>
      </c>
      <c r="W648" s="146">
        <f t="shared" si="213"/>
        <v>0.22500000000000012</v>
      </c>
      <c r="X648" s="146">
        <f t="shared" si="214"/>
        <v>0.22500000000000012</v>
      </c>
    </row>
    <row r="649" spans="2:24" x14ac:dyDescent="0.2">
      <c r="B649" s="1" t="str">
        <f t="shared" si="215"/>
        <v>火系52</v>
      </c>
      <c r="C649" s="72">
        <f t="shared" si="197"/>
        <v>52</v>
      </c>
      <c r="D649" s="71" t="s">
        <v>3155</v>
      </c>
      <c r="E649" s="72" t="str">
        <f t="shared" si="198"/>
        <v>火炎</v>
      </c>
      <c r="F649" s="72"/>
      <c r="G649" s="72">
        <f t="shared" si="199"/>
        <v>838</v>
      </c>
      <c r="H649" s="72">
        <f t="shared" si="200"/>
        <v>165</v>
      </c>
      <c r="I649" s="72">
        <f t="shared" si="201"/>
        <v>326</v>
      </c>
      <c r="J649" s="72">
        <f t="shared" si="202"/>
        <v>173</v>
      </c>
      <c r="K649" s="72">
        <f t="shared" si="203"/>
        <v>391</v>
      </c>
      <c r="L649" s="72">
        <f t="shared" si="204"/>
        <v>0</v>
      </c>
      <c r="M649" s="72">
        <f t="shared" si="205"/>
        <v>289</v>
      </c>
      <c r="N649" s="72">
        <v>0</v>
      </c>
      <c r="O649" s="146">
        <f t="shared" si="206"/>
        <v>2.0960000000000001</v>
      </c>
      <c r="P649" s="157">
        <f>10%</f>
        <v>0.1</v>
      </c>
      <c r="Q649" s="146">
        <f t="shared" si="207"/>
        <v>0.15100000000000005</v>
      </c>
      <c r="R649" s="146">
        <f t="shared" si="208"/>
        <v>0.25500000000000012</v>
      </c>
      <c r="S649" s="146">
        <f t="shared" si="209"/>
        <v>0.22950000000000012</v>
      </c>
      <c r="T649" s="146">
        <f t="shared" si="210"/>
        <v>0</v>
      </c>
      <c r="U649" s="146">
        <f t="shared" si="211"/>
        <v>0.45900000000000024</v>
      </c>
      <c r="V649" s="146">
        <f t="shared" si="212"/>
        <v>0.22950000000000012</v>
      </c>
      <c r="W649" s="146">
        <f t="shared" si="213"/>
        <v>0.22950000000000012</v>
      </c>
      <c r="X649" s="146">
        <f t="shared" si="214"/>
        <v>0.22950000000000012</v>
      </c>
    </row>
    <row r="650" spans="2:24" x14ac:dyDescent="0.2">
      <c r="B650" s="1" t="str">
        <f t="shared" si="215"/>
        <v>火系53</v>
      </c>
      <c r="C650" s="72">
        <f t="shared" si="197"/>
        <v>53</v>
      </c>
      <c r="D650" s="71" t="s">
        <v>3155</v>
      </c>
      <c r="E650" s="72" t="str">
        <f t="shared" si="198"/>
        <v>火炎</v>
      </c>
      <c r="F650" s="72"/>
      <c r="G650" s="72">
        <f t="shared" si="199"/>
        <v>863</v>
      </c>
      <c r="H650" s="72">
        <f t="shared" si="200"/>
        <v>169</v>
      </c>
      <c r="I650" s="72">
        <f t="shared" si="201"/>
        <v>337</v>
      </c>
      <c r="J650" s="72">
        <f t="shared" si="202"/>
        <v>179</v>
      </c>
      <c r="K650" s="72">
        <f t="shared" si="203"/>
        <v>403</v>
      </c>
      <c r="L650" s="72">
        <f t="shared" si="204"/>
        <v>0</v>
      </c>
      <c r="M650" s="72">
        <f t="shared" si="205"/>
        <v>298</v>
      </c>
      <c r="N650" s="72">
        <v>0</v>
      </c>
      <c r="O650" s="146">
        <f t="shared" si="206"/>
        <v>2.1189999999999998</v>
      </c>
      <c r="P650" s="157">
        <f>10%</f>
        <v>0.1</v>
      </c>
      <c r="Q650" s="146">
        <f t="shared" si="207"/>
        <v>0.15200000000000005</v>
      </c>
      <c r="R650" s="146">
        <f t="shared" si="208"/>
        <v>0.26000000000000012</v>
      </c>
      <c r="S650" s="146">
        <f t="shared" si="209"/>
        <v>0.23400000000000012</v>
      </c>
      <c r="T650" s="146">
        <f t="shared" si="210"/>
        <v>0</v>
      </c>
      <c r="U650" s="146">
        <f t="shared" si="211"/>
        <v>0.46800000000000025</v>
      </c>
      <c r="V650" s="146">
        <f t="shared" si="212"/>
        <v>0.23400000000000012</v>
      </c>
      <c r="W650" s="146">
        <f t="shared" si="213"/>
        <v>0.23400000000000012</v>
      </c>
      <c r="X650" s="146">
        <f t="shared" si="214"/>
        <v>0.23400000000000012</v>
      </c>
    </row>
    <row r="651" spans="2:24" x14ac:dyDescent="0.2">
      <c r="B651" s="1" t="str">
        <f t="shared" si="215"/>
        <v>火系54</v>
      </c>
      <c r="C651" s="72">
        <f t="shared" si="197"/>
        <v>54</v>
      </c>
      <c r="D651" s="71" t="s">
        <v>3155</v>
      </c>
      <c r="E651" s="72" t="str">
        <f t="shared" si="198"/>
        <v>火炎</v>
      </c>
      <c r="F651" s="72"/>
      <c r="G651" s="72">
        <f t="shared" si="199"/>
        <v>888</v>
      </c>
      <c r="H651" s="72">
        <f t="shared" si="200"/>
        <v>173</v>
      </c>
      <c r="I651" s="72">
        <f t="shared" si="201"/>
        <v>348</v>
      </c>
      <c r="J651" s="72">
        <f t="shared" si="202"/>
        <v>184</v>
      </c>
      <c r="K651" s="72">
        <f t="shared" si="203"/>
        <v>417</v>
      </c>
      <c r="L651" s="72">
        <f t="shared" si="204"/>
        <v>0</v>
      </c>
      <c r="M651" s="72">
        <f t="shared" si="205"/>
        <v>307</v>
      </c>
      <c r="N651" s="72">
        <v>0</v>
      </c>
      <c r="O651" s="146">
        <f t="shared" si="206"/>
        <v>2.1419999999999999</v>
      </c>
      <c r="P651" s="157">
        <f>10%</f>
        <v>0.1</v>
      </c>
      <c r="Q651" s="146">
        <f t="shared" si="207"/>
        <v>0.15300000000000005</v>
      </c>
      <c r="R651" s="146">
        <f t="shared" si="208"/>
        <v>0.26500000000000012</v>
      </c>
      <c r="S651" s="146">
        <f t="shared" si="209"/>
        <v>0.23850000000000013</v>
      </c>
      <c r="T651" s="146">
        <f t="shared" si="210"/>
        <v>0</v>
      </c>
      <c r="U651" s="146">
        <f t="shared" si="211"/>
        <v>0.47700000000000026</v>
      </c>
      <c r="V651" s="146">
        <f t="shared" si="212"/>
        <v>0.23850000000000013</v>
      </c>
      <c r="W651" s="146">
        <f t="shared" si="213"/>
        <v>0.23850000000000013</v>
      </c>
      <c r="X651" s="146">
        <f t="shared" si="214"/>
        <v>0.23850000000000013</v>
      </c>
    </row>
    <row r="652" spans="2:24" x14ac:dyDescent="0.2">
      <c r="B652" s="1" t="str">
        <f t="shared" si="215"/>
        <v>火系55</v>
      </c>
      <c r="C652" s="72">
        <f t="shared" si="197"/>
        <v>55</v>
      </c>
      <c r="D652" s="71" t="s">
        <v>3155</v>
      </c>
      <c r="E652" s="72" t="str">
        <f t="shared" si="198"/>
        <v>火炎</v>
      </c>
      <c r="F652" s="72"/>
      <c r="G652" s="72">
        <f t="shared" si="199"/>
        <v>913</v>
      </c>
      <c r="H652" s="72">
        <f t="shared" si="200"/>
        <v>177</v>
      </c>
      <c r="I652" s="72">
        <f t="shared" si="201"/>
        <v>359</v>
      </c>
      <c r="J652" s="72">
        <f t="shared" si="202"/>
        <v>189</v>
      </c>
      <c r="K652" s="72">
        <f t="shared" si="203"/>
        <v>430</v>
      </c>
      <c r="L652" s="72">
        <f t="shared" si="204"/>
        <v>0</v>
      </c>
      <c r="M652" s="72">
        <f t="shared" si="205"/>
        <v>316</v>
      </c>
      <c r="N652" s="72">
        <v>0</v>
      </c>
      <c r="O652" s="146">
        <f t="shared" si="206"/>
        <v>2.165</v>
      </c>
      <c r="P652" s="157">
        <f>10%</f>
        <v>0.1</v>
      </c>
      <c r="Q652" s="146">
        <f t="shared" si="207"/>
        <v>0.15400000000000005</v>
      </c>
      <c r="R652" s="146">
        <f t="shared" si="208"/>
        <v>0.27000000000000013</v>
      </c>
      <c r="S652" s="146">
        <f t="shared" si="209"/>
        <v>0.24300000000000013</v>
      </c>
      <c r="T652" s="146">
        <f t="shared" si="210"/>
        <v>0</v>
      </c>
      <c r="U652" s="146">
        <f t="shared" si="211"/>
        <v>0.48600000000000027</v>
      </c>
      <c r="V652" s="146">
        <f t="shared" si="212"/>
        <v>0.24300000000000013</v>
      </c>
      <c r="W652" s="146">
        <f t="shared" si="213"/>
        <v>0.24300000000000013</v>
      </c>
      <c r="X652" s="146">
        <f t="shared" si="214"/>
        <v>0.24300000000000013</v>
      </c>
    </row>
    <row r="653" spans="2:24" x14ac:dyDescent="0.2">
      <c r="B653" s="1" t="str">
        <f t="shared" si="215"/>
        <v>火系56</v>
      </c>
      <c r="C653" s="72">
        <f t="shared" si="197"/>
        <v>56</v>
      </c>
      <c r="D653" s="71" t="s">
        <v>3155</v>
      </c>
      <c r="E653" s="72" t="str">
        <f t="shared" si="198"/>
        <v>火炎</v>
      </c>
      <c r="F653" s="72"/>
      <c r="G653" s="72">
        <f t="shared" si="199"/>
        <v>940</v>
      </c>
      <c r="H653" s="72">
        <f t="shared" si="200"/>
        <v>181</v>
      </c>
      <c r="I653" s="72">
        <f t="shared" si="201"/>
        <v>371</v>
      </c>
      <c r="J653" s="72">
        <f t="shared" si="202"/>
        <v>195</v>
      </c>
      <c r="K653" s="72">
        <f t="shared" si="203"/>
        <v>443</v>
      </c>
      <c r="L653" s="72">
        <f t="shared" si="204"/>
        <v>0</v>
      </c>
      <c r="M653" s="72">
        <f t="shared" si="205"/>
        <v>325</v>
      </c>
      <c r="N653" s="72">
        <v>0</v>
      </c>
      <c r="O653" s="146">
        <f t="shared" si="206"/>
        <v>2.1879999999999997</v>
      </c>
      <c r="P653" s="157">
        <f>10%</f>
        <v>0.1</v>
      </c>
      <c r="Q653" s="146">
        <f t="shared" si="207"/>
        <v>0.15500000000000005</v>
      </c>
      <c r="R653" s="146">
        <f t="shared" si="208"/>
        <v>0.27500000000000013</v>
      </c>
      <c r="S653" s="146">
        <f t="shared" si="209"/>
        <v>0.24750000000000014</v>
      </c>
      <c r="T653" s="146">
        <f t="shared" si="210"/>
        <v>0</v>
      </c>
      <c r="U653" s="146">
        <f t="shared" si="211"/>
        <v>0.49500000000000027</v>
      </c>
      <c r="V653" s="146">
        <f t="shared" si="212"/>
        <v>0.24750000000000014</v>
      </c>
      <c r="W653" s="146">
        <f t="shared" si="213"/>
        <v>0.24750000000000014</v>
      </c>
      <c r="X653" s="146">
        <f t="shared" si="214"/>
        <v>0.24750000000000014</v>
      </c>
    </row>
    <row r="654" spans="2:24" x14ac:dyDescent="0.2">
      <c r="B654" s="1" t="str">
        <f t="shared" si="215"/>
        <v>火系57</v>
      </c>
      <c r="C654" s="72">
        <f t="shared" si="197"/>
        <v>57</v>
      </c>
      <c r="D654" s="71" t="s">
        <v>3155</v>
      </c>
      <c r="E654" s="72" t="str">
        <f t="shared" si="198"/>
        <v>火炎</v>
      </c>
      <c r="F654" s="72"/>
      <c r="G654" s="72">
        <f t="shared" si="199"/>
        <v>965</v>
      </c>
      <c r="H654" s="72">
        <f t="shared" si="200"/>
        <v>185</v>
      </c>
      <c r="I654" s="72">
        <f t="shared" si="201"/>
        <v>382</v>
      </c>
      <c r="J654" s="72">
        <f t="shared" si="202"/>
        <v>200</v>
      </c>
      <c r="K654" s="72">
        <f t="shared" si="203"/>
        <v>457</v>
      </c>
      <c r="L654" s="72">
        <f t="shared" si="204"/>
        <v>0</v>
      </c>
      <c r="M654" s="72">
        <f t="shared" si="205"/>
        <v>334</v>
      </c>
      <c r="N654" s="72">
        <v>0</v>
      </c>
      <c r="O654" s="146">
        <f t="shared" si="206"/>
        <v>2.2109999999999999</v>
      </c>
      <c r="P654" s="157">
        <f>10%</f>
        <v>0.1</v>
      </c>
      <c r="Q654" s="146">
        <f t="shared" si="207"/>
        <v>0.15600000000000006</v>
      </c>
      <c r="R654" s="146">
        <f t="shared" si="208"/>
        <v>0.28000000000000014</v>
      </c>
      <c r="S654" s="146">
        <f t="shared" si="209"/>
        <v>0.25200000000000011</v>
      </c>
      <c r="T654" s="146">
        <f t="shared" si="210"/>
        <v>0</v>
      </c>
      <c r="U654" s="146">
        <f t="shared" si="211"/>
        <v>0.50400000000000023</v>
      </c>
      <c r="V654" s="146">
        <f t="shared" si="212"/>
        <v>0.25200000000000011</v>
      </c>
      <c r="W654" s="146">
        <f t="shared" si="213"/>
        <v>0.25200000000000011</v>
      </c>
      <c r="X654" s="146">
        <f t="shared" si="214"/>
        <v>0.25200000000000011</v>
      </c>
    </row>
    <row r="655" spans="2:24" x14ac:dyDescent="0.2">
      <c r="B655" s="1" t="str">
        <f t="shared" si="215"/>
        <v>火系58</v>
      </c>
      <c r="C655" s="72">
        <f t="shared" si="197"/>
        <v>58</v>
      </c>
      <c r="D655" s="71" t="s">
        <v>3155</v>
      </c>
      <c r="E655" s="72" t="str">
        <f t="shared" si="198"/>
        <v>火炎</v>
      </c>
      <c r="F655" s="72"/>
      <c r="G655" s="72">
        <f t="shared" si="199"/>
        <v>991</v>
      </c>
      <c r="H655" s="72">
        <f t="shared" si="200"/>
        <v>189</v>
      </c>
      <c r="I655" s="72">
        <f t="shared" si="201"/>
        <v>394</v>
      </c>
      <c r="J655" s="72">
        <f t="shared" si="202"/>
        <v>206</v>
      </c>
      <c r="K655" s="72">
        <f t="shared" si="203"/>
        <v>471</v>
      </c>
      <c r="L655" s="72">
        <f t="shared" si="204"/>
        <v>0</v>
      </c>
      <c r="M655" s="72">
        <f t="shared" si="205"/>
        <v>343</v>
      </c>
      <c r="N655" s="72">
        <v>0</v>
      </c>
      <c r="O655" s="146">
        <f t="shared" si="206"/>
        <v>2.234</v>
      </c>
      <c r="P655" s="157">
        <f>10%</f>
        <v>0.1</v>
      </c>
      <c r="Q655" s="146">
        <f t="shared" si="207"/>
        <v>0.15700000000000006</v>
      </c>
      <c r="R655" s="146">
        <f t="shared" si="208"/>
        <v>0.28500000000000014</v>
      </c>
      <c r="S655" s="146">
        <f t="shared" si="209"/>
        <v>0.25650000000000017</v>
      </c>
      <c r="T655" s="146">
        <f t="shared" si="210"/>
        <v>0</v>
      </c>
      <c r="U655" s="146">
        <f t="shared" si="211"/>
        <v>0.51300000000000034</v>
      </c>
      <c r="V655" s="146">
        <f t="shared" si="212"/>
        <v>0.25650000000000017</v>
      </c>
      <c r="W655" s="146">
        <f t="shared" si="213"/>
        <v>0.25650000000000017</v>
      </c>
      <c r="X655" s="146">
        <f t="shared" si="214"/>
        <v>0.25650000000000017</v>
      </c>
    </row>
    <row r="656" spans="2:24" x14ac:dyDescent="0.2">
      <c r="B656" s="1" t="str">
        <f t="shared" si="215"/>
        <v>火系59</v>
      </c>
      <c r="C656" s="72">
        <f t="shared" si="197"/>
        <v>59</v>
      </c>
      <c r="D656" s="71" t="s">
        <v>3155</v>
      </c>
      <c r="E656" s="72" t="str">
        <f t="shared" si="198"/>
        <v>火炎</v>
      </c>
      <c r="F656" s="72"/>
      <c r="G656" s="72">
        <f t="shared" si="199"/>
        <v>1016</v>
      </c>
      <c r="H656" s="72">
        <f t="shared" si="200"/>
        <v>193</v>
      </c>
      <c r="I656" s="72">
        <f t="shared" si="201"/>
        <v>406</v>
      </c>
      <c r="J656" s="72">
        <f t="shared" si="202"/>
        <v>212</v>
      </c>
      <c r="K656" s="72">
        <f t="shared" si="203"/>
        <v>486</v>
      </c>
      <c r="L656" s="72">
        <f t="shared" si="204"/>
        <v>0</v>
      </c>
      <c r="M656" s="72">
        <f t="shared" si="205"/>
        <v>352</v>
      </c>
      <c r="N656" s="72">
        <v>0</v>
      </c>
      <c r="O656" s="146">
        <f t="shared" si="206"/>
        <v>2.2570000000000001</v>
      </c>
      <c r="P656" s="157">
        <f>10%</f>
        <v>0.1</v>
      </c>
      <c r="Q656" s="146">
        <f t="shared" si="207"/>
        <v>0.15800000000000006</v>
      </c>
      <c r="R656" s="146">
        <f t="shared" si="208"/>
        <v>0.29000000000000015</v>
      </c>
      <c r="S656" s="146">
        <f t="shared" si="209"/>
        <v>0.26100000000000012</v>
      </c>
      <c r="T656" s="146">
        <f t="shared" si="210"/>
        <v>0</v>
      </c>
      <c r="U656" s="146">
        <f t="shared" si="211"/>
        <v>0.52200000000000024</v>
      </c>
      <c r="V656" s="146">
        <f t="shared" si="212"/>
        <v>0.26100000000000012</v>
      </c>
      <c r="W656" s="146">
        <f t="shared" si="213"/>
        <v>0.26100000000000012</v>
      </c>
      <c r="X656" s="146">
        <f t="shared" si="214"/>
        <v>0.26100000000000012</v>
      </c>
    </row>
    <row r="657" spans="2:24" x14ac:dyDescent="0.2">
      <c r="B657" s="1" t="str">
        <f t="shared" si="215"/>
        <v>火系60</v>
      </c>
      <c r="C657" s="72">
        <f t="shared" si="197"/>
        <v>60</v>
      </c>
      <c r="D657" s="71" t="s">
        <v>3155</v>
      </c>
      <c r="E657" s="72" t="str">
        <f t="shared" si="198"/>
        <v>火炎</v>
      </c>
      <c r="F657" s="72"/>
      <c r="G657" s="72">
        <f t="shared" si="199"/>
        <v>1042</v>
      </c>
      <c r="H657" s="72">
        <f t="shared" si="200"/>
        <v>197</v>
      </c>
      <c r="I657" s="72">
        <f t="shared" si="201"/>
        <v>419</v>
      </c>
      <c r="J657" s="72">
        <f t="shared" si="202"/>
        <v>217</v>
      </c>
      <c r="K657" s="72">
        <f t="shared" si="203"/>
        <v>500</v>
      </c>
      <c r="L657" s="72">
        <f t="shared" si="204"/>
        <v>0</v>
      </c>
      <c r="M657" s="72">
        <f t="shared" si="205"/>
        <v>361</v>
      </c>
      <c r="N657" s="72">
        <v>0</v>
      </c>
      <c r="O657" s="146">
        <f t="shared" si="206"/>
        <v>2.2799999999999998</v>
      </c>
      <c r="P657" s="157">
        <f>10%</f>
        <v>0.1</v>
      </c>
      <c r="Q657" s="146">
        <f t="shared" si="207"/>
        <v>0.15900000000000006</v>
      </c>
      <c r="R657" s="146">
        <f t="shared" si="208"/>
        <v>0.29500000000000015</v>
      </c>
      <c r="S657" s="146">
        <f t="shared" si="209"/>
        <v>0.26550000000000018</v>
      </c>
      <c r="T657" s="146">
        <f t="shared" si="210"/>
        <v>0</v>
      </c>
      <c r="U657" s="146">
        <f t="shared" si="211"/>
        <v>0.53100000000000036</v>
      </c>
      <c r="V657" s="146">
        <f t="shared" si="212"/>
        <v>0.26550000000000018</v>
      </c>
      <c r="W657" s="146">
        <f t="shared" si="213"/>
        <v>0.26550000000000018</v>
      </c>
      <c r="X657" s="146">
        <f t="shared" si="214"/>
        <v>0.26550000000000018</v>
      </c>
    </row>
    <row r="658" spans="2:24" x14ac:dyDescent="0.2">
      <c r="B658" s="1" t="str">
        <f t="shared" si="215"/>
        <v>火系61</v>
      </c>
      <c r="C658" s="72">
        <f t="shared" si="197"/>
        <v>61</v>
      </c>
      <c r="D658" s="71" t="s">
        <v>3155</v>
      </c>
      <c r="E658" s="72" t="str">
        <f t="shared" si="198"/>
        <v>火炎</v>
      </c>
      <c r="F658" s="72"/>
      <c r="G658" s="72">
        <f t="shared" si="199"/>
        <v>1068</v>
      </c>
      <c r="H658" s="72">
        <f t="shared" si="200"/>
        <v>201</v>
      </c>
      <c r="I658" s="72">
        <f t="shared" si="201"/>
        <v>431</v>
      </c>
      <c r="J658" s="72">
        <f t="shared" si="202"/>
        <v>224</v>
      </c>
      <c r="K658" s="72">
        <f t="shared" si="203"/>
        <v>515</v>
      </c>
      <c r="L658" s="72">
        <f t="shared" si="204"/>
        <v>0</v>
      </c>
      <c r="M658" s="72">
        <f t="shared" si="205"/>
        <v>370</v>
      </c>
      <c r="N658" s="72">
        <v>0</v>
      </c>
      <c r="O658" s="146">
        <f t="shared" si="206"/>
        <v>2.3029999999999999</v>
      </c>
      <c r="P658" s="157">
        <f>10%</f>
        <v>0.1</v>
      </c>
      <c r="Q658" s="146">
        <f t="shared" si="207"/>
        <v>0.16000000000000006</v>
      </c>
      <c r="R658" s="146">
        <f t="shared" si="208"/>
        <v>0.30000000000000016</v>
      </c>
      <c r="S658" s="146">
        <f t="shared" si="209"/>
        <v>0.27000000000000013</v>
      </c>
      <c r="T658" s="146">
        <f t="shared" si="210"/>
        <v>0</v>
      </c>
      <c r="U658" s="146">
        <f t="shared" si="211"/>
        <v>0.54000000000000026</v>
      </c>
      <c r="V658" s="146">
        <f t="shared" si="212"/>
        <v>0.27000000000000013</v>
      </c>
      <c r="W658" s="146">
        <f t="shared" si="213"/>
        <v>0.27000000000000013</v>
      </c>
      <c r="X658" s="146">
        <f t="shared" si="214"/>
        <v>0.27000000000000013</v>
      </c>
    </row>
    <row r="659" spans="2:24" x14ac:dyDescent="0.2">
      <c r="B659" s="1" t="str">
        <f t="shared" si="215"/>
        <v>火系62</v>
      </c>
      <c r="C659" s="72">
        <f t="shared" si="197"/>
        <v>62</v>
      </c>
      <c r="D659" s="71" t="s">
        <v>3155</v>
      </c>
      <c r="E659" s="72" t="str">
        <f t="shared" si="198"/>
        <v>火炎</v>
      </c>
      <c r="F659" s="72"/>
      <c r="G659" s="72">
        <f t="shared" si="199"/>
        <v>1095</v>
      </c>
      <c r="H659" s="72">
        <f t="shared" si="200"/>
        <v>205</v>
      </c>
      <c r="I659" s="72">
        <f t="shared" si="201"/>
        <v>443</v>
      </c>
      <c r="J659" s="72">
        <f t="shared" si="202"/>
        <v>229</v>
      </c>
      <c r="K659" s="72">
        <f t="shared" si="203"/>
        <v>530</v>
      </c>
      <c r="L659" s="72">
        <f t="shared" si="204"/>
        <v>0</v>
      </c>
      <c r="M659" s="72">
        <f t="shared" si="205"/>
        <v>379</v>
      </c>
      <c r="N659" s="72">
        <v>0</v>
      </c>
      <c r="O659" s="146">
        <f t="shared" si="206"/>
        <v>2.3260000000000001</v>
      </c>
      <c r="P659" s="157">
        <f>10%</f>
        <v>0.1</v>
      </c>
      <c r="Q659" s="146">
        <f t="shared" si="207"/>
        <v>0.16100000000000006</v>
      </c>
      <c r="R659" s="146">
        <f t="shared" si="208"/>
        <v>0.30500000000000016</v>
      </c>
      <c r="S659" s="146">
        <f t="shared" si="209"/>
        <v>0.27450000000000019</v>
      </c>
      <c r="T659" s="146">
        <f t="shared" si="210"/>
        <v>0</v>
      </c>
      <c r="U659" s="146">
        <f t="shared" si="211"/>
        <v>0.54900000000000038</v>
      </c>
      <c r="V659" s="146">
        <f t="shared" si="212"/>
        <v>0.27450000000000019</v>
      </c>
      <c r="W659" s="146">
        <f t="shared" si="213"/>
        <v>0.27450000000000019</v>
      </c>
      <c r="X659" s="146">
        <f t="shared" si="214"/>
        <v>0.27450000000000019</v>
      </c>
    </row>
    <row r="660" spans="2:24" x14ac:dyDescent="0.2">
      <c r="B660" s="1" t="str">
        <f t="shared" si="215"/>
        <v>火系63</v>
      </c>
      <c r="C660" s="72">
        <f t="shared" si="197"/>
        <v>63</v>
      </c>
      <c r="D660" s="71" t="s">
        <v>3155</v>
      </c>
      <c r="E660" s="72" t="str">
        <f t="shared" si="198"/>
        <v>火炎</v>
      </c>
      <c r="F660" s="72"/>
      <c r="G660" s="72">
        <f t="shared" si="199"/>
        <v>1122</v>
      </c>
      <c r="H660" s="72">
        <f t="shared" si="200"/>
        <v>209</v>
      </c>
      <c r="I660" s="72">
        <f t="shared" si="201"/>
        <v>456</v>
      </c>
      <c r="J660" s="72">
        <f t="shared" si="202"/>
        <v>235</v>
      </c>
      <c r="K660" s="72">
        <f t="shared" si="203"/>
        <v>546</v>
      </c>
      <c r="L660" s="72">
        <f t="shared" si="204"/>
        <v>0</v>
      </c>
      <c r="M660" s="72">
        <f t="shared" si="205"/>
        <v>388</v>
      </c>
      <c r="N660" s="72">
        <v>0</v>
      </c>
      <c r="O660" s="146">
        <f t="shared" si="206"/>
        <v>2.3489999999999998</v>
      </c>
      <c r="P660" s="157">
        <f>10%</f>
        <v>0.1</v>
      </c>
      <c r="Q660" s="146">
        <f t="shared" si="207"/>
        <v>0.16200000000000006</v>
      </c>
      <c r="R660" s="146">
        <f t="shared" si="208"/>
        <v>0.31000000000000016</v>
      </c>
      <c r="S660" s="146">
        <f t="shared" si="209"/>
        <v>0.27900000000000014</v>
      </c>
      <c r="T660" s="146">
        <f t="shared" si="210"/>
        <v>0</v>
      </c>
      <c r="U660" s="146">
        <f t="shared" si="211"/>
        <v>0.55800000000000027</v>
      </c>
      <c r="V660" s="146">
        <f t="shared" si="212"/>
        <v>0.27900000000000014</v>
      </c>
      <c r="W660" s="146">
        <f t="shared" si="213"/>
        <v>0.27900000000000014</v>
      </c>
      <c r="X660" s="146">
        <f t="shared" si="214"/>
        <v>0.27900000000000014</v>
      </c>
    </row>
    <row r="661" spans="2:24" x14ac:dyDescent="0.2">
      <c r="B661" s="1" t="str">
        <f t="shared" si="215"/>
        <v>火系64</v>
      </c>
      <c r="C661" s="72">
        <f t="shared" si="197"/>
        <v>64</v>
      </c>
      <c r="D661" s="71" t="s">
        <v>3155</v>
      </c>
      <c r="E661" s="72" t="str">
        <f t="shared" si="198"/>
        <v>火炎</v>
      </c>
      <c r="F661" s="72"/>
      <c r="G661" s="72">
        <f t="shared" si="199"/>
        <v>1150</v>
      </c>
      <c r="H661" s="72">
        <f t="shared" si="200"/>
        <v>213</v>
      </c>
      <c r="I661" s="72">
        <f t="shared" si="201"/>
        <v>470</v>
      </c>
      <c r="J661" s="72">
        <f t="shared" si="202"/>
        <v>241</v>
      </c>
      <c r="K661" s="72">
        <f t="shared" si="203"/>
        <v>562</v>
      </c>
      <c r="L661" s="72">
        <f t="shared" si="204"/>
        <v>0</v>
      </c>
      <c r="M661" s="72">
        <f t="shared" si="205"/>
        <v>397</v>
      </c>
      <c r="N661" s="72">
        <v>0</v>
      </c>
      <c r="O661" s="146">
        <f t="shared" si="206"/>
        <v>2.3719999999999999</v>
      </c>
      <c r="P661" s="157">
        <f>10%</f>
        <v>0.1</v>
      </c>
      <c r="Q661" s="146">
        <f t="shared" si="207"/>
        <v>0.16300000000000006</v>
      </c>
      <c r="R661" s="146">
        <f t="shared" si="208"/>
        <v>0.31500000000000017</v>
      </c>
      <c r="S661" s="146">
        <f t="shared" si="209"/>
        <v>0.2835000000000002</v>
      </c>
      <c r="T661" s="146">
        <f t="shared" si="210"/>
        <v>0</v>
      </c>
      <c r="U661" s="146">
        <f t="shared" si="211"/>
        <v>0.56700000000000039</v>
      </c>
      <c r="V661" s="146">
        <f t="shared" si="212"/>
        <v>0.2835000000000002</v>
      </c>
      <c r="W661" s="146">
        <f t="shared" si="213"/>
        <v>0.2835000000000002</v>
      </c>
      <c r="X661" s="146">
        <f t="shared" si="214"/>
        <v>0.2835000000000002</v>
      </c>
    </row>
    <row r="662" spans="2:24" x14ac:dyDescent="0.2">
      <c r="B662" s="1" t="str">
        <f t="shared" si="215"/>
        <v>火系65</v>
      </c>
      <c r="C662" s="72">
        <f t="shared" si="197"/>
        <v>65</v>
      </c>
      <c r="D662" s="71" t="s">
        <v>3155</v>
      </c>
      <c r="E662" s="72" t="str">
        <f t="shared" si="198"/>
        <v>火炎</v>
      </c>
      <c r="F662" s="72"/>
      <c r="G662" s="72">
        <f t="shared" si="199"/>
        <v>1177</v>
      </c>
      <c r="H662" s="72">
        <f t="shared" si="200"/>
        <v>217</v>
      </c>
      <c r="I662" s="72">
        <f t="shared" si="201"/>
        <v>483</v>
      </c>
      <c r="J662" s="72">
        <f t="shared" si="202"/>
        <v>247</v>
      </c>
      <c r="K662" s="72">
        <f t="shared" si="203"/>
        <v>578</v>
      </c>
      <c r="L662" s="72">
        <f t="shared" si="204"/>
        <v>0</v>
      </c>
      <c r="M662" s="72">
        <f t="shared" si="205"/>
        <v>407</v>
      </c>
      <c r="N662" s="72">
        <v>0</v>
      </c>
      <c r="O662" s="146">
        <f t="shared" si="206"/>
        <v>2.395</v>
      </c>
      <c r="P662" s="157">
        <f>10%</f>
        <v>0.1</v>
      </c>
      <c r="Q662" s="146">
        <f t="shared" si="207"/>
        <v>0.16400000000000006</v>
      </c>
      <c r="R662" s="146">
        <f t="shared" si="208"/>
        <v>0.32000000000000017</v>
      </c>
      <c r="S662" s="146">
        <f t="shared" si="209"/>
        <v>0.28800000000000014</v>
      </c>
      <c r="T662" s="146">
        <f t="shared" si="210"/>
        <v>0</v>
      </c>
      <c r="U662" s="146">
        <f t="shared" si="211"/>
        <v>0.57600000000000029</v>
      </c>
      <c r="V662" s="146">
        <f t="shared" si="212"/>
        <v>0.28800000000000014</v>
      </c>
      <c r="W662" s="146">
        <f t="shared" si="213"/>
        <v>0.28800000000000014</v>
      </c>
      <c r="X662" s="146">
        <f t="shared" si="214"/>
        <v>0.28800000000000014</v>
      </c>
    </row>
    <row r="663" spans="2:24" x14ac:dyDescent="0.2">
      <c r="B663" s="1" t="str">
        <f t="shared" si="215"/>
        <v>火系66</v>
      </c>
      <c r="C663" s="72">
        <f t="shared" si="197"/>
        <v>66</v>
      </c>
      <c r="D663" s="71" t="s">
        <v>3155</v>
      </c>
      <c r="E663" s="72" t="str">
        <f t="shared" si="198"/>
        <v>火炎</v>
      </c>
      <c r="F663" s="72"/>
      <c r="G663" s="72">
        <f t="shared" si="199"/>
        <v>1204</v>
      </c>
      <c r="H663" s="72">
        <f t="shared" si="200"/>
        <v>221</v>
      </c>
      <c r="I663" s="72">
        <f t="shared" si="201"/>
        <v>496</v>
      </c>
      <c r="J663" s="72">
        <f t="shared" si="202"/>
        <v>252</v>
      </c>
      <c r="K663" s="72">
        <f t="shared" si="203"/>
        <v>594</v>
      </c>
      <c r="L663" s="72">
        <f t="shared" si="204"/>
        <v>0</v>
      </c>
      <c r="M663" s="72">
        <f t="shared" si="205"/>
        <v>417</v>
      </c>
      <c r="N663" s="72">
        <v>0</v>
      </c>
      <c r="O663" s="146">
        <f t="shared" si="206"/>
        <v>2.4179999999999997</v>
      </c>
      <c r="P663" s="157">
        <f>10%</f>
        <v>0.1</v>
      </c>
      <c r="Q663" s="146">
        <f t="shared" si="207"/>
        <v>0.16500000000000006</v>
      </c>
      <c r="R663" s="146">
        <f t="shared" si="208"/>
        <v>0.32500000000000018</v>
      </c>
      <c r="S663" s="146">
        <f t="shared" si="209"/>
        <v>0.2925000000000002</v>
      </c>
      <c r="T663" s="146">
        <f t="shared" si="210"/>
        <v>0</v>
      </c>
      <c r="U663" s="146">
        <f t="shared" si="211"/>
        <v>0.58500000000000041</v>
      </c>
      <c r="V663" s="146">
        <f t="shared" si="212"/>
        <v>0.2925000000000002</v>
      </c>
      <c r="W663" s="146">
        <f t="shared" si="213"/>
        <v>0.2925000000000002</v>
      </c>
      <c r="X663" s="146">
        <f t="shared" si="214"/>
        <v>0.2925000000000002</v>
      </c>
    </row>
    <row r="664" spans="2:24" x14ac:dyDescent="0.2">
      <c r="B664" s="1" t="str">
        <f t="shared" si="215"/>
        <v>火系67</v>
      </c>
      <c r="C664" s="72">
        <f t="shared" si="197"/>
        <v>67</v>
      </c>
      <c r="D664" s="71" t="s">
        <v>3155</v>
      </c>
      <c r="E664" s="72" t="str">
        <f t="shared" si="198"/>
        <v>火炎</v>
      </c>
      <c r="F664" s="72"/>
      <c r="G664" s="72">
        <f t="shared" si="199"/>
        <v>1230</v>
      </c>
      <c r="H664" s="72">
        <f t="shared" si="200"/>
        <v>225</v>
      </c>
      <c r="I664" s="72">
        <f t="shared" si="201"/>
        <v>510</v>
      </c>
      <c r="J664" s="72">
        <f t="shared" si="202"/>
        <v>259</v>
      </c>
      <c r="K664" s="72">
        <f t="shared" si="203"/>
        <v>610</v>
      </c>
      <c r="L664" s="72">
        <f t="shared" si="204"/>
        <v>0</v>
      </c>
      <c r="M664" s="72">
        <f t="shared" si="205"/>
        <v>427</v>
      </c>
      <c r="N664" s="72">
        <v>0</v>
      </c>
      <c r="O664" s="146">
        <f t="shared" si="206"/>
        <v>2.4409999999999998</v>
      </c>
      <c r="P664" s="157">
        <f>10%</f>
        <v>0.1</v>
      </c>
      <c r="Q664" s="146">
        <f t="shared" si="207"/>
        <v>0.16600000000000006</v>
      </c>
      <c r="R664" s="146">
        <f t="shared" si="208"/>
        <v>0.33000000000000018</v>
      </c>
      <c r="S664" s="146">
        <f t="shared" si="209"/>
        <v>0.29700000000000015</v>
      </c>
      <c r="T664" s="146">
        <f t="shared" si="210"/>
        <v>0</v>
      </c>
      <c r="U664" s="146">
        <f t="shared" si="211"/>
        <v>0.59400000000000031</v>
      </c>
      <c r="V664" s="146">
        <f t="shared" si="212"/>
        <v>0.29700000000000015</v>
      </c>
      <c r="W664" s="146">
        <f t="shared" si="213"/>
        <v>0.29700000000000015</v>
      </c>
      <c r="X664" s="146">
        <f t="shared" si="214"/>
        <v>0.29700000000000015</v>
      </c>
    </row>
    <row r="665" spans="2:24" x14ac:dyDescent="0.2">
      <c r="B665" s="1" t="str">
        <f t="shared" si="215"/>
        <v>火系68</v>
      </c>
      <c r="C665" s="72">
        <f t="shared" si="197"/>
        <v>68</v>
      </c>
      <c r="D665" s="71" t="s">
        <v>3155</v>
      </c>
      <c r="E665" s="72" t="str">
        <f t="shared" si="198"/>
        <v>火炎</v>
      </c>
      <c r="F665" s="72"/>
      <c r="G665" s="72">
        <f t="shared" si="199"/>
        <v>1258</v>
      </c>
      <c r="H665" s="72">
        <f t="shared" si="200"/>
        <v>229</v>
      </c>
      <c r="I665" s="72">
        <f t="shared" si="201"/>
        <v>524</v>
      </c>
      <c r="J665" s="72">
        <f t="shared" si="202"/>
        <v>265</v>
      </c>
      <c r="K665" s="72">
        <f t="shared" si="203"/>
        <v>627</v>
      </c>
      <c r="L665" s="72">
        <f t="shared" si="204"/>
        <v>0</v>
      </c>
      <c r="M665" s="72">
        <f t="shared" si="205"/>
        <v>437</v>
      </c>
      <c r="N665" s="72">
        <v>0</v>
      </c>
      <c r="O665" s="146">
        <f t="shared" si="206"/>
        <v>2.464</v>
      </c>
      <c r="P665" s="157">
        <f>10%</f>
        <v>0.1</v>
      </c>
      <c r="Q665" s="146">
        <f t="shared" si="207"/>
        <v>0.16700000000000007</v>
      </c>
      <c r="R665" s="146">
        <f t="shared" si="208"/>
        <v>0.33500000000000019</v>
      </c>
      <c r="S665" s="146">
        <f t="shared" si="209"/>
        <v>0.30150000000000021</v>
      </c>
      <c r="T665" s="146">
        <f t="shared" si="210"/>
        <v>0</v>
      </c>
      <c r="U665" s="146">
        <f t="shared" si="211"/>
        <v>0.60300000000000042</v>
      </c>
      <c r="V665" s="146">
        <f t="shared" si="212"/>
        <v>0.30150000000000021</v>
      </c>
      <c r="W665" s="146">
        <f t="shared" si="213"/>
        <v>0.30150000000000021</v>
      </c>
      <c r="X665" s="146">
        <f t="shared" si="214"/>
        <v>0.30150000000000021</v>
      </c>
    </row>
    <row r="666" spans="2:24" x14ac:dyDescent="0.2">
      <c r="B666" s="1" t="str">
        <f t="shared" si="215"/>
        <v>火系69</v>
      </c>
      <c r="C666" s="72">
        <f t="shared" si="197"/>
        <v>69</v>
      </c>
      <c r="D666" s="71" t="s">
        <v>3155</v>
      </c>
      <c r="E666" s="72" t="str">
        <f t="shared" si="198"/>
        <v>火炎</v>
      </c>
      <c r="F666" s="72"/>
      <c r="G666" s="72">
        <f t="shared" si="199"/>
        <v>1286</v>
      </c>
      <c r="H666" s="72">
        <f t="shared" si="200"/>
        <v>233</v>
      </c>
      <c r="I666" s="72">
        <f t="shared" si="201"/>
        <v>538</v>
      </c>
      <c r="J666" s="72">
        <f t="shared" si="202"/>
        <v>271</v>
      </c>
      <c r="K666" s="72">
        <f t="shared" si="203"/>
        <v>644</v>
      </c>
      <c r="L666" s="72">
        <f t="shared" si="204"/>
        <v>0</v>
      </c>
      <c r="M666" s="72">
        <f t="shared" si="205"/>
        <v>447</v>
      </c>
      <c r="N666" s="72">
        <v>0</v>
      </c>
      <c r="O666" s="146">
        <f t="shared" si="206"/>
        <v>2.4870000000000001</v>
      </c>
      <c r="P666" s="157">
        <f>10%</f>
        <v>0.1</v>
      </c>
      <c r="Q666" s="146">
        <f t="shared" si="207"/>
        <v>0.16800000000000007</v>
      </c>
      <c r="R666" s="146">
        <f t="shared" si="208"/>
        <v>0.34000000000000019</v>
      </c>
      <c r="S666" s="146">
        <f t="shared" si="209"/>
        <v>0.30600000000000016</v>
      </c>
      <c r="T666" s="146">
        <f t="shared" si="210"/>
        <v>0</v>
      </c>
      <c r="U666" s="146">
        <f t="shared" si="211"/>
        <v>0.61200000000000032</v>
      </c>
      <c r="V666" s="146">
        <f t="shared" si="212"/>
        <v>0.30600000000000016</v>
      </c>
      <c r="W666" s="146">
        <f t="shared" si="213"/>
        <v>0.30600000000000016</v>
      </c>
      <c r="X666" s="146">
        <f t="shared" si="214"/>
        <v>0.30600000000000016</v>
      </c>
    </row>
    <row r="667" spans="2:24" x14ac:dyDescent="0.2">
      <c r="B667" s="1" t="str">
        <f t="shared" si="215"/>
        <v>火系70</v>
      </c>
      <c r="C667" s="72">
        <f t="shared" si="197"/>
        <v>70</v>
      </c>
      <c r="D667" s="71" t="s">
        <v>3155</v>
      </c>
      <c r="E667" s="72" t="str">
        <f t="shared" si="198"/>
        <v>火炎</v>
      </c>
      <c r="F667" s="72"/>
      <c r="G667" s="72">
        <f t="shared" si="199"/>
        <v>1315</v>
      </c>
      <c r="H667" s="72">
        <f t="shared" si="200"/>
        <v>237</v>
      </c>
      <c r="I667" s="72">
        <f t="shared" si="201"/>
        <v>553</v>
      </c>
      <c r="J667" s="72">
        <f t="shared" si="202"/>
        <v>278</v>
      </c>
      <c r="K667" s="72">
        <f t="shared" si="203"/>
        <v>661</v>
      </c>
      <c r="L667" s="72">
        <f t="shared" si="204"/>
        <v>0</v>
      </c>
      <c r="M667" s="72">
        <f t="shared" si="205"/>
        <v>457</v>
      </c>
      <c r="N667" s="72">
        <v>0</v>
      </c>
      <c r="O667" s="146">
        <f t="shared" si="206"/>
        <v>2.5100000000000002</v>
      </c>
      <c r="P667" s="157">
        <f>10%</f>
        <v>0.1</v>
      </c>
      <c r="Q667" s="146">
        <f t="shared" si="207"/>
        <v>0.16900000000000007</v>
      </c>
      <c r="R667" s="146">
        <f t="shared" si="208"/>
        <v>0.3450000000000002</v>
      </c>
      <c r="S667" s="146">
        <f t="shared" si="209"/>
        <v>0.31050000000000022</v>
      </c>
      <c r="T667" s="146">
        <f t="shared" si="210"/>
        <v>0</v>
      </c>
      <c r="U667" s="146">
        <f t="shared" si="211"/>
        <v>0.62100000000000044</v>
      </c>
      <c r="V667" s="146">
        <f t="shared" si="212"/>
        <v>0.31050000000000022</v>
      </c>
      <c r="W667" s="146">
        <f t="shared" si="213"/>
        <v>0.31050000000000022</v>
      </c>
      <c r="X667" s="146">
        <f t="shared" si="214"/>
        <v>0.31050000000000022</v>
      </c>
    </row>
    <row r="668" spans="2:24" x14ac:dyDescent="0.2">
      <c r="B668" s="1" t="str">
        <f t="shared" si="215"/>
        <v>火系71</v>
      </c>
      <c r="C668" s="72">
        <f t="shared" si="197"/>
        <v>71</v>
      </c>
      <c r="D668" s="71" t="s">
        <v>3155</v>
      </c>
      <c r="E668" s="72" t="str">
        <f t="shared" si="198"/>
        <v>火炎</v>
      </c>
      <c r="F668" s="72"/>
      <c r="G668" s="72">
        <f t="shared" si="199"/>
        <v>1343</v>
      </c>
      <c r="H668" s="72">
        <f t="shared" si="200"/>
        <v>241</v>
      </c>
      <c r="I668" s="72">
        <f t="shared" si="201"/>
        <v>568</v>
      </c>
      <c r="J668" s="72">
        <f t="shared" si="202"/>
        <v>284</v>
      </c>
      <c r="K668" s="72">
        <f t="shared" si="203"/>
        <v>679</v>
      </c>
      <c r="L668" s="72">
        <f t="shared" si="204"/>
        <v>0</v>
      </c>
      <c r="M668" s="72">
        <f t="shared" si="205"/>
        <v>467</v>
      </c>
      <c r="N668" s="72">
        <v>0</v>
      </c>
      <c r="O668" s="146">
        <f t="shared" si="206"/>
        <v>2.5329999999999999</v>
      </c>
      <c r="P668" s="157">
        <f>10%</f>
        <v>0.1</v>
      </c>
      <c r="Q668" s="146">
        <f t="shared" si="207"/>
        <v>0.17000000000000007</v>
      </c>
      <c r="R668" s="146">
        <f t="shared" si="208"/>
        <v>0.3500000000000002</v>
      </c>
      <c r="S668" s="146">
        <f t="shared" si="209"/>
        <v>0.31500000000000017</v>
      </c>
      <c r="T668" s="146">
        <f t="shared" si="210"/>
        <v>0</v>
      </c>
      <c r="U668" s="146">
        <f t="shared" si="211"/>
        <v>0.63000000000000034</v>
      </c>
      <c r="V668" s="146">
        <f t="shared" si="212"/>
        <v>0.31500000000000017</v>
      </c>
      <c r="W668" s="146">
        <f t="shared" si="213"/>
        <v>0.31500000000000017</v>
      </c>
      <c r="X668" s="146">
        <f t="shared" si="214"/>
        <v>0.31500000000000017</v>
      </c>
    </row>
    <row r="669" spans="2:24" x14ac:dyDescent="0.2">
      <c r="B669" s="1" t="str">
        <f t="shared" si="215"/>
        <v>火系72</v>
      </c>
      <c r="C669" s="72">
        <f t="shared" si="197"/>
        <v>72</v>
      </c>
      <c r="D669" s="71" t="s">
        <v>3155</v>
      </c>
      <c r="E669" s="72" t="str">
        <f t="shared" si="198"/>
        <v>火炎</v>
      </c>
      <c r="F669" s="72"/>
      <c r="G669" s="72">
        <f t="shared" si="199"/>
        <v>1371</v>
      </c>
      <c r="H669" s="72">
        <f t="shared" si="200"/>
        <v>245</v>
      </c>
      <c r="I669" s="72">
        <f t="shared" si="201"/>
        <v>583</v>
      </c>
      <c r="J669" s="72">
        <f t="shared" si="202"/>
        <v>290</v>
      </c>
      <c r="K669" s="72">
        <f t="shared" si="203"/>
        <v>696</v>
      </c>
      <c r="L669" s="72">
        <f t="shared" si="204"/>
        <v>0</v>
      </c>
      <c r="M669" s="72">
        <f t="shared" si="205"/>
        <v>477</v>
      </c>
      <c r="N669" s="72">
        <v>0</v>
      </c>
      <c r="O669" s="146">
        <f t="shared" si="206"/>
        <v>2.556</v>
      </c>
      <c r="P669" s="157">
        <f>10%</f>
        <v>0.1</v>
      </c>
      <c r="Q669" s="146">
        <f t="shared" si="207"/>
        <v>0.17100000000000007</v>
      </c>
      <c r="R669" s="146">
        <f t="shared" si="208"/>
        <v>0.3550000000000002</v>
      </c>
      <c r="S669" s="146">
        <f t="shared" si="209"/>
        <v>0.31950000000000023</v>
      </c>
      <c r="T669" s="146">
        <f t="shared" si="210"/>
        <v>0</v>
      </c>
      <c r="U669" s="146">
        <f t="shared" si="211"/>
        <v>0.63900000000000046</v>
      </c>
      <c r="V669" s="146">
        <f t="shared" si="212"/>
        <v>0.31950000000000023</v>
      </c>
      <c r="W669" s="146">
        <f t="shared" si="213"/>
        <v>0.31950000000000023</v>
      </c>
      <c r="X669" s="146">
        <f t="shared" si="214"/>
        <v>0.31950000000000023</v>
      </c>
    </row>
    <row r="670" spans="2:24" x14ac:dyDescent="0.2">
      <c r="B670" s="1" t="str">
        <f t="shared" si="215"/>
        <v>火系73</v>
      </c>
      <c r="C670" s="72">
        <f t="shared" si="197"/>
        <v>73</v>
      </c>
      <c r="D670" s="71" t="s">
        <v>3155</v>
      </c>
      <c r="E670" s="72" t="str">
        <f t="shared" si="198"/>
        <v>火炎</v>
      </c>
      <c r="F670" s="72"/>
      <c r="G670" s="72">
        <f t="shared" si="199"/>
        <v>1399</v>
      </c>
      <c r="H670" s="72">
        <f t="shared" si="200"/>
        <v>249</v>
      </c>
      <c r="I670" s="72">
        <f t="shared" si="201"/>
        <v>598</v>
      </c>
      <c r="J670" s="72">
        <f t="shared" si="202"/>
        <v>297</v>
      </c>
      <c r="K670" s="72">
        <f t="shared" si="203"/>
        <v>715</v>
      </c>
      <c r="L670" s="72">
        <f t="shared" si="204"/>
        <v>0</v>
      </c>
      <c r="M670" s="72">
        <f t="shared" si="205"/>
        <v>487</v>
      </c>
      <c r="N670" s="72">
        <v>0</v>
      </c>
      <c r="O670" s="146">
        <f t="shared" si="206"/>
        <v>2.5789999999999997</v>
      </c>
      <c r="P670" s="157">
        <f>10%</f>
        <v>0.1</v>
      </c>
      <c r="Q670" s="146">
        <f t="shared" si="207"/>
        <v>0.17200000000000007</v>
      </c>
      <c r="R670" s="146">
        <f t="shared" si="208"/>
        <v>0.36000000000000021</v>
      </c>
      <c r="S670" s="146">
        <f t="shared" si="209"/>
        <v>0.32400000000000018</v>
      </c>
      <c r="T670" s="146">
        <f t="shared" si="210"/>
        <v>0</v>
      </c>
      <c r="U670" s="146">
        <f t="shared" si="211"/>
        <v>0.64800000000000035</v>
      </c>
      <c r="V670" s="146">
        <f t="shared" si="212"/>
        <v>0.32400000000000018</v>
      </c>
      <c r="W670" s="146">
        <f t="shared" si="213"/>
        <v>0.32400000000000018</v>
      </c>
      <c r="X670" s="146">
        <f t="shared" si="214"/>
        <v>0.32400000000000018</v>
      </c>
    </row>
    <row r="671" spans="2:24" x14ac:dyDescent="0.2">
      <c r="B671" s="1" t="str">
        <f t="shared" si="215"/>
        <v>火系74</v>
      </c>
      <c r="C671" s="72">
        <f t="shared" si="197"/>
        <v>74</v>
      </c>
      <c r="D671" s="71" t="s">
        <v>3155</v>
      </c>
      <c r="E671" s="72" t="str">
        <f t="shared" si="198"/>
        <v>火炎</v>
      </c>
      <c r="F671" s="72"/>
      <c r="G671" s="72">
        <f t="shared" si="199"/>
        <v>1428</v>
      </c>
      <c r="H671" s="72">
        <f t="shared" si="200"/>
        <v>254</v>
      </c>
      <c r="I671" s="72">
        <f t="shared" si="201"/>
        <v>613</v>
      </c>
      <c r="J671" s="72">
        <f t="shared" si="202"/>
        <v>303</v>
      </c>
      <c r="K671" s="72">
        <f t="shared" si="203"/>
        <v>733</v>
      </c>
      <c r="L671" s="72">
        <f t="shared" si="204"/>
        <v>0</v>
      </c>
      <c r="M671" s="72">
        <f t="shared" si="205"/>
        <v>497</v>
      </c>
      <c r="N671" s="72">
        <v>0</v>
      </c>
      <c r="O671" s="146">
        <f t="shared" si="206"/>
        <v>2.6019999999999999</v>
      </c>
      <c r="P671" s="157">
        <f>10%</f>
        <v>0.1</v>
      </c>
      <c r="Q671" s="146">
        <f t="shared" si="207"/>
        <v>0.17300000000000007</v>
      </c>
      <c r="R671" s="146">
        <f t="shared" si="208"/>
        <v>0.36500000000000021</v>
      </c>
      <c r="S671" s="146">
        <f t="shared" si="209"/>
        <v>0.32850000000000024</v>
      </c>
      <c r="T671" s="146">
        <f t="shared" si="210"/>
        <v>0</v>
      </c>
      <c r="U671" s="146">
        <f t="shared" si="211"/>
        <v>0.65700000000000047</v>
      </c>
      <c r="V671" s="146">
        <f t="shared" si="212"/>
        <v>0.32850000000000024</v>
      </c>
      <c r="W671" s="146">
        <f t="shared" si="213"/>
        <v>0.32850000000000024</v>
      </c>
      <c r="X671" s="146">
        <f t="shared" si="214"/>
        <v>0.32850000000000024</v>
      </c>
    </row>
    <row r="672" spans="2:24" x14ac:dyDescent="0.2">
      <c r="B672" s="1" t="str">
        <f t="shared" si="215"/>
        <v>火系75</v>
      </c>
      <c r="C672" s="72">
        <f t="shared" si="197"/>
        <v>75</v>
      </c>
      <c r="D672" s="71" t="s">
        <v>3155</v>
      </c>
      <c r="E672" s="72" t="str">
        <f t="shared" si="198"/>
        <v>火炎</v>
      </c>
      <c r="F672" s="72"/>
      <c r="G672" s="72">
        <f t="shared" si="199"/>
        <v>1456</v>
      </c>
      <c r="H672" s="72">
        <f t="shared" si="200"/>
        <v>259</v>
      </c>
      <c r="I672" s="72">
        <f t="shared" si="201"/>
        <v>629</v>
      </c>
      <c r="J672" s="72">
        <f t="shared" si="202"/>
        <v>310</v>
      </c>
      <c r="K672" s="72">
        <f t="shared" si="203"/>
        <v>753</v>
      </c>
      <c r="L672" s="72">
        <f t="shared" si="204"/>
        <v>0</v>
      </c>
      <c r="M672" s="72">
        <f t="shared" si="205"/>
        <v>507</v>
      </c>
      <c r="N672" s="72">
        <v>0</v>
      </c>
      <c r="O672" s="146">
        <f t="shared" si="206"/>
        <v>2.625</v>
      </c>
      <c r="P672" s="157">
        <f>10%</f>
        <v>0.1</v>
      </c>
      <c r="Q672" s="146">
        <f t="shared" si="207"/>
        <v>0.17400000000000007</v>
      </c>
      <c r="R672" s="146">
        <f t="shared" si="208"/>
        <v>0.37000000000000022</v>
      </c>
      <c r="S672" s="146">
        <f t="shared" si="209"/>
        <v>0.33300000000000018</v>
      </c>
      <c r="T672" s="146">
        <f t="shared" si="210"/>
        <v>0</v>
      </c>
      <c r="U672" s="146">
        <f t="shared" si="211"/>
        <v>0.66600000000000037</v>
      </c>
      <c r="V672" s="146">
        <f t="shared" si="212"/>
        <v>0.33300000000000018</v>
      </c>
      <c r="W672" s="146">
        <f t="shared" si="213"/>
        <v>0.33300000000000018</v>
      </c>
      <c r="X672" s="146">
        <f t="shared" si="214"/>
        <v>0.33300000000000018</v>
      </c>
    </row>
    <row r="673" spans="2:24" x14ac:dyDescent="0.2">
      <c r="B673" s="1" t="str">
        <f t="shared" si="215"/>
        <v>火系76</v>
      </c>
      <c r="C673" s="72">
        <f t="shared" si="197"/>
        <v>76</v>
      </c>
      <c r="D673" s="71" t="s">
        <v>3155</v>
      </c>
      <c r="E673" s="72" t="str">
        <f t="shared" si="198"/>
        <v>火炎</v>
      </c>
      <c r="F673" s="72"/>
      <c r="G673" s="72">
        <f t="shared" si="199"/>
        <v>1484</v>
      </c>
      <c r="H673" s="72">
        <f t="shared" si="200"/>
        <v>264</v>
      </c>
      <c r="I673" s="72">
        <f t="shared" si="201"/>
        <v>646</v>
      </c>
      <c r="J673" s="72">
        <f t="shared" si="202"/>
        <v>316</v>
      </c>
      <c r="K673" s="72">
        <f t="shared" si="203"/>
        <v>772</v>
      </c>
      <c r="L673" s="72">
        <f t="shared" si="204"/>
        <v>0</v>
      </c>
      <c r="M673" s="72">
        <f t="shared" si="205"/>
        <v>517</v>
      </c>
      <c r="N673" s="72">
        <v>0</v>
      </c>
      <c r="O673" s="146">
        <f t="shared" si="206"/>
        <v>2.6479999999999997</v>
      </c>
      <c r="P673" s="157">
        <f>10%</f>
        <v>0.1</v>
      </c>
      <c r="Q673" s="146">
        <f t="shared" si="207"/>
        <v>0.17500000000000007</v>
      </c>
      <c r="R673" s="146">
        <f t="shared" si="208"/>
        <v>0.37500000000000022</v>
      </c>
      <c r="S673" s="146">
        <f t="shared" si="209"/>
        <v>0.33750000000000024</v>
      </c>
      <c r="T673" s="146">
        <f t="shared" si="210"/>
        <v>0</v>
      </c>
      <c r="U673" s="146">
        <f t="shared" si="211"/>
        <v>0.67500000000000049</v>
      </c>
      <c r="V673" s="146">
        <f t="shared" si="212"/>
        <v>0.33750000000000024</v>
      </c>
      <c r="W673" s="146">
        <f t="shared" si="213"/>
        <v>0.33750000000000024</v>
      </c>
      <c r="X673" s="146">
        <f t="shared" si="214"/>
        <v>0.33750000000000024</v>
      </c>
    </row>
    <row r="674" spans="2:24" x14ac:dyDescent="0.2">
      <c r="B674" s="1" t="str">
        <f t="shared" si="215"/>
        <v>火系77</v>
      </c>
      <c r="C674" s="72">
        <f t="shared" si="197"/>
        <v>77</v>
      </c>
      <c r="D674" s="71" t="s">
        <v>3155</v>
      </c>
      <c r="E674" s="72" t="str">
        <f t="shared" si="198"/>
        <v>火炎</v>
      </c>
      <c r="F674" s="72"/>
      <c r="G674" s="72">
        <f t="shared" si="199"/>
        <v>1514</v>
      </c>
      <c r="H674" s="72">
        <f t="shared" si="200"/>
        <v>269</v>
      </c>
      <c r="I674" s="72">
        <f t="shared" si="201"/>
        <v>663</v>
      </c>
      <c r="J674" s="72">
        <f t="shared" si="202"/>
        <v>324</v>
      </c>
      <c r="K674" s="72">
        <f t="shared" si="203"/>
        <v>792</v>
      </c>
      <c r="L674" s="72">
        <f t="shared" si="204"/>
        <v>0</v>
      </c>
      <c r="M674" s="72">
        <f t="shared" si="205"/>
        <v>527</v>
      </c>
      <c r="N674" s="72">
        <v>0</v>
      </c>
      <c r="O674" s="146">
        <f t="shared" si="206"/>
        <v>2.6709999999999998</v>
      </c>
      <c r="P674" s="157">
        <f>10%</f>
        <v>0.1</v>
      </c>
      <c r="Q674" s="146">
        <f t="shared" si="207"/>
        <v>0.17600000000000007</v>
      </c>
      <c r="R674" s="146">
        <f t="shared" si="208"/>
        <v>0.38000000000000023</v>
      </c>
      <c r="S674" s="146">
        <f t="shared" si="209"/>
        <v>0.34200000000000019</v>
      </c>
      <c r="T674" s="146">
        <f t="shared" si="210"/>
        <v>0</v>
      </c>
      <c r="U674" s="146">
        <f t="shared" si="211"/>
        <v>0.68400000000000039</v>
      </c>
      <c r="V674" s="146">
        <f t="shared" si="212"/>
        <v>0.34200000000000019</v>
      </c>
      <c r="W674" s="146">
        <f t="shared" si="213"/>
        <v>0.34200000000000019</v>
      </c>
      <c r="X674" s="146">
        <f t="shared" si="214"/>
        <v>0.34200000000000019</v>
      </c>
    </row>
    <row r="675" spans="2:24" x14ac:dyDescent="0.2">
      <c r="B675" s="1" t="str">
        <f t="shared" si="215"/>
        <v>火系78</v>
      </c>
      <c r="C675" s="72">
        <f t="shared" si="197"/>
        <v>78</v>
      </c>
      <c r="D675" s="71" t="s">
        <v>3155</v>
      </c>
      <c r="E675" s="72" t="str">
        <f t="shared" si="198"/>
        <v>火炎</v>
      </c>
      <c r="F675" s="72"/>
      <c r="G675" s="72">
        <f t="shared" si="199"/>
        <v>1543</v>
      </c>
      <c r="H675" s="72">
        <f t="shared" si="200"/>
        <v>274</v>
      </c>
      <c r="I675" s="72">
        <f t="shared" si="201"/>
        <v>679</v>
      </c>
      <c r="J675" s="72">
        <f t="shared" si="202"/>
        <v>330</v>
      </c>
      <c r="K675" s="72">
        <f t="shared" si="203"/>
        <v>811</v>
      </c>
      <c r="L675" s="72">
        <f t="shared" si="204"/>
        <v>0</v>
      </c>
      <c r="M675" s="72">
        <f t="shared" si="205"/>
        <v>538</v>
      </c>
      <c r="N675" s="72">
        <v>0</v>
      </c>
      <c r="O675" s="146">
        <f t="shared" si="206"/>
        <v>2.694</v>
      </c>
      <c r="P675" s="157">
        <f>10%</f>
        <v>0.1</v>
      </c>
      <c r="Q675" s="146">
        <f t="shared" si="207"/>
        <v>0.17700000000000007</v>
      </c>
      <c r="R675" s="146">
        <f t="shared" si="208"/>
        <v>0.38500000000000023</v>
      </c>
      <c r="S675" s="146">
        <f t="shared" si="209"/>
        <v>0.34650000000000025</v>
      </c>
      <c r="T675" s="146">
        <f t="shared" si="210"/>
        <v>0</v>
      </c>
      <c r="U675" s="146">
        <f t="shared" si="211"/>
        <v>0.6930000000000005</v>
      </c>
      <c r="V675" s="146">
        <f t="shared" si="212"/>
        <v>0.34650000000000025</v>
      </c>
      <c r="W675" s="146">
        <f t="shared" si="213"/>
        <v>0.34650000000000025</v>
      </c>
      <c r="X675" s="146">
        <f t="shared" si="214"/>
        <v>0.34650000000000025</v>
      </c>
    </row>
    <row r="676" spans="2:24" x14ac:dyDescent="0.2">
      <c r="B676" s="1" t="str">
        <f t="shared" si="215"/>
        <v>火系79</v>
      </c>
      <c r="C676" s="72">
        <f t="shared" si="197"/>
        <v>79</v>
      </c>
      <c r="D676" s="71" t="s">
        <v>3155</v>
      </c>
      <c r="E676" s="72" t="str">
        <f t="shared" si="198"/>
        <v>火炎</v>
      </c>
      <c r="F676" s="72"/>
      <c r="G676" s="72">
        <f t="shared" si="199"/>
        <v>1572</v>
      </c>
      <c r="H676" s="72">
        <f t="shared" si="200"/>
        <v>279</v>
      </c>
      <c r="I676" s="72">
        <f t="shared" si="201"/>
        <v>696</v>
      </c>
      <c r="J676" s="72">
        <f t="shared" si="202"/>
        <v>337</v>
      </c>
      <c r="K676" s="72">
        <f t="shared" si="203"/>
        <v>832</v>
      </c>
      <c r="L676" s="72">
        <f t="shared" si="204"/>
        <v>0</v>
      </c>
      <c r="M676" s="72">
        <f t="shared" si="205"/>
        <v>549</v>
      </c>
      <c r="N676" s="72">
        <v>0</v>
      </c>
      <c r="O676" s="146">
        <f t="shared" si="206"/>
        <v>2.7170000000000001</v>
      </c>
      <c r="P676" s="157">
        <f>10%</f>
        <v>0.1</v>
      </c>
      <c r="Q676" s="146">
        <f t="shared" si="207"/>
        <v>0.17800000000000007</v>
      </c>
      <c r="R676" s="146">
        <f t="shared" si="208"/>
        <v>0.39000000000000024</v>
      </c>
      <c r="S676" s="146">
        <f t="shared" si="209"/>
        <v>0.3510000000000002</v>
      </c>
      <c r="T676" s="146">
        <f t="shared" si="210"/>
        <v>0</v>
      </c>
      <c r="U676" s="146">
        <f t="shared" si="211"/>
        <v>0.7020000000000004</v>
      </c>
      <c r="V676" s="146">
        <f t="shared" si="212"/>
        <v>0.3510000000000002</v>
      </c>
      <c r="W676" s="146">
        <f t="shared" si="213"/>
        <v>0.3510000000000002</v>
      </c>
      <c r="X676" s="146">
        <f t="shared" si="214"/>
        <v>0.3510000000000002</v>
      </c>
    </row>
    <row r="677" spans="2:24" x14ac:dyDescent="0.2">
      <c r="B677" s="1" t="str">
        <f t="shared" si="215"/>
        <v>火系80</v>
      </c>
      <c r="C677" s="72">
        <f t="shared" si="197"/>
        <v>80</v>
      </c>
      <c r="D677" s="71" t="s">
        <v>3155</v>
      </c>
      <c r="E677" s="72" t="str">
        <f t="shared" si="198"/>
        <v>火炎</v>
      </c>
      <c r="F677" s="72"/>
      <c r="G677" s="72">
        <f t="shared" si="199"/>
        <v>1602</v>
      </c>
      <c r="H677" s="72">
        <f t="shared" si="200"/>
        <v>284</v>
      </c>
      <c r="I677" s="72">
        <f t="shared" si="201"/>
        <v>713</v>
      </c>
      <c r="J677" s="72">
        <f t="shared" si="202"/>
        <v>343</v>
      </c>
      <c r="K677" s="72">
        <f t="shared" si="203"/>
        <v>852</v>
      </c>
      <c r="L677" s="72">
        <f t="shared" si="204"/>
        <v>0</v>
      </c>
      <c r="M677" s="72">
        <f t="shared" si="205"/>
        <v>560</v>
      </c>
      <c r="N677" s="72">
        <v>0</v>
      </c>
      <c r="O677" s="146">
        <f t="shared" si="206"/>
        <v>2.74</v>
      </c>
      <c r="P677" s="157">
        <f>10%</f>
        <v>0.1</v>
      </c>
      <c r="Q677" s="146">
        <f t="shared" si="207"/>
        <v>0.17900000000000008</v>
      </c>
      <c r="R677" s="146">
        <f t="shared" si="208"/>
        <v>0.39500000000000024</v>
      </c>
      <c r="S677" s="146">
        <f t="shared" si="209"/>
        <v>0.35550000000000026</v>
      </c>
      <c r="T677" s="146">
        <f t="shared" si="210"/>
        <v>0</v>
      </c>
      <c r="U677" s="146">
        <f t="shared" si="211"/>
        <v>0.71100000000000052</v>
      </c>
      <c r="V677" s="146">
        <f t="shared" si="212"/>
        <v>0.35550000000000026</v>
      </c>
      <c r="W677" s="146">
        <f t="shared" si="213"/>
        <v>0.35550000000000026</v>
      </c>
      <c r="X677" s="146">
        <f t="shared" si="214"/>
        <v>0.35550000000000026</v>
      </c>
    </row>
    <row r="678" spans="2:24" x14ac:dyDescent="0.2">
      <c r="B678" s="1" t="str">
        <f t="shared" si="215"/>
        <v>火系81</v>
      </c>
      <c r="C678" s="72">
        <f t="shared" si="197"/>
        <v>81</v>
      </c>
      <c r="D678" s="71" t="s">
        <v>3155</v>
      </c>
      <c r="E678" s="72" t="str">
        <f t="shared" si="198"/>
        <v>火炎</v>
      </c>
      <c r="F678" s="72"/>
      <c r="G678" s="72">
        <f t="shared" si="199"/>
        <v>1630</v>
      </c>
      <c r="H678" s="72">
        <f t="shared" si="200"/>
        <v>289</v>
      </c>
      <c r="I678" s="72">
        <f t="shared" si="201"/>
        <v>731</v>
      </c>
      <c r="J678" s="72">
        <f t="shared" si="202"/>
        <v>351</v>
      </c>
      <c r="K678" s="72">
        <f t="shared" si="203"/>
        <v>872</v>
      </c>
      <c r="L678" s="72">
        <f t="shared" si="204"/>
        <v>0</v>
      </c>
      <c r="M678" s="72">
        <f t="shared" si="205"/>
        <v>571</v>
      </c>
      <c r="N678" s="72">
        <v>0</v>
      </c>
      <c r="O678" s="146">
        <f t="shared" si="206"/>
        <v>2.7629999999999999</v>
      </c>
      <c r="P678" s="157">
        <f>10%</f>
        <v>0.1</v>
      </c>
      <c r="Q678" s="146">
        <f t="shared" si="207"/>
        <v>0.18000000000000008</v>
      </c>
      <c r="R678" s="146">
        <f t="shared" si="208"/>
        <v>0.40000000000000024</v>
      </c>
      <c r="S678" s="146">
        <f t="shared" si="209"/>
        <v>0.36000000000000021</v>
      </c>
      <c r="T678" s="146">
        <f t="shared" si="210"/>
        <v>0</v>
      </c>
      <c r="U678" s="146">
        <f t="shared" si="211"/>
        <v>0.72000000000000042</v>
      </c>
      <c r="V678" s="146">
        <f t="shared" si="212"/>
        <v>0.36000000000000021</v>
      </c>
      <c r="W678" s="146">
        <f t="shared" si="213"/>
        <v>0.36000000000000021</v>
      </c>
      <c r="X678" s="146">
        <f t="shared" si="214"/>
        <v>0.36000000000000021</v>
      </c>
    </row>
    <row r="679" spans="2:24" x14ac:dyDescent="0.2">
      <c r="B679" s="1" t="str">
        <f t="shared" si="215"/>
        <v>火系82</v>
      </c>
      <c r="C679" s="72">
        <f t="shared" si="197"/>
        <v>82</v>
      </c>
      <c r="D679" s="71" t="s">
        <v>3155</v>
      </c>
      <c r="E679" s="72" t="str">
        <f t="shared" si="198"/>
        <v>火炎</v>
      </c>
      <c r="F679" s="72"/>
      <c r="G679" s="72">
        <f t="shared" si="199"/>
        <v>1659</v>
      </c>
      <c r="H679" s="72">
        <f t="shared" si="200"/>
        <v>294</v>
      </c>
      <c r="I679" s="72">
        <f t="shared" si="201"/>
        <v>748</v>
      </c>
      <c r="J679" s="72">
        <f t="shared" si="202"/>
        <v>357</v>
      </c>
      <c r="K679" s="72">
        <f t="shared" si="203"/>
        <v>894</v>
      </c>
      <c r="L679" s="72">
        <f t="shared" si="204"/>
        <v>0</v>
      </c>
      <c r="M679" s="72">
        <f t="shared" si="205"/>
        <v>582</v>
      </c>
      <c r="N679" s="72">
        <v>0</v>
      </c>
      <c r="O679" s="146">
        <f t="shared" si="206"/>
        <v>2.786</v>
      </c>
      <c r="P679" s="157">
        <f>10%</f>
        <v>0.1</v>
      </c>
      <c r="Q679" s="146">
        <f t="shared" si="207"/>
        <v>0.18100000000000008</v>
      </c>
      <c r="R679" s="146">
        <f t="shared" si="208"/>
        <v>0.40500000000000025</v>
      </c>
      <c r="S679" s="146">
        <f t="shared" si="209"/>
        <v>0.36450000000000027</v>
      </c>
      <c r="T679" s="146">
        <f t="shared" si="210"/>
        <v>0</v>
      </c>
      <c r="U679" s="146">
        <f t="shared" si="211"/>
        <v>0.72900000000000054</v>
      </c>
      <c r="V679" s="146">
        <f t="shared" si="212"/>
        <v>0.36450000000000027</v>
      </c>
      <c r="W679" s="146">
        <f t="shared" si="213"/>
        <v>0.36450000000000027</v>
      </c>
      <c r="X679" s="146">
        <f t="shared" si="214"/>
        <v>0.36450000000000027</v>
      </c>
    </row>
    <row r="680" spans="2:24" x14ac:dyDescent="0.2">
      <c r="B680" s="1" t="str">
        <f t="shared" si="215"/>
        <v>火系83</v>
      </c>
      <c r="C680" s="72">
        <f t="shared" ref="C680:C743" si="216">C581</f>
        <v>83</v>
      </c>
      <c r="D680" s="71" t="s">
        <v>3155</v>
      </c>
      <c r="E680" s="72" t="str">
        <f t="shared" si="198"/>
        <v>火炎</v>
      </c>
      <c r="F680" s="72"/>
      <c r="G680" s="72">
        <f t="shared" si="199"/>
        <v>1688</v>
      </c>
      <c r="H680" s="72">
        <f t="shared" si="200"/>
        <v>299</v>
      </c>
      <c r="I680" s="72">
        <f t="shared" si="201"/>
        <v>766</v>
      </c>
      <c r="J680" s="72">
        <f t="shared" si="202"/>
        <v>364</v>
      </c>
      <c r="K680" s="72">
        <f t="shared" si="203"/>
        <v>916</v>
      </c>
      <c r="L680" s="72">
        <f t="shared" si="204"/>
        <v>0</v>
      </c>
      <c r="M680" s="72">
        <f t="shared" si="205"/>
        <v>593</v>
      </c>
      <c r="N680" s="72">
        <v>0</v>
      </c>
      <c r="O680" s="146">
        <f t="shared" si="206"/>
        <v>2.8089999999999997</v>
      </c>
      <c r="P680" s="157">
        <f>10%</f>
        <v>0.1</v>
      </c>
      <c r="Q680" s="146">
        <f t="shared" si="207"/>
        <v>0.18200000000000008</v>
      </c>
      <c r="R680" s="146">
        <f t="shared" si="208"/>
        <v>0.41000000000000025</v>
      </c>
      <c r="S680" s="146">
        <f t="shared" si="209"/>
        <v>0.36900000000000022</v>
      </c>
      <c r="T680" s="146">
        <f t="shared" si="210"/>
        <v>0</v>
      </c>
      <c r="U680" s="146">
        <f t="shared" si="211"/>
        <v>0.73800000000000043</v>
      </c>
      <c r="V680" s="146">
        <f t="shared" si="212"/>
        <v>0.36900000000000022</v>
      </c>
      <c r="W680" s="146">
        <f t="shared" si="213"/>
        <v>0.36900000000000022</v>
      </c>
      <c r="X680" s="146">
        <f t="shared" si="214"/>
        <v>0.36900000000000022</v>
      </c>
    </row>
    <row r="681" spans="2:24" x14ac:dyDescent="0.2">
      <c r="B681" s="1" t="str">
        <f t="shared" si="215"/>
        <v>火系84</v>
      </c>
      <c r="C681" s="72">
        <f t="shared" si="216"/>
        <v>84</v>
      </c>
      <c r="D681" s="71" t="s">
        <v>3155</v>
      </c>
      <c r="E681" s="72" t="str">
        <f t="shared" si="198"/>
        <v>火炎</v>
      </c>
      <c r="F681" s="72"/>
      <c r="G681" s="72">
        <f t="shared" si="199"/>
        <v>1717</v>
      </c>
      <c r="H681" s="72">
        <f t="shared" si="200"/>
        <v>304</v>
      </c>
      <c r="I681" s="72">
        <f t="shared" si="201"/>
        <v>785</v>
      </c>
      <c r="J681" s="72">
        <f t="shared" si="202"/>
        <v>371</v>
      </c>
      <c r="K681" s="72">
        <f t="shared" si="203"/>
        <v>938</v>
      </c>
      <c r="L681" s="72">
        <f t="shared" si="204"/>
        <v>0</v>
      </c>
      <c r="M681" s="72">
        <f t="shared" si="205"/>
        <v>604</v>
      </c>
      <c r="N681" s="72">
        <v>0</v>
      </c>
      <c r="O681" s="146">
        <f t="shared" si="206"/>
        <v>2.8319999999999999</v>
      </c>
      <c r="P681" s="157">
        <f>10%</f>
        <v>0.1</v>
      </c>
      <c r="Q681" s="146">
        <f t="shared" si="207"/>
        <v>0.18300000000000008</v>
      </c>
      <c r="R681" s="146">
        <f t="shared" si="208"/>
        <v>0.41500000000000026</v>
      </c>
      <c r="S681" s="146">
        <f t="shared" si="209"/>
        <v>0.37350000000000028</v>
      </c>
      <c r="T681" s="146">
        <f t="shared" si="210"/>
        <v>0</v>
      </c>
      <c r="U681" s="146">
        <f t="shared" si="211"/>
        <v>0.74700000000000055</v>
      </c>
      <c r="V681" s="146">
        <f t="shared" si="212"/>
        <v>0.37350000000000028</v>
      </c>
      <c r="W681" s="146">
        <f t="shared" si="213"/>
        <v>0.37350000000000028</v>
      </c>
      <c r="X681" s="146">
        <f t="shared" si="214"/>
        <v>0.37350000000000028</v>
      </c>
    </row>
    <row r="682" spans="2:24" x14ac:dyDescent="0.2">
      <c r="B682" s="1" t="str">
        <f t="shared" si="215"/>
        <v>火系85</v>
      </c>
      <c r="C682" s="72">
        <f t="shared" si="216"/>
        <v>85</v>
      </c>
      <c r="D682" s="71" t="s">
        <v>3155</v>
      </c>
      <c r="E682" s="72" t="str">
        <f t="shared" si="198"/>
        <v>火炎</v>
      </c>
      <c r="F682" s="72"/>
      <c r="G682" s="72">
        <f t="shared" si="199"/>
        <v>1748</v>
      </c>
      <c r="H682" s="72">
        <f t="shared" si="200"/>
        <v>309</v>
      </c>
      <c r="I682" s="72">
        <f t="shared" si="201"/>
        <v>804</v>
      </c>
      <c r="J682" s="72">
        <f t="shared" si="202"/>
        <v>378</v>
      </c>
      <c r="K682" s="72">
        <f t="shared" si="203"/>
        <v>960</v>
      </c>
      <c r="L682" s="72">
        <f t="shared" si="204"/>
        <v>0</v>
      </c>
      <c r="M682" s="72">
        <f t="shared" si="205"/>
        <v>615</v>
      </c>
      <c r="N682" s="72">
        <v>0</v>
      </c>
      <c r="O682" s="146">
        <f t="shared" si="206"/>
        <v>2.8549999999999995</v>
      </c>
      <c r="P682" s="157">
        <f>10%</f>
        <v>0.1</v>
      </c>
      <c r="Q682" s="146">
        <f t="shared" si="207"/>
        <v>0.18400000000000008</v>
      </c>
      <c r="R682" s="146">
        <f t="shared" si="208"/>
        <v>0.42000000000000026</v>
      </c>
      <c r="S682" s="146">
        <f t="shared" si="209"/>
        <v>0.37800000000000022</v>
      </c>
      <c r="T682" s="146">
        <f t="shared" si="210"/>
        <v>0</v>
      </c>
      <c r="U682" s="146">
        <f t="shared" si="211"/>
        <v>0.75600000000000045</v>
      </c>
      <c r="V682" s="146">
        <f t="shared" si="212"/>
        <v>0.37800000000000022</v>
      </c>
      <c r="W682" s="146">
        <f t="shared" si="213"/>
        <v>0.37800000000000022</v>
      </c>
      <c r="X682" s="146">
        <f t="shared" si="214"/>
        <v>0.37800000000000022</v>
      </c>
    </row>
    <row r="683" spans="2:24" x14ac:dyDescent="0.2">
      <c r="B683" s="1" t="str">
        <f t="shared" si="215"/>
        <v>火系86</v>
      </c>
      <c r="C683" s="72">
        <f t="shared" si="216"/>
        <v>86</v>
      </c>
      <c r="D683" s="71" t="s">
        <v>3155</v>
      </c>
      <c r="E683" s="72" t="str">
        <f t="shared" si="198"/>
        <v>火炎</v>
      </c>
      <c r="F683" s="72"/>
      <c r="G683" s="72">
        <f t="shared" si="199"/>
        <v>1778</v>
      </c>
      <c r="H683" s="72">
        <f t="shared" si="200"/>
        <v>314</v>
      </c>
      <c r="I683" s="72">
        <f t="shared" si="201"/>
        <v>822</v>
      </c>
      <c r="J683" s="72">
        <f t="shared" si="202"/>
        <v>386</v>
      </c>
      <c r="K683" s="72">
        <f t="shared" si="203"/>
        <v>983</v>
      </c>
      <c r="L683" s="72">
        <f t="shared" si="204"/>
        <v>0</v>
      </c>
      <c r="M683" s="72">
        <f t="shared" si="205"/>
        <v>626</v>
      </c>
      <c r="N683" s="72">
        <v>0</v>
      </c>
      <c r="O683" s="146">
        <f t="shared" si="206"/>
        <v>2.8779999999999997</v>
      </c>
      <c r="P683" s="157">
        <f>10%</f>
        <v>0.1</v>
      </c>
      <c r="Q683" s="146">
        <f t="shared" si="207"/>
        <v>0.18500000000000008</v>
      </c>
      <c r="R683" s="146">
        <f t="shared" si="208"/>
        <v>0.42500000000000027</v>
      </c>
      <c r="S683" s="146">
        <f t="shared" si="209"/>
        <v>0.38250000000000028</v>
      </c>
      <c r="T683" s="146">
        <f t="shared" si="210"/>
        <v>0</v>
      </c>
      <c r="U683" s="146">
        <f t="shared" si="211"/>
        <v>0.76500000000000057</v>
      </c>
      <c r="V683" s="146">
        <f t="shared" si="212"/>
        <v>0.38250000000000028</v>
      </c>
      <c r="W683" s="146">
        <f t="shared" si="213"/>
        <v>0.38250000000000028</v>
      </c>
      <c r="X683" s="146">
        <f t="shared" si="214"/>
        <v>0.38250000000000028</v>
      </c>
    </row>
    <row r="684" spans="2:24" x14ac:dyDescent="0.2">
      <c r="B684" s="1" t="str">
        <f t="shared" si="215"/>
        <v>火系87</v>
      </c>
      <c r="C684" s="72">
        <f t="shared" si="216"/>
        <v>87</v>
      </c>
      <c r="D684" s="71" t="s">
        <v>3155</v>
      </c>
      <c r="E684" s="72" t="str">
        <f t="shared" si="198"/>
        <v>火炎</v>
      </c>
      <c r="F684" s="72"/>
      <c r="G684" s="72">
        <f t="shared" si="199"/>
        <v>1807</v>
      </c>
      <c r="H684" s="72">
        <f t="shared" si="200"/>
        <v>319</v>
      </c>
      <c r="I684" s="72">
        <f t="shared" si="201"/>
        <v>842</v>
      </c>
      <c r="J684" s="72">
        <f t="shared" si="202"/>
        <v>393</v>
      </c>
      <c r="K684" s="72">
        <f t="shared" si="203"/>
        <v>1007</v>
      </c>
      <c r="L684" s="72">
        <f t="shared" si="204"/>
        <v>0</v>
      </c>
      <c r="M684" s="72">
        <f t="shared" si="205"/>
        <v>637</v>
      </c>
      <c r="N684" s="72">
        <v>0</v>
      </c>
      <c r="O684" s="146">
        <f t="shared" si="206"/>
        <v>2.9009999999999998</v>
      </c>
      <c r="P684" s="157">
        <f>10%</f>
        <v>0.1</v>
      </c>
      <c r="Q684" s="146">
        <f t="shared" si="207"/>
        <v>0.18600000000000008</v>
      </c>
      <c r="R684" s="146">
        <f t="shared" si="208"/>
        <v>0.43000000000000027</v>
      </c>
      <c r="S684" s="146">
        <f t="shared" si="209"/>
        <v>0.38700000000000023</v>
      </c>
      <c r="T684" s="146">
        <f t="shared" si="210"/>
        <v>0</v>
      </c>
      <c r="U684" s="146">
        <f t="shared" si="211"/>
        <v>0.77400000000000047</v>
      </c>
      <c r="V684" s="146">
        <f t="shared" si="212"/>
        <v>0.38700000000000023</v>
      </c>
      <c r="W684" s="146">
        <f t="shared" si="213"/>
        <v>0.38700000000000023</v>
      </c>
      <c r="X684" s="146">
        <f t="shared" si="214"/>
        <v>0.38700000000000023</v>
      </c>
    </row>
    <row r="685" spans="2:24" x14ac:dyDescent="0.2">
      <c r="B685" s="1" t="str">
        <f t="shared" si="215"/>
        <v>火系88</v>
      </c>
      <c r="C685" s="72">
        <f t="shared" si="216"/>
        <v>88</v>
      </c>
      <c r="D685" s="71" t="s">
        <v>3155</v>
      </c>
      <c r="E685" s="72" t="str">
        <f t="shared" si="198"/>
        <v>火炎</v>
      </c>
      <c r="F685" s="72"/>
      <c r="G685" s="72">
        <f t="shared" si="199"/>
        <v>1837</v>
      </c>
      <c r="H685" s="72">
        <f t="shared" si="200"/>
        <v>324</v>
      </c>
      <c r="I685" s="72">
        <f t="shared" si="201"/>
        <v>861</v>
      </c>
      <c r="J685" s="72">
        <f t="shared" si="202"/>
        <v>400</v>
      </c>
      <c r="K685" s="72">
        <f t="shared" si="203"/>
        <v>1031</v>
      </c>
      <c r="L685" s="72">
        <f t="shared" si="204"/>
        <v>0</v>
      </c>
      <c r="M685" s="72">
        <f t="shared" si="205"/>
        <v>648</v>
      </c>
      <c r="N685" s="72">
        <v>0</v>
      </c>
      <c r="O685" s="146">
        <f t="shared" si="206"/>
        <v>2.9239999999999995</v>
      </c>
      <c r="P685" s="157">
        <f>10%</f>
        <v>0.1</v>
      </c>
      <c r="Q685" s="146">
        <f t="shared" si="207"/>
        <v>0.18700000000000008</v>
      </c>
      <c r="R685" s="146">
        <f t="shared" si="208"/>
        <v>0.43500000000000028</v>
      </c>
      <c r="S685" s="146">
        <f t="shared" si="209"/>
        <v>0.39150000000000029</v>
      </c>
      <c r="T685" s="146">
        <f t="shared" si="210"/>
        <v>0</v>
      </c>
      <c r="U685" s="146">
        <f t="shared" si="211"/>
        <v>0.78300000000000058</v>
      </c>
      <c r="V685" s="146">
        <f t="shared" si="212"/>
        <v>0.39150000000000029</v>
      </c>
      <c r="W685" s="146">
        <f t="shared" si="213"/>
        <v>0.39150000000000029</v>
      </c>
      <c r="X685" s="146">
        <f t="shared" si="214"/>
        <v>0.39150000000000029</v>
      </c>
    </row>
    <row r="686" spans="2:24" x14ac:dyDescent="0.2">
      <c r="B686" s="1" t="str">
        <f t="shared" si="215"/>
        <v>火系89</v>
      </c>
      <c r="C686" s="72">
        <f t="shared" si="216"/>
        <v>89</v>
      </c>
      <c r="D686" s="71" t="s">
        <v>3155</v>
      </c>
      <c r="E686" s="72" t="str">
        <f t="shared" si="198"/>
        <v>火炎</v>
      </c>
      <c r="F686" s="72"/>
      <c r="G686" s="72">
        <f t="shared" si="199"/>
        <v>1867</v>
      </c>
      <c r="H686" s="72">
        <f t="shared" si="200"/>
        <v>329</v>
      </c>
      <c r="I686" s="72">
        <f t="shared" si="201"/>
        <v>882</v>
      </c>
      <c r="J686" s="72">
        <f t="shared" si="202"/>
        <v>407</v>
      </c>
      <c r="K686" s="72">
        <f t="shared" si="203"/>
        <v>1055</v>
      </c>
      <c r="L686" s="72">
        <f t="shared" si="204"/>
        <v>0</v>
      </c>
      <c r="M686" s="72">
        <f t="shared" si="205"/>
        <v>659</v>
      </c>
      <c r="N686" s="72">
        <v>0</v>
      </c>
      <c r="O686" s="146">
        <f t="shared" si="206"/>
        <v>2.9469999999999996</v>
      </c>
      <c r="P686" s="157">
        <f>10%</f>
        <v>0.1</v>
      </c>
      <c r="Q686" s="146">
        <f t="shared" si="207"/>
        <v>0.18800000000000008</v>
      </c>
      <c r="R686" s="146">
        <f t="shared" si="208"/>
        <v>0.44000000000000028</v>
      </c>
      <c r="S686" s="146">
        <f t="shared" si="209"/>
        <v>0.39600000000000024</v>
      </c>
      <c r="T686" s="146">
        <f t="shared" si="210"/>
        <v>0</v>
      </c>
      <c r="U686" s="146">
        <f t="shared" si="211"/>
        <v>0.79200000000000048</v>
      </c>
      <c r="V686" s="146">
        <f t="shared" si="212"/>
        <v>0.39600000000000024</v>
      </c>
      <c r="W686" s="146">
        <f t="shared" si="213"/>
        <v>0.39600000000000024</v>
      </c>
      <c r="X686" s="146">
        <f t="shared" si="214"/>
        <v>0.39600000000000024</v>
      </c>
    </row>
    <row r="687" spans="2:24" x14ac:dyDescent="0.2">
      <c r="B687" s="1" t="str">
        <f t="shared" si="215"/>
        <v>火系90</v>
      </c>
      <c r="C687" s="72">
        <f t="shared" si="216"/>
        <v>90</v>
      </c>
      <c r="D687" s="71" t="s">
        <v>3155</v>
      </c>
      <c r="E687" s="72" t="str">
        <f t="shared" si="198"/>
        <v>火炎</v>
      </c>
      <c r="F687" s="72"/>
      <c r="G687" s="72">
        <f t="shared" si="199"/>
        <v>1896</v>
      </c>
      <c r="H687" s="72">
        <f t="shared" si="200"/>
        <v>334</v>
      </c>
      <c r="I687" s="72">
        <f t="shared" si="201"/>
        <v>902</v>
      </c>
      <c r="J687" s="72">
        <f t="shared" si="202"/>
        <v>414</v>
      </c>
      <c r="K687" s="72">
        <f t="shared" si="203"/>
        <v>1079</v>
      </c>
      <c r="L687" s="72">
        <f t="shared" si="204"/>
        <v>0</v>
      </c>
      <c r="M687" s="72">
        <f t="shared" si="205"/>
        <v>670</v>
      </c>
      <c r="N687" s="72">
        <v>0</v>
      </c>
      <c r="O687" s="146">
        <f t="shared" si="206"/>
        <v>2.9699999999999998</v>
      </c>
      <c r="P687" s="157">
        <f>10%</f>
        <v>0.1</v>
      </c>
      <c r="Q687" s="146">
        <f t="shared" si="207"/>
        <v>0.18900000000000008</v>
      </c>
      <c r="R687" s="146">
        <f t="shared" si="208"/>
        <v>0.44500000000000028</v>
      </c>
      <c r="S687" s="146">
        <f t="shared" si="209"/>
        <v>0.4005000000000003</v>
      </c>
      <c r="T687" s="146">
        <f t="shared" si="210"/>
        <v>0</v>
      </c>
      <c r="U687" s="146">
        <f t="shared" si="211"/>
        <v>0.8010000000000006</v>
      </c>
      <c r="V687" s="146">
        <f t="shared" si="212"/>
        <v>0.4005000000000003</v>
      </c>
      <c r="W687" s="146">
        <f t="shared" si="213"/>
        <v>0.4005000000000003</v>
      </c>
      <c r="X687" s="146">
        <f t="shared" si="214"/>
        <v>0.4005000000000003</v>
      </c>
    </row>
    <row r="688" spans="2:24" x14ac:dyDescent="0.2">
      <c r="B688" s="1" t="str">
        <f t="shared" si="215"/>
        <v>火系91</v>
      </c>
      <c r="C688" s="72">
        <f t="shared" si="216"/>
        <v>91</v>
      </c>
      <c r="D688" s="71" t="s">
        <v>3155</v>
      </c>
      <c r="E688" s="72" t="str">
        <f t="shared" si="198"/>
        <v>火炎</v>
      </c>
      <c r="F688" s="72"/>
      <c r="G688" s="72">
        <f t="shared" si="199"/>
        <v>1926</v>
      </c>
      <c r="H688" s="72">
        <f t="shared" si="200"/>
        <v>339</v>
      </c>
      <c r="I688" s="72">
        <f t="shared" si="201"/>
        <v>923</v>
      </c>
      <c r="J688" s="72">
        <f t="shared" si="202"/>
        <v>422</v>
      </c>
      <c r="K688" s="72">
        <f t="shared" si="203"/>
        <v>1105</v>
      </c>
      <c r="L688" s="72">
        <f t="shared" si="204"/>
        <v>0</v>
      </c>
      <c r="M688" s="72">
        <f t="shared" si="205"/>
        <v>681</v>
      </c>
      <c r="N688" s="72">
        <v>0</v>
      </c>
      <c r="O688" s="146">
        <f t="shared" si="206"/>
        <v>2.9929999999999999</v>
      </c>
      <c r="P688" s="157">
        <f>10%</f>
        <v>0.1</v>
      </c>
      <c r="Q688" s="146">
        <f t="shared" si="207"/>
        <v>0.19000000000000009</v>
      </c>
      <c r="R688" s="146">
        <f t="shared" si="208"/>
        <v>0.45000000000000029</v>
      </c>
      <c r="S688" s="146">
        <f t="shared" si="209"/>
        <v>0.40500000000000025</v>
      </c>
      <c r="T688" s="146">
        <f t="shared" si="210"/>
        <v>0</v>
      </c>
      <c r="U688" s="146">
        <f t="shared" si="211"/>
        <v>0.8100000000000005</v>
      </c>
      <c r="V688" s="146">
        <f t="shared" si="212"/>
        <v>0.40500000000000025</v>
      </c>
      <c r="W688" s="146">
        <f t="shared" si="213"/>
        <v>0.40500000000000025</v>
      </c>
      <c r="X688" s="146">
        <f t="shared" si="214"/>
        <v>0.40500000000000025</v>
      </c>
    </row>
    <row r="689" spans="2:24" x14ac:dyDescent="0.2">
      <c r="B689" s="1" t="str">
        <f t="shared" si="215"/>
        <v>火系92</v>
      </c>
      <c r="C689" s="72">
        <f t="shared" si="216"/>
        <v>92</v>
      </c>
      <c r="D689" s="71" t="s">
        <v>3155</v>
      </c>
      <c r="E689" s="72" t="str">
        <f t="shared" si="198"/>
        <v>火炎</v>
      </c>
      <c r="F689" s="72"/>
      <c r="G689" s="72">
        <f t="shared" si="199"/>
        <v>1956</v>
      </c>
      <c r="H689" s="72">
        <f t="shared" si="200"/>
        <v>344</v>
      </c>
      <c r="I689" s="72">
        <f t="shared" si="201"/>
        <v>944</v>
      </c>
      <c r="J689" s="72">
        <f t="shared" si="202"/>
        <v>429</v>
      </c>
      <c r="K689" s="72">
        <f t="shared" si="203"/>
        <v>1130</v>
      </c>
      <c r="L689" s="72">
        <f t="shared" si="204"/>
        <v>0</v>
      </c>
      <c r="M689" s="72">
        <f t="shared" si="205"/>
        <v>692</v>
      </c>
      <c r="N689" s="72">
        <v>0</v>
      </c>
      <c r="O689" s="146">
        <f t="shared" si="206"/>
        <v>3.016</v>
      </c>
      <c r="P689" s="157">
        <f>10%</f>
        <v>0.1</v>
      </c>
      <c r="Q689" s="146">
        <f t="shared" si="207"/>
        <v>0.19100000000000009</v>
      </c>
      <c r="R689" s="146">
        <f t="shared" si="208"/>
        <v>0.45500000000000029</v>
      </c>
      <c r="S689" s="146">
        <f t="shared" si="209"/>
        <v>0.40950000000000031</v>
      </c>
      <c r="T689" s="146">
        <f t="shared" si="210"/>
        <v>0</v>
      </c>
      <c r="U689" s="146">
        <f t="shared" si="211"/>
        <v>0.81900000000000062</v>
      </c>
      <c r="V689" s="146">
        <f t="shared" si="212"/>
        <v>0.40950000000000031</v>
      </c>
      <c r="W689" s="146">
        <f t="shared" si="213"/>
        <v>0.40950000000000031</v>
      </c>
      <c r="X689" s="146">
        <f t="shared" si="214"/>
        <v>0.40950000000000031</v>
      </c>
    </row>
    <row r="690" spans="2:24" x14ac:dyDescent="0.2">
      <c r="B690" s="1" t="str">
        <f t="shared" si="215"/>
        <v>火系93</v>
      </c>
      <c r="C690" s="72">
        <f t="shared" si="216"/>
        <v>93</v>
      </c>
      <c r="D690" s="71" t="s">
        <v>3155</v>
      </c>
      <c r="E690" s="72" t="str">
        <f t="shared" si="198"/>
        <v>火炎</v>
      </c>
      <c r="F690" s="72"/>
      <c r="G690" s="72">
        <f t="shared" si="199"/>
        <v>1986</v>
      </c>
      <c r="H690" s="72">
        <f t="shared" si="200"/>
        <v>349</v>
      </c>
      <c r="I690" s="72">
        <f t="shared" si="201"/>
        <v>966</v>
      </c>
      <c r="J690" s="72">
        <f t="shared" si="202"/>
        <v>437</v>
      </c>
      <c r="K690" s="72">
        <f t="shared" si="203"/>
        <v>1155</v>
      </c>
      <c r="L690" s="72">
        <f t="shared" si="204"/>
        <v>0</v>
      </c>
      <c r="M690" s="72">
        <f t="shared" si="205"/>
        <v>704</v>
      </c>
      <c r="N690" s="72">
        <v>0</v>
      </c>
      <c r="O690" s="146">
        <f t="shared" si="206"/>
        <v>3.0389999999999997</v>
      </c>
      <c r="P690" s="157">
        <f>10%</f>
        <v>0.1</v>
      </c>
      <c r="Q690" s="146">
        <f t="shared" si="207"/>
        <v>0.19200000000000009</v>
      </c>
      <c r="R690" s="146">
        <f t="shared" si="208"/>
        <v>0.4600000000000003</v>
      </c>
      <c r="S690" s="146">
        <f t="shared" si="209"/>
        <v>0.41400000000000026</v>
      </c>
      <c r="T690" s="146">
        <f t="shared" si="210"/>
        <v>0</v>
      </c>
      <c r="U690" s="146">
        <f t="shared" si="211"/>
        <v>0.82800000000000051</v>
      </c>
      <c r="V690" s="146">
        <f t="shared" si="212"/>
        <v>0.41400000000000026</v>
      </c>
      <c r="W690" s="146">
        <f t="shared" si="213"/>
        <v>0.41400000000000026</v>
      </c>
      <c r="X690" s="146">
        <f t="shared" si="214"/>
        <v>0.41400000000000026</v>
      </c>
    </row>
    <row r="691" spans="2:24" x14ac:dyDescent="0.2">
      <c r="B691" s="1" t="str">
        <f t="shared" si="215"/>
        <v>火系94</v>
      </c>
      <c r="C691" s="72">
        <f t="shared" si="216"/>
        <v>94</v>
      </c>
      <c r="D691" s="71" t="s">
        <v>3155</v>
      </c>
      <c r="E691" s="72" t="str">
        <f t="shared" si="198"/>
        <v>火炎</v>
      </c>
      <c r="F691" s="72"/>
      <c r="G691" s="72">
        <f t="shared" si="199"/>
        <v>2017</v>
      </c>
      <c r="H691" s="72">
        <f t="shared" si="200"/>
        <v>354</v>
      </c>
      <c r="I691" s="72">
        <f t="shared" si="201"/>
        <v>987</v>
      </c>
      <c r="J691" s="72">
        <f t="shared" si="202"/>
        <v>444</v>
      </c>
      <c r="K691" s="72">
        <f t="shared" si="203"/>
        <v>1182</v>
      </c>
      <c r="L691" s="72">
        <f t="shared" si="204"/>
        <v>0</v>
      </c>
      <c r="M691" s="72">
        <f t="shared" si="205"/>
        <v>716</v>
      </c>
      <c r="N691" s="72">
        <v>0</v>
      </c>
      <c r="O691" s="146">
        <f t="shared" si="206"/>
        <v>3.0619999999999998</v>
      </c>
      <c r="P691" s="157">
        <f>10%</f>
        <v>0.1</v>
      </c>
      <c r="Q691" s="146">
        <f t="shared" si="207"/>
        <v>0.19300000000000009</v>
      </c>
      <c r="R691" s="146">
        <f t="shared" si="208"/>
        <v>0.4650000000000003</v>
      </c>
      <c r="S691" s="146">
        <f t="shared" si="209"/>
        <v>0.41850000000000032</v>
      </c>
      <c r="T691" s="146">
        <f t="shared" si="210"/>
        <v>0</v>
      </c>
      <c r="U691" s="146">
        <f t="shared" si="211"/>
        <v>0.83700000000000063</v>
      </c>
      <c r="V691" s="146">
        <f t="shared" si="212"/>
        <v>0.41850000000000032</v>
      </c>
      <c r="W691" s="146">
        <f t="shared" si="213"/>
        <v>0.41850000000000032</v>
      </c>
      <c r="X691" s="146">
        <f t="shared" si="214"/>
        <v>0.41850000000000032</v>
      </c>
    </row>
    <row r="692" spans="2:24" x14ac:dyDescent="0.2">
      <c r="B692" s="1" t="str">
        <f t="shared" si="215"/>
        <v>火系95</v>
      </c>
      <c r="C692" s="72">
        <f t="shared" si="216"/>
        <v>95</v>
      </c>
      <c r="D692" s="71" t="s">
        <v>3155</v>
      </c>
      <c r="E692" s="72" t="str">
        <f t="shared" si="198"/>
        <v>火炎</v>
      </c>
      <c r="F692" s="72"/>
      <c r="G692" s="72">
        <f t="shared" si="199"/>
        <v>2046</v>
      </c>
      <c r="H692" s="72">
        <f t="shared" si="200"/>
        <v>359</v>
      </c>
      <c r="I692" s="72">
        <f t="shared" si="201"/>
        <v>1010</v>
      </c>
      <c r="J692" s="72">
        <f t="shared" si="202"/>
        <v>452</v>
      </c>
      <c r="K692" s="72">
        <f t="shared" si="203"/>
        <v>1208</v>
      </c>
      <c r="L692" s="72">
        <f t="shared" si="204"/>
        <v>0</v>
      </c>
      <c r="M692" s="72">
        <f t="shared" si="205"/>
        <v>728</v>
      </c>
      <c r="N692" s="72">
        <v>0</v>
      </c>
      <c r="O692" s="146">
        <f t="shared" si="206"/>
        <v>3.0849999999999995</v>
      </c>
      <c r="P692" s="157">
        <f>10%</f>
        <v>0.1</v>
      </c>
      <c r="Q692" s="146">
        <f t="shared" si="207"/>
        <v>0.19400000000000009</v>
      </c>
      <c r="R692" s="146">
        <f t="shared" si="208"/>
        <v>0.47000000000000031</v>
      </c>
      <c r="S692" s="146">
        <f t="shared" si="209"/>
        <v>0.42300000000000026</v>
      </c>
      <c r="T692" s="146">
        <f t="shared" si="210"/>
        <v>0</v>
      </c>
      <c r="U692" s="146">
        <f t="shared" si="211"/>
        <v>0.84600000000000053</v>
      </c>
      <c r="V692" s="146">
        <f t="shared" si="212"/>
        <v>0.42300000000000026</v>
      </c>
      <c r="W692" s="146">
        <f t="shared" si="213"/>
        <v>0.42300000000000026</v>
      </c>
      <c r="X692" s="146">
        <f t="shared" si="214"/>
        <v>0.42300000000000026</v>
      </c>
    </row>
    <row r="693" spans="2:24" x14ac:dyDescent="0.2">
      <c r="B693" s="1" t="str">
        <f t="shared" si="215"/>
        <v>火系96</v>
      </c>
      <c r="C693" s="72">
        <f t="shared" si="216"/>
        <v>96</v>
      </c>
      <c r="D693" s="71" t="s">
        <v>3155</v>
      </c>
      <c r="E693" s="72" t="str">
        <f t="shared" si="198"/>
        <v>火炎</v>
      </c>
      <c r="F693" s="72"/>
      <c r="G693" s="72">
        <f t="shared" si="199"/>
        <v>2077</v>
      </c>
      <c r="H693" s="72">
        <f t="shared" si="200"/>
        <v>364</v>
      </c>
      <c r="I693" s="72">
        <f t="shared" si="201"/>
        <v>1033</v>
      </c>
      <c r="J693" s="72">
        <f t="shared" si="202"/>
        <v>459</v>
      </c>
      <c r="K693" s="72">
        <f t="shared" si="203"/>
        <v>1236</v>
      </c>
      <c r="L693" s="72">
        <f t="shared" si="204"/>
        <v>0</v>
      </c>
      <c r="M693" s="72">
        <f t="shared" si="205"/>
        <v>740</v>
      </c>
      <c r="N693" s="72">
        <v>0</v>
      </c>
      <c r="O693" s="146">
        <f t="shared" si="206"/>
        <v>3.1079999999999997</v>
      </c>
      <c r="P693" s="157">
        <f>10%</f>
        <v>0.1</v>
      </c>
      <c r="Q693" s="146">
        <f t="shared" si="207"/>
        <v>0.19500000000000009</v>
      </c>
      <c r="R693" s="146">
        <f t="shared" si="208"/>
        <v>0.47500000000000031</v>
      </c>
      <c r="S693" s="146">
        <f t="shared" si="209"/>
        <v>0.42750000000000032</v>
      </c>
      <c r="T693" s="146">
        <f t="shared" si="210"/>
        <v>0</v>
      </c>
      <c r="U693" s="146">
        <f t="shared" si="211"/>
        <v>0.85500000000000065</v>
      </c>
      <c r="V693" s="146">
        <f t="shared" si="212"/>
        <v>0.42750000000000032</v>
      </c>
      <c r="W693" s="146">
        <f t="shared" si="213"/>
        <v>0.42750000000000032</v>
      </c>
      <c r="X693" s="146">
        <f t="shared" si="214"/>
        <v>0.42750000000000032</v>
      </c>
    </row>
    <row r="694" spans="2:24" x14ac:dyDescent="0.2">
      <c r="B694" s="1" t="str">
        <f t="shared" si="215"/>
        <v>火系97</v>
      </c>
      <c r="C694" s="72">
        <f t="shared" si="216"/>
        <v>97</v>
      </c>
      <c r="D694" s="71" t="s">
        <v>3155</v>
      </c>
      <c r="E694" s="72" t="str">
        <f t="shared" si="198"/>
        <v>火炎</v>
      </c>
      <c r="F694" s="72"/>
      <c r="G694" s="72">
        <f t="shared" si="199"/>
        <v>2107</v>
      </c>
      <c r="H694" s="72">
        <f t="shared" si="200"/>
        <v>369</v>
      </c>
      <c r="I694" s="72">
        <f t="shared" si="201"/>
        <v>1056</v>
      </c>
      <c r="J694" s="72">
        <f t="shared" si="202"/>
        <v>468</v>
      </c>
      <c r="K694" s="72">
        <f t="shared" si="203"/>
        <v>1263</v>
      </c>
      <c r="L694" s="72">
        <f t="shared" si="204"/>
        <v>0</v>
      </c>
      <c r="M694" s="72">
        <f t="shared" si="205"/>
        <v>752</v>
      </c>
      <c r="N694" s="72">
        <v>0</v>
      </c>
      <c r="O694" s="146">
        <f t="shared" si="206"/>
        <v>3.1309999999999998</v>
      </c>
      <c r="P694" s="157">
        <f>10%</f>
        <v>0.1</v>
      </c>
      <c r="Q694" s="146">
        <f t="shared" si="207"/>
        <v>0.19600000000000009</v>
      </c>
      <c r="R694" s="146">
        <f t="shared" si="208"/>
        <v>0.48000000000000032</v>
      </c>
      <c r="S694" s="146">
        <f t="shared" si="209"/>
        <v>0.43200000000000027</v>
      </c>
      <c r="T694" s="146">
        <f t="shared" si="210"/>
        <v>0</v>
      </c>
      <c r="U694" s="146">
        <f t="shared" si="211"/>
        <v>0.86400000000000055</v>
      </c>
      <c r="V694" s="146">
        <f t="shared" si="212"/>
        <v>0.43200000000000027</v>
      </c>
      <c r="W694" s="146">
        <f t="shared" si="213"/>
        <v>0.43200000000000027</v>
      </c>
      <c r="X694" s="146">
        <f t="shared" si="214"/>
        <v>0.43200000000000027</v>
      </c>
    </row>
    <row r="695" spans="2:24" x14ac:dyDescent="0.2">
      <c r="B695" s="1" t="str">
        <f t="shared" si="215"/>
        <v>火系98</v>
      </c>
      <c r="C695" s="72">
        <f t="shared" si="216"/>
        <v>98</v>
      </c>
      <c r="D695" s="71" t="s">
        <v>3155</v>
      </c>
      <c r="E695" s="72" t="str">
        <f t="shared" si="198"/>
        <v>火炎</v>
      </c>
      <c r="F695" s="72"/>
      <c r="G695" s="72">
        <f t="shared" si="199"/>
        <v>2136</v>
      </c>
      <c r="H695" s="72">
        <f t="shared" si="200"/>
        <v>374</v>
      </c>
      <c r="I695" s="72">
        <f t="shared" si="201"/>
        <v>1080</v>
      </c>
      <c r="J695" s="72">
        <f t="shared" si="202"/>
        <v>475</v>
      </c>
      <c r="K695" s="72">
        <f t="shared" si="203"/>
        <v>1292</v>
      </c>
      <c r="L695" s="72">
        <f t="shared" si="204"/>
        <v>0</v>
      </c>
      <c r="M695" s="72">
        <f t="shared" si="205"/>
        <v>764</v>
      </c>
      <c r="N695" s="72">
        <v>0</v>
      </c>
      <c r="O695" s="146">
        <f t="shared" si="206"/>
        <v>3.1539999999999995</v>
      </c>
      <c r="P695" s="157">
        <f>10%</f>
        <v>0.1</v>
      </c>
      <c r="Q695" s="146">
        <f t="shared" si="207"/>
        <v>0.19700000000000009</v>
      </c>
      <c r="R695" s="146">
        <f t="shared" si="208"/>
        <v>0.48500000000000032</v>
      </c>
      <c r="S695" s="146">
        <f t="shared" si="209"/>
        <v>0.43650000000000033</v>
      </c>
      <c r="T695" s="146">
        <f t="shared" si="210"/>
        <v>0</v>
      </c>
      <c r="U695" s="146">
        <f t="shared" si="211"/>
        <v>0.87300000000000066</v>
      </c>
      <c r="V695" s="146">
        <f t="shared" si="212"/>
        <v>0.43650000000000033</v>
      </c>
      <c r="W695" s="146">
        <f t="shared" si="213"/>
        <v>0.43650000000000033</v>
      </c>
      <c r="X695" s="146">
        <f t="shared" si="214"/>
        <v>0.43650000000000033</v>
      </c>
    </row>
    <row r="696" spans="2:24" x14ac:dyDescent="0.2">
      <c r="B696" s="1" t="str">
        <f t="shared" si="215"/>
        <v>火系99</v>
      </c>
      <c r="C696" s="72">
        <f t="shared" si="216"/>
        <v>99</v>
      </c>
      <c r="D696" s="71" t="s">
        <v>3155</v>
      </c>
      <c r="E696" s="72" t="str">
        <f t="shared" si="198"/>
        <v>火炎</v>
      </c>
      <c r="F696" s="72"/>
      <c r="G696" s="72">
        <f t="shared" si="199"/>
        <v>2166</v>
      </c>
      <c r="H696" s="72">
        <f t="shared" si="200"/>
        <v>379</v>
      </c>
      <c r="I696" s="72">
        <f t="shared" si="201"/>
        <v>1104</v>
      </c>
      <c r="J696" s="72">
        <f t="shared" si="202"/>
        <v>483</v>
      </c>
      <c r="K696" s="72">
        <f t="shared" si="203"/>
        <v>1321</v>
      </c>
      <c r="L696" s="72">
        <f t="shared" si="204"/>
        <v>0</v>
      </c>
      <c r="M696" s="72">
        <f t="shared" si="205"/>
        <v>776</v>
      </c>
      <c r="N696" s="72">
        <v>0</v>
      </c>
      <c r="O696" s="146">
        <f t="shared" si="206"/>
        <v>3.1769999999999996</v>
      </c>
      <c r="P696" s="157">
        <f>10%</f>
        <v>0.1</v>
      </c>
      <c r="Q696" s="146">
        <f t="shared" si="207"/>
        <v>0.19800000000000009</v>
      </c>
      <c r="R696" s="146">
        <f t="shared" si="208"/>
        <v>0.49000000000000032</v>
      </c>
      <c r="S696" s="146">
        <f t="shared" si="209"/>
        <v>0.44100000000000028</v>
      </c>
      <c r="T696" s="146">
        <f t="shared" si="210"/>
        <v>0</v>
      </c>
      <c r="U696" s="146">
        <f t="shared" si="211"/>
        <v>0.88200000000000056</v>
      </c>
      <c r="V696" s="146">
        <f t="shared" si="212"/>
        <v>0.44100000000000028</v>
      </c>
      <c r="W696" s="146">
        <f t="shared" si="213"/>
        <v>0.44100000000000028</v>
      </c>
      <c r="X696" s="146">
        <f t="shared" si="214"/>
        <v>0.44100000000000028</v>
      </c>
    </row>
    <row r="697" spans="2:24" x14ac:dyDescent="0.2">
      <c r="B697" s="1" t="str">
        <f t="shared" si="215"/>
        <v>光系1</v>
      </c>
      <c r="C697" s="72">
        <f t="shared" si="216"/>
        <v>1</v>
      </c>
      <c r="D697" s="71" t="s">
        <v>3156</v>
      </c>
      <c r="E697" s="72" t="str">
        <f t="shared" si="198"/>
        <v>神圣</v>
      </c>
      <c r="F697" s="72"/>
      <c r="G697" s="72">
        <f t="shared" si="199"/>
        <v>8</v>
      </c>
      <c r="H697" s="72">
        <f t="shared" si="200"/>
        <v>8</v>
      </c>
      <c r="I697" s="72">
        <f t="shared" si="201"/>
        <v>16</v>
      </c>
      <c r="J697" s="72">
        <f t="shared" si="202"/>
        <v>4</v>
      </c>
      <c r="K697" s="72">
        <f t="shared" si="203"/>
        <v>19</v>
      </c>
      <c r="L697" s="72">
        <f t="shared" si="204"/>
        <v>0</v>
      </c>
      <c r="M697" s="72">
        <f t="shared" si="205"/>
        <v>3</v>
      </c>
      <c r="N697" s="72">
        <v>0</v>
      </c>
      <c r="O697" s="146">
        <f t="shared" si="206"/>
        <v>0.92300000000000004</v>
      </c>
      <c r="P697" s="157">
        <f>10%</f>
        <v>0.1</v>
      </c>
      <c r="Q697" s="146">
        <f t="shared" si="207"/>
        <v>0.11499999999999999</v>
      </c>
      <c r="R697" s="146">
        <f t="shared" si="208"/>
        <v>0</v>
      </c>
      <c r="S697" s="146">
        <f t="shared" si="209"/>
        <v>0</v>
      </c>
      <c r="T697" s="146">
        <f t="shared" si="210"/>
        <v>0</v>
      </c>
      <c r="U697" s="146">
        <f t="shared" si="211"/>
        <v>0</v>
      </c>
      <c r="V697" s="146">
        <f t="shared" si="212"/>
        <v>0</v>
      </c>
      <c r="W697" s="146">
        <f t="shared" si="213"/>
        <v>0</v>
      </c>
      <c r="X697" s="146">
        <f t="shared" si="214"/>
        <v>0</v>
      </c>
    </row>
    <row r="698" spans="2:24" x14ac:dyDescent="0.2">
      <c r="B698" s="1" t="str">
        <f t="shared" si="215"/>
        <v>光系2</v>
      </c>
      <c r="C698" s="72">
        <f t="shared" si="216"/>
        <v>2</v>
      </c>
      <c r="D698" s="71" t="s">
        <v>3156</v>
      </c>
      <c r="E698" s="72" t="str">
        <f t="shared" si="198"/>
        <v>神圣</v>
      </c>
      <c r="F698" s="72"/>
      <c r="G698" s="72">
        <f t="shared" si="199"/>
        <v>11</v>
      </c>
      <c r="H698" s="72">
        <f t="shared" si="200"/>
        <v>10</v>
      </c>
      <c r="I698" s="72">
        <f t="shared" si="201"/>
        <v>17</v>
      </c>
      <c r="J698" s="72">
        <f t="shared" si="202"/>
        <v>5</v>
      </c>
      <c r="K698" s="72">
        <f t="shared" si="203"/>
        <v>21</v>
      </c>
      <c r="L698" s="72">
        <f t="shared" si="204"/>
        <v>0</v>
      </c>
      <c r="M698" s="72">
        <f t="shared" si="205"/>
        <v>4</v>
      </c>
      <c r="N698" s="72">
        <v>0</v>
      </c>
      <c r="O698" s="146">
        <f t="shared" si="206"/>
        <v>0.94600000000000006</v>
      </c>
      <c r="P698" s="157">
        <f>10%</f>
        <v>0.1</v>
      </c>
      <c r="Q698" s="146">
        <f t="shared" si="207"/>
        <v>0.11615</v>
      </c>
      <c r="R698" s="146">
        <f t="shared" si="208"/>
        <v>5.0000000000000001E-3</v>
      </c>
      <c r="S698" s="146">
        <f t="shared" si="209"/>
        <v>4.5000000000000005E-3</v>
      </c>
      <c r="T698" s="146">
        <f t="shared" si="210"/>
        <v>4.5000000000000005E-3</v>
      </c>
      <c r="U698" s="146">
        <f t="shared" si="211"/>
        <v>0</v>
      </c>
      <c r="V698" s="146">
        <f t="shared" si="212"/>
        <v>9.0000000000000011E-3</v>
      </c>
      <c r="W698" s="146">
        <f t="shared" si="213"/>
        <v>4.5000000000000005E-3</v>
      </c>
      <c r="X698" s="146">
        <f t="shared" si="214"/>
        <v>4.5000000000000005E-3</v>
      </c>
    </row>
    <row r="699" spans="2:24" x14ac:dyDescent="0.2">
      <c r="B699" s="1" t="str">
        <f t="shared" si="215"/>
        <v>光系3</v>
      </c>
      <c r="C699" s="72">
        <f t="shared" si="216"/>
        <v>3</v>
      </c>
      <c r="D699" s="71" t="s">
        <v>3156</v>
      </c>
      <c r="E699" s="72" t="str">
        <f t="shared" si="198"/>
        <v>神圣</v>
      </c>
      <c r="F699" s="72"/>
      <c r="G699" s="72">
        <f t="shared" si="199"/>
        <v>15</v>
      </c>
      <c r="H699" s="72">
        <f t="shared" si="200"/>
        <v>11</v>
      </c>
      <c r="I699" s="72">
        <f t="shared" si="201"/>
        <v>19</v>
      </c>
      <c r="J699" s="72">
        <f t="shared" si="202"/>
        <v>6</v>
      </c>
      <c r="K699" s="72">
        <f t="shared" si="203"/>
        <v>22</v>
      </c>
      <c r="L699" s="72">
        <f t="shared" si="204"/>
        <v>0</v>
      </c>
      <c r="M699" s="72">
        <f t="shared" si="205"/>
        <v>6</v>
      </c>
      <c r="N699" s="72">
        <v>0</v>
      </c>
      <c r="O699" s="146">
        <f t="shared" si="206"/>
        <v>0.96899999999999997</v>
      </c>
      <c r="P699" s="157">
        <f>10%</f>
        <v>0.1</v>
      </c>
      <c r="Q699" s="146">
        <f t="shared" si="207"/>
        <v>0.1173</v>
      </c>
      <c r="R699" s="146">
        <f t="shared" si="208"/>
        <v>0.01</v>
      </c>
      <c r="S699" s="146">
        <f t="shared" si="209"/>
        <v>9.0000000000000011E-3</v>
      </c>
      <c r="T699" s="146">
        <f t="shared" si="210"/>
        <v>9.0000000000000011E-3</v>
      </c>
      <c r="U699" s="146">
        <f t="shared" si="211"/>
        <v>0</v>
      </c>
      <c r="V699" s="146">
        <f t="shared" si="212"/>
        <v>1.8000000000000002E-2</v>
      </c>
      <c r="W699" s="146">
        <f t="shared" si="213"/>
        <v>9.0000000000000011E-3</v>
      </c>
      <c r="X699" s="146">
        <f t="shared" si="214"/>
        <v>9.0000000000000011E-3</v>
      </c>
    </row>
    <row r="700" spans="2:24" x14ac:dyDescent="0.2">
      <c r="B700" s="1" t="str">
        <f t="shared" si="215"/>
        <v>光系4</v>
      </c>
      <c r="C700" s="72">
        <f t="shared" si="216"/>
        <v>4</v>
      </c>
      <c r="D700" s="71" t="s">
        <v>3156</v>
      </c>
      <c r="E700" s="72" t="str">
        <f t="shared" si="198"/>
        <v>神圣</v>
      </c>
      <c r="F700" s="72"/>
      <c r="G700" s="72">
        <f t="shared" si="199"/>
        <v>19</v>
      </c>
      <c r="H700" s="72">
        <f t="shared" si="200"/>
        <v>13</v>
      </c>
      <c r="I700" s="72">
        <f t="shared" si="201"/>
        <v>20</v>
      </c>
      <c r="J700" s="72">
        <f t="shared" si="202"/>
        <v>7</v>
      </c>
      <c r="K700" s="72">
        <f t="shared" si="203"/>
        <v>25</v>
      </c>
      <c r="L700" s="72">
        <f t="shared" si="204"/>
        <v>0</v>
      </c>
      <c r="M700" s="72">
        <f t="shared" si="205"/>
        <v>8</v>
      </c>
      <c r="N700" s="72">
        <v>0</v>
      </c>
      <c r="O700" s="146">
        <f t="shared" si="206"/>
        <v>0.99199999999999999</v>
      </c>
      <c r="P700" s="157">
        <f>10%</f>
        <v>0.1</v>
      </c>
      <c r="Q700" s="146">
        <f t="shared" si="207"/>
        <v>0.11845</v>
      </c>
      <c r="R700" s="146">
        <f t="shared" si="208"/>
        <v>1.4999999999999999E-2</v>
      </c>
      <c r="S700" s="146">
        <f t="shared" si="209"/>
        <v>1.3500000000000002E-2</v>
      </c>
      <c r="T700" s="146">
        <f t="shared" si="210"/>
        <v>1.3500000000000002E-2</v>
      </c>
      <c r="U700" s="146">
        <f t="shared" si="211"/>
        <v>0</v>
      </c>
      <c r="V700" s="146">
        <f t="shared" si="212"/>
        <v>2.7000000000000003E-2</v>
      </c>
      <c r="W700" s="146">
        <f t="shared" si="213"/>
        <v>1.3500000000000002E-2</v>
      </c>
      <c r="X700" s="146">
        <f t="shared" si="214"/>
        <v>1.3500000000000002E-2</v>
      </c>
    </row>
    <row r="701" spans="2:24" x14ac:dyDescent="0.2">
      <c r="B701" s="1" t="str">
        <f t="shared" si="215"/>
        <v>光系5</v>
      </c>
      <c r="C701" s="72">
        <f t="shared" si="216"/>
        <v>5</v>
      </c>
      <c r="D701" s="71" t="s">
        <v>3156</v>
      </c>
      <c r="E701" s="72" t="str">
        <f t="shared" si="198"/>
        <v>神圣</v>
      </c>
      <c r="F701" s="72"/>
      <c r="G701" s="72">
        <f t="shared" si="199"/>
        <v>25</v>
      </c>
      <c r="H701" s="72">
        <f t="shared" si="200"/>
        <v>15</v>
      </c>
      <c r="I701" s="72">
        <f t="shared" si="201"/>
        <v>22</v>
      </c>
      <c r="J701" s="72">
        <f t="shared" si="202"/>
        <v>8</v>
      </c>
      <c r="K701" s="72">
        <f t="shared" si="203"/>
        <v>27</v>
      </c>
      <c r="L701" s="72">
        <f t="shared" si="204"/>
        <v>0</v>
      </c>
      <c r="M701" s="72">
        <f t="shared" si="205"/>
        <v>10</v>
      </c>
      <c r="N701" s="72">
        <v>0</v>
      </c>
      <c r="O701" s="146">
        <f t="shared" si="206"/>
        <v>1.0150000000000001</v>
      </c>
      <c r="P701" s="157">
        <f>10%</f>
        <v>0.1</v>
      </c>
      <c r="Q701" s="146">
        <f t="shared" si="207"/>
        <v>0.1196</v>
      </c>
      <c r="R701" s="146">
        <f t="shared" si="208"/>
        <v>0.02</v>
      </c>
      <c r="S701" s="146">
        <f t="shared" si="209"/>
        <v>1.8000000000000002E-2</v>
      </c>
      <c r="T701" s="146">
        <f t="shared" si="210"/>
        <v>1.8000000000000002E-2</v>
      </c>
      <c r="U701" s="146">
        <f t="shared" si="211"/>
        <v>0</v>
      </c>
      <c r="V701" s="146">
        <f t="shared" si="212"/>
        <v>3.6000000000000004E-2</v>
      </c>
      <c r="W701" s="146">
        <f t="shared" si="213"/>
        <v>1.8000000000000002E-2</v>
      </c>
      <c r="X701" s="146">
        <f t="shared" si="214"/>
        <v>1.8000000000000002E-2</v>
      </c>
    </row>
    <row r="702" spans="2:24" x14ac:dyDescent="0.2">
      <c r="B702" s="1" t="str">
        <f t="shared" si="215"/>
        <v>光系6</v>
      </c>
      <c r="C702" s="72">
        <f t="shared" si="216"/>
        <v>6</v>
      </c>
      <c r="D702" s="71" t="s">
        <v>3156</v>
      </c>
      <c r="E702" s="72" t="str">
        <f t="shared" si="198"/>
        <v>神圣</v>
      </c>
      <c r="F702" s="72"/>
      <c r="G702" s="72">
        <f t="shared" si="199"/>
        <v>32</v>
      </c>
      <c r="H702" s="72">
        <f t="shared" si="200"/>
        <v>17</v>
      </c>
      <c r="I702" s="72">
        <f t="shared" si="201"/>
        <v>24</v>
      </c>
      <c r="J702" s="72">
        <f t="shared" si="202"/>
        <v>9</v>
      </c>
      <c r="K702" s="72">
        <f t="shared" si="203"/>
        <v>31</v>
      </c>
      <c r="L702" s="72">
        <f t="shared" si="204"/>
        <v>0</v>
      </c>
      <c r="M702" s="72">
        <f t="shared" si="205"/>
        <v>13</v>
      </c>
      <c r="N702" s="72">
        <v>0</v>
      </c>
      <c r="O702" s="146">
        <f t="shared" si="206"/>
        <v>1.038</v>
      </c>
      <c r="P702" s="157">
        <f>10%</f>
        <v>0.1</v>
      </c>
      <c r="Q702" s="146">
        <f t="shared" si="207"/>
        <v>0.12075</v>
      </c>
      <c r="R702" s="146">
        <f t="shared" si="208"/>
        <v>2.5000000000000001E-2</v>
      </c>
      <c r="S702" s="146">
        <f t="shared" si="209"/>
        <v>2.2499999999999999E-2</v>
      </c>
      <c r="T702" s="146">
        <f t="shared" si="210"/>
        <v>2.2499999999999999E-2</v>
      </c>
      <c r="U702" s="146">
        <f t="shared" si="211"/>
        <v>0</v>
      </c>
      <c r="V702" s="146">
        <f t="shared" si="212"/>
        <v>4.4999999999999998E-2</v>
      </c>
      <c r="W702" s="146">
        <f t="shared" si="213"/>
        <v>2.2499999999999999E-2</v>
      </c>
      <c r="X702" s="146">
        <f t="shared" si="214"/>
        <v>2.2499999999999999E-2</v>
      </c>
    </row>
    <row r="703" spans="2:24" x14ac:dyDescent="0.2">
      <c r="B703" s="1" t="str">
        <f t="shared" si="215"/>
        <v>光系7</v>
      </c>
      <c r="C703" s="72">
        <f t="shared" si="216"/>
        <v>7</v>
      </c>
      <c r="D703" s="71" t="s">
        <v>3156</v>
      </c>
      <c r="E703" s="72" t="str">
        <f t="shared" si="198"/>
        <v>神圣</v>
      </c>
      <c r="F703" s="72"/>
      <c r="G703" s="72">
        <f t="shared" si="199"/>
        <v>45</v>
      </c>
      <c r="H703" s="72">
        <f t="shared" si="200"/>
        <v>19</v>
      </c>
      <c r="I703" s="72">
        <f t="shared" si="201"/>
        <v>26</v>
      </c>
      <c r="J703" s="72">
        <f t="shared" si="202"/>
        <v>10</v>
      </c>
      <c r="K703" s="72">
        <f t="shared" si="203"/>
        <v>33</v>
      </c>
      <c r="L703" s="72">
        <f t="shared" si="204"/>
        <v>0</v>
      </c>
      <c r="M703" s="72">
        <f t="shared" si="205"/>
        <v>16</v>
      </c>
      <c r="N703" s="72">
        <v>0</v>
      </c>
      <c r="O703" s="146">
        <f t="shared" si="206"/>
        <v>1.0609999999999999</v>
      </c>
      <c r="P703" s="157">
        <f>10%</f>
        <v>0.1</v>
      </c>
      <c r="Q703" s="146">
        <f t="shared" si="207"/>
        <v>0.12190000000000001</v>
      </c>
      <c r="R703" s="146">
        <f t="shared" si="208"/>
        <v>3.0000000000000002E-2</v>
      </c>
      <c r="S703" s="146">
        <f t="shared" si="209"/>
        <v>2.6999999999999996E-2</v>
      </c>
      <c r="T703" s="146">
        <f t="shared" si="210"/>
        <v>2.6999999999999996E-2</v>
      </c>
      <c r="U703" s="146">
        <f t="shared" si="211"/>
        <v>0</v>
      </c>
      <c r="V703" s="146">
        <f t="shared" si="212"/>
        <v>5.3999999999999992E-2</v>
      </c>
      <c r="W703" s="146">
        <f t="shared" si="213"/>
        <v>2.6999999999999996E-2</v>
      </c>
      <c r="X703" s="146">
        <f t="shared" si="214"/>
        <v>2.6999999999999996E-2</v>
      </c>
    </row>
    <row r="704" spans="2:24" x14ac:dyDescent="0.2">
      <c r="B704" s="1" t="str">
        <f t="shared" si="215"/>
        <v>光系8</v>
      </c>
      <c r="C704" s="72">
        <f t="shared" si="216"/>
        <v>8</v>
      </c>
      <c r="D704" s="71" t="s">
        <v>3156</v>
      </c>
      <c r="E704" s="72" t="str">
        <f t="shared" si="198"/>
        <v>神圣</v>
      </c>
      <c r="F704" s="72"/>
      <c r="G704" s="72">
        <f t="shared" si="199"/>
        <v>52</v>
      </c>
      <c r="H704" s="72">
        <f t="shared" si="200"/>
        <v>21</v>
      </c>
      <c r="I704" s="72">
        <f t="shared" si="201"/>
        <v>28</v>
      </c>
      <c r="J704" s="72">
        <f t="shared" si="202"/>
        <v>12</v>
      </c>
      <c r="K704" s="72">
        <f t="shared" si="203"/>
        <v>37</v>
      </c>
      <c r="L704" s="72">
        <f t="shared" si="204"/>
        <v>0</v>
      </c>
      <c r="M704" s="72">
        <f t="shared" si="205"/>
        <v>19</v>
      </c>
      <c r="N704" s="72">
        <v>0</v>
      </c>
      <c r="O704" s="146">
        <f t="shared" si="206"/>
        <v>1.0840000000000001</v>
      </c>
      <c r="P704" s="157">
        <f>10%</f>
        <v>0.1</v>
      </c>
      <c r="Q704" s="146">
        <f t="shared" si="207"/>
        <v>0.12305000000000001</v>
      </c>
      <c r="R704" s="146">
        <f t="shared" si="208"/>
        <v>3.5000000000000003E-2</v>
      </c>
      <c r="S704" s="146">
        <f t="shared" si="209"/>
        <v>3.15E-2</v>
      </c>
      <c r="T704" s="146">
        <f t="shared" si="210"/>
        <v>3.15E-2</v>
      </c>
      <c r="U704" s="146">
        <f t="shared" si="211"/>
        <v>0</v>
      </c>
      <c r="V704" s="146">
        <f t="shared" si="212"/>
        <v>6.3E-2</v>
      </c>
      <c r="W704" s="146">
        <f t="shared" si="213"/>
        <v>3.15E-2</v>
      </c>
      <c r="X704" s="146">
        <f t="shared" si="214"/>
        <v>3.15E-2</v>
      </c>
    </row>
    <row r="705" spans="2:24" x14ac:dyDescent="0.2">
      <c r="B705" s="1" t="str">
        <f t="shared" si="215"/>
        <v>光系9</v>
      </c>
      <c r="C705" s="72">
        <f t="shared" si="216"/>
        <v>9</v>
      </c>
      <c r="D705" s="71" t="s">
        <v>3156</v>
      </c>
      <c r="E705" s="72" t="str">
        <f t="shared" si="198"/>
        <v>神圣</v>
      </c>
      <c r="F705" s="72"/>
      <c r="G705" s="72">
        <f t="shared" si="199"/>
        <v>62</v>
      </c>
      <c r="H705" s="72">
        <f t="shared" si="200"/>
        <v>23</v>
      </c>
      <c r="I705" s="72">
        <f t="shared" si="201"/>
        <v>32</v>
      </c>
      <c r="J705" s="72">
        <f t="shared" si="202"/>
        <v>14</v>
      </c>
      <c r="K705" s="72">
        <f t="shared" si="203"/>
        <v>40</v>
      </c>
      <c r="L705" s="72">
        <f t="shared" si="204"/>
        <v>0</v>
      </c>
      <c r="M705" s="72">
        <f t="shared" si="205"/>
        <v>22</v>
      </c>
      <c r="N705" s="72">
        <v>0</v>
      </c>
      <c r="O705" s="146">
        <f t="shared" si="206"/>
        <v>1.107</v>
      </c>
      <c r="P705" s="157">
        <f>10%</f>
        <v>0.1</v>
      </c>
      <c r="Q705" s="146">
        <f t="shared" si="207"/>
        <v>0.1242</v>
      </c>
      <c r="R705" s="146">
        <f t="shared" si="208"/>
        <v>0.04</v>
      </c>
      <c r="S705" s="146">
        <f t="shared" si="209"/>
        <v>3.5999999999999997E-2</v>
      </c>
      <c r="T705" s="146">
        <f t="shared" si="210"/>
        <v>3.5999999999999997E-2</v>
      </c>
      <c r="U705" s="146">
        <f t="shared" si="211"/>
        <v>0</v>
      </c>
      <c r="V705" s="146">
        <f t="shared" si="212"/>
        <v>7.1999999999999995E-2</v>
      </c>
      <c r="W705" s="146">
        <f t="shared" si="213"/>
        <v>3.5999999999999997E-2</v>
      </c>
      <c r="X705" s="146">
        <f t="shared" si="214"/>
        <v>3.5999999999999997E-2</v>
      </c>
    </row>
    <row r="706" spans="2:24" x14ac:dyDescent="0.2">
      <c r="B706" s="1" t="str">
        <f t="shared" si="215"/>
        <v>光系10</v>
      </c>
      <c r="C706" s="72">
        <f t="shared" si="216"/>
        <v>10</v>
      </c>
      <c r="D706" s="71" t="s">
        <v>3156</v>
      </c>
      <c r="E706" s="72" t="str">
        <f t="shared" si="198"/>
        <v>神圣</v>
      </c>
      <c r="F706" s="72"/>
      <c r="G706" s="72">
        <f t="shared" si="199"/>
        <v>70</v>
      </c>
      <c r="H706" s="72">
        <f t="shared" si="200"/>
        <v>25</v>
      </c>
      <c r="I706" s="72">
        <f t="shared" si="201"/>
        <v>34</v>
      </c>
      <c r="J706" s="72">
        <f t="shared" si="202"/>
        <v>16</v>
      </c>
      <c r="K706" s="72">
        <f t="shared" si="203"/>
        <v>44</v>
      </c>
      <c r="L706" s="72">
        <f t="shared" si="204"/>
        <v>0</v>
      </c>
      <c r="M706" s="72">
        <f t="shared" si="205"/>
        <v>25</v>
      </c>
      <c r="N706" s="72">
        <v>0</v>
      </c>
      <c r="O706" s="146">
        <f t="shared" si="206"/>
        <v>1.1300000000000001</v>
      </c>
      <c r="P706" s="157">
        <f>10%</f>
        <v>0.1</v>
      </c>
      <c r="Q706" s="146">
        <f t="shared" si="207"/>
        <v>0.12535000000000002</v>
      </c>
      <c r="R706" s="146">
        <f t="shared" si="208"/>
        <v>4.4999999999999998E-2</v>
      </c>
      <c r="S706" s="146">
        <f t="shared" si="209"/>
        <v>4.0499999999999994E-2</v>
      </c>
      <c r="T706" s="146">
        <f t="shared" si="210"/>
        <v>4.0499999999999994E-2</v>
      </c>
      <c r="U706" s="146">
        <f t="shared" si="211"/>
        <v>0</v>
      </c>
      <c r="V706" s="146">
        <f t="shared" si="212"/>
        <v>8.0999999999999989E-2</v>
      </c>
      <c r="W706" s="146">
        <f t="shared" si="213"/>
        <v>4.0499999999999994E-2</v>
      </c>
      <c r="X706" s="146">
        <f t="shared" si="214"/>
        <v>4.0499999999999994E-2</v>
      </c>
    </row>
    <row r="707" spans="2:24" x14ac:dyDescent="0.2">
      <c r="B707" s="1" t="str">
        <f t="shared" si="215"/>
        <v>光系11</v>
      </c>
      <c r="C707" s="72">
        <f t="shared" si="216"/>
        <v>11</v>
      </c>
      <c r="D707" s="71" t="s">
        <v>3156</v>
      </c>
      <c r="E707" s="72" t="str">
        <f t="shared" si="198"/>
        <v>神圣</v>
      </c>
      <c r="F707" s="72"/>
      <c r="G707" s="72">
        <f t="shared" si="199"/>
        <v>81</v>
      </c>
      <c r="H707" s="72">
        <f t="shared" si="200"/>
        <v>27</v>
      </c>
      <c r="I707" s="72">
        <f t="shared" si="201"/>
        <v>37</v>
      </c>
      <c r="J707" s="72">
        <f t="shared" si="202"/>
        <v>18</v>
      </c>
      <c r="K707" s="72">
        <f t="shared" si="203"/>
        <v>49</v>
      </c>
      <c r="L707" s="72">
        <f t="shared" si="204"/>
        <v>0</v>
      </c>
      <c r="M707" s="72">
        <f t="shared" si="205"/>
        <v>29</v>
      </c>
      <c r="N707" s="72">
        <v>0</v>
      </c>
      <c r="O707" s="146">
        <f t="shared" si="206"/>
        <v>1.153</v>
      </c>
      <c r="P707" s="157">
        <f>10%</f>
        <v>0.1</v>
      </c>
      <c r="Q707" s="146">
        <f t="shared" si="207"/>
        <v>0.1265</v>
      </c>
      <c r="R707" s="146">
        <f t="shared" si="208"/>
        <v>4.9999999999999996E-2</v>
      </c>
      <c r="S707" s="146">
        <f t="shared" si="209"/>
        <v>4.4999999999999991E-2</v>
      </c>
      <c r="T707" s="146">
        <f t="shared" si="210"/>
        <v>4.4999999999999991E-2</v>
      </c>
      <c r="U707" s="146">
        <f t="shared" si="211"/>
        <v>0</v>
      </c>
      <c r="V707" s="146">
        <f t="shared" si="212"/>
        <v>8.9999999999999983E-2</v>
      </c>
      <c r="W707" s="146">
        <f t="shared" si="213"/>
        <v>4.4999999999999991E-2</v>
      </c>
      <c r="X707" s="146">
        <f t="shared" si="214"/>
        <v>4.4999999999999991E-2</v>
      </c>
    </row>
    <row r="708" spans="2:24" x14ac:dyDescent="0.2">
      <c r="B708" s="1" t="str">
        <f t="shared" si="215"/>
        <v>光系12</v>
      </c>
      <c r="C708" s="72">
        <f t="shared" si="216"/>
        <v>12</v>
      </c>
      <c r="D708" s="71" t="s">
        <v>3156</v>
      </c>
      <c r="E708" s="72" t="str">
        <f t="shared" ref="E708:E771" si="217">VLOOKUP(D708,monster_per,2,FALSE)</f>
        <v>神圣</v>
      </c>
      <c r="F708" s="72"/>
      <c r="G708" s="72">
        <f t="shared" ref="G708:G771" si="218">INT(VLOOKUP($C708,monster_lvl,2,FALSE)*(1+VLOOKUP($D708,monster_per,3,FALSE)))</f>
        <v>93</v>
      </c>
      <c r="H708" s="72">
        <f t="shared" ref="H708:H771" si="219">INT(VLOOKUP($C708,monster_lvl,3,FALSE)*(1+VLOOKUP($D708,monster_per,4,FALSE)))</f>
        <v>29</v>
      </c>
      <c r="I708" s="72">
        <f t="shared" ref="I708:I771" si="220">INT(VLOOKUP($C708,monster_lvl,4,FALSE)*(1+VLOOKUP($D708,monster_per,5,FALSE)))</f>
        <v>40</v>
      </c>
      <c r="J708" s="72">
        <f t="shared" ref="J708:J771" si="221">INT(VLOOKUP($C708,monster_lvl,5,FALSE)*(1+VLOOKUP($D708,monster_per,11,FALSE)))</f>
        <v>20</v>
      </c>
      <c r="K708" s="72">
        <f t="shared" ref="K708:K771" si="222">INT(VLOOKUP($C708,monster_lvl,6,FALSE)*(1+VLOOKUP($D708,monster_per,6,FALSE)))</f>
        <v>52</v>
      </c>
      <c r="L708" s="72">
        <f t="shared" ref="L708:L771" si="223">INT(VLOOKUP($C708,monster_lvl,7,FALSE)*(1+VLOOKUP($D708,monster_per,7,FALSE)))</f>
        <v>0</v>
      </c>
      <c r="M708" s="72">
        <f t="shared" ref="M708:M771" si="224">INT(VLOOKUP($C708,monster_lvl,8,FALSE)*(1+VLOOKUP($D708,monster_per,12,FALSE)))</f>
        <v>33</v>
      </c>
      <c r="N708" s="72">
        <v>0</v>
      </c>
      <c r="O708" s="146">
        <f t="shared" ref="O708:O771" si="225">VLOOKUP($C708,monster_lvl,10,FALSE)*(1+VLOOKUP($D708,monster_per,9,FALSE))</f>
        <v>1.1759999999999999</v>
      </c>
      <c r="P708" s="157">
        <f>10%</f>
        <v>0.1</v>
      </c>
      <c r="Q708" s="146">
        <f t="shared" ref="Q708:Q771" si="226">VLOOKUP($C708,monster_lvl,12,FALSE)*(1+VLOOKUP($D708,monster_per,8,FALSE))</f>
        <v>0.12765000000000001</v>
      </c>
      <c r="R708" s="146">
        <f t="shared" ref="R708:R771" si="227">VLOOKUP($C708,monster_lvl,13,FALSE)*(1+VLOOKUP($D708,monster_per,13,FALSE))</f>
        <v>5.4999999999999993E-2</v>
      </c>
      <c r="S708" s="146">
        <f t="shared" ref="S708:S771" si="228">VLOOKUP($C708,monster_lvl,14,FALSE)*(1+VLOOKUP($D708,monster_per,14,FALSE))</f>
        <v>4.9499999999999988E-2</v>
      </c>
      <c r="T708" s="146">
        <f t="shared" ref="T708:T771" si="229">VLOOKUP($C708,monster_lvl,15,FALSE)*(1+VLOOKUP($D708,monster_per,15,FALSE))</f>
        <v>4.9499999999999988E-2</v>
      </c>
      <c r="U708" s="146">
        <f t="shared" ref="U708:U771" si="230">VLOOKUP($C708,monster_lvl,16,FALSE)*(1+VLOOKUP($D708,monster_per,16,FALSE))</f>
        <v>0</v>
      </c>
      <c r="V708" s="146">
        <f t="shared" ref="V708:V771" si="231">VLOOKUP($C708,monster_lvl,17,FALSE)*(1+VLOOKUP($D708,monster_per,17,FALSE))</f>
        <v>9.8999999999999977E-2</v>
      </c>
      <c r="W708" s="146">
        <f t="shared" ref="W708:W771" si="232">VLOOKUP($C708,monster_lvl,18,FALSE)*(1+VLOOKUP($D708,monster_per,18,FALSE))</f>
        <v>4.9499999999999988E-2</v>
      </c>
      <c r="X708" s="146">
        <f t="shared" ref="X708:X771" si="233">VLOOKUP($C708,monster_lvl,19,FALSE)*(1+VLOOKUP($D708,monster_per,19,FALSE))</f>
        <v>4.9499999999999988E-2</v>
      </c>
    </row>
    <row r="709" spans="2:24" x14ac:dyDescent="0.2">
      <c r="B709" s="1" t="str">
        <f t="shared" ref="B709:B772" si="234">D709&amp;C709</f>
        <v>光系13</v>
      </c>
      <c r="C709" s="72">
        <f t="shared" si="216"/>
        <v>13</v>
      </c>
      <c r="D709" s="71" t="s">
        <v>3156</v>
      </c>
      <c r="E709" s="72" t="str">
        <f t="shared" si="217"/>
        <v>神圣</v>
      </c>
      <c r="F709" s="72"/>
      <c r="G709" s="72">
        <f t="shared" si="218"/>
        <v>105</v>
      </c>
      <c r="H709" s="72">
        <f t="shared" si="219"/>
        <v>31</v>
      </c>
      <c r="I709" s="72">
        <f t="shared" si="220"/>
        <v>44</v>
      </c>
      <c r="J709" s="72">
        <f t="shared" si="221"/>
        <v>22</v>
      </c>
      <c r="K709" s="72">
        <f t="shared" si="222"/>
        <v>57</v>
      </c>
      <c r="L709" s="72">
        <f t="shared" si="223"/>
        <v>0</v>
      </c>
      <c r="M709" s="72">
        <f t="shared" si="224"/>
        <v>37</v>
      </c>
      <c r="N709" s="72">
        <v>0</v>
      </c>
      <c r="O709" s="146">
        <f t="shared" si="225"/>
        <v>1.1990000000000001</v>
      </c>
      <c r="P709" s="157">
        <f>10%</f>
        <v>0.1</v>
      </c>
      <c r="Q709" s="146">
        <f t="shared" si="226"/>
        <v>0.1288</v>
      </c>
      <c r="R709" s="146">
        <f t="shared" si="227"/>
        <v>5.9999999999999991E-2</v>
      </c>
      <c r="S709" s="146">
        <f t="shared" si="228"/>
        <v>5.3999999999999992E-2</v>
      </c>
      <c r="T709" s="146">
        <f t="shared" si="229"/>
        <v>5.3999999999999992E-2</v>
      </c>
      <c r="U709" s="146">
        <f t="shared" si="230"/>
        <v>0</v>
      </c>
      <c r="V709" s="146">
        <f t="shared" si="231"/>
        <v>0.10799999999999998</v>
      </c>
      <c r="W709" s="146">
        <f t="shared" si="232"/>
        <v>5.3999999999999992E-2</v>
      </c>
      <c r="X709" s="146">
        <f t="shared" si="233"/>
        <v>5.3999999999999992E-2</v>
      </c>
    </row>
    <row r="710" spans="2:24" x14ac:dyDescent="0.2">
      <c r="B710" s="1" t="str">
        <f t="shared" si="234"/>
        <v>光系14</v>
      </c>
      <c r="C710" s="72">
        <f t="shared" si="216"/>
        <v>14</v>
      </c>
      <c r="D710" s="71" t="s">
        <v>3156</v>
      </c>
      <c r="E710" s="72" t="str">
        <f t="shared" si="217"/>
        <v>神圣</v>
      </c>
      <c r="F710" s="72"/>
      <c r="G710" s="72">
        <f t="shared" si="218"/>
        <v>117</v>
      </c>
      <c r="H710" s="72">
        <f t="shared" si="219"/>
        <v>34</v>
      </c>
      <c r="I710" s="72">
        <f t="shared" si="220"/>
        <v>48</v>
      </c>
      <c r="J710" s="72">
        <f t="shared" si="221"/>
        <v>25</v>
      </c>
      <c r="K710" s="72">
        <f t="shared" si="222"/>
        <v>62</v>
      </c>
      <c r="L710" s="72">
        <f t="shared" si="223"/>
        <v>0</v>
      </c>
      <c r="M710" s="72">
        <f t="shared" si="224"/>
        <v>41</v>
      </c>
      <c r="N710" s="72">
        <v>0</v>
      </c>
      <c r="O710" s="146">
        <f t="shared" si="225"/>
        <v>1.222</v>
      </c>
      <c r="P710" s="157">
        <f>10%</f>
        <v>0.1</v>
      </c>
      <c r="Q710" s="146">
        <f t="shared" si="226"/>
        <v>0.12995000000000001</v>
      </c>
      <c r="R710" s="146">
        <f t="shared" si="227"/>
        <v>6.4999999999999988E-2</v>
      </c>
      <c r="S710" s="146">
        <f t="shared" si="228"/>
        <v>5.8499999999999996E-2</v>
      </c>
      <c r="T710" s="146">
        <f t="shared" si="229"/>
        <v>5.8499999999999996E-2</v>
      </c>
      <c r="U710" s="146">
        <f t="shared" si="230"/>
        <v>0</v>
      </c>
      <c r="V710" s="146">
        <f t="shared" si="231"/>
        <v>0.11699999999999999</v>
      </c>
      <c r="W710" s="146">
        <f t="shared" si="232"/>
        <v>5.8499999999999996E-2</v>
      </c>
      <c r="X710" s="146">
        <f t="shared" si="233"/>
        <v>5.8499999999999996E-2</v>
      </c>
    </row>
    <row r="711" spans="2:24" x14ac:dyDescent="0.2">
      <c r="B711" s="1" t="str">
        <f t="shared" si="234"/>
        <v>光系15</v>
      </c>
      <c r="C711" s="72">
        <f t="shared" si="216"/>
        <v>15</v>
      </c>
      <c r="D711" s="71" t="s">
        <v>3156</v>
      </c>
      <c r="E711" s="72" t="str">
        <f t="shared" si="217"/>
        <v>神圣</v>
      </c>
      <c r="F711" s="72"/>
      <c r="G711" s="72">
        <f t="shared" si="218"/>
        <v>132</v>
      </c>
      <c r="H711" s="72">
        <f t="shared" si="219"/>
        <v>37</v>
      </c>
      <c r="I711" s="72">
        <f t="shared" si="220"/>
        <v>51</v>
      </c>
      <c r="J711" s="72">
        <f t="shared" si="221"/>
        <v>27</v>
      </c>
      <c r="K711" s="72">
        <f t="shared" si="222"/>
        <v>68</v>
      </c>
      <c r="L711" s="72">
        <f t="shared" si="223"/>
        <v>0</v>
      </c>
      <c r="M711" s="72">
        <f t="shared" si="224"/>
        <v>45</v>
      </c>
      <c r="N711" s="72">
        <v>0</v>
      </c>
      <c r="O711" s="146">
        <f t="shared" si="225"/>
        <v>1.2450000000000001</v>
      </c>
      <c r="P711" s="157">
        <f>10%</f>
        <v>0.1</v>
      </c>
      <c r="Q711" s="146">
        <f t="shared" si="226"/>
        <v>0.13110000000000002</v>
      </c>
      <c r="R711" s="146">
        <f t="shared" si="227"/>
        <v>6.9999999999999993E-2</v>
      </c>
      <c r="S711" s="146">
        <f t="shared" si="228"/>
        <v>6.3E-2</v>
      </c>
      <c r="T711" s="146">
        <f t="shared" si="229"/>
        <v>6.3E-2</v>
      </c>
      <c r="U711" s="146">
        <f t="shared" si="230"/>
        <v>0</v>
      </c>
      <c r="V711" s="146">
        <f t="shared" si="231"/>
        <v>0.126</v>
      </c>
      <c r="W711" s="146">
        <f t="shared" si="232"/>
        <v>6.3E-2</v>
      </c>
      <c r="X711" s="146">
        <f t="shared" si="233"/>
        <v>6.3E-2</v>
      </c>
    </row>
    <row r="712" spans="2:24" x14ac:dyDescent="0.2">
      <c r="B712" s="1" t="str">
        <f t="shared" si="234"/>
        <v>光系16</v>
      </c>
      <c r="C712" s="72">
        <f t="shared" si="216"/>
        <v>16</v>
      </c>
      <c r="D712" s="71" t="s">
        <v>3156</v>
      </c>
      <c r="E712" s="72" t="str">
        <f t="shared" si="217"/>
        <v>神圣</v>
      </c>
      <c r="F712" s="72"/>
      <c r="G712" s="72">
        <f t="shared" si="218"/>
        <v>145</v>
      </c>
      <c r="H712" s="72">
        <f t="shared" si="219"/>
        <v>40</v>
      </c>
      <c r="I712" s="72">
        <f t="shared" si="220"/>
        <v>55</v>
      </c>
      <c r="J712" s="72">
        <f t="shared" si="221"/>
        <v>29</v>
      </c>
      <c r="K712" s="72">
        <f t="shared" si="222"/>
        <v>73</v>
      </c>
      <c r="L712" s="72">
        <f t="shared" si="223"/>
        <v>0</v>
      </c>
      <c r="M712" s="72">
        <f t="shared" si="224"/>
        <v>49</v>
      </c>
      <c r="N712" s="72">
        <v>0</v>
      </c>
      <c r="O712" s="146">
        <f t="shared" si="225"/>
        <v>1.268</v>
      </c>
      <c r="P712" s="157">
        <f>10%</f>
        <v>0.1</v>
      </c>
      <c r="Q712" s="146">
        <f t="shared" si="226"/>
        <v>0.13225000000000001</v>
      </c>
      <c r="R712" s="146">
        <f t="shared" si="227"/>
        <v>7.4999999999999997E-2</v>
      </c>
      <c r="S712" s="146">
        <f t="shared" si="228"/>
        <v>6.7500000000000004E-2</v>
      </c>
      <c r="T712" s="146">
        <f t="shared" si="229"/>
        <v>6.7500000000000004E-2</v>
      </c>
      <c r="U712" s="146">
        <f t="shared" si="230"/>
        <v>0</v>
      </c>
      <c r="V712" s="146">
        <f t="shared" si="231"/>
        <v>0.13500000000000001</v>
      </c>
      <c r="W712" s="146">
        <f t="shared" si="232"/>
        <v>6.7500000000000004E-2</v>
      </c>
      <c r="X712" s="146">
        <f t="shared" si="233"/>
        <v>6.7500000000000004E-2</v>
      </c>
    </row>
    <row r="713" spans="2:24" x14ac:dyDescent="0.2">
      <c r="B713" s="1" t="str">
        <f t="shared" si="234"/>
        <v>光系17</v>
      </c>
      <c r="C713" s="72">
        <f t="shared" si="216"/>
        <v>17</v>
      </c>
      <c r="D713" s="71" t="s">
        <v>3156</v>
      </c>
      <c r="E713" s="72" t="str">
        <f t="shared" si="217"/>
        <v>神圣</v>
      </c>
      <c r="F713" s="72"/>
      <c r="G713" s="72">
        <f t="shared" si="218"/>
        <v>158</v>
      </c>
      <c r="H713" s="72">
        <f t="shared" si="219"/>
        <v>43</v>
      </c>
      <c r="I713" s="72">
        <f t="shared" si="220"/>
        <v>59</v>
      </c>
      <c r="J713" s="72">
        <f t="shared" si="221"/>
        <v>32</v>
      </c>
      <c r="K713" s="72">
        <f t="shared" si="222"/>
        <v>79</v>
      </c>
      <c r="L713" s="72">
        <f t="shared" si="223"/>
        <v>0</v>
      </c>
      <c r="M713" s="72">
        <f t="shared" si="224"/>
        <v>54</v>
      </c>
      <c r="N713" s="72">
        <v>0</v>
      </c>
      <c r="O713" s="146">
        <f t="shared" si="225"/>
        <v>1.2909999999999999</v>
      </c>
      <c r="P713" s="157">
        <f>10%</f>
        <v>0.1</v>
      </c>
      <c r="Q713" s="146">
        <f t="shared" si="226"/>
        <v>0.13340000000000002</v>
      </c>
      <c r="R713" s="146">
        <f t="shared" si="227"/>
        <v>0.08</v>
      </c>
      <c r="S713" s="146">
        <f t="shared" si="228"/>
        <v>7.2000000000000008E-2</v>
      </c>
      <c r="T713" s="146">
        <f t="shared" si="229"/>
        <v>7.2000000000000008E-2</v>
      </c>
      <c r="U713" s="146">
        <f t="shared" si="230"/>
        <v>0</v>
      </c>
      <c r="V713" s="146">
        <f t="shared" si="231"/>
        <v>0.14400000000000002</v>
      </c>
      <c r="W713" s="146">
        <f t="shared" si="232"/>
        <v>7.2000000000000008E-2</v>
      </c>
      <c r="X713" s="146">
        <f t="shared" si="233"/>
        <v>7.2000000000000008E-2</v>
      </c>
    </row>
    <row r="714" spans="2:24" x14ac:dyDescent="0.2">
      <c r="B714" s="1" t="str">
        <f t="shared" si="234"/>
        <v>光系18</v>
      </c>
      <c r="C714" s="72">
        <f t="shared" si="216"/>
        <v>18</v>
      </c>
      <c r="D714" s="71" t="s">
        <v>3156</v>
      </c>
      <c r="E714" s="72" t="str">
        <f t="shared" si="217"/>
        <v>神圣</v>
      </c>
      <c r="F714" s="72"/>
      <c r="G714" s="72">
        <f t="shared" si="218"/>
        <v>170</v>
      </c>
      <c r="H714" s="72">
        <f t="shared" si="219"/>
        <v>46</v>
      </c>
      <c r="I714" s="72">
        <f t="shared" si="220"/>
        <v>64</v>
      </c>
      <c r="J714" s="72">
        <f t="shared" si="221"/>
        <v>35</v>
      </c>
      <c r="K714" s="72">
        <f t="shared" si="222"/>
        <v>84</v>
      </c>
      <c r="L714" s="72">
        <f t="shared" si="223"/>
        <v>0</v>
      </c>
      <c r="M714" s="72">
        <f t="shared" si="224"/>
        <v>59</v>
      </c>
      <c r="N714" s="72">
        <v>0</v>
      </c>
      <c r="O714" s="146">
        <f t="shared" si="225"/>
        <v>1.3140000000000001</v>
      </c>
      <c r="P714" s="157">
        <f>10%</f>
        <v>0.1</v>
      </c>
      <c r="Q714" s="146">
        <f t="shared" si="226"/>
        <v>0.13455</v>
      </c>
      <c r="R714" s="146">
        <f t="shared" si="227"/>
        <v>8.5000000000000006E-2</v>
      </c>
      <c r="S714" s="146">
        <f t="shared" si="228"/>
        <v>7.6500000000000012E-2</v>
      </c>
      <c r="T714" s="146">
        <f t="shared" si="229"/>
        <v>7.6500000000000012E-2</v>
      </c>
      <c r="U714" s="146">
        <f t="shared" si="230"/>
        <v>0</v>
      </c>
      <c r="V714" s="146">
        <f t="shared" si="231"/>
        <v>0.15300000000000002</v>
      </c>
      <c r="W714" s="146">
        <f t="shared" si="232"/>
        <v>7.6500000000000012E-2</v>
      </c>
      <c r="X714" s="146">
        <f t="shared" si="233"/>
        <v>7.6500000000000012E-2</v>
      </c>
    </row>
    <row r="715" spans="2:24" x14ac:dyDescent="0.2">
      <c r="B715" s="1" t="str">
        <f t="shared" si="234"/>
        <v>光系19</v>
      </c>
      <c r="C715" s="72">
        <f t="shared" si="216"/>
        <v>19</v>
      </c>
      <c r="D715" s="71" t="s">
        <v>3156</v>
      </c>
      <c r="E715" s="72" t="str">
        <f t="shared" si="217"/>
        <v>神圣</v>
      </c>
      <c r="F715" s="72"/>
      <c r="G715" s="72">
        <f t="shared" si="218"/>
        <v>183</v>
      </c>
      <c r="H715" s="72">
        <f t="shared" si="219"/>
        <v>49</v>
      </c>
      <c r="I715" s="72">
        <f t="shared" si="220"/>
        <v>68</v>
      </c>
      <c r="J715" s="72">
        <f t="shared" si="221"/>
        <v>37</v>
      </c>
      <c r="K715" s="72">
        <f t="shared" si="222"/>
        <v>90</v>
      </c>
      <c r="L715" s="72">
        <f t="shared" si="223"/>
        <v>0</v>
      </c>
      <c r="M715" s="72">
        <f t="shared" si="224"/>
        <v>64</v>
      </c>
      <c r="N715" s="72">
        <v>0</v>
      </c>
      <c r="O715" s="146">
        <f t="shared" si="225"/>
        <v>1.337</v>
      </c>
      <c r="P715" s="157">
        <f>10%</f>
        <v>0.1</v>
      </c>
      <c r="Q715" s="146">
        <f t="shared" si="226"/>
        <v>0.13570000000000002</v>
      </c>
      <c r="R715" s="146">
        <f t="shared" si="227"/>
        <v>9.0000000000000011E-2</v>
      </c>
      <c r="S715" s="146">
        <f t="shared" si="228"/>
        <v>8.1000000000000016E-2</v>
      </c>
      <c r="T715" s="146">
        <f t="shared" si="229"/>
        <v>8.1000000000000016E-2</v>
      </c>
      <c r="U715" s="146">
        <f t="shared" si="230"/>
        <v>0</v>
      </c>
      <c r="V715" s="146">
        <f t="shared" si="231"/>
        <v>0.16200000000000003</v>
      </c>
      <c r="W715" s="146">
        <f t="shared" si="232"/>
        <v>8.1000000000000016E-2</v>
      </c>
      <c r="X715" s="146">
        <f t="shared" si="233"/>
        <v>8.1000000000000016E-2</v>
      </c>
    </row>
    <row r="716" spans="2:24" x14ac:dyDescent="0.2">
      <c r="B716" s="1" t="str">
        <f t="shared" si="234"/>
        <v>光系20</v>
      </c>
      <c r="C716" s="72">
        <f t="shared" si="216"/>
        <v>20</v>
      </c>
      <c r="D716" s="71" t="s">
        <v>3156</v>
      </c>
      <c r="E716" s="72" t="str">
        <f t="shared" si="217"/>
        <v>神圣</v>
      </c>
      <c r="F716" s="72"/>
      <c r="G716" s="72">
        <f t="shared" si="218"/>
        <v>198</v>
      </c>
      <c r="H716" s="72">
        <f t="shared" si="219"/>
        <v>52</v>
      </c>
      <c r="I716" s="72">
        <f t="shared" si="220"/>
        <v>72</v>
      </c>
      <c r="J716" s="72">
        <f t="shared" si="221"/>
        <v>40</v>
      </c>
      <c r="K716" s="72">
        <f t="shared" si="222"/>
        <v>97</v>
      </c>
      <c r="L716" s="72">
        <f t="shared" si="223"/>
        <v>0</v>
      </c>
      <c r="M716" s="72">
        <f t="shared" si="224"/>
        <v>69</v>
      </c>
      <c r="N716" s="72">
        <v>0</v>
      </c>
      <c r="O716" s="146">
        <f t="shared" si="225"/>
        <v>1.36</v>
      </c>
      <c r="P716" s="157">
        <f>10%</f>
        <v>0.1</v>
      </c>
      <c r="Q716" s="146">
        <f t="shared" si="226"/>
        <v>0.13685000000000003</v>
      </c>
      <c r="R716" s="146">
        <f t="shared" si="227"/>
        <v>9.5000000000000015E-2</v>
      </c>
      <c r="S716" s="146">
        <f t="shared" si="228"/>
        <v>8.550000000000002E-2</v>
      </c>
      <c r="T716" s="146">
        <f t="shared" si="229"/>
        <v>8.550000000000002E-2</v>
      </c>
      <c r="U716" s="146">
        <f t="shared" si="230"/>
        <v>0</v>
      </c>
      <c r="V716" s="146">
        <f t="shared" si="231"/>
        <v>0.17100000000000004</v>
      </c>
      <c r="W716" s="146">
        <f t="shared" si="232"/>
        <v>8.550000000000002E-2</v>
      </c>
      <c r="X716" s="146">
        <f t="shared" si="233"/>
        <v>8.550000000000002E-2</v>
      </c>
    </row>
    <row r="717" spans="2:24" x14ac:dyDescent="0.2">
      <c r="B717" s="1" t="str">
        <f t="shared" si="234"/>
        <v>光系21</v>
      </c>
      <c r="C717" s="72">
        <f t="shared" si="216"/>
        <v>21</v>
      </c>
      <c r="D717" s="71" t="s">
        <v>3156</v>
      </c>
      <c r="E717" s="72" t="str">
        <f t="shared" si="217"/>
        <v>神圣</v>
      </c>
      <c r="F717" s="72"/>
      <c r="G717" s="72">
        <f t="shared" si="218"/>
        <v>213</v>
      </c>
      <c r="H717" s="72">
        <f t="shared" si="219"/>
        <v>55</v>
      </c>
      <c r="I717" s="72">
        <f t="shared" si="220"/>
        <v>77</v>
      </c>
      <c r="J717" s="72">
        <f t="shared" si="221"/>
        <v>44</v>
      </c>
      <c r="K717" s="72">
        <f t="shared" si="222"/>
        <v>103</v>
      </c>
      <c r="L717" s="72">
        <f t="shared" si="223"/>
        <v>0</v>
      </c>
      <c r="M717" s="72">
        <f t="shared" si="224"/>
        <v>74</v>
      </c>
      <c r="N717" s="72">
        <v>0</v>
      </c>
      <c r="O717" s="146">
        <f t="shared" si="225"/>
        <v>1.383</v>
      </c>
      <c r="P717" s="157">
        <f>10%</f>
        <v>0.1</v>
      </c>
      <c r="Q717" s="146">
        <f t="shared" si="226"/>
        <v>0.13800000000000001</v>
      </c>
      <c r="R717" s="146">
        <f t="shared" si="227"/>
        <v>0.10000000000000002</v>
      </c>
      <c r="S717" s="146">
        <f t="shared" si="228"/>
        <v>9.0000000000000024E-2</v>
      </c>
      <c r="T717" s="146">
        <f t="shared" si="229"/>
        <v>9.0000000000000024E-2</v>
      </c>
      <c r="U717" s="146">
        <f t="shared" si="230"/>
        <v>0</v>
      </c>
      <c r="V717" s="146">
        <f t="shared" si="231"/>
        <v>0.18000000000000005</v>
      </c>
      <c r="W717" s="146">
        <f t="shared" si="232"/>
        <v>9.0000000000000024E-2</v>
      </c>
      <c r="X717" s="146">
        <f t="shared" si="233"/>
        <v>9.0000000000000024E-2</v>
      </c>
    </row>
    <row r="718" spans="2:24" x14ac:dyDescent="0.2">
      <c r="B718" s="1" t="str">
        <f t="shared" si="234"/>
        <v>光系22</v>
      </c>
      <c r="C718" s="72">
        <f t="shared" si="216"/>
        <v>22</v>
      </c>
      <c r="D718" s="71" t="s">
        <v>3156</v>
      </c>
      <c r="E718" s="72" t="str">
        <f t="shared" si="217"/>
        <v>神圣</v>
      </c>
      <c r="F718" s="72"/>
      <c r="G718" s="72">
        <f t="shared" si="218"/>
        <v>227</v>
      </c>
      <c r="H718" s="72">
        <f t="shared" si="219"/>
        <v>58</v>
      </c>
      <c r="I718" s="72">
        <f t="shared" si="220"/>
        <v>82</v>
      </c>
      <c r="J718" s="72">
        <f t="shared" si="221"/>
        <v>46</v>
      </c>
      <c r="K718" s="72">
        <f t="shared" si="222"/>
        <v>110</v>
      </c>
      <c r="L718" s="72">
        <f t="shared" si="223"/>
        <v>0</v>
      </c>
      <c r="M718" s="72">
        <f t="shared" si="224"/>
        <v>79</v>
      </c>
      <c r="N718" s="72">
        <v>0</v>
      </c>
      <c r="O718" s="146">
        <f t="shared" si="225"/>
        <v>1.4059999999999999</v>
      </c>
      <c r="P718" s="157">
        <f>10%</f>
        <v>0.1</v>
      </c>
      <c r="Q718" s="146">
        <f t="shared" si="226"/>
        <v>0.13915000000000002</v>
      </c>
      <c r="R718" s="146">
        <f t="shared" si="227"/>
        <v>0.10500000000000002</v>
      </c>
      <c r="S718" s="146">
        <f t="shared" si="228"/>
        <v>9.4500000000000028E-2</v>
      </c>
      <c r="T718" s="146">
        <f t="shared" si="229"/>
        <v>9.4500000000000028E-2</v>
      </c>
      <c r="U718" s="146">
        <f t="shared" si="230"/>
        <v>0</v>
      </c>
      <c r="V718" s="146">
        <f t="shared" si="231"/>
        <v>0.18900000000000006</v>
      </c>
      <c r="W718" s="146">
        <f t="shared" si="232"/>
        <v>9.4500000000000028E-2</v>
      </c>
      <c r="X718" s="146">
        <f t="shared" si="233"/>
        <v>9.4500000000000028E-2</v>
      </c>
    </row>
    <row r="719" spans="2:24" x14ac:dyDescent="0.2">
      <c r="B719" s="1" t="str">
        <f t="shared" si="234"/>
        <v>光系23</v>
      </c>
      <c r="C719" s="72">
        <f t="shared" si="216"/>
        <v>23</v>
      </c>
      <c r="D719" s="71" t="s">
        <v>3156</v>
      </c>
      <c r="E719" s="72" t="str">
        <f t="shared" si="217"/>
        <v>神圣</v>
      </c>
      <c r="F719" s="72"/>
      <c r="G719" s="72">
        <f t="shared" si="218"/>
        <v>242</v>
      </c>
      <c r="H719" s="72">
        <f t="shared" si="219"/>
        <v>61</v>
      </c>
      <c r="I719" s="72">
        <f t="shared" si="220"/>
        <v>88</v>
      </c>
      <c r="J719" s="72">
        <f t="shared" si="221"/>
        <v>50</v>
      </c>
      <c r="K719" s="72">
        <f t="shared" si="222"/>
        <v>116</v>
      </c>
      <c r="L719" s="72">
        <f t="shared" si="223"/>
        <v>0</v>
      </c>
      <c r="M719" s="72">
        <f t="shared" si="224"/>
        <v>84</v>
      </c>
      <c r="N719" s="72">
        <v>0</v>
      </c>
      <c r="O719" s="146">
        <f t="shared" si="225"/>
        <v>1.429</v>
      </c>
      <c r="P719" s="157">
        <f>10%</f>
        <v>0.1</v>
      </c>
      <c r="Q719" s="146">
        <f t="shared" si="226"/>
        <v>0.14030000000000001</v>
      </c>
      <c r="R719" s="146">
        <f t="shared" si="227"/>
        <v>0.11000000000000003</v>
      </c>
      <c r="S719" s="146">
        <f t="shared" si="228"/>
        <v>9.9000000000000032E-2</v>
      </c>
      <c r="T719" s="146">
        <f t="shared" si="229"/>
        <v>9.9000000000000032E-2</v>
      </c>
      <c r="U719" s="146">
        <f t="shared" si="230"/>
        <v>0</v>
      </c>
      <c r="V719" s="146">
        <f t="shared" si="231"/>
        <v>0.19800000000000006</v>
      </c>
      <c r="W719" s="146">
        <f t="shared" si="232"/>
        <v>9.9000000000000032E-2</v>
      </c>
      <c r="X719" s="146">
        <f t="shared" si="233"/>
        <v>9.9000000000000032E-2</v>
      </c>
    </row>
    <row r="720" spans="2:24" x14ac:dyDescent="0.2">
      <c r="B720" s="1" t="str">
        <f t="shared" si="234"/>
        <v>光系24</v>
      </c>
      <c r="C720" s="72">
        <f t="shared" si="216"/>
        <v>24</v>
      </c>
      <c r="D720" s="71" t="s">
        <v>3156</v>
      </c>
      <c r="E720" s="72" t="str">
        <f t="shared" si="217"/>
        <v>神圣</v>
      </c>
      <c r="F720" s="72"/>
      <c r="G720" s="72">
        <f t="shared" si="218"/>
        <v>258</v>
      </c>
      <c r="H720" s="72">
        <f t="shared" si="219"/>
        <v>64</v>
      </c>
      <c r="I720" s="72">
        <f t="shared" si="220"/>
        <v>92</v>
      </c>
      <c r="J720" s="72">
        <f t="shared" si="221"/>
        <v>53</v>
      </c>
      <c r="K720" s="72">
        <f t="shared" si="222"/>
        <v>123</v>
      </c>
      <c r="L720" s="72">
        <f t="shared" si="223"/>
        <v>0</v>
      </c>
      <c r="M720" s="72">
        <f t="shared" si="224"/>
        <v>90</v>
      </c>
      <c r="N720" s="72">
        <v>0</v>
      </c>
      <c r="O720" s="146">
        <f t="shared" si="225"/>
        <v>1.452</v>
      </c>
      <c r="P720" s="157">
        <f>10%</f>
        <v>0.1</v>
      </c>
      <c r="Q720" s="146">
        <f t="shared" si="226"/>
        <v>0.14145000000000002</v>
      </c>
      <c r="R720" s="146">
        <f t="shared" si="227"/>
        <v>0.11500000000000003</v>
      </c>
      <c r="S720" s="146">
        <f t="shared" si="228"/>
        <v>0.10350000000000004</v>
      </c>
      <c r="T720" s="146">
        <f t="shared" si="229"/>
        <v>0.10350000000000004</v>
      </c>
      <c r="U720" s="146">
        <f t="shared" si="230"/>
        <v>0</v>
      </c>
      <c r="V720" s="146">
        <f t="shared" si="231"/>
        <v>0.20700000000000007</v>
      </c>
      <c r="W720" s="146">
        <f t="shared" si="232"/>
        <v>0.10350000000000004</v>
      </c>
      <c r="X720" s="146">
        <f t="shared" si="233"/>
        <v>0.10350000000000004</v>
      </c>
    </row>
    <row r="721" spans="2:24" x14ac:dyDescent="0.2">
      <c r="B721" s="1" t="str">
        <f t="shared" si="234"/>
        <v>光系25</v>
      </c>
      <c r="C721" s="72">
        <f t="shared" si="216"/>
        <v>25</v>
      </c>
      <c r="D721" s="71" t="s">
        <v>3156</v>
      </c>
      <c r="E721" s="72" t="str">
        <f t="shared" si="217"/>
        <v>神圣</v>
      </c>
      <c r="F721" s="72"/>
      <c r="G721" s="72">
        <f t="shared" si="218"/>
        <v>275</v>
      </c>
      <c r="H721" s="72">
        <f t="shared" si="219"/>
        <v>67</v>
      </c>
      <c r="I721" s="72">
        <f t="shared" si="220"/>
        <v>98</v>
      </c>
      <c r="J721" s="72">
        <f t="shared" si="221"/>
        <v>56</v>
      </c>
      <c r="K721" s="72">
        <f t="shared" si="222"/>
        <v>130</v>
      </c>
      <c r="L721" s="72">
        <f t="shared" si="223"/>
        <v>0</v>
      </c>
      <c r="M721" s="72">
        <f t="shared" si="224"/>
        <v>96</v>
      </c>
      <c r="N721" s="72">
        <v>0</v>
      </c>
      <c r="O721" s="146">
        <f t="shared" si="225"/>
        <v>1.4750000000000001</v>
      </c>
      <c r="P721" s="157">
        <f>10%</f>
        <v>0.1</v>
      </c>
      <c r="Q721" s="146">
        <f t="shared" si="226"/>
        <v>0.14260000000000003</v>
      </c>
      <c r="R721" s="146">
        <f t="shared" si="227"/>
        <v>0.12000000000000004</v>
      </c>
      <c r="S721" s="146">
        <f t="shared" si="228"/>
        <v>0.10800000000000004</v>
      </c>
      <c r="T721" s="146">
        <f t="shared" si="229"/>
        <v>0.10800000000000004</v>
      </c>
      <c r="U721" s="146">
        <f t="shared" si="230"/>
        <v>0</v>
      </c>
      <c r="V721" s="146">
        <f t="shared" si="231"/>
        <v>0.21600000000000008</v>
      </c>
      <c r="W721" s="146">
        <f t="shared" si="232"/>
        <v>0.10800000000000004</v>
      </c>
      <c r="X721" s="146">
        <f t="shared" si="233"/>
        <v>0.10800000000000004</v>
      </c>
    </row>
    <row r="722" spans="2:24" x14ac:dyDescent="0.2">
      <c r="B722" s="1" t="str">
        <f t="shared" si="234"/>
        <v>光系26</v>
      </c>
      <c r="C722" s="72">
        <f t="shared" si="216"/>
        <v>26</v>
      </c>
      <c r="D722" s="71" t="s">
        <v>3156</v>
      </c>
      <c r="E722" s="72" t="str">
        <f t="shared" si="217"/>
        <v>神圣</v>
      </c>
      <c r="F722" s="72"/>
      <c r="G722" s="72">
        <f t="shared" si="218"/>
        <v>292</v>
      </c>
      <c r="H722" s="72">
        <f t="shared" si="219"/>
        <v>70</v>
      </c>
      <c r="I722" s="72">
        <f t="shared" si="220"/>
        <v>104</v>
      </c>
      <c r="J722" s="72">
        <f t="shared" si="221"/>
        <v>60</v>
      </c>
      <c r="K722" s="72">
        <f t="shared" si="222"/>
        <v>138</v>
      </c>
      <c r="L722" s="72">
        <f t="shared" si="223"/>
        <v>0</v>
      </c>
      <c r="M722" s="72">
        <f t="shared" si="224"/>
        <v>102</v>
      </c>
      <c r="N722" s="72">
        <v>0</v>
      </c>
      <c r="O722" s="146">
        <f t="shared" si="225"/>
        <v>1.498</v>
      </c>
      <c r="P722" s="157">
        <f>10%</f>
        <v>0.1</v>
      </c>
      <c r="Q722" s="146">
        <f t="shared" si="226"/>
        <v>0.14375000000000002</v>
      </c>
      <c r="R722" s="146">
        <f t="shared" si="227"/>
        <v>0.12500000000000003</v>
      </c>
      <c r="S722" s="146">
        <f t="shared" si="228"/>
        <v>0.11250000000000004</v>
      </c>
      <c r="T722" s="146">
        <f t="shared" si="229"/>
        <v>0.11250000000000004</v>
      </c>
      <c r="U722" s="146">
        <f t="shared" si="230"/>
        <v>0</v>
      </c>
      <c r="V722" s="146">
        <f t="shared" si="231"/>
        <v>0.22500000000000009</v>
      </c>
      <c r="W722" s="146">
        <f t="shared" si="232"/>
        <v>0.11250000000000004</v>
      </c>
      <c r="X722" s="146">
        <f t="shared" si="233"/>
        <v>0.11250000000000004</v>
      </c>
    </row>
    <row r="723" spans="2:24" x14ac:dyDescent="0.2">
      <c r="B723" s="1" t="str">
        <f t="shared" si="234"/>
        <v>光系27</v>
      </c>
      <c r="C723" s="72">
        <f t="shared" si="216"/>
        <v>27</v>
      </c>
      <c r="D723" s="71" t="s">
        <v>3156</v>
      </c>
      <c r="E723" s="72" t="str">
        <f t="shared" si="217"/>
        <v>神圣</v>
      </c>
      <c r="F723" s="72"/>
      <c r="G723" s="72">
        <f t="shared" si="218"/>
        <v>309</v>
      </c>
      <c r="H723" s="72">
        <f t="shared" si="219"/>
        <v>73</v>
      </c>
      <c r="I723" s="72">
        <f t="shared" si="220"/>
        <v>109</v>
      </c>
      <c r="J723" s="72">
        <f t="shared" si="221"/>
        <v>63</v>
      </c>
      <c r="K723" s="72">
        <f t="shared" si="222"/>
        <v>146</v>
      </c>
      <c r="L723" s="72">
        <f t="shared" si="223"/>
        <v>0</v>
      </c>
      <c r="M723" s="72">
        <f t="shared" si="224"/>
        <v>108</v>
      </c>
      <c r="N723" s="72">
        <v>0</v>
      </c>
      <c r="O723" s="146">
        <f t="shared" si="225"/>
        <v>1.5209999999999999</v>
      </c>
      <c r="P723" s="157">
        <f>10%</f>
        <v>0.1</v>
      </c>
      <c r="Q723" s="146">
        <f t="shared" si="226"/>
        <v>0.14490000000000003</v>
      </c>
      <c r="R723" s="146">
        <f t="shared" si="227"/>
        <v>0.13000000000000003</v>
      </c>
      <c r="S723" s="146">
        <f t="shared" si="228"/>
        <v>0.11700000000000005</v>
      </c>
      <c r="T723" s="146">
        <f t="shared" si="229"/>
        <v>0.11700000000000005</v>
      </c>
      <c r="U723" s="146">
        <f t="shared" si="230"/>
        <v>0</v>
      </c>
      <c r="V723" s="146">
        <f t="shared" si="231"/>
        <v>0.2340000000000001</v>
      </c>
      <c r="W723" s="146">
        <f t="shared" si="232"/>
        <v>0.11700000000000005</v>
      </c>
      <c r="X723" s="146">
        <f t="shared" si="233"/>
        <v>0.11700000000000005</v>
      </c>
    </row>
    <row r="724" spans="2:24" x14ac:dyDescent="0.2">
      <c r="B724" s="1" t="str">
        <f t="shared" si="234"/>
        <v>光系28</v>
      </c>
      <c r="C724" s="72">
        <f t="shared" si="216"/>
        <v>28</v>
      </c>
      <c r="D724" s="71" t="s">
        <v>3156</v>
      </c>
      <c r="E724" s="72" t="str">
        <f t="shared" si="217"/>
        <v>神圣</v>
      </c>
      <c r="F724" s="72"/>
      <c r="G724" s="72">
        <f t="shared" si="218"/>
        <v>325</v>
      </c>
      <c r="H724" s="72">
        <f t="shared" si="219"/>
        <v>76</v>
      </c>
      <c r="I724" s="72">
        <f t="shared" si="220"/>
        <v>116</v>
      </c>
      <c r="J724" s="72">
        <f t="shared" si="221"/>
        <v>67</v>
      </c>
      <c r="K724" s="72">
        <f t="shared" si="222"/>
        <v>153</v>
      </c>
      <c r="L724" s="72">
        <f t="shared" si="223"/>
        <v>0</v>
      </c>
      <c r="M724" s="72">
        <f t="shared" si="224"/>
        <v>114</v>
      </c>
      <c r="N724" s="72">
        <v>0</v>
      </c>
      <c r="O724" s="146">
        <f t="shared" si="225"/>
        <v>1.544</v>
      </c>
      <c r="P724" s="157">
        <f>10%</f>
        <v>0.1</v>
      </c>
      <c r="Q724" s="146">
        <f t="shared" si="226"/>
        <v>0.14605000000000001</v>
      </c>
      <c r="R724" s="146">
        <f t="shared" si="227"/>
        <v>0.13500000000000004</v>
      </c>
      <c r="S724" s="146">
        <f t="shared" si="228"/>
        <v>0.12150000000000005</v>
      </c>
      <c r="T724" s="146">
        <f t="shared" si="229"/>
        <v>0.12150000000000005</v>
      </c>
      <c r="U724" s="146">
        <f t="shared" si="230"/>
        <v>0</v>
      </c>
      <c r="V724" s="146">
        <f t="shared" si="231"/>
        <v>0.2430000000000001</v>
      </c>
      <c r="W724" s="146">
        <f t="shared" si="232"/>
        <v>0.12150000000000005</v>
      </c>
      <c r="X724" s="146">
        <f t="shared" si="233"/>
        <v>0.12150000000000005</v>
      </c>
    </row>
    <row r="725" spans="2:24" x14ac:dyDescent="0.2">
      <c r="B725" s="1" t="str">
        <f t="shared" si="234"/>
        <v>光系29</v>
      </c>
      <c r="C725" s="72">
        <f t="shared" si="216"/>
        <v>29</v>
      </c>
      <c r="D725" s="71" t="s">
        <v>3156</v>
      </c>
      <c r="E725" s="72" t="str">
        <f t="shared" si="217"/>
        <v>神圣</v>
      </c>
      <c r="F725" s="72"/>
      <c r="G725" s="72">
        <f t="shared" si="218"/>
        <v>342</v>
      </c>
      <c r="H725" s="72">
        <f t="shared" si="219"/>
        <v>79</v>
      </c>
      <c r="I725" s="72">
        <f t="shared" si="220"/>
        <v>121</v>
      </c>
      <c r="J725" s="72">
        <f t="shared" si="221"/>
        <v>71</v>
      </c>
      <c r="K725" s="72">
        <f t="shared" si="222"/>
        <v>162</v>
      </c>
      <c r="L725" s="72">
        <f t="shared" si="223"/>
        <v>0</v>
      </c>
      <c r="M725" s="72">
        <f t="shared" si="224"/>
        <v>120</v>
      </c>
      <c r="N725" s="72">
        <v>0</v>
      </c>
      <c r="O725" s="146">
        <f t="shared" si="225"/>
        <v>1.5669999999999999</v>
      </c>
      <c r="P725" s="157">
        <f>10%</f>
        <v>0.1</v>
      </c>
      <c r="Q725" s="146">
        <f t="shared" si="226"/>
        <v>0.14720000000000003</v>
      </c>
      <c r="R725" s="146">
        <f t="shared" si="227"/>
        <v>0.14000000000000004</v>
      </c>
      <c r="S725" s="146">
        <f t="shared" si="228"/>
        <v>0.12600000000000006</v>
      </c>
      <c r="T725" s="146">
        <f t="shared" si="229"/>
        <v>0.12600000000000006</v>
      </c>
      <c r="U725" s="146">
        <f t="shared" si="230"/>
        <v>0</v>
      </c>
      <c r="V725" s="146">
        <f t="shared" si="231"/>
        <v>0.25200000000000011</v>
      </c>
      <c r="W725" s="146">
        <f t="shared" si="232"/>
        <v>0.12600000000000006</v>
      </c>
      <c r="X725" s="146">
        <f t="shared" si="233"/>
        <v>0.12600000000000006</v>
      </c>
    </row>
    <row r="726" spans="2:24" x14ac:dyDescent="0.2">
      <c r="B726" s="1" t="str">
        <f t="shared" si="234"/>
        <v>光系30</v>
      </c>
      <c r="C726" s="72">
        <f t="shared" si="216"/>
        <v>30</v>
      </c>
      <c r="D726" s="71" t="s">
        <v>3156</v>
      </c>
      <c r="E726" s="72" t="str">
        <f t="shared" si="217"/>
        <v>神圣</v>
      </c>
      <c r="F726" s="72"/>
      <c r="G726" s="72">
        <f t="shared" si="218"/>
        <v>361</v>
      </c>
      <c r="H726" s="72">
        <f t="shared" si="219"/>
        <v>82</v>
      </c>
      <c r="I726" s="72">
        <f t="shared" si="220"/>
        <v>128</v>
      </c>
      <c r="J726" s="72">
        <f t="shared" si="221"/>
        <v>74</v>
      </c>
      <c r="K726" s="72">
        <f t="shared" si="222"/>
        <v>170</v>
      </c>
      <c r="L726" s="72">
        <f t="shared" si="223"/>
        <v>0</v>
      </c>
      <c r="M726" s="72">
        <f t="shared" si="224"/>
        <v>126</v>
      </c>
      <c r="N726" s="72">
        <v>0</v>
      </c>
      <c r="O726" s="146">
        <f t="shared" si="225"/>
        <v>1.5899999999999999</v>
      </c>
      <c r="P726" s="157">
        <f>10%</f>
        <v>0.1</v>
      </c>
      <c r="Q726" s="146">
        <f t="shared" si="226"/>
        <v>0.14835000000000004</v>
      </c>
      <c r="R726" s="146">
        <f t="shared" si="227"/>
        <v>0.14500000000000005</v>
      </c>
      <c r="S726" s="146">
        <f t="shared" si="228"/>
        <v>0.13050000000000006</v>
      </c>
      <c r="T726" s="146">
        <f t="shared" si="229"/>
        <v>0.13050000000000006</v>
      </c>
      <c r="U726" s="146">
        <f t="shared" si="230"/>
        <v>0</v>
      </c>
      <c r="V726" s="146">
        <f t="shared" si="231"/>
        <v>0.26100000000000012</v>
      </c>
      <c r="W726" s="146">
        <f t="shared" si="232"/>
        <v>0.13050000000000006</v>
      </c>
      <c r="X726" s="146">
        <f t="shared" si="233"/>
        <v>0.13050000000000006</v>
      </c>
    </row>
    <row r="727" spans="2:24" x14ac:dyDescent="0.2">
      <c r="B727" s="1" t="str">
        <f t="shared" si="234"/>
        <v>光系31</v>
      </c>
      <c r="C727" s="72">
        <f t="shared" si="216"/>
        <v>31</v>
      </c>
      <c r="D727" s="71" t="s">
        <v>3156</v>
      </c>
      <c r="E727" s="72" t="str">
        <f t="shared" si="217"/>
        <v>神圣</v>
      </c>
      <c r="F727" s="72"/>
      <c r="G727" s="72">
        <f t="shared" si="218"/>
        <v>380</v>
      </c>
      <c r="H727" s="72">
        <f t="shared" si="219"/>
        <v>85</v>
      </c>
      <c r="I727" s="72">
        <f t="shared" si="220"/>
        <v>134</v>
      </c>
      <c r="J727" s="72">
        <f t="shared" si="221"/>
        <v>78</v>
      </c>
      <c r="K727" s="72">
        <f t="shared" si="222"/>
        <v>178</v>
      </c>
      <c r="L727" s="72">
        <f t="shared" si="223"/>
        <v>0</v>
      </c>
      <c r="M727" s="72">
        <f t="shared" si="224"/>
        <v>132</v>
      </c>
      <c r="N727" s="72">
        <v>0</v>
      </c>
      <c r="O727" s="146">
        <f t="shared" si="225"/>
        <v>1.613</v>
      </c>
      <c r="P727" s="157">
        <f>10%</f>
        <v>0.1</v>
      </c>
      <c r="Q727" s="146">
        <f t="shared" si="226"/>
        <v>0.14950000000000002</v>
      </c>
      <c r="R727" s="146">
        <f t="shared" si="227"/>
        <v>0.15000000000000005</v>
      </c>
      <c r="S727" s="146">
        <f t="shared" si="228"/>
        <v>0.13500000000000006</v>
      </c>
      <c r="T727" s="146">
        <f t="shared" si="229"/>
        <v>0.13500000000000006</v>
      </c>
      <c r="U727" s="146">
        <f t="shared" si="230"/>
        <v>0</v>
      </c>
      <c r="V727" s="146">
        <f t="shared" si="231"/>
        <v>0.27000000000000013</v>
      </c>
      <c r="W727" s="146">
        <f t="shared" si="232"/>
        <v>0.13500000000000006</v>
      </c>
      <c r="X727" s="146">
        <f t="shared" si="233"/>
        <v>0.13500000000000006</v>
      </c>
    </row>
    <row r="728" spans="2:24" x14ac:dyDescent="0.2">
      <c r="B728" s="1" t="str">
        <f t="shared" si="234"/>
        <v>光系32</v>
      </c>
      <c r="C728" s="72">
        <f t="shared" si="216"/>
        <v>32</v>
      </c>
      <c r="D728" s="71" t="s">
        <v>3156</v>
      </c>
      <c r="E728" s="72" t="str">
        <f t="shared" si="217"/>
        <v>神圣</v>
      </c>
      <c r="F728" s="72"/>
      <c r="G728" s="72">
        <f t="shared" si="218"/>
        <v>399</v>
      </c>
      <c r="H728" s="72">
        <f t="shared" si="219"/>
        <v>88</v>
      </c>
      <c r="I728" s="72">
        <f t="shared" si="220"/>
        <v>140</v>
      </c>
      <c r="J728" s="72">
        <f t="shared" si="221"/>
        <v>81</v>
      </c>
      <c r="K728" s="72">
        <f t="shared" si="222"/>
        <v>187</v>
      </c>
      <c r="L728" s="72">
        <f t="shared" si="223"/>
        <v>0</v>
      </c>
      <c r="M728" s="72">
        <f t="shared" si="224"/>
        <v>138</v>
      </c>
      <c r="N728" s="72">
        <v>0</v>
      </c>
      <c r="O728" s="146">
        <f t="shared" si="225"/>
        <v>1.6360000000000001</v>
      </c>
      <c r="P728" s="157">
        <f>10%</f>
        <v>0.1</v>
      </c>
      <c r="Q728" s="146">
        <f t="shared" si="226"/>
        <v>0.15065000000000003</v>
      </c>
      <c r="R728" s="146">
        <f t="shared" si="227"/>
        <v>0.15500000000000005</v>
      </c>
      <c r="S728" s="146">
        <f t="shared" si="228"/>
        <v>0.13950000000000007</v>
      </c>
      <c r="T728" s="146">
        <f t="shared" si="229"/>
        <v>0.13950000000000007</v>
      </c>
      <c r="U728" s="146">
        <f t="shared" si="230"/>
        <v>0</v>
      </c>
      <c r="V728" s="146">
        <f t="shared" si="231"/>
        <v>0.27900000000000014</v>
      </c>
      <c r="W728" s="146">
        <f t="shared" si="232"/>
        <v>0.13950000000000007</v>
      </c>
      <c r="X728" s="146">
        <f t="shared" si="233"/>
        <v>0.13950000000000007</v>
      </c>
    </row>
    <row r="729" spans="2:24" x14ac:dyDescent="0.2">
      <c r="B729" s="1" t="str">
        <f t="shared" si="234"/>
        <v>光系33</v>
      </c>
      <c r="C729" s="72">
        <f t="shared" si="216"/>
        <v>33</v>
      </c>
      <c r="D729" s="71" t="s">
        <v>3156</v>
      </c>
      <c r="E729" s="72" t="str">
        <f t="shared" si="217"/>
        <v>神圣</v>
      </c>
      <c r="F729" s="72"/>
      <c r="G729" s="72">
        <f t="shared" si="218"/>
        <v>418</v>
      </c>
      <c r="H729" s="72">
        <f t="shared" si="219"/>
        <v>91</v>
      </c>
      <c r="I729" s="72">
        <f t="shared" si="220"/>
        <v>148</v>
      </c>
      <c r="J729" s="72">
        <f t="shared" si="221"/>
        <v>86</v>
      </c>
      <c r="K729" s="72">
        <f t="shared" si="222"/>
        <v>196</v>
      </c>
      <c r="L729" s="72">
        <f t="shared" si="223"/>
        <v>0</v>
      </c>
      <c r="M729" s="72">
        <f t="shared" si="224"/>
        <v>145</v>
      </c>
      <c r="N729" s="72">
        <v>0</v>
      </c>
      <c r="O729" s="146">
        <f t="shared" si="225"/>
        <v>1.6589999999999998</v>
      </c>
      <c r="P729" s="157">
        <f>10%</f>
        <v>0.1</v>
      </c>
      <c r="Q729" s="146">
        <f t="shared" si="226"/>
        <v>0.15180000000000002</v>
      </c>
      <c r="R729" s="146">
        <f t="shared" si="227"/>
        <v>0.16000000000000006</v>
      </c>
      <c r="S729" s="146">
        <f t="shared" si="228"/>
        <v>0.14400000000000007</v>
      </c>
      <c r="T729" s="146">
        <f t="shared" si="229"/>
        <v>0.14400000000000007</v>
      </c>
      <c r="U729" s="146">
        <f t="shared" si="230"/>
        <v>0</v>
      </c>
      <c r="V729" s="146">
        <f t="shared" si="231"/>
        <v>0.28800000000000014</v>
      </c>
      <c r="W729" s="146">
        <f t="shared" si="232"/>
        <v>0.14400000000000007</v>
      </c>
      <c r="X729" s="146">
        <f t="shared" si="233"/>
        <v>0.14400000000000007</v>
      </c>
    </row>
    <row r="730" spans="2:24" x14ac:dyDescent="0.2">
      <c r="B730" s="1" t="str">
        <f t="shared" si="234"/>
        <v>光系34</v>
      </c>
      <c r="C730" s="72">
        <f t="shared" si="216"/>
        <v>34</v>
      </c>
      <c r="D730" s="71" t="s">
        <v>3156</v>
      </c>
      <c r="E730" s="72" t="str">
        <f t="shared" si="217"/>
        <v>神圣</v>
      </c>
      <c r="F730" s="72"/>
      <c r="G730" s="72">
        <f t="shared" si="218"/>
        <v>436</v>
      </c>
      <c r="H730" s="72">
        <f t="shared" si="219"/>
        <v>94</v>
      </c>
      <c r="I730" s="72">
        <f t="shared" si="220"/>
        <v>155</v>
      </c>
      <c r="J730" s="72">
        <f t="shared" si="221"/>
        <v>90</v>
      </c>
      <c r="K730" s="72">
        <f t="shared" si="222"/>
        <v>205</v>
      </c>
      <c r="L730" s="72">
        <f t="shared" si="223"/>
        <v>0</v>
      </c>
      <c r="M730" s="72">
        <f t="shared" si="224"/>
        <v>152</v>
      </c>
      <c r="N730" s="72">
        <v>0</v>
      </c>
      <c r="O730" s="146">
        <f t="shared" si="225"/>
        <v>1.6819999999999999</v>
      </c>
      <c r="P730" s="157">
        <f>10%</f>
        <v>0.1</v>
      </c>
      <c r="Q730" s="146">
        <f t="shared" si="226"/>
        <v>0.15295000000000003</v>
      </c>
      <c r="R730" s="146">
        <f t="shared" si="227"/>
        <v>0.16500000000000006</v>
      </c>
      <c r="S730" s="146">
        <f t="shared" si="228"/>
        <v>0.14850000000000008</v>
      </c>
      <c r="T730" s="146">
        <f t="shared" si="229"/>
        <v>0.14850000000000008</v>
      </c>
      <c r="U730" s="146">
        <f t="shared" si="230"/>
        <v>0</v>
      </c>
      <c r="V730" s="146">
        <f t="shared" si="231"/>
        <v>0.29700000000000015</v>
      </c>
      <c r="W730" s="146">
        <f t="shared" si="232"/>
        <v>0.14850000000000008</v>
      </c>
      <c r="X730" s="146">
        <f t="shared" si="233"/>
        <v>0.14850000000000008</v>
      </c>
    </row>
    <row r="731" spans="2:24" x14ac:dyDescent="0.2">
      <c r="B731" s="1" t="str">
        <f t="shared" si="234"/>
        <v>光系35</v>
      </c>
      <c r="C731" s="72">
        <f t="shared" si="216"/>
        <v>35</v>
      </c>
      <c r="D731" s="71" t="s">
        <v>3156</v>
      </c>
      <c r="E731" s="72" t="str">
        <f t="shared" si="217"/>
        <v>神圣</v>
      </c>
      <c r="F731" s="72"/>
      <c r="G731" s="72">
        <f t="shared" si="218"/>
        <v>456</v>
      </c>
      <c r="H731" s="72">
        <f t="shared" si="219"/>
        <v>97</v>
      </c>
      <c r="I731" s="72">
        <f t="shared" si="220"/>
        <v>161</v>
      </c>
      <c r="J731" s="72">
        <f t="shared" si="221"/>
        <v>94</v>
      </c>
      <c r="K731" s="72">
        <f t="shared" si="222"/>
        <v>214</v>
      </c>
      <c r="L731" s="72">
        <f t="shared" si="223"/>
        <v>0</v>
      </c>
      <c r="M731" s="72">
        <f t="shared" si="224"/>
        <v>159</v>
      </c>
      <c r="N731" s="72">
        <v>0</v>
      </c>
      <c r="O731" s="146">
        <f t="shared" si="225"/>
        <v>1.7050000000000001</v>
      </c>
      <c r="P731" s="157">
        <f>10%</f>
        <v>0.1</v>
      </c>
      <c r="Q731" s="146">
        <f t="shared" si="226"/>
        <v>0.15410000000000004</v>
      </c>
      <c r="R731" s="146">
        <f t="shared" si="227"/>
        <v>0.17000000000000007</v>
      </c>
      <c r="S731" s="146">
        <f t="shared" si="228"/>
        <v>0.15300000000000008</v>
      </c>
      <c r="T731" s="146">
        <f t="shared" si="229"/>
        <v>0.15300000000000008</v>
      </c>
      <c r="U731" s="146">
        <f t="shared" si="230"/>
        <v>0</v>
      </c>
      <c r="V731" s="146">
        <f t="shared" si="231"/>
        <v>0.30600000000000016</v>
      </c>
      <c r="W731" s="146">
        <f t="shared" si="232"/>
        <v>0.15300000000000008</v>
      </c>
      <c r="X731" s="146">
        <f t="shared" si="233"/>
        <v>0.15300000000000008</v>
      </c>
    </row>
    <row r="732" spans="2:24" x14ac:dyDescent="0.2">
      <c r="B732" s="1" t="str">
        <f t="shared" si="234"/>
        <v>光系36</v>
      </c>
      <c r="C732" s="72">
        <f t="shared" si="216"/>
        <v>36</v>
      </c>
      <c r="D732" s="71" t="s">
        <v>3156</v>
      </c>
      <c r="E732" s="72" t="str">
        <f t="shared" si="217"/>
        <v>神圣</v>
      </c>
      <c r="F732" s="72"/>
      <c r="G732" s="72">
        <f t="shared" si="218"/>
        <v>477</v>
      </c>
      <c r="H732" s="72">
        <f t="shared" si="219"/>
        <v>101</v>
      </c>
      <c r="I732" s="72">
        <f t="shared" si="220"/>
        <v>168</v>
      </c>
      <c r="J732" s="72">
        <f t="shared" si="221"/>
        <v>98</v>
      </c>
      <c r="K732" s="72">
        <f t="shared" si="222"/>
        <v>224</v>
      </c>
      <c r="L732" s="72">
        <f t="shared" si="223"/>
        <v>0</v>
      </c>
      <c r="M732" s="72">
        <f t="shared" si="224"/>
        <v>166</v>
      </c>
      <c r="N732" s="72">
        <v>0</v>
      </c>
      <c r="O732" s="146">
        <f t="shared" si="225"/>
        <v>1.728</v>
      </c>
      <c r="P732" s="157">
        <f>10%</f>
        <v>0.1</v>
      </c>
      <c r="Q732" s="146">
        <f t="shared" si="226"/>
        <v>0.15525000000000003</v>
      </c>
      <c r="R732" s="146">
        <f t="shared" si="227"/>
        <v>0.17500000000000007</v>
      </c>
      <c r="S732" s="146">
        <f t="shared" si="228"/>
        <v>0.15750000000000008</v>
      </c>
      <c r="T732" s="146">
        <f t="shared" si="229"/>
        <v>0.15750000000000008</v>
      </c>
      <c r="U732" s="146">
        <f t="shared" si="230"/>
        <v>0</v>
      </c>
      <c r="V732" s="146">
        <f t="shared" si="231"/>
        <v>0.31500000000000017</v>
      </c>
      <c r="W732" s="146">
        <f t="shared" si="232"/>
        <v>0.15750000000000008</v>
      </c>
      <c r="X732" s="146">
        <f t="shared" si="233"/>
        <v>0.15750000000000008</v>
      </c>
    </row>
    <row r="733" spans="2:24" x14ac:dyDescent="0.2">
      <c r="B733" s="1" t="str">
        <f t="shared" si="234"/>
        <v>光系37</v>
      </c>
      <c r="C733" s="72">
        <f t="shared" si="216"/>
        <v>37</v>
      </c>
      <c r="D733" s="71" t="s">
        <v>3156</v>
      </c>
      <c r="E733" s="72" t="str">
        <f t="shared" si="217"/>
        <v>神圣</v>
      </c>
      <c r="F733" s="72"/>
      <c r="G733" s="72">
        <f t="shared" si="218"/>
        <v>498</v>
      </c>
      <c r="H733" s="72">
        <f t="shared" si="219"/>
        <v>105</v>
      </c>
      <c r="I733" s="72">
        <f t="shared" si="220"/>
        <v>176</v>
      </c>
      <c r="J733" s="72">
        <f t="shared" si="221"/>
        <v>102</v>
      </c>
      <c r="K733" s="72">
        <f t="shared" si="222"/>
        <v>234</v>
      </c>
      <c r="L733" s="72">
        <f t="shared" si="223"/>
        <v>0</v>
      </c>
      <c r="M733" s="72">
        <f t="shared" si="224"/>
        <v>173</v>
      </c>
      <c r="N733" s="72">
        <v>0</v>
      </c>
      <c r="O733" s="146">
        <f t="shared" si="225"/>
        <v>1.7509999999999999</v>
      </c>
      <c r="P733" s="157">
        <f>10%</f>
        <v>0.1</v>
      </c>
      <c r="Q733" s="146">
        <f t="shared" si="226"/>
        <v>0.15640000000000004</v>
      </c>
      <c r="R733" s="146">
        <f t="shared" si="227"/>
        <v>0.18000000000000008</v>
      </c>
      <c r="S733" s="146">
        <f t="shared" si="228"/>
        <v>0.16200000000000009</v>
      </c>
      <c r="T733" s="146">
        <f t="shared" si="229"/>
        <v>0.16200000000000009</v>
      </c>
      <c r="U733" s="146">
        <f t="shared" si="230"/>
        <v>0</v>
      </c>
      <c r="V733" s="146">
        <f t="shared" si="231"/>
        <v>0.32400000000000018</v>
      </c>
      <c r="W733" s="146">
        <f t="shared" si="232"/>
        <v>0.16200000000000009</v>
      </c>
      <c r="X733" s="146">
        <f t="shared" si="233"/>
        <v>0.16200000000000009</v>
      </c>
    </row>
    <row r="734" spans="2:24" x14ac:dyDescent="0.2">
      <c r="B734" s="1" t="str">
        <f t="shared" si="234"/>
        <v>光系38</v>
      </c>
      <c r="C734" s="72">
        <f t="shared" si="216"/>
        <v>38</v>
      </c>
      <c r="D734" s="71" t="s">
        <v>3156</v>
      </c>
      <c r="E734" s="72" t="str">
        <f t="shared" si="217"/>
        <v>神圣</v>
      </c>
      <c r="F734" s="72"/>
      <c r="G734" s="72">
        <f t="shared" si="218"/>
        <v>519</v>
      </c>
      <c r="H734" s="72">
        <f t="shared" si="219"/>
        <v>109</v>
      </c>
      <c r="I734" s="72">
        <f t="shared" si="220"/>
        <v>184</v>
      </c>
      <c r="J734" s="72">
        <f t="shared" si="221"/>
        <v>107</v>
      </c>
      <c r="K734" s="72">
        <f t="shared" si="222"/>
        <v>244</v>
      </c>
      <c r="L734" s="72">
        <f t="shared" si="223"/>
        <v>0</v>
      </c>
      <c r="M734" s="72">
        <f t="shared" si="224"/>
        <v>180</v>
      </c>
      <c r="N734" s="72">
        <v>0</v>
      </c>
      <c r="O734" s="146">
        <f t="shared" si="225"/>
        <v>1.774</v>
      </c>
      <c r="P734" s="157">
        <f>10%</f>
        <v>0.1</v>
      </c>
      <c r="Q734" s="146">
        <f t="shared" si="226"/>
        <v>0.15755000000000002</v>
      </c>
      <c r="R734" s="146">
        <f t="shared" si="227"/>
        <v>0.18500000000000008</v>
      </c>
      <c r="S734" s="146">
        <f t="shared" si="228"/>
        <v>0.16650000000000009</v>
      </c>
      <c r="T734" s="146">
        <f t="shared" si="229"/>
        <v>0.16650000000000009</v>
      </c>
      <c r="U734" s="146">
        <f t="shared" si="230"/>
        <v>0</v>
      </c>
      <c r="V734" s="146">
        <f t="shared" si="231"/>
        <v>0.33300000000000018</v>
      </c>
      <c r="W734" s="146">
        <f t="shared" si="232"/>
        <v>0.16650000000000009</v>
      </c>
      <c r="X734" s="146">
        <f t="shared" si="233"/>
        <v>0.16650000000000009</v>
      </c>
    </row>
    <row r="735" spans="2:24" x14ac:dyDescent="0.2">
      <c r="B735" s="1" t="str">
        <f t="shared" si="234"/>
        <v>光系39</v>
      </c>
      <c r="C735" s="72">
        <f t="shared" si="216"/>
        <v>39</v>
      </c>
      <c r="D735" s="71" t="s">
        <v>3156</v>
      </c>
      <c r="E735" s="72" t="str">
        <f t="shared" si="217"/>
        <v>神圣</v>
      </c>
      <c r="F735" s="72"/>
      <c r="G735" s="72">
        <f t="shared" si="218"/>
        <v>539</v>
      </c>
      <c r="H735" s="72">
        <f t="shared" si="219"/>
        <v>113</v>
      </c>
      <c r="I735" s="72">
        <f t="shared" si="220"/>
        <v>192</v>
      </c>
      <c r="J735" s="72">
        <f t="shared" si="221"/>
        <v>111</v>
      </c>
      <c r="K735" s="72">
        <f t="shared" si="222"/>
        <v>254</v>
      </c>
      <c r="L735" s="72">
        <f t="shared" si="223"/>
        <v>0</v>
      </c>
      <c r="M735" s="72">
        <f t="shared" si="224"/>
        <v>187</v>
      </c>
      <c r="N735" s="72">
        <v>0</v>
      </c>
      <c r="O735" s="146">
        <f t="shared" si="225"/>
        <v>1.7969999999999999</v>
      </c>
      <c r="P735" s="157">
        <f>10%</f>
        <v>0.1</v>
      </c>
      <c r="Q735" s="146">
        <f t="shared" si="226"/>
        <v>0.15870000000000004</v>
      </c>
      <c r="R735" s="146">
        <f t="shared" si="227"/>
        <v>0.19000000000000009</v>
      </c>
      <c r="S735" s="146">
        <f t="shared" si="228"/>
        <v>0.1710000000000001</v>
      </c>
      <c r="T735" s="146">
        <f t="shared" si="229"/>
        <v>0.1710000000000001</v>
      </c>
      <c r="U735" s="146">
        <f t="shared" si="230"/>
        <v>0</v>
      </c>
      <c r="V735" s="146">
        <f t="shared" si="231"/>
        <v>0.34200000000000019</v>
      </c>
      <c r="W735" s="146">
        <f t="shared" si="232"/>
        <v>0.1710000000000001</v>
      </c>
      <c r="X735" s="146">
        <f t="shared" si="233"/>
        <v>0.1710000000000001</v>
      </c>
    </row>
    <row r="736" spans="2:24" x14ac:dyDescent="0.2">
      <c r="B736" s="1" t="str">
        <f t="shared" si="234"/>
        <v>光系40</v>
      </c>
      <c r="C736" s="72">
        <f t="shared" si="216"/>
        <v>40</v>
      </c>
      <c r="D736" s="71" t="s">
        <v>3156</v>
      </c>
      <c r="E736" s="72" t="str">
        <f t="shared" si="217"/>
        <v>神圣</v>
      </c>
      <c r="F736" s="72"/>
      <c r="G736" s="72">
        <f t="shared" si="218"/>
        <v>560</v>
      </c>
      <c r="H736" s="72">
        <f t="shared" si="219"/>
        <v>117</v>
      </c>
      <c r="I736" s="72">
        <f t="shared" si="220"/>
        <v>200</v>
      </c>
      <c r="J736" s="72">
        <f t="shared" si="221"/>
        <v>116</v>
      </c>
      <c r="K736" s="72">
        <f t="shared" si="222"/>
        <v>265</v>
      </c>
      <c r="L736" s="72">
        <f t="shared" si="223"/>
        <v>0</v>
      </c>
      <c r="M736" s="72">
        <f t="shared" si="224"/>
        <v>194</v>
      </c>
      <c r="N736" s="72">
        <v>0</v>
      </c>
      <c r="O736" s="146">
        <f t="shared" si="225"/>
        <v>1.82</v>
      </c>
      <c r="P736" s="157">
        <f>10%</f>
        <v>0.1</v>
      </c>
      <c r="Q736" s="146">
        <f t="shared" si="226"/>
        <v>0.15985000000000005</v>
      </c>
      <c r="R736" s="146">
        <f t="shared" si="227"/>
        <v>0.19500000000000009</v>
      </c>
      <c r="S736" s="146">
        <f t="shared" si="228"/>
        <v>0.1755000000000001</v>
      </c>
      <c r="T736" s="146">
        <f t="shared" si="229"/>
        <v>0.1755000000000001</v>
      </c>
      <c r="U736" s="146">
        <f t="shared" si="230"/>
        <v>0</v>
      </c>
      <c r="V736" s="146">
        <f t="shared" si="231"/>
        <v>0.3510000000000002</v>
      </c>
      <c r="W736" s="146">
        <f t="shared" si="232"/>
        <v>0.1755000000000001</v>
      </c>
      <c r="X736" s="146">
        <f t="shared" si="233"/>
        <v>0.1755000000000001</v>
      </c>
    </row>
    <row r="737" spans="2:24" x14ac:dyDescent="0.2">
      <c r="B737" s="1" t="str">
        <f t="shared" si="234"/>
        <v>光系41</v>
      </c>
      <c r="C737" s="72">
        <f t="shared" si="216"/>
        <v>41</v>
      </c>
      <c r="D737" s="71" t="s">
        <v>3156</v>
      </c>
      <c r="E737" s="72" t="str">
        <f t="shared" si="217"/>
        <v>神圣</v>
      </c>
      <c r="F737" s="72"/>
      <c r="G737" s="72">
        <f t="shared" si="218"/>
        <v>582</v>
      </c>
      <c r="H737" s="72">
        <f t="shared" si="219"/>
        <v>121</v>
      </c>
      <c r="I737" s="72">
        <f t="shared" si="220"/>
        <v>208</v>
      </c>
      <c r="J737" s="72">
        <f t="shared" si="221"/>
        <v>120</v>
      </c>
      <c r="K737" s="72">
        <f t="shared" si="222"/>
        <v>276</v>
      </c>
      <c r="L737" s="72">
        <f t="shared" si="223"/>
        <v>0</v>
      </c>
      <c r="M737" s="72">
        <f t="shared" si="224"/>
        <v>201</v>
      </c>
      <c r="N737" s="72">
        <v>0</v>
      </c>
      <c r="O737" s="146">
        <f t="shared" si="225"/>
        <v>1.843</v>
      </c>
      <c r="P737" s="157">
        <f>10%</f>
        <v>0.1</v>
      </c>
      <c r="Q737" s="146">
        <f t="shared" si="226"/>
        <v>0.16100000000000003</v>
      </c>
      <c r="R737" s="146">
        <f t="shared" si="227"/>
        <v>0.20000000000000009</v>
      </c>
      <c r="S737" s="146">
        <f t="shared" si="228"/>
        <v>0.1800000000000001</v>
      </c>
      <c r="T737" s="146">
        <f t="shared" si="229"/>
        <v>0.1800000000000001</v>
      </c>
      <c r="U737" s="146">
        <f t="shared" si="230"/>
        <v>0</v>
      </c>
      <c r="V737" s="146">
        <f t="shared" si="231"/>
        <v>0.36000000000000021</v>
      </c>
      <c r="W737" s="146">
        <f t="shared" si="232"/>
        <v>0.1800000000000001</v>
      </c>
      <c r="X737" s="146">
        <f t="shared" si="233"/>
        <v>0.1800000000000001</v>
      </c>
    </row>
    <row r="738" spans="2:24" x14ac:dyDescent="0.2">
      <c r="B738" s="1" t="str">
        <f t="shared" si="234"/>
        <v>光系42</v>
      </c>
      <c r="C738" s="72">
        <f t="shared" si="216"/>
        <v>42</v>
      </c>
      <c r="D738" s="71" t="s">
        <v>3156</v>
      </c>
      <c r="E738" s="72" t="str">
        <f t="shared" si="217"/>
        <v>神圣</v>
      </c>
      <c r="F738" s="72"/>
      <c r="G738" s="72">
        <f t="shared" si="218"/>
        <v>604</v>
      </c>
      <c r="H738" s="72">
        <f t="shared" si="219"/>
        <v>125</v>
      </c>
      <c r="I738" s="72">
        <f t="shared" si="220"/>
        <v>216</v>
      </c>
      <c r="J738" s="72">
        <f t="shared" si="221"/>
        <v>125</v>
      </c>
      <c r="K738" s="72">
        <f t="shared" si="222"/>
        <v>285</v>
      </c>
      <c r="L738" s="72">
        <f t="shared" si="223"/>
        <v>0</v>
      </c>
      <c r="M738" s="72">
        <f t="shared" si="224"/>
        <v>209</v>
      </c>
      <c r="N738" s="72">
        <v>0</v>
      </c>
      <c r="O738" s="146">
        <f t="shared" si="225"/>
        <v>1.8660000000000001</v>
      </c>
      <c r="P738" s="157">
        <f>10%</f>
        <v>0.1</v>
      </c>
      <c r="Q738" s="146">
        <f t="shared" si="226"/>
        <v>0.16215000000000004</v>
      </c>
      <c r="R738" s="146">
        <f t="shared" si="227"/>
        <v>0.2050000000000001</v>
      </c>
      <c r="S738" s="146">
        <f t="shared" si="228"/>
        <v>0.18450000000000011</v>
      </c>
      <c r="T738" s="146">
        <f t="shared" si="229"/>
        <v>0.18450000000000011</v>
      </c>
      <c r="U738" s="146">
        <f t="shared" si="230"/>
        <v>0</v>
      </c>
      <c r="V738" s="146">
        <f t="shared" si="231"/>
        <v>0.36900000000000022</v>
      </c>
      <c r="W738" s="146">
        <f t="shared" si="232"/>
        <v>0.18450000000000011</v>
      </c>
      <c r="X738" s="146">
        <f t="shared" si="233"/>
        <v>0.18450000000000011</v>
      </c>
    </row>
    <row r="739" spans="2:24" x14ac:dyDescent="0.2">
      <c r="B739" s="1" t="str">
        <f t="shared" si="234"/>
        <v>光系43</v>
      </c>
      <c r="C739" s="72">
        <f t="shared" si="216"/>
        <v>43</v>
      </c>
      <c r="D739" s="71" t="s">
        <v>3156</v>
      </c>
      <c r="E739" s="72" t="str">
        <f t="shared" si="217"/>
        <v>神圣</v>
      </c>
      <c r="F739" s="72"/>
      <c r="G739" s="72">
        <f t="shared" si="218"/>
        <v>627</v>
      </c>
      <c r="H739" s="72">
        <f t="shared" si="219"/>
        <v>129</v>
      </c>
      <c r="I739" s="72">
        <f t="shared" si="220"/>
        <v>224</v>
      </c>
      <c r="J739" s="72">
        <f t="shared" si="221"/>
        <v>129</v>
      </c>
      <c r="K739" s="72">
        <f t="shared" si="222"/>
        <v>297</v>
      </c>
      <c r="L739" s="72">
        <f t="shared" si="223"/>
        <v>0</v>
      </c>
      <c r="M739" s="72">
        <f t="shared" si="224"/>
        <v>217</v>
      </c>
      <c r="N739" s="72">
        <v>0</v>
      </c>
      <c r="O739" s="146">
        <f t="shared" si="225"/>
        <v>1.8889999999999998</v>
      </c>
      <c r="P739" s="157">
        <f>10%</f>
        <v>0.1</v>
      </c>
      <c r="Q739" s="146">
        <f t="shared" si="226"/>
        <v>0.16330000000000003</v>
      </c>
      <c r="R739" s="146">
        <f t="shared" si="227"/>
        <v>0.2100000000000001</v>
      </c>
      <c r="S739" s="146">
        <f t="shared" si="228"/>
        <v>0.18900000000000008</v>
      </c>
      <c r="T739" s="146">
        <f t="shared" si="229"/>
        <v>0.18900000000000008</v>
      </c>
      <c r="U739" s="146">
        <f t="shared" si="230"/>
        <v>0</v>
      </c>
      <c r="V739" s="146">
        <f t="shared" si="231"/>
        <v>0.37800000000000017</v>
      </c>
      <c r="W739" s="146">
        <f t="shared" si="232"/>
        <v>0.18900000000000008</v>
      </c>
      <c r="X739" s="146">
        <f t="shared" si="233"/>
        <v>0.18900000000000008</v>
      </c>
    </row>
    <row r="740" spans="2:24" x14ac:dyDescent="0.2">
      <c r="B740" s="1" t="str">
        <f t="shared" si="234"/>
        <v>光系44</v>
      </c>
      <c r="C740" s="72">
        <f t="shared" si="216"/>
        <v>44</v>
      </c>
      <c r="D740" s="71" t="s">
        <v>3156</v>
      </c>
      <c r="E740" s="72" t="str">
        <f t="shared" si="217"/>
        <v>神圣</v>
      </c>
      <c r="F740" s="72"/>
      <c r="G740" s="72">
        <f t="shared" si="218"/>
        <v>650</v>
      </c>
      <c r="H740" s="72">
        <f t="shared" si="219"/>
        <v>133</v>
      </c>
      <c r="I740" s="72">
        <f t="shared" si="220"/>
        <v>232</v>
      </c>
      <c r="J740" s="72">
        <f t="shared" si="221"/>
        <v>134</v>
      </c>
      <c r="K740" s="72">
        <f t="shared" si="222"/>
        <v>308</v>
      </c>
      <c r="L740" s="72">
        <f t="shared" si="223"/>
        <v>0</v>
      </c>
      <c r="M740" s="72">
        <f t="shared" si="224"/>
        <v>225</v>
      </c>
      <c r="N740" s="72">
        <v>0</v>
      </c>
      <c r="O740" s="146">
        <f t="shared" si="225"/>
        <v>1.9119999999999999</v>
      </c>
      <c r="P740" s="157">
        <f>10%</f>
        <v>0.1</v>
      </c>
      <c r="Q740" s="146">
        <f t="shared" si="226"/>
        <v>0.16445000000000004</v>
      </c>
      <c r="R740" s="146">
        <f t="shared" si="227"/>
        <v>0.21500000000000011</v>
      </c>
      <c r="S740" s="146">
        <f t="shared" si="228"/>
        <v>0.19350000000000009</v>
      </c>
      <c r="T740" s="146">
        <f t="shared" si="229"/>
        <v>0.19350000000000009</v>
      </c>
      <c r="U740" s="146">
        <f t="shared" si="230"/>
        <v>0</v>
      </c>
      <c r="V740" s="146">
        <f t="shared" si="231"/>
        <v>0.38700000000000018</v>
      </c>
      <c r="W740" s="146">
        <f t="shared" si="232"/>
        <v>0.19350000000000009</v>
      </c>
      <c r="X740" s="146">
        <f t="shared" si="233"/>
        <v>0.19350000000000009</v>
      </c>
    </row>
    <row r="741" spans="2:24" x14ac:dyDescent="0.2">
      <c r="B741" s="1" t="str">
        <f t="shared" si="234"/>
        <v>光系45</v>
      </c>
      <c r="C741" s="72">
        <f t="shared" si="216"/>
        <v>45</v>
      </c>
      <c r="D741" s="71" t="s">
        <v>3156</v>
      </c>
      <c r="E741" s="72" t="str">
        <f t="shared" si="217"/>
        <v>神圣</v>
      </c>
      <c r="F741" s="72"/>
      <c r="G741" s="72">
        <f t="shared" si="218"/>
        <v>672</v>
      </c>
      <c r="H741" s="72">
        <f t="shared" si="219"/>
        <v>137</v>
      </c>
      <c r="I741" s="72">
        <f t="shared" si="220"/>
        <v>241</v>
      </c>
      <c r="J741" s="72">
        <f t="shared" si="221"/>
        <v>138</v>
      </c>
      <c r="K741" s="72">
        <f t="shared" si="222"/>
        <v>320</v>
      </c>
      <c r="L741" s="72">
        <f t="shared" si="223"/>
        <v>0</v>
      </c>
      <c r="M741" s="72">
        <f t="shared" si="224"/>
        <v>233</v>
      </c>
      <c r="N741" s="72">
        <v>0</v>
      </c>
      <c r="O741" s="146">
        <f t="shared" si="225"/>
        <v>1.9350000000000001</v>
      </c>
      <c r="P741" s="157">
        <f>10%</f>
        <v>0.1</v>
      </c>
      <c r="Q741" s="146">
        <f t="shared" si="226"/>
        <v>0.16560000000000002</v>
      </c>
      <c r="R741" s="146">
        <f t="shared" si="227"/>
        <v>0.22000000000000011</v>
      </c>
      <c r="S741" s="146">
        <f t="shared" si="228"/>
        <v>0.19800000000000009</v>
      </c>
      <c r="T741" s="146">
        <f t="shared" si="229"/>
        <v>0.19800000000000009</v>
      </c>
      <c r="U741" s="146">
        <f t="shared" si="230"/>
        <v>0</v>
      </c>
      <c r="V741" s="146">
        <f t="shared" si="231"/>
        <v>0.39600000000000019</v>
      </c>
      <c r="W741" s="146">
        <f t="shared" si="232"/>
        <v>0.19800000000000009</v>
      </c>
      <c r="X741" s="146">
        <f t="shared" si="233"/>
        <v>0.19800000000000009</v>
      </c>
    </row>
    <row r="742" spans="2:24" x14ac:dyDescent="0.2">
      <c r="B742" s="1" t="str">
        <f t="shared" si="234"/>
        <v>光系46</v>
      </c>
      <c r="C742" s="72">
        <f t="shared" si="216"/>
        <v>46</v>
      </c>
      <c r="D742" s="71" t="s">
        <v>3156</v>
      </c>
      <c r="E742" s="72" t="str">
        <f t="shared" si="217"/>
        <v>神圣</v>
      </c>
      <c r="F742" s="72"/>
      <c r="G742" s="72">
        <f t="shared" si="218"/>
        <v>694</v>
      </c>
      <c r="H742" s="72">
        <f t="shared" si="219"/>
        <v>141</v>
      </c>
      <c r="I742" s="72">
        <f t="shared" si="220"/>
        <v>250</v>
      </c>
      <c r="J742" s="72">
        <f t="shared" si="221"/>
        <v>144</v>
      </c>
      <c r="K742" s="72">
        <f t="shared" si="222"/>
        <v>332</v>
      </c>
      <c r="L742" s="72">
        <f t="shared" si="223"/>
        <v>0</v>
      </c>
      <c r="M742" s="72">
        <f t="shared" si="224"/>
        <v>241</v>
      </c>
      <c r="N742" s="72">
        <v>0</v>
      </c>
      <c r="O742" s="146">
        <f t="shared" si="225"/>
        <v>1.9580000000000002</v>
      </c>
      <c r="P742" s="157">
        <f>10%</f>
        <v>0.1</v>
      </c>
      <c r="Q742" s="146">
        <f t="shared" si="226"/>
        <v>0.16675000000000004</v>
      </c>
      <c r="R742" s="146">
        <f t="shared" si="227"/>
        <v>0.22500000000000012</v>
      </c>
      <c r="S742" s="146">
        <f t="shared" si="228"/>
        <v>0.2025000000000001</v>
      </c>
      <c r="T742" s="146">
        <f t="shared" si="229"/>
        <v>0.2025000000000001</v>
      </c>
      <c r="U742" s="146">
        <f t="shared" si="230"/>
        <v>0</v>
      </c>
      <c r="V742" s="146">
        <f t="shared" si="231"/>
        <v>0.40500000000000019</v>
      </c>
      <c r="W742" s="146">
        <f t="shared" si="232"/>
        <v>0.2025000000000001</v>
      </c>
      <c r="X742" s="146">
        <f t="shared" si="233"/>
        <v>0.2025000000000001</v>
      </c>
    </row>
    <row r="743" spans="2:24" x14ac:dyDescent="0.2">
      <c r="B743" s="1" t="str">
        <f t="shared" si="234"/>
        <v>光系47</v>
      </c>
      <c r="C743" s="72">
        <f t="shared" si="216"/>
        <v>47</v>
      </c>
      <c r="D743" s="71" t="s">
        <v>3156</v>
      </c>
      <c r="E743" s="72" t="str">
        <f t="shared" si="217"/>
        <v>神圣</v>
      </c>
      <c r="F743" s="72"/>
      <c r="G743" s="72">
        <f t="shared" si="218"/>
        <v>718</v>
      </c>
      <c r="H743" s="72">
        <f t="shared" si="219"/>
        <v>145</v>
      </c>
      <c r="I743" s="72">
        <f t="shared" si="220"/>
        <v>259</v>
      </c>
      <c r="J743" s="72">
        <f t="shared" si="221"/>
        <v>148</v>
      </c>
      <c r="K743" s="72">
        <f t="shared" si="222"/>
        <v>344</v>
      </c>
      <c r="L743" s="72">
        <f t="shared" si="223"/>
        <v>0</v>
      </c>
      <c r="M743" s="72">
        <f t="shared" si="224"/>
        <v>249</v>
      </c>
      <c r="N743" s="72">
        <v>0</v>
      </c>
      <c r="O743" s="146">
        <f t="shared" si="225"/>
        <v>1.9809999999999999</v>
      </c>
      <c r="P743" s="157">
        <f>10%</f>
        <v>0.1</v>
      </c>
      <c r="Q743" s="146">
        <f t="shared" si="226"/>
        <v>0.16790000000000005</v>
      </c>
      <c r="R743" s="146">
        <f t="shared" si="227"/>
        <v>0.23000000000000012</v>
      </c>
      <c r="S743" s="146">
        <f t="shared" si="228"/>
        <v>0.2070000000000001</v>
      </c>
      <c r="T743" s="146">
        <f t="shared" si="229"/>
        <v>0.2070000000000001</v>
      </c>
      <c r="U743" s="146">
        <f t="shared" si="230"/>
        <v>0</v>
      </c>
      <c r="V743" s="146">
        <f t="shared" si="231"/>
        <v>0.4140000000000002</v>
      </c>
      <c r="W743" s="146">
        <f t="shared" si="232"/>
        <v>0.2070000000000001</v>
      </c>
      <c r="X743" s="146">
        <f t="shared" si="233"/>
        <v>0.2070000000000001</v>
      </c>
    </row>
    <row r="744" spans="2:24" x14ac:dyDescent="0.2">
      <c r="B744" s="1" t="str">
        <f t="shared" si="234"/>
        <v>光系48</v>
      </c>
      <c r="C744" s="72">
        <f t="shared" ref="C744:C807" si="235">C645</f>
        <v>48</v>
      </c>
      <c r="D744" s="71" t="s">
        <v>3156</v>
      </c>
      <c r="E744" s="72" t="str">
        <f t="shared" si="217"/>
        <v>神圣</v>
      </c>
      <c r="F744" s="72"/>
      <c r="G744" s="72">
        <f t="shared" si="218"/>
        <v>742</v>
      </c>
      <c r="H744" s="72">
        <f t="shared" si="219"/>
        <v>149</v>
      </c>
      <c r="I744" s="72">
        <f t="shared" si="220"/>
        <v>268</v>
      </c>
      <c r="J744" s="72">
        <f t="shared" si="221"/>
        <v>153</v>
      </c>
      <c r="K744" s="72">
        <f t="shared" si="222"/>
        <v>356</v>
      </c>
      <c r="L744" s="72">
        <f t="shared" si="223"/>
        <v>0</v>
      </c>
      <c r="M744" s="72">
        <f t="shared" si="224"/>
        <v>257</v>
      </c>
      <c r="N744" s="72">
        <v>0</v>
      </c>
      <c r="O744" s="146">
        <f t="shared" si="225"/>
        <v>2.004</v>
      </c>
      <c r="P744" s="157">
        <f>10%</f>
        <v>0.1</v>
      </c>
      <c r="Q744" s="146">
        <f t="shared" si="226"/>
        <v>0.16905000000000003</v>
      </c>
      <c r="R744" s="146">
        <f t="shared" si="227"/>
        <v>0.23500000000000013</v>
      </c>
      <c r="S744" s="146">
        <f t="shared" si="228"/>
        <v>0.2115000000000001</v>
      </c>
      <c r="T744" s="146">
        <f t="shared" si="229"/>
        <v>0.2115000000000001</v>
      </c>
      <c r="U744" s="146">
        <f t="shared" si="230"/>
        <v>0</v>
      </c>
      <c r="V744" s="146">
        <f t="shared" si="231"/>
        <v>0.42300000000000021</v>
      </c>
      <c r="W744" s="146">
        <f t="shared" si="232"/>
        <v>0.2115000000000001</v>
      </c>
      <c r="X744" s="146">
        <f t="shared" si="233"/>
        <v>0.2115000000000001</v>
      </c>
    </row>
    <row r="745" spans="2:24" x14ac:dyDescent="0.2">
      <c r="B745" s="1" t="str">
        <f t="shared" si="234"/>
        <v>光系49</v>
      </c>
      <c r="C745" s="72">
        <f t="shared" si="235"/>
        <v>49</v>
      </c>
      <c r="D745" s="71" t="s">
        <v>3156</v>
      </c>
      <c r="E745" s="72" t="str">
        <f t="shared" si="217"/>
        <v>神圣</v>
      </c>
      <c r="F745" s="72"/>
      <c r="G745" s="72">
        <f t="shared" si="218"/>
        <v>766</v>
      </c>
      <c r="H745" s="72">
        <f t="shared" si="219"/>
        <v>153</v>
      </c>
      <c r="I745" s="72">
        <f t="shared" si="220"/>
        <v>278</v>
      </c>
      <c r="J745" s="72">
        <f t="shared" si="221"/>
        <v>158</v>
      </c>
      <c r="K745" s="72">
        <f t="shared" si="222"/>
        <v>369</v>
      </c>
      <c r="L745" s="72">
        <f t="shared" si="223"/>
        <v>0</v>
      </c>
      <c r="M745" s="72">
        <f t="shared" si="224"/>
        <v>265</v>
      </c>
      <c r="N745" s="72">
        <v>0</v>
      </c>
      <c r="O745" s="146">
        <f t="shared" si="225"/>
        <v>2.0269999999999997</v>
      </c>
      <c r="P745" s="157">
        <f>10%</f>
        <v>0.1</v>
      </c>
      <c r="Q745" s="146">
        <f t="shared" si="226"/>
        <v>0.17020000000000005</v>
      </c>
      <c r="R745" s="146">
        <f t="shared" si="227"/>
        <v>0.24000000000000013</v>
      </c>
      <c r="S745" s="146">
        <f t="shared" si="228"/>
        <v>0.21600000000000011</v>
      </c>
      <c r="T745" s="146">
        <f t="shared" si="229"/>
        <v>0.21600000000000011</v>
      </c>
      <c r="U745" s="146">
        <f t="shared" si="230"/>
        <v>0</v>
      </c>
      <c r="V745" s="146">
        <f t="shared" si="231"/>
        <v>0.43200000000000022</v>
      </c>
      <c r="W745" s="146">
        <f t="shared" si="232"/>
        <v>0.21600000000000011</v>
      </c>
      <c r="X745" s="146">
        <f t="shared" si="233"/>
        <v>0.21600000000000011</v>
      </c>
    </row>
    <row r="746" spans="2:24" x14ac:dyDescent="0.2">
      <c r="B746" s="1" t="str">
        <f t="shared" si="234"/>
        <v>光系50</v>
      </c>
      <c r="C746" s="72">
        <f t="shared" si="235"/>
        <v>50</v>
      </c>
      <c r="D746" s="71" t="s">
        <v>3156</v>
      </c>
      <c r="E746" s="72" t="str">
        <f t="shared" si="217"/>
        <v>神圣</v>
      </c>
      <c r="F746" s="72"/>
      <c r="G746" s="72">
        <f t="shared" si="218"/>
        <v>791</v>
      </c>
      <c r="H746" s="72">
        <f t="shared" si="219"/>
        <v>157</v>
      </c>
      <c r="I746" s="72">
        <f t="shared" si="220"/>
        <v>288</v>
      </c>
      <c r="J746" s="72">
        <f t="shared" si="221"/>
        <v>163</v>
      </c>
      <c r="K746" s="72">
        <f t="shared" si="222"/>
        <v>381</v>
      </c>
      <c r="L746" s="72">
        <f t="shared" si="223"/>
        <v>0</v>
      </c>
      <c r="M746" s="72">
        <f t="shared" si="224"/>
        <v>273</v>
      </c>
      <c r="N746" s="72">
        <v>0</v>
      </c>
      <c r="O746" s="146">
        <f t="shared" si="225"/>
        <v>2.0499999999999998</v>
      </c>
      <c r="P746" s="157">
        <f>10%</f>
        <v>0.1</v>
      </c>
      <c r="Q746" s="146">
        <f t="shared" si="226"/>
        <v>0.17135000000000003</v>
      </c>
      <c r="R746" s="146">
        <f t="shared" si="227"/>
        <v>0.24500000000000013</v>
      </c>
      <c r="S746" s="146">
        <f t="shared" si="228"/>
        <v>0.22050000000000011</v>
      </c>
      <c r="T746" s="146">
        <f t="shared" si="229"/>
        <v>0.22050000000000011</v>
      </c>
      <c r="U746" s="146">
        <f t="shared" si="230"/>
        <v>0</v>
      </c>
      <c r="V746" s="146">
        <f t="shared" si="231"/>
        <v>0.44100000000000023</v>
      </c>
      <c r="W746" s="146">
        <f t="shared" si="232"/>
        <v>0.22050000000000011</v>
      </c>
      <c r="X746" s="146">
        <f t="shared" si="233"/>
        <v>0.22050000000000011</v>
      </c>
    </row>
    <row r="747" spans="2:24" x14ac:dyDescent="0.2">
      <c r="B747" s="1" t="str">
        <f t="shared" si="234"/>
        <v>光系51</v>
      </c>
      <c r="C747" s="72">
        <f t="shared" si="235"/>
        <v>51</v>
      </c>
      <c r="D747" s="71" t="s">
        <v>3156</v>
      </c>
      <c r="E747" s="72" t="str">
        <f t="shared" si="217"/>
        <v>神圣</v>
      </c>
      <c r="F747" s="72"/>
      <c r="G747" s="72">
        <f t="shared" si="218"/>
        <v>815</v>
      </c>
      <c r="H747" s="72">
        <f t="shared" si="219"/>
        <v>161</v>
      </c>
      <c r="I747" s="72">
        <f t="shared" si="220"/>
        <v>297</v>
      </c>
      <c r="J747" s="72">
        <f t="shared" si="221"/>
        <v>168</v>
      </c>
      <c r="K747" s="72">
        <f t="shared" si="222"/>
        <v>393</v>
      </c>
      <c r="L747" s="72">
        <f t="shared" si="223"/>
        <v>0</v>
      </c>
      <c r="M747" s="72">
        <f t="shared" si="224"/>
        <v>281</v>
      </c>
      <c r="N747" s="72">
        <v>0</v>
      </c>
      <c r="O747" s="146">
        <f t="shared" si="225"/>
        <v>2.073</v>
      </c>
      <c r="P747" s="157">
        <f>10%</f>
        <v>0.1</v>
      </c>
      <c r="Q747" s="146">
        <f t="shared" si="226"/>
        <v>0.17250000000000004</v>
      </c>
      <c r="R747" s="146">
        <f t="shared" si="227"/>
        <v>0.25000000000000011</v>
      </c>
      <c r="S747" s="146">
        <f t="shared" si="228"/>
        <v>0.22500000000000012</v>
      </c>
      <c r="T747" s="146">
        <f t="shared" si="229"/>
        <v>0.22500000000000012</v>
      </c>
      <c r="U747" s="146">
        <f t="shared" si="230"/>
        <v>0</v>
      </c>
      <c r="V747" s="146">
        <f t="shared" si="231"/>
        <v>0.45000000000000023</v>
      </c>
      <c r="W747" s="146">
        <f t="shared" si="232"/>
        <v>0.22500000000000012</v>
      </c>
      <c r="X747" s="146">
        <f t="shared" si="233"/>
        <v>0.22500000000000012</v>
      </c>
    </row>
    <row r="748" spans="2:24" x14ac:dyDescent="0.2">
      <c r="B748" s="1" t="str">
        <f t="shared" si="234"/>
        <v>光系52</v>
      </c>
      <c r="C748" s="72">
        <f t="shared" si="235"/>
        <v>52</v>
      </c>
      <c r="D748" s="71" t="s">
        <v>3156</v>
      </c>
      <c r="E748" s="72" t="str">
        <f t="shared" si="217"/>
        <v>神圣</v>
      </c>
      <c r="F748" s="72"/>
      <c r="G748" s="72">
        <f t="shared" si="218"/>
        <v>838</v>
      </c>
      <c r="H748" s="72">
        <f t="shared" si="219"/>
        <v>165</v>
      </c>
      <c r="I748" s="72">
        <f t="shared" si="220"/>
        <v>307</v>
      </c>
      <c r="J748" s="72">
        <f t="shared" si="221"/>
        <v>173</v>
      </c>
      <c r="K748" s="72">
        <f t="shared" si="222"/>
        <v>408</v>
      </c>
      <c r="L748" s="72">
        <f t="shared" si="223"/>
        <v>0</v>
      </c>
      <c r="M748" s="72">
        <f t="shared" si="224"/>
        <v>289</v>
      </c>
      <c r="N748" s="72">
        <v>0</v>
      </c>
      <c r="O748" s="146">
        <f t="shared" si="225"/>
        <v>2.0960000000000001</v>
      </c>
      <c r="P748" s="157">
        <f>10%</f>
        <v>0.1</v>
      </c>
      <c r="Q748" s="146">
        <f t="shared" si="226"/>
        <v>0.17365000000000005</v>
      </c>
      <c r="R748" s="146">
        <f t="shared" si="227"/>
        <v>0.25500000000000012</v>
      </c>
      <c r="S748" s="146">
        <f t="shared" si="228"/>
        <v>0.22950000000000012</v>
      </c>
      <c r="T748" s="146">
        <f t="shared" si="229"/>
        <v>0.22950000000000012</v>
      </c>
      <c r="U748" s="146">
        <f t="shared" si="230"/>
        <v>0</v>
      </c>
      <c r="V748" s="146">
        <f t="shared" si="231"/>
        <v>0.45900000000000024</v>
      </c>
      <c r="W748" s="146">
        <f t="shared" si="232"/>
        <v>0.22950000000000012</v>
      </c>
      <c r="X748" s="146">
        <f t="shared" si="233"/>
        <v>0.22950000000000012</v>
      </c>
    </row>
    <row r="749" spans="2:24" x14ac:dyDescent="0.2">
      <c r="B749" s="1" t="str">
        <f t="shared" si="234"/>
        <v>光系53</v>
      </c>
      <c r="C749" s="72">
        <f t="shared" si="235"/>
        <v>53</v>
      </c>
      <c r="D749" s="71" t="s">
        <v>3156</v>
      </c>
      <c r="E749" s="72" t="str">
        <f t="shared" si="217"/>
        <v>神圣</v>
      </c>
      <c r="F749" s="72"/>
      <c r="G749" s="72">
        <f t="shared" si="218"/>
        <v>863</v>
      </c>
      <c r="H749" s="72">
        <f t="shared" si="219"/>
        <v>169</v>
      </c>
      <c r="I749" s="72">
        <f t="shared" si="220"/>
        <v>317</v>
      </c>
      <c r="J749" s="72">
        <f t="shared" si="221"/>
        <v>179</v>
      </c>
      <c r="K749" s="72">
        <f t="shared" si="222"/>
        <v>421</v>
      </c>
      <c r="L749" s="72">
        <f t="shared" si="223"/>
        <v>0</v>
      </c>
      <c r="M749" s="72">
        <f t="shared" si="224"/>
        <v>298</v>
      </c>
      <c r="N749" s="72">
        <v>0</v>
      </c>
      <c r="O749" s="146">
        <f t="shared" si="225"/>
        <v>2.1189999999999998</v>
      </c>
      <c r="P749" s="157">
        <f>10%</f>
        <v>0.1</v>
      </c>
      <c r="Q749" s="146">
        <f t="shared" si="226"/>
        <v>0.17480000000000004</v>
      </c>
      <c r="R749" s="146">
        <f t="shared" si="227"/>
        <v>0.26000000000000012</v>
      </c>
      <c r="S749" s="146">
        <f t="shared" si="228"/>
        <v>0.23400000000000012</v>
      </c>
      <c r="T749" s="146">
        <f t="shared" si="229"/>
        <v>0.23400000000000012</v>
      </c>
      <c r="U749" s="146">
        <f t="shared" si="230"/>
        <v>0</v>
      </c>
      <c r="V749" s="146">
        <f t="shared" si="231"/>
        <v>0.46800000000000025</v>
      </c>
      <c r="W749" s="146">
        <f t="shared" si="232"/>
        <v>0.23400000000000012</v>
      </c>
      <c r="X749" s="146">
        <f t="shared" si="233"/>
        <v>0.23400000000000012</v>
      </c>
    </row>
    <row r="750" spans="2:24" x14ac:dyDescent="0.2">
      <c r="B750" s="1" t="str">
        <f t="shared" si="234"/>
        <v>光系54</v>
      </c>
      <c r="C750" s="72">
        <f t="shared" si="235"/>
        <v>54</v>
      </c>
      <c r="D750" s="71" t="s">
        <v>3156</v>
      </c>
      <c r="E750" s="72" t="str">
        <f t="shared" si="217"/>
        <v>神圣</v>
      </c>
      <c r="F750" s="72"/>
      <c r="G750" s="72">
        <f t="shared" si="218"/>
        <v>888</v>
      </c>
      <c r="H750" s="72">
        <f t="shared" si="219"/>
        <v>173</v>
      </c>
      <c r="I750" s="72">
        <f t="shared" si="220"/>
        <v>328</v>
      </c>
      <c r="J750" s="72">
        <f t="shared" si="221"/>
        <v>184</v>
      </c>
      <c r="K750" s="72">
        <f t="shared" si="222"/>
        <v>435</v>
      </c>
      <c r="L750" s="72">
        <f t="shared" si="223"/>
        <v>0</v>
      </c>
      <c r="M750" s="72">
        <f t="shared" si="224"/>
        <v>307</v>
      </c>
      <c r="N750" s="72">
        <v>0</v>
      </c>
      <c r="O750" s="146">
        <f t="shared" si="225"/>
        <v>2.1419999999999999</v>
      </c>
      <c r="P750" s="157">
        <f>10%</f>
        <v>0.1</v>
      </c>
      <c r="Q750" s="146">
        <f t="shared" si="226"/>
        <v>0.17595000000000005</v>
      </c>
      <c r="R750" s="146">
        <f t="shared" si="227"/>
        <v>0.26500000000000012</v>
      </c>
      <c r="S750" s="146">
        <f t="shared" si="228"/>
        <v>0.23850000000000013</v>
      </c>
      <c r="T750" s="146">
        <f t="shared" si="229"/>
        <v>0.23850000000000013</v>
      </c>
      <c r="U750" s="146">
        <f t="shared" si="230"/>
        <v>0</v>
      </c>
      <c r="V750" s="146">
        <f t="shared" si="231"/>
        <v>0.47700000000000026</v>
      </c>
      <c r="W750" s="146">
        <f t="shared" si="232"/>
        <v>0.23850000000000013</v>
      </c>
      <c r="X750" s="146">
        <f t="shared" si="233"/>
        <v>0.23850000000000013</v>
      </c>
    </row>
    <row r="751" spans="2:24" x14ac:dyDescent="0.2">
      <c r="B751" s="1" t="str">
        <f t="shared" si="234"/>
        <v>光系55</v>
      </c>
      <c r="C751" s="72">
        <f t="shared" si="235"/>
        <v>55</v>
      </c>
      <c r="D751" s="71" t="s">
        <v>3156</v>
      </c>
      <c r="E751" s="72" t="str">
        <f t="shared" si="217"/>
        <v>神圣</v>
      </c>
      <c r="F751" s="72"/>
      <c r="G751" s="72">
        <f t="shared" si="218"/>
        <v>913</v>
      </c>
      <c r="H751" s="72">
        <f t="shared" si="219"/>
        <v>177</v>
      </c>
      <c r="I751" s="72">
        <f t="shared" si="220"/>
        <v>338</v>
      </c>
      <c r="J751" s="72">
        <f t="shared" si="221"/>
        <v>189</v>
      </c>
      <c r="K751" s="72">
        <f t="shared" si="222"/>
        <v>448</v>
      </c>
      <c r="L751" s="72">
        <f t="shared" si="223"/>
        <v>0</v>
      </c>
      <c r="M751" s="72">
        <f t="shared" si="224"/>
        <v>316</v>
      </c>
      <c r="N751" s="72">
        <v>0</v>
      </c>
      <c r="O751" s="146">
        <f t="shared" si="225"/>
        <v>2.165</v>
      </c>
      <c r="P751" s="157">
        <f>10%</f>
        <v>0.1</v>
      </c>
      <c r="Q751" s="146">
        <f t="shared" si="226"/>
        <v>0.17710000000000004</v>
      </c>
      <c r="R751" s="146">
        <f t="shared" si="227"/>
        <v>0.27000000000000013</v>
      </c>
      <c r="S751" s="146">
        <f t="shared" si="228"/>
        <v>0.24300000000000013</v>
      </c>
      <c r="T751" s="146">
        <f t="shared" si="229"/>
        <v>0.24300000000000013</v>
      </c>
      <c r="U751" s="146">
        <f t="shared" si="230"/>
        <v>0</v>
      </c>
      <c r="V751" s="146">
        <f t="shared" si="231"/>
        <v>0.48600000000000027</v>
      </c>
      <c r="W751" s="146">
        <f t="shared" si="232"/>
        <v>0.24300000000000013</v>
      </c>
      <c r="X751" s="146">
        <f t="shared" si="233"/>
        <v>0.24300000000000013</v>
      </c>
    </row>
    <row r="752" spans="2:24" x14ac:dyDescent="0.2">
      <c r="B752" s="1" t="str">
        <f t="shared" si="234"/>
        <v>光系56</v>
      </c>
      <c r="C752" s="72">
        <f t="shared" si="235"/>
        <v>56</v>
      </c>
      <c r="D752" s="71" t="s">
        <v>3156</v>
      </c>
      <c r="E752" s="72" t="str">
        <f t="shared" si="217"/>
        <v>神圣</v>
      </c>
      <c r="F752" s="72"/>
      <c r="G752" s="72">
        <f t="shared" si="218"/>
        <v>940</v>
      </c>
      <c r="H752" s="72">
        <f t="shared" si="219"/>
        <v>181</v>
      </c>
      <c r="I752" s="72">
        <f t="shared" si="220"/>
        <v>349</v>
      </c>
      <c r="J752" s="72">
        <f t="shared" si="221"/>
        <v>195</v>
      </c>
      <c r="K752" s="72">
        <f t="shared" si="222"/>
        <v>463</v>
      </c>
      <c r="L752" s="72">
        <f t="shared" si="223"/>
        <v>0</v>
      </c>
      <c r="M752" s="72">
        <f t="shared" si="224"/>
        <v>325</v>
      </c>
      <c r="N752" s="72">
        <v>0</v>
      </c>
      <c r="O752" s="146">
        <f t="shared" si="225"/>
        <v>2.1879999999999997</v>
      </c>
      <c r="P752" s="157">
        <f>10%</f>
        <v>0.1</v>
      </c>
      <c r="Q752" s="146">
        <f t="shared" si="226"/>
        <v>0.17825000000000005</v>
      </c>
      <c r="R752" s="146">
        <f t="shared" si="227"/>
        <v>0.27500000000000013</v>
      </c>
      <c r="S752" s="146">
        <f t="shared" si="228"/>
        <v>0.24750000000000014</v>
      </c>
      <c r="T752" s="146">
        <f t="shared" si="229"/>
        <v>0.24750000000000014</v>
      </c>
      <c r="U752" s="146">
        <f t="shared" si="230"/>
        <v>0</v>
      </c>
      <c r="V752" s="146">
        <f t="shared" si="231"/>
        <v>0.49500000000000027</v>
      </c>
      <c r="W752" s="146">
        <f t="shared" si="232"/>
        <v>0.24750000000000014</v>
      </c>
      <c r="X752" s="146">
        <f t="shared" si="233"/>
        <v>0.24750000000000014</v>
      </c>
    </row>
    <row r="753" spans="2:24" x14ac:dyDescent="0.2">
      <c r="B753" s="1" t="str">
        <f t="shared" si="234"/>
        <v>光系57</v>
      </c>
      <c r="C753" s="72">
        <f t="shared" si="235"/>
        <v>57</v>
      </c>
      <c r="D753" s="71" t="s">
        <v>3156</v>
      </c>
      <c r="E753" s="72" t="str">
        <f t="shared" si="217"/>
        <v>神圣</v>
      </c>
      <c r="F753" s="72"/>
      <c r="G753" s="72">
        <f t="shared" si="218"/>
        <v>965</v>
      </c>
      <c r="H753" s="72">
        <f t="shared" si="219"/>
        <v>185</v>
      </c>
      <c r="I753" s="72">
        <f t="shared" si="220"/>
        <v>360</v>
      </c>
      <c r="J753" s="72">
        <f t="shared" si="221"/>
        <v>200</v>
      </c>
      <c r="K753" s="72">
        <f t="shared" si="222"/>
        <v>477</v>
      </c>
      <c r="L753" s="72">
        <f t="shared" si="223"/>
        <v>0</v>
      </c>
      <c r="M753" s="72">
        <f t="shared" si="224"/>
        <v>334</v>
      </c>
      <c r="N753" s="72">
        <v>0</v>
      </c>
      <c r="O753" s="146">
        <f t="shared" si="225"/>
        <v>2.2109999999999999</v>
      </c>
      <c r="P753" s="157">
        <f>10%</f>
        <v>0.1</v>
      </c>
      <c r="Q753" s="146">
        <f t="shared" si="226"/>
        <v>0.17940000000000006</v>
      </c>
      <c r="R753" s="146">
        <f t="shared" si="227"/>
        <v>0.28000000000000014</v>
      </c>
      <c r="S753" s="146">
        <f t="shared" si="228"/>
        <v>0.25200000000000011</v>
      </c>
      <c r="T753" s="146">
        <f t="shared" si="229"/>
        <v>0.25200000000000011</v>
      </c>
      <c r="U753" s="146">
        <f t="shared" si="230"/>
        <v>0</v>
      </c>
      <c r="V753" s="146">
        <f t="shared" si="231"/>
        <v>0.50400000000000023</v>
      </c>
      <c r="W753" s="146">
        <f t="shared" si="232"/>
        <v>0.25200000000000011</v>
      </c>
      <c r="X753" s="146">
        <f t="shared" si="233"/>
        <v>0.25200000000000011</v>
      </c>
    </row>
    <row r="754" spans="2:24" x14ac:dyDescent="0.2">
      <c r="B754" s="1" t="str">
        <f t="shared" si="234"/>
        <v>光系58</v>
      </c>
      <c r="C754" s="72">
        <f t="shared" si="235"/>
        <v>58</v>
      </c>
      <c r="D754" s="71" t="s">
        <v>3156</v>
      </c>
      <c r="E754" s="72" t="str">
        <f t="shared" si="217"/>
        <v>神圣</v>
      </c>
      <c r="F754" s="72"/>
      <c r="G754" s="72">
        <f t="shared" si="218"/>
        <v>991</v>
      </c>
      <c r="H754" s="72">
        <f t="shared" si="219"/>
        <v>189</v>
      </c>
      <c r="I754" s="72">
        <f t="shared" si="220"/>
        <v>371</v>
      </c>
      <c r="J754" s="72">
        <f t="shared" si="221"/>
        <v>206</v>
      </c>
      <c r="K754" s="72">
        <f t="shared" si="222"/>
        <v>492</v>
      </c>
      <c r="L754" s="72">
        <f t="shared" si="223"/>
        <v>0</v>
      </c>
      <c r="M754" s="72">
        <f t="shared" si="224"/>
        <v>343</v>
      </c>
      <c r="N754" s="72">
        <v>0</v>
      </c>
      <c r="O754" s="146">
        <f t="shared" si="225"/>
        <v>2.234</v>
      </c>
      <c r="P754" s="157">
        <f>10%</f>
        <v>0.1</v>
      </c>
      <c r="Q754" s="146">
        <f t="shared" si="226"/>
        <v>0.18055000000000004</v>
      </c>
      <c r="R754" s="146">
        <f t="shared" si="227"/>
        <v>0.28500000000000014</v>
      </c>
      <c r="S754" s="146">
        <f t="shared" si="228"/>
        <v>0.25650000000000017</v>
      </c>
      <c r="T754" s="146">
        <f t="shared" si="229"/>
        <v>0.25650000000000017</v>
      </c>
      <c r="U754" s="146">
        <f t="shared" si="230"/>
        <v>0</v>
      </c>
      <c r="V754" s="146">
        <f t="shared" si="231"/>
        <v>0.51300000000000034</v>
      </c>
      <c r="W754" s="146">
        <f t="shared" si="232"/>
        <v>0.25650000000000017</v>
      </c>
      <c r="X754" s="146">
        <f t="shared" si="233"/>
        <v>0.25650000000000017</v>
      </c>
    </row>
    <row r="755" spans="2:24" x14ac:dyDescent="0.2">
      <c r="B755" s="1" t="str">
        <f t="shared" si="234"/>
        <v>光系59</v>
      </c>
      <c r="C755" s="72">
        <f t="shared" si="235"/>
        <v>59</v>
      </c>
      <c r="D755" s="71" t="s">
        <v>3156</v>
      </c>
      <c r="E755" s="72" t="str">
        <f t="shared" si="217"/>
        <v>神圣</v>
      </c>
      <c r="F755" s="72"/>
      <c r="G755" s="72">
        <f t="shared" si="218"/>
        <v>1016</v>
      </c>
      <c r="H755" s="72">
        <f t="shared" si="219"/>
        <v>193</v>
      </c>
      <c r="I755" s="72">
        <f t="shared" si="220"/>
        <v>382</v>
      </c>
      <c r="J755" s="72">
        <f t="shared" si="221"/>
        <v>212</v>
      </c>
      <c r="K755" s="72">
        <f t="shared" si="222"/>
        <v>507</v>
      </c>
      <c r="L755" s="72">
        <f t="shared" si="223"/>
        <v>0</v>
      </c>
      <c r="M755" s="72">
        <f t="shared" si="224"/>
        <v>352</v>
      </c>
      <c r="N755" s="72">
        <v>0</v>
      </c>
      <c r="O755" s="146">
        <f t="shared" si="225"/>
        <v>2.2570000000000001</v>
      </c>
      <c r="P755" s="157">
        <f>10%</f>
        <v>0.1</v>
      </c>
      <c r="Q755" s="146">
        <f t="shared" si="226"/>
        <v>0.18170000000000006</v>
      </c>
      <c r="R755" s="146">
        <f t="shared" si="227"/>
        <v>0.29000000000000015</v>
      </c>
      <c r="S755" s="146">
        <f t="shared" si="228"/>
        <v>0.26100000000000012</v>
      </c>
      <c r="T755" s="146">
        <f t="shared" si="229"/>
        <v>0.26100000000000012</v>
      </c>
      <c r="U755" s="146">
        <f t="shared" si="230"/>
        <v>0</v>
      </c>
      <c r="V755" s="146">
        <f t="shared" si="231"/>
        <v>0.52200000000000024</v>
      </c>
      <c r="W755" s="146">
        <f t="shared" si="232"/>
        <v>0.26100000000000012</v>
      </c>
      <c r="X755" s="146">
        <f t="shared" si="233"/>
        <v>0.26100000000000012</v>
      </c>
    </row>
    <row r="756" spans="2:24" x14ac:dyDescent="0.2">
      <c r="B756" s="1" t="str">
        <f t="shared" si="234"/>
        <v>光系60</v>
      </c>
      <c r="C756" s="72">
        <f t="shared" si="235"/>
        <v>60</v>
      </c>
      <c r="D756" s="71" t="s">
        <v>3156</v>
      </c>
      <c r="E756" s="72" t="str">
        <f t="shared" si="217"/>
        <v>神圣</v>
      </c>
      <c r="F756" s="72"/>
      <c r="G756" s="72">
        <f t="shared" si="218"/>
        <v>1042</v>
      </c>
      <c r="H756" s="72">
        <f t="shared" si="219"/>
        <v>197</v>
      </c>
      <c r="I756" s="72">
        <f t="shared" si="220"/>
        <v>394</v>
      </c>
      <c r="J756" s="72">
        <f t="shared" si="221"/>
        <v>217</v>
      </c>
      <c r="K756" s="72">
        <f t="shared" si="222"/>
        <v>522</v>
      </c>
      <c r="L756" s="72">
        <f t="shared" si="223"/>
        <v>0</v>
      </c>
      <c r="M756" s="72">
        <f t="shared" si="224"/>
        <v>361</v>
      </c>
      <c r="N756" s="72">
        <v>0</v>
      </c>
      <c r="O756" s="146">
        <f t="shared" si="225"/>
        <v>2.2799999999999998</v>
      </c>
      <c r="P756" s="157">
        <f>10%</f>
        <v>0.1</v>
      </c>
      <c r="Q756" s="146">
        <f t="shared" si="226"/>
        <v>0.18285000000000004</v>
      </c>
      <c r="R756" s="146">
        <f t="shared" si="227"/>
        <v>0.29500000000000015</v>
      </c>
      <c r="S756" s="146">
        <f t="shared" si="228"/>
        <v>0.26550000000000018</v>
      </c>
      <c r="T756" s="146">
        <f t="shared" si="229"/>
        <v>0.26550000000000018</v>
      </c>
      <c r="U756" s="146">
        <f t="shared" si="230"/>
        <v>0</v>
      </c>
      <c r="V756" s="146">
        <f t="shared" si="231"/>
        <v>0.53100000000000036</v>
      </c>
      <c r="W756" s="146">
        <f t="shared" si="232"/>
        <v>0.26550000000000018</v>
      </c>
      <c r="X756" s="146">
        <f t="shared" si="233"/>
        <v>0.26550000000000018</v>
      </c>
    </row>
    <row r="757" spans="2:24" x14ac:dyDescent="0.2">
      <c r="B757" s="1" t="str">
        <f t="shared" si="234"/>
        <v>光系61</v>
      </c>
      <c r="C757" s="72">
        <f t="shared" si="235"/>
        <v>61</v>
      </c>
      <c r="D757" s="71" t="s">
        <v>3156</v>
      </c>
      <c r="E757" s="72" t="str">
        <f t="shared" si="217"/>
        <v>神圣</v>
      </c>
      <c r="F757" s="72"/>
      <c r="G757" s="72">
        <f t="shared" si="218"/>
        <v>1068</v>
      </c>
      <c r="H757" s="72">
        <f t="shared" si="219"/>
        <v>201</v>
      </c>
      <c r="I757" s="72">
        <f t="shared" si="220"/>
        <v>406</v>
      </c>
      <c r="J757" s="72">
        <f t="shared" si="221"/>
        <v>224</v>
      </c>
      <c r="K757" s="72">
        <f t="shared" si="222"/>
        <v>537</v>
      </c>
      <c r="L757" s="72">
        <f t="shared" si="223"/>
        <v>0</v>
      </c>
      <c r="M757" s="72">
        <f t="shared" si="224"/>
        <v>370</v>
      </c>
      <c r="N757" s="72">
        <v>0</v>
      </c>
      <c r="O757" s="146">
        <f t="shared" si="225"/>
        <v>2.3029999999999999</v>
      </c>
      <c r="P757" s="157">
        <f>10%</f>
        <v>0.1</v>
      </c>
      <c r="Q757" s="146">
        <f t="shared" si="226"/>
        <v>0.18400000000000005</v>
      </c>
      <c r="R757" s="146">
        <f t="shared" si="227"/>
        <v>0.30000000000000016</v>
      </c>
      <c r="S757" s="146">
        <f t="shared" si="228"/>
        <v>0.27000000000000013</v>
      </c>
      <c r="T757" s="146">
        <f t="shared" si="229"/>
        <v>0.27000000000000013</v>
      </c>
      <c r="U757" s="146">
        <f t="shared" si="230"/>
        <v>0</v>
      </c>
      <c r="V757" s="146">
        <f t="shared" si="231"/>
        <v>0.54000000000000026</v>
      </c>
      <c r="W757" s="146">
        <f t="shared" si="232"/>
        <v>0.27000000000000013</v>
      </c>
      <c r="X757" s="146">
        <f t="shared" si="233"/>
        <v>0.27000000000000013</v>
      </c>
    </row>
    <row r="758" spans="2:24" x14ac:dyDescent="0.2">
      <c r="B758" s="1" t="str">
        <f t="shared" si="234"/>
        <v>光系62</v>
      </c>
      <c r="C758" s="72">
        <f t="shared" si="235"/>
        <v>62</v>
      </c>
      <c r="D758" s="71" t="s">
        <v>3156</v>
      </c>
      <c r="E758" s="72" t="str">
        <f t="shared" si="217"/>
        <v>神圣</v>
      </c>
      <c r="F758" s="72"/>
      <c r="G758" s="72">
        <f t="shared" si="218"/>
        <v>1095</v>
      </c>
      <c r="H758" s="72">
        <f t="shared" si="219"/>
        <v>205</v>
      </c>
      <c r="I758" s="72">
        <f t="shared" si="220"/>
        <v>417</v>
      </c>
      <c r="J758" s="72">
        <f t="shared" si="221"/>
        <v>229</v>
      </c>
      <c r="K758" s="72">
        <f t="shared" si="222"/>
        <v>553</v>
      </c>
      <c r="L758" s="72">
        <f t="shared" si="223"/>
        <v>0</v>
      </c>
      <c r="M758" s="72">
        <f t="shared" si="224"/>
        <v>379</v>
      </c>
      <c r="N758" s="72">
        <v>0</v>
      </c>
      <c r="O758" s="146">
        <f t="shared" si="225"/>
        <v>2.3260000000000001</v>
      </c>
      <c r="P758" s="157">
        <f>10%</f>
        <v>0.1</v>
      </c>
      <c r="Q758" s="146">
        <f t="shared" si="226"/>
        <v>0.18515000000000006</v>
      </c>
      <c r="R758" s="146">
        <f t="shared" si="227"/>
        <v>0.30500000000000016</v>
      </c>
      <c r="S758" s="146">
        <f t="shared" si="228"/>
        <v>0.27450000000000019</v>
      </c>
      <c r="T758" s="146">
        <f t="shared" si="229"/>
        <v>0.27450000000000019</v>
      </c>
      <c r="U758" s="146">
        <f t="shared" si="230"/>
        <v>0</v>
      </c>
      <c r="V758" s="146">
        <f t="shared" si="231"/>
        <v>0.54900000000000038</v>
      </c>
      <c r="W758" s="146">
        <f t="shared" si="232"/>
        <v>0.27450000000000019</v>
      </c>
      <c r="X758" s="146">
        <f t="shared" si="233"/>
        <v>0.27450000000000019</v>
      </c>
    </row>
    <row r="759" spans="2:24" x14ac:dyDescent="0.2">
      <c r="B759" s="1" t="str">
        <f t="shared" si="234"/>
        <v>光系63</v>
      </c>
      <c r="C759" s="72">
        <f t="shared" si="235"/>
        <v>63</v>
      </c>
      <c r="D759" s="71" t="s">
        <v>3156</v>
      </c>
      <c r="E759" s="72" t="str">
        <f t="shared" si="217"/>
        <v>神圣</v>
      </c>
      <c r="F759" s="72"/>
      <c r="G759" s="72">
        <f t="shared" si="218"/>
        <v>1122</v>
      </c>
      <c r="H759" s="72">
        <f t="shared" si="219"/>
        <v>209</v>
      </c>
      <c r="I759" s="72">
        <f t="shared" si="220"/>
        <v>429</v>
      </c>
      <c r="J759" s="72">
        <f t="shared" si="221"/>
        <v>235</v>
      </c>
      <c r="K759" s="72">
        <f t="shared" si="222"/>
        <v>570</v>
      </c>
      <c r="L759" s="72">
        <f t="shared" si="223"/>
        <v>0</v>
      </c>
      <c r="M759" s="72">
        <f t="shared" si="224"/>
        <v>388</v>
      </c>
      <c r="N759" s="72">
        <v>0</v>
      </c>
      <c r="O759" s="146">
        <f t="shared" si="225"/>
        <v>2.3489999999999998</v>
      </c>
      <c r="P759" s="157">
        <f>10%</f>
        <v>0.1</v>
      </c>
      <c r="Q759" s="146">
        <f t="shared" si="226"/>
        <v>0.18630000000000005</v>
      </c>
      <c r="R759" s="146">
        <f t="shared" si="227"/>
        <v>0.31000000000000016</v>
      </c>
      <c r="S759" s="146">
        <f t="shared" si="228"/>
        <v>0.27900000000000014</v>
      </c>
      <c r="T759" s="146">
        <f t="shared" si="229"/>
        <v>0.27900000000000014</v>
      </c>
      <c r="U759" s="146">
        <f t="shared" si="230"/>
        <v>0</v>
      </c>
      <c r="V759" s="146">
        <f t="shared" si="231"/>
        <v>0.55800000000000027</v>
      </c>
      <c r="W759" s="146">
        <f t="shared" si="232"/>
        <v>0.27900000000000014</v>
      </c>
      <c r="X759" s="146">
        <f t="shared" si="233"/>
        <v>0.27900000000000014</v>
      </c>
    </row>
    <row r="760" spans="2:24" x14ac:dyDescent="0.2">
      <c r="B760" s="1" t="str">
        <f t="shared" si="234"/>
        <v>光系64</v>
      </c>
      <c r="C760" s="72">
        <f t="shared" si="235"/>
        <v>64</v>
      </c>
      <c r="D760" s="71" t="s">
        <v>3156</v>
      </c>
      <c r="E760" s="72" t="str">
        <f t="shared" si="217"/>
        <v>神圣</v>
      </c>
      <c r="F760" s="72"/>
      <c r="G760" s="72">
        <f t="shared" si="218"/>
        <v>1150</v>
      </c>
      <c r="H760" s="72">
        <f t="shared" si="219"/>
        <v>213</v>
      </c>
      <c r="I760" s="72">
        <f t="shared" si="220"/>
        <v>442</v>
      </c>
      <c r="J760" s="72">
        <f t="shared" si="221"/>
        <v>241</v>
      </c>
      <c r="K760" s="72">
        <f t="shared" si="222"/>
        <v>586</v>
      </c>
      <c r="L760" s="72">
        <f t="shared" si="223"/>
        <v>0</v>
      </c>
      <c r="M760" s="72">
        <f t="shared" si="224"/>
        <v>397</v>
      </c>
      <c r="N760" s="72">
        <v>0</v>
      </c>
      <c r="O760" s="146">
        <f t="shared" si="225"/>
        <v>2.3719999999999999</v>
      </c>
      <c r="P760" s="157">
        <f>10%</f>
        <v>0.1</v>
      </c>
      <c r="Q760" s="146">
        <f t="shared" si="226"/>
        <v>0.18745000000000006</v>
      </c>
      <c r="R760" s="146">
        <f t="shared" si="227"/>
        <v>0.31500000000000017</v>
      </c>
      <c r="S760" s="146">
        <f t="shared" si="228"/>
        <v>0.2835000000000002</v>
      </c>
      <c r="T760" s="146">
        <f t="shared" si="229"/>
        <v>0.2835000000000002</v>
      </c>
      <c r="U760" s="146">
        <f t="shared" si="230"/>
        <v>0</v>
      </c>
      <c r="V760" s="146">
        <f t="shared" si="231"/>
        <v>0.56700000000000039</v>
      </c>
      <c r="W760" s="146">
        <f t="shared" si="232"/>
        <v>0.2835000000000002</v>
      </c>
      <c r="X760" s="146">
        <f t="shared" si="233"/>
        <v>0.2835000000000002</v>
      </c>
    </row>
    <row r="761" spans="2:24" x14ac:dyDescent="0.2">
      <c r="B761" s="1" t="str">
        <f t="shared" si="234"/>
        <v>光系65</v>
      </c>
      <c r="C761" s="72">
        <f t="shared" si="235"/>
        <v>65</v>
      </c>
      <c r="D761" s="71" t="s">
        <v>3156</v>
      </c>
      <c r="E761" s="72" t="str">
        <f t="shared" si="217"/>
        <v>神圣</v>
      </c>
      <c r="F761" s="72"/>
      <c r="G761" s="72">
        <f t="shared" si="218"/>
        <v>1177</v>
      </c>
      <c r="H761" s="72">
        <f t="shared" si="219"/>
        <v>217</v>
      </c>
      <c r="I761" s="72">
        <f t="shared" si="220"/>
        <v>455</v>
      </c>
      <c r="J761" s="72">
        <f t="shared" si="221"/>
        <v>247</v>
      </c>
      <c r="K761" s="72">
        <f t="shared" si="222"/>
        <v>603</v>
      </c>
      <c r="L761" s="72">
        <f t="shared" si="223"/>
        <v>0</v>
      </c>
      <c r="M761" s="72">
        <f t="shared" si="224"/>
        <v>407</v>
      </c>
      <c r="N761" s="72">
        <v>0</v>
      </c>
      <c r="O761" s="146">
        <f t="shared" si="225"/>
        <v>2.395</v>
      </c>
      <c r="P761" s="157">
        <f>10%</f>
        <v>0.1</v>
      </c>
      <c r="Q761" s="146">
        <f t="shared" si="226"/>
        <v>0.18860000000000005</v>
      </c>
      <c r="R761" s="146">
        <f t="shared" si="227"/>
        <v>0.32000000000000017</v>
      </c>
      <c r="S761" s="146">
        <f t="shared" si="228"/>
        <v>0.28800000000000014</v>
      </c>
      <c r="T761" s="146">
        <f t="shared" si="229"/>
        <v>0.28800000000000014</v>
      </c>
      <c r="U761" s="146">
        <f t="shared" si="230"/>
        <v>0</v>
      </c>
      <c r="V761" s="146">
        <f t="shared" si="231"/>
        <v>0.57600000000000029</v>
      </c>
      <c r="W761" s="146">
        <f t="shared" si="232"/>
        <v>0.28800000000000014</v>
      </c>
      <c r="X761" s="146">
        <f t="shared" si="233"/>
        <v>0.28800000000000014</v>
      </c>
    </row>
    <row r="762" spans="2:24" x14ac:dyDescent="0.2">
      <c r="B762" s="1" t="str">
        <f t="shared" si="234"/>
        <v>光系66</v>
      </c>
      <c r="C762" s="72">
        <f t="shared" si="235"/>
        <v>66</v>
      </c>
      <c r="D762" s="71" t="s">
        <v>3156</v>
      </c>
      <c r="E762" s="72" t="str">
        <f t="shared" si="217"/>
        <v>神圣</v>
      </c>
      <c r="F762" s="72"/>
      <c r="G762" s="72">
        <f t="shared" si="218"/>
        <v>1204</v>
      </c>
      <c r="H762" s="72">
        <f t="shared" si="219"/>
        <v>221</v>
      </c>
      <c r="I762" s="72">
        <f t="shared" si="220"/>
        <v>467</v>
      </c>
      <c r="J762" s="72">
        <f t="shared" si="221"/>
        <v>252</v>
      </c>
      <c r="K762" s="72">
        <f t="shared" si="222"/>
        <v>620</v>
      </c>
      <c r="L762" s="72">
        <f t="shared" si="223"/>
        <v>0</v>
      </c>
      <c r="M762" s="72">
        <f t="shared" si="224"/>
        <v>417</v>
      </c>
      <c r="N762" s="72">
        <v>0</v>
      </c>
      <c r="O762" s="146">
        <f t="shared" si="225"/>
        <v>2.4179999999999997</v>
      </c>
      <c r="P762" s="157">
        <f>10%</f>
        <v>0.1</v>
      </c>
      <c r="Q762" s="146">
        <f t="shared" si="226"/>
        <v>0.18975000000000006</v>
      </c>
      <c r="R762" s="146">
        <f t="shared" si="227"/>
        <v>0.32500000000000018</v>
      </c>
      <c r="S762" s="146">
        <f t="shared" si="228"/>
        <v>0.2925000000000002</v>
      </c>
      <c r="T762" s="146">
        <f t="shared" si="229"/>
        <v>0.2925000000000002</v>
      </c>
      <c r="U762" s="146">
        <f t="shared" si="230"/>
        <v>0</v>
      </c>
      <c r="V762" s="146">
        <f t="shared" si="231"/>
        <v>0.58500000000000041</v>
      </c>
      <c r="W762" s="146">
        <f t="shared" si="232"/>
        <v>0.2925000000000002</v>
      </c>
      <c r="X762" s="146">
        <f t="shared" si="233"/>
        <v>0.2925000000000002</v>
      </c>
    </row>
    <row r="763" spans="2:24" x14ac:dyDescent="0.2">
      <c r="B763" s="1" t="str">
        <f t="shared" si="234"/>
        <v>光系67</v>
      </c>
      <c r="C763" s="72">
        <f t="shared" si="235"/>
        <v>67</v>
      </c>
      <c r="D763" s="71" t="s">
        <v>3156</v>
      </c>
      <c r="E763" s="72" t="str">
        <f t="shared" si="217"/>
        <v>神圣</v>
      </c>
      <c r="F763" s="72"/>
      <c r="G763" s="72">
        <f t="shared" si="218"/>
        <v>1230</v>
      </c>
      <c r="H763" s="72">
        <f t="shared" si="219"/>
        <v>225</v>
      </c>
      <c r="I763" s="72">
        <f t="shared" si="220"/>
        <v>480</v>
      </c>
      <c r="J763" s="72">
        <f t="shared" si="221"/>
        <v>259</v>
      </c>
      <c r="K763" s="72">
        <f t="shared" si="222"/>
        <v>637</v>
      </c>
      <c r="L763" s="72">
        <f t="shared" si="223"/>
        <v>0</v>
      </c>
      <c r="M763" s="72">
        <f t="shared" si="224"/>
        <v>427</v>
      </c>
      <c r="N763" s="72">
        <v>0</v>
      </c>
      <c r="O763" s="146">
        <f t="shared" si="225"/>
        <v>2.4409999999999998</v>
      </c>
      <c r="P763" s="157">
        <f>10%</f>
        <v>0.1</v>
      </c>
      <c r="Q763" s="146">
        <f t="shared" si="226"/>
        <v>0.19090000000000007</v>
      </c>
      <c r="R763" s="146">
        <f t="shared" si="227"/>
        <v>0.33000000000000018</v>
      </c>
      <c r="S763" s="146">
        <f t="shared" si="228"/>
        <v>0.29700000000000015</v>
      </c>
      <c r="T763" s="146">
        <f t="shared" si="229"/>
        <v>0.29700000000000015</v>
      </c>
      <c r="U763" s="146">
        <f t="shared" si="230"/>
        <v>0</v>
      </c>
      <c r="V763" s="146">
        <f t="shared" si="231"/>
        <v>0.59400000000000031</v>
      </c>
      <c r="W763" s="146">
        <f t="shared" si="232"/>
        <v>0.29700000000000015</v>
      </c>
      <c r="X763" s="146">
        <f t="shared" si="233"/>
        <v>0.29700000000000015</v>
      </c>
    </row>
    <row r="764" spans="2:24" x14ac:dyDescent="0.2">
      <c r="B764" s="1" t="str">
        <f t="shared" si="234"/>
        <v>光系68</v>
      </c>
      <c r="C764" s="72">
        <f t="shared" si="235"/>
        <v>68</v>
      </c>
      <c r="D764" s="71" t="s">
        <v>3156</v>
      </c>
      <c r="E764" s="72" t="str">
        <f t="shared" si="217"/>
        <v>神圣</v>
      </c>
      <c r="F764" s="72"/>
      <c r="G764" s="72">
        <f t="shared" si="218"/>
        <v>1258</v>
      </c>
      <c r="H764" s="72">
        <f t="shared" si="219"/>
        <v>229</v>
      </c>
      <c r="I764" s="72">
        <f t="shared" si="220"/>
        <v>493</v>
      </c>
      <c r="J764" s="72">
        <f t="shared" si="221"/>
        <v>265</v>
      </c>
      <c r="K764" s="72">
        <f t="shared" si="222"/>
        <v>655</v>
      </c>
      <c r="L764" s="72">
        <f t="shared" si="223"/>
        <v>0</v>
      </c>
      <c r="M764" s="72">
        <f t="shared" si="224"/>
        <v>437</v>
      </c>
      <c r="N764" s="72">
        <v>0</v>
      </c>
      <c r="O764" s="146">
        <f t="shared" si="225"/>
        <v>2.464</v>
      </c>
      <c r="P764" s="157">
        <f>10%</f>
        <v>0.1</v>
      </c>
      <c r="Q764" s="146">
        <f t="shared" si="226"/>
        <v>0.19205000000000005</v>
      </c>
      <c r="R764" s="146">
        <f t="shared" si="227"/>
        <v>0.33500000000000019</v>
      </c>
      <c r="S764" s="146">
        <f t="shared" si="228"/>
        <v>0.30150000000000021</v>
      </c>
      <c r="T764" s="146">
        <f t="shared" si="229"/>
        <v>0.30150000000000021</v>
      </c>
      <c r="U764" s="146">
        <f t="shared" si="230"/>
        <v>0</v>
      </c>
      <c r="V764" s="146">
        <f t="shared" si="231"/>
        <v>0.60300000000000042</v>
      </c>
      <c r="W764" s="146">
        <f t="shared" si="232"/>
        <v>0.30150000000000021</v>
      </c>
      <c r="X764" s="146">
        <f t="shared" si="233"/>
        <v>0.30150000000000021</v>
      </c>
    </row>
    <row r="765" spans="2:24" x14ac:dyDescent="0.2">
      <c r="B765" s="1" t="str">
        <f t="shared" si="234"/>
        <v>光系69</v>
      </c>
      <c r="C765" s="72">
        <f t="shared" si="235"/>
        <v>69</v>
      </c>
      <c r="D765" s="71" t="s">
        <v>3156</v>
      </c>
      <c r="E765" s="72" t="str">
        <f t="shared" si="217"/>
        <v>神圣</v>
      </c>
      <c r="F765" s="72"/>
      <c r="G765" s="72">
        <f t="shared" si="218"/>
        <v>1286</v>
      </c>
      <c r="H765" s="72">
        <f t="shared" si="219"/>
        <v>233</v>
      </c>
      <c r="I765" s="72">
        <f t="shared" si="220"/>
        <v>507</v>
      </c>
      <c r="J765" s="72">
        <f t="shared" si="221"/>
        <v>271</v>
      </c>
      <c r="K765" s="72">
        <f t="shared" si="222"/>
        <v>672</v>
      </c>
      <c r="L765" s="72">
        <f t="shared" si="223"/>
        <v>0</v>
      </c>
      <c r="M765" s="72">
        <f t="shared" si="224"/>
        <v>447</v>
      </c>
      <c r="N765" s="72">
        <v>0</v>
      </c>
      <c r="O765" s="146">
        <f t="shared" si="225"/>
        <v>2.4870000000000001</v>
      </c>
      <c r="P765" s="157">
        <f>10%</f>
        <v>0.1</v>
      </c>
      <c r="Q765" s="146">
        <f t="shared" si="226"/>
        <v>0.19320000000000007</v>
      </c>
      <c r="R765" s="146">
        <f t="shared" si="227"/>
        <v>0.34000000000000019</v>
      </c>
      <c r="S765" s="146">
        <f t="shared" si="228"/>
        <v>0.30600000000000016</v>
      </c>
      <c r="T765" s="146">
        <f t="shared" si="229"/>
        <v>0.30600000000000016</v>
      </c>
      <c r="U765" s="146">
        <f t="shared" si="230"/>
        <v>0</v>
      </c>
      <c r="V765" s="146">
        <f t="shared" si="231"/>
        <v>0.61200000000000032</v>
      </c>
      <c r="W765" s="146">
        <f t="shared" si="232"/>
        <v>0.30600000000000016</v>
      </c>
      <c r="X765" s="146">
        <f t="shared" si="233"/>
        <v>0.30600000000000016</v>
      </c>
    </row>
    <row r="766" spans="2:24" x14ac:dyDescent="0.2">
      <c r="B766" s="1" t="str">
        <f t="shared" si="234"/>
        <v>光系70</v>
      </c>
      <c r="C766" s="72">
        <f t="shared" si="235"/>
        <v>70</v>
      </c>
      <c r="D766" s="71" t="s">
        <v>3156</v>
      </c>
      <c r="E766" s="72" t="str">
        <f t="shared" si="217"/>
        <v>神圣</v>
      </c>
      <c r="F766" s="72"/>
      <c r="G766" s="72">
        <f t="shared" si="218"/>
        <v>1315</v>
      </c>
      <c r="H766" s="72">
        <f t="shared" si="219"/>
        <v>237</v>
      </c>
      <c r="I766" s="72">
        <f t="shared" si="220"/>
        <v>520</v>
      </c>
      <c r="J766" s="72">
        <f t="shared" si="221"/>
        <v>278</v>
      </c>
      <c r="K766" s="72">
        <f t="shared" si="222"/>
        <v>690</v>
      </c>
      <c r="L766" s="72">
        <f t="shared" si="223"/>
        <v>0</v>
      </c>
      <c r="M766" s="72">
        <f t="shared" si="224"/>
        <v>457</v>
      </c>
      <c r="N766" s="72">
        <v>0</v>
      </c>
      <c r="O766" s="146">
        <f t="shared" si="225"/>
        <v>2.5100000000000002</v>
      </c>
      <c r="P766" s="157">
        <f>10%</f>
        <v>0.1</v>
      </c>
      <c r="Q766" s="146">
        <f t="shared" si="226"/>
        <v>0.19435000000000005</v>
      </c>
      <c r="R766" s="146">
        <f t="shared" si="227"/>
        <v>0.3450000000000002</v>
      </c>
      <c r="S766" s="146">
        <f t="shared" si="228"/>
        <v>0.31050000000000022</v>
      </c>
      <c r="T766" s="146">
        <f t="shared" si="229"/>
        <v>0.31050000000000022</v>
      </c>
      <c r="U766" s="146">
        <f t="shared" si="230"/>
        <v>0</v>
      </c>
      <c r="V766" s="146">
        <f t="shared" si="231"/>
        <v>0.62100000000000044</v>
      </c>
      <c r="W766" s="146">
        <f t="shared" si="232"/>
        <v>0.31050000000000022</v>
      </c>
      <c r="X766" s="146">
        <f t="shared" si="233"/>
        <v>0.31050000000000022</v>
      </c>
    </row>
    <row r="767" spans="2:24" x14ac:dyDescent="0.2">
      <c r="B767" s="1" t="str">
        <f t="shared" si="234"/>
        <v>光系71</v>
      </c>
      <c r="C767" s="72">
        <f t="shared" si="235"/>
        <v>71</v>
      </c>
      <c r="D767" s="71" t="s">
        <v>3156</v>
      </c>
      <c r="E767" s="72" t="str">
        <f t="shared" si="217"/>
        <v>神圣</v>
      </c>
      <c r="F767" s="72"/>
      <c r="G767" s="72">
        <f t="shared" si="218"/>
        <v>1343</v>
      </c>
      <c r="H767" s="72">
        <f t="shared" si="219"/>
        <v>241</v>
      </c>
      <c r="I767" s="72">
        <f t="shared" si="220"/>
        <v>535</v>
      </c>
      <c r="J767" s="72">
        <f t="shared" si="221"/>
        <v>284</v>
      </c>
      <c r="K767" s="72">
        <f t="shared" si="222"/>
        <v>709</v>
      </c>
      <c r="L767" s="72">
        <f t="shared" si="223"/>
        <v>0</v>
      </c>
      <c r="M767" s="72">
        <f t="shared" si="224"/>
        <v>467</v>
      </c>
      <c r="N767" s="72">
        <v>0</v>
      </c>
      <c r="O767" s="146">
        <f t="shared" si="225"/>
        <v>2.5329999999999999</v>
      </c>
      <c r="P767" s="157">
        <f>10%</f>
        <v>0.1</v>
      </c>
      <c r="Q767" s="146">
        <f t="shared" si="226"/>
        <v>0.19550000000000006</v>
      </c>
      <c r="R767" s="146">
        <f t="shared" si="227"/>
        <v>0.3500000000000002</v>
      </c>
      <c r="S767" s="146">
        <f t="shared" si="228"/>
        <v>0.31500000000000017</v>
      </c>
      <c r="T767" s="146">
        <f t="shared" si="229"/>
        <v>0.31500000000000017</v>
      </c>
      <c r="U767" s="146">
        <f t="shared" si="230"/>
        <v>0</v>
      </c>
      <c r="V767" s="146">
        <f t="shared" si="231"/>
        <v>0.63000000000000034</v>
      </c>
      <c r="W767" s="146">
        <f t="shared" si="232"/>
        <v>0.31500000000000017</v>
      </c>
      <c r="X767" s="146">
        <f t="shared" si="233"/>
        <v>0.31500000000000017</v>
      </c>
    </row>
    <row r="768" spans="2:24" x14ac:dyDescent="0.2">
      <c r="B768" s="1" t="str">
        <f t="shared" si="234"/>
        <v>光系72</v>
      </c>
      <c r="C768" s="72">
        <f t="shared" si="235"/>
        <v>72</v>
      </c>
      <c r="D768" s="71" t="s">
        <v>3156</v>
      </c>
      <c r="E768" s="72" t="str">
        <f t="shared" si="217"/>
        <v>神圣</v>
      </c>
      <c r="F768" s="72"/>
      <c r="G768" s="72">
        <f t="shared" si="218"/>
        <v>1371</v>
      </c>
      <c r="H768" s="72">
        <f t="shared" si="219"/>
        <v>245</v>
      </c>
      <c r="I768" s="72">
        <f t="shared" si="220"/>
        <v>549</v>
      </c>
      <c r="J768" s="72">
        <f t="shared" si="221"/>
        <v>290</v>
      </c>
      <c r="K768" s="72">
        <f t="shared" si="222"/>
        <v>727</v>
      </c>
      <c r="L768" s="72">
        <f t="shared" si="223"/>
        <v>0</v>
      </c>
      <c r="M768" s="72">
        <f t="shared" si="224"/>
        <v>477</v>
      </c>
      <c r="N768" s="72">
        <v>0</v>
      </c>
      <c r="O768" s="146">
        <f t="shared" si="225"/>
        <v>2.556</v>
      </c>
      <c r="P768" s="157">
        <f>10%</f>
        <v>0.1</v>
      </c>
      <c r="Q768" s="146">
        <f t="shared" si="226"/>
        <v>0.19665000000000007</v>
      </c>
      <c r="R768" s="146">
        <f t="shared" si="227"/>
        <v>0.3550000000000002</v>
      </c>
      <c r="S768" s="146">
        <f t="shared" si="228"/>
        <v>0.31950000000000023</v>
      </c>
      <c r="T768" s="146">
        <f t="shared" si="229"/>
        <v>0.31950000000000023</v>
      </c>
      <c r="U768" s="146">
        <f t="shared" si="230"/>
        <v>0</v>
      </c>
      <c r="V768" s="146">
        <f t="shared" si="231"/>
        <v>0.63900000000000046</v>
      </c>
      <c r="W768" s="146">
        <f t="shared" si="232"/>
        <v>0.31950000000000023</v>
      </c>
      <c r="X768" s="146">
        <f t="shared" si="233"/>
        <v>0.31950000000000023</v>
      </c>
    </row>
    <row r="769" spans="2:24" x14ac:dyDescent="0.2">
      <c r="B769" s="1" t="str">
        <f t="shared" si="234"/>
        <v>光系73</v>
      </c>
      <c r="C769" s="72">
        <f t="shared" si="235"/>
        <v>73</v>
      </c>
      <c r="D769" s="71" t="s">
        <v>3156</v>
      </c>
      <c r="E769" s="72" t="str">
        <f t="shared" si="217"/>
        <v>神圣</v>
      </c>
      <c r="F769" s="72"/>
      <c r="G769" s="72">
        <f t="shared" si="218"/>
        <v>1399</v>
      </c>
      <c r="H769" s="72">
        <f t="shared" si="219"/>
        <v>249</v>
      </c>
      <c r="I769" s="72">
        <f t="shared" si="220"/>
        <v>563</v>
      </c>
      <c r="J769" s="72">
        <f t="shared" si="221"/>
        <v>297</v>
      </c>
      <c r="K769" s="72">
        <f t="shared" si="222"/>
        <v>746</v>
      </c>
      <c r="L769" s="72">
        <f t="shared" si="223"/>
        <v>0</v>
      </c>
      <c r="M769" s="72">
        <f t="shared" si="224"/>
        <v>487</v>
      </c>
      <c r="N769" s="72">
        <v>0</v>
      </c>
      <c r="O769" s="146">
        <f t="shared" si="225"/>
        <v>2.5789999999999997</v>
      </c>
      <c r="P769" s="157">
        <f>10%</f>
        <v>0.1</v>
      </c>
      <c r="Q769" s="146">
        <f t="shared" si="226"/>
        <v>0.19780000000000006</v>
      </c>
      <c r="R769" s="146">
        <f t="shared" si="227"/>
        <v>0.36000000000000021</v>
      </c>
      <c r="S769" s="146">
        <f t="shared" si="228"/>
        <v>0.32400000000000018</v>
      </c>
      <c r="T769" s="146">
        <f t="shared" si="229"/>
        <v>0.32400000000000018</v>
      </c>
      <c r="U769" s="146">
        <f t="shared" si="230"/>
        <v>0</v>
      </c>
      <c r="V769" s="146">
        <f t="shared" si="231"/>
        <v>0.64800000000000035</v>
      </c>
      <c r="W769" s="146">
        <f t="shared" si="232"/>
        <v>0.32400000000000018</v>
      </c>
      <c r="X769" s="146">
        <f t="shared" si="233"/>
        <v>0.32400000000000018</v>
      </c>
    </row>
    <row r="770" spans="2:24" x14ac:dyDescent="0.2">
      <c r="B770" s="1" t="str">
        <f t="shared" si="234"/>
        <v>光系74</v>
      </c>
      <c r="C770" s="72">
        <f t="shared" si="235"/>
        <v>74</v>
      </c>
      <c r="D770" s="71" t="s">
        <v>3156</v>
      </c>
      <c r="E770" s="72" t="str">
        <f t="shared" si="217"/>
        <v>神圣</v>
      </c>
      <c r="F770" s="72"/>
      <c r="G770" s="72">
        <f t="shared" si="218"/>
        <v>1428</v>
      </c>
      <c r="H770" s="72">
        <f t="shared" si="219"/>
        <v>254</v>
      </c>
      <c r="I770" s="72">
        <f t="shared" si="220"/>
        <v>577</v>
      </c>
      <c r="J770" s="72">
        <f t="shared" si="221"/>
        <v>303</v>
      </c>
      <c r="K770" s="72">
        <f t="shared" si="222"/>
        <v>765</v>
      </c>
      <c r="L770" s="72">
        <f t="shared" si="223"/>
        <v>0</v>
      </c>
      <c r="M770" s="72">
        <f t="shared" si="224"/>
        <v>497</v>
      </c>
      <c r="N770" s="72">
        <v>0</v>
      </c>
      <c r="O770" s="146">
        <f t="shared" si="225"/>
        <v>2.6019999999999999</v>
      </c>
      <c r="P770" s="157">
        <f>10%</f>
        <v>0.1</v>
      </c>
      <c r="Q770" s="146">
        <f t="shared" si="226"/>
        <v>0.19895000000000007</v>
      </c>
      <c r="R770" s="146">
        <f t="shared" si="227"/>
        <v>0.36500000000000021</v>
      </c>
      <c r="S770" s="146">
        <f t="shared" si="228"/>
        <v>0.32850000000000024</v>
      </c>
      <c r="T770" s="146">
        <f t="shared" si="229"/>
        <v>0.32850000000000024</v>
      </c>
      <c r="U770" s="146">
        <f t="shared" si="230"/>
        <v>0</v>
      </c>
      <c r="V770" s="146">
        <f t="shared" si="231"/>
        <v>0.65700000000000047</v>
      </c>
      <c r="W770" s="146">
        <f t="shared" si="232"/>
        <v>0.32850000000000024</v>
      </c>
      <c r="X770" s="146">
        <f t="shared" si="233"/>
        <v>0.32850000000000024</v>
      </c>
    </row>
    <row r="771" spans="2:24" x14ac:dyDescent="0.2">
      <c r="B771" s="1" t="str">
        <f t="shared" si="234"/>
        <v>光系75</v>
      </c>
      <c r="C771" s="72">
        <f t="shared" si="235"/>
        <v>75</v>
      </c>
      <c r="D771" s="71" t="s">
        <v>3156</v>
      </c>
      <c r="E771" s="72" t="str">
        <f t="shared" si="217"/>
        <v>神圣</v>
      </c>
      <c r="F771" s="72"/>
      <c r="G771" s="72">
        <f t="shared" si="218"/>
        <v>1456</v>
      </c>
      <c r="H771" s="72">
        <f t="shared" si="219"/>
        <v>259</v>
      </c>
      <c r="I771" s="72">
        <f t="shared" si="220"/>
        <v>592</v>
      </c>
      <c r="J771" s="72">
        <f t="shared" si="221"/>
        <v>310</v>
      </c>
      <c r="K771" s="72">
        <f t="shared" si="222"/>
        <v>786</v>
      </c>
      <c r="L771" s="72">
        <f t="shared" si="223"/>
        <v>0</v>
      </c>
      <c r="M771" s="72">
        <f t="shared" si="224"/>
        <v>507</v>
      </c>
      <c r="N771" s="72">
        <v>0</v>
      </c>
      <c r="O771" s="146">
        <f t="shared" si="225"/>
        <v>2.625</v>
      </c>
      <c r="P771" s="157">
        <f>10%</f>
        <v>0.1</v>
      </c>
      <c r="Q771" s="146">
        <f t="shared" si="226"/>
        <v>0.20010000000000006</v>
      </c>
      <c r="R771" s="146">
        <f t="shared" si="227"/>
        <v>0.37000000000000022</v>
      </c>
      <c r="S771" s="146">
        <f t="shared" si="228"/>
        <v>0.33300000000000018</v>
      </c>
      <c r="T771" s="146">
        <f t="shared" si="229"/>
        <v>0.33300000000000018</v>
      </c>
      <c r="U771" s="146">
        <f t="shared" si="230"/>
        <v>0</v>
      </c>
      <c r="V771" s="146">
        <f t="shared" si="231"/>
        <v>0.66600000000000037</v>
      </c>
      <c r="W771" s="146">
        <f t="shared" si="232"/>
        <v>0.33300000000000018</v>
      </c>
      <c r="X771" s="146">
        <f t="shared" si="233"/>
        <v>0.33300000000000018</v>
      </c>
    </row>
    <row r="772" spans="2:24" x14ac:dyDescent="0.2">
      <c r="B772" s="1" t="str">
        <f t="shared" si="234"/>
        <v>光系76</v>
      </c>
      <c r="C772" s="72">
        <f t="shared" si="235"/>
        <v>76</v>
      </c>
      <c r="D772" s="71" t="s">
        <v>3156</v>
      </c>
      <c r="E772" s="72" t="str">
        <f t="shared" ref="E772:E835" si="236">VLOOKUP(D772,monster_per,2,FALSE)</f>
        <v>神圣</v>
      </c>
      <c r="F772" s="72"/>
      <c r="G772" s="72">
        <f t="shared" ref="G772:G835" si="237">INT(VLOOKUP($C772,monster_lvl,2,FALSE)*(1+VLOOKUP($D772,monster_per,3,FALSE)))</f>
        <v>1484</v>
      </c>
      <c r="H772" s="72">
        <f t="shared" ref="H772:H835" si="238">INT(VLOOKUP($C772,monster_lvl,3,FALSE)*(1+VLOOKUP($D772,monster_per,4,FALSE)))</f>
        <v>264</v>
      </c>
      <c r="I772" s="72">
        <f t="shared" ref="I772:I835" si="239">INT(VLOOKUP($C772,monster_lvl,4,FALSE)*(1+VLOOKUP($D772,monster_per,5,FALSE)))</f>
        <v>608</v>
      </c>
      <c r="J772" s="72">
        <f t="shared" ref="J772:J835" si="240">INT(VLOOKUP($C772,monster_lvl,5,FALSE)*(1+VLOOKUP($D772,monster_per,11,FALSE)))</f>
        <v>316</v>
      </c>
      <c r="K772" s="72">
        <f t="shared" ref="K772:K835" si="241">INT(VLOOKUP($C772,monster_lvl,6,FALSE)*(1+VLOOKUP($D772,monster_per,6,FALSE)))</f>
        <v>806</v>
      </c>
      <c r="L772" s="72">
        <f t="shared" ref="L772:L835" si="242">INT(VLOOKUP($C772,monster_lvl,7,FALSE)*(1+VLOOKUP($D772,monster_per,7,FALSE)))</f>
        <v>0</v>
      </c>
      <c r="M772" s="72">
        <f t="shared" ref="M772:M835" si="243">INT(VLOOKUP($C772,monster_lvl,8,FALSE)*(1+VLOOKUP($D772,monster_per,12,FALSE)))</f>
        <v>517</v>
      </c>
      <c r="N772" s="72">
        <v>0</v>
      </c>
      <c r="O772" s="146">
        <f t="shared" ref="O772:O835" si="244">VLOOKUP($C772,monster_lvl,10,FALSE)*(1+VLOOKUP($D772,monster_per,9,FALSE))</f>
        <v>2.6479999999999997</v>
      </c>
      <c r="P772" s="157">
        <f>10%</f>
        <v>0.1</v>
      </c>
      <c r="Q772" s="146">
        <f t="shared" ref="Q772:Q835" si="245">VLOOKUP($C772,monster_lvl,12,FALSE)*(1+VLOOKUP($D772,monster_per,8,FALSE))</f>
        <v>0.20125000000000007</v>
      </c>
      <c r="R772" s="146">
        <f t="shared" ref="R772:R835" si="246">VLOOKUP($C772,monster_lvl,13,FALSE)*(1+VLOOKUP($D772,monster_per,13,FALSE))</f>
        <v>0.37500000000000022</v>
      </c>
      <c r="S772" s="146">
        <f t="shared" ref="S772:S835" si="247">VLOOKUP($C772,monster_lvl,14,FALSE)*(1+VLOOKUP($D772,monster_per,14,FALSE))</f>
        <v>0.33750000000000024</v>
      </c>
      <c r="T772" s="146">
        <f t="shared" ref="T772:T835" si="248">VLOOKUP($C772,monster_lvl,15,FALSE)*(1+VLOOKUP($D772,monster_per,15,FALSE))</f>
        <v>0.33750000000000024</v>
      </c>
      <c r="U772" s="146">
        <f t="shared" ref="U772:U835" si="249">VLOOKUP($C772,monster_lvl,16,FALSE)*(1+VLOOKUP($D772,monster_per,16,FALSE))</f>
        <v>0</v>
      </c>
      <c r="V772" s="146">
        <f t="shared" ref="V772:V835" si="250">VLOOKUP($C772,monster_lvl,17,FALSE)*(1+VLOOKUP($D772,monster_per,17,FALSE))</f>
        <v>0.67500000000000049</v>
      </c>
      <c r="W772" s="146">
        <f t="shared" ref="W772:W835" si="251">VLOOKUP($C772,monster_lvl,18,FALSE)*(1+VLOOKUP($D772,monster_per,18,FALSE))</f>
        <v>0.33750000000000024</v>
      </c>
      <c r="X772" s="146">
        <f t="shared" ref="X772:X835" si="252">VLOOKUP($C772,monster_lvl,19,FALSE)*(1+VLOOKUP($D772,monster_per,19,FALSE))</f>
        <v>0.33750000000000024</v>
      </c>
    </row>
    <row r="773" spans="2:24" x14ac:dyDescent="0.2">
      <c r="B773" s="1" t="str">
        <f t="shared" ref="B773:B836" si="253">D773&amp;C773</f>
        <v>光系77</v>
      </c>
      <c r="C773" s="72">
        <f t="shared" si="235"/>
        <v>77</v>
      </c>
      <c r="D773" s="71" t="s">
        <v>3156</v>
      </c>
      <c r="E773" s="72" t="str">
        <f t="shared" si="236"/>
        <v>神圣</v>
      </c>
      <c r="F773" s="72"/>
      <c r="G773" s="72">
        <f t="shared" si="237"/>
        <v>1514</v>
      </c>
      <c r="H773" s="72">
        <f t="shared" si="238"/>
        <v>269</v>
      </c>
      <c r="I773" s="72">
        <f t="shared" si="239"/>
        <v>624</v>
      </c>
      <c r="J773" s="72">
        <f t="shared" si="240"/>
        <v>324</v>
      </c>
      <c r="K773" s="72">
        <f t="shared" si="241"/>
        <v>826</v>
      </c>
      <c r="L773" s="72">
        <f t="shared" si="242"/>
        <v>0</v>
      </c>
      <c r="M773" s="72">
        <f t="shared" si="243"/>
        <v>527</v>
      </c>
      <c r="N773" s="72">
        <v>0</v>
      </c>
      <c r="O773" s="146">
        <f t="shared" si="244"/>
        <v>2.6709999999999998</v>
      </c>
      <c r="P773" s="157">
        <f>10%</f>
        <v>0.1</v>
      </c>
      <c r="Q773" s="146">
        <f t="shared" si="245"/>
        <v>0.20240000000000008</v>
      </c>
      <c r="R773" s="146">
        <f t="shared" si="246"/>
        <v>0.38000000000000023</v>
      </c>
      <c r="S773" s="146">
        <f t="shared" si="247"/>
        <v>0.34200000000000019</v>
      </c>
      <c r="T773" s="146">
        <f t="shared" si="248"/>
        <v>0.34200000000000019</v>
      </c>
      <c r="U773" s="146">
        <f t="shared" si="249"/>
        <v>0</v>
      </c>
      <c r="V773" s="146">
        <f t="shared" si="250"/>
        <v>0.68400000000000039</v>
      </c>
      <c r="W773" s="146">
        <f t="shared" si="251"/>
        <v>0.34200000000000019</v>
      </c>
      <c r="X773" s="146">
        <f t="shared" si="252"/>
        <v>0.34200000000000019</v>
      </c>
    </row>
    <row r="774" spans="2:24" x14ac:dyDescent="0.2">
      <c r="B774" s="1" t="str">
        <f t="shared" si="253"/>
        <v>光系78</v>
      </c>
      <c r="C774" s="72">
        <f t="shared" si="235"/>
        <v>78</v>
      </c>
      <c r="D774" s="71" t="s">
        <v>3156</v>
      </c>
      <c r="E774" s="72" t="str">
        <f t="shared" si="236"/>
        <v>神圣</v>
      </c>
      <c r="F774" s="72"/>
      <c r="G774" s="72">
        <f t="shared" si="237"/>
        <v>1543</v>
      </c>
      <c r="H774" s="72">
        <f t="shared" si="238"/>
        <v>274</v>
      </c>
      <c r="I774" s="72">
        <f t="shared" si="239"/>
        <v>639</v>
      </c>
      <c r="J774" s="72">
        <f t="shared" si="240"/>
        <v>330</v>
      </c>
      <c r="K774" s="72">
        <f t="shared" si="241"/>
        <v>847</v>
      </c>
      <c r="L774" s="72">
        <f t="shared" si="242"/>
        <v>0</v>
      </c>
      <c r="M774" s="72">
        <f t="shared" si="243"/>
        <v>538</v>
      </c>
      <c r="N774" s="72">
        <v>0</v>
      </c>
      <c r="O774" s="146">
        <f t="shared" si="244"/>
        <v>2.694</v>
      </c>
      <c r="P774" s="157">
        <f>10%</f>
        <v>0.1</v>
      </c>
      <c r="Q774" s="146">
        <f t="shared" si="245"/>
        <v>0.20355000000000006</v>
      </c>
      <c r="R774" s="146">
        <f t="shared" si="246"/>
        <v>0.38500000000000023</v>
      </c>
      <c r="S774" s="146">
        <f t="shared" si="247"/>
        <v>0.34650000000000025</v>
      </c>
      <c r="T774" s="146">
        <f t="shared" si="248"/>
        <v>0.34650000000000025</v>
      </c>
      <c r="U774" s="146">
        <f t="shared" si="249"/>
        <v>0</v>
      </c>
      <c r="V774" s="146">
        <f t="shared" si="250"/>
        <v>0.6930000000000005</v>
      </c>
      <c r="W774" s="146">
        <f t="shared" si="251"/>
        <v>0.34650000000000025</v>
      </c>
      <c r="X774" s="146">
        <f t="shared" si="252"/>
        <v>0.34650000000000025</v>
      </c>
    </row>
    <row r="775" spans="2:24" x14ac:dyDescent="0.2">
      <c r="B775" s="1" t="str">
        <f t="shared" si="253"/>
        <v>光系79</v>
      </c>
      <c r="C775" s="72">
        <f t="shared" si="235"/>
        <v>79</v>
      </c>
      <c r="D775" s="71" t="s">
        <v>3156</v>
      </c>
      <c r="E775" s="72" t="str">
        <f t="shared" si="236"/>
        <v>神圣</v>
      </c>
      <c r="F775" s="72"/>
      <c r="G775" s="72">
        <f t="shared" si="237"/>
        <v>1572</v>
      </c>
      <c r="H775" s="72">
        <f t="shared" si="238"/>
        <v>279</v>
      </c>
      <c r="I775" s="72">
        <f t="shared" si="239"/>
        <v>655</v>
      </c>
      <c r="J775" s="72">
        <f t="shared" si="240"/>
        <v>337</v>
      </c>
      <c r="K775" s="72">
        <f t="shared" si="241"/>
        <v>868</v>
      </c>
      <c r="L775" s="72">
        <f t="shared" si="242"/>
        <v>0</v>
      </c>
      <c r="M775" s="72">
        <f t="shared" si="243"/>
        <v>549</v>
      </c>
      <c r="N775" s="72">
        <v>0</v>
      </c>
      <c r="O775" s="146">
        <f t="shared" si="244"/>
        <v>2.7170000000000001</v>
      </c>
      <c r="P775" s="157">
        <f>10%</f>
        <v>0.1</v>
      </c>
      <c r="Q775" s="146">
        <f t="shared" si="245"/>
        <v>0.20470000000000008</v>
      </c>
      <c r="R775" s="146">
        <f t="shared" si="246"/>
        <v>0.39000000000000024</v>
      </c>
      <c r="S775" s="146">
        <f t="shared" si="247"/>
        <v>0.3510000000000002</v>
      </c>
      <c r="T775" s="146">
        <f t="shared" si="248"/>
        <v>0.3510000000000002</v>
      </c>
      <c r="U775" s="146">
        <f t="shared" si="249"/>
        <v>0</v>
      </c>
      <c r="V775" s="146">
        <f t="shared" si="250"/>
        <v>0.7020000000000004</v>
      </c>
      <c r="W775" s="146">
        <f t="shared" si="251"/>
        <v>0.3510000000000002</v>
      </c>
      <c r="X775" s="146">
        <f t="shared" si="252"/>
        <v>0.3510000000000002</v>
      </c>
    </row>
    <row r="776" spans="2:24" x14ac:dyDescent="0.2">
      <c r="B776" s="1" t="str">
        <f t="shared" si="253"/>
        <v>光系80</v>
      </c>
      <c r="C776" s="72">
        <f t="shared" si="235"/>
        <v>80</v>
      </c>
      <c r="D776" s="71" t="s">
        <v>3156</v>
      </c>
      <c r="E776" s="72" t="str">
        <f t="shared" si="236"/>
        <v>神圣</v>
      </c>
      <c r="F776" s="72"/>
      <c r="G776" s="72">
        <f t="shared" si="237"/>
        <v>1602</v>
      </c>
      <c r="H776" s="72">
        <f t="shared" si="238"/>
        <v>284</v>
      </c>
      <c r="I776" s="72">
        <f t="shared" si="239"/>
        <v>671</v>
      </c>
      <c r="J776" s="72">
        <f t="shared" si="240"/>
        <v>343</v>
      </c>
      <c r="K776" s="72">
        <f t="shared" si="241"/>
        <v>889</v>
      </c>
      <c r="L776" s="72">
        <f t="shared" si="242"/>
        <v>0</v>
      </c>
      <c r="M776" s="72">
        <f t="shared" si="243"/>
        <v>560</v>
      </c>
      <c r="N776" s="72">
        <v>0</v>
      </c>
      <c r="O776" s="146">
        <f t="shared" si="244"/>
        <v>2.74</v>
      </c>
      <c r="P776" s="157">
        <f>10%</f>
        <v>0.1</v>
      </c>
      <c r="Q776" s="146">
        <f t="shared" si="245"/>
        <v>0.20585000000000006</v>
      </c>
      <c r="R776" s="146">
        <f t="shared" si="246"/>
        <v>0.39500000000000024</v>
      </c>
      <c r="S776" s="146">
        <f t="shared" si="247"/>
        <v>0.35550000000000026</v>
      </c>
      <c r="T776" s="146">
        <f t="shared" si="248"/>
        <v>0.35550000000000026</v>
      </c>
      <c r="U776" s="146">
        <f t="shared" si="249"/>
        <v>0</v>
      </c>
      <c r="V776" s="146">
        <f t="shared" si="250"/>
        <v>0.71100000000000052</v>
      </c>
      <c r="W776" s="146">
        <f t="shared" si="251"/>
        <v>0.35550000000000026</v>
      </c>
      <c r="X776" s="146">
        <f t="shared" si="252"/>
        <v>0.35550000000000026</v>
      </c>
    </row>
    <row r="777" spans="2:24" x14ac:dyDescent="0.2">
      <c r="B777" s="1" t="str">
        <f t="shared" si="253"/>
        <v>光系81</v>
      </c>
      <c r="C777" s="72">
        <f t="shared" si="235"/>
        <v>81</v>
      </c>
      <c r="D777" s="71" t="s">
        <v>3156</v>
      </c>
      <c r="E777" s="72" t="str">
        <f t="shared" si="236"/>
        <v>神圣</v>
      </c>
      <c r="F777" s="72"/>
      <c r="G777" s="72">
        <f t="shared" si="237"/>
        <v>1630</v>
      </c>
      <c r="H777" s="72">
        <f t="shared" si="238"/>
        <v>289</v>
      </c>
      <c r="I777" s="72">
        <f t="shared" si="239"/>
        <v>688</v>
      </c>
      <c r="J777" s="72">
        <f t="shared" si="240"/>
        <v>351</v>
      </c>
      <c r="K777" s="72">
        <f t="shared" si="241"/>
        <v>910</v>
      </c>
      <c r="L777" s="72">
        <f t="shared" si="242"/>
        <v>0</v>
      </c>
      <c r="M777" s="72">
        <f t="shared" si="243"/>
        <v>571</v>
      </c>
      <c r="N777" s="72">
        <v>0</v>
      </c>
      <c r="O777" s="146">
        <f t="shared" si="244"/>
        <v>2.7629999999999999</v>
      </c>
      <c r="P777" s="157">
        <f>10%</f>
        <v>0.1</v>
      </c>
      <c r="Q777" s="146">
        <f t="shared" si="245"/>
        <v>0.20700000000000007</v>
      </c>
      <c r="R777" s="146">
        <f t="shared" si="246"/>
        <v>0.40000000000000024</v>
      </c>
      <c r="S777" s="146">
        <f t="shared" si="247"/>
        <v>0.36000000000000021</v>
      </c>
      <c r="T777" s="146">
        <f t="shared" si="248"/>
        <v>0.36000000000000021</v>
      </c>
      <c r="U777" s="146">
        <f t="shared" si="249"/>
        <v>0</v>
      </c>
      <c r="V777" s="146">
        <f t="shared" si="250"/>
        <v>0.72000000000000042</v>
      </c>
      <c r="W777" s="146">
        <f t="shared" si="251"/>
        <v>0.36000000000000021</v>
      </c>
      <c r="X777" s="146">
        <f t="shared" si="252"/>
        <v>0.36000000000000021</v>
      </c>
    </row>
    <row r="778" spans="2:24" x14ac:dyDescent="0.2">
      <c r="B778" s="1" t="str">
        <f t="shared" si="253"/>
        <v>光系82</v>
      </c>
      <c r="C778" s="72">
        <f t="shared" si="235"/>
        <v>82</v>
      </c>
      <c r="D778" s="71" t="s">
        <v>3156</v>
      </c>
      <c r="E778" s="72" t="str">
        <f t="shared" si="236"/>
        <v>神圣</v>
      </c>
      <c r="F778" s="72"/>
      <c r="G778" s="72">
        <f t="shared" si="237"/>
        <v>1659</v>
      </c>
      <c r="H778" s="72">
        <f t="shared" si="238"/>
        <v>294</v>
      </c>
      <c r="I778" s="72">
        <f t="shared" si="239"/>
        <v>704</v>
      </c>
      <c r="J778" s="72">
        <f t="shared" si="240"/>
        <v>357</v>
      </c>
      <c r="K778" s="72">
        <f t="shared" si="241"/>
        <v>933</v>
      </c>
      <c r="L778" s="72">
        <f t="shared" si="242"/>
        <v>0</v>
      </c>
      <c r="M778" s="72">
        <f t="shared" si="243"/>
        <v>582</v>
      </c>
      <c r="N778" s="72">
        <v>0</v>
      </c>
      <c r="O778" s="146">
        <f t="shared" si="244"/>
        <v>2.786</v>
      </c>
      <c r="P778" s="157">
        <f>10%</f>
        <v>0.1</v>
      </c>
      <c r="Q778" s="146">
        <f t="shared" si="245"/>
        <v>0.20815000000000008</v>
      </c>
      <c r="R778" s="146">
        <f t="shared" si="246"/>
        <v>0.40500000000000025</v>
      </c>
      <c r="S778" s="146">
        <f t="shared" si="247"/>
        <v>0.36450000000000027</v>
      </c>
      <c r="T778" s="146">
        <f t="shared" si="248"/>
        <v>0.36450000000000027</v>
      </c>
      <c r="U778" s="146">
        <f t="shared" si="249"/>
        <v>0</v>
      </c>
      <c r="V778" s="146">
        <f t="shared" si="250"/>
        <v>0.72900000000000054</v>
      </c>
      <c r="W778" s="146">
        <f t="shared" si="251"/>
        <v>0.36450000000000027</v>
      </c>
      <c r="X778" s="146">
        <f t="shared" si="252"/>
        <v>0.36450000000000027</v>
      </c>
    </row>
    <row r="779" spans="2:24" x14ac:dyDescent="0.2">
      <c r="B779" s="1" t="str">
        <f t="shared" si="253"/>
        <v>光系83</v>
      </c>
      <c r="C779" s="72">
        <f t="shared" si="235"/>
        <v>83</v>
      </c>
      <c r="D779" s="71" t="s">
        <v>3156</v>
      </c>
      <c r="E779" s="72" t="str">
        <f t="shared" si="236"/>
        <v>神圣</v>
      </c>
      <c r="F779" s="72"/>
      <c r="G779" s="72">
        <f t="shared" si="237"/>
        <v>1688</v>
      </c>
      <c r="H779" s="72">
        <f t="shared" si="238"/>
        <v>299</v>
      </c>
      <c r="I779" s="72">
        <f t="shared" si="239"/>
        <v>721</v>
      </c>
      <c r="J779" s="72">
        <f t="shared" si="240"/>
        <v>364</v>
      </c>
      <c r="K779" s="72">
        <f t="shared" si="241"/>
        <v>956</v>
      </c>
      <c r="L779" s="72">
        <f t="shared" si="242"/>
        <v>0</v>
      </c>
      <c r="M779" s="72">
        <f t="shared" si="243"/>
        <v>593</v>
      </c>
      <c r="N779" s="72">
        <v>0</v>
      </c>
      <c r="O779" s="146">
        <f t="shared" si="244"/>
        <v>2.8089999999999997</v>
      </c>
      <c r="P779" s="157">
        <f>10%</f>
        <v>0.1</v>
      </c>
      <c r="Q779" s="146">
        <f t="shared" si="245"/>
        <v>0.20930000000000007</v>
      </c>
      <c r="R779" s="146">
        <f t="shared" si="246"/>
        <v>0.41000000000000025</v>
      </c>
      <c r="S779" s="146">
        <f t="shared" si="247"/>
        <v>0.36900000000000022</v>
      </c>
      <c r="T779" s="146">
        <f t="shared" si="248"/>
        <v>0.36900000000000022</v>
      </c>
      <c r="U779" s="146">
        <f t="shared" si="249"/>
        <v>0</v>
      </c>
      <c r="V779" s="146">
        <f t="shared" si="250"/>
        <v>0.73800000000000043</v>
      </c>
      <c r="W779" s="146">
        <f t="shared" si="251"/>
        <v>0.36900000000000022</v>
      </c>
      <c r="X779" s="146">
        <f t="shared" si="252"/>
        <v>0.36900000000000022</v>
      </c>
    </row>
    <row r="780" spans="2:24" x14ac:dyDescent="0.2">
      <c r="B780" s="1" t="str">
        <f t="shared" si="253"/>
        <v>光系84</v>
      </c>
      <c r="C780" s="72">
        <f t="shared" si="235"/>
        <v>84</v>
      </c>
      <c r="D780" s="71" t="s">
        <v>3156</v>
      </c>
      <c r="E780" s="72" t="str">
        <f t="shared" si="236"/>
        <v>神圣</v>
      </c>
      <c r="F780" s="72"/>
      <c r="G780" s="72">
        <f t="shared" si="237"/>
        <v>1717</v>
      </c>
      <c r="H780" s="72">
        <f t="shared" si="238"/>
        <v>304</v>
      </c>
      <c r="I780" s="72">
        <f t="shared" si="239"/>
        <v>739</v>
      </c>
      <c r="J780" s="72">
        <f t="shared" si="240"/>
        <v>371</v>
      </c>
      <c r="K780" s="72">
        <f t="shared" si="241"/>
        <v>979</v>
      </c>
      <c r="L780" s="72">
        <f t="shared" si="242"/>
        <v>0</v>
      </c>
      <c r="M780" s="72">
        <f t="shared" si="243"/>
        <v>604</v>
      </c>
      <c r="N780" s="72">
        <v>0</v>
      </c>
      <c r="O780" s="146">
        <f t="shared" si="244"/>
        <v>2.8319999999999999</v>
      </c>
      <c r="P780" s="157">
        <f>10%</f>
        <v>0.1</v>
      </c>
      <c r="Q780" s="146">
        <f t="shared" si="245"/>
        <v>0.21045000000000008</v>
      </c>
      <c r="R780" s="146">
        <f t="shared" si="246"/>
        <v>0.41500000000000026</v>
      </c>
      <c r="S780" s="146">
        <f t="shared" si="247"/>
        <v>0.37350000000000028</v>
      </c>
      <c r="T780" s="146">
        <f t="shared" si="248"/>
        <v>0.37350000000000028</v>
      </c>
      <c r="U780" s="146">
        <f t="shared" si="249"/>
        <v>0</v>
      </c>
      <c r="V780" s="146">
        <f t="shared" si="250"/>
        <v>0.74700000000000055</v>
      </c>
      <c r="W780" s="146">
        <f t="shared" si="251"/>
        <v>0.37350000000000028</v>
      </c>
      <c r="X780" s="146">
        <f t="shared" si="252"/>
        <v>0.37350000000000028</v>
      </c>
    </row>
    <row r="781" spans="2:24" x14ac:dyDescent="0.2">
      <c r="B781" s="1" t="str">
        <f t="shared" si="253"/>
        <v>光系85</v>
      </c>
      <c r="C781" s="72">
        <f t="shared" si="235"/>
        <v>85</v>
      </c>
      <c r="D781" s="71" t="s">
        <v>3156</v>
      </c>
      <c r="E781" s="72" t="str">
        <f t="shared" si="236"/>
        <v>神圣</v>
      </c>
      <c r="F781" s="72"/>
      <c r="G781" s="72">
        <f t="shared" si="237"/>
        <v>1748</v>
      </c>
      <c r="H781" s="72">
        <f t="shared" si="238"/>
        <v>309</v>
      </c>
      <c r="I781" s="72">
        <f t="shared" si="239"/>
        <v>756</v>
      </c>
      <c r="J781" s="72">
        <f t="shared" si="240"/>
        <v>378</v>
      </c>
      <c r="K781" s="72">
        <f t="shared" si="241"/>
        <v>1002</v>
      </c>
      <c r="L781" s="72">
        <f t="shared" si="242"/>
        <v>0</v>
      </c>
      <c r="M781" s="72">
        <f t="shared" si="243"/>
        <v>615</v>
      </c>
      <c r="N781" s="72">
        <v>0</v>
      </c>
      <c r="O781" s="146">
        <f t="shared" si="244"/>
        <v>2.8549999999999995</v>
      </c>
      <c r="P781" s="157">
        <f>10%</f>
        <v>0.1</v>
      </c>
      <c r="Q781" s="146">
        <f t="shared" si="245"/>
        <v>0.21160000000000007</v>
      </c>
      <c r="R781" s="146">
        <f t="shared" si="246"/>
        <v>0.42000000000000026</v>
      </c>
      <c r="S781" s="146">
        <f t="shared" si="247"/>
        <v>0.37800000000000022</v>
      </c>
      <c r="T781" s="146">
        <f t="shared" si="248"/>
        <v>0.37800000000000022</v>
      </c>
      <c r="U781" s="146">
        <f t="shared" si="249"/>
        <v>0</v>
      </c>
      <c r="V781" s="146">
        <f t="shared" si="250"/>
        <v>0.75600000000000045</v>
      </c>
      <c r="W781" s="146">
        <f t="shared" si="251"/>
        <v>0.37800000000000022</v>
      </c>
      <c r="X781" s="146">
        <f t="shared" si="252"/>
        <v>0.37800000000000022</v>
      </c>
    </row>
    <row r="782" spans="2:24" x14ac:dyDescent="0.2">
      <c r="B782" s="1" t="str">
        <f t="shared" si="253"/>
        <v>光系86</v>
      </c>
      <c r="C782" s="72">
        <f t="shared" si="235"/>
        <v>86</v>
      </c>
      <c r="D782" s="71" t="s">
        <v>3156</v>
      </c>
      <c r="E782" s="72" t="str">
        <f t="shared" si="236"/>
        <v>神圣</v>
      </c>
      <c r="F782" s="72"/>
      <c r="G782" s="72">
        <f t="shared" si="237"/>
        <v>1778</v>
      </c>
      <c r="H782" s="72">
        <f t="shared" si="238"/>
        <v>314</v>
      </c>
      <c r="I782" s="72">
        <f t="shared" si="239"/>
        <v>774</v>
      </c>
      <c r="J782" s="72">
        <f t="shared" si="240"/>
        <v>386</v>
      </c>
      <c r="K782" s="72">
        <f t="shared" si="241"/>
        <v>1026</v>
      </c>
      <c r="L782" s="72">
        <f t="shared" si="242"/>
        <v>0</v>
      </c>
      <c r="M782" s="72">
        <f t="shared" si="243"/>
        <v>626</v>
      </c>
      <c r="N782" s="72">
        <v>0</v>
      </c>
      <c r="O782" s="146">
        <f t="shared" si="244"/>
        <v>2.8779999999999997</v>
      </c>
      <c r="P782" s="157">
        <f>10%</f>
        <v>0.1</v>
      </c>
      <c r="Q782" s="146">
        <f t="shared" si="245"/>
        <v>0.21275000000000008</v>
      </c>
      <c r="R782" s="146">
        <f t="shared" si="246"/>
        <v>0.42500000000000027</v>
      </c>
      <c r="S782" s="146">
        <f t="shared" si="247"/>
        <v>0.38250000000000028</v>
      </c>
      <c r="T782" s="146">
        <f t="shared" si="248"/>
        <v>0.38250000000000028</v>
      </c>
      <c r="U782" s="146">
        <f t="shared" si="249"/>
        <v>0</v>
      </c>
      <c r="V782" s="146">
        <f t="shared" si="250"/>
        <v>0.76500000000000057</v>
      </c>
      <c r="W782" s="146">
        <f t="shared" si="251"/>
        <v>0.38250000000000028</v>
      </c>
      <c r="X782" s="146">
        <f t="shared" si="252"/>
        <v>0.38250000000000028</v>
      </c>
    </row>
    <row r="783" spans="2:24" x14ac:dyDescent="0.2">
      <c r="B783" s="1" t="str">
        <f t="shared" si="253"/>
        <v>光系87</v>
      </c>
      <c r="C783" s="72">
        <f t="shared" si="235"/>
        <v>87</v>
      </c>
      <c r="D783" s="71" t="s">
        <v>3156</v>
      </c>
      <c r="E783" s="72" t="str">
        <f t="shared" si="236"/>
        <v>神圣</v>
      </c>
      <c r="F783" s="72"/>
      <c r="G783" s="72">
        <f t="shared" si="237"/>
        <v>1807</v>
      </c>
      <c r="H783" s="72">
        <f t="shared" si="238"/>
        <v>319</v>
      </c>
      <c r="I783" s="72">
        <f t="shared" si="239"/>
        <v>792</v>
      </c>
      <c r="J783" s="72">
        <f t="shared" si="240"/>
        <v>393</v>
      </c>
      <c r="K783" s="72">
        <f t="shared" si="241"/>
        <v>1051</v>
      </c>
      <c r="L783" s="72">
        <f t="shared" si="242"/>
        <v>0</v>
      </c>
      <c r="M783" s="72">
        <f t="shared" si="243"/>
        <v>637</v>
      </c>
      <c r="N783" s="72">
        <v>0</v>
      </c>
      <c r="O783" s="146">
        <f t="shared" si="244"/>
        <v>2.9009999999999998</v>
      </c>
      <c r="P783" s="157">
        <f>10%</f>
        <v>0.1</v>
      </c>
      <c r="Q783" s="146">
        <f t="shared" si="245"/>
        <v>0.21390000000000009</v>
      </c>
      <c r="R783" s="146">
        <f t="shared" si="246"/>
        <v>0.43000000000000027</v>
      </c>
      <c r="S783" s="146">
        <f t="shared" si="247"/>
        <v>0.38700000000000023</v>
      </c>
      <c r="T783" s="146">
        <f t="shared" si="248"/>
        <v>0.38700000000000023</v>
      </c>
      <c r="U783" s="146">
        <f t="shared" si="249"/>
        <v>0</v>
      </c>
      <c r="V783" s="146">
        <f t="shared" si="250"/>
        <v>0.77400000000000047</v>
      </c>
      <c r="W783" s="146">
        <f t="shared" si="251"/>
        <v>0.38700000000000023</v>
      </c>
      <c r="X783" s="146">
        <f t="shared" si="252"/>
        <v>0.38700000000000023</v>
      </c>
    </row>
    <row r="784" spans="2:24" x14ac:dyDescent="0.2">
      <c r="B784" s="1" t="str">
        <f t="shared" si="253"/>
        <v>光系88</v>
      </c>
      <c r="C784" s="72">
        <f t="shared" si="235"/>
        <v>88</v>
      </c>
      <c r="D784" s="71" t="s">
        <v>3156</v>
      </c>
      <c r="E784" s="72" t="str">
        <f t="shared" si="236"/>
        <v>神圣</v>
      </c>
      <c r="F784" s="72"/>
      <c r="G784" s="72">
        <f t="shared" si="237"/>
        <v>1837</v>
      </c>
      <c r="H784" s="72">
        <f t="shared" si="238"/>
        <v>324</v>
      </c>
      <c r="I784" s="72">
        <f t="shared" si="239"/>
        <v>811</v>
      </c>
      <c r="J784" s="72">
        <f t="shared" si="240"/>
        <v>400</v>
      </c>
      <c r="K784" s="72">
        <f t="shared" si="241"/>
        <v>1076</v>
      </c>
      <c r="L784" s="72">
        <f t="shared" si="242"/>
        <v>0</v>
      </c>
      <c r="M784" s="72">
        <f t="shared" si="243"/>
        <v>648</v>
      </c>
      <c r="N784" s="72">
        <v>0</v>
      </c>
      <c r="O784" s="146">
        <f t="shared" si="244"/>
        <v>2.9239999999999995</v>
      </c>
      <c r="P784" s="157">
        <f>10%</f>
        <v>0.1</v>
      </c>
      <c r="Q784" s="146">
        <f t="shared" si="245"/>
        <v>0.21505000000000007</v>
      </c>
      <c r="R784" s="146">
        <f t="shared" si="246"/>
        <v>0.43500000000000028</v>
      </c>
      <c r="S784" s="146">
        <f t="shared" si="247"/>
        <v>0.39150000000000029</v>
      </c>
      <c r="T784" s="146">
        <f t="shared" si="248"/>
        <v>0.39150000000000029</v>
      </c>
      <c r="U784" s="146">
        <f t="shared" si="249"/>
        <v>0</v>
      </c>
      <c r="V784" s="146">
        <f t="shared" si="250"/>
        <v>0.78300000000000058</v>
      </c>
      <c r="W784" s="146">
        <f t="shared" si="251"/>
        <v>0.39150000000000029</v>
      </c>
      <c r="X784" s="146">
        <f t="shared" si="252"/>
        <v>0.39150000000000029</v>
      </c>
    </row>
    <row r="785" spans="2:24" x14ac:dyDescent="0.2">
      <c r="B785" s="1" t="str">
        <f t="shared" si="253"/>
        <v>光系89</v>
      </c>
      <c r="C785" s="72">
        <f t="shared" si="235"/>
        <v>89</v>
      </c>
      <c r="D785" s="71" t="s">
        <v>3156</v>
      </c>
      <c r="E785" s="72" t="str">
        <f t="shared" si="236"/>
        <v>神圣</v>
      </c>
      <c r="F785" s="72"/>
      <c r="G785" s="72">
        <f t="shared" si="237"/>
        <v>1867</v>
      </c>
      <c r="H785" s="72">
        <f t="shared" si="238"/>
        <v>329</v>
      </c>
      <c r="I785" s="72">
        <f t="shared" si="239"/>
        <v>830</v>
      </c>
      <c r="J785" s="72">
        <f t="shared" si="240"/>
        <v>407</v>
      </c>
      <c r="K785" s="72">
        <f t="shared" si="241"/>
        <v>1101</v>
      </c>
      <c r="L785" s="72">
        <f t="shared" si="242"/>
        <v>0</v>
      </c>
      <c r="M785" s="72">
        <f t="shared" si="243"/>
        <v>659</v>
      </c>
      <c r="N785" s="72">
        <v>0</v>
      </c>
      <c r="O785" s="146">
        <f t="shared" si="244"/>
        <v>2.9469999999999996</v>
      </c>
      <c r="P785" s="157">
        <f>10%</f>
        <v>0.1</v>
      </c>
      <c r="Q785" s="146">
        <f t="shared" si="245"/>
        <v>0.21620000000000009</v>
      </c>
      <c r="R785" s="146">
        <f t="shared" si="246"/>
        <v>0.44000000000000028</v>
      </c>
      <c r="S785" s="146">
        <f t="shared" si="247"/>
        <v>0.39600000000000024</v>
      </c>
      <c r="T785" s="146">
        <f t="shared" si="248"/>
        <v>0.39600000000000024</v>
      </c>
      <c r="U785" s="146">
        <f t="shared" si="249"/>
        <v>0</v>
      </c>
      <c r="V785" s="146">
        <f t="shared" si="250"/>
        <v>0.79200000000000048</v>
      </c>
      <c r="W785" s="146">
        <f t="shared" si="251"/>
        <v>0.39600000000000024</v>
      </c>
      <c r="X785" s="146">
        <f t="shared" si="252"/>
        <v>0.39600000000000024</v>
      </c>
    </row>
    <row r="786" spans="2:24" x14ac:dyDescent="0.2">
      <c r="B786" s="1" t="str">
        <f t="shared" si="253"/>
        <v>光系90</v>
      </c>
      <c r="C786" s="72">
        <f t="shared" si="235"/>
        <v>90</v>
      </c>
      <c r="D786" s="71" t="s">
        <v>3156</v>
      </c>
      <c r="E786" s="72" t="str">
        <f t="shared" si="236"/>
        <v>神圣</v>
      </c>
      <c r="F786" s="72"/>
      <c r="G786" s="72">
        <f t="shared" si="237"/>
        <v>1896</v>
      </c>
      <c r="H786" s="72">
        <f t="shared" si="238"/>
        <v>334</v>
      </c>
      <c r="I786" s="72">
        <f t="shared" si="239"/>
        <v>849</v>
      </c>
      <c r="J786" s="72">
        <f t="shared" si="240"/>
        <v>414</v>
      </c>
      <c r="K786" s="72">
        <f t="shared" si="241"/>
        <v>1126</v>
      </c>
      <c r="L786" s="72">
        <f t="shared" si="242"/>
        <v>0</v>
      </c>
      <c r="M786" s="72">
        <f t="shared" si="243"/>
        <v>670</v>
      </c>
      <c r="N786" s="72">
        <v>0</v>
      </c>
      <c r="O786" s="146">
        <f t="shared" si="244"/>
        <v>2.9699999999999998</v>
      </c>
      <c r="P786" s="157">
        <f>10%</f>
        <v>0.1</v>
      </c>
      <c r="Q786" s="146">
        <f t="shared" si="245"/>
        <v>0.21735000000000007</v>
      </c>
      <c r="R786" s="146">
        <f t="shared" si="246"/>
        <v>0.44500000000000028</v>
      </c>
      <c r="S786" s="146">
        <f t="shared" si="247"/>
        <v>0.4005000000000003</v>
      </c>
      <c r="T786" s="146">
        <f t="shared" si="248"/>
        <v>0.4005000000000003</v>
      </c>
      <c r="U786" s="146">
        <f t="shared" si="249"/>
        <v>0</v>
      </c>
      <c r="V786" s="146">
        <f t="shared" si="250"/>
        <v>0.8010000000000006</v>
      </c>
      <c r="W786" s="146">
        <f t="shared" si="251"/>
        <v>0.4005000000000003</v>
      </c>
      <c r="X786" s="146">
        <f t="shared" si="252"/>
        <v>0.4005000000000003</v>
      </c>
    </row>
    <row r="787" spans="2:24" x14ac:dyDescent="0.2">
      <c r="B787" s="1" t="str">
        <f t="shared" si="253"/>
        <v>光系91</v>
      </c>
      <c r="C787" s="72">
        <f t="shared" si="235"/>
        <v>91</v>
      </c>
      <c r="D787" s="71" t="s">
        <v>3156</v>
      </c>
      <c r="E787" s="72" t="str">
        <f t="shared" si="236"/>
        <v>神圣</v>
      </c>
      <c r="F787" s="72"/>
      <c r="G787" s="72">
        <f t="shared" si="237"/>
        <v>1926</v>
      </c>
      <c r="H787" s="72">
        <f t="shared" si="238"/>
        <v>339</v>
      </c>
      <c r="I787" s="72">
        <f t="shared" si="239"/>
        <v>868</v>
      </c>
      <c r="J787" s="72">
        <f t="shared" si="240"/>
        <v>422</v>
      </c>
      <c r="K787" s="72">
        <f t="shared" si="241"/>
        <v>1153</v>
      </c>
      <c r="L787" s="72">
        <f t="shared" si="242"/>
        <v>0</v>
      </c>
      <c r="M787" s="72">
        <f t="shared" si="243"/>
        <v>681</v>
      </c>
      <c r="N787" s="72">
        <v>0</v>
      </c>
      <c r="O787" s="146">
        <f t="shared" si="244"/>
        <v>2.9929999999999999</v>
      </c>
      <c r="P787" s="157">
        <f>10%</f>
        <v>0.1</v>
      </c>
      <c r="Q787" s="146">
        <f t="shared" si="245"/>
        <v>0.21850000000000008</v>
      </c>
      <c r="R787" s="146">
        <f t="shared" si="246"/>
        <v>0.45000000000000029</v>
      </c>
      <c r="S787" s="146">
        <f t="shared" si="247"/>
        <v>0.40500000000000025</v>
      </c>
      <c r="T787" s="146">
        <f t="shared" si="248"/>
        <v>0.40500000000000025</v>
      </c>
      <c r="U787" s="146">
        <f t="shared" si="249"/>
        <v>0</v>
      </c>
      <c r="V787" s="146">
        <f t="shared" si="250"/>
        <v>0.8100000000000005</v>
      </c>
      <c r="W787" s="146">
        <f t="shared" si="251"/>
        <v>0.40500000000000025</v>
      </c>
      <c r="X787" s="146">
        <f t="shared" si="252"/>
        <v>0.40500000000000025</v>
      </c>
    </row>
    <row r="788" spans="2:24" x14ac:dyDescent="0.2">
      <c r="B788" s="1" t="str">
        <f t="shared" si="253"/>
        <v>光系92</v>
      </c>
      <c r="C788" s="72">
        <f t="shared" si="235"/>
        <v>92</v>
      </c>
      <c r="D788" s="71" t="s">
        <v>3156</v>
      </c>
      <c r="E788" s="72" t="str">
        <f t="shared" si="236"/>
        <v>神圣</v>
      </c>
      <c r="F788" s="72"/>
      <c r="G788" s="72">
        <f t="shared" si="237"/>
        <v>1956</v>
      </c>
      <c r="H788" s="72">
        <f t="shared" si="238"/>
        <v>344</v>
      </c>
      <c r="I788" s="72">
        <f t="shared" si="239"/>
        <v>888</v>
      </c>
      <c r="J788" s="72">
        <f t="shared" si="240"/>
        <v>429</v>
      </c>
      <c r="K788" s="72">
        <f t="shared" si="241"/>
        <v>1179</v>
      </c>
      <c r="L788" s="72">
        <f t="shared" si="242"/>
        <v>0</v>
      </c>
      <c r="M788" s="72">
        <f t="shared" si="243"/>
        <v>692</v>
      </c>
      <c r="N788" s="72">
        <v>0</v>
      </c>
      <c r="O788" s="146">
        <f t="shared" si="244"/>
        <v>3.016</v>
      </c>
      <c r="P788" s="157">
        <f>10%</f>
        <v>0.1</v>
      </c>
      <c r="Q788" s="146">
        <f t="shared" si="245"/>
        <v>0.2196500000000001</v>
      </c>
      <c r="R788" s="146">
        <f t="shared" si="246"/>
        <v>0.45500000000000029</v>
      </c>
      <c r="S788" s="146">
        <f t="shared" si="247"/>
        <v>0.40950000000000031</v>
      </c>
      <c r="T788" s="146">
        <f t="shared" si="248"/>
        <v>0.40950000000000031</v>
      </c>
      <c r="U788" s="146">
        <f t="shared" si="249"/>
        <v>0</v>
      </c>
      <c r="V788" s="146">
        <f t="shared" si="250"/>
        <v>0.81900000000000062</v>
      </c>
      <c r="W788" s="146">
        <f t="shared" si="251"/>
        <v>0.40950000000000031</v>
      </c>
      <c r="X788" s="146">
        <f t="shared" si="252"/>
        <v>0.40950000000000031</v>
      </c>
    </row>
    <row r="789" spans="2:24" x14ac:dyDescent="0.2">
      <c r="B789" s="1" t="str">
        <f t="shared" si="253"/>
        <v>光系93</v>
      </c>
      <c r="C789" s="72">
        <f t="shared" si="235"/>
        <v>93</v>
      </c>
      <c r="D789" s="71" t="s">
        <v>3156</v>
      </c>
      <c r="E789" s="72" t="str">
        <f t="shared" si="236"/>
        <v>神圣</v>
      </c>
      <c r="F789" s="72"/>
      <c r="G789" s="72">
        <f t="shared" si="237"/>
        <v>1986</v>
      </c>
      <c r="H789" s="72">
        <f t="shared" si="238"/>
        <v>349</v>
      </c>
      <c r="I789" s="72">
        <f t="shared" si="239"/>
        <v>909</v>
      </c>
      <c r="J789" s="72">
        <f t="shared" si="240"/>
        <v>437</v>
      </c>
      <c r="K789" s="72">
        <f t="shared" si="241"/>
        <v>1206</v>
      </c>
      <c r="L789" s="72">
        <f t="shared" si="242"/>
        <v>0</v>
      </c>
      <c r="M789" s="72">
        <f t="shared" si="243"/>
        <v>704</v>
      </c>
      <c r="N789" s="72">
        <v>0</v>
      </c>
      <c r="O789" s="146">
        <f t="shared" si="244"/>
        <v>3.0389999999999997</v>
      </c>
      <c r="P789" s="157">
        <f>10%</f>
        <v>0.1</v>
      </c>
      <c r="Q789" s="146">
        <f t="shared" si="245"/>
        <v>0.22080000000000008</v>
      </c>
      <c r="R789" s="146">
        <f t="shared" si="246"/>
        <v>0.4600000000000003</v>
      </c>
      <c r="S789" s="146">
        <f t="shared" si="247"/>
        <v>0.41400000000000026</v>
      </c>
      <c r="T789" s="146">
        <f t="shared" si="248"/>
        <v>0.41400000000000026</v>
      </c>
      <c r="U789" s="146">
        <f t="shared" si="249"/>
        <v>0</v>
      </c>
      <c r="V789" s="146">
        <f t="shared" si="250"/>
        <v>0.82800000000000051</v>
      </c>
      <c r="W789" s="146">
        <f t="shared" si="251"/>
        <v>0.41400000000000026</v>
      </c>
      <c r="X789" s="146">
        <f t="shared" si="252"/>
        <v>0.41400000000000026</v>
      </c>
    </row>
    <row r="790" spans="2:24" x14ac:dyDescent="0.2">
      <c r="B790" s="1" t="str">
        <f t="shared" si="253"/>
        <v>光系94</v>
      </c>
      <c r="C790" s="72">
        <f t="shared" si="235"/>
        <v>94</v>
      </c>
      <c r="D790" s="71" t="s">
        <v>3156</v>
      </c>
      <c r="E790" s="72" t="str">
        <f t="shared" si="236"/>
        <v>神圣</v>
      </c>
      <c r="F790" s="72"/>
      <c r="G790" s="72">
        <f t="shared" si="237"/>
        <v>2017</v>
      </c>
      <c r="H790" s="72">
        <f t="shared" si="238"/>
        <v>354</v>
      </c>
      <c r="I790" s="72">
        <f t="shared" si="239"/>
        <v>929</v>
      </c>
      <c r="J790" s="72">
        <f t="shared" si="240"/>
        <v>444</v>
      </c>
      <c r="K790" s="72">
        <f t="shared" si="241"/>
        <v>1233</v>
      </c>
      <c r="L790" s="72">
        <f t="shared" si="242"/>
        <v>0</v>
      </c>
      <c r="M790" s="72">
        <f t="shared" si="243"/>
        <v>716</v>
      </c>
      <c r="N790" s="72">
        <v>0</v>
      </c>
      <c r="O790" s="146">
        <f t="shared" si="244"/>
        <v>3.0619999999999998</v>
      </c>
      <c r="P790" s="157">
        <f>10%</f>
        <v>0.1</v>
      </c>
      <c r="Q790" s="146">
        <f t="shared" si="245"/>
        <v>0.22195000000000009</v>
      </c>
      <c r="R790" s="146">
        <f t="shared" si="246"/>
        <v>0.4650000000000003</v>
      </c>
      <c r="S790" s="146">
        <f t="shared" si="247"/>
        <v>0.41850000000000032</v>
      </c>
      <c r="T790" s="146">
        <f t="shared" si="248"/>
        <v>0.41850000000000032</v>
      </c>
      <c r="U790" s="146">
        <f t="shared" si="249"/>
        <v>0</v>
      </c>
      <c r="V790" s="146">
        <f t="shared" si="250"/>
        <v>0.83700000000000063</v>
      </c>
      <c r="W790" s="146">
        <f t="shared" si="251"/>
        <v>0.41850000000000032</v>
      </c>
      <c r="X790" s="146">
        <f t="shared" si="252"/>
        <v>0.41850000000000032</v>
      </c>
    </row>
    <row r="791" spans="2:24" x14ac:dyDescent="0.2">
      <c r="B791" s="1" t="str">
        <f t="shared" si="253"/>
        <v>光系95</v>
      </c>
      <c r="C791" s="72">
        <f t="shared" si="235"/>
        <v>95</v>
      </c>
      <c r="D791" s="71" t="s">
        <v>3156</v>
      </c>
      <c r="E791" s="72" t="str">
        <f t="shared" si="236"/>
        <v>神圣</v>
      </c>
      <c r="F791" s="72"/>
      <c r="G791" s="72">
        <f t="shared" si="237"/>
        <v>2046</v>
      </c>
      <c r="H791" s="72">
        <f t="shared" si="238"/>
        <v>359</v>
      </c>
      <c r="I791" s="72">
        <f t="shared" si="239"/>
        <v>951</v>
      </c>
      <c r="J791" s="72">
        <f t="shared" si="240"/>
        <v>452</v>
      </c>
      <c r="K791" s="72">
        <f t="shared" si="241"/>
        <v>1261</v>
      </c>
      <c r="L791" s="72">
        <f t="shared" si="242"/>
        <v>0</v>
      </c>
      <c r="M791" s="72">
        <f t="shared" si="243"/>
        <v>728</v>
      </c>
      <c r="N791" s="72">
        <v>0</v>
      </c>
      <c r="O791" s="146">
        <f t="shared" si="244"/>
        <v>3.0849999999999995</v>
      </c>
      <c r="P791" s="157">
        <f>10%</f>
        <v>0.1</v>
      </c>
      <c r="Q791" s="146">
        <f t="shared" si="245"/>
        <v>0.22310000000000008</v>
      </c>
      <c r="R791" s="146">
        <f t="shared" si="246"/>
        <v>0.47000000000000031</v>
      </c>
      <c r="S791" s="146">
        <f t="shared" si="247"/>
        <v>0.42300000000000026</v>
      </c>
      <c r="T791" s="146">
        <f t="shared" si="248"/>
        <v>0.42300000000000026</v>
      </c>
      <c r="U791" s="146">
        <f t="shared" si="249"/>
        <v>0</v>
      </c>
      <c r="V791" s="146">
        <f t="shared" si="250"/>
        <v>0.84600000000000053</v>
      </c>
      <c r="W791" s="146">
        <f t="shared" si="251"/>
        <v>0.42300000000000026</v>
      </c>
      <c r="X791" s="146">
        <f t="shared" si="252"/>
        <v>0.42300000000000026</v>
      </c>
    </row>
    <row r="792" spans="2:24" x14ac:dyDescent="0.2">
      <c r="B792" s="1" t="str">
        <f t="shared" si="253"/>
        <v>光系96</v>
      </c>
      <c r="C792" s="72">
        <f t="shared" si="235"/>
        <v>96</v>
      </c>
      <c r="D792" s="71" t="s">
        <v>3156</v>
      </c>
      <c r="E792" s="72" t="str">
        <f t="shared" si="236"/>
        <v>神圣</v>
      </c>
      <c r="F792" s="72"/>
      <c r="G792" s="72">
        <f t="shared" si="237"/>
        <v>2077</v>
      </c>
      <c r="H792" s="72">
        <f t="shared" si="238"/>
        <v>364</v>
      </c>
      <c r="I792" s="72">
        <f t="shared" si="239"/>
        <v>972</v>
      </c>
      <c r="J792" s="72">
        <f t="shared" si="240"/>
        <v>459</v>
      </c>
      <c r="K792" s="72">
        <f t="shared" si="241"/>
        <v>1290</v>
      </c>
      <c r="L792" s="72">
        <f t="shared" si="242"/>
        <v>0</v>
      </c>
      <c r="M792" s="72">
        <f t="shared" si="243"/>
        <v>740</v>
      </c>
      <c r="N792" s="72">
        <v>0</v>
      </c>
      <c r="O792" s="146">
        <f t="shared" si="244"/>
        <v>3.1079999999999997</v>
      </c>
      <c r="P792" s="157">
        <f>10%</f>
        <v>0.1</v>
      </c>
      <c r="Q792" s="146">
        <f t="shared" si="245"/>
        <v>0.22425000000000009</v>
      </c>
      <c r="R792" s="146">
        <f t="shared" si="246"/>
        <v>0.47500000000000031</v>
      </c>
      <c r="S792" s="146">
        <f t="shared" si="247"/>
        <v>0.42750000000000032</v>
      </c>
      <c r="T792" s="146">
        <f t="shared" si="248"/>
        <v>0.42750000000000032</v>
      </c>
      <c r="U792" s="146">
        <f t="shared" si="249"/>
        <v>0</v>
      </c>
      <c r="V792" s="146">
        <f t="shared" si="250"/>
        <v>0.85500000000000065</v>
      </c>
      <c r="W792" s="146">
        <f t="shared" si="251"/>
        <v>0.42750000000000032</v>
      </c>
      <c r="X792" s="146">
        <f t="shared" si="252"/>
        <v>0.42750000000000032</v>
      </c>
    </row>
    <row r="793" spans="2:24" x14ac:dyDescent="0.2">
      <c r="B793" s="1" t="str">
        <f t="shared" si="253"/>
        <v>光系97</v>
      </c>
      <c r="C793" s="72">
        <f t="shared" si="235"/>
        <v>97</v>
      </c>
      <c r="D793" s="71" t="s">
        <v>3156</v>
      </c>
      <c r="E793" s="72" t="str">
        <f t="shared" si="236"/>
        <v>神圣</v>
      </c>
      <c r="F793" s="72"/>
      <c r="G793" s="72">
        <f t="shared" si="237"/>
        <v>2107</v>
      </c>
      <c r="H793" s="72">
        <f t="shared" si="238"/>
        <v>369</v>
      </c>
      <c r="I793" s="72">
        <f t="shared" si="239"/>
        <v>994</v>
      </c>
      <c r="J793" s="72">
        <f t="shared" si="240"/>
        <v>468</v>
      </c>
      <c r="K793" s="72">
        <f t="shared" si="241"/>
        <v>1318</v>
      </c>
      <c r="L793" s="72">
        <f t="shared" si="242"/>
        <v>0</v>
      </c>
      <c r="M793" s="72">
        <f t="shared" si="243"/>
        <v>752</v>
      </c>
      <c r="N793" s="72">
        <v>0</v>
      </c>
      <c r="O793" s="146">
        <f t="shared" si="244"/>
        <v>3.1309999999999998</v>
      </c>
      <c r="P793" s="157">
        <f>10%</f>
        <v>0.1</v>
      </c>
      <c r="Q793" s="146">
        <f t="shared" si="245"/>
        <v>0.2254000000000001</v>
      </c>
      <c r="R793" s="146">
        <f t="shared" si="246"/>
        <v>0.48000000000000032</v>
      </c>
      <c r="S793" s="146">
        <f t="shared" si="247"/>
        <v>0.43200000000000027</v>
      </c>
      <c r="T793" s="146">
        <f t="shared" si="248"/>
        <v>0.43200000000000027</v>
      </c>
      <c r="U793" s="146">
        <f t="shared" si="249"/>
        <v>0</v>
      </c>
      <c r="V793" s="146">
        <f t="shared" si="250"/>
        <v>0.86400000000000055</v>
      </c>
      <c r="W793" s="146">
        <f t="shared" si="251"/>
        <v>0.43200000000000027</v>
      </c>
      <c r="X793" s="146">
        <f t="shared" si="252"/>
        <v>0.43200000000000027</v>
      </c>
    </row>
    <row r="794" spans="2:24" x14ac:dyDescent="0.2">
      <c r="B794" s="1" t="str">
        <f t="shared" si="253"/>
        <v>光系98</v>
      </c>
      <c r="C794" s="72">
        <f t="shared" si="235"/>
        <v>98</v>
      </c>
      <c r="D794" s="71" t="s">
        <v>3156</v>
      </c>
      <c r="E794" s="72" t="str">
        <f t="shared" si="236"/>
        <v>神圣</v>
      </c>
      <c r="F794" s="72"/>
      <c r="G794" s="72">
        <f t="shared" si="237"/>
        <v>2136</v>
      </c>
      <c r="H794" s="72">
        <f t="shared" si="238"/>
        <v>374</v>
      </c>
      <c r="I794" s="72">
        <f t="shared" si="239"/>
        <v>1016</v>
      </c>
      <c r="J794" s="72">
        <f t="shared" si="240"/>
        <v>475</v>
      </c>
      <c r="K794" s="72">
        <f t="shared" si="241"/>
        <v>1348</v>
      </c>
      <c r="L794" s="72">
        <f t="shared" si="242"/>
        <v>0</v>
      </c>
      <c r="M794" s="72">
        <f t="shared" si="243"/>
        <v>764</v>
      </c>
      <c r="N794" s="72">
        <v>0</v>
      </c>
      <c r="O794" s="146">
        <f t="shared" si="244"/>
        <v>3.1539999999999995</v>
      </c>
      <c r="P794" s="157">
        <f>10%</f>
        <v>0.1</v>
      </c>
      <c r="Q794" s="146">
        <f t="shared" si="245"/>
        <v>0.22655000000000008</v>
      </c>
      <c r="R794" s="146">
        <f t="shared" si="246"/>
        <v>0.48500000000000032</v>
      </c>
      <c r="S794" s="146">
        <f t="shared" si="247"/>
        <v>0.43650000000000033</v>
      </c>
      <c r="T794" s="146">
        <f t="shared" si="248"/>
        <v>0.43650000000000033</v>
      </c>
      <c r="U794" s="146">
        <f t="shared" si="249"/>
        <v>0</v>
      </c>
      <c r="V794" s="146">
        <f t="shared" si="250"/>
        <v>0.87300000000000066</v>
      </c>
      <c r="W794" s="146">
        <f t="shared" si="251"/>
        <v>0.43650000000000033</v>
      </c>
      <c r="X794" s="146">
        <f t="shared" si="252"/>
        <v>0.43650000000000033</v>
      </c>
    </row>
    <row r="795" spans="2:24" x14ac:dyDescent="0.2">
      <c r="B795" s="1" t="str">
        <f t="shared" si="253"/>
        <v>光系99</v>
      </c>
      <c r="C795" s="72">
        <f t="shared" si="235"/>
        <v>99</v>
      </c>
      <c r="D795" s="71" t="s">
        <v>3156</v>
      </c>
      <c r="E795" s="72" t="str">
        <f t="shared" si="236"/>
        <v>神圣</v>
      </c>
      <c r="F795" s="72"/>
      <c r="G795" s="72">
        <f t="shared" si="237"/>
        <v>2166</v>
      </c>
      <c r="H795" s="72">
        <f t="shared" si="238"/>
        <v>379</v>
      </c>
      <c r="I795" s="72">
        <f t="shared" si="239"/>
        <v>1039</v>
      </c>
      <c r="J795" s="72">
        <f t="shared" si="240"/>
        <v>483</v>
      </c>
      <c r="K795" s="72">
        <f t="shared" si="241"/>
        <v>1378</v>
      </c>
      <c r="L795" s="72">
        <f t="shared" si="242"/>
        <v>0</v>
      </c>
      <c r="M795" s="72">
        <f t="shared" si="243"/>
        <v>776</v>
      </c>
      <c r="N795" s="72">
        <v>0</v>
      </c>
      <c r="O795" s="146">
        <f t="shared" si="244"/>
        <v>3.1769999999999996</v>
      </c>
      <c r="P795" s="157">
        <f>10%</f>
        <v>0.1</v>
      </c>
      <c r="Q795" s="146">
        <f t="shared" si="245"/>
        <v>0.2277000000000001</v>
      </c>
      <c r="R795" s="146">
        <f t="shared" si="246"/>
        <v>0.49000000000000032</v>
      </c>
      <c r="S795" s="146">
        <f t="shared" si="247"/>
        <v>0.44100000000000028</v>
      </c>
      <c r="T795" s="146">
        <f t="shared" si="248"/>
        <v>0.44100000000000028</v>
      </c>
      <c r="U795" s="146">
        <f t="shared" si="249"/>
        <v>0</v>
      </c>
      <c r="V795" s="146">
        <f t="shared" si="250"/>
        <v>0.88200000000000056</v>
      </c>
      <c r="W795" s="146">
        <f t="shared" si="251"/>
        <v>0.44100000000000028</v>
      </c>
      <c r="X795" s="146">
        <f t="shared" si="252"/>
        <v>0.44100000000000028</v>
      </c>
    </row>
    <row r="796" spans="2:24" x14ac:dyDescent="0.2">
      <c r="B796" s="1" t="str">
        <f t="shared" si="253"/>
        <v>暗系1</v>
      </c>
      <c r="C796" s="72">
        <f t="shared" si="235"/>
        <v>1</v>
      </c>
      <c r="D796" s="71" t="s">
        <v>3157</v>
      </c>
      <c r="E796" s="72" t="str">
        <f t="shared" si="236"/>
        <v>黑暗</v>
      </c>
      <c r="F796" s="72"/>
      <c r="G796" s="72">
        <f t="shared" si="237"/>
        <v>8</v>
      </c>
      <c r="H796" s="72">
        <f t="shared" si="238"/>
        <v>8</v>
      </c>
      <c r="I796" s="72">
        <f t="shared" si="239"/>
        <v>15</v>
      </c>
      <c r="J796" s="72">
        <f t="shared" si="240"/>
        <v>4</v>
      </c>
      <c r="K796" s="72">
        <f t="shared" si="241"/>
        <v>20</v>
      </c>
      <c r="L796" s="72">
        <f t="shared" si="242"/>
        <v>0</v>
      </c>
      <c r="M796" s="72">
        <f t="shared" si="243"/>
        <v>3</v>
      </c>
      <c r="N796" s="72">
        <v>0</v>
      </c>
      <c r="O796" s="146">
        <f t="shared" si="244"/>
        <v>0.92300000000000004</v>
      </c>
      <c r="P796" s="157">
        <f>10%</f>
        <v>0.1</v>
      </c>
      <c r="Q796" s="146">
        <f t="shared" si="245"/>
        <v>0.1</v>
      </c>
      <c r="R796" s="146">
        <f t="shared" si="246"/>
        <v>0</v>
      </c>
      <c r="S796" s="146">
        <f t="shared" si="247"/>
        <v>0</v>
      </c>
      <c r="T796" s="146">
        <f t="shared" si="248"/>
        <v>0</v>
      </c>
      <c r="U796" s="146">
        <f t="shared" si="249"/>
        <v>0</v>
      </c>
      <c r="V796" s="146">
        <f t="shared" si="250"/>
        <v>0</v>
      </c>
      <c r="W796" s="146">
        <f t="shared" si="251"/>
        <v>0</v>
      </c>
      <c r="X796" s="146">
        <f t="shared" si="252"/>
        <v>0</v>
      </c>
    </row>
    <row r="797" spans="2:24" x14ac:dyDescent="0.2">
      <c r="B797" s="1" t="str">
        <f t="shared" si="253"/>
        <v>暗系2</v>
      </c>
      <c r="C797" s="72">
        <f t="shared" si="235"/>
        <v>2</v>
      </c>
      <c r="D797" s="71" t="s">
        <v>3157</v>
      </c>
      <c r="E797" s="72" t="str">
        <f t="shared" si="236"/>
        <v>黑暗</v>
      </c>
      <c r="F797" s="72"/>
      <c r="G797" s="72">
        <f t="shared" si="237"/>
        <v>11</v>
      </c>
      <c r="H797" s="72">
        <f t="shared" si="238"/>
        <v>10</v>
      </c>
      <c r="I797" s="72">
        <f t="shared" si="239"/>
        <v>16</v>
      </c>
      <c r="J797" s="72">
        <f t="shared" si="240"/>
        <v>5</v>
      </c>
      <c r="K797" s="72">
        <f t="shared" si="241"/>
        <v>22</v>
      </c>
      <c r="L797" s="72">
        <f t="shared" si="242"/>
        <v>0</v>
      </c>
      <c r="M797" s="72">
        <f t="shared" si="243"/>
        <v>4</v>
      </c>
      <c r="N797" s="72">
        <v>0</v>
      </c>
      <c r="O797" s="146">
        <f t="shared" si="244"/>
        <v>0.94600000000000006</v>
      </c>
      <c r="P797" s="157">
        <f>10%</f>
        <v>0.1</v>
      </c>
      <c r="Q797" s="146">
        <f t="shared" si="245"/>
        <v>0.10100000000000001</v>
      </c>
      <c r="R797" s="146">
        <f t="shared" si="246"/>
        <v>5.0000000000000001E-3</v>
      </c>
      <c r="S797" s="146">
        <f t="shared" si="247"/>
        <v>4.5000000000000005E-3</v>
      </c>
      <c r="T797" s="146">
        <f t="shared" si="248"/>
        <v>4.5000000000000005E-3</v>
      </c>
      <c r="U797" s="146">
        <f t="shared" si="249"/>
        <v>4.5000000000000005E-3</v>
      </c>
      <c r="V797" s="146">
        <f t="shared" si="250"/>
        <v>0</v>
      </c>
      <c r="W797" s="146">
        <f t="shared" si="251"/>
        <v>9.0000000000000011E-3</v>
      </c>
      <c r="X797" s="146">
        <f t="shared" si="252"/>
        <v>4.5000000000000005E-3</v>
      </c>
    </row>
    <row r="798" spans="2:24" x14ac:dyDescent="0.2">
      <c r="B798" s="1" t="str">
        <f t="shared" si="253"/>
        <v>暗系3</v>
      </c>
      <c r="C798" s="72">
        <f t="shared" si="235"/>
        <v>3</v>
      </c>
      <c r="D798" s="71" t="s">
        <v>3157</v>
      </c>
      <c r="E798" s="72" t="str">
        <f t="shared" si="236"/>
        <v>黑暗</v>
      </c>
      <c r="F798" s="72"/>
      <c r="G798" s="72">
        <f t="shared" si="237"/>
        <v>15</v>
      </c>
      <c r="H798" s="72">
        <f t="shared" si="238"/>
        <v>11</v>
      </c>
      <c r="I798" s="72">
        <f t="shared" si="239"/>
        <v>18</v>
      </c>
      <c r="J798" s="72">
        <f t="shared" si="240"/>
        <v>6</v>
      </c>
      <c r="K798" s="72">
        <f t="shared" si="241"/>
        <v>23</v>
      </c>
      <c r="L798" s="72">
        <f t="shared" si="242"/>
        <v>0</v>
      </c>
      <c r="M798" s="72">
        <f t="shared" si="243"/>
        <v>6</v>
      </c>
      <c r="N798" s="72">
        <v>0</v>
      </c>
      <c r="O798" s="146">
        <f t="shared" si="244"/>
        <v>0.96899999999999997</v>
      </c>
      <c r="P798" s="157">
        <f>10%</f>
        <v>0.1</v>
      </c>
      <c r="Q798" s="146">
        <f t="shared" si="245"/>
        <v>0.10200000000000001</v>
      </c>
      <c r="R798" s="146">
        <f t="shared" si="246"/>
        <v>0.01</v>
      </c>
      <c r="S798" s="146">
        <f t="shared" si="247"/>
        <v>9.0000000000000011E-3</v>
      </c>
      <c r="T798" s="146">
        <f t="shared" si="248"/>
        <v>9.0000000000000011E-3</v>
      </c>
      <c r="U798" s="146">
        <f t="shared" si="249"/>
        <v>9.0000000000000011E-3</v>
      </c>
      <c r="V798" s="146">
        <f t="shared" si="250"/>
        <v>0</v>
      </c>
      <c r="W798" s="146">
        <f t="shared" si="251"/>
        <v>1.8000000000000002E-2</v>
      </c>
      <c r="X798" s="146">
        <f t="shared" si="252"/>
        <v>9.0000000000000011E-3</v>
      </c>
    </row>
    <row r="799" spans="2:24" x14ac:dyDescent="0.2">
      <c r="B799" s="1" t="str">
        <f t="shared" si="253"/>
        <v>暗系4</v>
      </c>
      <c r="C799" s="72">
        <f t="shared" si="235"/>
        <v>4</v>
      </c>
      <c r="D799" s="71" t="s">
        <v>3157</v>
      </c>
      <c r="E799" s="72" t="str">
        <f t="shared" si="236"/>
        <v>黑暗</v>
      </c>
      <c r="F799" s="72"/>
      <c r="G799" s="72">
        <f t="shared" si="237"/>
        <v>19</v>
      </c>
      <c r="H799" s="72">
        <f t="shared" si="238"/>
        <v>13</v>
      </c>
      <c r="I799" s="72">
        <f t="shared" si="239"/>
        <v>19</v>
      </c>
      <c r="J799" s="72">
        <f t="shared" si="240"/>
        <v>7</v>
      </c>
      <c r="K799" s="72">
        <f t="shared" si="241"/>
        <v>26</v>
      </c>
      <c r="L799" s="72">
        <f t="shared" si="242"/>
        <v>0</v>
      </c>
      <c r="M799" s="72">
        <f t="shared" si="243"/>
        <v>8</v>
      </c>
      <c r="N799" s="72">
        <v>0</v>
      </c>
      <c r="O799" s="146">
        <f t="shared" si="244"/>
        <v>0.99199999999999999</v>
      </c>
      <c r="P799" s="157">
        <f>10%</f>
        <v>0.1</v>
      </c>
      <c r="Q799" s="146">
        <f t="shared" si="245"/>
        <v>0.10300000000000001</v>
      </c>
      <c r="R799" s="146">
        <f t="shared" si="246"/>
        <v>1.4999999999999999E-2</v>
      </c>
      <c r="S799" s="146">
        <f t="shared" si="247"/>
        <v>1.3500000000000002E-2</v>
      </c>
      <c r="T799" s="146">
        <f t="shared" si="248"/>
        <v>1.3500000000000002E-2</v>
      </c>
      <c r="U799" s="146">
        <f t="shared" si="249"/>
        <v>1.3500000000000002E-2</v>
      </c>
      <c r="V799" s="146">
        <f t="shared" si="250"/>
        <v>0</v>
      </c>
      <c r="W799" s="146">
        <f t="shared" si="251"/>
        <v>2.7000000000000003E-2</v>
      </c>
      <c r="X799" s="146">
        <f t="shared" si="252"/>
        <v>1.3500000000000002E-2</v>
      </c>
    </row>
    <row r="800" spans="2:24" x14ac:dyDescent="0.2">
      <c r="B800" s="1" t="str">
        <f t="shared" si="253"/>
        <v>暗系5</v>
      </c>
      <c r="C800" s="72">
        <f t="shared" si="235"/>
        <v>5</v>
      </c>
      <c r="D800" s="71" t="s">
        <v>3157</v>
      </c>
      <c r="E800" s="72" t="str">
        <f t="shared" si="236"/>
        <v>黑暗</v>
      </c>
      <c r="F800" s="72"/>
      <c r="G800" s="72">
        <f t="shared" si="237"/>
        <v>25</v>
      </c>
      <c r="H800" s="72">
        <f t="shared" si="238"/>
        <v>15</v>
      </c>
      <c r="I800" s="72">
        <f t="shared" si="239"/>
        <v>21</v>
      </c>
      <c r="J800" s="72">
        <f t="shared" si="240"/>
        <v>8</v>
      </c>
      <c r="K800" s="72">
        <f t="shared" si="241"/>
        <v>28</v>
      </c>
      <c r="L800" s="72">
        <f t="shared" si="242"/>
        <v>0</v>
      </c>
      <c r="M800" s="72">
        <f t="shared" si="243"/>
        <v>10</v>
      </c>
      <c r="N800" s="72">
        <v>0</v>
      </c>
      <c r="O800" s="146">
        <f t="shared" si="244"/>
        <v>1.0150000000000001</v>
      </c>
      <c r="P800" s="157">
        <f>10%</f>
        <v>0.1</v>
      </c>
      <c r="Q800" s="146">
        <f t="shared" si="245"/>
        <v>0.10400000000000001</v>
      </c>
      <c r="R800" s="146">
        <f t="shared" si="246"/>
        <v>0.02</v>
      </c>
      <c r="S800" s="146">
        <f t="shared" si="247"/>
        <v>1.8000000000000002E-2</v>
      </c>
      <c r="T800" s="146">
        <f t="shared" si="248"/>
        <v>1.8000000000000002E-2</v>
      </c>
      <c r="U800" s="146">
        <f t="shared" si="249"/>
        <v>1.8000000000000002E-2</v>
      </c>
      <c r="V800" s="146">
        <f t="shared" si="250"/>
        <v>0</v>
      </c>
      <c r="W800" s="146">
        <f t="shared" si="251"/>
        <v>3.6000000000000004E-2</v>
      </c>
      <c r="X800" s="146">
        <f t="shared" si="252"/>
        <v>1.8000000000000002E-2</v>
      </c>
    </row>
    <row r="801" spans="2:24" x14ac:dyDescent="0.2">
      <c r="B801" s="1" t="str">
        <f t="shared" si="253"/>
        <v>暗系6</v>
      </c>
      <c r="C801" s="72">
        <f t="shared" si="235"/>
        <v>6</v>
      </c>
      <c r="D801" s="71" t="s">
        <v>3157</v>
      </c>
      <c r="E801" s="72" t="str">
        <f t="shared" si="236"/>
        <v>黑暗</v>
      </c>
      <c r="F801" s="72"/>
      <c r="G801" s="72">
        <f t="shared" si="237"/>
        <v>32</v>
      </c>
      <c r="H801" s="72">
        <f t="shared" si="238"/>
        <v>17</v>
      </c>
      <c r="I801" s="72">
        <f t="shared" si="239"/>
        <v>22</v>
      </c>
      <c r="J801" s="72">
        <f t="shared" si="240"/>
        <v>9</v>
      </c>
      <c r="K801" s="72">
        <f t="shared" si="241"/>
        <v>32</v>
      </c>
      <c r="L801" s="72">
        <f t="shared" si="242"/>
        <v>0</v>
      </c>
      <c r="M801" s="72">
        <f t="shared" si="243"/>
        <v>13</v>
      </c>
      <c r="N801" s="72">
        <v>0</v>
      </c>
      <c r="O801" s="146">
        <f t="shared" si="244"/>
        <v>1.038</v>
      </c>
      <c r="P801" s="157">
        <f>10%</f>
        <v>0.1</v>
      </c>
      <c r="Q801" s="146">
        <f t="shared" si="245"/>
        <v>0.10500000000000001</v>
      </c>
      <c r="R801" s="146">
        <f t="shared" si="246"/>
        <v>2.5000000000000001E-2</v>
      </c>
      <c r="S801" s="146">
        <f t="shared" si="247"/>
        <v>2.2499999999999999E-2</v>
      </c>
      <c r="T801" s="146">
        <f t="shared" si="248"/>
        <v>2.2499999999999999E-2</v>
      </c>
      <c r="U801" s="146">
        <f t="shared" si="249"/>
        <v>2.2499999999999999E-2</v>
      </c>
      <c r="V801" s="146">
        <f t="shared" si="250"/>
        <v>0</v>
      </c>
      <c r="W801" s="146">
        <f t="shared" si="251"/>
        <v>4.4999999999999998E-2</v>
      </c>
      <c r="X801" s="146">
        <f t="shared" si="252"/>
        <v>2.2499999999999999E-2</v>
      </c>
    </row>
    <row r="802" spans="2:24" x14ac:dyDescent="0.2">
      <c r="B802" s="1" t="str">
        <f t="shared" si="253"/>
        <v>暗系7</v>
      </c>
      <c r="C802" s="72">
        <f t="shared" si="235"/>
        <v>7</v>
      </c>
      <c r="D802" s="71" t="s">
        <v>3157</v>
      </c>
      <c r="E802" s="72" t="str">
        <f t="shared" si="236"/>
        <v>黑暗</v>
      </c>
      <c r="F802" s="72"/>
      <c r="G802" s="72">
        <f t="shared" si="237"/>
        <v>45</v>
      </c>
      <c r="H802" s="72">
        <f t="shared" si="238"/>
        <v>19</v>
      </c>
      <c r="I802" s="72">
        <f t="shared" si="239"/>
        <v>24</v>
      </c>
      <c r="J802" s="72">
        <f t="shared" si="240"/>
        <v>10</v>
      </c>
      <c r="K802" s="72">
        <f t="shared" si="241"/>
        <v>35</v>
      </c>
      <c r="L802" s="72">
        <f t="shared" si="242"/>
        <v>0</v>
      </c>
      <c r="M802" s="72">
        <f t="shared" si="243"/>
        <v>16</v>
      </c>
      <c r="N802" s="72">
        <v>0</v>
      </c>
      <c r="O802" s="146">
        <f t="shared" si="244"/>
        <v>1.0609999999999999</v>
      </c>
      <c r="P802" s="157">
        <f>10%</f>
        <v>0.1</v>
      </c>
      <c r="Q802" s="146">
        <f t="shared" si="245"/>
        <v>0.10600000000000001</v>
      </c>
      <c r="R802" s="146">
        <f t="shared" si="246"/>
        <v>3.0000000000000002E-2</v>
      </c>
      <c r="S802" s="146">
        <f t="shared" si="247"/>
        <v>2.6999999999999996E-2</v>
      </c>
      <c r="T802" s="146">
        <f t="shared" si="248"/>
        <v>2.6999999999999996E-2</v>
      </c>
      <c r="U802" s="146">
        <f t="shared" si="249"/>
        <v>2.6999999999999996E-2</v>
      </c>
      <c r="V802" s="146">
        <f t="shared" si="250"/>
        <v>0</v>
      </c>
      <c r="W802" s="146">
        <f t="shared" si="251"/>
        <v>5.3999999999999992E-2</v>
      </c>
      <c r="X802" s="146">
        <f t="shared" si="252"/>
        <v>2.6999999999999996E-2</v>
      </c>
    </row>
    <row r="803" spans="2:24" x14ac:dyDescent="0.2">
      <c r="B803" s="1" t="str">
        <f t="shared" si="253"/>
        <v>暗系8</v>
      </c>
      <c r="C803" s="72">
        <f t="shared" si="235"/>
        <v>8</v>
      </c>
      <c r="D803" s="71" t="s">
        <v>3157</v>
      </c>
      <c r="E803" s="72" t="str">
        <f t="shared" si="236"/>
        <v>黑暗</v>
      </c>
      <c r="F803" s="72"/>
      <c r="G803" s="72">
        <f t="shared" si="237"/>
        <v>52</v>
      </c>
      <c r="H803" s="72">
        <f t="shared" si="238"/>
        <v>21</v>
      </c>
      <c r="I803" s="72">
        <f t="shared" si="239"/>
        <v>27</v>
      </c>
      <c r="J803" s="72">
        <f t="shared" si="240"/>
        <v>12</v>
      </c>
      <c r="K803" s="72">
        <f t="shared" si="241"/>
        <v>38</v>
      </c>
      <c r="L803" s="72">
        <f t="shared" si="242"/>
        <v>0</v>
      </c>
      <c r="M803" s="72">
        <f t="shared" si="243"/>
        <v>19</v>
      </c>
      <c r="N803" s="72">
        <v>0</v>
      </c>
      <c r="O803" s="146">
        <f t="shared" si="244"/>
        <v>1.0840000000000001</v>
      </c>
      <c r="P803" s="157">
        <f>10%</f>
        <v>0.1</v>
      </c>
      <c r="Q803" s="146">
        <f t="shared" si="245"/>
        <v>0.10700000000000001</v>
      </c>
      <c r="R803" s="146">
        <f t="shared" si="246"/>
        <v>3.5000000000000003E-2</v>
      </c>
      <c r="S803" s="146">
        <f t="shared" si="247"/>
        <v>3.15E-2</v>
      </c>
      <c r="T803" s="146">
        <f t="shared" si="248"/>
        <v>3.15E-2</v>
      </c>
      <c r="U803" s="146">
        <f t="shared" si="249"/>
        <v>3.15E-2</v>
      </c>
      <c r="V803" s="146">
        <f t="shared" si="250"/>
        <v>0</v>
      </c>
      <c r="W803" s="146">
        <f t="shared" si="251"/>
        <v>6.3E-2</v>
      </c>
      <c r="X803" s="146">
        <f t="shared" si="252"/>
        <v>3.15E-2</v>
      </c>
    </row>
    <row r="804" spans="2:24" x14ac:dyDescent="0.2">
      <c r="B804" s="1" t="str">
        <f t="shared" si="253"/>
        <v>暗系9</v>
      </c>
      <c r="C804" s="72">
        <f t="shared" si="235"/>
        <v>9</v>
      </c>
      <c r="D804" s="71" t="s">
        <v>3157</v>
      </c>
      <c r="E804" s="72" t="str">
        <f t="shared" si="236"/>
        <v>黑暗</v>
      </c>
      <c r="F804" s="72"/>
      <c r="G804" s="72">
        <f t="shared" si="237"/>
        <v>62</v>
      </c>
      <c r="H804" s="72">
        <f t="shared" si="238"/>
        <v>23</v>
      </c>
      <c r="I804" s="72">
        <f t="shared" si="239"/>
        <v>30</v>
      </c>
      <c r="J804" s="72">
        <f t="shared" si="240"/>
        <v>14</v>
      </c>
      <c r="K804" s="72">
        <f t="shared" si="241"/>
        <v>42</v>
      </c>
      <c r="L804" s="72">
        <f t="shared" si="242"/>
        <v>0</v>
      </c>
      <c r="M804" s="72">
        <f t="shared" si="243"/>
        <v>22</v>
      </c>
      <c r="N804" s="72">
        <v>0</v>
      </c>
      <c r="O804" s="146">
        <f t="shared" si="244"/>
        <v>1.107</v>
      </c>
      <c r="P804" s="157">
        <f>10%</f>
        <v>0.1</v>
      </c>
      <c r="Q804" s="146">
        <f t="shared" si="245"/>
        <v>0.10800000000000001</v>
      </c>
      <c r="R804" s="146">
        <f t="shared" si="246"/>
        <v>0.04</v>
      </c>
      <c r="S804" s="146">
        <f t="shared" si="247"/>
        <v>3.5999999999999997E-2</v>
      </c>
      <c r="T804" s="146">
        <f t="shared" si="248"/>
        <v>3.5999999999999997E-2</v>
      </c>
      <c r="U804" s="146">
        <f t="shared" si="249"/>
        <v>3.5999999999999997E-2</v>
      </c>
      <c r="V804" s="146">
        <f t="shared" si="250"/>
        <v>0</v>
      </c>
      <c r="W804" s="146">
        <f t="shared" si="251"/>
        <v>7.1999999999999995E-2</v>
      </c>
      <c r="X804" s="146">
        <f t="shared" si="252"/>
        <v>3.5999999999999997E-2</v>
      </c>
    </row>
    <row r="805" spans="2:24" x14ac:dyDescent="0.2">
      <c r="B805" s="1" t="str">
        <f t="shared" si="253"/>
        <v>暗系10</v>
      </c>
      <c r="C805" s="72">
        <f t="shared" si="235"/>
        <v>10</v>
      </c>
      <c r="D805" s="71" t="s">
        <v>3157</v>
      </c>
      <c r="E805" s="72" t="str">
        <f t="shared" si="236"/>
        <v>黑暗</v>
      </c>
      <c r="F805" s="72"/>
      <c r="G805" s="72">
        <f t="shared" si="237"/>
        <v>70</v>
      </c>
      <c r="H805" s="72">
        <f t="shared" si="238"/>
        <v>25</v>
      </c>
      <c r="I805" s="72">
        <f t="shared" si="239"/>
        <v>32</v>
      </c>
      <c r="J805" s="72">
        <f t="shared" si="240"/>
        <v>16</v>
      </c>
      <c r="K805" s="72">
        <f t="shared" si="241"/>
        <v>46</v>
      </c>
      <c r="L805" s="72">
        <f t="shared" si="242"/>
        <v>0</v>
      </c>
      <c r="M805" s="72">
        <f t="shared" si="243"/>
        <v>25</v>
      </c>
      <c r="N805" s="72">
        <v>0</v>
      </c>
      <c r="O805" s="146">
        <f t="shared" si="244"/>
        <v>1.1300000000000001</v>
      </c>
      <c r="P805" s="157">
        <f>10%</f>
        <v>0.1</v>
      </c>
      <c r="Q805" s="146">
        <f t="shared" si="245"/>
        <v>0.10900000000000001</v>
      </c>
      <c r="R805" s="146">
        <f t="shared" si="246"/>
        <v>4.4999999999999998E-2</v>
      </c>
      <c r="S805" s="146">
        <f t="shared" si="247"/>
        <v>4.0499999999999994E-2</v>
      </c>
      <c r="T805" s="146">
        <f t="shared" si="248"/>
        <v>4.0499999999999994E-2</v>
      </c>
      <c r="U805" s="146">
        <f t="shared" si="249"/>
        <v>4.0499999999999994E-2</v>
      </c>
      <c r="V805" s="146">
        <f t="shared" si="250"/>
        <v>0</v>
      </c>
      <c r="W805" s="146">
        <f t="shared" si="251"/>
        <v>8.0999999999999989E-2</v>
      </c>
      <c r="X805" s="146">
        <f t="shared" si="252"/>
        <v>4.0499999999999994E-2</v>
      </c>
    </row>
    <row r="806" spans="2:24" x14ac:dyDescent="0.2">
      <c r="B806" s="1" t="str">
        <f t="shared" si="253"/>
        <v>暗系11</v>
      </c>
      <c r="C806" s="72">
        <f t="shared" si="235"/>
        <v>11</v>
      </c>
      <c r="D806" s="71" t="s">
        <v>3157</v>
      </c>
      <c r="E806" s="72" t="str">
        <f t="shared" si="236"/>
        <v>黑暗</v>
      </c>
      <c r="F806" s="72"/>
      <c r="G806" s="72">
        <f t="shared" si="237"/>
        <v>81</v>
      </c>
      <c r="H806" s="72">
        <f t="shared" si="238"/>
        <v>27</v>
      </c>
      <c r="I806" s="72">
        <f t="shared" si="239"/>
        <v>35</v>
      </c>
      <c r="J806" s="72">
        <f t="shared" si="240"/>
        <v>18</v>
      </c>
      <c r="K806" s="72">
        <f t="shared" si="241"/>
        <v>51</v>
      </c>
      <c r="L806" s="72">
        <f t="shared" si="242"/>
        <v>0</v>
      </c>
      <c r="M806" s="72">
        <f t="shared" si="243"/>
        <v>29</v>
      </c>
      <c r="N806" s="72">
        <v>0</v>
      </c>
      <c r="O806" s="146">
        <f t="shared" si="244"/>
        <v>1.153</v>
      </c>
      <c r="P806" s="157">
        <f>10%</f>
        <v>0.1</v>
      </c>
      <c r="Q806" s="146">
        <f t="shared" si="245"/>
        <v>0.11000000000000001</v>
      </c>
      <c r="R806" s="146">
        <f t="shared" si="246"/>
        <v>4.9999999999999996E-2</v>
      </c>
      <c r="S806" s="146">
        <f t="shared" si="247"/>
        <v>4.4999999999999991E-2</v>
      </c>
      <c r="T806" s="146">
        <f t="shared" si="248"/>
        <v>4.4999999999999991E-2</v>
      </c>
      <c r="U806" s="146">
        <f t="shared" si="249"/>
        <v>4.4999999999999991E-2</v>
      </c>
      <c r="V806" s="146">
        <f t="shared" si="250"/>
        <v>0</v>
      </c>
      <c r="W806" s="146">
        <f t="shared" si="251"/>
        <v>8.9999999999999983E-2</v>
      </c>
      <c r="X806" s="146">
        <f t="shared" si="252"/>
        <v>4.4999999999999991E-2</v>
      </c>
    </row>
    <row r="807" spans="2:24" x14ac:dyDescent="0.2">
      <c r="B807" s="1" t="str">
        <f t="shared" si="253"/>
        <v>暗系12</v>
      </c>
      <c r="C807" s="72">
        <f t="shared" si="235"/>
        <v>12</v>
      </c>
      <c r="D807" s="71" t="s">
        <v>3157</v>
      </c>
      <c r="E807" s="72" t="str">
        <f t="shared" si="236"/>
        <v>黑暗</v>
      </c>
      <c r="F807" s="72"/>
      <c r="G807" s="72">
        <f t="shared" si="237"/>
        <v>93</v>
      </c>
      <c r="H807" s="72">
        <f t="shared" si="238"/>
        <v>29</v>
      </c>
      <c r="I807" s="72">
        <f t="shared" si="239"/>
        <v>38</v>
      </c>
      <c r="J807" s="72">
        <f t="shared" si="240"/>
        <v>20</v>
      </c>
      <c r="K807" s="72">
        <f t="shared" si="241"/>
        <v>55</v>
      </c>
      <c r="L807" s="72">
        <f t="shared" si="242"/>
        <v>0</v>
      </c>
      <c r="M807" s="72">
        <f t="shared" si="243"/>
        <v>33</v>
      </c>
      <c r="N807" s="72">
        <v>0</v>
      </c>
      <c r="O807" s="146">
        <f t="shared" si="244"/>
        <v>1.1759999999999999</v>
      </c>
      <c r="P807" s="157">
        <f>10%</f>
        <v>0.1</v>
      </c>
      <c r="Q807" s="146">
        <f t="shared" si="245"/>
        <v>0.11100000000000002</v>
      </c>
      <c r="R807" s="146">
        <f t="shared" si="246"/>
        <v>5.4999999999999993E-2</v>
      </c>
      <c r="S807" s="146">
        <f t="shared" si="247"/>
        <v>4.9499999999999988E-2</v>
      </c>
      <c r="T807" s="146">
        <f t="shared" si="248"/>
        <v>4.9499999999999988E-2</v>
      </c>
      <c r="U807" s="146">
        <f t="shared" si="249"/>
        <v>4.9499999999999988E-2</v>
      </c>
      <c r="V807" s="146">
        <f t="shared" si="250"/>
        <v>0</v>
      </c>
      <c r="W807" s="146">
        <f t="shared" si="251"/>
        <v>9.8999999999999977E-2</v>
      </c>
      <c r="X807" s="146">
        <f t="shared" si="252"/>
        <v>4.9499999999999988E-2</v>
      </c>
    </row>
    <row r="808" spans="2:24" x14ac:dyDescent="0.2">
      <c r="B808" s="1" t="str">
        <f t="shared" si="253"/>
        <v>暗系13</v>
      </c>
      <c r="C808" s="72">
        <f t="shared" ref="C808:C871" si="254">C709</f>
        <v>13</v>
      </c>
      <c r="D808" s="71" t="s">
        <v>3157</v>
      </c>
      <c r="E808" s="72" t="str">
        <f t="shared" si="236"/>
        <v>黑暗</v>
      </c>
      <c r="F808" s="72"/>
      <c r="G808" s="72">
        <f t="shared" si="237"/>
        <v>105</v>
      </c>
      <c r="H808" s="72">
        <f t="shared" si="238"/>
        <v>31</v>
      </c>
      <c r="I808" s="72">
        <f t="shared" si="239"/>
        <v>41</v>
      </c>
      <c r="J808" s="72">
        <f t="shared" si="240"/>
        <v>22</v>
      </c>
      <c r="K808" s="72">
        <f t="shared" si="241"/>
        <v>60</v>
      </c>
      <c r="L808" s="72">
        <f t="shared" si="242"/>
        <v>0</v>
      </c>
      <c r="M808" s="72">
        <f t="shared" si="243"/>
        <v>37</v>
      </c>
      <c r="N808" s="72">
        <v>0</v>
      </c>
      <c r="O808" s="146">
        <f t="shared" si="244"/>
        <v>1.1990000000000001</v>
      </c>
      <c r="P808" s="157">
        <f>10%</f>
        <v>0.1</v>
      </c>
      <c r="Q808" s="146">
        <f t="shared" si="245"/>
        <v>0.11200000000000002</v>
      </c>
      <c r="R808" s="146">
        <f t="shared" si="246"/>
        <v>5.9999999999999991E-2</v>
      </c>
      <c r="S808" s="146">
        <f t="shared" si="247"/>
        <v>5.3999999999999992E-2</v>
      </c>
      <c r="T808" s="146">
        <f t="shared" si="248"/>
        <v>5.3999999999999992E-2</v>
      </c>
      <c r="U808" s="146">
        <f t="shared" si="249"/>
        <v>5.3999999999999992E-2</v>
      </c>
      <c r="V808" s="146">
        <f t="shared" si="250"/>
        <v>0</v>
      </c>
      <c r="W808" s="146">
        <f t="shared" si="251"/>
        <v>0.10799999999999998</v>
      </c>
      <c r="X808" s="146">
        <f t="shared" si="252"/>
        <v>5.3999999999999992E-2</v>
      </c>
    </row>
    <row r="809" spans="2:24" x14ac:dyDescent="0.2">
      <c r="B809" s="1" t="str">
        <f t="shared" si="253"/>
        <v>暗系14</v>
      </c>
      <c r="C809" s="72">
        <f t="shared" si="254"/>
        <v>14</v>
      </c>
      <c r="D809" s="71" t="s">
        <v>3157</v>
      </c>
      <c r="E809" s="72" t="str">
        <f t="shared" si="236"/>
        <v>黑暗</v>
      </c>
      <c r="F809" s="72"/>
      <c r="G809" s="72">
        <f t="shared" si="237"/>
        <v>117</v>
      </c>
      <c r="H809" s="72">
        <f t="shared" si="238"/>
        <v>34</v>
      </c>
      <c r="I809" s="72">
        <f t="shared" si="239"/>
        <v>45</v>
      </c>
      <c r="J809" s="72">
        <f t="shared" si="240"/>
        <v>25</v>
      </c>
      <c r="K809" s="72">
        <f t="shared" si="241"/>
        <v>65</v>
      </c>
      <c r="L809" s="72">
        <f t="shared" si="242"/>
        <v>0</v>
      </c>
      <c r="M809" s="72">
        <f t="shared" si="243"/>
        <v>41</v>
      </c>
      <c r="N809" s="72">
        <v>0</v>
      </c>
      <c r="O809" s="146">
        <f t="shared" si="244"/>
        <v>1.222</v>
      </c>
      <c r="P809" s="157">
        <f>10%</f>
        <v>0.1</v>
      </c>
      <c r="Q809" s="146">
        <f t="shared" si="245"/>
        <v>0.11300000000000002</v>
      </c>
      <c r="R809" s="146">
        <f t="shared" si="246"/>
        <v>6.4999999999999988E-2</v>
      </c>
      <c r="S809" s="146">
        <f t="shared" si="247"/>
        <v>5.8499999999999996E-2</v>
      </c>
      <c r="T809" s="146">
        <f t="shared" si="248"/>
        <v>5.8499999999999996E-2</v>
      </c>
      <c r="U809" s="146">
        <f t="shared" si="249"/>
        <v>5.8499999999999996E-2</v>
      </c>
      <c r="V809" s="146">
        <f t="shared" si="250"/>
        <v>0</v>
      </c>
      <c r="W809" s="146">
        <f t="shared" si="251"/>
        <v>0.11699999999999999</v>
      </c>
      <c r="X809" s="146">
        <f t="shared" si="252"/>
        <v>5.8499999999999996E-2</v>
      </c>
    </row>
    <row r="810" spans="2:24" x14ac:dyDescent="0.2">
      <c r="B810" s="1" t="str">
        <f t="shared" si="253"/>
        <v>暗系15</v>
      </c>
      <c r="C810" s="72">
        <f t="shared" si="254"/>
        <v>15</v>
      </c>
      <c r="D810" s="71" t="s">
        <v>3157</v>
      </c>
      <c r="E810" s="72" t="str">
        <f t="shared" si="236"/>
        <v>黑暗</v>
      </c>
      <c r="F810" s="72"/>
      <c r="G810" s="72">
        <f t="shared" si="237"/>
        <v>132</v>
      </c>
      <c r="H810" s="72">
        <f t="shared" si="238"/>
        <v>37</v>
      </c>
      <c r="I810" s="72">
        <f t="shared" si="239"/>
        <v>48</v>
      </c>
      <c r="J810" s="72">
        <f t="shared" si="240"/>
        <v>27</v>
      </c>
      <c r="K810" s="72">
        <f t="shared" si="241"/>
        <v>71</v>
      </c>
      <c r="L810" s="72">
        <f t="shared" si="242"/>
        <v>0</v>
      </c>
      <c r="M810" s="72">
        <f t="shared" si="243"/>
        <v>45</v>
      </c>
      <c r="N810" s="72">
        <v>0</v>
      </c>
      <c r="O810" s="146">
        <f t="shared" si="244"/>
        <v>1.2450000000000001</v>
      </c>
      <c r="P810" s="157">
        <f>10%</f>
        <v>0.1</v>
      </c>
      <c r="Q810" s="146">
        <f t="shared" si="245"/>
        <v>0.11400000000000002</v>
      </c>
      <c r="R810" s="146">
        <f t="shared" si="246"/>
        <v>6.9999999999999993E-2</v>
      </c>
      <c r="S810" s="146">
        <f t="shared" si="247"/>
        <v>6.3E-2</v>
      </c>
      <c r="T810" s="146">
        <f t="shared" si="248"/>
        <v>6.3E-2</v>
      </c>
      <c r="U810" s="146">
        <f t="shared" si="249"/>
        <v>6.3E-2</v>
      </c>
      <c r="V810" s="146">
        <f t="shared" si="250"/>
        <v>0</v>
      </c>
      <c r="W810" s="146">
        <f t="shared" si="251"/>
        <v>0.126</v>
      </c>
      <c r="X810" s="146">
        <f t="shared" si="252"/>
        <v>6.3E-2</v>
      </c>
    </row>
    <row r="811" spans="2:24" x14ac:dyDescent="0.2">
      <c r="B811" s="1" t="str">
        <f t="shared" si="253"/>
        <v>暗系16</v>
      </c>
      <c r="C811" s="72">
        <f t="shared" si="254"/>
        <v>16</v>
      </c>
      <c r="D811" s="71" t="s">
        <v>3157</v>
      </c>
      <c r="E811" s="72" t="str">
        <f t="shared" si="236"/>
        <v>黑暗</v>
      </c>
      <c r="F811" s="72"/>
      <c r="G811" s="72">
        <f t="shared" si="237"/>
        <v>145</v>
      </c>
      <c r="H811" s="72">
        <f t="shared" si="238"/>
        <v>40</v>
      </c>
      <c r="I811" s="72">
        <f t="shared" si="239"/>
        <v>51</v>
      </c>
      <c r="J811" s="72">
        <f t="shared" si="240"/>
        <v>29</v>
      </c>
      <c r="K811" s="72">
        <f t="shared" si="241"/>
        <v>76</v>
      </c>
      <c r="L811" s="72">
        <f t="shared" si="242"/>
        <v>0</v>
      </c>
      <c r="M811" s="72">
        <f t="shared" si="243"/>
        <v>49</v>
      </c>
      <c r="N811" s="72">
        <v>0</v>
      </c>
      <c r="O811" s="146">
        <f t="shared" si="244"/>
        <v>1.268</v>
      </c>
      <c r="P811" s="157">
        <f>10%</f>
        <v>0.1</v>
      </c>
      <c r="Q811" s="146">
        <f t="shared" si="245"/>
        <v>0.11500000000000002</v>
      </c>
      <c r="R811" s="146">
        <f t="shared" si="246"/>
        <v>7.4999999999999997E-2</v>
      </c>
      <c r="S811" s="146">
        <f t="shared" si="247"/>
        <v>6.7500000000000004E-2</v>
      </c>
      <c r="T811" s="146">
        <f t="shared" si="248"/>
        <v>6.7500000000000004E-2</v>
      </c>
      <c r="U811" s="146">
        <f t="shared" si="249"/>
        <v>6.7500000000000004E-2</v>
      </c>
      <c r="V811" s="146">
        <f t="shared" si="250"/>
        <v>0</v>
      </c>
      <c r="W811" s="146">
        <f t="shared" si="251"/>
        <v>0.13500000000000001</v>
      </c>
      <c r="X811" s="146">
        <f t="shared" si="252"/>
        <v>6.7500000000000004E-2</v>
      </c>
    </row>
    <row r="812" spans="2:24" x14ac:dyDescent="0.2">
      <c r="B812" s="1" t="str">
        <f t="shared" si="253"/>
        <v>暗系17</v>
      </c>
      <c r="C812" s="72">
        <f t="shared" si="254"/>
        <v>17</v>
      </c>
      <c r="D812" s="71" t="s">
        <v>3157</v>
      </c>
      <c r="E812" s="72" t="str">
        <f t="shared" si="236"/>
        <v>黑暗</v>
      </c>
      <c r="F812" s="72"/>
      <c r="G812" s="72">
        <f t="shared" si="237"/>
        <v>158</v>
      </c>
      <c r="H812" s="72">
        <f t="shared" si="238"/>
        <v>43</v>
      </c>
      <c r="I812" s="72">
        <f t="shared" si="239"/>
        <v>55</v>
      </c>
      <c r="J812" s="72">
        <f t="shared" si="240"/>
        <v>32</v>
      </c>
      <c r="K812" s="72">
        <f t="shared" si="241"/>
        <v>82</v>
      </c>
      <c r="L812" s="72">
        <f t="shared" si="242"/>
        <v>0</v>
      </c>
      <c r="M812" s="72">
        <f t="shared" si="243"/>
        <v>54</v>
      </c>
      <c r="N812" s="72">
        <v>0</v>
      </c>
      <c r="O812" s="146">
        <f t="shared" si="244"/>
        <v>1.2909999999999999</v>
      </c>
      <c r="P812" s="157">
        <f>10%</f>
        <v>0.1</v>
      </c>
      <c r="Q812" s="146">
        <f t="shared" si="245"/>
        <v>0.11600000000000002</v>
      </c>
      <c r="R812" s="146">
        <f t="shared" si="246"/>
        <v>0.08</v>
      </c>
      <c r="S812" s="146">
        <f t="shared" si="247"/>
        <v>7.2000000000000008E-2</v>
      </c>
      <c r="T812" s="146">
        <f t="shared" si="248"/>
        <v>7.2000000000000008E-2</v>
      </c>
      <c r="U812" s="146">
        <f t="shared" si="249"/>
        <v>7.2000000000000008E-2</v>
      </c>
      <c r="V812" s="146">
        <f t="shared" si="250"/>
        <v>0</v>
      </c>
      <c r="W812" s="146">
        <f t="shared" si="251"/>
        <v>0.14400000000000002</v>
      </c>
      <c r="X812" s="146">
        <f t="shared" si="252"/>
        <v>7.2000000000000008E-2</v>
      </c>
    </row>
    <row r="813" spans="2:24" x14ac:dyDescent="0.2">
      <c r="B813" s="1" t="str">
        <f t="shared" si="253"/>
        <v>暗系18</v>
      </c>
      <c r="C813" s="72">
        <f t="shared" si="254"/>
        <v>18</v>
      </c>
      <c r="D813" s="71" t="s">
        <v>3157</v>
      </c>
      <c r="E813" s="72" t="str">
        <f t="shared" si="236"/>
        <v>黑暗</v>
      </c>
      <c r="F813" s="72"/>
      <c r="G813" s="72">
        <f t="shared" si="237"/>
        <v>170</v>
      </c>
      <c r="H813" s="72">
        <f t="shared" si="238"/>
        <v>46</v>
      </c>
      <c r="I813" s="72">
        <f t="shared" si="239"/>
        <v>60</v>
      </c>
      <c r="J813" s="72">
        <f t="shared" si="240"/>
        <v>35</v>
      </c>
      <c r="K813" s="72">
        <f t="shared" si="241"/>
        <v>87</v>
      </c>
      <c r="L813" s="72">
        <f t="shared" si="242"/>
        <v>0</v>
      </c>
      <c r="M813" s="72">
        <f t="shared" si="243"/>
        <v>59</v>
      </c>
      <c r="N813" s="72">
        <v>0</v>
      </c>
      <c r="O813" s="146">
        <f t="shared" si="244"/>
        <v>1.3140000000000001</v>
      </c>
      <c r="P813" s="157">
        <f>10%</f>
        <v>0.1</v>
      </c>
      <c r="Q813" s="146">
        <f t="shared" si="245"/>
        <v>0.11700000000000002</v>
      </c>
      <c r="R813" s="146">
        <f t="shared" si="246"/>
        <v>8.5000000000000006E-2</v>
      </c>
      <c r="S813" s="146">
        <f t="shared" si="247"/>
        <v>7.6500000000000012E-2</v>
      </c>
      <c r="T813" s="146">
        <f t="shared" si="248"/>
        <v>7.6500000000000012E-2</v>
      </c>
      <c r="U813" s="146">
        <f t="shared" si="249"/>
        <v>7.6500000000000012E-2</v>
      </c>
      <c r="V813" s="146">
        <f t="shared" si="250"/>
        <v>0</v>
      </c>
      <c r="W813" s="146">
        <f t="shared" si="251"/>
        <v>0.15300000000000002</v>
      </c>
      <c r="X813" s="146">
        <f t="shared" si="252"/>
        <v>7.6500000000000012E-2</v>
      </c>
    </row>
    <row r="814" spans="2:24" x14ac:dyDescent="0.2">
      <c r="B814" s="1" t="str">
        <f t="shared" si="253"/>
        <v>暗系19</v>
      </c>
      <c r="C814" s="72">
        <f t="shared" si="254"/>
        <v>19</v>
      </c>
      <c r="D814" s="71" t="s">
        <v>3157</v>
      </c>
      <c r="E814" s="72" t="str">
        <f t="shared" si="236"/>
        <v>黑暗</v>
      </c>
      <c r="F814" s="72"/>
      <c r="G814" s="72">
        <f t="shared" si="237"/>
        <v>183</v>
      </c>
      <c r="H814" s="72">
        <f t="shared" si="238"/>
        <v>49</v>
      </c>
      <c r="I814" s="72">
        <f t="shared" si="239"/>
        <v>63</v>
      </c>
      <c r="J814" s="72">
        <f t="shared" si="240"/>
        <v>37</v>
      </c>
      <c r="K814" s="72">
        <f t="shared" si="241"/>
        <v>93</v>
      </c>
      <c r="L814" s="72">
        <f t="shared" si="242"/>
        <v>0</v>
      </c>
      <c r="M814" s="72">
        <f t="shared" si="243"/>
        <v>64</v>
      </c>
      <c r="N814" s="72">
        <v>0</v>
      </c>
      <c r="O814" s="146">
        <f t="shared" si="244"/>
        <v>1.337</v>
      </c>
      <c r="P814" s="157">
        <f>10%</f>
        <v>0.1</v>
      </c>
      <c r="Q814" s="146">
        <f t="shared" si="245"/>
        <v>0.11800000000000002</v>
      </c>
      <c r="R814" s="146">
        <f t="shared" si="246"/>
        <v>9.0000000000000011E-2</v>
      </c>
      <c r="S814" s="146">
        <f t="shared" si="247"/>
        <v>8.1000000000000016E-2</v>
      </c>
      <c r="T814" s="146">
        <f t="shared" si="248"/>
        <v>8.1000000000000016E-2</v>
      </c>
      <c r="U814" s="146">
        <f t="shared" si="249"/>
        <v>8.1000000000000016E-2</v>
      </c>
      <c r="V814" s="146">
        <f t="shared" si="250"/>
        <v>0</v>
      </c>
      <c r="W814" s="146">
        <f t="shared" si="251"/>
        <v>0.16200000000000003</v>
      </c>
      <c r="X814" s="146">
        <f t="shared" si="252"/>
        <v>8.1000000000000016E-2</v>
      </c>
    </row>
    <row r="815" spans="2:24" x14ac:dyDescent="0.2">
      <c r="B815" s="1" t="str">
        <f t="shared" si="253"/>
        <v>暗系20</v>
      </c>
      <c r="C815" s="72">
        <f t="shared" si="254"/>
        <v>20</v>
      </c>
      <c r="D815" s="71" t="s">
        <v>3157</v>
      </c>
      <c r="E815" s="72" t="str">
        <f t="shared" si="236"/>
        <v>黑暗</v>
      </c>
      <c r="F815" s="72"/>
      <c r="G815" s="72">
        <f t="shared" si="237"/>
        <v>198</v>
      </c>
      <c r="H815" s="72">
        <f t="shared" si="238"/>
        <v>52</v>
      </c>
      <c r="I815" s="72">
        <f t="shared" si="239"/>
        <v>68</v>
      </c>
      <c r="J815" s="72">
        <f t="shared" si="240"/>
        <v>40</v>
      </c>
      <c r="K815" s="72">
        <f t="shared" si="241"/>
        <v>101</v>
      </c>
      <c r="L815" s="72">
        <f t="shared" si="242"/>
        <v>0</v>
      </c>
      <c r="M815" s="72">
        <f t="shared" si="243"/>
        <v>69</v>
      </c>
      <c r="N815" s="72">
        <v>0</v>
      </c>
      <c r="O815" s="146">
        <f t="shared" si="244"/>
        <v>1.36</v>
      </c>
      <c r="P815" s="157">
        <f>10%</f>
        <v>0.1</v>
      </c>
      <c r="Q815" s="146">
        <f t="shared" si="245"/>
        <v>0.11900000000000002</v>
      </c>
      <c r="R815" s="146">
        <f t="shared" si="246"/>
        <v>9.5000000000000015E-2</v>
      </c>
      <c r="S815" s="146">
        <f t="shared" si="247"/>
        <v>8.550000000000002E-2</v>
      </c>
      <c r="T815" s="146">
        <f t="shared" si="248"/>
        <v>8.550000000000002E-2</v>
      </c>
      <c r="U815" s="146">
        <f t="shared" si="249"/>
        <v>8.550000000000002E-2</v>
      </c>
      <c r="V815" s="146">
        <f t="shared" si="250"/>
        <v>0</v>
      </c>
      <c r="W815" s="146">
        <f t="shared" si="251"/>
        <v>0.17100000000000004</v>
      </c>
      <c r="X815" s="146">
        <f t="shared" si="252"/>
        <v>8.550000000000002E-2</v>
      </c>
    </row>
    <row r="816" spans="2:24" x14ac:dyDescent="0.2">
      <c r="B816" s="1" t="str">
        <f t="shared" si="253"/>
        <v>暗系21</v>
      </c>
      <c r="C816" s="72">
        <f t="shared" si="254"/>
        <v>21</v>
      </c>
      <c r="D816" s="71" t="s">
        <v>3157</v>
      </c>
      <c r="E816" s="72" t="str">
        <f t="shared" si="236"/>
        <v>黑暗</v>
      </c>
      <c r="F816" s="72"/>
      <c r="G816" s="72">
        <f t="shared" si="237"/>
        <v>213</v>
      </c>
      <c r="H816" s="72">
        <f t="shared" si="238"/>
        <v>55</v>
      </c>
      <c r="I816" s="72">
        <f t="shared" si="239"/>
        <v>72</v>
      </c>
      <c r="J816" s="72">
        <f t="shared" si="240"/>
        <v>44</v>
      </c>
      <c r="K816" s="72">
        <f t="shared" si="241"/>
        <v>107</v>
      </c>
      <c r="L816" s="72">
        <f t="shared" si="242"/>
        <v>0</v>
      </c>
      <c r="M816" s="72">
        <f t="shared" si="243"/>
        <v>74</v>
      </c>
      <c r="N816" s="72">
        <v>0</v>
      </c>
      <c r="O816" s="146">
        <f t="shared" si="244"/>
        <v>1.383</v>
      </c>
      <c r="P816" s="157">
        <f>10%</f>
        <v>0.1</v>
      </c>
      <c r="Q816" s="146">
        <f t="shared" si="245"/>
        <v>0.12000000000000002</v>
      </c>
      <c r="R816" s="146">
        <f t="shared" si="246"/>
        <v>0.10000000000000002</v>
      </c>
      <c r="S816" s="146">
        <f t="shared" si="247"/>
        <v>9.0000000000000024E-2</v>
      </c>
      <c r="T816" s="146">
        <f t="shared" si="248"/>
        <v>9.0000000000000024E-2</v>
      </c>
      <c r="U816" s="146">
        <f t="shared" si="249"/>
        <v>9.0000000000000024E-2</v>
      </c>
      <c r="V816" s="146">
        <f t="shared" si="250"/>
        <v>0</v>
      </c>
      <c r="W816" s="146">
        <f t="shared" si="251"/>
        <v>0.18000000000000005</v>
      </c>
      <c r="X816" s="146">
        <f t="shared" si="252"/>
        <v>9.0000000000000024E-2</v>
      </c>
    </row>
    <row r="817" spans="2:24" x14ac:dyDescent="0.2">
      <c r="B817" s="1" t="str">
        <f t="shared" si="253"/>
        <v>暗系22</v>
      </c>
      <c r="C817" s="72">
        <f t="shared" si="254"/>
        <v>22</v>
      </c>
      <c r="D817" s="71" t="s">
        <v>3157</v>
      </c>
      <c r="E817" s="72" t="str">
        <f t="shared" si="236"/>
        <v>黑暗</v>
      </c>
      <c r="F817" s="72"/>
      <c r="G817" s="72">
        <f t="shared" si="237"/>
        <v>227</v>
      </c>
      <c r="H817" s="72">
        <f t="shared" si="238"/>
        <v>58</v>
      </c>
      <c r="I817" s="72">
        <f t="shared" si="239"/>
        <v>77</v>
      </c>
      <c r="J817" s="72">
        <f t="shared" si="240"/>
        <v>46</v>
      </c>
      <c r="K817" s="72">
        <f t="shared" si="241"/>
        <v>115</v>
      </c>
      <c r="L817" s="72">
        <f t="shared" si="242"/>
        <v>0</v>
      </c>
      <c r="M817" s="72">
        <f t="shared" si="243"/>
        <v>79</v>
      </c>
      <c r="N817" s="72">
        <v>0</v>
      </c>
      <c r="O817" s="146">
        <f t="shared" si="244"/>
        <v>1.4059999999999999</v>
      </c>
      <c r="P817" s="157">
        <f>10%</f>
        <v>0.1</v>
      </c>
      <c r="Q817" s="146">
        <f t="shared" si="245"/>
        <v>0.12100000000000002</v>
      </c>
      <c r="R817" s="146">
        <f t="shared" si="246"/>
        <v>0.10500000000000002</v>
      </c>
      <c r="S817" s="146">
        <f t="shared" si="247"/>
        <v>9.4500000000000028E-2</v>
      </c>
      <c r="T817" s="146">
        <f t="shared" si="248"/>
        <v>9.4500000000000028E-2</v>
      </c>
      <c r="U817" s="146">
        <f t="shared" si="249"/>
        <v>9.4500000000000028E-2</v>
      </c>
      <c r="V817" s="146">
        <f t="shared" si="250"/>
        <v>0</v>
      </c>
      <c r="W817" s="146">
        <f t="shared" si="251"/>
        <v>0.18900000000000006</v>
      </c>
      <c r="X817" s="146">
        <f t="shared" si="252"/>
        <v>9.4500000000000028E-2</v>
      </c>
    </row>
    <row r="818" spans="2:24" x14ac:dyDescent="0.2">
      <c r="B818" s="1" t="str">
        <f t="shared" si="253"/>
        <v>暗系23</v>
      </c>
      <c r="C818" s="72">
        <f t="shared" si="254"/>
        <v>23</v>
      </c>
      <c r="D818" s="71" t="s">
        <v>3157</v>
      </c>
      <c r="E818" s="72" t="str">
        <f t="shared" si="236"/>
        <v>黑暗</v>
      </c>
      <c r="F818" s="72"/>
      <c r="G818" s="72">
        <f t="shared" si="237"/>
        <v>242</v>
      </c>
      <c r="H818" s="72">
        <f t="shared" si="238"/>
        <v>61</v>
      </c>
      <c r="I818" s="72">
        <f t="shared" si="239"/>
        <v>82</v>
      </c>
      <c r="J818" s="72">
        <f t="shared" si="240"/>
        <v>50</v>
      </c>
      <c r="K818" s="72">
        <f t="shared" si="241"/>
        <v>121</v>
      </c>
      <c r="L818" s="72">
        <f t="shared" si="242"/>
        <v>0</v>
      </c>
      <c r="M818" s="72">
        <f t="shared" si="243"/>
        <v>84</v>
      </c>
      <c r="N818" s="72">
        <v>0</v>
      </c>
      <c r="O818" s="146">
        <f t="shared" si="244"/>
        <v>1.429</v>
      </c>
      <c r="P818" s="157">
        <f>10%</f>
        <v>0.1</v>
      </c>
      <c r="Q818" s="146">
        <f t="shared" si="245"/>
        <v>0.12200000000000003</v>
      </c>
      <c r="R818" s="146">
        <f t="shared" si="246"/>
        <v>0.11000000000000003</v>
      </c>
      <c r="S818" s="146">
        <f t="shared" si="247"/>
        <v>9.9000000000000032E-2</v>
      </c>
      <c r="T818" s="146">
        <f t="shared" si="248"/>
        <v>9.9000000000000032E-2</v>
      </c>
      <c r="U818" s="146">
        <f t="shared" si="249"/>
        <v>9.9000000000000032E-2</v>
      </c>
      <c r="V818" s="146">
        <f t="shared" si="250"/>
        <v>0</v>
      </c>
      <c r="W818" s="146">
        <f t="shared" si="251"/>
        <v>0.19800000000000006</v>
      </c>
      <c r="X818" s="146">
        <f t="shared" si="252"/>
        <v>9.9000000000000032E-2</v>
      </c>
    </row>
    <row r="819" spans="2:24" x14ac:dyDescent="0.2">
      <c r="B819" s="1" t="str">
        <f t="shared" si="253"/>
        <v>暗系24</v>
      </c>
      <c r="C819" s="72">
        <f t="shared" si="254"/>
        <v>24</v>
      </c>
      <c r="D819" s="71" t="s">
        <v>3157</v>
      </c>
      <c r="E819" s="72" t="str">
        <f t="shared" si="236"/>
        <v>黑暗</v>
      </c>
      <c r="F819" s="72"/>
      <c r="G819" s="72">
        <f t="shared" si="237"/>
        <v>258</v>
      </c>
      <c r="H819" s="72">
        <f t="shared" si="238"/>
        <v>64</v>
      </c>
      <c r="I819" s="72">
        <f t="shared" si="239"/>
        <v>87</v>
      </c>
      <c r="J819" s="72">
        <f t="shared" si="240"/>
        <v>53</v>
      </c>
      <c r="K819" s="72">
        <f t="shared" si="241"/>
        <v>128</v>
      </c>
      <c r="L819" s="72">
        <f t="shared" si="242"/>
        <v>0</v>
      </c>
      <c r="M819" s="72">
        <f t="shared" si="243"/>
        <v>90</v>
      </c>
      <c r="N819" s="72">
        <v>0</v>
      </c>
      <c r="O819" s="146">
        <f t="shared" si="244"/>
        <v>1.452</v>
      </c>
      <c r="P819" s="157">
        <f>10%</f>
        <v>0.1</v>
      </c>
      <c r="Q819" s="146">
        <f t="shared" si="245"/>
        <v>0.12300000000000003</v>
      </c>
      <c r="R819" s="146">
        <f t="shared" si="246"/>
        <v>0.11500000000000003</v>
      </c>
      <c r="S819" s="146">
        <f t="shared" si="247"/>
        <v>0.10350000000000004</v>
      </c>
      <c r="T819" s="146">
        <f t="shared" si="248"/>
        <v>0.10350000000000004</v>
      </c>
      <c r="U819" s="146">
        <f t="shared" si="249"/>
        <v>0.10350000000000004</v>
      </c>
      <c r="V819" s="146">
        <f t="shared" si="250"/>
        <v>0</v>
      </c>
      <c r="W819" s="146">
        <f t="shared" si="251"/>
        <v>0.20700000000000007</v>
      </c>
      <c r="X819" s="146">
        <f t="shared" si="252"/>
        <v>0.10350000000000004</v>
      </c>
    </row>
    <row r="820" spans="2:24" x14ac:dyDescent="0.2">
      <c r="B820" s="1" t="str">
        <f t="shared" si="253"/>
        <v>暗系25</v>
      </c>
      <c r="C820" s="72">
        <f t="shared" si="254"/>
        <v>25</v>
      </c>
      <c r="D820" s="71" t="s">
        <v>3157</v>
      </c>
      <c r="E820" s="72" t="str">
        <f t="shared" si="236"/>
        <v>黑暗</v>
      </c>
      <c r="F820" s="72"/>
      <c r="G820" s="72">
        <f t="shared" si="237"/>
        <v>275</v>
      </c>
      <c r="H820" s="72">
        <f t="shared" si="238"/>
        <v>67</v>
      </c>
      <c r="I820" s="72">
        <f t="shared" si="239"/>
        <v>92</v>
      </c>
      <c r="J820" s="72">
        <f t="shared" si="240"/>
        <v>56</v>
      </c>
      <c r="K820" s="72">
        <f t="shared" si="241"/>
        <v>136</v>
      </c>
      <c r="L820" s="72">
        <f t="shared" si="242"/>
        <v>0</v>
      </c>
      <c r="M820" s="72">
        <f t="shared" si="243"/>
        <v>96</v>
      </c>
      <c r="N820" s="72">
        <v>0</v>
      </c>
      <c r="O820" s="146">
        <f t="shared" si="244"/>
        <v>1.4750000000000001</v>
      </c>
      <c r="P820" s="157">
        <f>10%</f>
        <v>0.1</v>
      </c>
      <c r="Q820" s="146">
        <f t="shared" si="245"/>
        <v>0.12400000000000003</v>
      </c>
      <c r="R820" s="146">
        <f t="shared" si="246"/>
        <v>0.12000000000000004</v>
      </c>
      <c r="S820" s="146">
        <f t="shared" si="247"/>
        <v>0.10800000000000004</v>
      </c>
      <c r="T820" s="146">
        <f t="shared" si="248"/>
        <v>0.10800000000000004</v>
      </c>
      <c r="U820" s="146">
        <f t="shared" si="249"/>
        <v>0.10800000000000004</v>
      </c>
      <c r="V820" s="146">
        <f t="shared" si="250"/>
        <v>0</v>
      </c>
      <c r="W820" s="146">
        <f t="shared" si="251"/>
        <v>0.21600000000000008</v>
      </c>
      <c r="X820" s="146">
        <f t="shared" si="252"/>
        <v>0.10800000000000004</v>
      </c>
    </row>
    <row r="821" spans="2:24" x14ac:dyDescent="0.2">
      <c r="B821" s="1" t="str">
        <f t="shared" si="253"/>
        <v>暗系26</v>
      </c>
      <c r="C821" s="72">
        <f t="shared" si="254"/>
        <v>26</v>
      </c>
      <c r="D821" s="71" t="s">
        <v>3157</v>
      </c>
      <c r="E821" s="72" t="str">
        <f t="shared" si="236"/>
        <v>黑暗</v>
      </c>
      <c r="F821" s="72"/>
      <c r="G821" s="72">
        <f t="shared" si="237"/>
        <v>292</v>
      </c>
      <c r="H821" s="72">
        <f t="shared" si="238"/>
        <v>70</v>
      </c>
      <c r="I821" s="72">
        <f t="shared" si="239"/>
        <v>97</v>
      </c>
      <c r="J821" s="72">
        <f t="shared" si="240"/>
        <v>60</v>
      </c>
      <c r="K821" s="72">
        <f t="shared" si="241"/>
        <v>143</v>
      </c>
      <c r="L821" s="72">
        <f t="shared" si="242"/>
        <v>0</v>
      </c>
      <c r="M821" s="72">
        <f t="shared" si="243"/>
        <v>102</v>
      </c>
      <c r="N821" s="72">
        <v>0</v>
      </c>
      <c r="O821" s="146">
        <f t="shared" si="244"/>
        <v>1.498</v>
      </c>
      <c r="P821" s="157">
        <f>10%</f>
        <v>0.1</v>
      </c>
      <c r="Q821" s="146">
        <f t="shared" si="245"/>
        <v>0.12500000000000003</v>
      </c>
      <c r="R821" s="146">
        <f t="shared" si="246"/>
        <v>0.12500000000000003</v>
      </c>
      <c r="S821" s="146">
        <f t="shared" si="247"/>
        <v>0.11250000000000004</v>
      </c>
      <c r="T821" s="146">
        <f t="shared" si="248"/>
        <v>0.11250000000000004</v>
      </c>
      <c r="U821" s="146">
        <f t="shared" si="249"/>
        <v>0.11250000000000004</v>
      </c>
      <c r="V821" s="146">
        <f t="shared" si="250"/>
        <v>0</v>
      </c>
      <c r="W821" s="146">
        <f t="shared" si="251"/>
        <v>0.22500000000000009</v>
      </c>
      <c r="X821" s="146">
        <f t="shared" si="252"/>
        <v>0.11250000000000004</v>
      </c>
    </row>
    <row r="822" spans="2:24" x14ac:dyDescent="0.2">
      <c r="B822" s="1" t="str">
        <f t="shared" si="253"/>
        <v>暗系27</v>
      </c>
      <c r="C822" s="72">
        <f t="shared" si="254"/>
        <v>27</v>
      </c>
      <c r="D822" s="71" t="s">
        <v>3157</v>
      </c>
      <c r="E822" s="72" t="str">
        <f t="shared" si="236"/>
        <v>黑暗</v>
      </c>
      <c r="F822" s="72"/>
      <c r="G822" s="72">
        <f t="shared" si="237"/>
        <v>309</v>
      </c>
      <c r="H822" s="72">
        <f t="shared" si="238"/>
        <v>73</v>
      </c>
      <c r="I822" s="72">
        <f t="shared" si="239"/>
        <v>102</v>
      </c>
      <c r="J822" s="72">
        <f t="shared" si="240"/>
        <v>63</v>
      </c>
      <c r="K822" s="72">
        <f t="shared" si="241"/>
        <v>152</v>
      </c>
      <c r="L822" s="72">
        <f t="shared" si="242"/>
        <v>0</v>
      </c>
      <c r="M822" s="72">
        <f t="shared" si="243"/>
        <v>108</v>
      </c>
      <c r="N822" s="72">
        <v>0</v>
      </c>
      <c r="O822" s="146">
        <f t="shared" si="244"/>
        <v>1.5209999999999999</v>
      </c>
      <c r="P822" s="157">
        <f>10%</f>
        <v>0.1</v>
      </c>
      <c r="Q822" s="146">
        <f t="shared" si="245"/>
        <v>0.12600000000000003</v>
      </c>
      <c r="R822" s="146">
        <f t="shared" si="246"/>
        <v>0.13000000000000003</v>
      </c>
      <c r="S822" s="146">
        <f t="shared" si="247"/>
        <v>0.11700000000000005</v>
      </c>
      <c r="T822" s="146">
        <f t="shared" si="248"/>
        <v>0.11700000000000005</v>
      </c>
      <c r="U822" s="146">
        <f t="shared" si="249"/>
        <v>0.11700000000000005</v>
      </c>
      <c r="V822" s="146">
        <f t="shared" si="250"/>
        <v>0</v>
      </c>
      <c r="W822" s="146">
        <f t="shared" si="251"/>
        <v>0.2340000000000001</v>
      </c>
      <c r="X822" s="146">
        <f t="shared" si="252"/>
        <v>0.11700000000000005</v>
      </c>
    </row>
    <row r="823" spans="2:24" x14ac:dyDescent="0.2">
      <c r="B823" s="1" t="str">
        <f t="shared" si="253"/>
        <v>暗系28</v>
      </c>
      <c r="C823" s="72">
        <f t="shared" si="254"/>
        <v>28</v>
      </c>
      <c r="D823" s="71" t="s">
        <v>3157</v>
      </c>
      <c r="E823" s="72" t="str">
        <f t="shared" si="236"/>
        <v>黑暗</v>
      </c>
      <c r="F823" s="72"/>
      <c r="G823" s="72">
        <f t="shared" si="237"/>
        <v>325</v>
      </c>
      <c r="H823" s="72">
        <f t="shared" si="238"/>
        <v>76</v>
      </c>
      <c r="I823" s="72">
        <f t="shared" si="239"/>
        <v>108</v>
      </c>
      <c r="J823" s="72">
        <f t="shared" si="240"/>
        <v>67</v>
      </c>
      <c r="K823" s="72">
        <f t="shared" si="241"/>
        <v>160</v>
      </c>
      <c r="L823" s="72">
        <f t="shared" si="242"/>
        <v>0</v>
      </c>
      <c r="M823" s="72">
        <f t="shared" si="243"/>
        <v>114</v>
      </c>
      <c r="N823" s="72">
        <v>0</v>
      </c>
      <c r="O823" s="146">
        <f t="shared" si="244"/>
        <v>1.544</v>
      </c>
      <c r="P823" s="157">
        <f>10%</f>
        <v>0.1</v>
      </c>
      <c r="Q823" s="146">
        <f t="shared" si="245"/>
        <v>0.12700000000000003</v>
      </c>
      <c r="R823" s="146">
        <f t="shared" si="246"/>
        <v>0.13500000000000004</v>
      </c>
      <c r="S823" s="146">
        <f t="shared" si="247"/>
        <v>0.12150000000000005</v>
      </c>
      <c r="T823" s="146">
        <f t="shared" si="248"/>
        <v>0.12150000000000005</v>
      </c>
      <c r="U823" s="146">
        <f t="shared" si="249"/>
        <v>0.12150000000000005</v>
      </c>
      <c r="V823" s="146">
        <f t="shared" si="250"/>
        <v>0</v>
      </c>
      <c r="W823" s="146">
        <f t="shared" si="251"/>
        <v>0.2430000000000001</v>
      </c>
      <c r="X823" s="146">
        <f t="shared" si="252"/>
        <v>0.12150000000000005</v>
      </c>
    </row>
    <row r="824" spans="2:24" x14ac:dyDescent="0.2">
      <c r="B824" s="1" t="str">
        <f t="shared" si="253"/>
        <v>暗系29</v>
      </c>
      <c r="C824" s="72">
        <f t="shared" si="254"/>
        <v>29</v>
      </c>
      <c r="D824" s="71" t="s">
        <v>3157</v>
      </c>
      <c r="E824" s="72" t="str">
        <f t="shared" si="236"/>
        <v>黑暗</v>
      </c>
      <c r="F824" s="72"/>
      <c r="G824" s="72">
        <f t="shared" si="237"/>
        <v>342</v>
      </c>
      <c r="H824" s="72">
        <f t="shared" si="238"/>
        <v>79</v>
      </c>
      <c r="I824" s="72">
        <f t="shared" si="239"/>
        <v>114</v>
      </c>
      <c r="J824" s="72">
        <f t="shared" si="240"/>
        <v>71</v>
      </c>
      <c r="K824" s="72">
        <f t="shared" si="241"/>
        <v>168</v>
      </c>
      <c r="L824" s="72">
        <f t="shared" si="242"/>
        <v>0</v>
      </c>
      <c r="M824" s="72">
        <f t="shared" si="243"/>
        <v>120</v>
      </c>
      <c r="N824" s="72">
        <v>0</v>
      </c>
      <c r="O824" s="146">
        <f t="shared" si="244"/>
        <v>1.5669999999999999</v>
      </c>
      <c r="P824" s="157">
        <f>10%</f>
        <v>0.1</v>
      </c>
      <c r="Q824" s="146">
        <f t="shared" si="245"/>
        <v>0.12800000000000003</v>
      </c>
      <c r="R824" s="146">
        <f t="shared" si="246"/>
        <v>0.14000000000000004</v>
      </c>
      <c r="S824" s="146">
        <f t="shared" si="247"/>
        <v>0.12600000000000006</v>
      </c>
      <c r="T824" s="146">
        <f t="shared" si="248"/>
        <v>0.12600000000000006</v>
      </c>
      <c r="U824" s="146">
        <f t="shared" si="249"/>
        <v>0.12600000000000006</v>
      </c>
      <c r="V824" s="146">
        <f t="shared" si="250"/>
        <v>0</v>
      </c>
      <c r="W824" s="146">
        <f t="shared" si="251"/>
        <v>0.25200000000000011</v>
      </c>
      <c r="X824" s="146">
        <f t="shared" si="252"/>
        <v>0.12600000000000006</v>
      </c>
    </row>
    <row r="825" spans="2:24" x14ac:dyDescent="0.2">
      <c r="B825" s="1" t="str">
        <f t="shared" si="253"/>
        <v>暗系30</v>
      </c>
      <c r="C825" s="72">
        <f t="shared" si="254"/>
        <v>30</v>
      </c>
      <c r="D825" s="71" t="s">
        <v>3157</v>
      </c>
      <c r="E825" s="72" t="str">
        <f t="shared" si="236"/>
        <v>黑暗</v>
      </c>
      <c r="F825" s="72"/>
      <c r="G825" s="72">
        <f t="shared" si="237"/>
        <v>361</v>
      </c>
      <c r="H825" s="72">
        <f t="shared" si="238"/>
        <v>82</v>
      </c>
      <c r="I825" s="72">
        <f t="shared" si="239"/>
        <v>120</v>
      </c>
      <c r="J825" s="72">
        <f t="shared" si="240"/>
        <v>74</v>
      </c>
      <c r="K825" s="72">
        <f t="shared" si="241"/>
        <v>177</v>
      </c>
      <c r="L825" s="72">
        <f t="shared" si="242"/>
        <v>0</v>
      </c>
      <c r="M825" s="72">
        <f t="shared" si="243"/>
        <v>126</v>
      </c>
      <c r="N825" s="72">
        <v>0</v>
      </c>
      <c r="O825" s="146">
        <f t="shared" si="244"/>
        <v>1.5899999999999999</v>
      </c>
      <c r="P825" s="157">
        <f>10%</f>
        <v>0.1</v>
      </c>
      <c r="Q825" s="146">
        <f t="shared" si="245"/>
        <v>0.12900000000000003</v>
      </c>
      <c r="R825" s="146">
        <f t="shared" si="246"/>
        <v>0.14500000000000005</v>
      </c>
      <c r="S825" s="146">
        <f t="shared" si="247"/>
        <v>0.13050000000000006</v>
      </c>
      <c r="T825" s="146">
        <f t="shared" si="248"/>
        <v>0.13050000000000006</v>
      </c>
      <c r="U825" s="146">
        <f t="shared" si="249"/>
        <v>0.13050000000000006</v>
      </c>
      <c r="V825" s="146">
        <f t="shared" si="250"/>
        <v>0</v>
      </c>
      <c r="W825" s="146">
        <f t="shared" si="251"/>
        <v>0.26100000000000012</v>
      </c>
      <c r="X825" s="146">
        <f t="shared" si="252"/>
        <v>0.13050000000000006</v>
      </c>
    </row>
    <row r="826" spans="2:24" x14ac:dyDescent="0.2">
      <c r="B826" s="1" t="str">
        <f t="shared" si="253"/>
        <v>暗系31</v>
      </c>
      <c r="C826" s="72">
        <f t="shared" si="254"/>
        <v>31</v>
      </c>
      <c r="D826" s="71" t="s">
        <v>3157</v>
      </c>
      <c r="E826" s="72" t="str">
        <f t="shared" si="236"/>
        <v>黑暗</v>
      </c>
      <c r="F826" s="72"/>
      <c r="G826" s="72">
        <f t="shared" si="237"/>
        <v>380</v>
      </c>
      <c r="H826" s="72">
        <f t="shared" si="238"/>
        <v>85</v>
      </c>
      <c r="I826" s="72">
        <f t="shared" si="239"/>
        <v>126</v>
      </c>
      <c r="J826" s="72">
        <f t="shared" si="240"/>
        <v>78</v>
      </c>
      <c r="K826" s="72">
        <f t="shared" si="241"/>
        <v>186</v>
      </c>
      <c r="L826" s="72">
        <f t="shared" si="242"/>
        <v>0</v>
      </c>
      <c r="M826" s="72">
        <f t="shared" si="243"/>
        <v>132</v>
      </c>
      <c r="N826" s="72">
        <v>0</v>
      </c>
      <c r="O826" s="146">
        <f t="shared" si="244"/>
        <v>1.613</v>
      </c>
      <c r="P826" s="157">
        <f>10%</f>
        <v>0.1</v>
      </c>
      <c r="Q826" s="146">
        <f t="shared" si="245"/>
        <v>0.13000000000000003</v>
      </c>
      <c r="R826" s="146">
        <f t="shared" si="246"/>
        <v>0.15000000000000005</v>
      </c>
      <c r="S826" s="146">
        <f t="shared" si="247"/>
        <v>0.13500000000000006</v>
      </c>
      <c r="T826" s="146">
        <f t="shared" si="248"/>
        <v>0.13500000000000006</v>
      </c>
      <c r="U826" s="146">
        <f t="shared" si="249"/>
        <v>0.13500000000000006</v>
      </c>
      <c r="V826" s="146">
        <f t="shared" si="250"/>
        <v>0</v>
      </c>
      <c r="W826" s="146">
        <f t="shared" si="251"/>
        <v>0.27000000000000013</v>
      </c>
      <c r="X826" s="146">
        <f t="shared" si="252"/>
        <v>0.13500000000000006</v>
      </c>
    </row>
    <row r="827" spans="2:24" x14ac:dyDescent="0.2">
      <c r="B827" s="1" t="str">
        <f t="shared" si="253"/>
        <v>暗系32</v>
      </c>
      <c r="C827" s="72">
        <f t="shared" si="254"/>
        <v>32</v>
      </c>
      <c r="D827" s="71" t="s">
        <v>3157</v>
      </c>
      <c r="E827" s="72" t="str">
        <f t="shared" si="236"/>
        <v>黑暗</v>
      </c>
      <c r="F827" s="72"/>
      <c r="G827" s="72">
        <f t="shared" si="237"/>
        <v>399</v>
      </c>
      <c r="H827" s="72">
        <f t="shared" si="238"/>
        <v>88</v>
      </c>
      <c r="I827" s="72">
        <f t="shared" si="239"/>
        <v>132</v>
      </c>
      <c r="J827" s="72">
        <f t="shared" si="240"/>
        <v>81</v>
      </c>
      <c r="K827" s="72">
        <f t="shared" si="241"/>
        <v>195</v>
      </c>
      <c r="L827" s="72">
        <f t="shared" si="242"/>
        <v>0</v>
      </c>
      <c r="M827" s="72">
        <f t="shared" si="243"/>
        <v>138</v>
      </c>
      <c r="N827" s="72">
        <v>0</v>
      </c>
      <c r="O827" s="146">
        <f t="shared" si="244"/>
        <v>1.6360000000000001</v>
      </c>
      <c r="P827" s="157">
        <f>10%</f>
        <v>0.1</v>
      </c>
      <c r="Q827" s="146">
        <f t="shared" si="245"/>
        <v>0.13100000000000003</v>
      </c>
      <c r="R827" s="146">
        <f t="shared" si="246"/>
        <v>0.15500000000000005</v>
      </c>
      <c r="S827" s="146">
        <f t="shared" si="247"/>
        <v>0.13950000000000007</v>
      </c>
      <c r="T827" s="146">
        <f t="shared" si="248"/>
        <v>0.13950000000000007</v>
      </c>
      <c r="U827" s="146">
        <f t="shared" si="249"/>
        <v>0.13950000000000007</v>
      </c>
      <c r="V827" s="146">
        <f t="shared" si="250"/>
        <v>0</v>
      </c>
      <c r="W827" s="146">
        <f t="shared" si="251"/>
        <v>0.27900000000000014</v>
      </c>
      <c r="X827" s="146">
        <f t="shared" si="252"/>
        <v>0.13950000000000007</v>
      </c>
    </row>
    <row r="828" spans="2:24" x14ac:dyDescent="0.2">
      <c r="B828" s="1" t="str">
        <f t="shared" si="253"/>
        <v>暗系33</v>
      </c>
      <c r="C828" s="72">
        <f t="shared" si="254"/>
        <v>33</v>
      </c>
      <c r="D828" s="71" t="s">
        <v>3157</v>
      </c>
      <c r="E828" s="72" t="str">
        <f t="shared" si="236"/>
        <v>黑暗</v>
      </c>
      <c r="F828" s="72"/>
      <c r="G828" s="72">
        <f t="shared" si="237"/>
        <v>418</v>
      </c>
      <c r="H828" s="72">
        <f t="shared" si="238"/>
        <v>91</v>
      </c>
      <c r="I828" s="72">
        <f t="shared" si="239"/>
        <v>138</v>
      </c>
      <c r="J828" s="72">
        <f t="shared" si="240"/>
        <v>86</v>
      </c>
      <c r="K828" s="72">
        <f t="shared" si="241"/>
        <v>205</v>
      </c>
      <c r="L828" s="72">
        <f t="shared" si="242"/>
        <v>0</v>
      </c>
      <c r="M828" s="72">
        <f t="shared" si="243"/>
        <v>145</v>
      </c>
      <c r="N828" s="72">
        <v>0</v>
      </c>
      <c r="O828" s="146">
        <f t="shared" si="244"/>
        <v>1.6589999999999998</v>
      </c>
      <c r="P828" s="157">
        <f>10%</f>
        <v>0.1</v>
      </c>
      <c r="Q828" s="146">
        <f t="shared" si="245"/>
        <v>0.13200000000000003</v>
      </c>
      <c r="R828" s="146">
        <f t="shared" si="246"/>
        <v>0.16000000000000006</v>
      </c>
      <c r="S828" s="146">
        <f t="shared" si="247"/>
        <v>0.14400000000000007</v>
      </c>
      <c r="T828" s="146">
        <f t="shared" si="248"/>
        <v>0.14400000000000007</v>
      </c>
      <c r="U828" s="146">
        <f t="shared" si="249"/>
        <v>0.14400000000000007</v>
      </c>
      <c r="V828" s="146">
        <f t="shared" si="250"/>
        <v>0</v>
      </c>
      <c r="W828" s="146">
        <f t="shared" si="251"/>
        <v>0.28800000000000014</v>
      </c>
      <c r="X828" s="146">
        <f t="shared" si="252"/>
        <v>0.14400000000000007</v>
      </c>
    </row>
    <row r="829" spans="2:24" x14ac:dyDescent="0.2">
      <c r="B829" s="1" t="str">
        <f t="shared" si="253"/>
        <v>暗系34</v>
      </c>
      <c r="C829" s="72">
        <f t="shared" si="254"/>
        <v>34</v>
      </c>
      <c r="D829" s="71" t="s">
        <v>3157</v>
      </c>
      <c r="E829" s="72" t="str">
        <f t="shared" si="236"/>
        <v>黑暗</v>
      </c>
      <c r="F829" s="72"/>
      <c r="G829" s="72">
        <f t="shared" si="237"/>
        <v>436</v>
      </c>
      <c r="H829" s="72">
        <f t="shared" si="238"/>
        <v>94</v>
      </c>
      <c r="I829" s="72">
        <f t="shared" si="239"/>
        <v>145</v>
      </c>
      <c r="J829" s="72">
        <f t="shared" si="240"/>
        <v>90</v>
      </c>
      <c r="K829" s="72">
        <f t="shared" si="241"/>
        <v>213</v>
      </c>
      <c r="L829" s="72">
        <f t="shared" si="242"/>
        <v>0</v>
      </c>
      <c r="M829" s="72">
        <f t="shared" si="243"/>
        <v>152</v>
      </c>
      <c r="N829" s="72">
        <v>0</v>
      </c>
      <c r="O829" s="146">
        <f t="shared" si="244"/>
        <v>1.6819999999999999</v>
      </c>
      <c r="P829" s="157">
        <f>10%</f>
        <v>0.1</v>
      </c>
      <c r="Q829" s="146">
        <f t="shared" si="245"/>
        <v>0.13300000000000003</v>
      </c>
      <c r="R829" s="146">
        <f t="shared" si="246"/>
        <v>0.16500000000000006</v>
      </c>
      <c r="S829" s="146">
        <f t="shared" si="247"/>
        <v>0.14850000000000008</v>
      </c>
      <c r="T829" s="146">
        <f t="shared" si="248"/>
        <v>0.14850000000000008</v>
      </c>
      <c r="U829" s="146">
        <f t="shared" si="249"/>
        <v>0.14850000000000008</v>
      </c>
      <c r="V829" s="146">
        <f t="shared" si="250"/>
        <v>0</v>
      </c>
      <c r="W829" s="146">
        <f t="shared" si="251"/>
        <v>0.29700000000000015</v>
      </c>
      <c r="X829" s="146">
        <f t="shared" si="252"/>
        <v>0.14850000000000008</v>
      </c>
    </row>
    <row r="830" spans="2:24" x14ac:dyDescent="0.2">
      <c r="B830" s="1" t="str">
        <f t="shared" si="253"/>
        <v>暗系35</v>
      </c>
      <c r="C830" s="72">
        <f t="shared" si="254"/>
        <v>35</v>
      </c>
      <c r="D830" s="71" t="s">
        <v>3157</v>
      </c>
      <c r="E830" s="72" t="str">
        <f t="shared" si="236"/>
        <v>黑暗</v>
      </c>
      <c r="F830" s="72"/>
      <c r="G830" s="72">
        <f t="shared" si="237"/>
        <v>456</v>
      </c>
      <c r="H830" s="72">
        <f t="shared" si="238"/>
        <v>97</v>
      </c>
      <c r="I830" s="72">
        <f t="shared" si="239"/>
        <v>151</v>
      </c>
      <c r="J830" s="72">
        <f t="shared" si="240"/>
        <v>94</v>
      </c>
      <c r="K830" s="72">
        <f t="shared" si="241"/>
        <v>223</v>
      </c>
      <c r="L830" s="72">
        <f t="shared" si="242"/>
        <v>0</v>
      </c>
      <c r="M830" s="72">
        <f t="shared" si="243"/>
        <v>159</v>
      </c>
      <c r="N830" s="72">
        <v>0</v>
      </c>
      <c r="O830" s="146">
        <f t="shared" si="244"/>
        <v>1.7050000000000001</v>
      </c>
      <c r="P830" s="157">
        <f>10%</f>
        <v>0.1</v>
      </c>
      <c r="Q830" s="146">
        <f t="shared" si="245"/>
        <v>0.13400000000000004</v>
      </c>
      <c r="R830" s="146">
        <f t="shared" si="246"/>
        <v>0.17000000000000007</v>
      </c>
      <c r="S830" s="146">
        <f t="shared" si="247"/>
        <v>0.15300000000000008</v>
      </c>
      <c r="T830" s="146">
        <f t="shared" si="248"/>
        <v>0.15300000000000008</v>
      </c>
      <c r="U830" s="146">
        <f t="shared" si="249"/>
        <v>0.15300000000000008</v>
      </c>
      <c r="V830" s="146">
        <f t="shared" si="250"/>
        <v>0</v>
      </c>
      <c r="W830" s="146">
        <f t="shared" si="251"/>
        <v>0.30600000000000016</v>
      </c>
      <c r="X830" s="146">
        <f t="shared" si="252"/>
        <v>0.15300000000000008</v>
      </c>
    </row>
    <row r="831" spans="2:24" x14ac:dyDescent="0.2">
      <c r="B831" s="1" t="str">
        <f t="shared" si="253"/>
        <v>暗系36</v>
      </c>
      <c r="C831" s="72">
        <f t="shared" si="254"/>
        <v>36</v>
      </c>
      <c r="D831" s="71" t="s">
        <v>3157</v>
      </c>
      <c r="E831" s="72" t="str">
        <f t="shared" si="236"/>
        <v>黑暗</v>
      </c>
      <c r="F831" s="72"/>
      <c r="G831" s="72">
        <f t="shared" si="237"/>
        <v>477</v>
      </c>
      <c r="H831" s="72">
        <f t="shared" si="238"/>
        <v>101</v>
      </c>
      <c r="I831" s="72">
        <f t="shared" si="239"/>
        <v>158</v>
      </c>
      <c r="J831" s="72">
        <f t="shared" si="240"/>
        <v>98</v>
      </c>
      <c r="K831" s="72">
        <f t="shared" si="241"/>
        <v>233</v>
      </c>
      <c r="L831" s="72">
        <f t="shared" si="242"/>
        <v>0</v>
      </c>
      <c r="M831" s="72">
        <f t="shared" si="243"/>
        <v>166</v>
      </c>
      <c r="N831" s="72">
        <v>0</v>
      </c>
      <c r="O831" s="146">
        <f t="shared" si="244"/>
        <v>1.728</v>
      </c>
      <c r="P831" s="157">
        <f>10%</f>
        <v>0.1</v>
      </c>
      <c r="Q831" s="146">
        <f t="shared" si="245"/>
        <v>0.13500000000000004</v>
      </c>
      <c r="R831" s="146">
        <f t="shared" si="246"/>
        <v>0.17500000000000007</v>
      </c>
      <c r="S831" s="146">
        <f t="shared" si="247"/>
        <v>0.15750000000000008</v>
      </c>
      <c r="T831" s="146">
        <f t="shared" si="248"/>
        <v>0.15750000000000008</v>
      </c>
      <c r="U831" s="146">
        <f t="shared" si="249"/>
        <v>0.15750000000000008</v>
      </c>
      <c r="V831" s="146">
        <f t="shared" si="250"/>
        <v>0</v>
      </c>
      <c r="W831" s="146">
        <f t="shared" si="251"/>
        <v>0.31500000000000017</v>
      </c>
      <c r="X831" s="146">
        <f t="shared" si="252"/>
        <v>0.15750000000000008</v>
      </c>
    </row>
    <row r="832" spans="2:24" x14ac:dyDescent="0.2">
      <c r="B832" s="1" t="str">
        <f t="shared" si="253"/>
        <v>暗系37</v>
      </c>
      <c r="C832" s="72">
        <f t="shared" si="254"/>
        <v>37</v>
      </c>
      <c r="D832" s="71" t="s">
        <v>3157</v>
      </c>
      <c r="E832" s="72" t="str">
        <f t="shared" si="236"/>
        <v>黑暗</v>
      </c>
      <c r="F832" s="72"/>
      <c r="G832" s="72">
        <f t="shared" si="237"/>
        <v>498</v>
      </c>
      <c r="H832" s="72">
        <f t="shared" si="238"/>
        <v>105</v>
      </c>
      <c r="I832" s="72">
        <f t="shared" si="239"/>
        <v>165</v>
      </c>
      <c r="J832" s="72">
        <f t="shared" si="240"/>
        <v>102</v>
      </c>
      <c r="K832" s="72">
        <f t="shared" si="241"/>
        <v>243</v>
      </c>
      <c r="L832" s="72">
        <f t="shared" si="242"/>
        <v>0</v>
      </c>
      <c r="M832" s="72">
        <f t="shared" si="243"/>
        <v>173</v>
      </c>
      <c r="N832" s="72">
        <v>0</v>
      </c>
      <c r="O832" s="146">
        <f t="shared" si="244"/>
        <v>1.7509999999999999</v>
      </c>
      <c r="P832" s="157">
        <f>10%</f>
        <v>0.1</v>
      </c>
      <c r="Q832" s="146">
        <f t="shared" si="245"/>
        <v>0.13600000000000004</v>
      </c>
      <c r="R832" s="146">
        <f t="shared" si="246"/>
        <v>0.18000000000000008</v>
      </c>
      <c r="S832" s="146">
        <f t="shared" si="247"/>
        <v>0.16200000000000009</v>
      </c>
      <c r="T832" s="146">
        <f t="shared" si="248"/>
        <v>0.16200000000000009</v>
      </c>
      <c r="U832" s="146">
        <f t="shared" si="249"/>
        <v>0.16200000000000009</v>
      </c>
      <c r="V832" s="146">
        <f t="shared" si="250"/>
        <v>0</v>
      </c>
      <c r="W832" s="146">
        <f t="shared" si="251"/>
        <v>0.32400000000000018</v>
      </c>
      <c r="X832" s="146">
        <f t="shared" si="252"/>
        <v>0.16200000000000009</v>
      </c>
    </row>
    <row r="833" spans="2:24" x14ac:dyDescent="0.2">
      <c r="B833" s="1" t="str">
        <f t="shared" si="253"/>
        <v>暗系38</v>
      </c>
      <c r="C833" s="72">
        <f t="shared" si="254"/>
        <v>38</v>
      </c>
      <c r="D833" s="71" t="s">
        <v>3157</v>
      </c>
      <c r="E833" s="72" t="str">
        <f t="shared" si="236"/>
        <v>黑暗</v>
      </c>
      <c r="F833" s="72"/>
      <c r="G833" s="72">
        <f t="shared" si="237"/>
        <v>519</v>
      </c>
      <c r="H833" s="72">
        <f t="shared" si="238"/>
        <v>109</v>
      </c>
      <c r="I833" s="72">
        <f t="shared" si="239"/>
        <v>172</v>
      </c>
      <c r="J833" s="72">
        <f t="shared" si="240"/>
        <v>107</v>
      </c>
      <c r="K833" s="72">
        <f t="shared" si="241"/>
        <v>255</v>
      </c>
      <c r="L833" s="72">
        <f t="shared" si="242"/>
        <v>0</v>
      </c>
      <c r="M833" s="72">
        <f t="shared" si="243"/>
        <v>180</v>
      </c>
      <c r="N833" s="72">
        <v>0</v>
      </c>
      <c r="O833" s="146">
        <f t="shared" si="244"/>
        <v>1.774</v>
      </c>
      <c r="P833" s="157">
        <f>10%</f>
        <v>0.1</v>
      </c>
      <c r="Q833" s="146">
        <f t="shared" si="245"/>
        <v>0.13700000000000004</v>
      </c>
      <c r="R833" s="146">
        <f t="shared" si="246"/>
        <v>0.18500000000000008</v>
      </c>
      <c r="S833" s="146">
        <f t="shared" si="247"/>
        <v>0.16650000000000009</v>
      </c>
      <c r="T833" s="146">
        <f t="shared" si="248"/>
        <v>0.16650000000000009</v>
      </c>
      <c r="U833" s="146">
        <f t="shared" si="249"/>
        <v>0.16650000000000009</v>
      </c>
      <c r="V833" s="146">
        <f t="shared" si="250"/>
        <v>0</v>
      </c>
      <c r="W833" s="146">
        <f t="shared" si="251"/>
        <v>0.33300000000000018</v>
      </c>
      <c r="X833" s="146">
        <f t="shared" si="252"/>
        <v>0.16650000000000009</v>
      </c>
    </row>
    <row r="834" spans="2:24" x14ac:dyDescent="0.2">
      <c r="B834" s="1" t="str">
        <f t="shared" si="253"/>
        <v>暗系39</v>
      </c>
      <c r="C834" s="72">
        <f t="shared" si="254"/>
        <v>39</v>
      </c>
      <c r="D834" s="71" t="s">
        <v>3157</v>
      </c>
      <c r="E834" s="72" t="str">
        <f t="shared" si="236"/>
        <v>黑暗</v>
      </c>
      <c r="F834" s="72"/>
      <c r="G834" s="72">
        <f t="shared" si="237"/>
        <v>539</v>
      </c>
      <c r="H834" s="72">
        <f t="shared" si="238"/>
        <v>113</v>
      </c>
      <c r="I834" s="72">
        <f t="shared" si="239"/>
        <v>180</v>
      </c>
      <c r="J834" s="72">
        <f t="shared" si="240"/>
        <v>111</v>
      </c>
      <c r="K834" s="72">
        <f t="shared" si="241"/>
        <v>265</v>
      </c>
      <c r="L834" s="72">
        <f t="shared" si="242"/>
        <v>0</v>
      </c>
      <c r="M834" s="72">
        <f t="shared" si="243"/>
        <v>187</v>
      </c>
      <c r="N834" s="72">
        <v>0</v>
      </c>
      <c r="O834" s="146">
        <f t="shared" si="244"/>
        <v>1.7969999999999999</v>
      </c>
      <c r="P834" s="157">
        <f>10%</f>
        <v>0.1</v>
      </c>
      <c r="Q834" s="146">
        <f t="shared" si="245"/>
        <v>0.13800000000000004</v>
      </c>
      <c r="R834" s="146">
        <f t="shared" si="246"/>
        <v>0.19000000000000009</v>
      </c>
      <c r="S834" s="146">
        <f t="shared" si="247"/>
        <v>0.1710000000000001</v>
      </c>
      <c r="T834" s="146">
        <f t="shared" si="248"/>
        <v>0.1710000000000001</v>
      </c>
      <c r="U834" s="146">
        <f t="shared" si="249"/>
        <v>0.1710000000000001</v>
      </c>
      <c r="V834" s="146">
        <f t="shared" si="250"/>
        <v>0</v>
      </c>
      <c r="W834" s="146">
        <f t="shared" si="251"/>
        <v>0.34200000000000019</v>
      </c>
      <c r="X834" s="146">
        <f t="shared" si="252"/>
        <v>0.1710000000000001</v>
      </c>
    </row>
    <row r="835" spans="2:24" x14ac:dyDescent="0.2">
      <c r="B835" s="1" t="str">
        <f t="shared" si="253"/>
        <v>暗系40</v>
      </c>
      <c r="C835" s="72">
        <f t="shared" si="254"/>
        <v>40</v>
      </c>
      <c r="D835" s="71" t="s">
        <v>3157</v>
      </c>
      <c r="E835" s="72" t="str">
        <f t="shared" si="236"/>
        <v>黑暗</v>
      </c>
      <c r="F835" s="72"/>
      <c r="G835" s="72">
        <f t="shared" si="237"/>
        <v>560</v>
      </c>
      <c r="H835" s="72">
        <f t="shared" si="238"/>
        <v>117</v>
      </c>
      <c r="I835" s="72">
        <f t="shared" si="239"/>
        <v>187</v>
      </c>
      <c r="J835" s="72">
        <f t="shared" si="240"/>
        <v>116</v>
      </c>
      <c r="K835" s="72">
        <f t="shared" si="241"/>
        <v>276</v>
      </c>
      <c r="L835" s="72">
        <f t="shared" si="242"/>
        <v>0</v>
      </c>
      <c r="M835" s="72">
        <f t="shared" si="243"/>
        <v>194</v>
      </c>
      <c r="N835" s="72">
        <v>0</v>
      </c>
      <c r="O835" s="146">
        <f t="shared" si="244"/>
        <v>1.82</v>
      </c>
      <c r="P835" s="157">
        <f>10%</f>
        <v>0.1</v>
      </c>
      <c r="Q835" s="146">
        <f t="shared" si="245"/>
        <v>0.13900000000000004</v>
      </c>
      <c r="R835" s="146">
        <f t="shared" si="246"/>
        <v>0.19500000000000009</v>
      </c>
      <c r="S835" s="146">
        <f t="shared" si="247"/>
        <v>0.1755000000000001</v>
      </c>
      <c r="T835" s="146">
        <f t="shared" si="248"/>
        <v>0.1755000000000001</v>
      </c>
      <c r="U835" s="146">
        <f t="shared" si="249"/>
        <v>0.1755000000000001</v>
      </c>
      <c r="V835" s="146">
        <f t="shared" si="250"/>
        <v>0</v>
      </c>
      <c r="W835" s="146">
        <f t="shared" si="251"/>
        <v>0.3510000000000002</v>
      </c>
      <c r="X835" s="146">
        <f t="shared" si="252"/>
        <v>0.1755000000000001</v>
      </c>
    </row>
    <row r="836" spans="2:24" x14ac:dyDescent="0.2">
      <c r="B836" s="1" t="str">
        <f t="shared" si="253"/>
        <v>暗系41</v>
      </c>
      <c r="C836" s="72">
        <f t="shared" si="254"/>
        <v>41</v>
      </c>
      <c r="D836" s="71" t="s">
        <v>3157</v>
      </c>
      <c r="E836" s="72" t="str">
        <f t="shared" ref="E836:E899" si="255">VLOOKUP(D836,monster_per,2,FALSE)</f>
        <v>黑暗</v>
      </c>
      <c r="F836" s="72"/>
      <c r="G836" s="72">
        <f t="shared" ref="G836:G899" si="256">INT(VLOOKUP($C836,monster_lvl,2,FALSE)*(1+VLOOKUP($D836,monster_per,3,FALSE)))</f>
        <v>582</v>
      </c>
      <c r="H836" s="72">
        <f t="shared" ref="H836:H899" si="257">INT(VLOOKUP($C836,monster_lvl,3,FALSE)*(1+VLOOKUP($D836,monster_per,4,FALSE)))</f>
        <v>121</v>
      </c>
      <c r="I836" s="72">
        <f t="shared" ref="I836:I899" si="258">INT(VLOOKUP($C836,monster_lvl,4,FALSE)*(1+VLOOKUP($D836,monster_per,5,FALSE)))</f>
        <v>195</v>
      </c>
      <c r="J836" s="72">
        <f t="shared" ref="J836:J899" si="259">INT(VLOOKUP($C836,monster_lvl,5,FALSE)*(1+VLOOKUP($D836,monster_per,11,FALSE)))</f>
        <v>120</v>
      </c>
      <c r="K836" s="72">
        <f t="shared" ref="K836:K899" si="260">INT(VLOOKUP($C836,monster_lvl,6,FALSE)*(1+VLOOKUP($D836,monster_per,6,FALSE)))</f>
        <v>287</v>
      </c>
      <c r="L836" s="72">
        <f t="shared" ref="L836:L899" si="261">INT(VLOOKUP($C836,monster_lvl,7,FALSE)*(1+VLOOKUP($D836,monster_per,7,FALSE)))</f>
        <v>0</v>
      </c>
      <c r="M836" s="72">
        <f t="shared" ref="M836:M899" si="262">INT(VLOOKUP($C836,monster_lvl,8,FALSE)*(1+VLOOKUP($D836,monster_per,12,FALSE)))</f>
        <v>201</v>
      </c>
      <c r="N836" s="72">
        <v>0</v>
      </c>
      <c r="O836" s="146">
        <f t="shared" ref="O836:O899" si="263">VLOOKUP($C836,monster_lvl,10,FALSE)*(1+VLOOKUP($D836,monster_per,9,FALSE))</f>
        <v>1.843</v>
      </c>
      <c r="P836" s="157">
        <f>10%</f>
        <v>0.1</v>
      </c>
      <c r="Q836" s="146">
        <f t="shared" ref="Q836:Q899" si="264">VLOOKUP($C836,monster_lvl,12,FALSE)*(1+VLOOKUP($D836,monster_per,8,FALSE))</f>
        <v>0.14000000000000004</v>
      </c>
      <c r="R836" s="146">
        <f t="shared" ref="R836:R899" si="265">VLOOKUP($C836,monster_lvl,13,FALSE)*(1+VLOOKUP($D836,monster_per,13,FALSE))</f>
        <v>0.20000000000000009</v>
      </c>
      <c r="S836" s="146">
        <f t="shared" ref="S836:S899" si="266">VLOOKUP($C836,monster_lvl,14,FALSE)*(1+VLOOKUP($D836,monster_per,14,FALSE))</f>
        <v>0.1800000000000001</v>
      </c>
      <c r="T836" s="146">
        <f t="shared" ref="T836:T899" si="267">VLOOKUP($C836,monster_lvl,15,FALSE)*(1+VLOOKUP($D836,monster_per,15,FALSE))</f>
        <v>0.1800000000000001</v>
      </c>
      <c r="U836" s="146">
        <f t="shared" ref="U836:U899" si="268">VLOOKUP($C836,monster_lvl,16,FALSE)*(1+VLOOKUP($D836,monster_per,16,FALSE))</f>
        <v>0.1800000000000001</v>
      </c>
      <c r="V836" s="146">
        <f t="shared" ref="V836:V899" si="269">VLOOKUP($C836,monster_lvl,17,FALSE)*(1+VLOOKUP($D836,monster_per,17,FALSE))</f>
        <v>0</v>
      </c>
      <c r="W836" s="146">
        <f t="shared" ref="W836:W899" si="270">VLOOKUP($C836,monster_lvl,18,FALSE)*(1+VLOOKUP($D836,monster_per,18,FALSE))</f>
        <v>0.36000000000000021</v>
      </c>
      <c r="X836" s="146">
        <f t="shared" ref="X836:X899" si="271">VLOOKUP($C836,monster_lvl,19,FALSE)*(1+VLOOKUP($D836,monster_per,19,FALSE))</f>
        <v>0.1800000000000001</v>
      </c>
    </row>
    <row r="837" spans="2:24" x14ac:dyDescent="0.2">
      <c r="B837" s="1" t="str">
        <f t="shared" ref="B837:B900" si="272">D837&amp;C837</f>
        <v>暗系42</v>
      </c>
      <c r="C837" s="72">
        <f t="shared" si="254"/>
        <v>42</v>
      </c>
      <c r="D837" s="71" t="s">
        <v>3157</v>
      </c>
      <c r="E837" s="72" t="str">
        <f t="shared" si="255"/>
        <v>黑暗</v>
      </c>
      <c r="F837" s="72"/>
      <c r="G837" s="72">
        <f t="shared" si="256"/>
        <v>604</v>
      </c>
      <c r="H837" s="72">
        <f t="shared" si="257"/>
        <v>125</v>
      </c>
      <c r="I837" s="72">
        <f t="shared" si="258"/>
        <v>202</v>
      </c>
      <c r="J837" s="72">
        <f t="shared" si="259"/>
        <v>125</v>
      </c>
      <c r="K837" s="72">
        <f t="shared" si="260"/>
        <v>297</v>
      </c>
      <c r="L837" s="72">
        <f t="shared" si="261"/>
        <v>0</v>
      </c>
      <c r="M837" s="72">
        <f t="shared" si="262"/>
        <v>209</v>
      </c>
      <c r="N837" s="72">
        <v>0</v>
      </c>
      <c r="O837" s="146">
        <f t="shared" si="263"/>
        <v>1.8660000000000001</v>
      </c>
      <c r="P837" s="157">
        <f>10%</f>
        <v>0.1</v>
      </c>
      <c r="Q837" s="146">
        <f t="shared" si="264"/>
        <v>0.14100000000000004</v>
      </c>
      <c r="R837" s="146">
        <f t="shared" si="265"/>
        <v>0.2050000000000001</v>
      </c>
      <c r="S837" s="146">
        <f t="shared" si="266"/>
        <v>0.18450000000000011</v>
      </c>
      <c r="T837" s="146">
        <f t="shared" si="267"/>
        <v>0.18450000000000011</v>
      </c>
      <c r="U837" s="146">
        <f t="shared" si="268"/>
        <v>0.18450000000000011</v>
      </c>
      <c r="V837" s="146">
        <f t="shared" si="269"/>
        <v>0</v>
      </c>
      <c r="W837" s="146">
        <f t="shared" si="270"/>
        <v>0.36900000000000022</v>
      </c>
      <c r="X837" s="146">
        <f t="shared" si="271"/>
        <v>0.18450000000000011</v>
      </c>
    </row>
    <row r="838" spans="2:24" x14ac:dyDescent="0.2">
      <c r="B838" s="1" t="str">
        <f t="shared" si="272"/>
        <v>暗系43</v>
      </c>
      <c r="C838" s="72">
        <f t="shared" si="254"/>
        <v>43</v>
      </c>
      <c r="D838" s="71" t="s">
        <v>3157</v>
      </c>
      <c r="E838" s="72" t="str">
        <f t="shared" si="255"/>
        <v>黑暗</v>
      </c>
      <c r="F838" s="72"/>
      <c r="G838" s="72">
        <f t="shared" si="256"/>
        <v>627</v>
      </c>
      <c r="H838" s="72">
        <f t="shared" si="257"/>
        <v>129</v>
      </c>
      <c r="I838" s="72">
        <f t="shared" si="258"/>
        <v>210</v>
      </c>
      <c r="J838" s="72">
        <f t="shared" si="259"/>
        <v>129</v>
      </c>
      <c r="K838" s="72">
        <f t="shared" si="260"/>
        <v>310</v>
      </c>
      <c r="L838" s="72">
        <f t="shared" si="261"/>
        <v>0</v>
      </c>
      <c r="M838" s="72">
        <f t="shared" si="262"/>
        <v>217</v>
      </c>
      <c r="N838" s="72">
        <v>0</v>
      </c>
      <c r="O838" s="146">
        <f t="shared" si="263"/>
        <v>1.8889999999999998</v>
      </c>
      <c r="P838" s="157">
        <f>10%</f>
        <v>0.1</v>
      </c>
      <c r="Q838" s="146">
        <f t="shared" si="264"/>
        <v>0.14200000000000004</v>
      </c>
      <c r="R838" s="146">
        <f t="shared" si="265"/>
        <v>0.2100000000000001</v>
      </c>
      <c r="S838" s="146">
        <f t="shared" si="266"/>
        <v>0.18900000000000008</v>
      </c>
      <c r="T838" s="146">
        <f t="shared" si="267"/>
        <v>0.18900000000000008</v>
      </c>
      <c r="U838" s="146">
        <f t="shared" si="268"/>
        <v>0.18900000000000008</v>
      </c>
      <c r="V838" s="146">
        <f t="shared" si="269"/>
        <v>0</v>
      </c>
      <c r="W838" s="146">
        <f t="shared" si="270"/>
        <v>0.37800000000000017</v>
      </c>
      <c r="X838" s="146">
        <f t="shared" si="271"/>
        <v>0.18900000000000008</v>
      </c>
    </row>
    <row r="839" spans="2:24" x14ac:dyDescent="0.2">
      <c r="B839" s="1" t="str">
        <f t="shared" si="272"/>
        <v>暗系44</v>
      </c>
      <c r="C839" s="72">
        <f t="shared" si="254"/>
        <v>44</v>
      </c>
      <c r="D839" s="71" t="s">
        <v>3157</v>
      </c>
      <c r="E839" s="72" t="str">
        <f t="shared" si="255"/>
        <v>黑暗</v>
      </c>
      <c r="F839" s="72"/>
      <c r="G839" s="72">
        <f t="shared" si="256"/>
        <v>650</v>
      </c>
      <c r="H839" s="72">
        <f t="shared" si="257"/>
        <v>133</v>
      </c>
      <c r="I839" s="72">
        <f t="shared" si="258"/>
        <v>218</v>
      </c>
      <c r="J839" s="72">
        <f t="shared" si="259"/>
        <v>134</v>
      </c>
      <c r="K839" s="72">
        <f t="shared" si="260"/>
        <v>321</v>
      </c>
      <c r="L839" s="72">
        <f t="shared" si="261"/>
        <v>0</v>
      </c>
      <c r="M839" s="72">
        <f t="shared" si="262"/>
        <v>225</v>
      </c>
      <c r="N839" s="72">
        <v>0</v>
      </c>
      <c r="O839" s="146">
        <f t="shared" si="263"/>
        <v>1.9119999999999999</v>
      </c>
      <c r="P839" s="157">
        <f>10%</f>
        <v>0.1</v>
      </c>
      <c r="Q839" s="146">
        <f t="shared" si="264"/>
        <v>0.14300000000000004</v>
      </c>
      <c r="R839" s="146">
        <f t="shared" si="265"/>
        <v>0.21500000000000011</v>
      </c>
      <c r="S839" s="146">
        <f t="shared" si="266"/>
        <v>0.19350000000000009</v>
      </c>
      <c r="T839" s="146">
        <f t="shared" si="267"/>
        <v>0.19350000000000009</v>
      </c>
      <c r="U839" s="146">
        <f t="shared" si="268"/>
        <v>0.19350000000000009</v>
      </c>
      <c r="V839" s="146">
        <f t="shared" si="269"/>
        <v>0</v>
      </c>
      <c r="W839" s="146">
        <f t="shared" si="270"/>
        <v>0.38700000000000018</v>
      </c>
      <c r="X839" s="146">
        <f t="shared" si="271"/>
        <v>0.19350000000000009</v>
      </c>
    </row>
    <row r="840" spans="2:24" x14ac:dyDescent="0.2">
      <c r="B840" s="1" t="str">
        <f t="shared" si="272"/>
        <v>暗系45</v>
      </c>
      <c r="C840" s="72">
        <f t="shared" si="254"/>
        <v>45</v>
      </c>
      <c r="D840" s="71" t="s">
        <v>3157</v>
      </c>
      <c r="E840" s="72" t="str">
        <f t="shared" si="255"/>
        <v>黑暗</v>
      </c>
      <c r="F840" s="72"/>
      <c r="G840" s="72">
        <f t="shared" si="256"/>
        <v>672</v>
      </c>
      <c r="H840" s="72">
        <f t="shared" si="257"/>
        <v>137</v>
      </c>
      <c r="I840" s="72">
        <f t="shared" si="258"/>
        <v>226</v>
      </c>
      <c r="J840" s="72">
        <f t="shared" si="259"/>
        <v>138</v>
      </c>
      <c r="K840" s="72">
        <f t="shared" si="260"/>
        <v>333</v>
      </c>
      <c r="L840" s="72">
        <f t="shared" si="261"/>
        <v>0</v>
      </c>
      <c r="M840" s="72">
        <f t="shared" si="262"/>
        <v>233</v>
      </c>
      <c r="N840" s="72">
        <v>0</v>
      </c>
      <c r="O840" s="146">
        <f t="shared" si="263"/>
        <v>1.9350000000000001</v>
      </c>
      <c r="P840" s="157">
        <f>10%</f>
        <v>0.1</v>
      </c>
      <c r="Q840" s="146">
        <f t="shared" si="264"/>
        <v>0.14400000000000004</v>
      </c>
      <c r="R840" s="146">
        <f t="shared" si="265"/>
        <v>0.22000000000000011</v>
      </c>
      <c r="S840" s="146">
        <f t="shared" si="266"/>
        <v>0.19800000000000009</v>
      </c>
      <c r="T840" s="146">
        <f t="shared" si="267"/>
        <v>0.19800000000000009</v>
      </c>
      <c r="U840" s="146">
        <f t="shared" si="268"/>
        <v>0.19800000000000009</v>
      </c>
      <c r="V840" s="146">
        <f t="shared" si="269"/>
        <v>0</v>
      </c>
      <c r="W840" s="146">
        <f t="shared" si="270"/>
        <v>0.39600000000000019</v>
      </c>
      <c r="X840" s="146">
        <f t="shared" si="271"/>
        <v>0.19800000000000009</v>
      </c>
    </row>
    <row r="841" spans="2:24" x14ac:dyDescent="0.2">
      <c r="B841" s="1" t="str">
        <f t="shared" si="272"/>
        <v>暗系46</v>
      </c>
      <c r="C841" s="72">
        <f t="shared" si="254"/>
        <v>46</v>
      </c>
      <c r="D841" s="71" t="s">
        <v>3157</v>
      </c>
      <c r="E841" s="72" t="str">
        <f t="shared" si="255"/>
        <v>黑暗</v>
      </c>
      <c r="F841" s="72"/>
      <c r="G841" s="72">
        <f t="shared" si="256"/>
        <v>694</v>
      </c>
      <c r="H841" s="72">
        <f t="shared" si="257"/>
        <v>141</v>
      </c>
      <c r="I841" s="72">
        <f t="shared" si="258"/>
        <v>234</v>
      </c>
      <c r="J841" s="72">
        <f t="shared" si="259"/>
        <v>144</v>
      </c>
      <c r="K841" s="72">
        <f t="shared" si="260"/>
        <v>346</v>
      </c>
      <c r="L841" s="72">
        <f t="shared" si="261"/>
        <v>0</v>
      </c>
      <c r="M841" s="72">
        <f t="shared" si="262"/>
        <v>241</v>
      </c>
      <c r="N841" s="72">
        <v>0</v>
      </c>
      <c r="O841" s="146">
        <f t="shared" si="263"/>
        <v>1.9580000000000002</v>
      </c>
      <c r="P841" s="157">
        <f>10%</f>
        <v>0.1</v>
      </c>
      <c r="Q841" s="146">
        <f t="shared" si="264"/>
        <v>0.14500000000000005</v>
      </c>
      <c r="R841" s="146">
        <f t="shared" si="265"/>
        <v>0.22500000000000012</v>
      </c>
      <c r="S841" s="146">
        <f t="shared" si="266"/>
        <v>0.2025000000000001</v>
      </c>
      <c r="T841" s="146">
        <f t="shared" si="267"/>
        <v>0.2025000000000001</v>
      </c>
      <c r="U841" s="146">
        <f t="shared" si="268"/>
        <v>0.2025000000000001</v>
      </c>
      <c r="V841" s="146">
        <f t="shared" si="269"/>
        <v>0</v>
      </c>
      <c r="W841" s="146">
        <f t="shared" si="270"/>
        <v>0.40500000000000019</v>
      </c>
      <c r="X841" s="146">
        <f t="shared" si="271"/>
        <v>0.2025000000000001</v>
      </c>
    </row>
    <row r="842" spans="2:24" x14ac:dyDescent="0.2">
      <c r="B842" s="1" t="str">
        <f t="shared" si="272"/>
        <v>暗系47</v>
      </c>
      <c r="C842" s="72">
        <f t="shared" si="254"/>
        <v>47</v>
      </c>
      <c r="D842" s="71" t="s">
        <v>3157</v>
      </c>
      <c r="E842" s="72" t="str">
        <f t="shared" si="255"/>
        <v>黑暗</v>
      </c>
      <c r="F842" s="72"/>
      <c r="G842" s="72">
        <f t="shared" si="256"/>
        <v>718</v>
      </c>
      <c r="H842" s="72">
        <f t="shared" si="257"/>
        <v>145</v>
      </c>
      <c r="I842" s="72">
        <f t="shared" si="258"/>
        <v>243</v>
      </c>
      <c r="J842" s="72">
        <f t="shared" si="259"/>
        <v>148</v>
      </c>
      <c r="K842" s="72">
        <f t="shared" si="260"/>
        <v>358</v>
      </c>
      <c r="L842" s="72">
        <f t="shared" si="261"/>
        <v>0</v>
      </c>
      <c r="M842" s="72">
        <f t="shared" si="262"/>
        <v>249</v>
      </c>
      <c r="N842" s="72">
        <v>0</v>
      </c>
      <c r="O842" s="146">
        <f t="shared" si="263"/>
        <v>1.9809999999999999</v>
      </c>
      <c r="P842" s="157">
        <f>10%</f>
        <v>0.1</v>
      </c>
      <c r="Q842" s="146">
        <f t="shared" si="264"/>
        <v>0.14600000000000005</v>
      </c>
      <c r="R842" s="146">
        <f t="shared" si="265"/>
        <v>0.23000000000000012</v>
      </c>
      <c r="S842" s="146">
        <f t="shared" si="266"/>
        <v>0.2070000000000001</v>
      </c>
      <c r="T842" s="146">
        <f t="shared" si="267"/>
        <v>0.2070000000000001</v>
      </c>
      <c r="U842" s="146">
        <f t="shared" si="268"/>
        <v>0.2070000000000001</v>
      </c>
      <c r="V842" s="146">
        <f t="shared" si="269"/>
        <v>0</v>
      </c>
      <c r="W842" s="146">
        <f t="shared" si="270"/>
        <v>0.4140000000000002</v>
      </c>
      <c r="X842" s="146">
        <f t="shared" si="271"/>
        <v>0.2070000000000001</v>
      </c>
    </row>
    <row r="843" spans="2:24" x14ac:dyDescent="0.2">
      <c r="B843" s="1" t="str">
        <f t="shared" si="272"/>
        <v>暗系48</v>
      </c>
      <c r="C843" s="72">
        <f t="shared" si="254"/>
        <v>48</v>
      </c>
      <c r="D843" s="71" t="s">
        <v>3157</v>
      </c>
      <c r="E843" s="72" t="str">
        <f t="shared" si="255"/>
        <v>黑暗</v>
      </c>
      <c r="F843" s="72"/>
      <c r="G843" s="72">
        <f t="shared" si="256"/>
        <v>742</v>
      </c>
      <c r="H843" s="72">
        <f t="shared" si="257"/>
        <v>149</v>
      </c>
      <c r="I843" s="72">
        <f t="shared" si="258"/>
        <v>252</v>
      </c>
      <c r="J843" s="72">
        <f t="shared" si="259"/>
        <v>153</v>
      </c>
      <c r="K843" s="72">
        <f t="shared" si="260"/>
        <v>371</v>
      </c>
      <c r="L843" s="72">
        <f t="shared" si="261"/>
        <v>0</v>
      </c>
      <c r="M843" s="72">
        <f t="shared" si="262"/>
        <v>257</v>
      </c>
      <c r="N843" s="72">
        <v>0</v>
      </c>
      <c r="O843" s="146">
        <f t="shared" si="263"/>
        <v>2.004</v>
      </c>
      <c r="P843" s="157">
        <f>10%</f>
        <v>0.1</v>
      </c>
      <c r="Q843" s="146">
        <f t="shared" si="264"/>
        <v>0.14700000000000005</v>
      </c>
      <c r="R843" s="146">
        <f t="shared" si="265"/>
        <v>0.23500000000000013</v>
      </c>
      <c r="S843" s="146">
        <f t="shared" si="266"/>
        <v>0.2115000000000001</v>
      </c>
      <c r="T843" s="146">
        <f t="shared" si="267"/>
        <v>0.2115000000000001</v>
      </c>
      <c r="U843" s="146">
        <f t="shared" si="268"/>
        <v>0.2115000000000001</v>
      </c>
      <c r="V843" s="146">
        <f t="shared" si="269"/>
        <v>0</v>
      </c>
      <c r="W843" s="146">
        <f t="shared" si="270"/>
        <v>0.42300000000000021</v>
      </c>
      <c r="X843" s="146">
        <f t="shared" si="271"/>
        <v>0.2115000000000001</v>
      </c>
    </row>
    <row r="844" spans="2:24" x14ac:dyDescent="0.2">
      <c r="B844" s="1" t="str">
        <f t="shared" si="272"/>
        <v>暗系49</v>
      </c>
      <c r="C844" s="72">
        <f t="shared" si="254"/>
        <v>49</v>
      </c>
      <c r="D844" s="71" t="s">
        <v>3157</v>
      </c>
      <c r="E844" s="72" t="str">
        <f t="shared" si="255"/>
        <v>黑暗</v>
      </c>
      <c r="F844" s="72"/>
      <c r="G844" s="72">
        <f t="shared" si="256"/>
        <v>766</v>
      </c>
      <c r="H844" s="72">
        <f t="shared" si="257"/>
        <v>153</v>
      </c>
      <c r="I844" s="72">
        <f t="shared" si="258"/>
        <v>261</v>
      </c>
      <c r="J844" s="72">
        <f t="shared" si="259"/>
        <v>158</v>
      </c>
      <c r="K844" s="72">
        <f t="shared" si="260"/>
        <v>385</v>
      </c>
      <c r="L844" s="72">
        <f t="shared" si="261"/>
        <v>0</v>
      </c>
      <c r="M844" s="72">
        <f t="shared" si="262"/>
        <v>265</v>
      </c>
      <c r="N844" s="72">
        <v>0</v>
      </c>
      <c r="O844" s="146">
        <f t="shared" si="263"/>
        <v>2.0269999999999997</v>
      </c>
      <c r="P844" s="157">
        <f>10%</f>
        <v>0.1</v>
      </c>
      <c r="Q844" s="146">
        <f t="shared" si="264"/>
        <v>0.14800000000000005</v>
      </c>
      <c r="R844" s="146">
        <f t="shared" si="265"/>
        <v>0.24000000000000013</v>
      </c>
      <c r="S844" s="146">
        <f t="shared" si="266"/>
        <v>0.21600000000000011</v>
      </c>
      <c r="T844" s="146">
        <f t="shared" si="267"/>
        <v>0.21600000000000011</v>
      </c>
      <c r="U844" s="146">
        <f t="shared" si="268"/>
        <v>0.21600000000000011</v>
      </c>
      <c r="V844" s="146">
        <f t="shared" si="269"/>
        <v>0</v>
      </c>
      <c r="W844" s="146">
        <f t="shared" si="270"/>
        <v>0.43200000000000022</v>
      </c>
      <c r="X844" s="146">
        <f t="shared" si="271"/>
        <v>0.21600000000000011</v>
      </c>
    </row>
    <row r="845" spans="2:24" x14ac:dyDescent="0.2">
      <c r="B845" s="1" t="str">
        <f t="shared" si="272"/>
        <v>暗系50</v>
      </c>
      <c r="C845" s="72">
        <f t="shared" si="254"/>
        <v>50</v>
      </c>
      <c r="D845" s="71" t="s">
        <v>3157</v>
      </c>
      <c r="E845" s="72" t="str">
        <f t="shared" si="255"/>
        <v>黑暗</v>
      </c>
      <c r="F845" s="72"/>
      <c r="G845" s="72">
        <f t="shared" si="256"/>
        <v>791</v>
      </c>
      <c r="H845" s="72">
        <f t="shared" si="257"/>
        <v>157</v>
      </c>
      <c r="I845" s="72">
        <f t="shared" si="258"/>
        <v>270</v>
      </c>
      <c r="J845" s="72">
        <f t="shared" si="259"/>
        <v>163</v>
      </c>
      <c r="K845" s="72">
        <f t="shared" si="260"/>
        <v>397</v>
      </c>
      <c r="L845" s="72">
        <f t="shared" si="261"/>
        <v>0</v>
      </c>
      <c r="M845" s="72">
        <f t="shared" si="262"/>
        <v>273</v>
      </c>
      <c r="N845" s="72">
        <v>0</v>
      </c>
      <c r="O845" s="146">
        <f t="shared" si="263"/>
        <v>2.0499999999999998</v>
      </c>
      <c r="P845" s="157">
        <f>10%</f>
        <v>0.1</v>
      </c>
      <c r="Q845" s="146">
        <f t="shared" si="264"/>
        <v>0.14900000000000005</v>
      </c>
      <c r="R845" s="146">
        <f t="shared" si="265"/>
        <v>0.24500000000000013</v>
      </c>
      <c r="S845" s="146">
        <f t="shared" si="266"/>
        <v>0.22050000000000011</v>
      </c>
      <c r="T845" s="146">
        <f t="shared" si="267"/>
        <v>0.22050000000000011</v>
      </c>
      <c r="U845" s="146">
        <f t="shared" si="268"/>
        <v>0.22050000000000011</v>
      </c>
      <c r="V845" s="146">
        <f t="shared" si="269"/>
        <v>0</v>
      </c>
      <c r="W845" s="146">
        <f t="shared" si="270"/>
        <v>0.44100000000000023</v>
      </c>
      <c r="X845" s="146">
        <f t="shared" si="271"/>
        <v>0.22050000000000011</v>
      </c>
    </row>
    <row r="846" spans="2:24" x14ac:dyDescent="0.2">
      <c r="B846" s="1" t="str">
        <f t="shared" si="272"/>
        <v>暗系51</v>
      </c>
      <c r="C846" s="72">
        <f t="shared" si="254"/>
        <v>51</v>
      </c>
      <c r="D846" s="71" t="s">
        <v>3157</v>
      </c>
      <c r="E846" s="72" t="str">
        <f t="shared" si="255"/>
        <v>黑暗</v>
      </c>
      <c r="F846" s="72"/>
      <c r="G846" s="72">
        <f t="shared" si="256"/>
        <v>815</v>
      </c>
      <c r="H846" s="72">
        <f t="shared" si="257"/>
        <v>161</v>
      </c>
      <c r="I846" s="72">
        <f t="shared" si="258"/>
        <v>279</v>
      </c>
      <c r="J846" s="72">
        <f t="shared" si="259"/>
        <v>168</v>
      </c>
      <c r="K846" s="72">
        <f t="shared" si="260"/>
        <v>410</v>
      </c>
      <c r="L846" s="72">
        <f t="shared" si="261"/>
        <v>0</v>
      </c>
      <c r="M846" s="72">
        <f t="shared" si="262"/>
        <v>281</v>
      </c>
      <c r="N846" s="72">
        <v>0</v>
      </c>
      <c r="O846" s="146">
        <f t="shared" si="263"/>
        <v>2.073</v>
      </c>
      <c r="P846" s="157">
        <f>10%</f>
        <v>0.1</v>
      </c>
      <c r="Q846" s="146">
        <f t="shared" si="264"/>
        <v>0.15000000000000005</v>
      </c>
      <c r="R846" s="146">
        <f t="shared" si="265"/>
        <v>0.25000000000000011</v>
      </c>
      <c r="S846" s="146">
        <f t="shared" si="266"/>
        <v>0.22500000000000012</v>
      </c>
      <c r="T846" s="146">
        <f t="shared" si="267"/>
        <v>0.22500000000000012</v>
      </c>
      <c r="U846" s="146">
        <f t="shared" si="268"/>
        <v>0.22500000000000012</v>
      </c>
      <c r="V846" s="146">
        <f t="shared" si="269"/>
        <v>0</v>
      </c>
      <c r="W846" s="146">
        <f t="shared" si="270"/>
        <v>0.45000000000000023</v>
      </c>
      <c r="X846" s="146">
        <f t="shared" si="271"/>
        <v>0.22500000000000012</v>
      </c>
    </row>
    <row r="847" spans="2:24" x14ac:dyDescent="0.2">
      <c r="B847" s="1" t="str">
        <f t="shared" si="272"/>
        <v>暗系52</v>
      </c>
      <c r="C847" s="72">
        <f t="shared" si="254"/>
        <v>52</v>
      </c>
      <c r="D847" s="71" t="s">
        <v>3157</v>
      </c>
      <c r="E847" s="72" t="str">
        <f t="shared" si="255"/>
        <v>黑暗</v>
      </c>
      <c r="F847" s="72"/>
      <c r="G847" s="72">
        <f t="shared" si="256"/>
        <v>838</v>
      </c>
      <c r="H847" s="72">
        <f t="shared" si="257"/>
        <v>165</v>
      </c>
      <c r="I847" s="72">
        <f t="shared" si="258"/>
        <v>288</v>
      </c>
      <c r="J847" s="72">
        <f t="shared" si="259"/>
        <v>173</v>
      </c>
      <c r="K847" s="72">
        <f t="shared" si="260"/>
        <v>425</v>
      </c>
      <c r="L847" s="72">
        <f t="shared" si="261"/>
        <v>0</v>
      </c>
      <c r="M847" s="72">
        <f t="shared" si="262"/>
        <v>289</v>
      </c>
      <c r="N847" s="72">
        <v>0</v>
      </c>
      <c r="O847" s="146">
        <f t="shared" si="263"/>
        <v>2.0960000000000001</v>
      </c>
      <c r="P847" s="157">
        <f>10%</f>
        <v>0.1</v>
      </c>
      <c r="Q847" s="146">
        <f t="shared" si="264"/>
        <v>0.15100000000000005</v>
      </c>
      <c r="R847" s="146">
        <f t="shared" si="265"/>
        <v>0.25500000000000012</v>
      </c>
      <c r="S847" s="146">
        <f t="shared" si="266"/>
        <v>0.22950000000000012</v>
      </c>
      <c r="T847" s="146">
        <f t="shared" si="267"/>
        <v>0.22950000000000012</v>
      </c>
      <c r="U847" s="146">
        <f t="shared" si="268"/>
        <v>0.22950000000000012</v>
      </c>
      <c r="V847" s="146">
        <f t="shared" si="269"/>
        <v>0</v>
      </c>
      <c r="W847" s="146">
        <f t="shared" si="270"/>
        <v>0.45900000000000024</v>
      </c>
      <c r="X847" s="146">
        <f t="shared" si="271"/>
        <v>0.22950000000000012</v>
      </c>
    </row>
    <row r="848" spans="2:24" x14ac:dyDescent="0.2">
      <c r="B848" s="1" t="str">
        <f t="shared" si="272"/>
        <v>暗系53</v>
      </c>
      <c r="C848" s="72">
        <f t="shared" si="254"/>
        <v>53</v>
      </c>
      <c r="D848" s="71" t="s">
        <v>3157</v>
      </c>
      <c r="E848" s="72" t="str">
        <f t="shared" si="255"/>
        <v>黑暗</v>
      </c>
      <c r="F848" s="72"/>
      <c r="G848" s="72">
        <f t="shared" si="256"/>
        <v>863</v>
      </c>
      <c r="H848" s="72">
        <f t="shared" si="257"/>
        <v>169</v>
      </c>
      <c r="I848" s="72">
        <f t="shared" si="258"/>
        <v>297</v>
      </c>
      <c r="J848" s="72">
        <f t="shared" si="259"/>
        <v>179</v>
      </c>
      <c r="K848" s="72">
        <f t="shared" si="260"/>
        <v>438</v>
      </c>
      <c r="L848" s="72">
        <f t="shared" si="261"/>
        <v>0</v>
      </c>
      <c r="M848" s="72">
        <f t="shared" si="262"/>
        <v>298</v>
      </c>
      <c r="N848" s="72">
        <v>0</v>
      </c>
      <c r="O848" s="146">
        <f t="shared" si="263"/>
        <v>2.1189999999999998</v>
      </c>
      <c r="P848" s="157">
        <f>10%</f>
        <v>0.1</v>
      </c>
      <c r="Q848" s="146">
        <f t="shared" si="264"/>
        <v>0.15200000000000005</v>
      </c>
      <c r="R848" s="146">
        <f t="shared" si="265"/>
        <v>0.26000000000000012</v>
      </c>
      <c r="S848" s="146">
        <f t="shared" si="266"/>
        <v>0.23400000000000012</v>
      </c>
      <c r="T848" s="146">
        <f t="shared" si="267"/>
        <v>0.23400000000000012</v>
      </c>
      <c r="U848" s="146">
        <f t="shared" si="268"/>
        <v>0.23400000000000012</v>
      </c>
      <c r="V848" s="146">
        <f t="shared" si="269"/>
        <v>0</v>
      </c>
      <c r="W848" s="146">
        <f t="shared" si="270"/>
        <v>0.46800000000000025</v>
      </c>
      <c r="X848" s="146">
        <f t="shared" si="271"/>
        <v>0.23400000000000012</v>
      </c>
    </row>
    <row r="849" spans="2:24" x14ac:dyDescent="0.2">
      <c r="B849" s="1" t="str">
        <f t="shared" si="272"/>
        <v>暗系54</v>
      </c>
      <c r="C849" s="72">
        <f t="shared" si="254"/>
        <v>54</v>
      </c>
      <c r="D849" s="71" t="s">
        <v>3157</v>
      </c>
      <c r="E849" s="72" t="str">
        <f t="shared" si="255"/>
        <v>黑暗</v>
      </c>
      <c r="F849" s="72"/>
      <c r="G849" s="72">
        <f t="shared" si="256"/>
        <v>888</v>
      </c>
      <c r="H849" s="72">
        <f t="shared" si="257"/>
        <v>173</v>
      </c>
      <c r="I849" s="72">
        <f t="shared" si="258"/>
        <v>307</v>
      </c>
      <c r="J849" s="72">
        <f t="shared" si="259"/>
        <v>184</v>
      </c>
      <c r="K849" s="72">
        <f t="shared" si="260"/>
        <v>453</v>
      </c>
      <c r="L849" s="72">
        <f t="shared" si="261"/>
        <v>0</v>
      </c>
      <c r="M849" s="72">
        <f t="shared" si="262"/>
        <v>307</v>
      </c>
      <c r="N849" s="72">
        <v>0</v>
      </c>
      <c r="O849" s="146">
        <f t="shared" si="263"/>
        <v>2.1419999999999999</v>
      </c>
      <c r="P849" s="157">
        <f>10%</f>
        <v>0.1</v>
      </c>
      <c r="Q849" s="146">
        <f t="shared" si="264"/>
        <v>0.15300000000000005</v>
      </c>
      <c r="R849" s="146">
        <f t="shared" si="265"/>
        <v>0.26500000000000012</v>
      </c>
      <c r="S849" s="146">
        <f t="shared" si="266"/>
        <v>0.23850000000000013</v>
      </c>
      <c r="T849" s="146">
        <f t="shared" si="267"/>
        <v>0.23850000000000013</v>
      </c>
      <c r="U849" s="146">
        <f t="shared" si="268"/>
        <v>0.23850000000000013</v>
      </c>
      <c r="V849" s="146">
        <f t="shared" si="269"/>
        <v>0</v>
      </c>
      <c r="W849" s="146">
        <f t="shared" si="270"/>
        <v>0.47700000000000026</v>
      </c>
      <c r="X849" s="146">
        <f t="shared" si="271"/>
        <v>0.23850000000000013</v>
      </c>
    </row>
    <row r="850" spans="2:24" x14ac:dyDescent="0.2">
      <c r="B850" s="1" t="str">
        <f t="shared" si="272"/>
        <v>暗系55</v>
      </c>
      <c r="C850" s="72">
        <f t="shared" si="254"/>
        <v>55</v>
      </c>
      <c r="D850" s="71" t="s">
        <v>3157</v>
      </c>
      <c r="E850" s="72" t="str">
        <f t="shared" si="255"/>
        <v>黑暗</v>
      </c>
      <c r="F850" s="72"/>
      <c r="G850" s="72">
        <f t="shared" si="256"/>
        <v>913</v>
      </c>
      <c r="H850" s="72">
        <f t="shared" si="257"/>
        <v>177</v>
      </c>
      <c r="I850" s="72">
        <f t="shared" si="258"/>
        <v>317</v>
      </c>
      <c r="J850" s="72">
        <f t="shared" si="259"/>
        <v>189</v>
      </c>
      <c r="K850" s="72">
        <f t="shared" si="260"/>
        <v>467</v>
      </c>
      <c r="L850" s="72">
        <f t="shared" si="261"/>
        <v>0</v>
      </c>
      <c r="M850" s="72">
        <f t="shared" si="262"/>
        <v>316</v>
      </c>
      <c r="N850" s="72">
        <v>0</v>
      </c>
      <c r="O850" s="146">
        <f t="shared" si="263"/>
        <v>2.165</v>
      </c>
      <c r="P850" s="157">
        <f>10%</f>
        <v>0.1</v>
      </c>
      <c r="Q850" s="146">
        <f t="shared" si="264"/>
        <v>0.15400000000000005</v>
      </c>
      <c r="R850" s="146">
        <f t="shared" si="265"/>
        <v>0.27000000000000013</v>
      </c>
      <c r="S850" s="146">
        <f t="shared" si="266"/>
        <v>0.24300000000000013</v>
      </c>
      <c r="T850" s="146">
        <f t="shared" si="267"/>
        <v>0.24300000000000013</v>
      </c>
      <c r="U850" s="146">
        <f t="shared" si="268"/>
        <v>0.24300000000000013</v>
      </c>
      <c r="V850" s="146">
        <f t="shared" si="269"/>
        <v>0</v>
      </c>
      <c r="W850" s="146">
        <f t="shared" si="270"/>
        <v>0.48600000000000027</v>
      </c>
      <c r="X850" s="146">
        <f t="shared" si="271"/>
        <v>0.24300000000000013</v>
      </c>
    </row>
    <row r="851" spans="2:24" x14ac:dyDescent="0.2">
      <c r="B851" s="1" t="str">
        <f t="shared" si="272"/>
        <v>暗系56</v>
      </c>
      <c r="C851" s="72">
        <f t="shared" si="254"/>
        <v>56</v>
      </c>
      <c r="D851" s="71" t="s">
        <v>3157</v>
      </c>
      <c r="E851" s="72" t="str">
        <f t="shared" si="255"/>
        <v>黑暗</v>
      </c>
      <c r="F851" s="72"/>
      <c r="G851" s="72">
        <f t="shared" si="256"/>
        <v>940</v>
      </c>
      <c r="H851" s="72">
        <f t="shared" si="257"/>
        <v>181</v>
      </c>
      <c r="I851" s="72">
        <f t="shared" si="258"/>
        <v>327</v>
      </c>
      <c r="J851" s="72">
        <f t="shared" si="259"/>
        <v>195</v>
      </c>
      <c r="K851" s="72">
        <f t="shared" si="260"/>
        <v>482</v>
      </c>
      <c r="L851" s="72">
        <f t="shared" si="261"/>
        <v>0</v>
      </c>
      <c r="M851" s="72">
        <f t="shared" si="262"/>
        <v>325</v>
      </c>
      <c r="N851" s="72">
        <v>0</v>
      </c>
      <c r="O851" s="146">
        <f t="shared" si="263"/>
        <v>2.1879999999999997</v>
      </c>
      <c r="P851" s="157">
        <f>10%</f>
        <v>0.1</v>
      </c>
      <c r="Q851" s="146">
        <f t="shared" si="264"/>
        <v>0.15500000000000005</v>
      </c>
      <c r="R851" s="146">
        <f t="shared" si="265"/>
        <v>0.27500000000000013</v>
      </c>
      <c r="S851" s="146">
        <f t="shared" si="266"/>
        <v>0.24750000000000014</v>
      </c>
      <c r="T851" s="146">
        <f t="shared" si="267"/>
        <v>0.24750000000000014</v>
      </c>
      <c r="U851" s="146">
        <f t="shared" si="268"/>
        <v>0.24750000000000014</v>
      </c>
      <c r="V851" s="146">
        <f t="shared" si="269"/>
        <v>0</v>
      </c>
      <c r="W851" s="146">
        <f t="shared" si="270"/>
        <v>0.49500000000000027</v>
      </c>
      <c r="X851" s="146">
        <f t="shared" si="271"/>
        <v>0.24750000000000014</v>
      </c>
    </row>
    <row r="852" spans="2:24" x14ac:dyDescent="0.2">
      <c r="B852" s="1" t="str">
        <f t="shared" si="272"/>
        <v>暗系57</v>
      </c>
      <c r="C852" s="72">
        <f t="shared" si="254"/>
        <v>57</v>
      </c>
      <c r="D852" s="71" t="s">
        <v>3157</v>
      </c>
      <c r="E852" s="72" t="str">
        <f t="shared" si="255"/>
        <v>黑暗</v>
      </c>
      <c r="F852" s="72"/>
      <c r="G852" s="72">
        <f t="shared" si="256"/>
        <v>965</v>
      </c>
      <c r="H852" s="72">
        <f t="shared" si="257"/>
        <v>185</v>
      </c>
      <c r="I852" s="72">
        <f t="shared" si="258"/>
        <v>337</v>
      </c>
      <c r="J852" s="72">
        <f t="shared" si="259"/>
        <v>200</v>
      </c>
      <c r="K852" s="72">
        <f t="shared" si="260"/>
        <v>497</v>
      </c>
      <c r="L852" s="72">
        <f t="shared" si="261"/>
        <v>0</v>
      </c>
      <c r="M852" s="72">
        <f t="shared" si="262"/>
        <v>334</v>
      </c>
      <c r="N852" s="72">
        <v>0</v>
      </c>
      <c r="O852" s="146">
        <f t="shared" si="263"/>
        <v>2.2109999999999999</v>
      </c>
      <c r="P852" s="157">
        <f>10%</f>
        <v>0.1</v>
      </c>
      <c r="Q852" s="146">
        <f t="shared" si="264"/>
        <v>0.15600000000000006</v>
      </c>
      <c r="R852" s="146">
        <f t="shared" si="265"/>
        <v>0.28000000000000014</v>
      </c>
      <c r="S852" s="146">
        <f t="shared" si="266"/>
        <v>0.25200000000000011</v>
      </c>
      <c r="T852" s="146">
        <f t="shared" si="267"/>
        <v>0.25200000000000011</v>
      </c>
      <c r="U852" s="146">
        <f t="shared" si="268"/>
        <v>0.25200000000000011</v>
      </c>
      <c r="V852" s="146">
        <f t="shared" si="269"/>
        <v>0</v>
      </c>
      <c r="W852" s="146">
        <f t="shared" si="270"/>
        <v>0.50400000000000023</v>
      </c>
      <c r="X852" s="146">
        <f t="shared" si="271"/>
        <v>0.25200000000000011</v>
      </c>
    </row>
    <row r="853" spans="2:24" x14ac:dyDescent="0.2">
      <c r="B853" s="1" t="str">
        <f t="shared" si="272"/>
        <v>暗系58</v>
      </c>
      <c r="C853" s="72">
        <f t="shared" si="254"/>
        <v>58</v>
      </c>
      <c r="D853" s="71" t="s">
        <v>3157</v>
      </c>
      <c r="E853" s="72" t="str">
        <f t="shared" si="255"/>
        <v>黑暗</v>
      </c>
      <c r="F853" s="72"/>
      <c r="G853" s="72">
        <f t="shared" si="256"/>
        <v>991</v>
      </c>
      <c r="H853" s="72">
        <f t="shared" si="257"/>
        <v>189</v>
      </c>
      <c r="I853" s="72">
        <f t="shared" si="258"/>
        <v>348</v>
      </c>
      <c r="J853" s="72">
        <f t="shared" si="259"/>
        <v>206</v>
      </c>
      <c r="K853" s="72">
        <f t="shared" si="260"/>
        <v>512</v>
      </c>
      <c r="L853" s="72">
        <f t="shared" si="261"/>
        <v>0</v>
      </c>
      <c r="M853" s="72">
        <f t="shared" si="262"/>
        <v>343</v>
      </c>
      <c r="N853" s="72">
        <v>0</v>
      </c>
      <c r="O853" s="146">
        <f t="shared" si="263"/>
        <v>2.234</v>
      </c>
      <c r="P853" s="157">
        <f>10%</f>
        <v>0.1</v>
      </c>
      <c r="Q853" s="146">
        <f t="shared" si="264"/>
        <v>0.15700000000000006</v>
      </c>
      <c r="R853" s="146">
        <f t="shared" si="265"/>
        <v>0.28500000000000014</v>
      </c>
      <c r="S853" s="146">
        <f t="shared" si="266"/>
        <v>0.25650000000000017</v>
      </c>
      <c r="T853" s="146">
        <f t="shared" si="267"/>
        <v>0.25650000000000017</v>
      </c>
      <c r="U853" s="146">
        <f t="shared" si="268"/>
        <v>0.25650000000000017</v>
      </c>
      <c r="V853" s="146">
        <f t="shared" si="269"/>
        <v>0</v>
      </c>
      <c r="W853" s="146">
        <f t="shared" si="270"/>
        <v>0.51300000000000034</v>
      </c>
      <c r="X853" s="146">
        <f t="shared" si="271"/>
        <v>0.25650000000000017</v>
      </c>
    </row>
    <row r="854" spans="2:24" x14ac:dyDescent="0.2">
      <c r="B854" s="1" t="str">
        <f t="shared" si="272"/>
        <v>暗系59</v>
      </c>
      <c r="C854" s="72">
        <f t="shared" si="254"/>
        <v>59</v>
      </c>
      <c r="D854" s="71" t="s">
        <v>3157</v>
      </c>
      <c r="E854" s="72" t="str">
        <f t="shared" si="255"/>
        <v>黑暗</v>
      </c>
      <c r="F854" s="72"/>
      <c r="G854" s="72">
        <f t="shared" si="256"/>
        <v>1016</v>
      </c>
      <c r="H854" s="72">
        <f t="shared" si="257"/>
        <v>193</v>
      </c>
      <c r="I854" s="72">
        <f t="shared" si="258"/>
        <v>358</v>
      </c>
      <c r="J854" s="72">
        <f t="shared" si="259"/>
        <v>212</v>
      </c>
      <c r="K854" s="72">
        <f t="shared" si="260"/>
        <v>528</v>
      </c>
      <c r="L854" s="72">
        <f t="shared" si="261"/>
        <v>0</v>
      </c>
      <c r="M854" s="72">
        <f t="shared" si="262"/>
        <v>352</v>
      </c>
      <c r="N854" s="72">
        <v>0</v>
      </c>
      <c r="O854" s="146">
        <f t="shared" si="263"/>
        <v>2.2570000000000001</v>
      </c>
      <c r="P854" s="157">
        <f>10%</f>
        <v>0.1</v>
      </c>
      <c r="Q854" s="146">
        <f t="shared" si="264"/>
        <v>0.15800000000000006</v>
      </c>
      <c r="R854" s="146">
        <f t="shared" si="265"/>
        <v>0.29000000000000015</v>
      </c>
      <c r="S854" s="146">
        <f t="shared" si="266"/>
        <v>0.26100000000000012</v>
      </c>
      <c r="T854" s="146">
        <f t="shared" si="267"/>
        <v>0.26100000000000012</v>
      </c>
      <c r="U854" s="146">
        <f t="shared" si="268"/>
        <v>0.26100000000000012</v>
      </c>
      <c r="V854" s="146">
        <f t="shared" si="269"/>
        <v>0</v>
      </c>
      <c r="W854" s="146">
        <f t="shared" si="270"/>
        <v>0.52200000000000024</v>
      </c>
      <c r="X854" s="146">
        <f t="shared" si="271"/>
        <v>0.26100000000000012</v>
      </c>
    </row>
    <row r="855" spans="2:24" x14ac:dyDescent="0.2">
      <c r="B855" s="1" t="str">
        <f t="shared" si="272"/>
        <v>暗系60</v>
      </c>
      <c r="C855" s="72">
        <f t="shared" si="254"/>
        <v>60</v>
      </c>
      <c r="D855" s="71" t="s">
        <v>3157</v>
      </c>
      <c r="E855" s="72" t="str">
        <f t="shared" si="255"/>
        <v>黑暗</v>
      </c>
      <c r="F855" s="72"/>
      <c r="G855" s="72">
        <f t="shared" si="256"/>
        <v>1042</v>
      </c>
      <c r="H855" s="72">
        <f t="shared" si="257"/>
        <v>197</v>
      </c>
      <c r="I855" s="72">
        <f t="shared" si="258"/>
        <v>369</v>
      </c>
      <c r="J855" s="72">
        <f t="shared" si="259"/>
        <v>217</v>
      </c>
      <c r="K855" s="72">
        <f t="shared" si="260"/>
        <v>543</v>
      </c>
      <c r="L855" s="72">
        <f t="shared" si="261"/>
        <v>0</v>
      </c>
      <c r="M855" s="72">
        <f t="shared" si="262"/>
        <v>361</v>
      </c>
      <c r="N855" s="72">
        <v>0</v>
      </c>
      <c r="O855" s="146">
        <f t="shared" si="263"/>
        <v>2.2799999999999998</v>
      </c>
      <c r="P855" s="157">
        <f>10%</f>
        <v>0.1</v>
      </c>
      <c r="Q855" s="146">
        <f t="shared" si="264"/>
        <v>0.15900000000000006</v>
      </c>
      <c r="R855" s="146">
        <f t="shared" si="265"/>
        <v>0.29500000000000015</v>
      </c>
      <c r="S855" s="146">
        <f t="shared" si="266"/>
        <v>0.26550000000000018</v>
      </c>
      <c r="T855" s="146">
        <f t="shared" si="267"/>
        <v>0.26550000000000018</v>
      </c>
      <c r="U855" s="146">
        <f t="shared" si="268"/>
        <v>0.26550000000000018</v>
      </c>
      <c r="V855" s="146">
        <f t="shared" si="269"/>
        <v>0</v>
      </c>
      <c r="W855" s="146">
        <f t="shared" si="270"/>
        <v>0.53100000000000036</v>
      </c>
      <c r="X855" s="146">
        <f t="shared" si="271"/>
        <v>0.26550000000000018</v>
      </c>
    </row>
    <row r="856" spans="2:24" x14ac:dyDescent="0.2">
      <c r="B856" s="1" t="str">
        <f t="shared" si="272"/>
        <v>暗系61</v>
      </c>
      <c r="C856" s="72">
        <f t="shared" si="254"/>
        <v>61</v>
      </c>
      <c r="D856" s="71" t="s">
        <v>3157</v>
      </c>
      <c r="E856" s="72" t="str">
        <f t="shared" si="255"/>
        <v>黑暗</v>
      </c>
      <c r="F856" s="72"/>
      <c r="G856" s="72">
        <f t="shared" si="256"/>
        <v>1068</v>
      </c>
      <c r="H856" s="72">
        <f t="shared" si="257"/>
        <v>201</v>
      </c>
      <c r="I856" s="72">
        <f t="shared" si="258"/>
        <v>381</v>
      </c>
      <c r="J856" s="72">
        <f t="shared" si="259"/>
        <v>224</v>
      </c>
      <c r="K856" s="72">
        <f t="shared" si="260"/>
        <v>560</v>
      </c>
      <c r="L856" s="72">
        <f t="shared" si="261"/>
        <v>0</v>
      </c>
      <c r="M856" s="72">
        <f t="shared" si="262"/>
        <v>370</v>
      </c>
      <c r="N856" s="72">
        <v>0</v>
      </c>
      <c r="O856" s="146">
        <f t="shared" si="263"/>
        <v>2.3029999999999999</v>
      </c>
      <c r="P856" s="157">
        <f>10%</f>
        <v>0.1</v>
      </c>
      <c r="Q856" s="146">
        <f t="shared" si="264"/>
        <v>0.16000000000000006</v>
      </c>
      <c r="R856" s="146">
        <f t="shared" si="265"/>
        <v>0.30000000000000016</v>
      </c>
      <c r="S856" s="146">
        <f t="shared" si="266"/>
        <v>0.27000000000000013</v>
      </c>
      <c r="T856" s="146">
        <f t="shared" si="267"/>
        <v>0.27000000000000013</v>
      </c>
      <c r="U856" s="146">
        <f t="shared" si="268"/>
        <v>0.27000000000000013</v>
      </c>
      <c r="V856" s="146">
        <f t="shared" si="269"/>
        <v>0</v>
      </c>
      <c r="W856" s="146">
        <f t="shared" si="270"/>
        <v>0.54000000000000026</v>
      </c>
      <c r="X856" s="146">
        <f t="shared" si="271"/>
        <v>0.27000000000000013</v>
      </c>
    </row>
    <row r="857" spans="2:24" x14ac:dyDescent="0.2">
      <c r="B857" s="1" t="str">
        <f t="shared" si="272"/>
        <v>暗系62</v>
      </c>
      <c r="C857" s="72">
        <f t="shared" si="254"/>
        <v>62</v>
      </c>
      <c r="D857" s="71" t="s">
        <v>3157</v>
      </c>
      <c r="E857" s="72" t="str">
        <f t="shared" si="255"/>
        <v>黑暗</v>
      </c>
      <c r="F857" s="72"/>
      <c r="G857" s="72">
        <f t="shared" si="256"/>
        <v>1095</v>
      </c>
      <c r="H857" s="72">
        <f t="shared" si="257"/>
        <v>205</v>
      </c>
      <c r="I857" s="72">
        <f t="shared" si="258"/>
        <v>391</v>
      </c>
      <c r="J857" s="72">
        <f t="shared" si="259"/>
        <v>229</v>
      </c>
      <c r="K857" s="72">
        <f t="shared" si="260"/>
        <v>576</v>
      </c>
      <c r="L857" s="72">
        <f t="shared" si="261"/>
        <v>0</v>
      </c>
      <c r="M857" s="72">
        <f t="shared" si="262"/>
        <v>379</v>
      </c>
      <c r="N857" s="72">
        <v>0</v>
      </c>
      <c r="O857" s="146">
        <f t="shared" si="263"/>
        <v>2.3260000000000001</v>
      </c>
      <c r="P857" s="157">
        <f>10%</f>
        <v>0.1</v>
      </c>
      <c r="Q857" s="146">
        <f t="shared" si="264"/>
        <v>0.16100000000000006</v>
      </c>
      <c r="R857" s="146">
        <f t="shared" si="265"/>
        <v>0.30500000000000016</v>
      </c>
      <c r="S857" s="146">
        <f t="shared" si="266"/>
        <v>0.27450000000000019</v>
      </c>
      <c r="T857" s="146">
        <f t="shared" si="267"/>
        <v>0.27450000000000019</v>
      </c>
      <c r="U857" s="146">
        <f t="shared" si="268"/>
        <v>0.27450000000000019</v>
      </c>
      <c r="V857" s="146">
        <f t="shared" si="269"/>
        <v>0</v>
      </c>
      <c r="W857" s="146">
        <f t="shared" si="270"/>
        <v>0.54900000000000038</v>
      </c>
      <c r="X857" s="146">
        <f t="shared" si="271"/>
        <v>0.27450000000000019</v>
      </c>
    </row>
    <row r="858" spans="2:24" x14ac:dyDescent="0.2">
      <c r="B858" s="1" t="str">
        <f t="shared" si="272"/>
        <v>暗系63</v>
      </c>
      <c r="C858" s="72">
        <f t="shared" si="254"/>
        <v>63</v>
      </c>
      <c r="D858" s="71" t="s">
        <v>3157</v>
      </c>
      <c r="E858" s="72" t="str">
        <f t="shared" si="255"/>
        <v>黑暗</v>
      </c>
      <c r="F858" s="72"/>
      <c r="G858" s="72">
        <f t="shared" si="256"/>
        <v>1122</v>
      </c>
      <c r="H858" s="72">
        <f t="shared" si="257"/>
        <v>209</v>
      </c>
      <c r="I858" s="72">
        <f t="shared" si="258"/>
        <v>402</v>
      </c>
      <c r="J858" s="72">
        <f t="shared" si="259"/>
        <v>235</v>
      </c>
      <c r="K858" s="72">
        <f t="shared" si="260"/>
        <v>593</v>
      </c>
      <c r="L858" s="72">
        <f t="shared" si="261"/>
        <v>0</v>
      </c>
      <c r="M858" s="72">
        <f t="shared" si="262"/>
        <v>388</v>
      </c>
      <c r="N858" s="72">
        <v>0</v>
      </c>
      <c r="O858" s="146">
        <f t="shared" si="263"/>
        <v>2.3489999999999998</v>
      </c>
      <c r="P858" s="157">
        <f>10%</f>
        <v>0.1</v>
      </c>
      <c r="Q858" s="146">
        <f t="shared" si="264"/>
        <v>0.16200000000000006</v>
      </c>
      <c r="R858" s="146">
        <f t="shared" si="265"/>
        <v>0.31000000000000016</v>
      </c>
      <c r="S858" s="146">
        <f t="shared" si="266"/>
        <v>0.27900000000000014</v>
      </c>
      <c r="T858" s="146">
        <f t="shared" si="267"/>
        <v>0.27900000000000014</v>
      </c>
      <c r="U858" s="146">
        <f t="shared" si="268"/>
        <v>0.27900000000000014</v>
      </c>
      <c r="V858" s="146">
        <f t="shared" si="269"/>
        <v>0</v>
      </c>
      <c r="W858" s="146">
        <f t="shared" si="270"/>
        <v>0.55800000000000027</v>
      </c>
      <c r="X858" s="146">
        <f t="shared" si="271"/>
        <v>0.27900000000000014</v>
      </c>
    </row>
    <row r="859" spans="2:24" x14ac:dyDescent="0.2">
      <c r="B859" s="1" t="str">
        <f t="shared" si="272"/>
        <v>暗系64</v>
      </c>
      <c r="C859" s="72">
        <f t="shared" si="254"/>
        <v>64</v>
      </c>
      <c r="D859" s="71" t="s">
        <v>3157</v>
      </c>
      <c r="E859" s="72" t="str">
        <f t="shared" si="255"/>
        <v>黑暗</v>
      </c>
      <c r="F859" s="72"/>
      <c r="G859" s="72">
        <f t="shared" si="256"/>
        <v>1150</v>
      </c>
      <c r="H859" s="72">
        <f t="shared" si="257"/>
        <v>213</v>
      </c>
      <c r="I859" s="72">
        <f t="shared" si="258"/>
        <v>414</v>
      </c>
      <c r="J859" s="72">
        <f t="shared" si="259"/>
        <v>241</v>
      </c>
      <c r="K859" s="72">
        <f t="shared" si="260"/>
        <v>611</v>
      </c>
      <c r="L859" s="72">
        <f t="shared" si="261"/>
        <v>0</v>
      </c>
      <c r="M859" s="72">
        <f t="shared" si="262"/>
        <v>397</v>
      </c>
      <c r="N859" s="72">
        <v>0</v>
      </c>
      <c r="O859" s="146">
        <f t="shared" si="263"/>
        <v>2.3719999999999999</v>
      </c>
      <c r="P859" s="157">
        <f>10%</f>
        <v>0.1</v>
      </c>
      <c r="Q859" s="146">
        <f t="shared" si="264"/>
        <v>0.16300000000000006</v>
      </c>
      <c r="R859" s="146">
        <f t="shared" si="265"/>
        <v>0.31500000000000017</v>
      </c>
      <c r="S859" s="146">
        <f t="shared" si="266"/>
        <v>0.2835000000000002</v>
      </c>
      <c r="T859" s="146">
        <f t="shared" si="267"/>
        <v>0.2835000000000002</v>
      </c>
      <c r="U859" s="146">
        <f t="shared" si="268"/>
        <v>0.2835000000000002</v>
      </c>
      <c r="V859" s="146">
        <f t="shared" si="269"/>
        <v>0</v>
      </c>
      <c r="W859" s="146">
        <f t="shared" si="270"/>
        <v>0.56700000000000039</v>
      </c>
      <c r="X859" s="146">
        <f t="shared" si="271"/>
        <v>0.2835000000000002</v>
      </c>
    </row>
    <row r="860" spans="2:24" x14ac:dyDescent="0.2">
      <c r="B860" s="1" t="str">
        <f t="shared" si="272"/>
        <v>暗系65</v>
      </c>
      <c r="C860" s="72">
        <f t="shared" si="254"/>
        <v>65</v>
      </c>
      <c r="D860" s="71" t="s">
        <v>3157</v>
      </c>
      <c r="E860" s="72" t="str">
        <f t="shared" si="255"/>
        <v>黑暗</v>
      </c>
      <c r="F860" s="72"/>
      <c r="G860" s="72">
        <f t="shared" si="256"/>
        <v>1177</v>
      </c>
      <c r="H860" s="72">
        <f t="shared" si="257"/>
        <v>217</v>
      </c>
      <c r="I860" s="72">
        <f t="shared" si="258"/>
        <v>426</v>
      </c>
      <c r="J860" s="72">
        <f t="shared" si="259"/>
        <v>247</v>
      </c>
      <c r="K860" s="72">
        <f t="shared" si="260"/>
        <v>628</v>
      </c>
      <c r="L860" s="72">
        <f t="shared" si="261"/>
        <v>0</v>
      </c>
      <c r="M860" s="72">
        <f t="shared" si="262"/>
        <v>407</v>
      </c>
      <c r="N860" s="72">
        <v>0</v>
      </c>
      <c r="O860" s="146">
        <f t="shared" si="263"/>
        <v>2.395</v>
      </c>
      <c r="P860" s="157">
        <f>10%</f>
        <v>0.1</v>
      </c>
      <c r="Q860" s="146">
        <f t="shared" si="264"/>
        <v>0.16400000000000006</v>
      </c>
      <c r="R860" s="146">
        <f t="shared" si="265"/>
        <v>0.32000000000000017</v>
      </c>
      <c r="S860" s="146">
        <f t="shared" si="266"/>
        <v>0.28800000000000014</v>
      </c>
      <c r="T860" s="146">
        <f t="shared" si="267"/>
        <v>0.28800000000000014</v>
      </c>
      <c r="U860" s="146">
        <f t="shared" si="268"/>
        <v>0.28800000000000014</v>
      </c>
      <c r="V860" s="146">
        <f t="shared" si="269"/>
        <v>0</v>
      </c>
      <c r="W860" s="146">
        <f t="shared" si="270"/>
        <v>0.57600000000000029</v>
      </c>
      <c r="X860" s="146">
        <f t="shared" si="271"/>
        <v>0.28800000000000014</v>
      </c>
    </row>
    <row r="861" spans="2:24" x14ac:dyDescent="0.2">
      <c r="B861" s="1" t="str">
        <f t="shared" si="272"/>
        <v>暗系66</v>
      </c>
      <c r="C861" s="72">
        <f t="shared" si="254"/>
        <v>66</v>
      </c>
      <c r="D861" s="71" t="s">
        <v>3157</v>
      </c>
      <c r="E861" s="72" t="str">
        <f t="shared" si="255"/>
        <v>黑暗</v>
      </c>
      <c r="F861" s="72"/>
      <c r="G861" s="72">
        <f t="shared" si="256"/>
        <v>1204</v>
      </c>
      <c r="H861" s="72">
        <f t="shared" si="257"/>
        <v>221</v>
      </c>
      <c r="I861" s="72">
        <f t="shared" si="258"/>
        <v>438</v>
      </c>
      <c r="J861" s="72">
        <f t="shared" si="259"/>
        <v>252</v>
      </c>
      <c r="K861" s="72">
        <f t="shared" si="260"/>
        <v>646</v>
      </c>
      <c r="L861" s="72">
        <f t="shared" si="261"/>
        <v>0</v>
      </c>
      <c r="M861" s="72">
        <f t="shared" si="262"/>
        <v>417</v>
      </c>
      <c r="N861" s="72">
        <v>0</v>
      </c>
      <c r="O861" s="146">
        <f t="shared" si="263"/>
        <v>2.4179999999999997</v>
      </c>
      <c r="P861" s="157">
        <f>10%</f>
        <v>0.1</v>
      </c>
      <c r="Q861" s="146">
        <f t="shared" si="264"/>
        <v>0.16500000000000006</v>
      </c>
      <c r="R861" s="146">
        <f t="shared" si="265"/>
        <v>0.32500000000000018</v>
      </c>
      <c r="S861" s="146">
        <f t="shared" si="266"/>
        <v>0.2925000000000002</v>
      </c>
      <c r="T861" s="146">
        <f t="shared" si="267"/>
        <v>0.2925000000000002</v>
      </c>
      <c r="U861" s="146">
        <f t="shared" si="268"/>
        <v>0.2925000000000002</v>
      </c>
      <c r="V861" s="146">
        <f t="shared" si="269"/>
        <v>0</v>
      </c>
      <c r="W861" s="146">
        <f t="shared" si="270"/>
        <v>0.58500000000000041</v>
      </c>
      <c r="X861" s="146">
        <f t="shared" si="271"/>
        <v>0.2925000000000002</v>
      </c>
    </row>
    <row r="862" spans="2:24" x14ac:dyDescent="0.2">
      <c r="B862" s="1" t="str">
        <f t="shared" si="272"/>
        <v>暗系67</v>
      </c>
      <c r="C862" s="72">
        <f t="shared" si="254"/>
        <v>67</v>
      </c>
      <c r="D862" s="71" t="s">
        <v>3157</v>
      </c>
      <c r="E862" s="72" t="str">
        <f t="shared" si="255"/>
        <v>黑暗</v>
      </c>
      <c r="F862" s="72"/>
      <c r="G862" s="72">
        <f t="shared" si="256"/>
        <v>1230</v>
      </c>
      <c r="H862" s="72">
        <f t="shared" si="257"/>
        <v>225</v>
      </c>
      <c r="I862" s="72">
        <f t="shared" si="258"/>
        <v>450</v>
      </c>
      <c r="J862" s="72">
        <f t="shared" si="259"/>
        <v>259</v>
      </c>
      <c r="K862" s="72">
        <f t="shared" si="260"/>
        <v>663</v>
      </c>
      <c r="L862" s="72">
        <f t="shared" si="261"/>
        <v>0</v>
      </c>
      <c r="M862" s="72">
        <f t="shared" si="262"/>
        <v>427</v>
      </c>
      <c r="N862" s="72">
        <v>0</v>
      </c>
      <c r="O862" s="146">
        <f t="shared" si="263"/>
        <v>2.4409999999999998</v>
      </c>
      <c r="P862" s="157">
        <f>10%</f>
        <v>0.1</v>
      </c>
      <c r="Q862" s="146">
        <f t="shared" si="264"/>
        <v>0.16600000000000006</v>
      </c>
      <c r="R862" s="146">
        <f t="shared" si="265"/>
        <v>0.33000000000000018</v>
      </c>
      <c r="S862" s="146">
        <f t="shared" si="266"/>
        <v>0.29700000000000015</v>
      </c>
      <c r="T862" s="146">
        <f t="shared" si="267"/>
        <v>0.29700000000000015</v>
      </c>
      <c r="U862" s="146">
        <f t="shared" si="268"/>
        <v>0.29700000000000015</v>
      </c>
      <c r="V862" s="146">
        <f t="shared" si="269"/>
        <v>0</v>
      </c>
      <c r="W862" s="146">
        <f t="shared" si="270"/>
        <v>0.59400000000000031</v>
      </c>
      <c r="X862" s="146">
        <f t="shared" si="271"/>
        <v>0.29700000000000015</v>
      </c>
    </row>
    <row r="863" spans="2:24" x14ac:dyDescent="0.2">
      <c r="B863" s="1" t="str">
        <f t="shared" si="272"/>
        <v>暗系68</v>
      </c>
      <c r="C863" s="72">
        <f t="shared" si="254"/>
        <v>68</v>
      </c>
      <c r="D863" s="71" t="s">
        <v>3157</v>
      </c>
      <c r="E863" s="72" t="str">
        <f t="shared" si="255"/>
        <v>黑暗</v>
      </c>
      <c r="F863" s="72"/>
      <c r="G863" s="72">
        <f t="shared" si="256"/>
        <v>1258</v>
      </c>
      <c r="H863" s="72">
        <f t="shared" si="257"/>
        <v>229</v>
      </c>
      <c r="I863" s="72">
        <f t="shared" si="258"/>
        <v>462</v>
      </c>
      <c r="J863" s="72">
        <f t="shared" si="259"/>
        <v>265</v>
      </c>
      <c r="K863" s="72">
        <f t="shared" si="260"/>
        <v>682</v>
      </c>
      <c r="L863" s="72">
        <f t="shared" si="261"/>
        <v>0</v>
      </c>
      <c r="M863" s="72">
        <f t="shared" si="262"/>
        <v>437</v>
      </c>
      <c r="N863" s="72">
        <v>0</v>
      </c>
      <c r="O863" s="146">
        <f t="shared" si="263"/>
        <v>2.464</v>
      </c>
      <c r="P863" s="157">
        <f>10%</f>
        <v>0.1</v>
      </c>
      <c r="Q863" s="146">
        <f t="shared" si="264"/>
        <v>0.16700000000000007</v>
      </c>
      <c r="R863" s="146">
        <f t="shared" si="265"/>
        <v>0.33500000000000019</v>
      </c>
      <c r="S863" s="146">
        <f t="shared" si="266"/>
        <v>0.30150000000000021</v>
      </c>
      <c r="T863" s="146">
        <f t="shared" si="267"/>
        <v>0.30150000000000021</v>
      </c>
      <c r="U863" s="146">
        <f t="shared" si="268"/>
        <v>0.30150000000000021</v>
      </c>
      <c r="V863" s="146">
        <f t="shared" si="269"/>
        <v>0</v>
      </c>
      <c r="W863" s="146">
        <f t="shared" si="270"/>
        <v>0.60300000000000042</v>
      </c>
      <c r="X863" s="146">
        <f t="shared" si="271"/>
        <v>0.30150000000000021</v>
      </c>
    </row>
    <row r="864" spans="2:24" x14ac:dyDescent="0.2">
      <c r="B864" s="1" t="str">
        <f t="shared" si="272"/>
        <v>暗系69</v>
      </c>
      <c r="C864" s="72">
        <f t="shared" si="254"/>
        <v>69</v>
      </c>
      <c r="D864" s="71" t="s">
        <v>3157</v>
      </c>
      <c r="E864" s="72" t="str">
        <f t="shared" si="255"/>
        <v>黑暗</v>
      </c>
      <c r="F864" s="72"/>
      <c r="G864" s="72">
        <f t="shared" si="256"/>
        <v>1286</v>
      </c>
      <c r="H864" s="72">
        <f t="shared" si="257"/>
        <v>233</v>
      </c>
      <c r="I864" s="72">
        <f t="shared" si="258"/>
        <v>475</v>
      </c>
      <c r="J864" s="72">
        <f t="shared" si="259"/>
        <v>271</v>
      </c>
      <c r="K864" s="72">
        <f t="shared" si="260"/>
        <v>700</v>
      </c>
      <c r="L864" s="72">
        <f t="shared" si="261"/>
        <v>0</v>
      </c>
      <c r="M864" s="72">
        <f t="shared" si="262"/>
        <v>447</v>
      </c>
      <c r="N864" s="72">
        <v>0</v>
      </c>
      <c r="O864" s="146">
        <f t="shared" si="263"/>
        <v>2.4870000000000001</v>
      </c>
      <c r="P864" s="157">
        <f>10%</f>
        <v>0.1</v>
      </c>
      <c r="Q864" s="146">
        <f t="shared" si="264"/>
        <v>0.16800000000000007</v>
      </c>
      <c r="R864" s="146">
        <f t="shared" si="265"/>
        <v>0.34000000000000019</v>
      </c>
      <c r="S864" s="146">
        <f t="shared" si="266"/>
        <v>0.30600000000000016</v>
      </c>
      <c r="T864" s="146">
        <f t="shared" si="267"/>
        <v>0.30600000000000016</v>
      </c>
      <c r="U864" s="146">
        <f t="shared" si="268"/>
        <v>0.30600000000000016</v>
      </c>
      <c r="V864" s="146">
        <f t="shared" si="269"/>
        <v>0</v>
      </c>
      <c r="W864" s="146">
        <f t="shared" si="270"/>
        <v>0.61200000000000032</v>
      </c>
      <c r="X864" s="146">
        <f t="shared" si="271"/>
        <v>0.30600000000000016</v>
      </c>
    </row>
    <row r="865" spans="2:24" x14ac:dyDescent="0.2">
      <c r="B865" s="1" t="str">
        <f t="shared" si="272"/>
        <v>暗系70</v>
      </c>
      <c r="C865" s="72">
        <f t="shared" si="254"/>
        <v>70</v>
      </c>
      <c r="D865" s="71" t="s">
        <v>3157</v>
      </c>
      <c r="E865" s="72" t="str">
        <f t="shared" si="255"/>
        <v>黑暗</v>
      </c>
      <c r="F865" s="72"/>
      <c r="G865" s="72">
        <f t="shared" si="256"/>
        <v>1315</v>
      </c>
      <c r="H865" s="72">
        <f t="shared" si="257"/>
        <v>237</v>
      </c>
      <c r="I865" s="72">
        <f t="shared" si="258"/>
        <v>488</v>
      </c>
      <c r="J865" s="72">
        <f t="shared" si="259"/>
        <v>278</v>
      </c>
      <c r="K865" s="72">
        <f t="shared" si="260"/>
        <v>718</v>
      </c>
      <c r="L865" s="72">
        <f t="shared" si="261"/>
        <v>0</v>
      </c>
      <c r="M865" s="72">
        <f t="shared" si="262"/>
        <v>457</v>
      </c>
      <c r="N865" s="72">
        <v>0</v>
      </c>
      <c r="O865" s="146">
        <f t="shared" si="263"/>
        <v>2.5100000000000002</v>
      </c>
      <c r="P865" s="157">
        <f>10%</f>
        <v>0.1</v>
      </c>
      <c r="Q865" s="146">
        <f t="shared" si="264"/>
        <v>0.16900000000000007</v>
      </c>
      <c r="R865" s="146">
        <f t="shared" si="265"/>
        <v>0.3450000000000002</v>
      </c>
      <c r="S865" s="146">
        <f t="shared" si="266"/>
        <v>0.31050000000000022</v>
      </c>
      <c r="T865" s="146">
        <f t="shared" si="267"/>
        <v>0.31050000000000022</v>
      </c>
      <c r="U865" s="146">
        <f t="shared" si="268"/>
        <v>0.31050000000000022</v>
      </c>
      <c r="V865" s="146">
        <f t="shared" si="269"/>
        <v>0</v>
      </c>
      <c r="W865" s="146">
        <f t="shared" si="270"/>
        <v>0.62100000000000044</v>
      </c>
      <c r="X865" s="146">
        <f t="shared" si="271"/>
        <v>0.31050000000000022</v>
      </c>
    </row>
    <row r="866" spans="2:24" x14ac:dyDescent="0.2">
      <c r="B866" s="1" t="str">
        <f t="shared" si="272"/>
        <v>暗系71</v>
      </c>
      <c r="C866" s="72">
        <f t="shared" si="254"/>
        <v>71</v>
      </c>
      <c r="D866" s="71" t="s">
        <v>3157</v>
      </c>
      <c r="E866" s="72" t="str">
        <f t="shared" si="255"/>
        <v>黑暗</v>
      </c>
      <c r="F866" s="72"/>
      <c r="G866" s="72">
        <f t="shared" si="256"/>
        <v>1343</v>
      </c>
      <c r="H866" s="72">
        <f t="shared" si="257"/>
        <v>241</v>
      </c>
      <c r="I866" s="72">
        <f t="shared" si="258"/>
        <v>501</v>
      </c>
      <c r="J866" s="72">
        <f t="shared" si="259"/>
        <v>284</v>
      </c>
      <c r="K866" s="72">
        <f t="shared" si="260"/>
        <v>738</v>
      </c>
      <c r="L866" s="72">
        <f t="shared" si="261"/>
        <v>0</v>
      </c>
      <c r="M866" s="72">
        <f t="shared" si="262"/>
        <v>467</v>
      </c>
      <c r="N866" s="72">
        <v>0</v>
      </c>
      <c r="O866" s="146">
        <f t="shared" si="263"/>
        <v>2.5329999999999999</v>
      </c>
      <c r="P866" s="157">
        <f>10%</f>
        <v>0.1</v>
      </c>
      <c r="Q866" s="146">
        <f t="shared" si="264"/>
        <v>0.17000000000000007</v>
      </c>
      <c r="R866" s="146">
        <f t="shared" si="265"/>
        <v>0.3500000000000002</v>
      </c>
      <c r="S866" s="146">
        <f t="shared" si="266"/>
        <v>0.31500000000000017</v>
      </c>
      <c r="T866" s="146">
        <f t="shared" si="267"/>
        <v>0.31500000000000017</v>
      </c>
      <c r="U866" s="146">
        <f t="shared" si="268"/>
        <v>0.31500000000000017</v>
      </c>
      <c r="V866" s="146">
        <f t="shared" si="269"/>
        <v>0</v>
      </c>
      <c r="W866" s="146">
        <f t="shared" si="270"/>
        <v>0.63000000000000034</v>
      </c>
      <c r="X866" s="146">
        <f t="shared" si="271"/>
        <v>0.31500000000000017</v>
      </c>
    </row>
    <row r="867" spans="2:24" x14ac:dyDescent="0.2">
      <c r="B867" s="1" t="str">
        <f t="shared" si="272"/>
        <v>暗系72</v>
      </c>
      <c r="C867" s="72">
        <f t="shared" si="254"/>
        <v>72</v>
      </c>
      <c r="D867" s="71" t="s">
        <v>3157</v>
      </c>
      <c r="E867" s="72" t="str">
        <f t="shared" si="255"/>
        <v>黑暗</v>
      </c>
      <c r="F867" s="72"/>
      <c r="G867" s="72">
        <f t="shared" si="256"/>
        <v>1371</v>
      </c>
      <c r="H867" s="72">
        <f t="shared" si="257"/>
        <v>245</v>
      </c>
      <c r="I867" s="72">
        <f t="shared" si="258"/>
        <v>515</v>
      </c>
      <c r="J867" s="72">
        <f t="shared" si="259"/>
        <v>290</v>
      </c>
      <c r="K867" s="72">
        <f t="shared" si="260"/>
        <v>757</v>
      </c>
      <c r="L867" s="72">
        <f t="shared" si="261"/>
        <v>0</v>
      </c>
      <c r="M867" s="72">
        <f t="shared" si="262"/>
        <v>477</v>
      </c>
      <c r="N867" s="72">
        <v>0</v>
      </c>
      <c r="O867" s="146">
        <f t="shared" si="263"/>
        <v>2.556</v>
      </c>
      <c r="P867" s="157">
        <f>10%</f>
        <v>0.1</v>
      </c>
      <c r="Q867" s="146">
        <f t="shared" si="264"/>
        <v>0.17100000000000007</v>
      </c>
      <c r="R867" s="146">
        <f t="shared" si="265"/>
        <v>0.3550000000000002</v>
      </c>
      <c r="S867" s="146">
        <f t="shared" si="266"/>
        <v>0.31950000000000023</v>
      </c>
      <c r="T867" s="146">
        <f t="shared" si="267"/>
        <v>0.31950000000000023</v>
      </c>
      <c r="U867" s="146">
        <f t="shared" si="268"/>
        <v>0.31950000000000023</v>
      </c>
      <c r="V867" s="146">
        <f t="shared" si="269"/>
        <v>0</v>
      </c>
      <c r="W867" s="146">
        <f t="shared" si="270"/>
        <v>0.63900000000000046</v>
      </c>
      <c r="X867" s="146">
        <f t="shared" si="271"/>
        <v>0.31950000000000023</v>
      </c>
    </row>
    <row r="868" spans="2:24" x14ac:dyDescent="0.2">
      <c r="B868" s="1" t="str">
        <f t="shared" si="272"/>
        <v>暗系73</v>
      </c>
      <c r="C868" s="72">
        <f t="shared" si="254"/>
        <v>73</v>
      </c>
      <c r="D868" s="71" t="s">
        <v>3157</v>
      </c>
      <c r="E868" s="72" t="str">
        <f t="shared" si="255"/>
        <v>黑暗</v>
      </c>
      <c r="F868" s="72"/>
      <c r="G868" s="72">
        <f t="shared" si="256"/>
        <v>1399</v>
      </c>
      <c r="H868" s="72">
        <f t="shared" si="257"/>
        <v>249</v>
      </c>
      <c r="I868" s="72">
        <f t="shared" si="258"/>
        <v>528</v>
      </c>
      <c r="J868" s="72">
        <f t="shared" si="259"/>
        <v>297</v>
      </c>
      <c r="K868" s="72">
        <f t="shared" si="260"/>
        <v>777</v>
      </c>
      <c r="L868" s="72">
        <f t="shared" si="261"/>
        <v>0</v>
      </c>
      <c r="M868" s="72">
        <f t="shared" si="262"/>
        <v>487</v>
      </c>
      <c r="N868" s="72">
        <v>0</v>
      </c>
      <c r="O868" s="146">
        <f t="shared" si="263"/>
        <v>2.5789999999999997</v>
      </c>
      <c r="P868" s="157">
        <f>10%</f>
        <v>0.1</v>
      </c>
      <c r="Q868" s="146">
        <f t="shared" si="264"/>
        <v>0.17200000000000007</v>
      </c>
      <c r="R868" s="146">
        <f t="shared" si="265"/>
        <v>0.36000000000000021</v>
      </c>
      <c r="S868" s="146">
        <f t="shared" si="266"/>
        <v>0.32400000000000018</v>
      </c>
      <c r="T868" s="146">
        <f t="shared" si="267"/>
        <v>0.32400000000000018</v>
      </c>
      <c r="U868" s="146">
        <f t="shared" si="268"/>
        <v>0.32400000000000018</v>
      </c>
      <c r="V868" s="146">
        <f t="shared" si="269"/>
        <v>0</v>
      </c>
      <c r="W868" s="146">
        <f t="shared" si="270"/>
        <v>0.64800000000000035</v>
      </c>
      <c r="X868" s="146">
        <f t="shared" si="271"/>
        <v>0.32400000000000018</v>
      </c>
    </row>
    <row r="869" spans="2:24" x14ac:dyDescent="0.2">
      <c r="B869" s="1" t="str">
        <f t="shared" si="272"/>
        <v>暗系74</v>
      </c>
      <c r="C869" s="72">
        <f t="shared" si="254"/>
        <v>74</v>
      </c>
      <c r="D869" s="71" t="s">
        <v>3157</v>
      </c>
      <c r="E869" s="72" t="str">
        <f t="shared" si="255"/>
        <v>黑暗</v>
      </c>
      <c r="F869" s="72"/>
      <c r="G869" s="72">
        <f t="shared" si="256"/>
        <v>1428</v>
      </c>
      <c r="H869" s="72">
        <f t="shared" si="257"/>
        <v>254</v>
      </c>
      <c r="I869" s="72">
        <f t="shared" si="258"/>
        <v>541</v>
      </c>
      <c r="J869" s="72">
        <f t="shared" si="259"/>
        <v>303</v>
      </c>
      <c r="K869" s="72">
        <f t="shared" si="260"/>
        <v>797</v>
      </c>
      <c r="L869" s="72">
        <f t="shared" si="261"/>
        <v>0</v>
      </c>
      <c r="M869" s="72">
        <f t="shared" si="262"/>
        <v>497</v>
      </c>
      <c r="N869" s="72">
        <v>0</v>
      </c>
      <c r="O869" s="146">
        <f t="shared" si="263"/>
        <v>2.6019999999999999</v>
      </c>
      <c r="P869" s="157">
        <f>10%</f>
        <v>0.1</v>
      </c>
      <c r="Q869" s="146">
        <f t="shared" si="264"/>
        <v>0.17300000000000007</v>
      </c>
      <c r="R869" s="146">
        <f t="shared" si="265"/>
        <v>0.36500000000000021</v>
      </c>
      <c r="S869" s="146">
        <f t="shared" si="266"/>
        <v>0.32850000000000024</v>
      </c>
      <c r="T869" s="146">
        <f t="shared" si="267"/>
        <v>0.32850000000000024</v>
      </c>
      <c r="U869" s="146">
        <f t="shared" si="268"/>
        <v>0.32850000000000024</v>
      </c>
      <c r="V869" s="146">
        <f t="shared" si="269"/>
        <v>0</v>
      </c>
      <c r="W869" s="146">
        <f t="shared" si="270"/>
        <v>0.65700000000000047</v>
      </c>
      <c r="X869" s="146">
        <f t="shared" si="271"/>
        <v>0.32850000000000024</v>
      </c>
    </row>
    <row r="870" spans="2:24" x14ac:dyDescent="0.2">
      <c r="B870" s="1" t="str">
        <f t="shared" si="272"/>
        <v>暗系75</v>
      </c>
      <c r="C870" s="72">
        <f t="shared" si="254"/>
        <v>75</v>
      </c>
      <c r="D870" s="71" t="s">
        <v>3157</v>
      </c>
      <c r="E870" s="72" t="str">
        <f t="shared" si="255"/>
        <v>黑暗</v>
      </c>
      <c r="F870" s="72"/>
      <c r="G870" s="72">
        <f t="shared" si="256"/>
        <v>1456</v>
      </c>
      <c r="H870" s="72">
        <f t="shared" si="257"/>
        <v>259</v>
      </c>
      <c r="I870" s="72">
        <f t="shared" si="258"/>
        <v>555</v>
      </c>
      <c r="J870" s="72">
        <f t="shared" si="259"/>
        <v>310</v>
      </c>
      <c r="K870" s="72">
        <f t="shared" si="260"/>
        <v>818</v>
      </c>
      <c r="L870" s="72">
        <f t="shared" si="261"/>
        <v>0</v>
      </c>
      <c r="M870" s="72">
        <f t="shared" si="262"/>
        <v>507</v>
      </c>
      <c r="N870" s="72">
        <v>0</v>
      </c>
      <c r="O870" s="146">
        <f t="shared" si="263"/>
        <v>2.625</v>
      </c>
      <c r="P870" s="157">
        <f>10%</f>
        <v>0.1</v>
      </c>
      <c r="Q870" s="146">
        <f t="shared" si="264"/>
        <v>0.17400000000000007</v>
      </c>
      <c r="R870" s="146">
        <f t="shared" si="265"/>
        <v>0.37000000000000022</v>
      </c>
      <c r="S870" s="146">
        <f t="shared" si="266"/>
        <v>0.33300000000000018</v>
      </c>
      <c r="T870" s="146">
        <f t="shared" si="267"/>
        <v>0.33300000000000018</v>
      </c>
      <c r="U870" s="146">
        <f t="shared" si="268"/>
        <v>0.33300000000000018</v>
      </c>
      <c r="V870" s="146">
        <f t="shared" si="269"/>
        <v>0</v>
      </c>
      <c r="W870" s="146">
        <f t="shared" si="270"/>
        <v>0.66600000000000037</v>
      </c>
      <c r="X870" s="146">
        <f t="shared" si="271"/>
        <v>0.33300000000000018</v>
      </c>
    </row>
    <row r="871" spans="2:24" x14ac:dyDescent="0.2">
      <c r="B871" s="1" t="str">
        <f t="shared" si="272"/>
        <v>暗系76</v>
      </c>
      <c r="C871" s="72">
        <f t="shared" si="254"/>
        <v>76</v>
      </c>
      <c r="D871" s="71" t="s">
        <v>3157</v>
      </c>
      <c r="E871" s="72" t="str">
        <f t="shared" si="255"/>
        <v>黑暗</v>
      </c>
      <c r="F871" s="72"/>
      <c r="G871" s="72">
        <f t="shared" si="256"/>
        <v>1484</v>
      </c>
      <c r="H871" s="72">
        <f t="shared" si="257"/>
        <v>264</v>
      </c>
      <c r="I871" s="72">
        <f t="shared" si="258"/>
        <v>570</v>
      </c>
      <c r="J871" s="72">
        <f t="shared" si="259"/>
        <v>316</v>
      </c>
      <c r="K871" s="72">
        <f t="shared" si="260"/>
        <v>840</v>
      </c>
      <c r="L871" s="72">
        <f t="shared" si="261"/>
        <v>0</v>
      </c>
      <c r="M871" s="72">
        <f t="shared" si="262"/>
        <v>517</v>
      </c>
      <c r="N871" s="72">
        <v>0</v>
      </c>
      <c r="O871" s="146">
        <f t="shared" si="263"/>
        <v>2.6479999999999997</v>
      </c>
      <c r="P871" s="157">
        <f>10%</f>
        <v>0.1</v>
      </c>
      <c r="Q871" s="146">
        <f t="shared" si="264"/>
        <v>0.17500000000000007</v>
      </c>
      <c r="R871" s="146">
        <f t="shared" si="265"/>
        <v>0.37500000000000022</v>
      </c>
      <c r="S871" s="146">
        <f t="shared" si="266"/>
        <v>0.33750000000000024</v>
      </c>
      <c r="T871" s="146">
        <f t="shared" si="267"/>
        <v>0.33750000000000024</v>
      </c>
      <c r="U871" s="146">
        <f t="shared" si="268"/>
        <v>0.33750000000000024</v>
      </c>
      <c r="V871" s="146">
        <f t="shared" si="269"/>
        <v>0</v>
      </c>
      <c r="W871" s="146">
        <f t="shared" si="270"/>
        <v>0.67500000000000049</v>
      </c>
      <c r="X871" s="146">
        <f t="shared" si="271"/>
        <v>0.33750000000000024</v>
      </c>
    </row>
    <row r="872" spans="2:24" x14ac:dyDescent="0.2">
      <c r="B872" s="1" t="str">
        <f t="shared" si="272"/>
        <v>暗系77</v>
      </c>
      <c r="C872" s="72">
        <f t="shared" ref="C872:C935" si="273">C773</f>
        <v>77</v>
      </c>
      <c r="D872" s="71" t="s">
        <v>3157</v>
      </c>
      <c r="E872" s="72" t="str">
        <f t="shared" si="255"/>
        <v>黑暗</v>
      </c>
      <c r="F872" s="72"/>
      <c r="G872" s="72">
        <f t="shared" si="256"/>
        <v>1514</v>
      </c>
      <c r="H872" s="72">
        <f t="shared" si="257"/>
        <v>269</v>
      </c>
      <c r="I872" s="72">
        <f t="shared" si="258"/>
        <v>585</v>
      </c>
      <c r="J872" s="72">
        <f t="shared" si="259"/>
        <v>324</v>
      </c>
      <c r="K872" s="72">
        <f t="shared" si="260"/>
        <v>861</v>
      </c>
      <c r="L872" s="72">
        <f t="shared" si="261"/>
        <v>0</v>
      </c>
      <c r="M872" s="72">
        <f t="shared" si="262"/>
        <v>527</v>
      </c>
      <c r="N872" s="72">
        <v>0</v>
      </c>
      <c r="O872" s="146">
        <f t="shared" si="263"/>
        <v>2.6709999999999998</v>
      </c>
      <c r="P872" s="157">
        <f>10%</f>
        <v>0.1</v>
      </c>
      <c r="Q872" s="146">
        <f t="shared" si="264"/>
        <v>0.17600000000000007</v>
      </c>
      <c r="R872" s="146">
        <f t="shared" si="265"/>
        <v>0.38000000000000023</v>
      </c>
      <c r="S872" s="146">
        <f t="shared" si="266"/>
        <v>0.34200000000000019</v>
      </c>
      <c r="T872" s="146">
        <f t="shared" si="267"/>
        <v>0.34200000000000019</v>
      </c>
      <c r="U872" s="146">
        <f t="shared" si="268"/>
        <v>0.34200000000000019</v>
      </c>
      <c r="V872" s="146">
        <f t="shared" si="269"/>
        <v>0</v>
      </c>
      <c r="W872" s="146">
        <f t="shared" si="270"/>
        <v>0.68400000000000039</v>
      </c>
      <c r="X872" s="146">
        <f t="shared" si="271"/>
        <v>0.34200000000000019</v>
      </c>
    </row>
    <row r="873" spans="2:24" x14ac:dyDescent="0.2">
      <c r="B873" s="1" t="str">
        <f t="shared" si="272"/>
        <v>暗系78</v>
      </c>
      <c r="C873" s="72">
        <f t="shared" si="273"/>
        <v>78</v>
      </c>
      <c r="D873" s="71" t="s">
        <v>3157</v>
      </c>
      <c r="E873" s="72" t="str">
        <f t="shared" si="255"/>
        <v>黑暗</v>
      </c>
      <c r="F873" s="72"/>
      <c r="G873" s="72">
        <f t="shared" si="256"/>
        <v>1543</v>
      </c>
      <c r="H873" s="72">
        <f t="shared" si="257"/>
        <v>274</v>
      </c>
      <c r="I873" s="72">
        <f t="shared" si="258"/>
        <v>599</v>
      </c>
      <c r="J873" s="72">
        <f t="shared" si="259"/>
        <v>330</v>
      </c>
      <c r="K873" s="72">
        <f t="shared" si="260"/>
        <v>882</v>
      </c>
      <c r="L873" s="72">
        <f t="shared" si="261"/>
        <v>0</v>
      </c>
      <c r="M873" s="72">
        <f t="shared" si="262"/>
        <v>538</v>
      </c>
      <c r="N873" s="72">
        <v>0</v>
      </c>
      <c r="O873" s="146">
        <f t="shared" si="263"/>
        <v>2.694</v>
      </c>
      <c r="P873" s="157">
        <f>10%</f>
        <v>0.1</v>
      </c>
      <c r="Q873" s="146">
        <f t="shared" si="264"/>
        <v>0.17700000000000007</v>
      </c>
      <c r="R873" s="146">
        <f t="shared" si="265"/>
        <v>0.38500000000000023</v>
      </c>
      <c r="S873" s="146">
        <f t="shared" si="266"/>
        <v>0.34650000000000025</v>
      </c>
      <c r="T873" s="146">
        <f t="shared" si="267"/>
        <v>0.34650000000000025</v>
      </c>
      <c r="U873" s="146">
        <f t="shared" si="268"/>
        <v>0.34650000000000025</v>
      </c>
      <c r="V873" s="146">
        <f t="shared" si="269"/>
        <v>0</v>
      </c>
      <c r="W873" s="146">
        <f t="shared" si="270"/>
        <v>0.6930000000000005</v>
      </c>
      <c r="X873" s="146">
        <f t="shared" si="271"/>
        <v>0.34650000000000025</v>
      </c>
    </row>
    <row r="874" spans="2:24" x14ac:dyDescent="0.2">
      <c r="B874" s="1" t="str">
        <f t="shared" si="272"/>
        <v>暗系79</v>
      </c>
      <c r="C874" s="72">
        <f t="shared" si="273"/>
        <v>79</v>
      </c>
      <c r="D874" s="71" t="s">
        <v>3157</v>
      </c>
      <c r="E874" s="72" t="str">
        <f t="shared" si="255"/>
        <v>黑暗</v>
      </c>
      <c r="F874" s="72"/>
      <c r="G874" s="72">
        <f t="shared" si="256"/>
        <v>1572</v>
      </c>
      <c r="H874" s="72">
        <f t="shared" si="257"/>
        <v>279</v>
      </c>
      <c r="I874" s="72">
        <f t="shared" si="258"/>
        <v>614</v>
      </c>
      <c r="J874" s="72">
        <f t="shared" si="259"/>
        <v>337</v>
      </c>
      <c r="K874" s="72">
        <f t="shared" si="260"/>
        <v>905</v>
      </c>
      <c r="L874" s="72">
        <f t="shared" si="261"/>
        <v>0</v>
      </c>
      <c r="M874" s="72">
        <f t="shared" si="262"/>
        <v>549</v>
      </c>
      <c r="N874" s="72">
        <v>0</v>
      </c>
      <c r="O874" s="146">
        <f t="shared" si="263"/>
        <v>2.7170000000000001</v>
      </c>
      <c r="P874" s="157">
        <f>10%</f>
        <v>0.1</v>
      </c>
      <c r="Q874" s="146">
        <f t="shared" si="264"/>
        <v>0.17800000000000007</v>
      </c>
      <c r="R874" s="146">
        <f t="shared" si="265"/>
        <v>0.39000000000000024</v>
      </c>
      <c r="S874" s="146">
        <f t="shared" si="266"/>
        <v>0.3510000000000002</v>
      </c>
      <c r="T874" s="146">
        <f t="shared" si="267"/>
        <v>0.3510000000000002</v>
      </c>
      <c r="U874" s="146">
        <f t="shared" si="268"/>
        <v>0.3510000000000002</v>
      </c>
      <c r="V874" s="146">
        <f t="shared" si="269"/>
        <v>0</v>
      </c>
      <c r="W874" s="146">
        <f t="shared" si="270"/>
        <v>0.7020000000000004</v>
      </c>
      <c r="X874" s="146">
        <f t="shared" si="271"/>
        <v>0.3510000000000002</v>
      </c>
    </row>
    <row r="875" spans="2:24" x14ac:dyDescent="0.2">
      <c r="B875" s="1" t="str">
        <f t="shared" si="272"/>
        <v>暗系80</v>
      </c>
      <c r="C875" s="72">
        <f t="shared" si="273"/>
        <v>80</v>
      </c>
      <c r="D875" s="71" t="s">
        <v>3157</v>
      </c>
      <c r="E875" s="72" t="str">
        <f t="shared" si="255"/>
        <v>黑暗</v>
      </c>
      <c r="F875" s="72"/>
      <c r="G875" s="72">
        <f t="shared" si="256"/>
        <v>1602</v>
      </c>
      <c r="H875" s="72">
        <f t="shared" si="257"/>
        <v>284</v>
      </c>
      <c r="I875" s="72">
        <f t="shared" si="258"/>
        <v>629</v>
      </c>
      <c r="J875" s="72">
        <f t="shared" si="259"/>
        <v>343</v>
      </c>
      <c r="K875" s="72">
        <f t="shared" si="260"/>
        <v>926</v>
      </c>
      <c r="L875" s="72">
        <f t="shared" si="261"/>
        <v>0</v>
      </c>
      <c r="M875" s="72">
        <f t="shared" si="262"/>
        <v>560</v>
      </c>
      <c r="N875" s="72">
        <v>0</v>
      </c>
      <c r="O875" s="146">
        <f t="shared" si="263"/>
        <v>2.74</v>
      </c>
      <c r="P875" s="157">
        <f>10%</f>
        <v>0.1</v>
      </c>
      <c r="Q875" s="146">
        <f t="shared" si="264"/>
        <v>0.17900000000000008</v>
      </c>
      <c r="R875" s="146">
        <f t="shared" si="265"/>
        <v>0.39500000000000024</v>
      </c>
      <c r="S875" s="146">
        <f t="shared" si="266"/>
        <v>0.35550000000000026</v>
      </c>
      <c r="T875" s="146">
        <f t="shared" si="267"/>
        <v>0.35550000000000026</v>
      </c>
      <c r="U875" s="146">
        <f t="shared" si="268"/>
        <v>0.35550000000000026</v>
      </c>
      <c r="V875" s="146">
        <f t="shared" si="269"/>
        <v>0</v>
      </c>
      <c r="W875" s="146">
        <f t="shared" si="270"/>
        <v>0.71100000000000052</v>
      </c>
      <c r="X875" s="146">
        <f t="shared" si="271"/>
        <v>0.35550000000000026</v>
      </c>
    </row>
    <row r="876" spans="2:24" x14ac:dyDescent="0.2">
      <c r="B876" s="1" t="str">
        <f t="shared" si="272"/>
        <v>暗系81</v>
      </c>
      <c r="C876" s="72">
        <f t="shared" si="273"/>
        <v>81</v>
      </c>
      <c r="D876" s="71" t="s">
        <v>3157</v>
      </c>
      <c r="E876" s="72" t="str">
        <f t="shared" si="255"/>
        <v>黑暗</v>
      </c>
      <c r="F876" s="72"/>
      <c r="G876" s="72">
        <f t="shared" si="256"/>
        <v>1630</v>
      </c>
      <c r="H876" s="72">
        <f t="shared" si="257"/>
        <v>289</v>
      </c>
      <c r="I876" s="72">
        <f t="shared" si="258"/>
        <v>645</v>
      </c>
      <c r="J876" s="72">
        <f t="shared" si="259"/>
        <v>351</v>
      </c>
      <c r="K876" s="72">
        <f t="shared" si="260"/>
        <v>948</v>
      </c>
      <c r="L876" s="72">
        <f t="shared" si="261"/>
        <v>0</v>
      </c>
      <c r="M876" s="72">
        <f t="shared" si="262"/>
        <v>571</v>
      </c>
      <c r="N876" s="72">
        <v>0</v>
      </c>
      <c r="O876" s="146">
        <f t="shared" si="263"/>
        <v>2.7629999999999999</v>
      </c>
      <c r="P876" s="157">
        <f>10%</f>
        <v>0.1</v>
      </c>
      <c r="Q876" s="146">
        <f t="shared" si="264"/>
        <v>0.18000000000000008</v>
      </c>
      <c r="R876" s="146">
        <f t="shared" si="265"/>
        <v>0.40000000000000024</v>
      </c>
      <c r="S876" s="146">
        <f t="shared" si="266"/>
        <v>0.36000000000000021</v>
      </c>
      <c r="T876" s="146">
        <f t="shared" si="267"/>
        <v>0.36000000000000021</v>
      </c>
      <c r="U876" s="146">
        <f t="shared" si="268"/>
        <v>0.36000000000000021</v>
      </c>
      <c r="V876" s="146">
        <f t="shared" si="269"/>
        <v>0</v>
      </c>
      <c r="W876" s="146">
        <f t="shared" si="270"/>
        <v>0.72000000000000042</v>
      </c>
      <c r="X876" s="146">
        <f t="shared" si="271"/>
        <v>0.36000000000000021</v>
      </c>
    </row>
    <row r="877" spans="2:24" x14ac:dyDescent="0.2">
      <c r="B877" s="1" t="str">
        <f t="shared" si="272"/>
        <v>暗系82</v>
      </c>
      <c r="C877" s="72">
        <f t="shared" si="273"/>
        <v>82</v>
      </c>
      <c r="D877" s="71" t="s">
        <v>3157</v>
      </c>
      <c r="E877" s="72" t="str">
        <f t="shared" si="255"/>
        <v>黑暗</v>
      </c>
      <c r="F877" s="72"/>
      <c r="G877" s="72">
        <f t="shared" si="256"/>
        <v>1659</v>
      </c>
      <c r="H877" s="72">
        <f t="shared" si="257"/>
        <v>294</v>
      </c>
      <c r="I877" s="72">
        <f t="shared" si="258"/>
        <v>660</v>
      </c>
      <c r="J877" s="72">
        <f t="shared" si="259"/>
        <v>357</v>
      </c>
      <c r="K877" s="72">
        <f t="shared" si="260"/>
        <v>972</v>
      </c>
      <c r="L877" s="72">
        <f t="shared" si="261"/>
        <v>0</v>
      </c>
      <c r="M877" s="72">
        <f t="shared" si="262"/>
        <v>582</v>
      </c>
      <c r="N877" s="72">
        <v>0</v>
      </c>
      <c r="O877" s="146">
        <f t="shared" si="263"/>
        <v>2.786</v>
      </c>
      <c r="P877" s="157">
        <f>10%</f>
        <v>0.1</v>
      </c>
      <c r="Q877" s="146">
        <f t="shared" si="264"/>
        <v>0.18100000000000008</v>
      </c>
      <c r="R877" s="146">
        <f t="shared" si="265"/>
        <v>0.40500000000000025</v>
      </c>
      <c r="S877" s="146">
        <f t="shared" si="266"/>
        <v>0.36450000000000027</v>
      </c>
      <c r="T877" s="146">
        <f t="shared" si="267"/>
        <v>0.36450000000000027</v>
      </c>
      <c r="U877" s="146">
        <f t="shared" si="268"/>
        <v>0.36450000000000027</v>
      </c>
      <c r="V877" s="146">
        <f t="shared" si="269"/>
        <v>0</v>
      </c>
      <c r="W877" s="146">
        <f t="shared" si="270"/>
        <v>0.72900000000000054</v>
      </c>
      <c r="X877" s="146">
        <f t="shared" si="271"/>
        <v>0.36450000000000027</v>
      </c>
    </row>
    <row r="878" spans="2:24" x14ac:dyDescent="0.2">
      <c r="B878" s="1" t="str">
        <f t="shared" si="272"/>
        <v>暗系83</v>
      </c>
      <c r="C878" s="72">
        <f t="shared" si="273"/>
        <v>83</v>
      </c>
      <c r="D878" s="71" t="s">
        <v>3157</v>
      </c>
      <c r="E878" s="72" t="str">
        <f t="shared" si="255"/>
        <v>黑暗</v>
      </c>
      <c r="F878" s="72"/>
      <c r="G878" s="72">
        <f t="shared" si="256"/>
        <v>1688</v>
      </c>
      <c r="H878" s="72">
        <f t="shared" si="257"/>
        <v>299</v>
      </c>
      <c r="I878" s="72">
        <f t="shared" si="258"/>
        <v>676</v>
      </c>
      <c r="J878" s="72">
        <f t="shared" si="259"/>
        <v>364</v>
      </c>
      <c r="K878" s="72">
        <f t="shared" si="260"/>
        <v>996</v>
      </c>
      <c r="L878" s="72">
        <f t="shared" si="261"/>
        <v>0</v>
      </c>
      <c r="M878" s="72">
        <f t="shared" si="262"/>
        <v>593</v>
      </c>
      <c r="N878" s="72">
        <v>0</v>
      </c>
      <c r="O878" s="146">
        <f t="shared" si="263"/>
        <v>2.8089999999999997</v>
      </c>
      <c r="P878" s="157">
        <f>10%</f>
        <v>0.1</v>
      </c>
      <c r="Q878" s="146">
        <f t="shared" si="264"/>
        <v>0.18200000000000008</v>
      </c>
      <c r="R878" s="146">
        <f t="shared" si="265"/>
        <v>0.41000000000000025</v>
      </c>
      <c r="S878" s="146">
        <f t="shared" si="266"/>
        <v>0.36900000000000022</v>
      </c>
      <c r="T878" s="146">
        <f t="shared" si="267"/>
        <v>0.36900000000000022</v>
      </c>
      <c r="U878" s="146">
        <f t="shared" si="268"/>
        <v>0.36900000000000022</v>
      </c>
      <c r="V878" s="146">
        <f t="shared" si="269"/>
        <v>0</v>
      </c>
      <c r="W878" s="146">
        <f t="shared" si="270"/>
        <v>0.73800000000000043</v>
      </c>
      <c r="X878" s="146">
        <f t="shared" si="271"/>
        <v>0.36900000000000022</v>
      </c>
    </row>
    <row r="879" spans="2:24" x14ac:dyDescent="0.2">
      <c r="B879" s="1" t="str">
        <f t="shared" si="272"/>
        <v>暗系84</v>
      </c>
      <c r="C879" s="72">
        <f t="shared" si="273"/>
        <v>84</v>
      </c>
      <c r="D879" s="71" t="s">
        <v>3157</v>
      </c>
      <c r="E879" s="72" t="str">
        <f t="shared" si="255"/>
        <v>黑暗</v>
      </c>
      <c r="F879" s="72"/>
      <c r="G879" s="72">
        <f t="shared" si="256"/>
        <v>1717</v>
      </c>
      <c r="H879" s="72">
        <f t="shared" si="257"/>
        <v>304</v>
      </c>
      <c r="I879" s="72">
        <f t="shared" si="258"/>
        <v>693</v>
      </c>
      <c r="J879" s="72">
        <f t="shared" si="259"/>
        <v>371</v>
      </c>
      <c r="K879" s="72">
        <f t="shared" si="260"/>
        <v>1020</v>
      </c>
      <c r="L879" s="72">
        <f t="shared" si="261"/>
        <v>0</v>
      </c>
      <c r="M879" s="72">
        <f t="shared" si="262"/>
        <v>604</v>
      </c>
      <c r="N879" s="72">
        <v>0</v>
      </c>
      <c r="O879" s="146">
        <f t="shared" si="263"/>
        <v>2.8319999999999999</v>
      </c>
      <c r="P879" s="157">
        <f>10%</f>
        <v>0.1</v>
      </c>
      <c r="Q879" s="146">
        <f t="shared" si="264"/>
        <v>0.18300000000000008</v>
      </c>
      <c r="R879" s="146">
        <f t="shared" si="265"/>
        <v>0.41500000000000026</v>
      </c>
      <c r="S879" s="146">
        <f t="shared" si="266"/>
        <v>0.37350000000000028</v>
      </c>
      <c r="T879" s="146">
        <f t="shared" si="267"/>
        <v>0.37350000000000028</v>
      </c>
      <c r="U879" s="146">
        <f t="shared" si="268"/>
        <v>0.37350000000000028</v>
      </c>
      <c r="V879" s="146">
        <f t="shared" si="269"/>
        <v>0</v>
      </c>
      <c r="W879" s="146">
        <f t="shared" si="270"/>
        <v>0.74700000000000055</v>
      </c>
      <c r="X879" s="146">
        <f t="shared" si="271"/>
        <v>0.37350000000000028</v>
      </c>
    </row>
    <row r="880" spans="2:24" x14ac:dyDescent="0.2">
      <c r="B880" s="1" t="str">
        <f t="shared" si="272"/>
        <v>暗系85</v>
      </c>
      <c r="C880" s="72">
        <f t="shared" si="273"/>
        <v>85</v>
      </c>
      <c r="D880" s="71" t="s">
        <v>3157</v>
      </c>
      <c r="E880" s="72" t="str">
        <f t="shared" si="255"/>
        <v>黑暗</v>
      </c>
      <c r="F880" s="72"/>
      <c r="G880" s="72">
        <f t="shared" si="256"/>
        <v>1748</v>
      </c>
      <c r="H880" s="72">
        <f t="shared" si="257"/>
        <v>309</v>
      </c>
      <c r="I880" s="72">
        <f t="shared" si="258"/>
        <v>709</v>
      </c>
      <c r="J880" s="72">
        <f t="shared" si="259"/>
        <v>378</v>
      </c>
      <c r="K880" s="72">
        <f t="shared" si="260"/>
        <v>1043</v>
      </c>
      <c r="L880" s="72">
        <f t="shared" si="261"/>
        <v>0</v>
      </c>
      <c r="M880" s="72">
        <f t="shared" si="262"/>
        <v>615</v>
      </c>
      <c r="N880" s="72">
        <v>0</v>
      </c>
      <c r="O880" s="146">
        <f t="shared" si="263"/>
        <v>2.8549999999999995</v>
      </c>
      <c r="P880" s="157">
        <f>10%</f>
        <v>0.1</v>
      </c>
      <c r="Q880" s="146">
        <f t="shared" si="264"/>
        <v>0.18400000000000008</v>
      </c>
      <c r="R880" s="146">
        <f t="shared" si="265"/>
        <v>0.42000000000000026</v>
      </c>
      <c r="S880" s="146">
        <f t="shared" si="266"/>
        <v>0.37800000000000022</v>
      </c>
      <c r="T880" s="146">
        <f t="shared" si="267"/>
        <v>0.37800000000000022</v>
      </c>
      <c r="U880" s="146">
        <f t="shared" si="268"/>
        <v>0.37800000000000022</v>
      </c>
      <c r="V880" s="146">
        <f t="shared" si="269"/>
        <v>0</v>
      </c>
      <c r="W880" s="146">
        <f t="shared" si="270"/>
        <v>0.75600000000000045</v>
      </c>
      <c r="X880" s="146">
        <f t="shared" si="271"/>
        <v>0.37800000000000022</v>
      </c>
    </row>
    <row r="881" spans="2:24" x14ac:dyDescent="0.2">
      <c r="B881" s="1" t="str">
        <f t="shared" si="272"/>
        <v>暗系86</v>
      </c>
      <c r="C881" s="72">
        <f t="shared" si="273"/>
        <v>86</v>
      </c>
      <c r="D881" s="71" t="s">
        <v>3157</v>
      </c>
      <c r="E881" s="72" t="str">
        <f t="shared" si="255"/>
        <v>黑暗</v>
      </c>
      <c r="F881" s="72"/>
      <c r="G881" s="72">
        <f t="shared" si="256"/>
        <v>1778</v>
      </c>
      <c r="H881" s="72">
        <f t="shared" si="257"/>
        <v>314</v>
      </c>
      <c r="I881" s="72">
        <f t="shared" si="258"/>
        <v>726</v>
      </c>
      <c r="J881" s="72">
        <f t="shared" si="259"/>
        <v>386</v>
      </c>
      <c r="K881" s="72">
        <f t="shared" si="260"/>
        <v>1068</v>
      </c>
      <c r="L881" s="72">
        <f t="shared" si="261"/>
        <v>0</v>
      </c>
      <c r="M881" s="72">
        <f t="shared" si="262"/>
        <v>626</v>
      </c>
      <c r="N881" s="72">
        <v>0</v>
      </c>
      <c r="O881" s="146">
        <f t="shared" si="263"/>
        <v>2.8779999999999997</v>
      </c>
      <c r="P881" s="157">
        <f>10%</f>
        <v>0.1</v>
      </c>
      <c r="Q881" s="146">
        <f t="shared" si="264"/>
        <v>0.18500000000000008</v>
      </c>
      <c r="R881" s="146">
        <f t="shared" si="265"/>
        <v>0.42500000000000027</v>
      </c>
      <c r="S881" s="146">
        <f t="shared" si="266"/>
        <v>0.38250000000000028</v>
      </c>
      <c r="T881" s="146">
        <f t="shared" si="267"/>
        <v>0.38250000000000028</v>
      </c>
      <c r="U881" s="146">
        <f t="shared" si="268"/>
        <v>0.38250000000000028</v>
      </c>
      <c r="V881" s="146">
        <f t="shared" si="269"/>
        <v>0</v>
      </c>
      <c r="W881" s="146">
        <f t="shared" si="270"/>
        <v>0.76500000000000057</v>
      </c>
      <c r="X881" s="146">
        <f t="shared" si="271"/>
        <v>0.38250000000000028</v>
      </c>
    </row>
    <row r="882" spans="2:24" x14ac:dyDescent="0.2">
      <c r="B882" s="1" t="str">
        <f t="shared" si="272"/>
        <v>暗系87</v>
      </c>
      <c r="C882" s="72">
        <f t="shared" si="273"/>
        <v>87</v>
      </c>
      <c r="D882" s="71" t="s">
        <v>3157</v>
      </c>
      <c r="E882" s="72" t="str">
        <f t="shared" si="255"/>
        <v>黑暗</v>
      </c>
      <c r="F882" s="72"/>
      <c r="G882" s="72">
        <f t="shared" si="256"/>
        <v>1807</v>
      </c>
      <c r="H882" s="72">
        <f t="shared" si="257"/>
        <v>319</v>
      </c>
      <c r="I882" s="72">
        <f t="shared" si="258"/>
        <v>743</v>
      </c>
      <c r="J882" s="72">
        <f t="shared" si="259"/>
        <v>393</v>
      </c>
      <c r="K882" s="72">
        <f t="shared" si="260"/>
        <v>1095</v>
      </c>
      <c r="L882" s="72">
        <f t="shared" si="261"/>
        <v>0</v>
      </c>
      <c r="M882" s="72">
        <f t="shared" si="262"/>
        <v>637</v>
      </c>
      <c r="N882" s="72">
        <v>0</v>
      </c>
      <c r="O882" s="146">
        <f t="shared" si="263"/>
        <v>2.9009999999999998</v>
      </c>
      <c r="P882" s="157">
        <f>10%</f>
        <v>0.1</v>
      </c>
      <c r="Q882" s="146">
        <f t="shared" si="264"/>
        <v>0.18600000000000008</v>
      </c>
      <c r="R882" s="146">
        <f t="shared" si="265"/>
        <v>0.43000000000000027</v>
      </c>
      <c r="S882" s="146">
        <f t="shared" si="266"/>
        <v>0.38700000000000023</v>
      </c>
      <c r="T882" s="146">
        <f t="shared" si="267"/>
        <v>0.38700000000000023</v>
      </c>
      <c r="U882" s="146">
        <f t="shared" si="268"/>
        <v>0.38700000000000023</v>
      </c>
      <c r="V882" s="146">
        <f t="shared" si="269"/>
        <v>0</v>
      </c>
      <c r="W882" s="146">
        <f t="shared" si="270"/>
        <v>0.77400000000000047</v>
      </c>
      <c r="X882" s="146">
        <f t="shared" si="271"/>
        <v>0.38700000000000023</v>
      </c>
    </row>
    <row r="883" spans="2:24" x14ac:dyDescent="0.2">
      <c r="B883" s="1" t="str">
        <f t="shared" si="272"/>
        <v>暗系88</v>
      </c>
      <c r="C883" s="72">
        <f t="shared" si="273"/>
        <v>88</v>
      </c>
      <c r="D883" s="71" t="s">
        <v>3157</v>
      </c>
      <c r="E883" s="72" t="str">
        <f t="shared" si="255"/>
        <v>黑暗</v>
      </c>
      <c r="F883" s="72"/>
      <c r="G883" s="72">
        <f t="shared" si="256"/>
        <v>1837</v>
      </c>
      <c r="H883" s="72">
        <f t="shared" si="257"/>
        <v>324</v>
      </c>
      <c r="I883" s="72">
        <f t="shared" si="258"/>
        <v>760</v>
      </c>
      <c r="J883" s="72">
        <f t="shared" si="259"/>
        <v>400</v>
      </c>
      <c r="K883" s="72">
        <f t="shared" si="260"/>
        <v>1121</v>
      </c>
      <c r="L883" s="72">
        <f t="shared" si="261"/>
        <v>0</v>
      </c>
      <c r="M883" s="72">
        <f t="shared" si="262"/>
        <v>648</v>
      </c>
      <c r="N883" s="72">
        <v>0</v>
      </c>
      <c r="O883" s="146">
        <f t="shared" si="263"/>
        <v>2.9239999999999995</v>
      </c>
      <c r="P883" s="157">
        <f>10%</f>
        <v>0.1</v>
      </c>
      <c r="Q883" s="146">
        <f t="shared" si="264"/>
        <v>0.18700000000000008</v>
      </c>
      <c r="R883" s="146">
        <f t="shared" si="265"/>
        <v>0.43500000000000028</v>
      </c>
      <c r="S883" s="146">
        <f t="shared" si="266"/>
        <v>0.39150000000000029</v>
      </c>
      <c r="T883" s="146">
        <f t="shared" si="267"/>
        <v>0.39150000000000029</v>
      </c>
      <c r="U883" s="146">
        <f t="shared" si="268"/>
        <v>0.39150000000000029</v>
      </c>
      <c r="V883" s="146">
        <f t="shared" si="269"/>
        <v>0</v>
      </c>
      <c r="W883" s="146">
        <f t="shared" si="270"/>
        <v>0.78300000000000058</v>
      </c>
      <c r="X883" s="146">
        <f t="shared" si="271"/>
        <v>0.39150000000000029</v>
      </c>
    </row>
    <row r="884" spans="2:24" x14ac:dyDescent="0.2">
      <c r="B884" s="1" t="str">
        <f t="shared" si="272"/>
        <v>暗系89</v>
      </c>
      <c r="C884" s="72">
        <f t="shared" si="273"/>
        <v>89</v>
      </c>
      <c r="D884" s="71" t="s">
        <v>3157</v>
      </c>
      <c r="E884" s="72" t="str">
        <f t="shared" si="255"/>
        <v>黑暗</v>
      </c>
      <c r="F884" s="72"/>
      <c r="G884" s="72">
        <f t="shared" si="256"/>
        <v>1867</v>
      </c>
      <c r="H884" s="72">
        <f t="shared" si="257"/>
        <v>329</v>
      </c>
      <c r="I884" s="72">
        <f t="shared" si="258"/>
        <v>778</v>
      </c>
      <c r="J884" s="72">
        <f t="shared" si="259"/>
        <v>407</v>
      </c>
      <c r="K884" s="72">
        <f t="shared" si="260"/>
        <v>1147</v>
      </c>
      <c r="L884" s="72">
        <f t="shared" si="261"/>
        <v>0</v>
      </c>
      <c r="M884" s="72">
        <f t="shared" si="262"/>
        <v>659</v>
      </c>
      <c r="N884" s="72">
        <v>0</v>
      </c>
      <c r="O884" s="146">
        <f t="shared" si="263"/>
        <v>2.9469999999999996</v>
      </c>
      <c r="P884" s="157">
        <f>10%</f>
        <v>0.1</v>
      </c>
      <c r="Q884" s="146">
        <f t="shared" si="264"/>
        <v>0.18800000000000008</v>
      </c>
      <c r="R884" s="146">
        <f t="shared" si="265"/>
        <v>0.44000000000000028</v>
      </c>
      <c r="S884" s="146">
        <f t="shared" si="266"/>
        <v>0.39600000000000024</v>
      </c>
      <c r="T884" s="146">
        <f t="shared" si="267"/>
        <v>0.39600000000000024</v>
      </c>
      <c r="U884" s="146">
        <f t="shared" si="268"/>
        <v>0.39600000000000024</v>
      </c>
      <c r="V884" s="146">
        <f t="shared" si="269"/>
        <v>0</v>
      </c>
      <c r="W884" s="146">
        <f t="shared" si="270"/>
        <v>0.79200000000000048</v>
      </c>
      <c r="X884" s="146">
        <f t="shared" si="271"/>
        <v>0.39600000000000024</v>
      </c>
    </row>
    <row r="885" spans="2:24" x14ac:dyDescent="0.2">
      <c r="B885" s="1" t="str">
        <f t="shared" si="272"/>
        <v>暗系90</v>
      </c>
      <c r="C885" s="72">
        <f t="shared" si="273"/>
        <v>90</v>
      </c>
      <c r="D885" s="71" t="s">
        <v>3157</v>
      </c>
      <c r="E885" s="72" t="str">
        <f t="shared" si="255"/>
        <v>黑暗</v>
      </c>
      <c r="F885" s="72"/>
      <c r="G885" s="72">
        <f t="shared" si="256"/>
        <v>1896</v>
      </c>
      <c r="H885" s="72">
        <f t="shared" si="257"/>
        <v>334</v>
      </c>
      <c r="I885" s="72">
        <f t="shared" si="258"/>
        <v>796</v>
      </c>
      <c r="J885" s="72">
        <f t="shared" si="259"/>
        <v>414</v>
      </c>
      <c r="K885" s="72">
        <f t="shared" si="260"/>
        <v>1173</v>
      </c>
      <c r="L885" s="72">
        <f t="shared" si="261"/>
        <v>0</v>
      </c>
      <c r="M885" s="72">
        <f t="shared" si="262"/>
        <v>670</v>
      </c>
      <c r="N885" s="72">
        <v>0</v>
      </c>
      <c r="O885" s="146">
        <f t="shared" si="263"/>
        <v>2.9699999999999998</v>
      </c>
      <c r="P885" s="157">
        <f>10%</f>
        <v>0.1</v>
      </c>
      <c r="Q885" s="146">
        <f t="shared" si="264"/>
        <v>0.18900000000000008</v>
      </c>
      <c r="R885" s="146">
        <f t="shared" si="265"/>
        <v>0.44500000000000028</v>
      </c>
      <c r="S885" s="146">
        <f t="shared" si="266"/>
        <v>0.4005000000000003</v>
      </c>
      <c r="T885" s="146">
        <f t="shared" si="267"/>
        <v>0.4005000000000003</v>
      </c>
      <c r="U885" s="146">
        <f t="shared" si="268"/>
        <v>0.4005000000000003</v>
      </c>
      <c r="V885" s="146">
        <f t="shared" si="269"/>
        <v>0</v>
      </c>
      <c r="W885" s="146">
        <f t="shared" si="270"/>
        <v>0.8010000000000006</v>
      </c>
      <c r="X885" s="146">
        <f t="shared" si="271"/>
        <v>0.4005000000000003</v>
      </c>
    </row>
    <row r="886" spans="2:24" x14ac:dyDescent="0.2">
      <c r="B886" s="1" t="str">
        <f t="shared" si="272"/>
        <v>暗系91</v>
      </c>
      <c r="C886" s="72">
        <f t="shared" si="273"/>
        <v>91</v>
      </c>
      <c r="D886" s="71" t="s">
        <v>3157</v>
      </c>
      <c r="E886" s="72" t="str">
        <f t="shared" si="255"/>
        <v>黑暗</v>
      </c>
      <c r="F886" s="72"/>
      <c r="G886" s="72">
        <f t="shared" si="256"/>
        <v>1926</v>
      </c>
      <c r="H886" s="72">
        <f t="shared" si="257"/>
        <v>339</v>
      </c>
      <c r="I886" s="72">
        <f t="shared" si="258"/>
        <v>814</v>
      </c>
      <c r="J886" s="72">
        <f t="shared" si="259"/>
        <v>422</v>
      </c>
      <c r="K886" s="72">
        <f t="shared" si="260"/>
        <v>1201</v>
      </c>
      <c r="L886" s="72">
        <f t="shared" si="261"/>
        <v>0</v>
      </c>
      <c r="M886" s="72">
        <f t="shared" si="262"/>
        <v>681</v>
      </c>
      <c r="N886" s="72">
        <v>0</v>
      </c>
      <c r="O886" s="146">
        <f t="shared" si="263"/>
        <v>2.9929999999999999</v>
      </c>
      <c r="P886" s="157">
        <f>10%</f>
        <v>0.1</v>
      </c>
      <c r="Q886" s="146">
        <f t="shared" si="264"/>
        <v>0.19000000000000009</v>
      </c>
      <c r="R886" s="146">
        <f t="shared" si="265"/>
        <v>0.45000000000000029</v>
      </c>
      <c r="S886" s="146">
        <f t="shared" si="266"/>
        <v>0.40500000000000025</v>
      </c>
      <c r="T886" s="146">
        <f t="shared" si="267"/>
        <v>0.40500000000000025</v>
      </c>
      <c r="U886" s="146">
        <f t="shared" si="268"/>
        <v>0.40500000000000025</v>
      </c>
      <c r="V886" s="146">
        <f t="shared" si="269"/>
        <v>0</v>
      </c>
      <c r="W886" s="146">
        <f t="shared" si="270"/>
        <v>0.8100000000000005</v>
      </c>
      <c r="X886" s="146">
        <f t="shared" si="271"/>
        <v>0.40500000000000025</v>
      </c>
    </row>
    <row r="887" spans="2:24" x14ac:dyDescent="0.2">
      <c r="B887" s="1" t="str">
        <f t="shared" si="272"/>
        <v>暗系92</v>
      </c>
      <c r="C887" s="72">
        <f t="shared" si="273"/>
        <v>92</v>
      </c>
      <c r="D887" s="71" t="s">
        <v>3157</v>
      </c>
      <c r="E887" s="72" t="str">
        <f t="shared" si="255"/>
        <v>黑暗</v>
      </c>
      <c r="F887" s="72"/>
      <c r="G887" s="72">
        <f t="shared" si="256"/>
        <v>1956</v>
      </c>
      <c r="H887" s="72">
        <f t="shared" si="257"/>
        <v>344</v>
      </c>
      <c r="I887" s="72">
        <f t="shared" si="258"/>
        <v>833</v>
      </c>
      <c r="J887" s="72">
        <f t="shared" si="259"/>
        <v>429</v>
      </c>
      <c r="K887" s="72">
        <f t="shared" si="260"/>
        <v>1228</v>
      </c>
      <c r="L887" s="72">
        <f t="shared" si="261"/>
        <v>0</v>
      </c>
      <c r="M887" s="72">
        <f t="shared" si="262"/>
        <v>692</v>
      </c>
      <c r="N887" s="72">
        <v>0</v>
      </c>
      <c r="O887" s="146">
        <f t="shared" si="263"/>
        <v>3.016</v>
      </c>
      <c r="P887" s="157">
        <f>10%</f>
        <v>0.1</v>
      </c>
      <c r="Q887" s="146">
        <f t="shared" si="264"/>
        <v>0.19100000000000009</v>
      </c>
      <c r="R887" s="146">
        <f t="shared" si="265"/>
        <v>0.45500000000000029</v>
      </c>
      <c r="S887" s="146">
        <f t="shared" si="266"/>
        <v>0.40950000000000031</v>
      </c>
      <c r="T887" s="146">
        <f t="shared" si="267"/>
        <v>0.40950000000000031</v>
      </c>
      <c r="U887" s="146">
        <f t="shared" si="268"/>
        <v>0.40950000000000031</v>
      </c>
      <c r="V887" s="146">
        <f t="shared" si="269"/>
        <v>0</v>
      </c>
      <c r="W887" s="146">
        <f t="shared" si="270"/>
        <v>0.81900000000000062</v>
      </c>
      <c r="X887" s="146">
        <f t="shared" si="271"/>
        <v>0.40950000000000031</v>
      </c>
    </row>
    <row r="888" spans="2:24" x14ac:dyDescent="0.2">
      <c r="B888" s="1" t="str">
        <f t="shared" si="272"/>
        <v>暗系93</v>
      </c>
      <c r="C888" s="72">
        <f t="shared" si="273"/>
        <v>93</v>
      </c>
      <c r="D888" s="71" t="s">
        <v>3157</v>
      </c>
      <c r="E888" s="72" t="str">
        <f t="shared" si="255"/>
        <v>黑暗</v>
      </c>
      <c r="F888" s="72"/>
      <c r="G888" s="72">
        <f t="shared" si="256"/>
        <v>1986</v>
      </c>
      <c r="H888" s="72">
        <f t="shared" si="257"/>
        <v>349</v>
      </c>
      <c r="I888" s="72">
        <f t="shared" si="258"/>
        <v>852</v>
      </c>
      <c r="J888" s="72">
        <f t="shared" si="259"/>
        <v>437</v>
      </c>
      <c r="K888" s="72">
        <f t="shared" si="260"/>
        <v>1256</v>
      </c>
      <c r="L888" s="72">
        <f t="shared" si="261"/>
        <v>0</v>
      </c>
      <c r="M888" s="72">
        <f t="shared" si="262"/>
        <v>704</v>
      </c>
      <c r="N888" s="72">
        <v>0</v>
      </c>
      <c r="O888" s="146">
        <f t="shared" si="263"/>
        <v>3.0389999999999997</v>
      </c>
      <c r="P888" s="157">
        <f>10%</f>
        <v>0.1</v>
      </c>
      <c r="Q888" s="146">
        <f t="shared" si="264"/>
        <v>0.19200000000000009</v>
      </c>
      <c r="R888" s="146">
        <f t="shared" si="265"/>
        <v>0.4600000000000003</v>
      </c>
      <c r="S888" s="146">
        <f t="shared" si="266"/>
        <v>0.41400000000000026</v>
      </c>
      <c r="T888" s="146">
        <f t="shared" si="267"/>
        <v>0.41400000000000026</v>
      </c>
      <c r="U888" s="146">
        <f t="shared" si="268"/>
        <v>0.41400000000000026</v>
      </c>
      <c r="V888" s="146">
        <f t="shared" si="269"/>
        <v>0</v>
      </c>
      <c r="W888" s="146">
        <f t="shared" si="270"/>
        <v>0.82800000000000051</v>
      </c>
      <c r="X888" s="146">
        <f t="shared" si="271"/>
        <v>0.41400000000000026</v>
      </c>
    </row>
    <row r="889" spans="2:24" x14ac:dyDescent="0.2">
      <c r="B889" s="1" t="str">
        <f t="shared" si="272"/>
        <v>暗系94</v>
      </c>
      <c r="C889" s="72">
        <f t="shared" si="273"/>
        <v>94</v>
      </c>
      <c r="D889" s="71" t="s">
        <v>3157</v>
      </c>
      <c r="E889" s="72" t="str">
        <f t="shared" si="255"/>
        <v>黑暗</v>
      </c>
      <c r="F889" s="72"/>
      <c r="G889" s="72">
        <f t="shared" si="256"/>
        <v>2017</v>
      </c>
      <c r="H889" s="72">
        <f t="shared" si="257"/>
        <v>354</v>
      </c>
      <c r="I889" s="72">
        <f t="shared" si="258"/>
        <v>871</v>
      </c>
      <c r="J889" s="72">
        <f t="shared" si="259"/>
        <v>444</v>
      </c>
      <c r="K889" s="72">
        <f t="shared" si="260"/>
        <v>1285</v>
      </c>
      <c r="L889" s="72">
        <f t="shared" si="261"/>
        <v>0</v>
      </c>
      <c r="M889" s="72">
        <f t="shared" si="262"/>
        <v>716</v>
      </c>
      <c r="N889" s="72">
        <v>0</v>
      </c>
      <c r="O889" s="146">
        <f t="shared" si="263"/>
        <v>3.0619999999999998</v>
      </c>
      <c r="P889" s="157">
        <f>10%</f>
        <v>0.1</v>
      </c>
      <c r="Q889" s="146">
        <f t="shared" si="264"/>
        <v>0.19300000000000009</v>
      </c>
      <c r="R889" s="146">
        <f t="shared" si="265"/>
        <v>0.4650000000000003</v>
      </c>
      <c r="S889" s="146">
        <f t="shared" si="266"/>
        <v>0.41850000000000032</v>
      </c>
      <c r="T889" s="146">
        <f t="shared" si="267"/>
        <v>0.41850000000000032</v>
      </c>
      <c r="U889" s="146">
        <f t="shared" si="268"/>
        <v>0.41850000000000032</v>
      </c>
      <c r="V889" s="146">
        <f t="shared" si="269"/>
        <v>0</v>
      </c>
      <c r="W889" s="146">
        <f t="shared" si="270"/>
        <v>0.83700000000000063</v>
      </c>
      <c r="X889" s="146">
        <f t="shared" si="271"/>
        <v>0.41850000000000032</v>
      </c>
    </row>
    <row r="890" spans="2:24" x14ac:dyDescent="0.2">
      <c r="B890" s="1" t="str">
        <f t="shared" si="272"/>
        <v>暗系95</v>
      </c>
      <c r="C890" s="72">
        <f t="shared" si="273"/>
        <v>95</v>
      </c>
      <c r="D890" s="71" t="s">
        <v>3157</v>
      </c>
      <c r="E890" s="72" t="str">
        <f t="shared" si="255"/>
        <v>黑暗</v>
      </c>
      <c r="F890" s="72"/>
      <c r="G890" s="72">
        <f t="shared" si="256"/>
        <v>2046</v>
      </c>
      <c r="H890" s="72">
        <f t="shared" si="257"/>
        <v>359</v>
      </c>
      <c r="I890" s="72">
        <f t="shared" si="258"/>
        <v>891</v>
      </c>
      <c r="J890" s="72">
        <f t="shared" si="259"/>
        <v>452</v>
      </c>
      <c r="K890" s="72">
        <f t="shared" si="260"/>
        <v>1313</v>
      </c>
      <c r="L890" s="72">
        <f t="shared" si="261"/>
        <v>0</v>
      </c>
      <c r="M890" s="72">
        <f t="shared" si="262"/>
        <v>728</v>
      </c>
      <c r="N890" s="72">
        <v>0</v>
      </c>
      <c r="O890" s="146">
        <f t="shared" si="263"/>
        <v>3.0849999999999995</v>
      </c>
      <c r="P890" s="157">
        <f>10%</f>
        <v>0.1</v>
      </c>
      <c r="Q890" s="146">
        <f t="shared" si="264"/>
        <v>0.19400000000000009</v>
      </c>
      <c r="R890" s="146">
        <f t="shared" si="265"/>
        <v>0.47000000000000031</v>
      </c>
      <c r="S890" s="146">
        <f t="shared" si="266"/>
        <v>0.42300000000000026</v>
      </c>
      <c r="T890" s="146">
        <f t="shared" si="267"/>
        <v>0.42300000000000026</v>
      </c>
      <c r="U890" s="146">
        <f t="shared" si="268"/>
        <v>0.42300000000000026</v>
      </c>
      <c r="V890" s="146">
        <f t="shared" si="269"/>
        <v>0</v>
      </c>
      <c r="W890" s="146">
        <f t="shared" si="270"/>
        <v>0.84600000000000053</v>
      </c>
      <c r="X890" s="146">
        <f t="shared" si="271"/>
        <v>0.42300000000000026</v>
      </c>
    </row>
    <row r="891" spans="2:24" x14ac:dyDescent="0.2">
      <c r="B891" s="1" t="str">
        <f t="shared" si="272"/>
        <v>暗系96</v>
      </c>
      <c r="C891" s="72">
        <f t="shared" si="273"/>
        <v>96</v>
      </c>
      <c r="D891" s="71" t="s">
        <v>3157</v>
      </c>
      <c r="E891" s="72" t="str">
        <f t="shared" si="255"/>
        <v>黑暗</v>
      </c>
      <c r="F891" s="72"/>
      <c r="G891" s="72">
        <f t="shared" si="256"/>
        <v>2077</v>
      </c>
      <c r="H891" s="72">
        <f t="shared" si="257"/>
        <v>364</v>
      </c>
      <c r="I891" s="72">
        <f t="shared" si="258"/>
        <v>912</v>
      </c>
      <c r="J891" s="72">
        <f t="shared" si="259"/>
        <v>459</v>
      </c>
      <c r="K891" s="72">
        <f t="shared" si="260"/>
        <v>1343</v>
      </c>
      <c r="L891" s="72">
        <f t="shared" si="261"/>
        <v>0</v>
      </c>
      <c r="M891" s="72">
        <f t="shared" si="262"/>
        <v>740</v>
      </c>
      <c r="N891" s="72">
        <v>0</v>
      </c>
      <c r="O891" s="146">
        <f t="shared" si="263"/>
        <v>3.1079999999999997</v>
      </c>
      <c r="P891" s="157">
        <f>10%</f>
        <v>0.1</v>
      </c>
      <c r="Q891" s="146">
        <f t="shared" si="264"/>
        <v>0.19500000000000009</v>
      </c>
      <c r="R891" s="146">
        <f t="shared" si="265"/>
        <v>0.47500000000000031</v>
      </c>
      <c r="S891" s="146">
        <f t="shared" si="266"/>
        <v>0.42750000000000032</v>
      </c>
      <c r="T891" s="146">
        <f t="shared" si="267"/>
        <v>0.42750000000000032</v>
      </c>
      <c r="U891" s="146">
        <f t="shared" si="268"/>
        <v>0.42750000000000032</v>
      </c>
      <c r="V891" s="146">
        <f t="shared" si="269"/>
        <v>0</v>
      </c>
      <c r="W891" s="146">
        <f t="shared" si="270"/>
        <v>0.85500000000000065</v>
      </c>
      <c r="X891" s="146">
        <f t="shared" si="271"/>
        <v>0.42750000000000032</v>
      </c>
    </row>
    <row r="892" spans="2:24" x14ac:dyDescent="0.2">
      <c r="B892" s="1" t="str">
        <f t="shared" si="272"/>
        <v>暗系97</v>
      </c>
      <c r="C892" s="72">
        <f t="shared" si="273"/>
        <v>97</v>
      </c>
      <c r="D892" s="71" t="s">
        <v>3157</v>
      </c>
      <c r="E892" s="72" t="str">
        <f t="shared" si="255"/>
        <v>黑暗</v>
      </c>
      <c r="F892" s="72"/>
      <c r="G892" s="72">
        <f t="shared" si="256"/>
        <v>2107</v>
      </c>
      <c r="H892" s="72">
        <f t="shared" si="257"/>
        <v>369</v>
      </c>
      <c r="I892" s="72">
        <f t="shared" si="258"/>
        <v>932</v>
      </c>
      <c r="J892" s="72">
        <f t="shared" si="259"/>
        <v>468</v>
      </c>
      <c r="K892" s="72">
        <f t="shared" si="260"/>
        <v>1373</v>
      </c>
      <c r="L892" s="72">
        <f t="shared" si="261"/>
        <v>0</v>
      </c>
      <c r="M892" s="72">
        <f t="shared" si="262"/>
        <v>752</v>
      </c>
      <c r="N892" s="72">
        <v>0</v>
      </c>
      <c r="O892" s="146">
        <f t="shared" si="263"/>
        <v>3.1309999999999998</v>
      </c>
      <c r="P892" s="157">
        <f>10%</f>
        <v>0.1</v>
      </c>
      <c r="Q892" s="146">
        <f t="shared" si="264"/>
        <v>0.19600000000000009</v>
      </c>
      <c r="R892" s="146">
        <f t="shared" si="265"/>
        <v>0.48000000000000032</v>
      </c>
      <c r="S892" s="146">
        <f t="shared" si="266"/>
        <v>0.43200000000000027</v>
      </c>
      <c r="T892" s="146">
        <f t="shared" si="267"/>
        <v>0.43200000000000027</v>
      </c>
      <c r="U892" s="146">
        <f t="shared" si="268"/>
        <v>0.43200000000000027</v>
      </c>
      <c r="V892" s="146">
        <f t="shared" si="269"/>
        <v>0</v>
      </c>
      <c r="W892" s="146">
        <f t="shared" si="270"/>
        <v>0.86400000000000055</v>
      </c>
      <c r="X892" s="146">
        <f t="shared" si="271"/>
        <v>0.43200000000000027</v>
      </c>
    </row>
    <row r="893" spans="2:24" x14ac:dyDescent="0.2">
      <c r="B893" s="1" t="str">
        <f t="shared" si="272"/>
        <v>暗系98</v>
      </c>
      <c r="C893" s="72">
        <f t="shared" si="273"/>
        <v>98</v>
      </c>
      <c r="D893" s="71" t="s">
        <v>3157</v>
      </c>
      <c r="E893" s="72" t="str">
        <f t="shared" si="255"/>
        <v>黑暗</v>
      </c>
      <c r="F893" s="72"/>
      <c r="G893" s="72">
        <f t="shared" si="256"/>
        <v>2136</v>
      </c>
      <c r="H893" s="72">
        <f t="shared" si="257"/>
        <v>374</v>
      </c>
      <c r="I893" s="72">
        <f t="shared" si="258"/>
        <v>953</v>
      </c>
      <c r="J893" s="72">
        <f t="shared" si="259"/>
        <v>475</v>
      </c>
      <c r="K893" s="72">
        <f t="shared" si="260"/>
        <v>1405</v>
      </c>
      <c r="L893" s="72">
        <f t="shared" si="261"/>
        <v>0</v>
      </c>
      <c r="M893" s="72">
        <f t="shared" si="262"/>
        <v>764</v>
      </c>
      <c r="N893" s="72">
        <v>0</v>
      </c>
      <c r="O893" s="146">
        <f t="shared" si="263"/>
        <v>3.1539999999999995</v>
      </c>
      <c r="P893" s="157">
        <f>10%</f>
        <v>0.1</v>
      </c>
      <c r="Q893" s="146">
        <f t="shared" si="264"/>
        <v>0.19700000000000009</v>
      </c>
      <c r="R893" s="146">
        <f t="shared" si="265"/>
        <v>0.48500000000000032</v>
      </c>
      <c r="S893" s="146">
        <f t="shared" si="266"/>
        <v>0.43650000000000033</v>
      </c>
      <c r="T893" s="146">
        <f t="shared" si="267"/>
        <v>0.43650000000000033</v>
      </c>
      <c r="U893" s="146">
        <f t="shared" si="268"/>
        <v>0.43650000000000033</v>
      </c>
      <c r="V893" s="146">
        <f t="shared" si="269"/>
        <v>0</v>
      </c>
      <c r="W893" s="146">
        <f t="shared" si="270"/>
        <v>0.87300000000000066</v>
      </c>
      <c r="X893" s="146">
        <f t="shared" si="271"/>
        <v>0.43650000000000033</v>
      </c>
    </row>
    <row r="894" spans="2:24" x14ac:dyDescent="0.2">
      <c r="B894" s="1" t="str">
        <f t="shared" si="272"/>
        <v>暗系99</v>
      </c>
      <c r="C894" s="72">
        <f t="shared" si="273"/>
        <v>99</v>
      </c>
      <c r="D894" s="71" t="s">
        <v>3157</v>
      </c>
      <c r="E894" s="72" t="str">
        <f t="shared" si="255"/>
        <v>黑暗</v>
      </c>
      <c r="F894" s="72"/>
      <c r="G894" s="72">
        <f t="shared" si="256"/>
        <v>2166</v>
      </c>
      <c r="H894" s="72">
        <f t="shared" si="257"/>
        <v>379</v>
      </c>
      <c r="I894" s="72">
        <f t="shared" si="258"/>
        <v>974</v>
      </c>
      <c r="J894" s="72">
        <f t="shared" si="259"/>
        <v>483</v>
      </c>
      <c r="K894" s="72">
        <f t="shared" si="260"/>
        <v>1436</v>
      </c>
      <c r="L894" s="72">
        <f t="shared" si="261"/>
        <v>0</v>
      </c>
      <c r="M894" s="72">
        <f t="shared" si="262"/>
        <v>776</v>
      </c>
      <c r="N894" s="72">
        <v>0</v>
      </c>
      <c r="O894" s="146">
        <f t="shared" si="263"/>
        <v>3.1769999999999996</v>
      </c>
      <c r="P894" s="157">
        <f>10%</f>
        <v>0.1</v>
      </c>
      <c r="Q894" s="146">
        <f t="shared" si="264"/>
        <v>0.19800000000000009</v>
      </c>
      <c r="R894" s="146">
        <f t="shared" si="265"/>
        <v>0.49000000000000032</v>
      </c>
      <c r="S894" s="146">
        <f t="shared" si="266"/>
        <v>0.44100000000000028</v>
      </c>
      <c r="T894" s="146">
        <f t="shared" si="267"/>
        <v>0.44100000000000028</v>
      </c>
      <c r="U894" s="146">
        <f t="shared" si="268"/>
        <v>0.44100000000000028</v>
      </c>
      <c r="V894" s="146">
        <f t="shared" si="269"/>
        <v>0</v>
      </c>
      <c r="W894" s="146">
        <f t="shared" si="270"/>
        <v>0.88200000000000056</v>
      </c>
      <c r="X894" s="146">
        <f t="shared" si="271"/>
        <v>0.44100000000000028</v>
      </c>
    </row>
    <row r="895" spans="2:24" x14ac:dyDescent="0.2">
      <c r="B895" s="1" t="str">
        <f t="shared" si="272"/>
        <v>风系1</v>
      </c>
      <c r="C895" s="72">
        <f t="shared" si="273"/>
        <v>1</v>
      </c>
      <c r="D895" s="71" t="s">
        <v>3158</v>
      </c>
      <c r="E895" s="72" t="str">
        <f t="shared" si="255"/>
        <v>地脉</v>
      </c>
      <c r="F895" s="72"/>
      <c r="G895" s="72">
        <f t="shared" si="256"/>
        <v>8</v>
      </c>
      <c r="H895" s="72">
        <f t="shared" si="257"/>
        <v>8</v>
      </c>
      <c r="I895" s="72">
        <f t="shared" si="258"/>
        <v>21</v>
      </c>
      <c r="J895" s="72">
        <f t="shared" si="259"/>
        <v>4</v>
      </c>
      <c r="K895" s="72">
        <f t="shared" si="260"/>
        <v>16</v>
      </c>
      <c r="L895" s="72">
        <f t="shared" si="261"/>
        <v>0</v>
      </c>
      <c r="M895" s="72">
        <f t="shared" si="262"/>
        <v>3</v>
      </c>
      <c r="N895" s="72">
        <v>0</v>
      </c>
      <c r="O895" s="146">
        <f t="shared" si="263"/>
        <v>0.92300000000000004</v>
      </c>
      <c r="P895" s="157">
        <f>10%</f>
        <v>0.1</v>
      </c>
      <c r="Q895" s="146">
        <f t="shared" si="264"/>
        <v>0.1</v>
      </c>
      <c r="R895" s="146">
        <f t="shared" si="265"/>
        <v>0</v>
      </c>
      <c r="S895" s="146">
        <f t="shared" si="266"/>
        <v>0</v>
      </c>
      <c r="T895" s="146">
        <f t="shared" si="267"/>
        <v>0</v>
      </c>
      <c r="U895" s="146">
        <f t="shared" si="268"/>
        <v>0</v>
      </c>
      <c r="V895" s="146">
        <f t="shared" si="269"/>
        <v>0</v>
      </c>
      <c r="W895" s="146">
        <f t="shared" si="270"/>
        <v>0</v>
      </c>
      <c r="X895" s="146">
        <f t="shared" si="271"/>
        <v>0</v>
      </c>
    </row>
    <row r="896" spans="2:24" x14ac:dyDescent="0.2">
      <c r="B896" s="1" t="str">
        <f t="shared" si="272"/>
        <v>风系2</v>
      </c>
      <c r="C896" s="72">
        <f t="shared" si="273"/>
        <v>2</v>
      </c>
      <c r="D896" s="71" t="s">
        <v>3158</v>
      </c>
      <c r="E896" s="72" t="str">
        <f t="shared" si="255"/>
        <v>地脉</v>
      </c>
      <c r="F896" s="72"/>
      <c r="G896" s="72">
        <f t="shared" si="256"/>
        <v>11</v>
      </c>
      <c r="H896" s="72">
        <f t="shared" si="257"/>
        <v>10</v>
      </c>
      <c r="I896" s="72">
        <f t="shared" si="258"/>
        <v>22</v>
      </c>
      <c r="J896" s="72">
        <f t="shared" si="259"/>
        <v>5</v>
      </c>
      <c r="K896" s="72">
        <f t="shared" si="260"/>
        <v>18</v>
      </c>
      <c r="L896" s="72">
        <f t="shared" si="261"/>
        <v>0</v>
      </c>
      <c r="M896" s="72">
        <f t="shared" si="262"/>
        <v>4</v>
      </c>
      <c r="N896" s="72">
        <v>0</v>
      </c>
      <c r="O896" s="146">
        <f t="shared" si="263"/>
        <v>0.94600000000000006</v>
      </c>
      <c r="P896" s="157">
        <f>10%</f>
        <v>0.1</v>
      </c>
      <c r="Q896" s="146">
        <f t="shared" si="264"/>
        <v>0.10100000000000001</v>
      </c>
      <c r="R896" s="146">
        <f t="shared" si="265"/>
        <v>5.0000000000000001E-3</v>
      </c>
      <c r="S896" s="146">
        <f t="shared" si="266"/>
        <v>9.0000000000000011E-3</v>
      </c>
      <c r="T896" s="146">
        <f t="shared" si="267"/>
        <v>4.5000000000000005E-3</v>
      </c>
      <c r="U896" s="146">
        <f t="shared" si="268"/>
        <v>0</v>
      </c>
      <c r="V896" s="146">
        <f t="shared" si="269"/>
        <v>4.5000000000000005E-3</v>
      </c>
      <c r="W896" s="146">
        <f t="shared" si="270"/>
        <v>4.5000000000000005E-3</v>
      </c>
      <c r="X896" s="146">
        <f t="shared" si="271"/>
        <v>4.5000000000000005E-3</v>
      </c>
    </row>
    <row r="897" spans="2:24" x14ac:dyDescent="0.2">
      <c r="B897" s="1" t="str">
        <f t="shared" si="272"/>
        <v>风系3</v>
      </c>
      <c r="C897" s="72">
        <f t="shared" si="273"/>
        <v>3</v>
      </c>
      <c r="D897" s="71" t="s">
        <v>3158</v>
      </c>
      <c r="E897" s="72" t="str">
        <f t="shared" si="255"/>
        <v>地脉</v>
      </c>
      <c r="F897" s="72"/>
      <c r="G897" s="72">
        <f t="shared" si="256"/>
        <v>15</v>
      </c>
      <c r="H897" s="72">
        <f t="shared" si="257"/>
        <v>11</v>
      </c>
      <c r="I897" s="72">
        <f t="shared" si="258"/>
        <v>24</v>
      </c>
      <c r="J897" s="72">
        <f t="shared" si="259"/>
        <v>6</v>
      </c>
      <c r="K897" s="72">
        <f t="shared" si="260"/>
        <v>19</v>
      </c>
      <c r="L897" s="72">
        <f t="shared" si="261"/>
        <v>0</v>
      </c>
      <c r="M897" s="72">
        <f t="shared" si="262"/>
        <v>6</v>
      </c>
      <c r="N897" s="72">
        <v>0</v>
      </c>
      <c r="O897" s="146">
        <f t="shared" si="263"/>
        <v>0.96899999999999997</v>
      </c>
      <c r="P897" s="157">
        <f>10%</f>
        <v>0.1</v>
      </c>
      <c r="Q897" s="146">
        <f t="shared" si="264"/>
        <v>0.10200000000000001</v>
      </c>
      <c r="R897" s="146">
        <f t="shared" si="265"/>
        <v>0.01</v>
      </c>
      <c r="S897" s="146">
        <f t="shared" si="266"/>
        <v>1.8000000000000002E-2</v>
      </c>
      <c r="T897" s="146">
        <f t="shared" si="267"/>
        <v>9.0000000000000011E-3</v>
      </c>
      <c r="U897" s="146">
        <f t="shared" si="268"/>
        <v>0</v>
      </c>
      <c r="V897" s="146">
        <f t="shared" si="269"/>
        <v>9.0000000000000011E-3</v>
      </c>
      <c r="W897" s="146">
        <f t="shared" si="270"/>
        <v>9.0000000000000011E-3</v>
      </c>
      <c r="X897" s="146">
        <f t="shared" si="271"/>
        <v>9.0000000000000011E-3</v>
      </c>
    </row>
    <row r="898" spans="2:24" x14ac:dyDescent="0.2">
      <c r="B898" s="1" t="str">
        <f t="shared" si="272"/>
        <v>风系4</v>
      </c>
      <c r="C898" s="72">
        <f t="shared" si="273"/>
        <v>4</v>
      </c>
      <c r="D898" s="71" t="s">
        <v>3158</v>
      </c>
      <c r="E898" s="72" t="str">
        <f t="shared" si="255"/>
        <v>地脉</v>
      </c>
      <c r="F898" s="72"/>
      <c r="G898" s="72">
        <f t="shared" si="256"/>
        <v>19</v>
      </c>
      <c r="H898" s="72">
        <f t="shared" si="257"/>
        <v>13</v>
      </c>
      <c r="I898" s="72">
        <f t="shared" si="258"/>
        <v>26</v>
      </c>
      <c r="J898" s="72">
        <f t="shared" si="259"/>
        <v>7</v>
      </c>
      <c r="K898" s="72">
        <f t="shared" si="260"/>
        <v>21</v>
      </c>
      <c r="L898" s="72">
        <f t="shared" si="261"/>
        <v>0</v>
      </c>
      <c r="M898" s="72">
        <f t="shared" si="262"/>
        <v>8</v>
      </c>
      <c r="N898" s="72">
        <v>0</v>
      </c>
      <c r="O898" s="146">
        <f t="shared" si="263"/>
        <v>0.99199999999999999</v>
      </c>
      <c r="P898" s="157">
        <f>10%</f>
        <v>0.1</v>
      </c>
      <c r="Q898" s="146">
        <f t="shared" si="264"/>
        <v>0.10300000000000001</v>
      </c>
      <c r="R898" s="146">
        <f t="shared" si="265"/>
        <v>1.4999999999999999E-2</v>
      </c>
      <c r="S898" s="146">
        <f t="shared" si="266"/>
        <v>2.7000000000000003E-2</v>
      </c>
      <c r="T898" s="146">
        <f t="shared" si="267"/>
        <v>1.3500000000000002E-2</v>
      </c>
      <c r="U898" s="146">
        <f t="shared" si="268"/>
        <v>0</v>
      </c>
      <c r="V898" s="146">
        <f t="shared" si="269"/>
        <v>1.3500000000000002E-2</v>
      </c>
      <c r="W898" s="146">
        <f t="shared" si="270"/>
        <v>1.3500000000000002E-2</v>
      </c>
      <c r="X898" s="146">
        <f t="shared" si="271"/>
        <v>1.3500000000000002E-2</v>
      </c>
    </row>
    <row r="899" spans="2:24" x14ac:dyDescent="0.2">
      <c r="B899" s="1" t="str">
        <f t="shared" si="272"/>
        <v>风系5</v>
      </c>
      <c r="C899" s="72">
        <f t="shared" si="273"/>
        <v>5</v>
      </c>
      <c r="D899" s="71" t="s">
        <v>3158</v>
      </c>
      <c r="E899" s="72" t="str">
        <f t="shared" si="255"/>
        <v>地脉</v>
      </c>
      <c r="F899" s="72"/>
      <c r="G899" s="72">
        <f t="shared" si="256"/>
        <v>25</v>
      </c>
      <c r="H899" s="72">
        <f t="shared" si="257"/>
        <v>15</v>
      </c>
      <c r="I899" s="72">
        <f t="shared" si="258"/>
        <v>28</v>
      </c>
      <c r="J899" s="72">
        <f t="shared" si="259"/>
        <v>8</v>
      </c>
      <c r="K899" s="72">
        <f t="shared" si="260"/>
        <v>23</v>
      </c>
      <c r="L899" s="72">
        <f t="shared" si="261"/>
        <v>0</v>
      </c>
      <c r="M899" s="72">
        <f t="shared" si="262"/>
        <v>10</v>
      </c>
      <c r="N899" s="72">
        <v>0</v>
      </c>
      <c r="O899" s="146">
        <f t="shared" si="263"/>
        <v>1.0150000000000001</v>
      </c>
      <c r="P899" s="157">
        <f>10%</f>
        <v>0.1</v>
      </c>
      <c r="Q899" s="146">
        <f t="shared" si="264"/>
        <v>0.10400000000000001</v>
      </c>
      <c r="R899" s="146">
        <f t="shared" si="265"/>
        <v>0.02</v>
      </c>
      <c r="S899" s="146">
        <f t="shared" si="266"/>
        <v>3.6000000000000004E-2</v>
      </c>
      <c r="T899" s="146">
        <f t="shared" si="267"/>
        <v>1.8000000000000002E-2</v>
      </c>
      <c r="U899" s="146">
        <f t="shared" si="268"/>
        <v>0</v>
      </c>
      <c r="V899" s="146">
        <f t="shared" si="269"/>
        <v>1.8000000000000002E-2</v>
      </c>
      <c r="W899" s="146">
        <f t="shared" si="270"/>
        <v>1.8000000000000002E-2</v>
      </c>
      <c r="X899" s="146">
        <f t="shared" si="271"/>
        <v>1.8000000000000002E-2</v>
      </c>
    </row>
    <row r="900" spans="2:24" x14ac:dyDescent="0.2">
      <c r="B900" s="1" t="str">
        <f t="shared" si="272"/>
        <v>风系6</v>
      </c>
      <c r="C900" s="72">
        <f t="shared" si="273"/>
        <v>6</v>
      </c>
      <c r="D900" s="71" t="s">
        <v>3158</v>
      </c>
      <c r="E900" s="72" t="str">
        <f t="shared" ref="E900:E963" si="274">VLOOKUP(D900,monster_per,2,FALSE)</f>
        <v>地脉</v>
      </c>
      <c r="F900" s="72"/>
      <c r="G900" s="72">
        <f t="shared" ref="G900:G963" si="275">INT(VLOOKUP($C900,monster_lvl,2,FALSE)*(1+VLOOKUP($D900,monster_per,3,FALSE)))</f>
        <v>32</v>
      </c>
      <c r="H900" s="72">
        <f t="shared" ref="H900:H963" si="276">INT(VLOOKUP($C900,monster_lvl,3,FALSE)*(1+VLOOKUP($D900,monster_per,4,FALSE)))</f>
        <v>17</v>
      </c>
      <c r="I900" s="72">
        <f t="shared" ref="I900:I963" si="277">INT(VLOOKUP($C900,monster_lvl,4,FALSE)*(1+VLOOKUP($D900,monster_per,5,FALSE)))</f>
        <v>30</v>
      </c>
      <c r="J900" s="72">
        <f t="shared" ref="J900:J963" si="278">INT(VLOOKUP($C900,monster_lvl,5,FALSE)*(1+VLOOKUP($D900,monster_per,11,FALSE)))</f>
        <v>9</v>
      </c>
      <c r="K900" s="72">
        <f t="shared" ref="K900:K963" si="279">INT(VLOOKUP($C900,monster_lvl,6,FALSE)*(1+VLOOKUP($D900,monster_per,6,FALSE)))</f>
        <v>26</v>
      </c>
      <c r="L900" s="72">
        <f t="shared" ref="L900:L963" si="280">INT(VLOOKUP($C900,monster_lvl,7,FALSE)*(1+VLOOKUP($D900,monster_per,7,FALSE)))</f>
        <v>0</v>
      </c>
      <c r="M900" s="72">
        <f t="shared" ref="M900:M963" si="281">INT(VLOOKUP($C900,monster_lvl,8,FALSE)*(1+VLOOKUP($D900,monster_per,12,FALSE)))</f>
        <v>13</v>
      </c>
      <c r="N900" s="72">
        <v>0</v>
      </c>
      <c r="O900" s="146">
        <f t="shared" ref="O900:O963" si="282">VLOOKUP($C900,monster_lvl,10,FALSE)*(1+VLOOKUP($D900,monster_per,9,FALSE))</f>
        <v>1.038</v>
      </c>
      <c r="P900" s="157">
        <f>10%</f>
        <v>0.1</v>
      </c>
      <c r="Q900" s="146">
        <f t="shared" ref="Q900:Q963" si="283">VLOOKUP($C900,monster_lvl,12,FALSE)*(1+VLOOKUP($D900,monster_per,8,FALSE))</f>
        <v>0.10500000000000001</v>
      </c>
      <c r="R900" s="146">
        <f t="shared" ref="R900:R963" si="284">VLOOKUP($C900,monster_lvl,13,FALSE)*(1+VLOOKUP($D900,monster_per,13,FALSE))</f>
        <v>2.5000000000000001E-2</v>
      </c>
      <c r="S900" s="146">
        <f t="shared" ref="S900:S963" si="285">VLOOKUP($C900,monster_lvl,14,FALSE)*(1+VLOOKUP($D900,monster_per,14,FALSE))</f>
        <v>4.4999999999999998E-2</v>
      </c>
      <c r="T900" s="146">
        <f t="shared" ref="T900:T963" si="286">VLOOKUP($C900,monster_lvl,15,FALSE)*(1+VLOOKUP($D900,monster_per,15,FALSE))</f>
        <v>2.2499999999999999E-2</v>
      </c>
      <c r="U900" s="146">
        <f t="shared" ref="U900:U963" si="287">VLOOKUP($C900,monster_lvl,16,FALSE)*(1+VLOOKUP($D900,monster_per,16,FALSE))</f>
        <v>0</v>
      </c>
      <c r="V900" s="146">
        <f t="shared" ref="V900:V963" si="288">VLOOKUP($C900,monster_lvl,17,FALSE)*(1+VLOOKUP($D900,monster_per,17,FALSE))</f>
        <v>2.2499999999999999E-2</v>
      </c>
      <c r="W900" s="146">
        <f t="shared" ref="W900:W963" si="289">VLOOKUP($C900,monster_lvl,18,FALSE)*(1+VLOOKUP($D900,monster_per,18,FALSE))</f>
        <v>2.2499999999999999E-2</v>
      </c>
      <c r="X900" s="146">
        <f t="shared" ref="X900:X963" si="290">VLOOKUP($C900,monster_lvl,19,FALSE)*(1+VLOOKUP($D900,monster_per,19,FALSE))</f>
        <v>2.2499999999999999E-2</v>
      </c>
    </row>
    <row r="901" spans="2:24" x14ac:dyDescent="0.2">
      <c r="B901" s="1" t="str">
        <f t="shared" ref="B901:B964" si="291">D901&amp;C901</f>
        <v>风系7</v>
      </c>
      <c r="C901" s="72">
        <f t="shared" si="273"/>
        <v>7</v>
      </c>
      <c r="D901" s="71" t="s">
        <v>3158</v>
      </c>
      <c r="E901" s="72" t="str">
        <f t="shared" si="274"/>
        <v>地脉</v>
      </c>
      <c r="F901" s="72"/>
      <c r="G901" s="72">
        <f t="shared" si="275"/>
        <v>45</v>
      </c>
      <c r="H901" s="72">
        <f t="shared" si="276"/>
        <v>19</v>
      </c>
      <c r="I901" s="72">
        <f t="shared" si="277"/>
        <v>33</v>
      </c>
      <c r="J901" s="72">
        <f t="shared" si="278"/>
        <v>10</v>
      </c>
      <c r="K901" s="72">
        <f t="shared" si="279"/>
        <v>28</v>
      </c>
      <c r="L901" s="72">
        <f t="shared" si="280"/>
        <v>0</v>
      </c>
      <c r="M901" s="72">
        <f t="shared" si="281"/>
        <v>16</v>
      </c>
      <c r="N901" s="72">
        <v>0</v>
      </c>
      <c r="O901" s="146">
        <f t="shared" si="282"/>
        <v>1.0609999999999999</v>
      </c>
      <c r="P901" s="157">
        <f>10%</f>
        <v>0.1</v>
      </c>
      <c r="Q901" s="146">
        <f t="shared" si="283"/>
        <v>0.10600000000000001</v>
      </c>
      <c r="R901" s="146">
        <f t="shared" si="284"/>
        <v>3.0000000000000002E-2</v>
      </c>
      <c r="S901" s="146">
        <f t="shared" si="285"/>
        <v>5.3999999999999992E-2</v>
      </c>
      <c r="T901" s="146">
        <f t="shared" si="286"/>
        <v>2.6999999999999996E-2</v>
      </c>
      <c r="U901" s="146">
        <f t="shared" si="287"/>
        <v>0</v>
      </c>
      <c r="V901" s="146">
        <f t="shared" si="288"/>
        <v>2.6999999999999996E-2</v>
      </c>
      <c r="W901" s="146">
        <f t="shared" si="289"/>
        <v>2.6999999999999996E-2</v>
      </c>
      <c r="X901" s="146">
        <f t="shared" si="290"/>
        <v>2.6999999999999996E-2</v>
      </c>
    </row>
    <row r="902" spans="2:24" x14ac:dyDescent="0.2">
      <c r="B902" s="1" t="str">
        <f t="shared" si="291"/>
        <v>风系8</v>
      </c>
      <c r="C902" s="72">
        <f t="shared" si="273"/>
        <v>8</v>
      </c>
      <c r="D902" s="71" t="s">
        <v>3158</v>
      </c>
      <c r="E902" s="72" t="str">
        <f t="shared" si="274"/>
        <v>地脉</v>
      </c>
      <c r="F902" s="72"/>
      <c r="G902" s="72">
        <f t="shared" si="275"/>
        <v>52</v>
      </c>
      <c r="H902" s="72">
        <f t="shared" si="276"/>
        <v>21</v>
      </c>
      <c r="I902" s="72">
        <f t="shared" si="277"/>
        <v>36</v>
      </c>
      <c r="J902" s="72">
        <f t="shared" si="278"/>
        <v>12</v>
      </c>
      <c r="K902" s="72">
        <f t="shared" si="279"/>
        <v>31</v>
      </c>
      <c r="L902" s="72">
        <f t="shared" si="280"/>
        <v>0</v>
      </c>
      <c r="M902" s="72">
        <f t="shared" si="281"/>
        <v>19</v>
      </c>
      <c r="N902" s="72">
        <v>0</v>
      </c>
      <c r="O902" s="146">
        <f t="shared" si="282"/>
        <v>1.0840000000000001</v>
      </c>
      <c r="P902" s="157">
        <f>10%</f>
        <v>0.1</v>
      </c>
      <c r="Q902" s="146">
        <f t="shared" si="283"/>
        <v>0.10700000000000001</v>
      </c>
      <c r="R902" s="146">
        <f t="shared" si="284"/>
        <v>3.5000000000000003E-2</v>
      </c>
      <c r="S902" s="146">
        <f t="shared" si="285"/>
        <v>6.3E-2</v>
      </c>
      <c r="T902" s="146">
        <f t="shared" si="286"/>
        <v>3.15E-2</v>
      </c>
      <c r="U902" s="146">
        <f t="shared" si="287"/>
        <v>0</v>
      </c>
      <c r="V902" s="146">
        <f t="shared" si="288"/>
        <v>3.15E-2</v>
      </c>
      <c r="W902" s="146">
        <f t="shared" si="289"/>
        <v>3.15E-2</v>
      </c>
      <c r="X902" s="146">
        <f t="shared" si="290"/>
        <v>3.15E-2</v>
      </c>
    </row>
    <row r="903" spans="2:24" x14ac:dyDescent="0.2">
      <c r="B903" s="1" t="str">
        <f t="shared" si="291"/>
        <v>风系9</v>
      </c>
      <c r="C903" s="72">
        <f t="shared" si="273"/>
        <v>9</v>
      </c>
      <c r="D903" s="71" t="s">
        <v>3158</v>
      </c>
      <c r="E903" s="72" t="str">
        <f t="shared" si="274"/>
        <v>地脉</v>
      </c>
      <c r="F903" s="72"/>
      <c r="G903" s="72">
        <f t="shared" si="275"/>
        <v>62</v>
      </c>
      <c r="H903" s="72">
        <f t="shared" si="276"/>
        <v>23</v>
      </c>
      <c r="I903" s="72">
        <f t="shared" si="277"/>
        <v>40</v>
      </c>
      <c r="J903" s="72">
        <f t="shared" si="278"/>
        <v>14</v>
      </c>
      <c r="K903" s="72">
        <f t="shared" si="279"/>
        <v>34</v>
      </c>
      <c r="L903" s="72">
        <f t="shared" si="280"/>
        <v>0</v>
      </c>
      <c r="M903" s="72">
        <f t="shared" si="281"/>
        <v>22</v>
      </c>
      <c r="N903" s="72">
        <v>0</v>
      </c>
      <c r="O903" s="146">
        <f t="shared" si="282"/>
        <v>1.107</v>
      </c>
      <c r="P903" s="157">
        <f>10%</f>
        <v>0.1</v>
      </c>
      <c r="Q903" s="146">
        <f t="shared" si="283"/>
        <v>0.10800000000000001</v>
      </c>
      <c r="R903" s="146">
        <f t="shared" si="284"/>
        <v>0.04</v>
      </c>
      <c r="S903" s="146">
        <f t="shared" si="285"/>
        <v>7.1999999999999995E-2</v>
      </c>
      <c r="T903" s="146">
        <f t="shared" si="286"/>
        <v>3.5999999999999997E-2</v>
      </c>
      <c r="U903" s="146">
        <f t="shared" si="287"/>
        <v>0</v>
      </c>
      <c r="V903" s="146">
        <f t="shared" si="288"/>
        <v>3.5999999999999997E-2</v>
      </c>
      <c r="W903" s="146">
        <f t="shared" si="289"/>
        <v>3.5999999999999997E-2</v>
      </c>
      <c r="X903" s="146">
        <f t="shared" si="290"/>
        <v>3.5999999999999997E-2</v>
      </c>
    </row>
    <row r="904" spans="2:24" x14ac:dyDescent="0.2">
      <c r="B904" s="1" t="str">
        <f t="shared" si="291"/>
        <v>风系10</v>
      </c>
      <c r="C904" s="72">
        <f t="shared" si="273"/>
        <v>10</v>
      </c>
      <c r="D904" s="71" t="s">
        <v>3158</v>
      </c>
      <c r="E904" s="72" t="str">
        <f t="shared" si="274"/>
        <v>地脉</v>
      </c>
      <c r="F904" s="72"/>
      <c r="G904" s="72">
        <f t="shared" si="275"/>
        <v>70</v>
      </c>
      <c r="H904" s="72">
        <f t="shared" si="276"/>
        <v>25</v>
      </c>
      <c r="I904" s="72">
        <f t="shared" si="277"/>
        <v>43</v>
      </c>
      <c r="J904" s="72">
        <f t="shared" si="278"/>
        <v>16</v>
      </c>
      <c r="K904" s="72">
        <f t="shared" si="279"/>
        <v>37</v>
      </c>
      <c r="L904" s="72">
        <f t="shared" si="280"/>
        <v>0</v>
      </c>
      <c r="M904" s="72">
        <f t="shared" si="281"/>
        <v>25</v>
      </c>
      <c r="N904" s="72">
        <v>0</v>
      </c>
      <c r="O904" s="146">
        <f t="shared" si="282"/>
        <v>1.1300000000000001</v>
      </c>
      <c r="P904" s="157">
        <f>10%</f>
        <v>0.1</v>
      </c>
      <c r="Q904" s="146">
        <f t="shared" si="283"/>
        <v>0.10900000000000001</v>
      </c>
      <c r="R904" s="146">
        <f t="shared" si="284"/>
        <v>4.4999999999999998E-2</v>
      </c>
      <c r="S904" s="146">
        <f t="shared" si="285"/>
        <v>8.0999999999999989E-2</v>
      </c>
      <c r="T904" s="146">
        <f t="shared" si="286"/>
        <v>4.0499999999999994E-2</v>
      </c>
      <c r="U904" s="146">
        <f t="shared" si="287"/>
        <v>0</v>
      </c>
      <c r="V904" s="146">
        <f t="shared" si="288"/>
        <v>4.0499999999999994E-2</v>
      </c>
      <c r="W904" s="146">
        <f t="shared" si="289"/>
        <v>4.0499999999999994E-2</v>
      </c>
      <c r="X904" s="146">
        <f t="shared" si="290"/>
        <v>4.0499999999999994E-2</v>
      </c>
    </row>
    <row r="905" spans="2:24" x14ac:dyDescent="0.2">
      <c r="B905" s="1" t="str">
        <f t="shared" si="291"/>
        <v>风系11</v>
      </c>
      <c r="C905" s="72">
        <f t="shared" si="273"/>
        <v>11</v>
      </c>
      <c r="D905" s="71" t="s">
        <v>3158</v>
      </c>
      <c r="E905" s="72" t="str">
        <f t="shared" si="274"/>
        <v>地脉</v>
      </c>
      <c r="F905" s="72"/>
      <c r="G905" s="72">
        <f t="shared" si="275"/>
        <v>81</v>
      </c>
      <c r="H905" s="72">
        <f t="shared" si="276"/>
        <v>27</v>
      </c>
      <c r="I905" s="72">
        <f t="shared" si="277"/>
        <v>47</v>
      </c>
      <c r="J905" s="72">
        <f t="shared" si="278"/>
        <v>18</v>
      </c>
      <c r="K905" s="72">
        <f t="shared" si="279"/>
        <v>41</v>
      </c>
      <c r="L905" s="72">
        <f t="shared" si="280"/>
        <v>0</v>
      </c>
      <c r="M905" s="72">
        <f t="shared" si="281"/>
        <v>29</v>
      </c>
      <c r="N905" s="72">
        <v>0</v>
      </c>
      <c r="O905" s="146">
        <f t="shared" si="282"/>
        <v>1.153</v>
      </c>
      <c r="P905" s="157">
        <f>10%</f>
        <v>0.1</v>
      </c>
      <c r="Q905" s="146">
        <f t="shared" si="283"/>
        <v>0.11000000000000001</v>
      </c>
      <c r="R905" s="146">
        <f t="shared" si="284"/>
        <v>4.9999999999999996E-2</v>
      </c>
      <c r="S905" s="146">
        <f t="shared" si="285"/>
        <v>8.9999999999999983E-2</v>
      </c>
      <c r="T905" s="146">
        <f t="shared" si="286"/>
        <v>4.4999999999999991E-2</v>
      </c>
      <c r="U905" s="146">
        <f t="shared" si="287"/>
        <v>0</v>
      </c>
      <c r="V905" s="146">
        <f t="shared" si="288"/>
        <v>4.4999999999999991E-2</v>
      </c>
      <c r="W905" s="146">
        <f t="shared" si="289"/>
        <v>4.4999999999999991E-2</v>
      </c>
      <c r="X905" s="146">
        <f t="shared" si="290"/>
        <v>4.4999999999999991E-2</v>
      </c>
    </row>
    <row r="906" spans="2:24" x14ac:dyDescent="0.2">
      <c r="B906" s="1" t="str">
        <f t="shared" si="291"/>
        <v>风系12</v>
      </c>
      <c r="C906" s="72">
        <f t="shared" si="273"/>
        <v>12</v>
      </c>
      <c r="D906" s="71" t="s">
        <v>3158</v>
      </c>
      <c r="E906" s="72" t="str">
        <f t="shared" si="274"/>
        <v>地脉</v>
      </c>
      <c r="F906" s="72"/>
      <c r="G906" s="72">
        <f t="shared" si="275"/>
        <v>93</v>
      </c>
      <c r="H906" s="72">
        <f t="shared" si="276"/>
        <v>29</v>
      </c>
      <c r="I906" s="72">
        <f t="shared" si="277"/>
        <v>51</v>
      </c>
      <c r="J906" s="72">
        <f t="shared" si="278"/>
        <v>20</v>
      </c>
      <c r="K906" s="72">
        <f t="shared" si="279"/>
        <v>44</v>
      </c>
      <c r="L906" s="72">
        <f t="shared" si="280"/>
        <v>0</v>
      </c>
      <c r="M906" s="72">
        <f t="shared" si="281"/>
        <v>33</v>
      </c>
      <c r="N906" s="72">
        <v>0</v>
      </c>
      <c r="O906" s="146">
        <f t="shared" si="282"/>
        <v>1.1759999999999999</v>
      </c>
      <c r="P906" s="157">
        <f>10%</f>
        <v>0.1</v>
      </c>
      <c r="Q906" s="146">
        <f t="shared" si="283"/>
        <v>0.11100000000000002</v>
      </c>
      <c r="R906" s="146">
        <f t="shared" si="284"/>
        <v>5.4999999999999993E-2</v>
      </c>
      <c r="S906" s="146">
        <f t="shared" si="285"/>
        <v>9.8999999999999977E-2</v>
      </c>
      <c r="T906" s="146">
        <f t="shared" si="286"/>
        <v>4.9499999999999988E-2</v>
      </c>
      <c r="U906" s="146">
        <f t="shared" si="287"/>
        <v>0</v>
      </c>
      <c r="V906" s="146">
        <f t="shared" si="288"/>
        <v>4.9499999999999988E-2</v>
      </c>
      <c r="W906" s="146">
        <f t="shared" si="289"/>
        <v>4.9499999999999988E-2</v>
      </c>
      <c r="X906" s="146">
        <f t="shared" si="290"/>
        <v>4.9499999999999988E-2</v>
      </c>
    </row>
    <row r="907" spans="2:24" x14ac:dyDescent="0.2">
      <c r="B907" s="1" t="str">
        <f t="shared" si="291"/>
        <v>风系13</v>
      </c>
      <c r="C907" s="72">
        <f t="shared" si="273"/>
        <v>13</v>
      </c>
      <c r="D907" s="71" t="s">
        <v>3158</v>
      </c>
      <c r="E907" s="72" t="str">
        <f t="shared" si="274"/>
        <v>地脉</v>
      </c>
      <c r="F907" s="72"/>
      <c r="G907" s="72">
        <f t="shared" si="275"/>
        <v>105</v>
      </c>
      <c r="H907" s="72">
        <f t="shared" si="276"/>
        <v>31</v>
      </c>
      <c r="I907" s="72">
        <f t="shared" si="277"/>
        <v>55</v>
      </c>
      <c r="J907" s="72">
        <f t="shared" si="278"/>
        <v>22</v>
      </c>
      <c r="K907" s="72">
        <f t="shared" si="279"/>
        <v>48</v>
      </c>
      <c r="L907" s="72">
        <f t="shared" si="280"/>
        <v>0</v>
      </c>
      <c r="M907" s="72">
        <f t="shared" si="281"/>
        <v>37</v>
      </c>
      <c r="N907" s="72">
        <v>0</v>
      </c>
      <c r="O907" s="146">
        <f t="shared" si="282"/>
        <v>1.1990000000000001</v>
      </c>
      <c r="P907" s="157">
        <f>10%</f>
        <v>0.1</v>
      </c>
      <c r="Q907" s="146">
        <f t="shared" si="283"/>
        <v>0.11200000000000002</v>
      </c>
      <c r="R907" s="146">
        <f t="shared" si="284"/>
        <v>5.9999999999999991E-2</v>
      </c>
      <c r="S907" s="146">
        <f t="shared" si="285"/>
        <v>0.10799999999999998</v>
      </c>
      <c r="T907" s="146">
        <f t="shared" si="286"/>
        <v>5.3999999999999992E-2</v>
      </c>
      <c r="U907" s="146">
        <f t="shared" si="287"/>
        <v>0</v>
      </c>
      <c r="V907" s="146">
        <f t="shared" si="288"/>
        <v>5.3999999999999992E-2</v>
      </c>
      <c r="W907" s="146">
        <f t="shared" si="289"/>
        <v>5.3999999999999992E-2</v>
      </c>
      <c r="X907" s="146">
        <f t="shared" si="290"/>
        <v>5.3999999999999992E-2</v>
      </c>
    </row>
    <row r="908" spans="2:24" x14ac:dyDescent="0.2">
      <c r="B908" s="1" t="str">
        <f t="shared" si="291"/>
        <v>风系14</v>
      </c>
      <c r="C908" s="72">
        <f t="shared" si="273"/>
        <v>14</v>
      </c>
      <c r="D908" s="71" t="s">
        <v>3158</v>
      </c>
      <c r="E908" s="72" t="str">
        <f t="shared" si="274"/>
        <v>地脉</v>
      </c>
      <c r="F908" s="72"/>
      <c r="G908" s="72">
        <f t="shared" si="275"/>
        <v>117</v>
      </c>
      <c r="H908" s="72">
        <f t="shared" si="276"/>
        <v>34</v>
      </c>
      <c r="I908" s="72">
        <f t="shared" si="277"/>
        <v>60</v>
      </c>
      <c r="J908" s="72">
        <f t="shared" si="278"/>
        <v>25</v>
      </c>
      <c r="K908" s="72">
        <f t="shared" si="279"/>
        <v>52</v>
      </c>
      <c r="L908" s="72">
        <f t="shared" si="280"/>
        <v>0</v>
      </c>
      <c r="M908" s="72">
        <f t="shared" si="281"/>
        <v>41</v>
      </c>
      <c r="N908" s="72">
        <v>0</v>
      </c>
      <c r="O908" s="146">
        <f t="shared" si="282"/>
        <v>1.222</v>
      </c>
      <c r="P908" s="157">
        <f>10%</f>
        <v>0.1</v>
      </c>
      <c r="Q908" s="146">
        <f t="shared" si="283"/>
        <v>0.11300000000000002</v>
      </c>
      <c r="R908" s="146">
        <f t="shared" si="284"/>
        <v>6.4999999999999988E-2</v>
      </c>
      <c r="S908" s="146">
        <f t="shared" si="285"/>
        <v>0.11699999999999999</v>
      </c>
      <c r="T908" s="146">
        <f t="shared" si="286"/>
        <v>5.8499999999999996E-2</v>
      </c>
      <c r="U908" s="146">
        <f t="shared" si="287"/>
        <v>0</v>
      </c>
      <c r="V908" s="146">
        <f t="shared" si="288"/>
        <v>5.8499999999999996E-2</v>
      </c>
      <c r="W908" s="146">
        <f t="shared" si="289"/>
        <v>5.8499999999999996E-2</v>
      </c>
      <c r="X908" s="146">
        <f t="shared" si="290"/>
        <v>5.8499999999999996E-2</v>
      </c>
    </row>
    <row r="909" spans="2:24" x14ac:dyDescent="0.2">
      <c r="B909" s="1" t="str">
        <f t="shared" si="291"/>
        <v>风系15</v>
      </c>
      <c r="C909" s="72">
        <f t="shared" si="273"/>
        <v>15</v>
      </c>
      <c r="D909" s="71" t="s">
        <v>3158</v>
      </c>
      <c r="E909" s="72" t="str">
        <f t="shared" si="274"/>
        <v>地脉</v>
      </c>
      <c r="F909" s="72"/>
      <c r="G909" s="72">
        <f t="shared" si="275"/>
        <v>132</v>
      </c>
      <c r="H909" s="72">
        <f t="shared" si="276"/>
        <v>37</v>
      </c>
      <c r="I909" s="72">
        <f t="shared" si="277"/>
        <v>64</v>
      </c>
      <c r="J909" s="72">
        <f t="shared" si="278"/>
        <v>27</v>
      </c>
      <c r="K909" s="72">
        <f t="shared" si="279"/>
        <v>57</v>
      </c>
      <c r="L909" s="72">
        <f t="shared" si="280"/>
        <v>0</v>
      </c>
      <c r="M909" s="72">
        <f t="shared" si="281"/>
        <v>45</v>
      </c>
      <c r="N909" s="72">
        <v>0</v>
      </c>
      <c r="O909" s="146">
        <f t="shared" si="282"/>
        <v>1.2450000000000001</v>
      </c>
      <c r="P909" s="157">
        <f>10%</f>
        <v>0.1</v>
      </c>
      <c r="Q909" s="146">
        <f t="shared" si="283"/>
        <v>0.11400000000000002</v>
      </c>
      <c r="R909" s="146">
        <f t="shared" si="284"/>
        <v>6.9999999999999993E-2</v>
      </c>
      <c r="S909" s="146">
        <f t="shared" si="285"/>
        <v>0.126</v>
      </c>
      <c r="T909" s="146">
        <f t="shared" si="286"/>
        <v>6.3E-2</v>
      </c>
      <c r="U909" s="146">
        <f t="shared" si="287"/>
        <v>0</v>
      </c>
      <c r="V909" s="146">
        <f t="shared" si="288"/>
        <v>6.3E-2</v>
      </c>
      <c r="W909" s="146">
        <f t="shared" si="289"/>
        <v>6.3E-2</v>
      </c>
      <c r="X909" s="146">
        <f t="shared" si="290"/>
        <v>6.3E-2</v>
      </c>
    </row>
    <row r="910" spans="2:24" x14ac:dyDescent="0.2">
      <c r="B910" s="1" t="str">
        <f t="shared" si="291"/>
        <v>风系16</v>
      </c>
      <c r="C910" s="72">
        <f t="shared" si="273"/>
        <v>16</v>
      </c>
      <c r="D910" s="71" t="s">
        <v>3158</v>
      </c>
      <c r="E910" s="72" t="str">
        <f t="shared" si="274"/>
        <v>地脉</v>
      </c>
      <c r="F910" s="72"/>
      <c r="G910" s="72">
        <f t="shared" si="275"/>
        <v>145</v>
      </c>
      <c r="H910" s="72">
        <f t="shared" si="276"/>
        <v>40</v>
      </c>
      <c r="I910" s="72">
        <f t="shared" si="277"/>
        <v>69</v>
      </c>
      <c r="J910" s="72">
        <f t="shared" si="278"/>
        <v>29</v>
      </c>
      <c r="K910" s="72">
        <f t="shared" si="279"/>
        <v>61</v>
      </c>
      <c r="L910" s="72">
        <f t="shared" si="280"/>
        <v>0</v>
      </c>
      <c r="M910" s="72">
        <f t="shared" si="281"/>
        <v>49</v>
      </c>
      <c r="N910" s="72">
        <v>0</v>
      </c>
      <c r="O910" s="146">
        <f t="shared" si="282"/>
        <v>1.268</v>
      </c>
      <c r="P910" s="157">
        <f>10%</f>
        <v>0.1</v>
      </c>
      <c r="Q910" s="146">
        <f t="shared" si="283"/>
        <v>0.11500000000000002</v>
      </c>
      <c r="R910" s="146">
        <f t="shared" si="284"/>
        <v>7.4999999999999997E-2</v>
      </c>
      <c r="S910" s="146">
        <f t="shared" si="285"/>
        <v>0.13500000000000001</v>
      </c>
      <c r="T910" s="146">
        <f t="shared" si="286"/>
        <v>6.7500000000000004E-2</v>
      </c>
      <c r="U910" s="146">
        <f t="shared" si="287"/>
        <v>0</v>
      </c>
      <c r="V910" s="146">
        <f t="shared" si="288"/>
        <v>6.7500000000000004E-2</v>
      </c>
      <c r="W910" s="146">
        <f t="shared" si="289"/>
        <v>6.7500000000000004E-2</v>
      </c>
      <c r="X910" s="146">
        <f t="shared" si="290"/>
        <v>6.7500000000000004E-2</v>
      </c>
    </row>
    <row r="911" spans="2:24" x14ac:dyDescent="0.2">
      <c r="B911" s="1" t="str">
        <f t="shared" si="291"/>
        <v>风系17</v>
      </c>
      <c r="C911" s="72">
        <f t="shared" si="273"/>
        <v>17</v>
      </c>
      <c r="D911" s="71" t="s">
        <v>3158</v>
      </c>
      <c r="E911" s="72" t="str">
        <f t="shared" si="274"/>
        <v>地脉</v>
      </c>
      <c r="F911" s="72"/>
      <c r="G911" s="72">
        <f t="shared" si="275"/>
        <v>158</v>
      </c>
      <c r="H911" s="72">
        <f t="shared" si="276"/>
        <v>43</v>
      </c>
      <c r="I911" s="72">
        <f t="shared" si="277"/>
        <v>74</v>
      </c>
      <c r="J911" s="72">
        <f t="shared" si="278"/>
        <v>32</v>
      </c>
      <c r="K911" s="72">
        <f t="shared" si="279"/>
        <v>66</v>
      </c>
      <c r="L911" s="72">
        <f t="shared" si="280"/>
        <v>0</v>
      </c>
      <c r="M911" s="72">
        <f t="shared" si="281"/>
        <v>54</v>
      </c>
      <c r="N911" s="72">
        <v>0</v>
      </c>
      <c r="O911" s="146">
        <f t="shared" si="282"/>
        <v>1.2909999999999999</v>
      </c>
      <c r="P911" s="157">
        <f>10%</f>
        <v>0.1</v>
      </c>
      <c r="Q911" s="146">
        <f t="shared" si="283"/>
        <v>0.11600000000000002</v>
      </c>
      <c r="R911" s="146">
        <f t="shared" si="284"/>
        <v>0.08</v>
      </c>
      <c r="S911" s="146">
        <f t="shared" si="285"/>
        <v>0.14400000000000002</v>
      </c>
      <c r="T911" s="146">
        <f t="shared" si="286"/>
        <v>7.2000000000000008E-2</v>
      </c>
      <c r="U911" s="146">
        <f t="shared" si="287"/>
        <v>0</v>
      </c>
      <c r="V911" s="146">
        <f t="shared" si="288"/>
        <v>7.2000000000000008E-2</v>
      </c>
      <c r="W911" s="146">
        <f t="shared" si="289"/>
        <v>7.2000000000000008E-2</v>
      </c>
      <c r="X911" s="146">
        <f t="shared" si="290"/>
        <v>7.2000000000000008E-2</v>
      </c>
    </row>
    <row r="912" spans="2:24" x14ac:dyDescent="0.2">
      <c r="B912" s="1" t="str">
        <f t="shared" si="291"/>
        <v>风系18</v>
      </c>
      <c r="C912" s="72">
        <f t="shared" si="273"/>
        <v>18</v>
      </c>
      <c r="D912" s="71" t="s">
        <v>3158</v>
      </c>
      <c r="E912" s="72" t="str">
        <f t="shared" si="274"/>
        <v>地脉</v>
      </c>
      <c r="F912" s="72"/>
      <c r="G912" s="72">
        <f t="shared" si="275"/>
        <v>170</v>
      </c>
      <c r="H912" s="72">
        <f t="shared" si="276"/>
        <v>46</v>
      </c>
      <c r="I912" s="72">
        <f t="shared" si="277"/>
        <v>80</v>
      </c>
      <c r="J912" s="72">
        <f t="shared" si="278"/>
        <v>35</v>
      </c>
      <c r="K912" s="72">
        <f t="shared" si="279"/>
        <v>70</v>
      </c>
      <c r="L912" s="72">
        <f t="shared" si="280"/>
        <v>0</v>
      </c>
      <c r="M912" s="72">
        <f t="shared" si="281"/>
        <v>59</v>
      </c>
      <c r="N912" s="72">
        <v>0</v>
      </c>
      <c r="O912" s="146">
        <f t="shared" si="282"/>
        <v>1.3140000000000001</v>
      </c>
      <c r="P912" s="157">
        <f>10%</f>
        <v>0.1</v>
      </c>
      <c r="Q912" s="146">
        <f t="shared" si="283"/>
        <v>0.11700000000000002</v>
      </c>
      <c r="R912" s="146">
        <f t="shared" si="284"/>
        <v>8.5000000000000006E-2</v>
      </c>
      <c r="S912" s="146">
        <f t="shared" si="285"/>
        <v>0.15300000000000002</v>
      </c>
      <c r="T912" s="146">
        <f t="shared" si="286"/>
        <v>7.6500000000000012E-2</v>
      </c>
      <c r="U912" s="146">
        <f t="shared" si="287"/>
        <v>0</v>
      </c>
      <c r="V912" s="146">
        <f t="shared" si="288"/>
        <v>7.6500000000000012E-2</v>
      </c>
      <c r="W912" s="146">
        <f t="shared" si="289"/>
        <v>7.6500000000000012E-2</v>
      </c>
      <c r="X912" s="146">
        <f t="shared" si="290"/>
        <v>7.6500000000000012E-2</v>
      </c>
    </row>
    <row r="913" spans="2:24" x14ac:dyDescent="0.2">
      <c r="B913" s="1" t="str">
        <f t="shared" si="291"/>
        <v>风系19</v>
      </c>
      <c r="C913" s="72">
        <f t="shared" si="273"/>
        <v>19</v>
      </c>
      <c r="D913" s="71" t="s">
        <v>3158</v>
      </c>
      <c r="E913" s="72" t="str">
        <f t="shared" si="274"/>
        <v>地脉</v>
      </c>
      <c r="F913" s="72"/>
      <c r="G913" s="72">
        <f t="shared" si="275"/>
        <v>183</v>
      </c>
      <c r="H913" s="72">
        <f t="shared" si="276"/>
        <v>49</v>
      </c>
      <c r="I913" s="72">
        <f t="shared" si="277"/>
        <v>85</v>
      </c>
      <c r="J913" s="72">
        <f t="shared" si="278"/>
        <v>37</v>
      </c>
      <c r="K913" s="72">
        <f t="shared" si="279"/>
        <v>75</v>
      </c>
      <c r="L913" s="72">
        <f t="shared" si="280"/>
        <v>0</v>
      </c>
      <c r="M913" s="72">
        <f t="shared" si="281"/>
        <v>64</v>
      </c>
      <c r="N913" s="72">
        <v>0</v>
      </c>
      <c r="O913" s="146">
        <f t="shared" si="282"/>
        <v>1.337</v>
      </c>
      <c r="P913" s="157">
        <f>10%</f>
        <v>0.1</v>
      </c>
      <c r="Q913" s="146">
        <f t="shared" si="283"/>
        <v>0.11800000000000002</v>
      </c>
      <c r="R913" s="146">
        <f t="shared" si="284"/>
        <v>9.0000000000000011E-2</v>
      </c>
      <c r="S913" s="146">
        <f t="shared" si="285"/>
        <v>0.16200000000000003</v>
      </c>
      <c r="T913" s="146">
        <f t="shared" si="286"/>
        <v>8.1000000000000016E-2</v>
      </c>
      <c r="U913" s="146">
        <f t="shared" si="287"/>
        <v>0</v>
      </c>
      <c r="V913" s="146">
        <f t="shared" si="288"/>
        <v>8.1000000000000016E-2</v>
      </c>
      <c r="W913" s="146">
        <f t="shared" si="289"/>
        <v>8.1000000000000016E-2</v>
      </c>
      <c r="X913" s="146">
        <f t="shared" si="290"/>
        <v>8.1000000000000016E-2</v>
      </c>
    </row>
    <row r="914" spans="2:24" x14ac:dyDescent="0.2">
      <c r="B914" s="1" t="str">
        <f t="shared" si="291"/>
        <v>风系20</v>
      </c>
      <c r="C914" s="72">
        <f t="shared" si="273"/>
        <v>20</v>
      </c>
      <c r="D914" s="71" t="s">
        <v>3158</v>
      </c>
      <c r="E914" s="72" t="str">
        <f t="shared" si="274"/>
        <v>地脉</v>
      </c>
      <c r="F914" s="72"/>
      <c r="G914" s="72">
        <f t="shared" si="275"/>
        <v>198</v>
      </c>
      <c r="H914" s="72">
        <f t="shared" si="276"/>
        <v>52</v>
      </c>
      <c r="I914" s="72">
        <f t="shared" si="277"/>
        <v>91</v>
      </c>
      <c r="J914" s="72">
        <f t="shared" si="278"/>
        <v>40</v>
      </c>
      <c r="K914" s="72">
        <f t="shared" si="279"/>
        <v>81</v>
      </c>
      <c r="L914" s="72">
        <f t="shared" si="280"/>
        <v>0</v>
      </c>
      <c r="M914" s="72">
        <f t="shared" si="281"/>
        <v>69</v>
      </c>
      <c r="N914" s="72">
        <v>0</v>
      </c>
      <c r="O914" s="146">
        <f t="shared" si="282"/>
        <v>1.36</v>
      </c>
      <c r="P914" s="157">
        <f>10%</f>
        <v>0.1</v>
      </c>
      <c r="Q914" s="146">
        <f t="shared" si="283"/>
        <v>0.11900000000000002</v>
      </c>
      <c r="R914" s="146">
        <f t="shared" si="284"/>
        <v>9.5000000000000015E-2</v>
      </c>
      <c r="S914" s="146">
        <f t="shared" si="285"/>
        <v>0.17100000000000004</v>
      </c>
      <c r="T914" s="146">
        <f t="shared" si="286"/>
        <v>8.550000000000002E-2</v>
      </c>
      <c r="U914" s="146">
        <f t="shared" si="287"/>
        <v>0</v>
      </c>
      <c r="V914" s="146">
        <f t="shared" si="288"/>
        <v>8.550000000000002E-2</v>
      </c>
      <c r="W914" s="146">
        <f t="shared" si="289"/>
        <v>8.550000000000002E-2</v>
      </c>
      <c r="X914" s="146">
        <f t="shared" si="290"/>
        <v>8.550000000000002E-2</v>
      </c>
    </row>
    <row r="915" spans="2:24" x14ac:dyDescent="0.2">
      <c r="B915" s="1" t="str">
        <f t="shared" si="291"/>
        <v>风系21</v>
      </c>
      <c r="C915" s="72">
        <f t="shared" si="273"/>
        <v>21</v>
      </c>
      <c r="D915" s="71" t="s">
        <v>3158</v>
      </c>
      <c r="E915" s="72" t="str">
        <f t="shared" si="274"/>
        <v>地脉</v>
      </c>
      <c r="F915" s="72"/>
      <c r="G915" s="72">
        <f t="shared" si="275"/>
        <v>213</v>
      </c>
      <c r="H915" s="72">
        <f t="shared" si="276"/>
        <v>55</v>
      </c>
      <c r="I915" s="72">
        <f t="shared" si="277"/>
        <v>97</v>
      </c>
      <c r="J915" s="72">
        <f t="shared" si="278"/>
        <v>44</v>
      </c>
      <c r="K915" s="72">
        <f t="shared" si="279"/>
        <v>86</v>
      </c>
      <c r="L915" s="72">
        <f t="shared" si="280"/>
        <v>0</v>
      </c>
      <c r="M915" s="72">
        <f t="shared" si="281"/>
        <v>74</v>
      </c>
      <c r="N915" s="72">
        <v>0</v>
      </c>
      <c r="O915" s="146">
        <f t="shared" si="282"/>
        <v>1.383</v>
      </c>
      <c r="P915" s="157">
        <f>10%</f>
        <v>0.1</v>
      </c>
      <c r="Q915" s="146">
        <f t="shared" si="283"/>
        <v>0.12000000000000002</v>
      </c>
      <c r="R915" s="146">
        <f t="shared" si="284"/>
        <v>0.10000000000000002</v>
      </c>
      <c r="S915" s="146">
        <f t="shared" si="285"/>
        <v>0.18000000000000005</v>
      </c>
      <c r="T915" s="146">
        <f t="shared" si="286"/>
        <v>9.0000000000000024E-2</v>
      </c>
      <c r="U915" s="146">
        <f t="shared" si="287"/>
        <v>0</v>
      </c>
      <c r="V915" s="146">
        <f t="shared" si="288"/>
        <v>9.0000000000000024E-2</v>
      </c>
      <c r="W915" s="146">
        <f t="shared" si="289"/>
        <v>9.0000000000000024E-2</v>
      </c>
      <c r="X915" s="146">
        <f t="shared" si="290"/>
        <v>9.0000000000000024E-2</v>
      </c>
    </row>
    <row r="916" spans="2:24" x14ac:dyDescent="0.2">
      <c r="B916" s="1" t="str">
        <f t="shared" si="291"/>
        <v>风系22</v>
      </c>
      <c r="C916" s="72">
        <f t="shared" si="273"/>
        <v>22</v>
      </c>
      <c r="D916" s="71" t="s">
        <v>3158</v>
      </c>
      <c r="E916" s="72" t="str">
        <f t="shared" si="274"/>
        <v>地脉</v>
      </c>
      <c r="F916" s="72"/>
      <c r="G916" s="72">
        <f t="shared" si="275"/>
        <v>227</v>
      </c>
      <c r="H916" s="72">
        <f t="shared" si="276"/>
        <v>58</v>
      </c>
      <c r="I916" s="72">
        <f t="shared" si="277"/>
        <v>103</v>
      </c>
      <c r="J916" s="72">
        <f t="shared" si="278"/>
        <v>46</v>
      </c>
      <c r="K916" s="72">
        <f t="shared" si="279"/>
        <v>92</v>
      </c>
      <c r="L916" s="72">
        <f t="shared" si="280"/>
        <v>0</v>
      </c>
      <c r="M916" s="72">
        <f t="shared" si="281"/>
        <v>79</v>
      </c>
      <c r="N916" s="72">
        <v>0</v>
      </c>
      <c r="O916" s="146">
        <f t="shared" si="282"/>
        <v>1.4059999999999999</v>
      </c>
      <c r="P916" s="157">
        <f>10%</f>
        <v>0.1</v>
      </c>
      <c r="Q916" s="146">
        <f t="shared" si="283"/>
        <v>0.12100000000000002</v>
      </c>
      <c r="R916" s="146">
        <f t="shared" si="284"/>
        <v>0.10500000000000002</v>
      </c>
      <c r="S916" s="146">
        <f t="shared" si="285"/>
        <v>0.18900000000000006</v>
      </c>
      <c r="T916" s="146">
        <f t="shared" si="286"/>
        <v>9.4500000000000028E-2</v>
      </c>
      <c r="U916" s="146">
        <f t="shared" si="287"/>
        <v>0</v>
      </c>
      <c r="V916" s="146">
        <f t="shared" si="288"/>
        <v>9.4500000000000028E-2</v>
      </c>
      <c r="W916" s="146">
        <f t="shared" si="289"/>
        <v>9.4500000000000028E-2</v>
      </c>
      <c r="X916" s="146">
        <f t="shared" si="290"/>
        <v>9.4500000000000028E-2</v>
      </c>
    </row>
    <row r="917" spans="2:24" x14ac:dyDescent="0.2">
      <c r="B917" s="1" t="str">
        <f t="shared" si="291"/>
        <v>风系23</v>
      </c>
      <c r="C917" s="72">
        <f t="shared" si="273"/>
        <v>23</v>
      </c>
      <c r="D917" s="71" t="s">
        <v>3158</v>
      </c>
      <c r="E917" s="72" t="str">
        <f t="shared" si="274"/>
        <v>地脉</v>
      </c>
      <c r="F917" s="72"/>
      <c r="G917" s="72">
        <f t="shared" si="275"/>
        <v>242</v>
      </c>
      <c r="H917" s="72">
        <f t="shared" si="276"/>
        <v>61</v>
      </c>
      <c r="I917" s="72">
        <f t="shared" si="277"/>
        <v>110</v>
      </c>
      <c r="J917" s="72">
        <f t="shared" si="278"/>
        <v>50</v>
      </c>
      <c r="K917" s="72">
        <f t="shared" si="279"/>
        <v>97</v>
      </c>
      <c r="L917" s="72">
        <f t="shared" si="280"/>
        <v>0</v>
      </c>
      <c r="M917" s="72">
        <f t="shared" si="281"/>
        <v>84</v>
      </c>
      <c r="N917" s="72">
        <v>0</v>
      </c>
      <c r="O917" s="146">
        <f t="shared" si="282"/>
        <v>1.429</v>
      </c>
      <c r="P917" s="157">
        <f>10%</f>
        <v>0.1</v>
      </c>
      <c r="Q917" s="146">
        <f t="shared" si="283"/>
        <v>0.12200000000000003</v>
      </c>
      <c r="R917" s="146">
        <f t="shared" si="284"/>
        <v>0.11000000000000003</v>
      </c>
      <c r="S917" s="146">
        <f t="shared" si="285"/>
        <v>0.19800000000000006</v>
      </c>
      <c r="T917" s="146">
        <f t="shared" si="286"/>
        <v>9.9000000000000032E-2</v>
      </c>
      <c r="U917" s="146">
        <f t="shared" si="287"/>
        <v>0</v>
      </c>
      <c r="V917" s="146">
        <f t="shared" si="288"/>
        <v>9.9000000000000032E-2</v>
      </c>
      <c r="W917" s="146">
        <f t="shared" si="289"/>
        <v>9.9000000000000032E-2</v>
      </c>
      <c r="X917" s="146">
        <f t="shared" si="290"/>
        <v>9.9000000000000032E-2</v>
      </c>
    </row>
    <row r="918" spans="2:24" x14ac:dyDescent="0.2">
      <c r="B918" s="1" t="str">
        <f t="shared" si="291"/>
        <v>风系24</v>
      </c>
      <c r="C918" s="72">
        <f t="shared" si="273"/>
        <v>24</v>
      </c>
      <c r="D918" s="71" t="s">
        <v>3158</v>
      </c>
      <c r="E918" s="72" t="str">
        <f t="shared" si="274"/>
        <v>地脉</v>
      </c>
      <c r="F918" s="72"/>
      <c r="G918" s="72">
        <f t="shared" si="275"/>
        <v>258</v>
      </c>
      <c r="H918" s="72">
        <f t="shared" si="276"/>
        <v>64</v>
      </c>
      <c r="I918" s="72">
        <f t="shared" si="277"/>
        <v>116</v>
      </c>
      <c r="J918" s="72">
        <f t="shared" si="278"/>
        <v>53</v>
      </c>
      <c r="K918" s="72">
        <f t="shared" si="279"/>
        <v>103</v>
      </c>
      <c r="L918" s="72">
        <f t="shared" si="280"/>
        <v>0</v>
      </c>
      <c r="M918" s="72">
        <f t="shared" si="281"/>
        <v>90</v>
      </c>
      <c r="N918" s="72">
        <v>0</v>
      </c>
      <c r="O918" s="146">
        <f t="shared" si="282"/>
        <v>1.452</v>
      </c>
      <c r="P918" s="157">
        <f>10%</f>
        <v>0.1</v>
      </c>
      <c r="Q918" s="146">
        <f t="shared" si="283"/>
        <v>0.12300000000000003</v>
      </c>
      <c r="R918" s="146">
        <f t="shared" si="284"/>
        <v>0.11500000000000003</v>
      </c>
      <c r="S918" s="146">
        <f t="shared" si="285"/>
        <v>0.20700000000000007</v>
      </c>
      <c r="T918" s="146">
        <f t="shared" si="286"/>
        <v>0.10350000000000004</v>
      </c>
      <c r="U918" s="146">
        <f t="shared" si="287"/>
        <v>0</v>
      </c>
      <c r="V918" s="146">
        <f t="shared" si="288"/>
        <v>0.10350000000000004</v>
      </c>
      <c r="W918" s="146">
        <f t="shared" si="289"/>
        <v>0.10350000000000004</v>
      </c>
      <c r="X918" s="146">
        <f t="shared" si="290"/>
        <v>0.10350000000000004</v>
      </c>
    </row>
    <row r="919" spans="2:24" x14ac:dyDescent="0.2">
      <c r="B919" s="1" t="str">
        <f t="shared" si="291"/>
        <v>风系25</v>
      </c>
      <c r="C919" s="72">
        <f t="shared" si="273"/>
        <v>25</v>
      </c>
      <c r="D919" s="71" t="s">
        <v>3158</v>
      </c>
      <c r="E919" s="72" t="str">
        <f t="shared" si="274"/>
        <v>地脉</v>
      </c>
      <c r="F919" s="72"/>
      <c r="G919" s="72">
        <f t="shared" si="275"/>
        <v>275</v>
      </c>
      <c r="H919" s="72">
        <f t="shared" si="276"/>
        <v>67</v>
      </c>
      <c r="I919" s="72">
        <f t="shared" si="277"/>
        <v>123</v>
      </c>
      <c r="J919" s="72">
        <f t="shared" si="278"/>
        <v>56</v>
      </c>
      <c r="K919" s="72">
        <f t="shared" si="279"/>
        <v>109</v>
      </c>
      <c r="L919" s="72">
        <f t="shared" si="280"/>
        <v>0</v>
      </c>
      <c r="M919" s="72">
        <f t="shared" si="281"/>
        <v>96</v>
      </c>
      <c r="N919" s="72">
        <v>0</v>
      </c>
      <c r="O919" s="146">
        <f t="shared" si="282"/>
        <v>1.4750000000000001</v>
      </c>
      <c r="P919" s="157">
        <f>10%</f>
        <v>0.1</v>
      </c>
      <c r="Q919" s="146">
        <f t="shared" si="283"/>
        <v>0.12400000000000003</v>
      </c>
      <c r="R919" s="146">
        <f t="shared" si="284"/>
        <v>0.12000000000000004</v>
      </c>
      <c r="S919" s="146">
        <f t="shared" si="285"/>
        <v>0.21600000000000008</v>
      </c>
      <c r="T919" s="146">
        <f t="shared" si="286"/>
        <v>0.10800000000000004</v>
      </c>
      <c r="U919" s="146">
        <f t="shared" si="287"/>
        <v>0</v>
      </c>
      <c r="V919" s="146">
        <f t="shared" si="288"/>
        <v>0.10800000000000004</v>
      </c>
      <c r="W919" s="146">
        <f t="shared" si="289"/>
        <v>0.10800000000000004</v>
      </c>
      <c r="X919" s="146">
        <f t="shared" si="290"/>
        <v>0.10800000000000004</v>
      </c>
    </row>
    <row r="920" spans="2:24" x14ac:dyDescent="0.2">
      <c r="B920" s="1" t="str">
        <f t="shared" si="291"/>
        <v>风系26</v>
      </c>
      <c r="C920" s="72">
        <f t="shared" si="273"/>
        <v>26</v>
      </c>
      <c r="D920" s="71" t="s">
        <v>3158</v>
      </c>
      <c r="E920" s="72" t="str">
        <f t="shared" si="274"/>
        <v>地脉</v>
      </c>
      <c r="F920" s="72"/>
      <c r="G920" s="72">
        <f t="shared" si="275"/>
        <v>292</v>
      </c>
      <c r="H920" s="72">
        <f t="shared" si="276"/>
        <v>70</v>
      </c>
      <c r="I920" s="72">
        <f t="shared" si="277"/>
        <v>130</v>
      </c>
      <c r="J920" s="72">
        <f t="shared" si="278"/>
        <v>60</v>
      </c>
      <c r="K920" s="72">
        <f t="shared" si="279"/>
        <v>115</v>
      </c>
      <c r="L920" s="72">
        <f t="shared" si="280"/>
        <v>0</v>
      </c>
      <c r="M920" s="72">
        <f t="shared" si="281"/>
        <v>102</v>
      </c>
      <c r="N920" s="72">
        <v>0</v>
      </c>
      <c r="O920" s="146">
        <f t="shared" si="282"/>
        <v>1.498</v>
      </c>
      <c r="P920" s="157">
        <f>10%</f>
        <v>0.1</v>
      </c>
      <c r="Q920" s="146">
        <f t="shared" si="283"/>
        <v>0.12500000000000003</v>
      </c>
      <c r="R920" s="146">
        <f t="shared" si="284"/>
        <v>0.12500000000000003</v>
      </c>
      <c r="S920" s="146">
        <f t="shared" si="285"/>
        <v>0.22500000000000009</v>
      </c>
      <c r="T920" s="146">
        <f t="shared" si="286"/>
        <v>0.11250000000000004</v>
      </c>
      <c r="U920" s="146">
        <f t="shared" si="287"/>
        <v>0</v>
      </c>
      <c r="V920" s="146">
        <f t="shared" si="288"/>
        <v>0.11250000000000004</v>
      </c>
      <c r="W920" s="146">
        <f t="shared" si="289"/>
        <v>0.11250000000000004</v>
      </c>
      <c r="X920" s="146">
        <f t="shared" si="290"/>
        <v>0.11250000000000004</v>
      </c>
    </row>
    <row r="921" spans="2:24" x14ac:dyDescent="0.2">
      <c r="B921" s="1" t="str">
        <f t="shared" si="291"/>
        <v>风系27</v>
      </c>
      <c r="C921" s="72">
        <f t="shared" si="273"/>
        <v>27</v>
      </c>
      <c r="D921" s="71" t="s">
        <v>3158</v>
      </c>
      <c r="E921" s="72" t="str">
        <f t="shared" si="274"/>
        <v>地脉</v>
      </c>
      <c r="F921" s="72"/>
      <c r="G921" s="72">
        <f t="shared" si="275"/>
        <v>309</v>
      </c>
      <c r="H921" s="72">
        <f t="shared" si="276"/>
        <v>73</v>
      </c>
      <c r="I921" s="72">
        <f t="shared" si="277"/>
        <v>137</v>
      </c>
      <c r="J921" s="72">
        <f t="shared" si="278"/>
        <v>63</v>
      </c>
      <c r="K921" s="72">
        <f t="shared" si="279"/>
        <v>122</v>
      </c>
      <c r="L921" s="72">
        <f t="shared" si="280"/>
        <v>0</v>
      </c>
      <c r="M921" s="72">
        <f t="shared" si="281"/>
        <v>108</v>
      </c>
      <c r="N921" s="72">
        <v>0</v>
      </c>
      <c r="O921" s="146">
        <f t="shared" si="282"/>
        <v>1.5209999999999999</v>
      </c>
      <c r="P921" s="157">
        <f>10%</f>
        <v>0.1</v>
      </c>
      <c r="Q921" s="146">
        <f t="shared" si="283"/>
        <v>0.12600000000000003</v>
      </c>
      <c r="R921" s="146">
        <f t="shared" si="284"/>
        <v>0.13000000000000003</v>
      </c>
      <c r="S921" s="146">
        <f t="shared" si="285"/>
        <v>0.2340000000000001</v>
      </c>
      <c r="T921" s="146">
        <f t="shared" si="286"/>
        <v>0.11700000000000005</v>
      </c>
      <c r="U921" s="146">
        <f t="shared" si="287"/>
        <v>0</v>
      </c>
      <c r="V921" s="146">
        <f t="shared" si="288"/>
        <v>0.11700000000000005</v>
      </c>
      <c r="W921" s="146">
        <f t="shared" si="289"/>
        <v>0.11700000000000005</v>
      </c>
      <c r="X921" s="146">
        <f t="shared" si="290"/>
        <v>0.11700000000000005</v>
      </c>
    </row>
    <row r="922" spans="2:24" x14ac:dyDescent="0.2">
      <c r="B922" s="1" t="str">
        <f t="shared" si="291"/>
        <v>风系28</v>
      </c>
      <c r="C922" s="72">
        <f t="shared" si="273"/>
        <v>28</v>
      </c>
      <c r="D922" s="71" t="s">
        <v>3158</v>
      </c>
      <c r="E922" s="72" t="str">
        <f t="shared" si="274"/>
        <v>地脉</v>
      </c>
      <c r="F922" s="72"/>
      <c r="G922" s="72">
        <f t="shared" si="275"/>
        <v>325</v>
      </c>
      <c r="H922" s="72">
        <f t="shared" si="276"/>
        <v>76</v>
      </c>
      <c r="I922" s="72">
        <f t="shared" si="277"/>
        <v>145</v>
      </c>
      <c r="J922" s="72">
        <f t="shared" si="278"/>
        <v>67</v>
      </c>
      <c r="K922" s="72">
        <f t="shared" si="279"/>
        <v>128</v>
      </c>
      <c r="L922" s="72">
        <f t="shared" si="280"/>
        <v>0</v>
      </c>
      <c r="M922" s="72">
        <f t="shared" si="281"/>
        <v>114</v>
      </c>
      <c r="N922" s="72">
        <v>0</v>
      </c>
      <c r="O922" s="146">
        <f t="shared" si="282"/>
        <v>1.544</v>
      </c>
      <c r="P922" s="157">
        <f>10%</f>
        <v>0.1</v>
      </c>
      <c r="Q922" s="146">
        <f t="shared" si="283"/>
        <v>0.12700000000000003</v>
      </c>
      <c r="R922" s="146">
        <f t="shared" si="284"/>
        <v>0.13500000000000004</v>
      </c>
      <c r="S922" s="146">
        <f t="shared" si="285"/>
        <v>0.2430000000000001</v>
      </c>
      <c r="T922" s="146">
        <f t="shared" si="286"/>
        <v>0.12150000000000005</v>
      </c>
      <c r="U922" s="146">
        <f t="shared" si="287"/>
        <v>0</v>
      </c>
      <c r="V922" s="146">
        <f t="shared" si="288"/>
        <v>0.12150000000000005</v>
      </c>
      <c r="W922" s="146">
        <f t="shared" si="289"/>
        <v>0.12150000000000005</v>
      </c>
      <c r="X922" s="146">
        <f t="shared" si="290"/>
        <v>0.12150000000000005</v>
      </c>
    </row>
    <row r="923" spans="2:24" x14ac:dyDescent="0.2">
      <c r="B923" s="1" t="str">
        <f t="shared" si="291"/>
        <v>风系29</v>
      </c>
      <c r="C923" s="72">
        <f t="shared" si="273"/>
        <v>29</v>
      </c>
      <c r="D923" s="71" t="s">
        <v>3158</v>
      </c>
      <c r="E923" s="72" t="str">
        <f t="shared" si="274"/>
        <v>地脉</v>
      </c>
      <c r="F923" s="72"/>
      <c r="G923" s="72">
        <f t="shared" si="275"/>
        <v>342</v>
      </c>
      <c r="H923" s="72">
        <f t="shared" si="276"/>
        <v>79</v>
      </c>
      <c r="I923" s="72">
        <f t="shared" si="277"/>
        <v>152</v>
      </c>
      <c r="J923" s="72">
        <f t="shared" si="278"/>
        <v>71</v>
      </c>
      <c r="K923" s="72">
        <f t="shared" si="279"/>
        <v>135</v>
      </c>
      <c r="L923" s="72">
        <f t="shared" si="280"/>
        <v>0</v>
      </c>
      <c r="M923" s="72">
        <f t="shared" si="281"/>
        <v>120</v>
      </c>
      <c r="N923" s="72">
        <v>0</v>
      </c>
      <c r="O923" s="146">
        <f t="shared" si="282"/>
        <v>1.5669999999999999</v>
      </c>
      <c r="P923" s="157">
        <f>10%</f>
        <v>0.1</v>
      </c>
      <c r="Q923" s="146">
        <f t="shared" si="283"/>
        <v>0.12800000000000003</v>
      </c>
      <c r="R923" s="146">
        <f t="shared" si="284"/>
        <v>0.14000000000000004</v>
      </c>
      <c r="S923" s="146">
        <f t="shared" si="285"/>
        <v>0.25200000000000011</v>
      </c>
      <c r="T923" s="146">
        <f t="shared" si="286"/>
        <v>0.12600000000000006</v>
      </c>
      <c r="U923" s="146">
        <f t="shared" si="287"/>
        <v>0</v>
      </c>
      <c r="V923" s="146">
        <f t="shared" si="288"/>
        <v>0.12600000000000006</v>
      </c>
      <c r="W923" s="146">
        <f t="shared" si="289"/>
        <v>0.12600000000000006</v>
      </c>
      <c r="X923" s="146">
        <f t="shared" si="290"/>
        <v>0.12600000000000006</v>
      </c>
    </row>
    <row r="924" spans="2:24" x14ac:dyDescent="0.2">
      <c r="B924" s="1" t="str">
        <f t="shared" si="291"/>
        <v>风系30</v>
      </c>
      <c r="C924" s="72">
        <f t="shared" si="273"/>
        <v>30</v>
      </c>
      <c r="D924" s="71" t="s">
        <v>3158</v>
      </c>
      <c r="E924" s="72" t="str">
        <f t="shared" si="274"/>
        <v>地脉</v>
      </c>
      <c r="F924" s="72"/>
      <c r="G924" s="72">
        <f t="shared" si="275"/>
        <v>361</v>
      </c>
      <c r="H924" s="72">
        <f t="shared" si="276"/>
        <v>82</v>
      </c>
      <c r="I924" s="72">
        <f t="shared" si="277"/>
        <v>160</v>
      </c>
      <c r="J924" s="72">
        <f t="shared" si="278"/>
        <v>74</v>
      </c>
      <c r="K924" s="72">
        <f t="shared" si="279"/>
        <v>142</v>
      </c>
      <c r="L924" s="72">
        <f t="shared" si="280"/>
        <v>0</v>
      </c>
      <c r="M924" s="72">
        <f t="shared" si="281"/>
        <v>126</v>
      </c>
      <c r="N924" s="72">
        <v>0</v>
      </c>
      <c r="O924" s="146">
        <f t="shared" si="282"/>
        <v>1.5899999999999999</v>
      </c>
      <c r="P924" s="157">
        <f>10%</f>
        <v>0.1</v>
      </c>
      <c r="Q924" s="146">
        <f t="shared" si="283"/>
        <v>0.12900000000000003</v>
      </c>
      <c r="R924" s="146">
        <f t="shared" si="284"/>
        <v>0.14500000000000005</v>
      </c>
      <c r="S924" s="146">
        <f t="shared" si="285"/>
        <v>0.26100000000000012</v>
      </c>
      <c r="T924" s="146">
        <f t="shared" si="286"/>
        <v>0.13050000000000006</v>
      </c>
      <c r="U924" s="146">
        <f t="shared" si="287"/>
        <v>0</v>
      </c>
      <c r="V924" s="146">
        <f t="shared" si="288"/>
        <v>0.13050000000000006</v>
      </c>
      <c r="W924" s="146">
        <f t="shared" si="289"/>
        <v>0.13050000000000006</v>
      </c>
      <c r="X924" s="146">
        <f t="shared" si="290"/>
        <v>0.13050000000000006</v>
      </c>
    </row>
    <row r="925" spans="2:24" x14ac:dyDescent="0.2">
      <c r="B925" s="1" t="str">
        <f t="shared" si="291"/>
        <v>风系31</v>
      </c>
      <c r="C925" s="72">
        <f t="shared" si="273"/>
        <v>31</v>
      </c>
      <c r="D925" s="71" t="s">
        <v>3158</v>
      </c>
      <c r="E925" s="72" t="str">
        <f t="shared" si="274"/>
        <v>地脉</v>
      </c>
      <c r="F925" s="72"/>
      <c r="G925" s="72">
        <f t="shared" si="275"/>
        <v>380</v>
      </c>
      <c r="H925" s="72">
        <f t="shared" si="276"/>
        <v>85</v>
      </c>
      <c r="I925" s="72">
        <f t="shared" si="277"/>
        <v>168</v>
      </c>
      <c r="J925" s="72">
        <f t="shared" si="278"/>
        <v>78</v>
      </c>
      <c r="K925" s="72">
        <f t="shared" si="279"/>
        <v>149</v>
      </c>
      <c r="L925" s="72">
        <f t="shared" si="280"/>
        <v>0</v>
      </c>
      <c r="M925" s="72">
        <f t="shared" si="281"/>
        <v>132</v>
      </c>
      <c r="N925" s="72">
        <v>0</v>
      </c>
      <c r="O925" s="146">
        <f t="shared" si="282"/>
        <v>1.613</v>
      </c>
      <c r="P925" s="157">
        <f>10%</f>
        <v>0.1</v>
      </c>
      <c r="Q925" s="146">
        <f t="shared" si="283"/>
        <v>0.13000000000000003</v>
      </c>
      <c r="R925" s="146">
        <f t="shared" si="284"/>
        <v>0.15000000000000005</v>
      </c>
      <c r="S925" s="146">
        <f t="shared" si="285"/>
        <v>0.27000000000000013</v>
      </c>
      <c r="T925" s="146">
        <f t="shared" si="286"/>
        <v>0.13500000000000006</v>
      </c>
      <c r="U925" s="146">
        <f t="shared" si="287"/>
        <v>0</v>
      </c>
      <c r="V925" s="146">
        <f t="shared" si="288"/>
        <v>0.13500000000000006</v>
      </c>
      <c r="W925" s="146">
        <f t="shared" si="289"/>
        <v>0.13500000000000006</v>
      </c>
      <c r="X925" s="146">
        <f t="shared" si="290"/>
        <v>0.13500000000000006</v>
      </c>
    </row>
    <row r="926" spans="2:24" x14ac:dyDescent="0.2">
      <c r="B926" s="1" t="str">
        <f t="shared" si="291"/>
        <v>风系32</v>
      </c>
      <c r="C926" s="72">
        <f t="shared" si="273"/>
        <v>32</v>
      </c>
      <c r="D926" s="71" t="s">
        <v>3158</v>
      </c>
      <c r="E926" s="72" t="str">
        <f t="shared" si="274"/>
        <v>地脉</v>
      </c>
      <c r="F926" s="72"/>
      <c r="G926" s="72">
        <f t="shared" si="275"/>
        <v>399</v>
      </c>
      <c r="H926" s="72">
        <f t="shared" si="276"/>
        <v>88</v>
      </c>
      <c r="I926" s="72">
        <f t="shared" si="277"/>
        <v>176</v>
      </c>
      <c r="J926" s="72">
        <f t="shared" si="278"/>
        <v>81</v>
      </c>
      <c r="K926" s="72">
        <f t="shared" si="279"/>
        <v>156</v>
      </c>
      <c r="L926" s="72">
        <f t="shared" si="280"/>
        <v>0</v>
      </c>
      <c r="M926" s="72">
        <f t="shared" si="281"/>
        <v>138</v>
      </c>
      <c r="N926" s="72">
        <v>0</v>
      </c>
      <c r="O926" s="146">
        <f t="shared" si="282"/>
        <v>1.6360000000000001</v>
      </c>
      <c r="P926" s="157">
        <f>10%</f>
        <v>0.1</v>
      </c>
      <c r="Q926" s="146">
        <f t="shared" si="283"/>
        <v>0.13100000000000003</v>
      </c>
      <c r="R926" s="146">
        <f t="shared" si="284"/>
        <v>0.15500000000000005</v>
      </c>
      <c r="S926" s="146">
        <f t="shared" si="285"/>
        <v>0.27900000000000014</v>
      </c>
      <c r="T926" s="146">
        <f t="shared" si="286"/>
        <v>0.13950000000000007</v>
      </c>
      <c r="U926" s="146">
        <f t="shared" si="287"/>
        <v>0</v>
      </c>
      <c r="V926" s="146">
        <f t="shared" si="288"/>
        <v>0.13950000000000007</v>
      </c>
      <c r="W926" s="146">
        <f t="shared" si="289"/>
        <v>0.13950000000000007</v>
      </c>
      <c r="X926" s="146">
        <f t="shared" si="290"/>
        <v>0.13950000000000007</v>
      </c>
    </row>
    <row r="927" spans="2:24" x14ac:dyDescent="0.2">
      <c r="B927" s="1" t="str">
        <f t="shared" si="291"/>
        <v>风系33</v>
      </c>
      <c r="C927" s="72">
        <f t="shared" si="273"/>
        <v>33</v>
      </c>
      <c r="D927" s="71" t="s">
        <v>3158</v>
      </c>
      <c r="E927" s="72" t="str">
        <f t="shared" si="274"/>
        <v>地脉</v>
      </c>
      <c r="F927" s="72"/>
      <c r="G927" s="72">
        <f t="shared" si="275"/>
        <v>418</v>
      </c>
      <c r="H927" s="72">
        <f t="shared" si="276"/>
        <v>91</v>
      </c>
      <c r="I927" s="72">
        <f t="shared" si="277"/>
        <v>185</v>
      </c>
      <c r="J927" s="72">
        <f t="shared" si="278"/>
        <v>86</v>
      </c>
      <c r="K927" s="72">
        <f t="shared" si="279"/>
        <v>164</v>
      </c>
      <c r="L927" s="72">
        <f t="shared" si="280"/>
        <v>0</v>
      </c>
      <c r="M927" s="72">
        <f t="shared" si="281"/>
        <v>145</v>
      </c>
      <c r="N927" s="72">
        <v>0</v>
      </c>
      <c r="O927" s="146">
        <f t="shared" si="282"/>
        <v>1.6589999999999998</v>
      </c>
      <c r="P927" s="157">
        <f>10%</f>
        <v>0.1</v>
      </c>
      <c r="Q927" s="146">
        <f t="shared" si="283"/>
        <v>0.13200000000000003</v>
      </c>
      <c r="R927" s="146">
        <f t="shared" si="284"/>
        <v>0.16000000000000006</v>
      </c>
      <c r="S927" s="146">
        <f t="shared" si="285"/>
        <v>0.28800000000000014</v>
      </c>
      <c r="T927" s="146">
        <f t="shared" si="286"/>
        <v>0.14400000000000007</v>
      </c>
      <c r="U927" s="146">
        <f t="shared" si="287"/>
        <v>0</v>
      </c>
      <c r="V927" s="146">
        <f t="shared" si="288"/>
        <v>0.14400000000000007</v>
      </c>
      <c r="W927" s="146">
        <f t="shared" si="289"/>
        <v>0.14400000000000007</v>
      </c>
      <c r="X927" s="146">
        <f t="shared" si="290"/>
        <v>0.14400000000000007</v>
      </c>
    </row>
    <row r="928" spans="2:24" x14ac:dyDescent="0.2">
      <c r="B928" s="1" t="str">
        <f t="shared" si="291"/>
        <v>风系34</v>
      </c>
      <c r="C928" s="72">
        <f t="shared" si="273"/>
        <v>34</v>
      </c>
      <c r="D928" s="71" t="s">
        <v>3158</v>
      </c>
      <c r="E928" s="72" t="str">
        <f t="shared" si="274"/>
        <v>地脉</v>
      </c>
      <c r="F928" s="72"/>
      <c r="G928" s="72">
        <f t="shared" si="275"/>
        <v>436</v>
      </c>
      <c r="H928" s="72">
        <f t="shared" si="276"/>
        <v>94</v>
      </c>
      <c r="I928" s="72">
        <f t="shared" si="277"/>
        <v>194</v>
      </c>
      <c r="J928" s="72">
        <f t="shared" si="278"/>
        <v>90</v>
      </c>
      <c r="K928" s="72">
        <f t="shared" si="279"/>
        <v>171</v>
      </c>
      <c r="L928" s="72">
        <f t="shared" si="280"/>
        <v>0</v>
      </c>
      <c r="M928" s="72">
        <f t="shared" si="281"/>
        <v>152</v>
      </c>
      <c r="N928" s="72">
        <v>0</v>
      </c>
      <c r="O928" s="146">
        <f t="shared" si="282"/>
        <v>1.6819999999999999</v>
      </c>
      <c r="P928" s="157">
        <f>10%</f>
        <v>0.1</v>
      </c>
      <c r="Q928" s="146">
        <f t="shared" si="283"/>
        <v>0.13300000000000003</v>
      </c>
      <c r="R928" s="146">
        <f t="shared" si="284"/>
        <v>0.16500000000000006</v>
      </c>
      <c r="S928" s="146">
        <f t="shared" si="285"/>
        <v>0.29700000000000015</v>
      </c>
      <c r="T928" s="146">
        <f t="shared" si="286"/>
        <v>0.14850000000000008</v>
      </c>
      <c r="U928" s="146">
        <f t="shared" si="287"/>
        <v>0</v>
      </c>
      <c r="V928" s="146">
        <f t="shared" si="288"/>
        <v>0.14850000000000008</v>
      </c>
      <c r="W928" s="146">
        <f t="shared" si="289"/>
        <v>0.14850000000000008</v>
      </c>
      <c r="X928" s="146">
        <f t="shared" si="290"/>
        <v>0.14850000000000008</v>
      </c>
    </row>
    <row r="929" spans="2:24" x14ac:dyDescent="0.2">
      <c r="B929" s="1" t="str">
        <f t="shared" si="291"/>
        <v>风系35</v>
      </c>
      <c r="C929" s="72">
        <f t="shared" si="273"/>
        <v>35</v>
      </c>
      <c r="D929" s="71" t="s">
        <v>3158</v>
      </c>
      <c r="E929" s="72" t="str">
        <f t="shared" si="274"/>
        <v>地脉</v>
      </c>
      <c r="F929" s="72"/>
      <c r="G929" s="72">
        <f t="shared" si="275"/>
        <v>456</v>
      </c>
      <c r="H929" s="72">
        <f t="shared" si="276"/>
        <v>97</v>
      </c>
      <c r="I929" s="72">
        <f t="shared" si="277"/>
        <v>202</v>
      </c>
      <c r="J929" s="72">
        <f t="shared" si="278"/>
        <v>94</v>
      </c>
      <c r="K929" s="72">
        <f t="shared" si="279"/>
        <v>179</v>
      </c>
      <c r="L929" s="72">
        <f t="shared" si="280"/>
        <v>0</v>
      </c>
      <c r="M929" s="72">
        <f t="shared" si="281"/>
        <v>159</v>
      </c>
      <c r="N929" s="72">
        <v>0</v>
      </c>
      <c r="O929" s="146">
        <f t="shared" si="282"/>
        <v>1.7050000000000001</v>
      </c>
      <c r="P929" s="157">
        <f>10%</f>
        <v>0.1</v>
      </c>
      <c r="Q929" s="146">
        <f t="shared" si="283"/>
        <v>0.13400000000000004</v>
      </c>
      <c r="R929" s="146">
        <f t="shared" si="284"/>
        <v>0.17000000000000007</v>
      </c>
      <c r="S929" s="146">
        <f t="shared" si="285"/>
        <v>0.30600000000000016</v>
      </c>
      <c r="T929" s="146">
        <f t="shared" si="286"/>
        <v>0.15300000000000008</v>
      </c>
      <c r="U929" s="146">
        <f t="shared" si="287"/>
        <v>0</v>
      </c>
      <c r="V929" s="146">
        <f t="shared" si="288"/>
        <v>0.15300000000000008</v>
      </c>
      <c r="W929" s="146">
        <f t="shared" si="289"/>
        <v>0.15300000000000008</v>
      </c>
      <c r="X929" s="146">
        <f t="shared" si="290"/>
        <v>0.15300000000000008</v>
      </c>
    </row>
    <row r="930" spans="2:24" x14ac:dyDescent="0.2">
      <c r="B930" s="1" t="str">
        <f t="shared" si="291"/>
        <v>风系36</v>
      </c>
      <c r="C930" s="72">
        <f t="shared" si="273"/>
        <v>36</v>
      </c>
      <c r="D930" s="71" t="s">
        <v>3158</v>
      </c>
      <c r="E930" s="72" t="str">
        <f t="shared" si="274"/>
        <v>地脉</v>
      </c>
      <c r="F930" s="72"/>
      <c r="G930" s="72">
        <f t="shared" si="275"/>
        <v>477</v>
      </c>
      <c r="H930" s="72">
        <f t="shared" si="276"/>
        <v>101</v>
      </c>
      <c r="I930" s="72">
        <f t="shared" si="277"/>
        <v>211</v>
      </c>
      <c r="J930" s="72">
        <f t="shared" si="278"/>
        <v>98</v>
      </c>
      <c r="K930" s="72">
        <f t="shared" si="279"/>
        <v>187</v>
      </c>
      <c r="L930" s="72">
        <f t="shared" si="280"/>
        <v>0</v>
      </c>
      <c r="M930" s="72">
        <f t="shared" si="281"/>
        <v>166</v>
      </c>
      <c r="N930" s="72">
        <v>0</v>
      </c>
      <c r="O930" s="146">
        <f t="shared" si="282"/>
        <v>1.728</v>
      </c>
      <c r="P930" s="157">
        <f>10%</f>
        <v>0.1</v>
      </c>
      <c r="Q930" s="146">
        <f t="shared" si="283"/>
        <v>0.13500000000000004</v>
      </c>
      <c r="R930" s="146">
        <f t="shared" si="284"/>
        <v>0.17500000000000007</v>
      </c>
      <c r="S930" s="146">
        <f t="shared" si="285"/>
        <v>0.31500000000000017</v>
      </c>
      <c r="T930" s="146">
        <f t="shared" si="286"/>
        <v>0.15750000000000008</v>
      </c>
      <c r="U930" s="146">
        <f t="shared" si="287"/>
        <v>0</v>
      </c>
      <c r="V930" s="146">
        <f t="shared" si="288"/>
        <v>0.15750000000000008</v>
      </c>
      <c r="W930" s="146">
        <f t="shared" si="289"/>
        <v>0.15750000000000008</v>
      </c>
      <c r="X930" s="146">
        <f t="shared" si="290"/>
        <v>0.15750000000000008</v>
      </c>
    </row>
    <row r="931" spans="2:24" x14ac:dyDescent="0.2">
      <c r="B931" s="1" t="str">
        <f t="shared" si="291"/>
        <v>风系37</v>
      </c>
      <c r="C931" s="72">
        <f t="shared" si="273"/>
        <v>37</v>
      </c>
      <c r="D931" s="71" t="s">
        <v>3158</v>
      </c>
      <c r="E931" s="72" t="str">
        <f t="shared" si="274"/>
        <v>地脉</v>
      </c>
      <c r="F931" s="72"/>
      <c r="G931" s="72">
        <f t="shared" si="275"/>
        <v>498</v>
      </c>
      <c r="H931" s="72">
        <f t="shared" si="276"/>
        <v>105</v>
      </c>
      <c r="I931" s="72">
        <f t="shared" si="277"/>
        <v>220</v>
      </c>
      <c r="J931" s="72">
        <f t="shared" si="278"/>
        <v>102</v>
      </c>
      <c r="K931" s="72">
        <f t="shared" si="279"/>
        <v>195</v>
      </c>
      <c r="L931" s="72">
        <f t="shared" si="280"/>
        <v>0</v>
      </c>
      <c r="M931" s="72">
        <f t="shared" si="281"/>
        <v>173</v>
      </c>
      <c r="N931" s="72">
        <v>0</v>
      </c>
      <c r="O931" s="146">
        <f t="shared" si="282"/>
        <v>1.7509999999999999</v>
      </c>
      <c r="P931" s="157">
        <f>10%</f>
        <v>0.1</v>
      </c>
      <c r="Q931" s="146">
        <f t="shared" si="283"/>
        <v>0.13600000000000004</v>
      </c>
      <c r="R931" s="146">
        <f t="shared" si="284"/>
        <v>0.18000000000000008</v>
      </c>
      <c r="S931" s="146">
        <f t="shared" si="285"/>
        <v>0.32400000000000018</v>
      </c>
      <c r="T931" s="146">
        <f t="shared" si="286"/>
        <v>0.16200000000000009</v>
      </c>
      <c r="U931" s="146">
        <f t="shared" si="287"/>
        <v>0</v>
      </c>
      <c r="V931" s="146">
        <f t="shared" si="288"/>
        <v>0.16200000000000009</v>
      </c>
      <c r="W931" s="146">
        <f t="shared" si="289"/>
        <v>0.16200000000000009</v>
      </c>
      <c r="X931" s="146">
        <f t="shared" si="290"/>
        <v>0.16200000000000009</v>
      </c>
    </row>
    <row r="932" spans="2:24" x14ac:dyDescent="0.2">
      <c r="B932" s="1" t="str">
        <f t="shared" si="291"/>
        <v>风系38</v>
      </c>
      <c r="C932" s="72">
        <f t="shared" si="273"/>
        <v>38</v>
      </c>
      <c r="D932" s="71" t="s">
        <v>3158</v>
      </c>
      <c r="E932" s="72" t="str">
        <f t="shared" si="274"/>
        <v>地脉</v>
      </c>
      <c r="F932" s="72"/>
      <c r="G932" s="72">
        <f t="shared" si="275"/>
        <v>519</v>
      </c>
      <c r="H932" s="72">
        <f t="shared" si="276"/>
        <v>109</v>
      </c>
      <c r="I932" s="72">
        <f t="shared" si="277"/>
        <v>230</v>
      </c>
      <c r="J932" s="72">
        <f t="shared" si="278"/>
        <v>107</v>
      </c>
      <c r="K932" s="72">
        <f t="shared" si="279"/>
        <v>204</v>
      </c>
      <c r="L932" s="72">
        <f t="shared" si="280"/>
        <v>0</v>
      </c>
      <c r="M932" s="72">
        <f t="shared" si="281"/>
        <v>180</v>
      </c>
      <c r="N932" s="72">
        <v>0</v>
      </c>
      <c r="O932" s="146">
        <f t="shared" si="282"/>
        <v>1.774</v>
      </c>
      <c r="P932" s="157">
        <f>10%</f>
        <v>0.1</v>
      </c>
      <c r="Q932" s="146">
        <f t="shared" si="283"/>
        <v>0.13700000000000004</v>
      </c>
      <c r="R932" s="146">
        <f t="shared" si="284"/>
        <v>0.18500000000000008</v>
      </c>
      <c r="S932" s="146">
        <f t="shared" si="285"/>
        <v>0.33300000000000018</v>
      </c>
      <c r="T932" s="146">
        <f t="shared" si="286"/>
        <v>0.16650000000000009</v>
      </c>
      <c r="U932" s="146">
        <f t="shared" si="287"/>
        <v>0</v>
      </c>
      <c r="V932" s="146">
        <f t="shared" si="288"/>
        <v>0.16650000000000009</v>
      </c>
      <c r="W932" s="146">
        <f t="shared" si="289"/>
        <v>0.16650000000000009</v>
      </c>
      <c r="X932" s="146">
        <f t="shared" si="290"/>
        <v>0.16650000000000009</v>
      </c>
    </row>
    <row r="933" spans="2:24" x14ac:dyDescent="0.2">
      <c r="B933" s="1" t="str">
        <f t="shared" si="291"/>
        <v>风系39</v>
      </c>
      <c r="C933" s="72">
        <f t="shared" si="273"/>
        <v>39</v>
      </c>
      <c r="D933" s="71" t="s">
        <v>3158</v>
      </c>
      <c r="E933" s="72" t="str">
        <f t="shared" si="274"/>
        <v>地脉</v>
      </c>
      <c r="F933" s="72"/>
      <c r="G933" s="72">
        <f t="shared" si="275"/>
        <v>539</v>
      </c>
      <c r="H933" s="72">
        <f t="shared" si="276"/>
        <v>113</v>
      </c>
      <c r="I933" s="72">
        <f t="shared" si="277"/>
        <v>240</v>
      </c>
      <c r="J933" s="72">
        <f t="shared" si="278"/>
        <v>111</v>
      </c>
      <c r="K933" s="72">
        <f t="shared" si="279"/>
        <v>212</v>
      </c>
      <c r="L933" s="72">
        <f t="shared" si="280"/>
        <v>0</v>
      </c>
      <c r="M933" s="72">
        <f t="shared" si="281"/>
        <v>187</v>
      </c>
      <c r="N933" s="72">
        <v>0</v>
      </c>
      <c r="O933" s="146">
        <f t="shared" si="282"/>
        <v>1.7969999999999999</v>
      </c>
      <c r="P933" s="157">
        <f>10%</f>
        <v>0.1</v>
      </c>
      <c r="Q933" s="146">
        <f t="shared" si="283"/>
        <v>0.13800000000000004</v>
      </c>
      <c r="R933" s="146">
        <f t="shared" si="284"/>
        <v>0.19000000000000009</v>
      </c>
      <c r="S933" s="146">
        <f t="shared" si="285"/>
        <v>0.34200000000000019</v>
      </c>
      <c r="T933" s="146">
        <f t="shared" si="286"/>
        <v>0.1710000000000001</v>
      </c>
      <c r="U933" s="146">
        <f t="shared" si="287"/>
        <v>0</v>
      </c>
      <c r="V933" s="146">
        <f t="shared" si="288"/>
        <v>0.1710000000000001</v>
      </c>
      <c r="W933" s="146">
        <f t="shared" si="289"/>
        <v>0.1710000000000001</v>
      </c>
      <c r="X933" s="146">
        <f t="shared" si="290"/>
        <v>0.1710000000000001</v>
      </c>
    </row>
    <row r="934" spans="2:24" x14ac:dyDescent="0.2">
      <c r="B934" s="1" t="str">
        <f t="shared" si="291"/>
        <v>风系40</v>
      </c>
      <c r="C934" s="72">
        <f t="shared" si="273"/>
        <v>40</v>
      </c>
      <c r="D934" s="71" t="s">
        <v>3158</v>
      </c>
      <c r="E934" s="72" t="str">
        <f t="shared" si="274"/>
        <v>地脉</v>
      </c>
      <c r="F934" s="72"/>
      <c r="G934" s="72">
        <f t="shared" si="275"/>
        <v>560</v>
      </c>
      <c r="H934" s="72">
        <f t="shared" si="276"/>
        <v>117</v>
      </c>
      <c r="I934" s="72">
        <f t="shared" si="277"/>
        <v>250</v>
      </c>
      <c r="J934" s="72">
        <f t="shared" si="278"/>
        <v>116</v>
      </c>
      <c r="K934" s="72">
        <f t="shared" si="279"/>
        <v>221</v>
      </c>
      <c r="L934" s="72">
        <f t="shared" si="280"/>
        <v>0</v>
      </c>
      <c r="M934" s="72">
        <f t="shared" si="281"/>
        <v>194</v>
      </c>
      <c r="N934" s="72">
        <v>0</v>
      </c>
      <c r="O934" s="146">
        <f t="shared" si="282"/>
        <v>1.82</v>
      </c>
      <c r="P934" s="157">
        <f>10%</f>
        <v>0.1</v>
      </c>
      <c r="Q934" s="146">
        <f t="shared" si="283"/>
        <v>0.13900000000000004</v>
      </c>
      <c r="R934" s="146">
        <f t="shared" si="284"/>
        <v>0.19500000000000009</v>
      </c>
      <c r="S934" s="146">
        <f t="shared" si="285"/>
        <v>0.3510000000000002</v>
      </c>
      <c r="T934" s="146">
        <f t="shared" si="286"/>
        <v>0.1755000000000001</v>
      </c>
      <c r="U934" s="146">
        <f t="shared" si="287"/>
        <v>0</v>
      </c>
      <c r="V934" s="146">
        <f t="shared" si="288"/>
        <v>0.1755000000000001</v>
      </c>
      <c r="W934" s="146">
        <f t="shared" si="289"/>
        <v>0.1755000000000001</v>
      </c>
      <c r="X934" s="146">
        <f t="shared" si="290"/>
        <v>0.1755000000000001</v>
      </c>
    </row>
    <row r="935" spans="2:24" x14ac:dyDescent="0.2">
      <c r="B935" s="1" t="str">
        <f t="shared" si="291"/>
        <v>风系41</v>
      </c>
      <c r="C935" s="72">
        <f t="shared" si="273"/>
        <v>41</v>
      </c>
      <c r="D935" s="71" t="s">
        <v>3158</v>
      </c>
      <c r="E935" s="72" t="str">
        <f t="shared" si="274"/>
        <v>地脉</v>
      </c>
      <c r="F935" s="72"/>
      <c r="G935" s="72">
        <f t="shared" si="275"/>
        <v>582</v>
      </c>
      <c r="H935" s="72">
        <f t="shared" si="276"/>
        <v>121</v>
      </c>
      <c r="I935" s="72">
        <f t="shared" si="277"/>
        <v>260</v>
      </c>
      <c r="J935" s="72">
        <f t="shared" si="278"/>
        <v>120</v>
      </c>
      <c r="K935" s="72">
        <f t="shared" si="279"/>
        <v>230</v>
      </c>
      <c r="L935" s="72">
        <f t="shared" si="280"/>
        <v>0</v>
      </c>
      <c r="M935" s="72">
        <f t="shared" si="281"/>
        <v>201</v>
      </c>
      <c r="N935" s="72">
        <v>0</v>
      </c>
      <c r="O935" s="146">
        <f t="shared" si="282"/>
        <v>1.843</v>
      </c>
      <c r="P935" s="157">
        <f>10%</f>
        <v>0.1</v>
      </c>
      <c r="Q935" s="146">
        <f t="shared" si="283"/>
        <v>0.14000000000000004</v>
      </c>
      <c r="R935" s="146">
        <f t="shared" si="284"/>
        <v>0.20000000000000009</v>
      </c>
      <c r="S935" s="146">
        <f t="shared" si="285"/>
        <v>0.36000000000000021</v>
      </c>
      <c r="T935" s="146">
        <f t="shared" si="286"/>
        <v>0.1800000000000001</v>
      </c>
      <c r="U935" s="146">
        <f t="shared" si="287"/>
        <v>0</v>
      </c>
      <c r="V935" s="146">
        <f t="shared" si="288"/>
        <v>0.1800000000000001</v>
      </c>
      <c r="W935" s="146">
        <f t="shared" si="289"/>
        <v>0.1800000000000001</v>
      </c>
      <c r="X935" s="146">
        <f t="shared" si="290"/>
        <v>0.1800000000000001</v>
      </c>
    </row>
    <row r="936" spans="2:24" x14ac:dyDescent="0.2">
      <c r="B936" s="1" t="str">
        <f t="shared" si="291"/>
        <v>风系42</v>
      </c>
      <c r="C936" s="72">
        <f t="shared" ref="C936:C999" si="292">C837</f>
        <v>42</v>
      </c>
      <c r="D936" s="71" t="s">
        <v>3158</v>
      </c>
      <c r="E936" s="72" t="str">
        <f t="shared" si="274"/>
        <v>地脉</v>
      </c>
      <c r="F936" s="72"/>
      <c r="G936" s="72">
        <f t="shared" si="275"/>
        <v>604</v>
      </c>
      <c r="H936" s="72">
        <f t="shared" si="276"/>
        <v>125</v>
      </c>
      <c r="I936" s="72">
        <f t="shared" si="277"/>
        <v>270</v>
      </c>
      <c r="J936" s="72">
        <f t="shared" si="278"/>
        <v>125</v>
      </c>
      <c r="K936" s="72">
        <f t="shared" si="279"/>
        <v>238</v>
      </c>
      <c r="L936" s="72">
        <f t="shared" si="280"/>
        <v>0</v>
      </c>
      <c r="M936" s="72">
        <f t="shared" si="281"/>
        <v>209</v>
      </c>
      <c r="N936" s="72">
        <v>0</v>
      </c>
      <c r="O936" s="146">
        <f t="shared" si="282"/>
        <v>1.8660000000000001</v>
      </c>
      <c r="P936" s="157">
        <f>10%</f>
        <v>0.1</v>
      </c>
      <c r="Q936" s="146">
        <f t="shared" si="283"/>
        <v>0.14100000000000004</v>
      </c>
      <c r="R936" s="146">
        <f t="shared" si="284"/>
        <v>0.2050000000000001</v>
      </c>
      <c r="S936" s="146">
        <f t="shared" si="285"/>
        <v>0.36900000000000022</v>
      </c>
      <c r="T936" s="146">
        <f t="shared" si="286"/>
        <v>0.18450000000000011</v>
      </c>
      <c r="U936" s="146">
        <f t="shared" si="287"/>
        <v>0</v>
      </c>
      <c r="V936" s="146">
        <f t="shared" si="288"/>
        <v>0.18450000000000011</v>
      </c>
      <c r="W936" s="146">
        <f t="shared" si="289"/>
        <v>0.18450000000000011</v>
      </c>
      <c r="X936" s="146">
        <f t="shared" si="290"/>
        <v>0.18450000000000011</v>
      </c>
    </row>
    <row r="937" spans="2:24" x14ac:dyDescent="0.2">
      <c r="B937" s="1" t="str">
        <f t="shared" si="291"/>
        <v>风系43</v>
      </c>
      <c r="C937" s="72">
        <f t="shared" si="292"/>
        <v>43</v>
      </c>
      <c r="D937" s="71" t="s">
        <v>3158</v>
      </c>
      <c r="E937" s="72" t="str">
        <f t="shared" si="274"/>
        <v>地脉</v>
      </c>
      <c r="F937" s="72"/>
      <c r="G937" s="72">
        <f t="shared" si="275"/>
        <v>627</v>
      </c>
      <c r="H937" s="72">
        <f t="shared" si="276"/>
        <v>129</v>
      </c>
      <c r="I937" s="72">
        <f t="shared" si="277"/>
        <v>280</v>
      </c>
      <c r="J937" s="72">
        <f t="shared" si="278"/>
        <v>129</v>
      </c>
      <c r="K937" s="72">
        <f t="shared" si="279"/>
        <v>248</v>
      </c>
      <c r="L937" s="72">
        <f t="shared" si="280"/>
        <v>0</v>
      </c>
      <c r="M937" s="72">
        <f t="shared" si="281"/>
        <v>217</v>
      </c>
      <c r="N937" s="72">
        <v>0</v>
      </c>
      <c r="O937" s="146">
        <f t="shared" si="282"/>
        <v>1.8889999999999998</v>
      </c>
      <c r="P937" s="157">
        <f>10%</f>
        <v>0.1</v>
      </c>
      <c r="Q937" s="146">
        <f t="shared" si="283"/>
        <v>0.14200000000000004</v>
      </c>
      <c r="R937" s="146">
        <f t="shared" si="284"/>
        <v>0.2100000000000001</v>
      </c>
      <c r="S937" s="146">
        <f t="shared" si="285"/>
        <v>0.37800000000000017</v>
      </c>
      <c r="T937" s="146">
        <f t="shared" si="286"/>
        <v>0.18900000000000008</v>
      </c>
      <c r="U937" s="146">
        <f t="shared" si="287"/>
        <v>0</v>
      </c>
      <c r="V937" s="146">
        <f t="shared" si="288"/>
        <v>0.18900000000000008</v>
      </c>
      <c r="W937" s="146">
        <f t="shared" si="289"/>
        <v>0.18900000000000008</v>
      </c>
      <c r="X937" s="146">
        <f t="shared" si="290"/>
        <v>0.18900000000000008</v>
      </c>
    </row>
    <row r="938" spans="2:24" x14ac:dyDescent="0.2">
      <c r="B938" s="1" t="str">
        <f t="shared" si="291"/>
        <v>风系44</v>
      </c>
      <c r="C938" s="72">
        <f t="shared" si="292"/>
        <v>44</v>
      </c>
      <c r="D938" s="71" t="s">
        <v>3158</v>
      </c>
      <c r="E938" s="72" t="str">
        <f t="shared" si="274"/>
        <v>地脉</v>
      </c>
      <c r="F938" s="72"/>
      <c r="G938" s="72">
        <f t="shared" si="275"/>
        <v>650</v>
      </c>
      <c r="H938" s="72">
        <f t="shared" si="276"/>
        <v>133</v>
      </c>
      <c r="I938" s="72">
        <f t="shared" si="277"/>
        <v>291</v>
      </c>
      <c r="J938" s="72">
        <f t="shared" si="278"/>
        <v>134</v>
      </c>
      <c r="K938" s="72">
        <f t="shared" si="279"/>
        <v>257</v>
      </c>
      <c r="L938" s="72">
        <f t="shared" si="280"/>
        <v>0</v>
      </c>
      <c r="M938" s="72">
        <f t="shared" si="281"/>
        <v>225</v>
      </c>
      <c r="N938" s="72">
        <v>0</v>
      </c>
      <c r="O938" s="146">
        <f t="shared" si="282"/>
        <v>1.9119999999999999</v>
      </c>
      <c r="P938" s="157">
        <f>10%</f>
        <v>0.1</v>
      </c>
      <c r="Q938" s="146">
        <f t="shared" si="283"/>
        <v>0.14300000000000004</v>
      </c>
      <c r="R938" s="146">
        <f t="shared" si="284"/>
        <v>0.21500000000000011</v>
      </c>
      <c r="S938" s="146">
        <f t="shared" si="285"/>
        <v>0.38700000000000018</v>
      </c>
      <c r="T938" s="146">
        <f t="shared" si="286"/>
        <v>0.19350000000000009</v>
      </c>
      <c r="U938" s="146">
        <f t="shared" si="287"/>
        <v>0</v>
      </c>
      <c r="V938" s="146">
        <f t="shared" si="288"/>
        <v>0.19350000000000009</v>
      </c>
      <c r="W938" s="146">
        <f t="shared" si="289"/>
        <v>0.19350000000000009</v>
      </c>
      <c r="X938" s="146">
        <f t="shared" si="290"/>
        <v>0.19350000000000009</v>
      </c>
    </row>
    <row r="939" spans="2:24" x14ac:dyDescent="0.2">
      <c r="B939" s="1" t="str">
        <f t="shared" si="291"/>
        <v>风系45</v>
      </c>
      <c r="C939" s="72">
        <f t="shared" si="292"/>
        <v>45</v>
      </c>
      <c r="D939" s="71" t="s">
        <v>3158</v>
      </c>
      <c r="E939" s="72" t="str">
        <f t="shared" si="274"/>
        <v>地脉</v>
      </c>
      <c r="F939" s="72"/>
      <c r="G939" s="72">
        <f t="shared" si="275"/>
        <v>672</v>
      </c>
      <c r="H939" s="72">
        <f t="shared" si="276"/>
        <v>137</v>
      </c>
      <c r="I939" s="72">
        <f t="shared" si="277"/>
        <v>302</v>
      </c>
      <c r="J939" s="72">
        <f t="shared" si="278"/>
        <v>138</v>
      </c>
      <c r="K939" s="72">
        <f t="shared" si="279"/>
        <v>267</v>
      </c>
      <c r="L939" s="72">
        <f t="shared" si="280"/>
        <v>0</v>
      </c>
      <c r="M939" s="72">
        <f t="shared" si="281"/>
        <v>233</v>
      </c>
      <c r="N939" s="72">
        <v>0</v>
      </c>
      <c r="O939" s="146">
        <f t="shared" si="282"/>
        <v>1.9350000000000001</v>
      </c>
      <c r="P939" s="157">
        <f>10%</f>
        <v>0.1</v>
      </c>
      <c r="Q939" s="146">
        <f t="shared" si="283"/>
        <v>0.14400000000000004</v>
      </c>
      <c r="R939" s="146">
        <f t="shared" si="284"/>
        <v>0.22000000000000011</v>
      </c>
      <c r="S939" s="146">
        <f t="shared" si="285"/>
        <v>0.39600000000000019</v>
      </c>
      <c r="T939" s="146">
        <f t="shared" si="286"/>
        <v>0.19800000000000009</v>
      </c>
      <c r="U939" s="146">
        <f t="shared" si="287"/>
        <v>0</v>
      </c>
      <c r="V939" s="146">
        <f t="shared" si="288"/>
        <v>0.19800000000000009</v>
      </c>
      <c r="W939" s="146">
        <f t="shared" si="289"/>
        <v>0.19800000000000009</v>
      </c>
      <c r="X939" s="146">
        <f t="shared" si="290"/>
        <v>0.19800000000000009</v>
      </c>
    </row>
    <row r="940" spans="2:24" x14ac:dyDescent="0.2">
      <c r="B940" s="1" t="str">
        <f t="shared" si="291"/>
        <v>风系46</v>
      </c>
      <c r="C940" s="72">
        <f t="shared" si="292"/>
        <v>46</v>
      </c>
      <c r="D940" s="71" t="s">
        <v>3158</v>
      </c>
      <c r="E940" s="72" t="str">
        <f t="shared" si="274"/>
        <v>地脉</v>
      </c>
      <c r="F940" s="72"/>
      <c r="G940" s="72">
        <f t="shared" si="275"/>
        <v>694</v>
      </c>
      <c r="H940" s="72">
        <f t="shared" si="276"/>
        <v>141</v>
      </c>
      <c r="I940" s="72">
        <f t="shared" si="277"/>
        <v>313</v>
      </c>
      <c r="J940" s="72">
        <f t="shared" si="278"/>
        <v>144</v>
      </c>
      <c r="K940" s="72">
        <f t="shared" si="279"/>
        <v>277</v>
      </c>
      <c r="L940" s="72">
        <f t="shared" si="280"/>
        <v>0</v>
      </c>
      <c r="M940" s="72">
        <f t="shared" si="281"/>
        <v>241</v>
      </c>
      <c r="N940" s="72">
        <v>0</v>
      </c>
      <c r="O940" s="146">
        <f t="shared" si="282"/>
        <v>1.9580000000000002</v>
      </c>
      <c r="P940" s="157">
        <f>10%</f>
        <v>0.1</v>
      </c>
      <c r="Q940" s="146">
        <f t="shared" si="283"/>
        <v>0.14500000000000005</v>
      </c>
      <c r="R940" s="146">
        <f t="shared" si="284"/>
        <v>0.22500000000000012</v>
      </c>
      <c r="S940" s="146">
        <f t="shared" si="285"/>
        <v>0.40500000000000019</v>
      </c>
      <c r="T940" s="146">
        <f t="shared" si="286"/>
        <v>0.2025000000000001</v>
      </c>
      <c r="U940" s="146">
        <f t="shared" si="287"/>
        <v>0</v>
      </c>
      <c r="V940" s="146">
        <f t="shared" si="288"/>
        <v>0.2025000000000001</v>
      </c>
      <c r="W940" s="146">
        <f t="shared" si="289"/>
        <v>0.2025000000000001</v>
      </c>
      <c r="X940" s="146">
        <f t="shared" si="290"/>
        <v>0.2025000000000001</v>
      </c>
    </row>
    <row r="941" spans="2:24" x14ac:dyDescent="0.2">
      <c r="B941" s="1" t="str">
        <f t="shared" si="291"/>
        <v>风系47</v>
      </c>
      <c r="C941" s="72">
        <f t="shared" si="292"/>
        <v>47</v>
      </c>
      <c r="D941" s="71" t="s">
        <v>3158</v>
      </c>
      <c r="E941" s="72" t="str">
        <f t="shared" si="274"/>
        <v>地脉</v>
      </c>
      <c r="F941" s="72"/>
      <c r="G941" s="72">
        <f t="shared" si="275"/>
        <v>718</v>
      </c>
      <c r="H941" s="72">
        <f t="shared" si="276"/>
        <v>145</v>
      </c>
      <c r="I941" s="72">
        <f t="shared" si="277"/>
        <v>324</v>
      </c>
      <c r="J941" s="72">
        <f t="shared" si="278"/>
        <v>148</v>
      </c>
      <c r="K941" s="72">
        <f t="shared" si="279"/>
        <v>287</v>
      </c>
      <c r="L941" s="72">
        <f t="shared" si="280"/>
        <v>0</v>
      </c>
      <c r="M941" s="72">
        <f t="shared" si="281"/>
        <v>249</v>
      </c>
      <c r="N941" s="72">
        <v>0</v>
      </c>
      <c r="O941" s="146">
        <f t="shared" si="282"/>
        <v>1.9809999999999999</v>
      </c>
      <c r="P941" s="157">
        <f>10%</f>
        <v>0.1</v>
      </c>
      <c r="Q941" s="146">
        <f t="shared" si="283"/>
        <v>0.14600000000000005</v>
      </c>
      <c r="R941" s="146">
        <f t="shared" si="284"/>
        <v>0.23000000000000012</v>
      </c>
      <c r="S941" s="146">
        <f t="shared" si="285"/>
        <v>0.4140000000000002</v>
      </c>
      <c r="T941" s="146">
        <f t="shared" si="286"/>
        <v>0.2070000000000001</v>
      </c>
      <c r="U941" s="146">
        <f t="shared" si="287"/>
        <v>0</v>
      </c>
      <c r="V941" s="146">
        <f t="shared" si="288"/>
        <v>0.2070000000000001</v>
      </c>
      <c r="W941" s="146">
        <f t="shared" si="289"/>
        <v>0.2070000000000001</v>
      </c>
      <c r="X941" s="146">
        <f t="shared" si="290"/>
        <v>0.2070000000000001</v>
      </c>
    </row>
    <row r="942" spans="2:24" x14ac:dyDescent="0.2">
      <c r="B942" s="1" t="str">
        <f t="shared" si="291"/>
        <v>风系48</v>
      </c>
      <c r="C942" s="72">
        <f t="shared" si="292"/>
        <v>48</v>
      </c>
      <c r="D942" s="71" t="s">
        <v>3158</v>
      </c>
      <c r="E942" s="72" t="str">
        <f t="shared" si="274"/>
        <v>地脉</v>
      </c>
      <c r="F942" s="72"/>
      <c r="G942" s="72">
        <f t="shared" si="275"/>
        <v>742</v>
      </c>
      <c r="H942" s="72">
        <f t="shared" si="276"/>
        <v>149</v>
      </c>
      <c r="I942" s="72">
        <f t="shared" si="277"/>
        <v>336</v>
      </c>
      <c r="J942" s="72">
        <f t="shared" si="278"/>
        <v>153</v>
      </c>
      <c r="K942" s="72">
        <f t="shared" si="279"/>
        <v>297</v>
      </c>
      <c r="L942" s="72">
        <f t="shared" si="280"/>
        <v>0</v>
      </c>
      <c r="M942" s="72">
        <f t="shared" si="281"/>
        <v>257</v>
      </c>
      <c r="N942" s="72">
        <v>0</v>
      </c>
      <c r="O942" s="146">
        <f t="shared" si="282"/>
        <v>2.004</v>
      </c>
      <c r="P942" s="157">
        <f>10%</f>
        <v>0.1</v>
      </c>
      <c r="Q942" s="146">
        <f t="shared" si="283"/>
        <v>0.14700000000000005</v>
      </c>
      <c r="R942" s="146">
        <f t="shared" si="284"/>
        <v>0.23500000000000013</v>
      </c>
      <c r="S942" s="146">
        <f t="shared" si="285"/>
        <v>0.42300000000000021</v>
      </c>
      <c r="T942" s="146">
        <f t="shared" si="286"/>
        <v>0.2115000000000001</v>
      </c>
      <c r="U942" s="146">
        <f t="shared" si="287"/>
        <v>0</v>
      </c>
      <c r="V942" s="146">
        <f t="shared" si="288"/>
        <v>0.2115000000000001</v>
      </c>
      <c r="W942" s="146">
        <f t="shared" si="289"/>
        <v>0.2115000000000001</v>
      </c>
      <c r="X942" s="146">
        <f t="shared" si="290"/>
        <v>0.2115000000000001</v>
      </c>
    </row>
    <row r="943" spans="2:24" x14ac:dyDescent="0.2">
      <c r="B943" s="1" t="str">
        <f t="shared" si="291"/>
        <v>风系49</v>
      </c>
      <c r="C943" s="72">
        <f t="shared" si="292"/>
        <v>49</v>
      </c>
      <c r="D943" s="71" t="s">
        <v>3158</v>
      </c>
      <c r="E943" s="72" t="str">
        <f t="shared" si="274"/>
        <v>地脉</v>
      </c>
      <c r="F943" s="72"/>
      <c r="G943" s="72">
        <f t="shared" si="275"/>
        <v>766</v>
      </c>
      <c r="H943" s="72">
        <f t="shared" si="276"/>
        <v>153</v>
      </c>
      <c r="I943" s="72">
        <f t="shared" si="277"/>
        <v>348</v>
      </c>
      <c r="J943" s="72">
        <f t="shared" si="278"/>
        <v>158</v>
      </c>
      <c r="K943" s="72">
        <f t="shared" si="279"/>
        <v>308</v>
      </c>
      <c r="L943" s="72">
        <f t="shared" si="280"/>
        <v>0</v>
      </c>
      <c r="M943" s="72">
        <f t="shared" si="281"/>
        <v>265</v>
      </c>
      <c r="N943" s="72">
        <v>0</v>
      </c>
      <c r="O943" s="146">
        <f t="shared" si="282"/>
        <v>2.0269999999999997</v>
      </c>
      <c r="P943" s="157">
        <f>10%</f>
        <v>0.1</v>
      </c>
      <c r="Q943" s="146">
        <f t="shared" si="283"/>
        <v>0.14800000000000005</v>
      </c>
      <c r="R943" s="146">
        <f t="shared" si="284"/>
        <v>0.24000000000000013</v>
      </c>
      <c r="S943" s="146">
        <f t="shared" si="285"/>
        <v>0.43200000000000022</v>
      </c>
      <c r="T943" s="146">
        <f t="shared" si="286"/>
        <v>0.21600000000000011</v>
      </c>
      <c r="U943" s="146">
        <f t="shared" si="287"/>
        <v>0</v>
      </c>
      <c r="V943" s="146">
        <f t="shared" si="288"/>
        <v>0.21600000000000011</v>
      </c>
      <c r="W943" s="146">
        <f t="shared" si="289"/>
        <v>0.21600000000000011</v>
      </c>
      <c r="X943" s="146">
        <f t="shared" si="290"/>
        <v>0.21600000000000011</v>
      </c>
    </row>
    <row r="944" spans="2:24" x14ac:dyDescent="0.2">
      <c r="B944" s="1" t="str">
        <f t="shared" si="291"/>
        <v>风系50</v>
      </c>
      <c r="C944" s="72">
        <f t="shared" si="292"/>
        <v>50</v>
      </c>
      <c r="D944" s="71" t="s">
        <v>3158</v>
      </c>
      <c r="E944" s="72" t="str">
        <f t="shared" si="274"/>
        <v>地脉</v>
      </c>
      <c r="F944" s="72"/>
      <c r="G944" s="72">
        <f t="shared" si="275"/>
        <v>791</v>
      </c>
      <c r="H944" s="72">
        <f t="shared" si="276"/>
        <v>157</v>
      </c>
      <c r="I944" s="72">
        <f t="shared" si="277"/>
        <v>360</v>
      </c>
      <c r="J944" s="72">
        <f t="shared" si="278"/>
        <v>163</v>
      </c>
      <c r="K944" s="72">
        <f t="shared" si="279"/>
        <v>318</v>
      </c>
      <c r="L944" s="72">
        <f t="shared" si="280"/>
        <v>0</v>
      </c>
      <c r="M944" s="72">
        <f t="shared" si="281"/>
        <v>273</v>
      </c>
      <c r="N944" s="72">
        <v>0</v>
      </c>
      <c r="O944" s="146">
        <f t="shared" si="282"/>
        <v>2.0499999999999998</v>
      </c>
      <c r="P944" s="157">
        <f>10%</f>
        <v>0.1</v>
      </c>
      <c r="Q944" s="146">
        <f t="shared" si="283"/>
        <v>0.14900000000000005</v>
      </c>
      <c r="R944" s="146">
        <f t="shared" si="284"/>
        <v>0.24500000000000013</v>
      </c>
      <c r="S944" s="146">
        <f t="shared" si="285"/>
        <v>0.44100000000000023</v>
      </c>
      <c r="T944" s="146">
        <f t="shared" si="286"/>
        <v>0.22050000000000011</v>
      </c>
      <c r="U944" s="146">
        <f t="shared" si="287"/>
        <v>0</v>
      </c>
      <c r="V944" s="146">
        <f t="shared" si="288"/>
        <v>0.22050000000000011</v>
      </c>
      <c r="W944" s="146">
        <f t="shared" si="289"/>
        <v>0.22050000000000011</v>
      </c>
      <c r="X944" s="146">
        <f t="shared" si="290"/>
        <v>0.22050000000000011</v>
      </c>
    </row>
    <row r="945" spans="2:24" x14ac:dyDescent="0.2">
      <c r="B945" s="1" t="str">
        <f t="shared" si="291"/>
        <v>风系51</v>
      </c>
      <c r="C945" s="72">
        <f t="shared" si="292"/>
        <v>51</v>
      </c>
      <c r="D945" s="71" t="s">
        <v>3158</v>
      </c>
      <c r="E945" s="72" t="str">
        <f t="shared" si="274"/>
        <v>地脉</v>
      </c>
      <c r="F945" s="72"/>
      <c r="G945" s="72">
        <f t="shared" si="275"/>
        <v>815</v>
      </c>
      <c r="H945" s="72">
        <f t="shared" si="276"/>
        <v>161</v>
      </c>
      <c r="I945" s="72">
        <f t="shared" si="277"/>
        <v>372</v>
      </c>
      <c r="J945" s="72">
        <f t="shared" si="278"/>
        <v>168</v>
      </c>
      <c r="K945" s="72">
        <f t="shared" si="279"/>
        <v>328</v>
      </c>
      <c r="L945" s="72">
        <f t="shared" si="280"/>
        <v>0</v>
      </c>
      <c r="M945" s="72">
        <f t="shared" si="281"/>
        <v>281</v>
      </c>
      <c r="N945" s="72">
        <v>0</v>
      </c>
      <c r="O945" s="146">
        <f t="shared" si="282"/>
        <v>2.073</v>
      </c>
      <c r="P945" s="157">
        <f>10%</f>
        <v>0.1</v>
      </c>
      <c r="Q945" s="146">
        <f t="shared" si="283"/>
        <v>0.15000000000000005</v>
      </c>
      <c r="R945" s="146">
        <f t="shared" si="284"/>
        <v>0.25000000000000011</v>
      </c>
      <c r="S945" s="146">
        <f t="shared" si="285"/>
        <v>0.45000000000000023</v>
      </c>
      <c r="T945" s="146">
        <f t="shared" si="286"/>
        <v>0.22500000000000012</v>
      </c>
      <c r="U945" s="146">
        <f t="shared" si="287"/>
        <v>0</v>
      </c>
      <c r="V945" s="146">
        <f t="shared" si="288"/>
        <v>0.22500000000000012</v>
      </c>
      <c r="W945" s="146">
        <f t="shared" si="289"/>
        <v>0.22500000000000012</v>
      </c>
      <c r="X945" s="146">
        <f t="shared" si="290"/>
        <v>0.22500000000000012</v>
      </c>
    </row>
    <row r="946" spans="2:24" x14ac:dyDescent="0.2">
      <c r="B946" s="1" t="str">
        <f t="shared" si="291"/>
        <v>风系52</v>
      </c>
      <c r="C946" s="72">
        <f t="shared" si="292"/>
        <v>52</v>
      </c>
      <c r="D946" s="71" t="s">
        <v>3158</v>
      </c>
      <c r="E946" s="72" t="str">
        <f t="shared" si="274"/>
        <v>地脉</v>
      </c>
      <c r="F946" s="72"/>
      <c r="G946" s="72">
        <f t="shared" si="275"/>
        <v>838</v>
      </c>
      <c r="H946" s="72">
        <f t="shared" si="276"/>
        <v>165</v>
      </c>
      <c r="I946" s="72">
        <f t="shared" si="277"/>
        <v>384</v>
      </c>
      <c r="J946" s="72">
        <f t="shared" si="278"/>
        <v>173</v>
      </c>
      <c r="K946" s="72">
        <f t="shared" si="279"/>
        <v>340</v>
      </c>
      <c r="L946" s="72">
        <f t="shared" si="280"/>
        <v>0</v>
      </c>
      <c r="M946" s="72">
        <f t="shared" si="281"/>
        <v>289</v>
      </c>
      <c r="N946" s="72">
        <v>0</v>
      </c>
      <c r="O946" s="146">
        <f t="shared" si="282"/>
        <v>2.0960000000000001</v>
      </c>
      <c r="P946" s="157">
        <f>10%</f>
        <v>0.1</v>
      </c>
      <c r="Q946" s="146">
        <f t="shared" si="283"/>
        <v>0.15100000000000005</v>
      </c>
      <c r="R946" s="146">
        <f t="shared" si="284"/>
        <v>0.25500000000000012</v>
      </c>
      <c r="S946" s="146">
        <f t="shared" si="285"/>
        <v>0.45900000000000024</v>
      </c>
      <c r="T946" s="146">
        <f t="shared" si="286"/>
        <v>0.22950000000000012</v>
      </c>
      <c r="U946" s="146">
        <f t="shared" si="287"/>
        <v>0</v>
      </c>
      <c r="V946" s="146">
        <f t="shared" si="288"/>
        <v>0.22950000000000012</v>
      </c>
      <c r="W946" s="146">
        <f t="shared" si="289"/>
        <v>0.22950000000000012</v>
      </c>
      <c r="X946" s="146">
        <f t="shared" si="290"/>
        <v>0.22950000000000012</v>
      </c>
    </row>
    <row r="947" spans="2:24" x14ac:dyDescent="0.2">
      <c r="B947" s="1" t="str">
        <f t="shared" si="291"/>
        <v>风系53</v>
      </c>
      <c r="C947" s="72">
        <f t="shared" si="292"/>
        <v>53</v>
      </c>
      <c r="D947" s="71" t="s">
        <v>3158</v>
      </c>
      <c r="E947" s="72" t="str">
        <f t="shared" si="274"/>
        <v>地脉</v>
      </c>
      <c r="F947" s="72"/>
      <c r="G947" s="72">
        <f t="shared" si="275"/>
        <v>863</v>
      </c>
      <c r="H947" s="72">
        <f t="shared" si="276"/>
        <v>169</v>
      </c>
      <c r="I947" s="72">
        <f t="shared" si="277"/>
        <v>397</v>
      </c>
      <c r="J947" s="72">
        <f t="shared" si="278"/>
        <v>179</v>
      </c>
      <c r="K947" s="72">
        <f t="shared" si="279"/>
        <v>351</v>
      </c>
      <c r="L947" s="72">
        <f t="shared" si="280"/>
        <v>0</v>
      </c>
      <c r="M947" s="72">
        <f t="shared" si="281"/>
        <v>298</v>
      </c>
      <c r="N947" s="72">
        <v>0</v>
      </c>
      <c r="O947" s="146">
        <f t="shared" si="282"/>
        <v>2.1189999999999998</v>
      </c>
      <c r="P947" s="157">
        <f>10%</f>
        <v>0.1</v>
      </c>
      <c r="Q947" s="146">
        <f t="shared" si="283"/>
        <v>0.15200000000000005</v>
      </c>
      <c r="R947" s="146">
        <f t="shared" si="284"/>
        <v>0.26000000000000012</v>
      </c>
      <c r="S947" s="146">
        <f t="shared" si="285"/>
        <v>0.46800000000000025</v>
      </c>
      <c r="T947" s="146">
        <f t="shared" si="286"/>
        <v>0.23400000000000012</v>
      </c>
      <c r="U947" s="146">
        <f t="shared" si="287"/>
        <v>0</v>
      </c>
      <c r="V947" s="146">
        <f t="shared" si="288"/>
        <v>0.23400000000000012</v>
      </c>
      <c r="W947" s="146">
        <f t="shared" si="289"/>
        <v>0.23400000000000012</v>
      </c>
      <c r="X947" s="146">
        <f t="shared" si="290"/>
        <v>0.23400000000000012</v>
      </c>
    </row>
    <row r="948" spans="2:24" x14ac:dyDescent="0.2">
      <c r="B948" s="1" t="str">
        <f t="shared" si="291"/>
        <v>风系54</v>
      </c>
      <c r="C948" s="72">
        <f t="shared" si="292"/>
        <v>54</v>
      </c>
      <c r="D948" s="71" t="s">
        <v>3158</v>
      </c>
      <c r="E948" s="72" t="str">
        <f t="shared" si="274"/>
        <v>地脉</v>
      </c>
      <c r="F948" s="72"/>
      <c r="G948" s="72">
        <f t="shared" si="275"/>
        <v>888</v>
      </c>
      <c r="H948" s="72">
        <f t="shared" si="276"/>
        <v>173</v>
      </c>
      <c r="I948" s="72">
        <f t="shared" si="277"/>
        <v>410</v>
      </c>
      <c r="J948" s="72">
        <f t="shared" si="278"/>
        <v>184</v>
      </c>
      <c r="K948" s="72">
        <f t="shared" si="279"/>
        <v>363</v>
      </c>
      <c r="L948" s="72">
        <f t="shared" si="280"/>
        <v>0</v>
      </c>
      <c r="M948" s="72">
        <f t="shared" si="281"/>
        <v>307</v>
      </c>
      <c r="N948" s="72">
        <v>0</v>
      </c>
      <c r="O948" s="146">
        <f t="shared" si="282"/>
        <v>2.1419999999999999</v>
      </c>
      <c r="P948" s="157">
        <f>10%</f>
        <v>0.1</v>
      </c>
      <c r="Q948" s="146">
        <f t="shared" si="283"/>
        <v>0.15300000000000005</v>
      </c>
      <c r="R948" s="146">
        <f t="shared" si="284"/>
        <v>0.26500000000000012</v>
      </c>
      <c r="S948" s="146">
        <f t="shared" si="285"/>
        <v>0.47700000000000026</v>
      </c>
      <c r="T948" s="146">
        <f t="shared" si="286"/>
        <v>0.23850000000000013</v>
      </c>
      <c r="U948" s="146">
        <f t="shared" si="287"/>
        <v>0</v>
      </c>
      <c r="V948" s="146">
        <f t="shared" si="288"/>
        <v>0.23850000000000013</v>
      </c>
      <c r="W948" s="146">
        <f t="shared" si="289"/>
        <v>0.23850000000000013</v>
      </c>
      <c r="X948" s="146">
        <f t="shared" si="290"/>
        <v>0.23850000000000013</v>
      </c>
    </row>
    <row r="949" spans="2:24" x14ac:dyDescent="0.2">
      <c r="B949" s="1" t="str">
        <f t="shared" si="291"/>
        <v>风系55</v>
      </c>
      <c r="C949" s="72">
        <f t="shared" si="292"/>
        <v>55</v>
      </c>
      <c r="D949" s="71" t="s">
        <v>3158</v>
      </c>
      <c r="E949" s="72" t="str">
        <f t="shared" si="274"/>
        <v>地脉</v>
      </c>
      <c r="F949" s="72"/>
      <c r="G949" s="72">
        <f t="shared" si="275"/>
        <v>913</v>
      </c>
      <c r="H949" s="72">
        <f t="shared" si="276"/>
        <v>177</v>
      </c>
      <c r="I949" s="72">
        <f t="shared" si="277"/>
        <v>423</v>
      </c>
      <c r="J949" s="72">
        <f t="shared" si="278"/>
        <v>189</v>
      </c>
      <c r="K949" s="72">
        <f t="shared" si="279"/>
        <v>374</v>
      </c>
      <c r="L949" s="72">
        <f t="shared" si="280"/>
        <v>0</v>
      </c>
      <c r="M949" s="72">
        <f t="shared" si="281"/>
        <v>316</v>
      </c>
      <c r="N949" s="72">
        <v>0</v>
      </c>
      <c r="O949" s="146">
        <f t="shared" si="282"/>
        <v>2.165</v>
      </c>
      <c r="P949" s="157">
        <f>10%</f>
        <v>0.1</v>
      </c>
      <c r="Q949" s="146">
        <f t="shared" si="283"/>
        <v>0.15400000000000005</v>
      </c>
      <c r="R949" s="146">
        <f t="shared" si="284"/>
        <v>0.27000000000000013</v>
      </c>
      <c r="S949" s="146">
        <f t="shared" si="285"/>
        <v>0.48600000000000027</v>
      </c>
      <c r="T949" s="146">
        <f t="shared" si="286"/>
        <v>0.24300000000000013</v>
      </c>
      <c r="U949" s="146">
        <f t="shared" si="287"/>
        <v>0</v>
      </c>
      <c r="V949" s="146">
        <f t="shared" si="288"/>
        <v>0.24300000000000013</v>
      </c>
      <c r="W949" s="146">
        <f t="shared" si="289"/>
        <v>0.24300000000000013</v>
      </c>
      <c r="X949" s="146">
        <f t="shared" si="290"/>
        <v>0.24300000000000013</v>
      </c>
    </row>
    <row r="950" spans="2:24" x14ac:dyDescent="0.2">
      <c r="B950" s="1" t="str">
        <f t="shared" si="291"/>
        <v>风系56</v>
      </c>
      <c r="C950" s="72">
        <f t="shared" si="292"/>
        <v>56</v>
      </c>
      <c r="D950" s="71" t="s">
        <v>3158</v>
      </c>
      <c r="E950" s="72" t="str">
        <f t="shared" si="274"/>
        <v>地脉</v>
      </c>
      <c r="F950" s="72"/>
      <c r="G950" s="72">
        <f t="shared" si="275"/>
        <v>940</v>
      </c>
      <c r="H950" s="72">
        <f t="shared" si="276"/>
        <v>181</v>
      </c>
      <c r="I950" s="72">
        <f t="shared" si="277"/>
        <v>437</v>
      </c>
      <c r="J950" s="72">
        <f t="shared" si="278"/>
        <v>195</v>
      </c>
      <c r="K950" s="72">
        <f t="shared" si="279"/>
        <v>386</v>
      </c>
      <c r="L950" s="72">
        <f t="shared" si="280"/>
        <v>0</v>
      </c>
      <c r="M950" s="72">
        <f t="shared" si="281"/>
        <v>325</v>
      </c>
      <c r="N950" s="72">
        <v>0</v>
      </c>
      <c r="O950" s="146">
        <f t="shared" si="282"/>
        <v>2.1879999999999997</v>
      </c>
      <c r="P950" s="157">
        <f>10%</f>
        <v>0.1</v>
      </c>
      <c r="Q950" s="146">
        <f t="shared" si="283"/>
        <v>0.15500000000000005</v>
      </c>
      <c r="R950" s="146">
        <f t="shared" si="284"/>
        <v>0.27500000000000013</v>
      </c>
      <c r="S950" s="146">
        <f t="shared" si="285"/>
        <v>0.49500000000000027</v>
      </c>
      <c r="T950" s="146">
        <f t="shared" si="286"/>
        <v>0.24750000000000014</v>
      </c>
      <c r="U950" s="146">
        <f t="shared" si="287"/>
        <v>0</v>
      </c>
      <c r="V950" s="146">
        <f t="shared" si="288"/>
        <v>0.24750000000000014</v>
      </c>
      <c r="W950" s="146">
        <f t="shared" si="289"/>
        <v>0.24750000000000014</v>
      </c>
      <c r="X950" s="146">
        <f t="shared" si="290"/>
        <v>0.24750000000000014</v>
      </c>
    </row>
    <row r="951" spans="2:24" x14ac:dyDescent="0.2">
      <c r="B951" s="1" t="str">
        <f t="shared" si="291"/>
        <v>风系57</v>
      </c>
      <c r="C951" s="72">
        <f t="shared" si="292"/>
        <v>57</v>
      </c>
      <c r="D951" s="71" t="s">
        <v>3158</v>
      </c>
      <c r="E951" s="72" t="str">
        <f t="shared" si="274"/>
        <v>地脉</v>
      </c>
      <c r="F951" s="72"/>
      <c r="G951" s="72">
        <f t="shared" si="275"/>
        <v>965</v>
      </c>
      <c r="H951" s="72">
        <f t="shared" si="276"/>
        <v>185</v>
      </c>
      <c r="I951" s="72">
        <f t="shared" si="277"/>
        <v>450</v>
      </c>
      <c r="J951" s="72">
        <f t="shared" si="278"/>
        <v>200</v>
      </c>
      <c r="K951" s="72">
        <f t="shared" si="279"/>
        <v>398</v>
      </c>
      <c r="L951" s="72">
        <f t="shared" si="280"/>
        <v>0</v>
      </c>
      <c r="M951" s="72">
        <f t="shared" si="281"/>
        <v>334</v>
      </c>
      <c r="N951" s="72">
        <v>0</v>
      </c>
      <c r="O951" s="146">
        <f t="shared" si="282"/>
        <v>2.2109999999999999</v>
      </c>
      <c r="P951" s="157">
        <f>10%</f>
        <v>0.1</v>
      </c>
      <c r="Q951" s="146">
        <f t="shared" si="283"/>
        <v>0.15600000000000006</v>
      </c>
      <c r="R951" s="146">
        <f t="shared" si="284"/>
        <v>0.28000000000000014</v>
      </c>
      <c r="S951" s="146">
        <f t="shared" si="285"/>
        <v>0.50400000000000023</v>
      </c>
      <c r="T951" s="146">
        <f t="shared" si="286"/>
        <v>0.25200000000000011</v>
      </c>
      <c r="U951" s="146">
        <f t="shared" si="287"/>
        <v>0</v>
      </c>
      <c r="V951" s="146">
        <f t="shared" si="288"/>
        <v>0.25200000000000011</v>
      </c>
      <c r="W951" s="146">
        <f t="shared" si="289"/>
        <v>0.25200000000000011</v>
      </c>
      <c r="X951" s="146">
        <f t="shared" si="290"/>
        <v>0.25200000000000011</v>
      </c>
    </row>
    <row r="952" spans="2:24" x14ac:dyDescent="0.2">
      <c r="B952" s="1" t="str">
        <f t="shared" si="291"/>
        <v>风系58</v>
      </c>
      <c r="C952" s="72">
        <f t="shared" si="292"/>
        <v>58</v>
      </c>
      <c r="D952" s="71" t="s">
        <v>3158</v>
      </c>
      <c r="E952" s="72" t="str">
        <f t="shared" si="274"/>
        <v>地脉</v>
      </c>
      <c r="F952" s="72"/>
      <c r="G952" s="72">
        <f t="shared" si="275"/>
        <v>991</v>
      </c>
      <c r="H952" s="72">
        <f t="shared" si="276"/>
        <v>189</v>
      </c>
      <c r="I952" s="72">
        <f t="shared" si="277"/>
        <v>464</v>
      </c>
      <c r="J952" s="72">
        <f t="shared" si="278"/>
        <v>206</v>
      </c>
      <c r="K952" s="72">
        <f t="shared" si="279"/>
        <v>410</v>
      </c>
      <c r="L952" s="72">
        <f t="shared" si="280"/>
        <v>0</v>
      </c>
      <c r="M952" s="72">
        <f t="shared" si="281"/>
        <v>343</v>
      </c>
      <c r="N952" s="72">
        <v>0</v>
      </c>
      <c r="O952" s="146">
        <f t="shared" si="282"/>
        <v>2.234</v>
      </c>
      <c r="P952" s="157">
        <f>10%</f>
        <v>0.1</v>
      </c>
      <c r="Q952" s="146">
        <f t="shared" si="283"/>
        <v>0.15700000000000006</v>
      </c>
      <c r="R952" s="146">
        <f t="shared" si="284"/>
        <v>0.28500000000000014</v>
      </c>
      <c r="S952" s="146">
        <f t="shared" si="285"/>
        <v>0.51300000000000034</v>
      </c>
      <c r="T952" s="146">
        <f t="shared" si="286"/>
        <v>0.25650000000000017</v>
      </c>
      <c r="U952" s="146">
        <f t="shared" si="287"/>
        <v>0</v>
      </c>
      <c r="V952" s="146">
        <f t="shared" si="288"/>
        <v>0.25650000000000017</v>
      </c>
      <c r="W952" s="146">
        <f t="shared" si="289"/>
        <v>0.25650000000000017</v>
      </c>
      <c r="X952" s="146">
        <f t="shared" si="290"/>
        <v>0.25650000000000017</v>
      </c>
    </row>
    <row r="953" spans="2:24" x14ac:dyDescent="0.2">
      <c r="B953" s="1" t="str">
        <f t="shared" si="291"/>
        <v>风系59</v>
      </c>
      <c r="C953" s="72">
        <f t="shared" si="292"/>
        <v>59</v>
      </c>
      <c r="D953" s="71" t="s">
        <v>3158</v>
      </c>
      <c r="E953" s="72" t="str">
        <f t="shared" si="274"/>
        <v>地脉</v>
      </c>
      <c r="F953" s="72"/>
      <c r="G953" s="72">
        <f t="shared" si="275"/>
        <v>1016</v>
      </c>
      <c r="H953" s="72">
        <f t="shared" si="276"/>
        <v>193</v>
      </c>
      <c r="I953" s="72">
        <f t="shared" si="277"/>
        <v>478</v>
      </c>
      <c r="J953" s="72">
        <f t="shared" si="278"/>
        <v>212</v>
      </c>
      <c r="K953" s="72">
        <f t="shared" si="279"/>
        <v>423</v>
      </c>
      <c r="L953" s="72">
        <f t="shared" si="280"/>
        <v>0</v>
      </c>
      <c r="M953" s="72">
        <f t="shared" si="281"/>
        <v>352</v>
      </c>
      <c r="N953" s="72">
        <v>0</v>
      </c>
      <c r="O953" s="146">
        <f t="shared" si="282"/>
        <v>2.2570000000000001</v>
      </c>
      <c r="P953" s="157">
        <f>10%</f>
        <v>0.1</v>
      </c>
      <c r="Q953" s="146">
        <f t="shared" si="283"/>
        <v>0.15800000000000006</v>
      </c>
      <c r="R953" s="146">
        <f t="shared" si="284"/>
        <v>0.29000000000000015</v>
      </c>
      <c r="S953" s="146">
        <f t="shared" si="285"/>
        <v>0.52200000000000024</v>
      </c>
      <c r="T953" s="146">
        <f t="shared" si="286"/>
        <v>0.26100000000000012</v>
      </c>
      <c r="U953" s="146">
        <f t="shared" si="287"/>
        <v>0</v>
      </c>
      <c r="V953" s="146">
        <f t="shared" si="288"/>
        <v>0.26100000000000012</v>
      </c>
      <c r="W953" s="146">
        <f t="shared" si="289"/>
        <v>0.26100000000000012</v>
      </c>
      <c r="X953" s="146">
        <f t="shared" si="290"/>
        <v>0.26100000000000012</v>
      </c>
    </row>
    <row r="954" spans="2:24" x14ac:dyDescent="0.2">
      <c r="B954" s="1" t="str">
        <f t="shared" si="291"/>
        <v>风系60</v>
      </c>
      <c r="C954" s="72">
        <f t="shared" si="292"/>
        <v>60</v>
      </c>
      <c r="D954" s="71" t="s">
        <v>3158</v>
      </c>
      <c r="E954" s="72" t="str">
        <f t="shared" si="274"/>
        <v>地脉</v>
      </c>
      <c r="F954" s="72"/>
      <c r="G954" s="72">
        <f t="shared" si="275"/>
        <v>1042</v>
      </c>
      <c r="H954" s="72">
        <f t="shared" si="276"/>
        <v>197</v>
      </c>
      <c r="I954" s="72">
        <f t="shared" si="277"/>
        <v>493</v>
      </c>
      <c r="J954" s="72">
        <f t="shared" si="278"/>
        <v>217</v>
      </c>
      <c r="K954" s="72">
        <f t="shared" si="279"/>
        <v>435</v>
      </c>
      <c r="L954" s="72">
        <f t="shared" si="280"/>
        <v>0</v>
      </c>
      <c r="M954" s="72">
        <f t="shared" si="281"/>
        <v>361</v>
      </c>
      <c r="N954" s="72">
        <v>0</v>
      </c>
      <c r="O954" s="146">
        <f t="shared" si="282"/>
        <v>2.2799999999999998</v>
      </c>
      <c r="P954" s="157">
        <f>10%</f>
        <v>0.1</v>
      </c>
      <c r="Q954" s="146">
        <f t="shared" si="283"/>
        <v>0.15900000000000006</v>
      </c>
      <c r="R954" s="146">
        <f t="shared" si="284"/>
        <v>0.29500000000000015</v>
      </c>
      <c r="S954" s="146">
        <f t="shared" si="285"/>
        <v>0.53100000000000036</v>
      </c>
      <c r="T954" s="146">
        <f t="shared" si="286"/>
        <v>0.26550000000000018</v>
      </c>
      <c r="U954" s="146">
        <f t="shared" si="287"/>
        <v>0</v>
      </c>
      <c r="V954" s="146">
        <f t="shared" si="288"/>
        <v>0.26550000000000018</v>
      </c>
      <c r="W954" s="146">
        <f t="shared" si="289"/>
        <v>0.26550000000000018</v>
      </c>
      <c r="X954" s="146">
        <f t="shared" si="290"/>
        <v>0.26550000000000018</v>
      </c>
    </row>
    <row r="955" spans="2:24" x14ac:dyDescent="0.2">
      <c r="B955" s="1" t="str">
        <f t="shared" si="291"/>
        <v>风系61</v>
      </c>
      <c r="C955" s="72">
        <f t="shared" si="292"/>
        <v>61</v>
      </c>
      <c r="D955" s="71" t="s">
        <v>3158</v>
      </c>
      <c r="E955" s="72" t="str">
        <f t="shared" si="274"/>
        <v>地脉</v>
      </c>
      <c r="F955" s="72"/>
      <c r="G955" s="72">
        <f t="shared" si="275"/>
        <v>1068</v>
      </c>
      <c r="H955" s="72">
        <f t="shared" si="276"/>
        <v>201</v>
      </c>
      <c r="I955" s="72">
        <f t="shared" si="277"/>
        <v>508</v>
      </c>
      <c r="J955" s="72">
        <f t="shared" si="278"/>
        <v>224</v>
      </c>
      <c r="K955" s="72">
        <f t="shared" si="279"/>
        <v>448</v>
      </c>
      <c r="L955" s="72">
        <f t="shared" si="280"/>
        <v>0</v>
      </c>
      <c r="M955" s="72">
        <f t="shared" si="281"/>
        <v>370</v>
      </c>
      <c r="N955" s="72">
        <v>0</v>
      </c>
      <c r="O955" s="146">
        <f t="shared" si="282"/>
        <v>2.3029999999999999</v>
      </c>
      <c r="P955" s="157">
        <f>10%</f>
        <v>0.1</v>
      </c>
      <c r="Q955" s="146">
        <f t="shared" si="283"/>
        <v>0.16000000000000006</v>
      </c>
      <c r="R955" s="146">
        <f t="shared" si="284"/>
        <v>0.30000000000000016</v>
      </c>
      <c r="S955" s="146">
        <f t="shared" si="285"/>
        <v>0.54000000000000026</v>
      </c>
      <c r="T955" s="146">
        <f t="shared" si="286"/>
        <v>0.27000000000000013</v>
      </c>
      <c r="U955" s="146">
        <f t="shared" si="287"/>
        <v>0</v>
      </c>
      <c r="V955" s="146">
        <f t="shared" si="288"/>
        <v>0.27000000000000013</v>
      </c>
      <c r="W955" s="146">
        <f t="shared" si="289"/>
        <v>0.27000000000000013</v>
      </c>
      <c r="X955" s="146">
        <f t="shared" si="290"/>
        <v>0.27000000000000013</v>
      </c>
    </row>
    <row r="956" spans="2:24" x14ac:dyDescent="0.2">
      <c r="B956" s="1" t="str">
        <f t="shared" si="291"/>
        <v>风系62</v>
      </c>
      <c r="C956" s="72">
        <f t="shared" si="292"/>
        <v>62</v>
      </c>
      <c r="D956" s="71" t="s">
        <v>3158</v>
      </c>
      <c r="E956" s="72" t="str">
        <f t="shared" si="274"/>
        <v>地脉</v>
      </c>
      <c r="F956" s="72"/>
      <c r="G956" s="72">
        <f t="shared" si="275"/>
        <v>1095</v>
      </c>
      <c r="H956" s="72">
        <f t="shared" si="276"/>
        <v>205</v>
      </c>
      <c r="I956" s="72">
        <f t="shared" si="277"/>
        <v>522</v>
      </c>
      <c r="J956" s="72">
        <f t="shared" si="278"/>
        <v>229</v>
      </c>
      <c r="K956" s="72">
        <f t="shared" si="279"/>
        <v>461</v>
      </c>
      <c r="L956" s="72">
        <f t="shared" si="280"/>
        <v>0</v>
      </c>
      <c r="M956" s="72">
        <f t="shared" si="281"/>
        <v>379</v>
      </c>
      <c r="N956" s="72">
        <v>0</v>
      </c>
      <c r="O956" s="146">
        <f t="shared" si="282"/>
        <v>2.3260000000000001</v>
      </c>
      <c r="P956" s="157">
        <f>10%</f>
        <v>0.1</v>
      </c>
      <c r="Q956" s="146">
        <f t="shared" si="283"/>
        <v>0.16100000000000006</v>
      </c>
      <c r="R956" s="146">
        <f t="shared" si="284"/>
        <v>0.30500000000000016</v>
      </c>
      <c r="S956" s="146">
        <f t="shared" si="285"/>
        <v>0.54900000000000038</v>
      </c>
      <c r="T956" s="146">
        <f t="shared" si="286"/>
        <v>0.27450000000000019</v>
      </c>
      <c r="U956" s="146">
        <f t="shared" si="287"/>
        <v>0</v>
      </c>
      <c r="V956" s="146">
        <f t="shared" si="288"/>
        <v>0.27450000000000019</v>
      </c>
      <c r="W956" s="146">
        <f t="shared" si="289"/>
        <v>0.27450000000000019</v>
      </c>
      <c r="X956" s="146">
        <f t="shared" si="290"/>
        <v>0.27450000000000019</v>
      </c>
    </row>
    <row r="957" spans="2:24" x14ac:dyDescent="0.2">
      <c r="B957" s="1" t="str">
        <f t="shared" si="291"/>
        <v>风系63</v>
      </c>
      <c r="C957" s="72">
        <f t="shared" si="292"/>
        <v>63</v>
      </c>
      <c r="D957" s="71" t="s">
        <v>3158</v>
      </c>
      <c r="E957" s="72" t="str">
        <f t="shared" si="274"/>
        <v>地脉</v>
      </c>
      <c r="F957" s="72"/>
      <c r="G957" s="72">
        <f t="shared" si="275"/>
        <v>1122</v>
      </c>
      <c r="H957" s="72">
        <f t="shared" si="276"/>
        <v>209</v>
      </c>
      <c r="I957" s="72">
        <f t="shared" si="277"/>
        <v>537</v>
      </c>
      <c r="J957" s="72">
        <f t="shared" si="278"/>
        <v>235</v>
      </c>
      <c r="K957" s="72">
        <f t="shared" si="279"/>
        <v>475</v>
      </c>
      <c r="L957" s="72">
        <f t="shared" si="280"/>
        <v>0</v>
      </c>
      <c r="M957" s="72">
        <f t="shared" si="281"/>
        <v>388</v>
      </c>
      <c r="N957" s="72">
        <v>0</v>
      </c>
      <c r="O957" s="146">
        <f t="shared" si="282"/>
        <v>2.3489999999999998</v>
      </c>
      <c r="P957" s="157">
        <f>10%</f>
        <v>0.1</v>
      </c>
      <c r="Q957" s="146">
        <f t="shared" si="283"/>
        <v>0.16200000000000006</v>
      </c>
      <c r="R957" s="146">
        <f t="shared" si="284"/>
        <v>0.31000000000000016</v>
      </c>
      <c r="S957" s="146">
        <f t="shared" si="285"/>
        <v>0.55800000000000027</v>
      </c>
      <c r="T957" s="146">
        <f t="shared" si="286"/>
        <v>0.27900000000000014</v>
      </c>
      <c r="U957" s="146">
        <f t="shared" si="287"/>
        <v>0</v>
      </c>
      <c r="V957" s="146">
        <f t="shared" si="288"/>
        <v>0.27900000000000014</v>
      </c>
      <c r="W957" s="146">
        <f t="shared" si="289"/>
        <v>0.27900000000000014</v>
      </c>
      <c r="X957" s="146">
        <f t="shared" si="290"/>
        <v>0.27900000000000014</v>
      </c>
    </row>
    <row r="958" spans="2:24" x14ac:dyDescent="0.2">
      <c r="B958" s="1" t="str">
        <f t="shared" si="291"/>
        <v>风系64</v>
      </c>
      <c r="C958" s="72">
        <f t="shared" si="292"/>
        <v>64</v>
      </c>
      <c r="D958" s="71" t="s">
        <v>3158</v>
      </c>
      <c r="E958" s="72" t="str">
        <f t="shared" si="274"/>
        <v>地脉</v>
      </c>
      <c r="F958" s="72"/>
      <c r="G958" s="72">
        <f t="shared" si="275"/>
        <v>1150</v>
      </c>
      <c r="H958" s="72">
        <f t="shared" si="276"/>
        <v>213</v>
      </c>
      <c r="I958" s="72">
        <f t="shared" si="277"/>
        <v>553</v>
      </c>
      <c r="J958" s="72">
        <f t="shared" si="278"/>
        <v>241</v>
      </c>
      <c r="K958" s="72">
        <f t="shared" si="279"/>
        <v>489</v>
      </c>
      <c r="L958" s="72">
        <f t="shared" si="280"/>
        <v>0</v>
      </c>
      <c r="M958" s="72">
        <f t="shared" si="281"/>
        <v>397</v>
      </c>
      <c r="N958" s="72">
        <v>0</v>
      </c>
      <c r="O958" s="146">
        <f t="shared" si="282"/>
        <v>2.3719999999999999</v>
      </c>
      <c r="P958" s="157">
        <f>10%</f>
        <v>0.1</v>
      </c>
      <c r="Q958" s="146">
        <f t="shared" si="283"/>
        <v>0.16300000000000006</v>
      </c>
      <c r="R958" s="146">
        <f t="shared" si="284"/>
        <v>0.31500000000000017</v>
      </c>
      <c r="S958" s="146">
        <f t="shared" si="285"/>
        <v>0.56700000000000039</v>
      </c>
      <c r="T958" s="146">
        <f t="shared" si="286"/>
        <v>0.2835000000000002</v>
      </c>
      <c r="U958" s="146">
        <f t="shared" si="287"/>
        <v>0</v>
      </c>
      <c r="V958" s="146">
        <f t="shared" si="288"/>
        <v>0.2835000000000002</v>
      </c>
      <c r="W958" s="146">
        <f t="shared" si="289"/>
        <v>0.2835000000000002</v>
      </c>
      <c r="X958" s="146">
        <f t="shared" si="290"/>
        <v>0.2835000000000002</v>
      </c>
    </row>
    <row r="959" spans="2:24" x14ac:dyDescent="0.2">
      <c r="B959" s="1" t="str">
        <f t="shared" si="291"/>
        <v>风系65</v>
      </c>
      <c r="C959" s="72">
        <f t="shared" si="292"/>
        <v>65</v>
      </c>
      <c r="D959" s="71" t="s">
        <v>3158</v>
      </c>
      <c r="E959" s="72" t="str">
        <f t="shared" si="274"/>
        <v>地脉</v>
      </c>
      <c r="F959" s="72"/>
      <c r="G959" s="72">
        <f t="shared" si="275"/>
        <v>1177</v>
      </c>
      <c r="H959" s="72">
        <f t="shared" si="276"/>
        <v>217</v>
      </c>
      <c r="I959" s="72">
        <f t="shared" si="277"/>
        <v>569</v>
      </c>
      <c r="J959" s="72">
        <f t="shared" si="278"/>
        <v>247</v>
      </c>
      <c r="K959" s="72">
        <f t="shared" si="279"/>
        <v>503</v>
      </c>
      <c r="L959" s="72">
        <f t="shared" si="280"/>
        <v>0</v>
      </c>
      <c r="M959" s="72">
        <f t="shared" si="281"/>
        <v>407</v>
      </c>
      <c r="N959" s="72">
        <v>0</v>
      </c>
      <c r="O959" s="146">
        <f t="shared" si="282"/>
        <v>2.395</v>
      </c>
      <c r="P959" s="157">
        <f>10%</f>
        <v>0.1</v>
      </c>
      <c r="Q959" s="146">
        <f t="shared" si="283"/>
        <v>0.16400000000000006</v>
      </c>
      <c r="R959" s="146">
        <f t="shared" si="284"/>
        <v>0.32000000000000017</v>
      </c>
      <c r="S959" s="146">
        <f t="shared" si="285"/>
        <v>0.57600000000000029</v>
      </c>
      <c r="T959" s="146">
        <f t="shared" si="286"/>
        <v>0.28800000000000014</v>
      </c>
      <c r="U959" s="146">
        <f t="shared" si="287"/>
        <v>0</v>
      </c>
      <c r="V959" s="146">
        <f t="shared" si="288"/>
        <v>0.28800000000000014</v>
      </c>
      <c r="W959" s="146">
        <f t="shared" si="289"/>
        <v>0.28800000000000014</v>
      </c>
      <c r="X959" s="146">
        <f t="shared" si="290"/>
        <v>0.28800000000000014</v>
      </c>
    </row>
    <row r="960" spans="2:24" x14ac:dyDescent="0.2">
      <c r="B960" s="1" t="str">
        <f t="shared" si="291"/>
        <v>风系66</v>
      </c>
      <c r="C960" s="72">
        <f t="shared" si="292"/>
        <v>66</v>
      </c>
      <c r="D960" s="71" t="s">
        <v>3158</v>
      </c>
      <c r="E960" s="72" t="str">
        <f t="shared" si="274"/>
        <v>地脉</v>
      </c>
      <c r="F960" s="72"/>
      <c r="G960" s="72">
        <f t="shared" si="275"/>
        <v>1204</v>
      </c>
      <c r="H960" s="72">
        <f t="shared" si="276"/>
        <v>221</v>
      </c>
      <c r="I960" s="72">
        <f t="shared" si="277"/>
        <v>584</v>
      </c>
      <c r="J960" s="72">
        <f t="shared" si="278"/>
        <v>252</v>
      </c>
      <c r="K960" s="72">
        <f t="shared" si="279"/>
        <v>517</v>
      </c>
      <c r="L960" s="72">
        <f t="shared" si="280"/>
        <v>0</v>
      </c>
      <c r="M960" s="72">
        <f t="shared" si="281"/>
        <v>417</v>
      </c>
      <c r="N960" s="72">
        <v>0</v>
      </c>
      <c r="O960" s="146">
        <f t="shared" si="282"/>
        <v>2.4179999999999997</v>
      </c>
      <c r="P960" s="157">
        <f>10%</f>
        <v>0.1</v>
      </c>
      <c r="Q960" s="146">
        <f t="shared" si="283"/>
        <v>0.16500000000000006</v>
      </c>
      <c r="R960" s="146">
        <f t="shared" si="284"/>
        <v>0.32500000000000018</v>
      </c>
      <c r="S960" s="146">
        <f t="shared" si="285"/>
        <v>0.58500000000000041</v>
      </c>
      <c r="T960" s="146">
        <f t="shared" si="286"/>
        <v>0.2925000000000002</v>
      </c>
      <c r="U960" s="146">
        <f t="shared" si="287"/>
        <v>0</v>
      </c>
      <c r="V960" s="146">
        <f t="shared" si="288"/>
        <v>0.2925000000000002</v>
      </c>
      <c r="W960" s="146">
        <f t="shared" si="289"/>
        <v>0.2925000000000002</v>
      </c>
      <c r="X960" s="146">
        <f t="shared" si="290"/>
        <v>0.2925000000000002</v>
      </c>
    </row>
    <row r="961" spans="2:24" x14ac:dyDescent="0.2">
      <c r="B961" s="1" t="str">
        <f t="shared" si="291"/>
        <v>风系67</v>
      </c>
      <c r="C961" s="72">
        <f t="shared" si="292"/>
        <v>67</v>
      </c>
      <c r="D961" s="71" t="s">
        <v>3158</v>
      </c>
      <c r="E961" s="72" t="str">
        <f t="shared" si="274"/>
        <v>地脉</v>
      </c>
      <c r="F961" s="72"/>
      <c r="G961" s="72">
        <f t="shared" si="275"/>
        <v>1230</v>
      </c>
      <c r="H961" s="72">
        <f t="shared" si="276"/>
        <v>225</v>
      </c>
      <c r="I961" s="72">
        <f t="shared" si="277"/>
        <v>601</v>
      </c>
      <c r="J961" s="72">
        <f t="shared" si="278"/>
        <v>259</v>
      </c>
      <c r="K961" s="72">
        <f t="shared" si="279"/>
        <v>531</v>
      </c>
      <c r="L961" s="72">
        <f t="shared" si="280"/>
        <v>0</v>
      </c>
      <c r="M961" s="72">
        <f t="shared" si="281"/>
        <v>427</v>
      </c>
      <c r="N961" s="72">
        <v>0</v>
      </c>
      <c r="O961" s="146">
        <f t="shared" si="282"/>
        <v>2.4409999999999998</v>
      </c>
      <c r="P961" s="157">
        <f>10%</f>
        <v>0.1</v>
      </c>
      <c r="Q961" s="146">
        <f t="shared" si="283"/>
        <v>0.16600000000000006</v>
      </c>
      <c r="R961" s="146">
        <f t="shared" si="284"/>
        <v>0.33000000000000018</v>
      </c>
      <c r="S961" s="146">
        <f t="shared" si="285"/>
        <v>0.59400000000000031</v>
      </c>
      <c r="T961" s="146">
        <f t="shared" si="286"/>
        <v>0.29700000000000015</v>
      </c>
      <c r="U961" s="146">
        <f t="shared" si="287"/>
        <v>0</v>
      </c>
      <c r="V961" s="146">
        <f t="shared" si="288"/>
        <v>0.29700000000000015</v>
      </c>
      <c r="W961" s="146">
        <f t="shared" si="289"/>
        <v>0.29700000000000015</v>
      </c>
      <c r="X961" s="146">
        <f t="shared" si="290"/>
        <v>0.29700000000000015</v>
      </c>
    </row>
    <row r="962" spans="2:24" x14ac:dyDescent="0.2">
      <c r="B962" s="1" t="str">
        <f t="shared" si="291"/>
        <v>风系68</v>
      </c>
      <c r="C962" s="72">
        <f t="shared" si="292"/>
        <v>68</v>
      </c>
      <c r="D962" s="71" t="s">
        <v>3158</v>
      </c>
      <c r="E962" s="72" t="str">
        <f t="shared" si="274"/>
        <v>地脉</v>
      </c>
      <c r="F962" s="72"/>
      <c r="G962" s="72">
        <f t="shared" si="275"/>
        <v>1258</v>
      </c>
      <c r="H962" s="72">
        <f t="shared" si="276"/>
        <v>229</v>
      </c>
      <c r="I962" s="72">
        <f t="shared" si="277"/>
        <v>617</v>
      </c>
      <c r="J962" s="72">
        <f t="shared" si="278"/>
        <v>265</v>
      </c>
      <c r="K962" s="72">
        <f t="shared" si="279"/>
        <v>546</v>
      </c>
      <c r="L962" s="72">
        <f t="shared" si="280"/>
        <v>0</v>
      </c>
      <c r="M962" s="72">
        <f t="shared" si="281"/>
        <v>437</v>
      </c>
      <c r="N962" s="72">
        <v>0</v>
      </c>
      <c r="O962" s="146">
        <f t="shared" si="282"/>
        <v>2.464</v>
      </c>
      <c r="P962" s="157">
        <f>10%</f>
        <v>0.1</v>
      </c>
      <c r="Q962" s="146">
        <f t="shared" si="283"/>
        <v>0.16700000000000007</v>
      </c>
      <c r="R962" s="146">
        <f t="shared" si="284"/>
        <v>0.33500000000000019</v>
      </c>
      <c r="S962" s="146">
        <f t="shared" si="285"/>
        <v>0.60300000000000042</v>
      </c>
      <c r="T962" s="146">
        <f t="shared" si="286"/>
        <v>0.30150000000000021</v>
      </c>
      <c r="U962" s="146">
        <f t="shared" si="287"/>
        <v>0</v>
      </c>
      <c r="V962" s="146">
        <f t="shared" si="288"/>
        <v>0.30150000000000021</v>
      </c>
      <c r="W962" s="146">
        <f t="shared" si="289"/>
        <v>0.30150000000000021</v>
      </c>
      <c r="X962" s="146">
        <f t="shared" si="290"/>
        <v>0.30150000000000021</v>
      </c>
    </row>
    <row r="963" spans="2:24" x14ac:dyDescent="0.2">
      <c r="B963" s="1" t="str">
        <f t="shared" si="291"/>
        <v>风系69</v>
      </c>
      <c r="C963" s="72">
        <f t="shared" si="292"/>
        <v>69</v>
      </c>
      <c r="D963" s="71" t="s">
        <v>3158</v>
      </c>
      <c r="E963" s="72" t="str">
        <f t="shared" si="274"/>
        <v>地脉</v>
      </c>
      <c r="F963" s="72"/>
      <c r="G963" s="72">
        <f t="shared" si="275"/>
        <v>1286</v>
      </c>
      <c r="H963" s="72">
        <f t="shared" si="276"/>
        <v>233</v>
      </c>
      <c r="I963" s="72">
        <f t="shared" si="277"/>
        <v>634</v>
      </c>
      <c r="J963" s="72">
        <f t="shared" si="278"/>
        <v>271</v>
      </c>
      <c r="K963" s="72">
        <f t="shared" si="279"/>
        <v>560</v>
      </c>
      <c r="L963" s="72">
        <f t="shared" si="280"/>
        <v>0</v>
      </c>
      <c r="M963" s="72">
        <f t="shared" si="281"/>
        <v>447</v>
      </c>
      <c r="N963" s="72">
        <v>0</v>
      </c>
      <c r="O963" s="146">
        <f t="shared" si="282"/>
        <v>2.4870000000000001</v>
      </c>
      <c r="P963" s="157">
        <f>10%</f>
        <v>0.1</v>
      </c>
      <c r="Q963" s="146">
        <f t="shared" si="283"/>
        <v>0.16800000000000007</v>
      </c>
      <c r="R963" s="146">
        <f t="shared" si="284"/>
        <v>0.34000000000000019</v>
      </c>
      <c r="S963" s="146">
        <f t="shared" si="285"/>
        <v>0.61200000000000032</v>
      </c>
      <c r="T963" s="146">
        <f t="shared" si="286"/>
        <v>0.30600000000000016</v>
      </c>
      <c r="U963" s="146">
        <f t="shared" si="287"/>
        <v>0</v>
      </c>
      <c r="V963" s="146">
        <f t="shared" si="288"/>
        <v>0.30600000000000016</v>
      </c>
      <c r="W963" s="146">
        <f t="shared" si="289"/>
        <v>0.30600000000000016</v>
      </c>
      <c r="X963" s="146">
        <f t="shared" si="290"/>
        <v>0.30600000000000016</v>
      </c>
    </row>
    <row r="964" spans="2:24" x14ac:dyDescent="0.2">
      <c r="B964" s="1" t="str">
        <f t="shared" si="291"/>
        <v>风系70</v>
      </c>
      <c r="C964" s="72">
        <f t="shared" si="292"/>
        <v>70</v>
      </c>
      <c r="D964" s="71" t="s">
        <v>3158</v>
      </c>
      <c r="E964" s="72" t="str">
        <f t="shared" ref="E964:E1027" si="293">VLOOKUP(D964,monster_per,2,FALSE)</f>
        <v>地脉</v>
      </c>
      <c r="F964" s="72"/>
      <c r="G964" s="72">
        <f t="shared" ref="G964:G1027" si="294">INT(VLOOKUP($C964,monster_lvl,2,FALSE)*(1+VLOOKUP($D964,monster_per,3,FALSE)))</f>
        <v>1315</v>
      </c>
      <c r="H964" s="72">
        <f t="shared" ref="H964:H1027" si="295">INT(VLOOKUP($C964,monster_lvl,3,FALSE)*(1+VLOOKUP($D964,monster_per,4,FALSE)))</f>
        <v>237</v>
      </c>
      <c r="I964" s="72">
        <f t="shared" ref="I964:I1027" si="296">INT(VLOOKUP($C964,monster_lvl,4,FALSE)*(1+VLOOKUP($D964,monster_per,5,FALSE)))</f>
        <v>651</v>
      </c>
      <c r="J964" s="72">
        <f t="shared" ref="J964:J1027" si="297">INT(VLOOKUP($C964,monster_lvl,5,FALSE)*(1+VLOOKUP($D964,monster_per,11,FALSE)))</f>
        <v>278</v>
      </c>
      <c r="K964" s="72">
        <f t="shared" ref="K964:K1027" si="298">INT(VLOOKUP($C964,monster_lvl,6,FALSE)*(1+VLOOKUP($D964,monster_per,6,FALSE)))</f>
        <v>575</v>
      </c>
      <c r="L964" s="72">
        <f t="shared" ref="L964:L1027" si="299">INT(VLOOKUP($C964,monster_lvl,7,FALSE)*(1+VLOOKUP($D964,monster_per,7,FALSE)))</f>
        <v>0</v>
      </c>
      <c r="M964" s="72">
        <f t="shared" ref="M964:M1027" si="300">INT(VLOOKUP($C964,monster_lvl,8,FALSE)*(1+VLOOKUP($D964,monster_per,12,FALSE)))</f>
        <v>457</v>
      </c>
      <c r="N964" s="72">
        <v>0</v>
      </c>
      <c r="O964" s="146">
        <f t="shared" ref="O964:O1027" si="301">VLOOKUP($C964,monster_lvl,10,FALSE)*(1+VLOOKUP($D964,monster_per,9,FALSE))</f>
        <v>2.5100000000000002</v>
      </c>
      <c r="P964" s="157">
        <f>10%</f>
        <v>0.1</v>
      </c>
      <c r="Q964" s="146">
        <f t="shared" ref="Q964:Q1027" si="302">VLOOKUP($C964,monster_lvl,12,FALSE)*(1+VLOOKUP($D964,monster_per,8,FALSE))</f>
        <v>0.16900000000000007</v>
      </c>
      <c r="R964" s="146">
        <f t="shared" ref="R964:R1027" si="303">VLOOKUP($C964,monster_lvl,13,FALSE)*(1+VLOOKUP($D964,monster_per,13,FALSE))</f>
        <v>0.3450000000000002</v>
      </c>
      <c r="S964" s="146">
        <f t="shared" ref="S964:S1027" si="304">VLOOKUP($C964,monster_lvl,14,FALSE)*(1+VLOOKUP($D964,monster_per,14,FALSE))</f>
        <v>0.62100000000000044</v>
      </c>
      <c r="T964" s="146">
        <f t="shared" ref="T964:T1027" si="305">VLOOKUP($C964,monster_lvl,15,FALSE)*(1+VLOOKUP($D964,monster_per,15,FALSE))</f>
        <v>0.31050000000000022</v>
      </c>
      <c r="U964" s="146">
        <f t="shared" ref="U964:U1027" si="306">VLOOKUP($C964,monster_lvl,16,FALSE)*(1+VLOOKUP($D964,monster_per,16,FALSE))</f>
        <v>0</v>
      </c>
      <c r="V964" s="146">
        <f t="shared" ref="V964:V1027" si="307">VLOOKUP($C964,monster_lvl,17,FALSE)*(1+VLOOKUP($D964,monster_per,17,FALSE))</f>
        <v>0.31050000000000022</v>
      </c>
      <c r="W964" s="146">
        <f t="shared" ref="W964:W1027" si="308">VLOOKUP($C964,monster_lvl,18,FALSE)*(1+VLOOKUP($D964,monster_per,18,FALSE))</f>
        <v>0.31050000000000022</v>
      </c>
      <c r="X964" s="146">
        <f t="shared" ref="X964:X1027" si="309">VLOOKUP($C964,monster_lvl,19,FALSE)*(1+VLOOKUP($D964,monster_per,19,FALSE))</f>
        <v>0.31050000000000022</v>
      </c>
    </row>
    <row r="965" spans="2:24" x14ac:dyDescent="0.2">
      <c r="B965" s="1" t="str">
        <f t="shared" ref="B965:B1028" si="310">D965&amp;C965</f>
        <v>风系71</v>
      </c>
      <c r="C965" s="72">
        <f t="shared" si="292"/>
        <v>71</v>
      </c>
      <c r="D965" s="71" t="s">
        <v>3158</v>
      </c>
      <c r="E965" s="72" t="str">
        <f t="shared" si="293"/>
        <v>地脉</v>
      </c>
      <c r="F965" s="72"/>
      <c r="G965" s="72">
        <f t="shared" si="294"/>
        <v>1343</v>
      </c>
      <c r="H965" s="72">
        <f t="shared" si="295"/>
        <v>241</v>
      </c>
      <c r="I965" s="72">
        <f t="shared" si="296"/>
        <v>669</v>
      </c>
      <c r="J965" s="72">
        <f t="shared" si="297"/>
        <v>284</v>
      </c>
      <c r="K965" s="72">
        <f t="shared" si="298"/>
        <v>591</v>
      </c>
      <c r="L965" s="72">
        <f t="shared" si="299"/>
        <v>0</v>
      </c>
      <c r="M965" s="72">
        <f t="shared" si="300"/>
        <v>467</v>
      </c>
      <c r="N965" s="72">
        <v>0</v>
      </c>
      <c r="O965" s="146">
        <f t="shared" si="301"/>
        <v>2.5329999999999999</v>
      </c>
      <c r="P965" s="157">
        <f>10%</f>
        <v>0.1</v>
      </c>
      <c r="Q965" s="146">
        <f t="shared" si="302"/>
        <v>0.17000000000000007</v>
      </c>
      <c r="R965" s="146">
        <f t="shared" si="303"/>
        <v>0.3500000000000002</v>
      </c>
      <c r="S965" s="146">
        <f t="shared" si="304"/>
        <v>0.63000000000000034</v>
      </c>
      <c r="T965" s="146">
        <f t="shared" si="305"/>
        <v>0.31500000000000017</v>
      </c>
      <c r="U965" s="146">
        <f t="shared" si="306"/>
        <v>0</v>
      </c>
      <c r="V965" s="146">
        <f t="shared" si="307"/>
        <v>0.31500000000000017</v>
      </c>
      <c r="W965" s="146">
        <f t="shared" si="308"/>
        <v>0.31500000000000017</v>
      </c>
      <c r="X965" s="146">
        <f t="shared" si="309"/>
        <v>0.31500000000000017</v>
      </c>
    </row>
    <row r="966" spans="2:24" x14ac:dyDescent="0.2">
      <c r="B966" s="1" t="str">
        <f t="shared" si="310"/>
        <v>风系72</v>
      </c>
      <c r="C966" s="72">
        <f t="shared" si="292"/>
        <v>72</v>
      </c>
      <c r="D966" s="71" t="s">
        <v>3158</v>
      </c>
      <c r="E966" s="72" t="str">
        <f t="shared" si="293"/>
        <v>地脉</v>
      </c>
      <c r="F966" s="72"/>
      <c r="G966" s="72">
        <f t="shared" si="294"/>
        <v>1371</v>
      </c>
      <c r="H966" s="72">
        <f t="shared" si="295"/>
        <v>245</v>
      </c>
      <c r="I966" s="72">
        <f t="shared" si="296"/>
        <v>687</v>
      </c>
      <c r="J966" s="72">
        <f t="shared" si="297"/>
        <v>290</v>
      </c>
      <c r="K966" s="72">
        <f t="shared" si="298"/>
        <v>606</v>
      </c>
      <c r="L966" s="72">
        <f t="shared" si="299"/>
        <v>0</v>
      </c>
      <c r="M966" s="72">
        <f t="shared" si="300"/>
        <v>477</v>
      </c>
      <c r="N966" s="72">
        <v>0</v>
      </c>
      <c r="O966" s="146">
        <f t="shared" si="301"/>
        <v>2.556</v>
      </c>
      <c r="P966" s="157">
        <f>10%</f>
        <v>0.1</v>
      </c>
      <c r="Q966" s="146">
        <f t="shared" si="302"/>
        <v>0.17100000000000007</v>
      </c>
      <c r="R966" s="146">
        <f t="shared" si="303"/>
        <v>0.3550000000000002</v>
      </c>
      <c r="S966" s="146">
        <f t="shared" si="304"/>
        <v>0.63900000000000046</v>
      </c>
      <c r="T966" s="146">
        <f t="shared" si="305"/>
        <v>0.31950000000000023</v>
      </c>
      <c r="U966" s="146">
        <f t="shared" si="306"/>
        <v>0</v>
      </c>
      <c r="V966" s="146">
        <f t="shared" si="307"/>
        <v>0.31950000000000023</v>
      </c>
      <c r="W966" s="146">
        <f t="shared" si="308"/>
        <v>0.31950000000000023</v>
      </c>
      <c r="X966" s="146">
        <f t="shared" si="309"/>
        <v>0.31950000000000023</v>
      </c>
    </row>
    <row r="967" spans="2:24" x14ac:dyDescent="0.2">
      <c r="B967" s="1" t="str">
        <f t="shared" si="310"/>
        <v>风系73</v>
      </c>
      <c r="C967" s="72">
        <f t="shared" si="292"/>
        <v>73</v>
      </c>
      <c r="D967" s="71" t="s">
        <v>3158</v>
      </c>
      <c r="E967" s="72" t="str">
        <f t="shared" si="293"/>
        <v>地脉</v>
      </c>
      <c r="F967" s="72"/>
      <c r="G967" s="72">
        <f t="shared" si="294"/>
        <v>1399</v>
      </c>
      <c r="H967" s="72">
        <f t="shared" si="295"/>
        <v>249</v>
      </c>
      <c r="I967" s="72">
        <f t="shared" si="296"/>
        <v>704</v>
      </c>
      <c r="J967" s="72">
        <f t="shared" si="297"/>
        <v>297</v>
      </c>
      <c r="K967" s="72">
        <f t="shared" si="298"/>
        <v>622</v>
      </c>
      <c r="L967" s="72">
        <f t="shared" si="299"/>
        <v>0</v>
      </c>
      <c r="M967" s="72">
        <f t="shared" si="300"/>
        <v>487</v>
      </c>
      <c r="N967" s="72">
        <v>0</v>
      </c>
      <c r="O967" s="146">
        <f t="shared" si="301"/>
        <v>2.5789999999999997</v>
      </c>
      <c r="P967" s="157">
        <f>10%</f>
        <v>0.1</v>
      </c>
      <c r="Q967" s="146">
        <f t="shared" si="302"/>
        <v>0.17200000000000007</v>
      </c>
      <c r="R967" s="146">
        <f t="shared" si="303"/>
        <v>0.36000000000000021</v>
      </c>
      <c r="S967" s="146">
        <f t="shared" si="304"/>
        <v>0.64800000000000035</v>
      </c>
      <c r="T967" s="146">
        <f t="shared" si="305"/>
        <v>0.32400000000000018</v>
      </c>
      <c r="U967" s="146">
        <f t="shared" si="306"/>
        <v>0</v>
      </c>
      <c r="V967" s="146">
        <f t="shared" si="307"/>
        <v>0.32400000000000018</v>
      </c>
      <c r="W967" s="146">
        <f t="shared" si="308"/>
        <v>0.32400000000000018</v>
      </c>
      <c r="X967" s="146">
        <f t="shared" si="309"/>
        <v>0.32400000000000018</v>
      </c>
    </row>
    <row r="968" spans="2:24" x14ac:dyDescent="0.2">
      <c r="B968" s="1" t="str">
        <f t="shared" si="310"/>
        <v>风系74</v>
      </c>
      <c r="C968" s="72">
        <f t="shared" si="292"/>
        <v>74</v>
      </c>
      <c r="D968" s="71" t="s">
        <v>3158</v>
      </c>
      <c r="E968" s="72" t="str">
        <f t="shared" si="293"/>
        <v>地脉</v>
      </c>
      <c r="F968" s="72"/>
      <c r="G968" s="72">
        <f t="shared" si="294"/>
        <v>1428</v>
      </c>
      <c r="H968" s="72">
        <f t="shared" si="295"/>
        <v>254</v>
      </c>
      <c r="I968" s="72">
        <f t="shared" si="296"/>
        <v>722</v>
      </c>
      <c r="J968" s="72">
        <f t="shared" si="297"/>
        <v>303</v>
      </c>
      <c r="K968" s="72">
        <f t="shared" si="298"/>
        <v>638</v>
      </c>
      <c r="L968" s="72">
        <f t="shared" si="299"/>
        <v>0</v>
      </c>
      <c r="M968" s="72">
        <f t="shared" si="300"/>
        <v>497</v>
      </c>
      <c r="N968" s="72">
        <v>0</v>
      </c>
      <c r="O968" s="146">
        <f t="shared" si="301"/>
        <v>2.6019999999999999</v>
      </c>
      <c r="P968" s="157">
        <f>10%</f>
        <v>0.1</v>
      </c>
      <c r="Q968" s="146">
        <f t="shared" si="302"/>
        <v>0.17300000000000007</v>
      </c>
      <c r="R968" s="146">
        <f t="shared" si="303"/>
        <v>0.36500000000000021</v>
      </c>
      <c r="S968" s="146">
        <f t="shared" si="304"/>
        <v>0.65700000000000047</v>
      </c>
      <c r="T968" s="146">
        <f t="shared" si="305"/>
        <v>0.32850000000000024</v>
      </c>
      <c r="U968" s="146">
        <f t="shared" si="306"/>
        <v>0</v>
      </c>
      <c r="V968" s="146">
        <f t="shared" si="307"/>
        <v>0.32850000000000024</v>
      </c>
      <c r="W968" s="146">
        <f t="shared" si="308"/>
        <v>0.32850000000000024</v>
      </c>
      <c r="X968" s="146">
        <f t="shared" si="309"/>
        <v>0.32850000000000024</v>
      </c>
    </row>
    <row r="969" spans="2:24" x14ac:dyDescent="0.2">
      <c r="B969" s="1" t="str">
        <f t="shared" si="310"/>
        <v>风系75</v>
      </c>
      <c r="C969" s="72">
        <f t="shared" si="292"/>
        <v>75</v>
      </c>
      <c r="D969" s="71" t="s">
        <v>3158</v>
      </c>
      <c r="E969" s="72" t="str">
        <f t="shared" si="293"/>
        <v>地脉</v>
      </c>
      <c r="F969" s="72"/>
      <c r="G969" s="72">
        <f t="shared" si="294"/>
        <v>1456</v>
      </c>
      <c r="H969" s="72">
        <f t="shared" si="295"/>
        <v>259</v>
      </c>
      <c r="I969" s="72">
        <f t="shared" si="296"/>
        <v>741</v>
      </c>
      <c r="J969" s="72">
        <f t="shared" si="297"/>
        <v>310</v>
      </c>
      <c r="K969" s="72">
        <f t="shared" si="298"/>
        <v>655</v>
      </c>
      <c r="L969" s="72">
        <f t="shared" si="299"/>
        <v>0</v>
      </c>
      <c r="M969" s="72">
        <f t="shared" si="300"/>
        <v>507</v>
      </c>
      <c r="N969" s="72">
        <v>0</v>
      </c>
      <c r="O969" s="146">
        <f t="shared" si="301"/>
        <v>2.625</v>
      </c>
      <c r="P969" s="157">
        <f>10%</f>
        <v>0.1</v>
      </c>
      <c r="Q969" s="146">
        <f t="shared" si="302"/>
        <v>0.17400000000000007</v>
      </c>
      <c r="R969" s="146">
        <f t="shared" si="303"/>
        <v>0.37000000000000022</v>
      </c>
      <c r="S969" s="146">
        <f t="shared" si="304"/>
        <v>0.66600000000000037</v>
      </c>
      <c r="T969" s="146">
        <f t="shared" si="305"/>
        <v>0.33300000000000018</v>
      </c>
      <c r="U969" s="146">
        <f t="shared" si="306"/>
        <v>0</v>
      </c>
      <c r="V969" s="146">
        <f t="shared" si="307"/>
        <v>0.33300000000000018</v>
      </c>
      <c r="W969" s="146">
        <f t="shared" si="308"/>
        <v>0.33300000000000018</v>
      </c>
      <c r="X969" s="146">
        <f t="shared" si="309"/>
        <v>0.33300000000000018</v>
      </c>
    </row>
    <row r="970" spans="2:24" x14ac:dyDescent="0.2">
      <c r="B970" s="1" t="str">
        <f t="shared" si="310"/>
        <v>风系76</v>
      </c>
      <c r="C970" s="72">
        <f t="shared" si="292"/>
        <v>76</v>
      </c>
      <c r="D970" s="71" t="s">
        <v>3158</v>
      </c>
      <c r="E970" s="72" t="str">
        <f t="shared" si="293"/>
        <v>地脉</v>
      </c>
      <c r="F970" s="72"/>
      <c r="G970" s="72">
        <f t="shared" si="294"/>
        <v>1484</v>
      </c>
      <c r="H970" s="72">
        <f t="shared" si="295"/>
        <v>264</v>
      </c>
      <c r="I970" s="72">
        <f t="shared" si="296"/>
        <v>760</v>
      </c>
      <c r="J970" s="72">
        <f t="shared" si="297"/>
        <v>316</v>
      </c>
      <c r="K970" s="72">
        <f t="shared" si="298"/>
        <v>672</v>
      </c>
      <c r="L970" s="72">
        <f t="shared" si="299"/>
        <v>0</v>
      </c>
      <c r="M970" s="72">
        <f t="shared" si="300"/>
        <v>517</v>
      </c>
      <c r="N970" s="72">
        <v>0</v>
      </c>
      <c r="O970" s="146">
        <f t="shared" si="301"/>
        <v>2.6479999999999997</v>
      </c>
      <c r="P970" s="157">
        <f>10%</f>
        <v>0.1</v>
      </c>
      <c r="Q970" s="146">
        <f t="shared" si="302"/>
        <v>0.17500000000000007</v>
      </c>
      <c r="R970" s="146">
        <f t="shared" si="303"/>
        <v>0.37500000000000022</v>
      </c>
      <c r="S970" s="146">
        <f t="shared" si="304"/>
        <v>0.67500000000000049</v>
      </c>
      <c r="T970" s="146">
        <f t="shared" si="305"/>
        <v>0.33750000000000024</v>
      </c>
      <c r="U970" s="146">
        <f t="shared" si="306"/>
        <v>0</v>
      </c>
      <c r="V970" s="146">
        <f t="shared" si="307"/>
        <v>0.33750000000000024</v>
      </c>
      <c r="W970" s="146">
        <f t="shared" si="308"/>
        <v>0.33750000000000024</v>
      </c>
      <c r="X970" s="146">
        <f t="shared" si="309"/>
        <v>0.33750000000000024</v>
      </c>
    </row>
    <row r="971" spans="2:24" x14ac:dyDescent="0.2">
      <c r="B971" s="1" t="str">
        <f t="shared" si="310"/>
        <v>风系77</v>
      </c>
      <c r="C971" s="72">
        <f t="shared" si="292"/>
        <v>77</v>
      </c>
      <c r="D971" s="71" t="s">
        <v>3158</v>
      </c>
      <c r="E971" s="72" t="str">
        <f t="shared" si="293"/>
        <v>地脉</v>
      </c>
      <c r="F971" s="72"/>
      <c r="G971" s="72">
        <f t="shared" si="294"/>
        <v>1514</v>
      </c>
      <c r="H971" s="72">
        <f t="shared" si="295"/>
        <v>269</v>
      </c>
      <c r="I971" s="72">
        <f t="shared" si="296"/>
        <v>780</v>
      </c>
      <c r="J971" s="72">
        <f t="shared" si="297"/>
        <v>324</v>
      </c>
      <c r="K971" s="72">
        <f t="shared" si="298"/>
        <v>689</v>
      </c>
      <c r="L971" s="72">
        <f t="shared" si="299"/>
        <v>0</v>
      </c>
      <c r="M971" s="72">
        <f t="shared" si="300"/>
        <v>527</v>
      </c>
      <c r="N971" s="72">
        <v>0</v>
      </c>
      <c r="O971" s="146">
        <f t="shared" si="301"/>
        <v>2.6709999999999998</v>
      </c>
      <c r="P971" s="157">
        <f>10%</f>
        <v>0.1</v>
      </c>
      <c r="Q971" s="146">
        <f t="shared" si="302"/>
        <v>0.17600000000000007</v>
      </c>
      <c r="R971" s="146">
        <f t="shared" si="303"/>
        <v>0.38000000000000023</v>
      </c>
      <c r="S971" s="146">
        <f t="shared" si="304"/>
        <v>0.68400000000000039</v>
      </c>
      <c r="T971" s="146">
        <f t="shared" si="305"/>
        <v>0.34200000000000019</v>
      </c>
      <c r="U971" s="146">
        <f t="shared" si="306"/>
        <v>0</v>
      </c>
      <c r="V971" s="146">
        <f t="shared" si="307"/>
        <v>0.34200000000000019</v>
      </c>
      <c r="W971" s="146">
        <f t="shared" si="308"/>
        <v>0.34200000000000019</v>
      </c>
      <c r="X971" s="146">
        <f t="shared" si="309"/>
        <v>0.34200000000000019</v>
      </c>
    </row>
    <row r="972" spans="2:24" x14ac:dyDescent="0.2">
      <c r="B972" s="1" t="str">
        <f t="shared" si="310"/>
        <v>风系78</v>
      </c>
      <c r="C972" s="72">
        <f t="shared" si="292"/>
        <v>78</v>
      </c>
      <c r="D972" s="71" t="s">
        <v>3158</v>
      </c>
      <c r="E972" s="72" t="str">
        <f t="shared" si="293"/>
        <v>地脉</v>
      </c>
      <c r="F972" s="72"/>
      <c r="G972" s="72">
        <f t="shared" si="294"/>
        <v>1543</v>
      </c>
      <c r="H972" s="72">
        <f t="shared" si="295"/>
        <v>274</v>
      </c>
      <c r="I972" s="72">
        <f t="shared" si="296"/>
        <v>799</v>
      </c>
      <c r="J972" s="72">
        <f t="shared" si="297"/>
        <v>330</v>
      </c>
      <c r="K972" s="72">
        <f t="shared" si="298"/>
        <v>706</v>
      </c>
      <c r="L972" s="72">
        <f t="shared" si="299"/>
        <v>0</v>
      </c>
      <c r="M972" s="72">
        <f t="shared" si="300"/>
        <v>538</v>
      </c>
      <c r="N972" s="72">
        <v>0</v>
      </c>
      <c r="O972" s="146">
        <f t="shared" si="301"/>
        <v>2.694</v>
      </c>
      <c r="P972" s="157">
        <f>10%</f>
        <v>0.1</v>
      </c>
      <c r="Q972" s="146">
        <f t="shared" si="302"/>
        <v>0.17700000000000007</v>
      </c>
      <c r="R972" s="146">
        <f t="shared" si="303"/>
        <v>0.38500000000000023</v>
      </c>
      <c r="S972" s="146">
        <f t="shared" si="304"/>
        <v>0.6930000000000005</v>
      </c>
      <c r="T972" s="146">
        <f t="shared" si="305"/>
        <v>0.34650000000000025</v>
      </c>
      <c r="U972" s="146">
        <f t="shared" si="306"/>
        <v>0</v>
      </c>
      <c r="V972" s="146">
        <f t="shared" si="307"/>
        <v>0.34650000000000025</v>
      </c>
      <c r="W972" s="146">
        <f t="shared" si="308"/>
        <v>0.34650000000000025</v>
      </c>
      <c r="X972" s="146">
        <f t="shared" si="309"/>
        <v>0.34650000000000025</v>
      </c>
    </row>
    <row r="973" spans="2:24" x14ac:dyDescent="0.2">
      <c r="B973" s="1" t="str">
        <f t="shared" si="310"/>
        <v>风系79</v>
      </c>
      <c r="C973" s="72">
        <f t="shared" si="292"/>
        <v>79</v>
      </c>
      <c r="D973" s="71" t="s">
        <v>3158</v>
      </c>
      <c r="E973" s="72" t="str">
        <f t="shared" si="293"/>
        <v>地脉</v>
      </c>
      <c r="F973" s="72"/>
      <c r="G973" s="72">
        <f t="shared" si="294"/>
        <v>1572</v>
      </c>
      <c r="H973" s="72">
        <f t="shared" si="295"/>
        <v>279</v>
      </c>
      <c r="I973" s="72">
        <f t="shared" si="296"/>
        <v>819</v>
      </c>
      <c r="J973" s="72">
        <f t="shared" si="297"/>
        <v>337</v>
      </c>
      <c r="K973" s="72">
        <f t="shared" si="298"/>
        <v>724</v>
      </c>
      <c r="L973" s="72">
        <f t="shared" si="299"/>
        <v>0</v>
      </c>
      <c r="M973" s="72">
        <f t="shared" si="300"/>
        <v>549</v>
      </c>
      <c r="N973" s="72">
        <v>0</v>
      </c>
      <c r="O973" s="146">
        <f t="shared" si="301"/>
        <v>2.7170000000000001</v>
      </c>
      <c r="P973" s="157">
        <f>10%</f>
        <v>0.1</v>
      </c>
      <c r="Q973" s="146">
        <f t="shared" si="302"/>
        <v>0.17800000000000007</v>
      </c>
      <c r="R973" s="146">
        <f t="shared" si="303"/>
        <v>0.39000000000000024</v>
      </c>
      <c r="S973" s="146">
        <f t="shared" si="304"/>
        <v>0.7020000000000004</v>
      </c>
      <c r="T973" s="146">
        <f t="shared" si="305"/>
        <v>0.3510000000000002</v>
      </c>
      <c r="U973" s="146">
        <f t="shared" si="306"/>
        <v>0</v>
      </c>
      <c r="V973" s="146">
        <f t="shared" si="307"/>
        <v>0.3510000000000002</v>
      </c>
      <c r="W973" s="146">
        <f t="shared" si="308"/>
        <v>0.3510000000000002</v>
      </c>
      <c r="X973" s="146">
        <f t="shared" si="309"/>
        <v>0.3510000000000002</v>
      </c>
    </row>
    <row r="974" spans="2:24" x14ac:dyDescent="0.2">
      <c r="B974" s="1" t="str">
        <f t="shared" si="310"/>
        <v>风系80</v>
      </c>
      <c r="C974" s="72">
        <f t="shared" si="292"/>
        <v>80</v>
      </c>
      <c r="D974" s="71" t="s">
        <v>3158</v>
      </c>
      <c r="E974" s="72" t="str">
        <f t="shared" si="293"/>
        <v>地脉</v>
      </c>
      <c r="F974" s="72"/>
      <c r="G974" s="72">
        <f t="shared" si="294"/>
        <v>1602</v>
      </c>
      <c r="H974" s="72">
        <f t="shared" si="295"/>
        <v>284</v>
      </c>
      <c r="I974" s="72">
        <f t="shared" si="296"/>
        <v>839</v>
      </c>
      <c r="J974" s="72">
        <f t="shared" si="297"/>
        <v>343</v>
      </c>
      <c r="K974" s="72">
        <f t="shared" si="298"/>
        <v>741</v>
      </c>
      <c r="L974" s="72">
        <f t="shared" si="299"/>
        <v>0</v>
      </c>
      <c r="M974" s="72">
        <f t="shared" si="300"/>
        <v>560</v>
      </c>
      <c r="N974" s="72">
        <v>0</v>
      </c>
      <c r="O974" s="146">
        <f t="shared" si="301"/>
        <v>2.74</v>
      </c>
      <c r="P974" s="157">
        <f>10%</f>
        <v>0.1</v>
      </c>
      <c r="Q974" s="146">
        <f t="shared" si="302"/>
        <v>0.17900000000000008</v>
      </c>
      <c r="R974" s="146">
        <f t="shared" si="303"/>
        <v>0.39500000000000024</v>
      </c>
      <c r="S974" s="146">
        <f t="shared" si="304"/>
        <v>0.71100000000000052</v>
      </c>
      <c r="T974" s="146">
        <f t="shared" si="305"/>
        <v>0.35550000000000026</v>
      </c>
      <c r="U974" s="146">
        <f t="shared" si="306"/>
        <v>0</v>
      </c>
      <c r="V974" s="146">
        <f t="shared" si="307"/>
        <v>0.35550000000000026</v>
      </c>
      <c r="W974" s="146">
        <f t="shared" si="308"/>
        <v>0.35550000000000026</v>
      </c>
      <c r="X974" s="146">
        <f t="shared" si="309"/>
        <v>0.35550000000000026</v>
      </c>
    </row>
    <row r="975" spans="2:24" x14ac:dyDescent="0.2">
      <c r="B975" s="1" t="str">
        <f t="shared" si="310"/>
        <v>风系81</v>
      </c>
      <c r="C975" s="72">
        <f t="shared" si="292"/>
        <v>81</v>
      </c>
      <c r="D975" s="71" t="s">
        <v>3158</v>
      </c>
      <c r="E975" s="72" t="str">
        <f t="shared" si="293"/>
        <v>地脉</v>
      </c>
      <c r="F975" s="72"/>
      <c r="G975" s="72">
        <f t="shared" si="294"/>
        <v>1630</v>
      </c>
      <c r="H975" s="72">
        <f t="shared" si="295"/>
        <v>289</v>
      </c>
      <c r="I975" s="72">
        <f t="shared" si="296"/>
        <v>860</v>
      </c>
      <c r="J975" s="72">
        <f t="shared" si="297"/>
        <v>351</v>
      </c>
      <c r="K975" s="72">
        <f t="shared" si="298"/>
        <v>759</v>
      </c>
      <c r="L975" s="72">
        <f t="shared" si="299"/>
        <v>0</v>
      </c>
      <c r="M975" s="72">
        <f t="shared" si="300"/>
        <v>571</v>
      </c>
      <c r="N975" s="72">
        <v>0</v>
      </c>
      <c r="O975" s="146">
        <f t="shared" si="301"/>
        <v>2.7629999999999999</v>
      </c>
      <c r="P975" s="157">
        <f>10%</f>
        <v>0.1</v>
      </c>
      <c r="Q975" s="146">
        <f t="shared" si="302"/>
        <v>0.18000000000000008</v>
      </c>
      <c r="R975" s="146">
        <f t="shared" si="303"/>
        <v>0.40000000000000024</v>
      </c>
      <c r="S975" s="146">
        <f t="shared" si="304"/>
        <v>0.72000000000000042</v>
      </c>
      <c r="T975" s="146">
        <f t="shared" si="305"/>
        <v>0.36000000000000021</v>
      </c>
      <c r="U975" s="146">
        <f t="shared" si="306"/>
        <v>0</v>
      </c>
      <c r="V975" s="146">
        <f t="shared" si="307"/>
        <v>0.36000000000000021</v>
      </c>
      <c r="W975" s="146">
        <f t="shared" si="308"/>
        <v>0.36000000000000021</v>
      </c>
      <c r="X975" s="146">
        <f t="shared" si="309"/>
        <v>0.36000000000000021</v>
      </c>
    </row>
    <row r="976" spans="2:24" x14ac:dyDescent="0.2">
      <c r="B976" s="1" t="str">
        <f t="shared" si="310"/>
        <v>风系82</v>
      </c>
      <c r="C976" s="72">
        <f t="shared" si="292"/>
        <v>82</v>
      </c>
      <c r="D976" s="71" t="s">
        <v>3158</v>
      </c>
      <c r="E976" s="72" t="str">
        <f t="shared" si="293"/>
        <v>地脉</v>
      </c>
      <c r="F976" s="72"/>
      <c r="G976" s="72">
        <f t="shared" si="294"/>
        <v>1659</v>
      </c>
      <c r="H976" s="72">
        <f t="shared" si="295"/>
        <v>294</v>
      </c>
      <c r="I976" s="72">
        <f t="shared" si="296"/>
        <v>880</v>
      </c>
      <c r="J976" s="72">
        <f t="shared" si="297"/>
        <v>357</v>
      </c>
      <c r="K976" s="72">
        <f t="shared" si="298"/>
        <v>778</v>
      </c>
      <c r="L976" s="72">
        <f t="shared" si="299"/>
        <v>0</v>
      </c>
      <c r="M976" s="72">
        <f t="shared" si="300"/>
        <v>582</v>
      </c>
      <c r="N976" s="72">
        <v>0</v>
      </c>
      <c r="O976" s="146">
        <f t="shared" si="301"/>
        <v>2.786</v>
      </c>
      <c r="P976" s="157">
        <f>10%</f>
        <v>0.1</v>
      </c>
      <c r="Q976" s="146">
        <f t="shared" si="302"/>
        <v>0.18100000000000008</v>
      </c>
      <c r="R976" s="146">
        <f t="shared" si="303"/>
        <v>0.40500000000000025</v>
      </c>
      <c r="S976" s="146">
        <f t="shared" si="304"/>
        <v>0.72900000000000054</v>
      </c>
      <c r="T976" s="146">
        <f t="shared" si="305"/>
        <v>0.36450000000000027</v>
      </c>
      <c r="U976" s="146">
        <f t="shared" si="306"/>
        <v>0</v>
      </c>
      <c r="V976" s="146">
        <f t="shared" si="307"/>
        <v>0.36450000000000027</v>
      </c>
      <c r="W976" s="146">
        <f t="shared" si="308"/>
        <v>0.36450000000000027</v>
      </c>
      <c r="X976" s="146">
        <f t="shared" si="309"/>
        <v>0.36450000000000027</v>
      </c>
    </row>
    <row r="977" spans="2:24" x14ac:dyDescent="0.2">
      <c r="B977" s="1" t="str">
        <f t="shared" si="310"/>
        <v>风系83</v>
      </c>
      <c r="C977" s="72">
        <f t="shared" si="292"/>
        <v>83</v>
      </c>
      <c r="D977" s="71" t="s">
        <v>3158</v>
      </c>
      <c r="E977" s="72" t="str">
        <f t="shared" si="293"/>
        <v>地脉</v>
      </c>
      <c r="F977" s="72"/>
      <c r="G977" s="72">
        <f t="shared" si="294"/>
        <v>1688</v>
      </c>
      <c r="H977" s="72">
        <f t="shared" si="295"/>
        <v>299</v>
      </c>
      <c r="I977" s="72">
        <f t="shared" si="296"/>
        <v>902</v>
      </c>
      <c r="J977" s="72">
        <f t="shared" si="297"/>
        <v>364</v>
      </c>
      <c r="K977" s="72">
        <f t="shared" si="298"/>
        <v>797</v>
      </c>
      <c r="L977" s="72">
        <f t="shared" si="299"/>
        <v>0</v>
      </c>
      <c r="M977" s="72">
        <f t="shared" si="300"/>
        <v>593</v>
      </c>
      <c r="N977" s="72">
        <v>0</v>
      </c>
      <c r="O977" s="146">
        <f t="shared" si="301"/>
        <v>2.8089999999999997</v>
      </c>
      <c r="P977" s="157">
        <f>10%</f>
        <v>0.1</v>
      </c>
      <c r="Q977" s="146">
        <f t="shared" si="302"/>
        <v>0.18200000000000008</v>
      </c>
      <c r="R977" s="146">
        <f t="shared" si="303"/>
        <v>0.41000000000000025</v>
      </c>
      <c r="S977" s="146">
        <f t="shared" si="304"/>
        <v>0.73800000000000043</v>
      </c>
      <c r="T977" s="146">
        <f t="shared" si="305"/>
        <v>0.36900000000000022</v>
      </c>
      <c r="U977" s="146">
        <f t="shared" si="306"/>
        <v>0</v>
      </c>
      <c r="V977" s="146">
        <f t="shared" si="307"/>
        <v>0.36900000000000022</v>
      </c>
      <c r="W977" s="146">
        <f t="shared" si="308"/>
        <v>0.36900000000000022</v>
      </c>
      <c r="X977" s="146">
        <f t="shared" si="309"/>
        <v>0.36900000000000022</v>
      </c>
    </row>
    <row r="978" spans="2:24" x14ac:dyDescent="0.2">
      <c r="B978" s="1" t="str">
        <f t="shared" si="310"/>
        <v>风系84</v>
      </c>
      <c r="C978" s="72">
        <f t="shared" si="292"/>
        <v>84</v>
      </c>
      <c r="D978" s="71" t="s">
        <v>3158</v>
      </c>
      <c r="E978" s="72" t="str">
        <f t="shared" si="293"/>
        <v>地脉</v>
      </c>
      <c r="F978" s="72"/>
      <c r="G978" s="72">
        <f t="shared" si="294"/>
        <v>1717</v>
      </c>
      <c r="H978" s="72">
        <f t="shared" si="295"/>
        <v>304</v>
      </c>
      <c r="I978" s="72">
        <f t="shared" si="296"/>
        <v>924</v>
      </c>
      <c r="J978" s="72">
        <f t="shared" si="297"/>
        <v>371</v>
      </c>
      <c r="K978" s="72">
        <f t="shared" si="298"/>
        <v>816</v>
      </c>
      <c r="L978" s="72">
        <f t="shared" si="299"/>
        <v>0</v>
      </c>
      <c r="M978" s="72">
        <f t="shared" si="300"/>
        <v>604</v>
      </c>
      <c r="N978" s="72">
        <v>0</v>
      </c>
      <c r="O978" s="146">
        <f t="shared" si="301"/>
        <v>2.8319999999999999</v>
      </c>
      <c r="P978" s="157">
        <f>10%</f>
        <v>0.1</v>
      </c>
      <c r="Q978" s="146">
        <f t="shared" si="302"/>
        <v>0.18300000000000008</v>
      </c>
      <c r="R978" s="146">
        <f t="shared" si="303"/>
        <v>0.41500000000000026</v>
      </c>
      <c r="S978" s="146">
        <f t="shared" si="304"/>
        <v>0.74700000000000055</v>
      </c>
      <c r="T978" s="146">
        <f t="shared" si="305"/>
        <v>0.37350000000000028</v>
      </c>
      <c r="U978" s="146">
        <f t="shared" si="306"/>
        <v>0</v>
      </c>
      <c r="V978" s="146">
        <f t="shared" si="307"/>
        <v>0.37350000000000028</v>
      </c>
      <c r="W978" s="146">
        <f t="shared" si="308"/>
        <v>0.37350000000000028</v>
      </c>
      <c r="X978" s="146">
        <f t="shared" si="309"/>
        <v>0.37350000000000028</v>
      </c>
    </row>
    <row r="979" spans="2:24" x14ac:dyDescent="0.2">
      <c r="B979" s="1" t="str">
        <f t="shared" si="310"/>
        <v>风系85</v>
      </c>
      <c r="C979" s="72">
        <f t="shared" si="292"/>
        <v>85</v>
      </c>
      <c r="D979" s="71" t="s">
        <v>3158</v>
      </c>
      <c r="E979" s="72" t="str">
        <f t="shared" si="293"/>
        <v>地脉</v>
      </c>
      <c r="F979" s="72"/>
      <c r="G979" s="72">
        <f t="shared" si="294"/>
        <v>1748</v>
      </c>
      <c r="H979" s="72">
        <f t="shared" si="295"/>
        <v>309</v>
      </c>
      <c r="I979" s="72">
        <f t="shared" si="296"/>
        <v>946</v>
      </c>
      <c r="J979" s="72">
        <f t="shared" si="297"/>
        <v>378</v>
      </c>
      <c r="K979" s="72">
        <f t="shared" si="298"/>
        <v>835</v>
      </c>
      <c r="L979" s="72">
        <f t="shared" si="299"/>
        <v>0</v>
      </c>
      <c r="M979" s="72">
        <f t="shared" si="300"/>
        <v>615</v>
      </c>
      <c r="N979" s="72">
        <v>0</v>
      </c>
      <c r="O979" s="146">
        <f t="shared" si="301"/>
        <v>2.8549999999999995</v>
      </c>
      <c r="P979" s="157">
        <f>10%</f>
        <v>0.1</v>
      </c>
      <c r="Q979" s="146">
        <f t="shared" si="302"/>
        <v>0.18400000000000008</v>
      </c>
      <c r="R979" s="146">
        <f t="shared" si="303"/>
        <v>0.42000000000000026</v>
      </c>
      <c r="S979" s="146">
        <f t="shared" si="304"/>
        <v>0.75600000000000045</v>
      </c>
      <c r="T979" s="146">
        <f t="shared" si="305"/>
        <v>0.37800000000000022</v>
      </c>
      <c r="U979" s="146">
        <f t="shared" si="306"/>
        <v>0</v>
      </c>
      <c r="V979" s="146">
        <f t="shared" si="307"/>
        <v>0.37800000000000022</v>
      </c>
      <c r="W979" s="146">
        <f t="shared" si="308"/>
        <v>0.37800000000000022</v>
      </c>
      <c r="X979" s="146">
        <f t="shared" si="309"/>
        <v>0.37800000000000022</v>
      </c>
    </row>
    <row r="980" spans="2:24" x14ac:dyDescent="0.2">
      <c r="B980" s="1" t="str">
        <f t="shared" si="310"/>
        <v>风系86</v>
      </c>
      <c r="C980" s="72">
        <f t="shared" si="292"/>
        <v>86</v>
      </c>
      <c r="D980" s="71" t="s">
        <v>3158</v>
      </c>
      <c r="E980" s="72" t="str">
        <f t="shared" si="293"/>
        <v>地脉</v>
      </c>
      <c r="F980" s="72"/>
      <c r="G980" s="72">
        <f t="shared" si="294"/>
        <v>1778</v>
      </c>
      <c r="H980" s="72">
        <f t="shared" si="295"/>
        <v>314</v>
      </c>
      <c r="I980" s="72">
        <f t="shared" si="296"/>
        <v>968</v>
      </c>
      <c r="J980" s="72">
        <f t="shared" si="297"/>
        <v>386</v>
      </c>
      <c r="K980" s="72">
        <f t="shared" si="298"/>
        <v>855</v>
      </c>
      <c r="L980" s="72">
        <f t="shared" si="299"/>
        <v>0</v>
      </c>
      <c r="M980" s="72">
        <f t="shared" si="300"/>
        <v>626</v>
      </c>
      <c r="N980" s="72">
        <v>0</v>
      </c>
      <c r="O980" s="146">
        <f t="shared" si="301"/>
        <v>2.8779999999999997</v>
      </c>
      <c r="P980" s="157">
        <f>10%</f>
        <v>0.1</v>
      </c>
      <c r="Q980" s="146">
        <f t="shared" si="302"/>
        <v>0.18500000000000008</v>
      </c>
      <c r="R980" s="146">
        <f t="shared" si="303"/>
        <v>0.42500000000000027</v>
      </c>
      <c r="S980" s="146">
        <f t="shared" si="304"/>
        <v>0.76500000000000057</v>
      </c>
      <c r="T980" s="146">
        <f t="shared" si="305"/>
        <v>0.38250000000000028</v>
      </c>
      <c r="U980" s="146">
        <f t="shared" si="306"/>
        <v>0</v>
      </c>
      <c r="V980" s="146">
        <f t="shared" si="307"/>
        <v>0.38250000000000028</v>
      </c>
      <c r="W980" s="146">
        <f t="shared" si="308"/>
        <v>0.38250000000000028</v>
      </c>
      <c r="X980" s="146">
        <f t="shared" si="309"/>
        <v>0.38250000000000028</v>
      </c>
    </row>
    <row r="981" spans="2:24" x14ac:dyDescent="0.2">
      <c r="B981" s="1" t="str">
        <f t="shared" si="310"/>
        <v>风系87</v>
      </c>
      <c r="C981" s="72">
        <f t="shared" si="292"/>
        <v>87</v>
      </c>
      <c r="D981" s="71" t="s">
        <v>3158</v>
      </c>
      <c r="E981" s="72" t="str">
        <f t="shared" si="293"/>
        <v>地脉</v>
      </c>
      <c r="F981" s="72"/>
      <c r="G981" s="72">
        <f t="shared" si="294"/>
        <v>1807</v>
      </c>
      <c r="H981" s="72">
        <f t="shared" si="295"/>
        <v>319</v>
      </c>
      <c r="I981" s="72">
        <f t="shared" si="296"/>
        <v>991</v>
      </c>
      <c r="J981" s="72">
        <f t="shared" si="297"/>
        <v>393</v>
      </c>
      <c r="K981" s="72">
        <f t="shared" si="298"/>
        <v>876</v>
      </c>
      <c r="L981" s="72">
        <f t="shared" si="299"/>
        <v>0</v>
      </c>
      <c r="M981" s="72">
        <f t="shared" si="300"/>
        <v>637</v>
      </c>
      <c r="N981" s="72">
        <v>0</v>
      </c>
      <c r="O981" s="146">
        <f t="shared" si="301"/>
        <v>2.9009999999999998</v>
      </c>
      <c r="P981" s="157">
        <f>10%</f>
        <v>0.1</v>
      </c>
      <c r="Q981" s="146">
        <f t="shared" si="302"/>
        <v>0.18600000000000008</v>
      </c>
      <c r="R981" s="146">
        <f t="shared" si="303"/>
        <v>0.43000000000000027</v>
      </c>
      <c r="S981" s="146">
        <f t="shared" si="304"/>
        <v>0.77400000000000047</v>
      </c>
      <c r="T981" s="146">
        <f t="shared" si="305"/>
        <v>0.38700000000000023</v>
      </c>
      <c r="U981" s="146">
        <f t="shared" si="306"/>
        <v>0</v>
      </c>
      <c r="V981" s="146">
        <f t="shared" si="307"/>
        <v>0.38700000000000023</v>
      </c>
      <c r="W981" s="146">
        <f t="shared" si="308"/>
        <v>0.38700000000000023</v>
      </c>
      <c r="X981" s="146">
        <f t="shared" si="309"/>
        <v>0.38700000000000023</v>
      </c>
    </row>
    <row r="982" spans="2:24" x14ac:dyDescent="0.2">
      <c r="B982" s="1" t="str">
        <f t="shared" si="310"/>
        <v>风系88</v>
      </c>
      <c r="C982" s="72">
        <f t="shared" si="292"/>
        <v>88</v>
      </c>
      <c r="D982" s="71" t="s">
        <v>3158</v>
      </c>
      <c r="E982" s="72" t="str">
        <f t="shared" si="293"/>
        <v>地脉</v>
      </c>
      <c r="F982" s="72"/>
      <c r="G982" s="72">
        <f t="shared" si="294"/>
        <v>1837</v>
      </c>
      <c r="H982" s="72">
        <f t="shared" si="295"/>
        <v>324</v>
      </c>
      <c r="I982" s="72">
        <f t="shared" si="296"/>
        <v>1014</v>
      </c>
      <c r="J982" s="72">
        <f t="shared" si="297"/>
        <v>400</v>
      </c>
      <c r="K982" s="72">
        <f t="shared" si="298"/>
        <v>897</v>
      </c>
      <c r="L982" s="72">
        <f t="shared" si="299"/>
        <v>0</v>
      </c>
      <c r="M982" s="72">
        <f t="shared" si="300"/>
        <v>648</v>
      </c>
      <c r="N982" s="72">
        <v>0</v>
      </c>
      <c r="O982" s="146">
        <f t="shared" si="301"/>
        <v>2.9239999999999995</v>
      </c>
      <c r="P982" s="157">
        <f>10%</f>
        <v>0.1</v>
      </c>
      <c r="Q982" s="146">
        <f t="shared" si="302"/>
        <v>0.18700000000000008</v>
      </c>
      <c r="R982" s="146">
        <f t="shared" si="303"/>
        <v>0.43500000000000028</v>
      </c>
      <c r="S982" s="146">
        <f t="shared" si="304"/>
        <v>0.78300000000000058</v>
      </c>
      <c r="T982" s="146">
        <f t="shared" si="305"/>
        <v>0.39150000000000029</v>
      </c>
      <c r="U982" s="146">
        <f t="shared" si="306"/>
        <v>0</v>
      </c>
      <c r="V982" s="146">
        <f t="shared" si="307"/>
        <v>0.39150000000000029</v>
      </c>
      <c r="W982" s="146">
        <f t="shared" si="308"/>
        <v>0.39150000000000029</v>
      </c>
      <c r="X982" s="146">
        <f t="shared" si="309"/>
        <v>0.39150000000000029</v>
      </c>
    </row>
    <row r="983" spans="2:24" x14ac:dyDescent="0.2">
      <c r="B983" s="1" t="str">
        <f t="shared" si="310"/>
        <v>风系89</v>
      </c>
      <c r="C983" s="72">
        <f t="shared" si="292"/>
        <v>89</v>
      </c>
      <c r="D983" s="71" t="s">
        <v>3158</v>
      </c>
      <c r="E983" s="72" t="str">
        <f t="shared" si="293"/>
        <v>地脉</v>
      </c>
      <c r="F983" s="72"/>
      <c r="G983" s="72">
        <f t="shared" si="294"/>
        <v>1867</v>
      </c>
      <c r="H983" s="72">
        <f t="shared" si="295"/>
        <v>329</v>
      </c>
      <c r="I983" s="72">
        <f t="shared" si="296"/>
        <v>1038</v>
      </c>
      <c r="J983" s="72">
        <f t="shared" si="297"/>
        <v>407</v>
      </c>
      <c r="K983" s="72">
        <f t="shared" si="298"/>
        <v>918</v>
      </c>
      <c r="L983" s="72">
        <f t="shared" si="299"/>
        <v>0</v>
      </c>
      <c r="M983" s="72">
        <f t="shared" si="300"/>
        <v>659</v>
      </c>
      <c r="N983" s="72">
        <v>0</v>
      </c>
      <c r="O983" s="146">
        <f t="shared" si="301"/>
        <v>2.9469999999999996</v>
      </c>
      <c r="P983" s="157">
        <f>10%</f>
        <v>0.1</v>
      </c>
      <c r="Q983" s="146">
        <f t="shared" si="302"/>
        <v>0.18800000000000008</v>
      </c>
      <c r="R983" s="146">
        <f t="shared" si="303"/>
        <v>0.44000000000000028</v>
      </c>
      <c r="S983" s="146">
        <f t="shared" si="304"/>
        <v>0.79200000000000048</v>
      </c>
      <c r="T983" s="146">
        <f t="shared" si="305"/>
        <v>0.39600000000000024</v>
      </c>
      <c r="U983" s="146">
        <f t="shared" si="306"/>
        <v>0</v>
      </c>
      <c r="V983" s="146">
        <f t="shared" si="307"/>
        <v>0.39600000000000024</v>
      </c>
      <c r="W983" s="146">
        <f t="shared" si="308"/>
        <v>0.39600000000000024</v>
      </c>
      <c r="X983" s="146">
        <f t="shared" si="309"/>
        <v>0.39600000000000024</v>
      </c>
    </row>
    <row r="984" spans="2:24" x14ac:dyDescent="0.2">
      <c r="B984" s="1" t="str">
        <f t="shared" si="310"/>
        <v>风系90</v>
      </c>
      <c r="C984" s="72">
        <f t="shared" si="292"/>
        <v>90</v>
      </c>
      <c r="D984" s="71" t="s">
        <v>3158</v>
      </c>
      <c r="E984" s="72" t="str">
        <f t="shared" si="293"/>
        <v>地脉</v>
      </c>
      <c r="F984" s="72"/>
      <c r="G984" s="72">
        <f t="shared" si="294"/>
        <v>1896</v>
      </c>
      <c r="H984" s="72">
        <f t="shared" si="295"/>
        <v>334</v>
      </c>
      <c r="I984" s="72">
        <f t="shared" si="296"/>
        <v>1062</v>
      </c>
      <c r="J984" s="72">
        <f t="shared" si="297"/>
        <v>414</v>
      </c>
      <c r="K984" s="72">
        <f t="shared" si="298"/>
        <v>939</v>
      </c>
      <c r="L984" s="72">
        <f t="shared" si="299"/>
        <v>0</v>
      </c>
      <c r="M984" s="72">
        <f t="shared" si="300"/>
        <v>670</v>
      </c>
      <c r="N984" s="72">
        <v>0</v>
      </c>
      <c r="O984" s="146">
        <f t="shared" si="301"/>
        <v>2.9699999999999998</v>
      </c>
      <c r="P984" s="157">
        <f>10%</f>
        <v>0.1</v>
      </c>
      <c r="Q984" s="146">
        <f t="shared" si="302"/>
        <v>0.18900000000000008</v>
      </c>
      <c r="R984" s="146">
        <f t="shared" si="303"/>
        <v>0.44500000000000028</v>
      </c>
      <c r="S984" s="146">
        <f t="shared" si="304"/>
        <v>0.8010000000000006</v>
      </c>
      <c r="T984" s="146">
        <f t="shared" si="305"/>
        <v>0.4005000000000003</v>
      </c>
      <c r="U984" s="146">
        <f t="shared" si="306"/>
        <v>0</v>
      </c>
      <c r="V984" s="146">
        <f t="shared" si="307"/>
        <v>0.4005000000000003</v>
      </c>
      <c r="W984" s="146">
        <f t="shared" si="308"/>
        <v>0.4005000000000003</v>
      </c>
      <c r="X984" s="146">
        <f t="shared" si="309"/>
        <v>0.4005000000000003</v>
      </c>
    </row>
    <row r="985" spans="2:24" x14ac:dyDescent="0.2">
      <c r="B985" s="1" t="str">
        <f t="shared" si="310"/>
        <v>风系91</v>
      </c>
      <c r="C985" s="72">
        <f t="shared" si="292"/>
        <v>91</v>
      </c>
      <c r="D985" s="71" t="s">
        <v>3158</v>
      </c>
      <c r="E985" s="72" t="str">
        <f t="shared" si="293"/>
        <v>地脉</v>
      </c>
      <c r="F985" s="72"/>
      <c r="G985" s="72">
        <f t="shared" si="294"/>
        <v>1926</v>
      </c>
      <c r="H985" s="72">
        <f t="shared" si="295"/>
        <v>339</v>
      </c>
      <c r="I985" s="72">
        <f t="shared" si="296"/>
        <v>1086</v>
      </c>
      <c r="J985" s="72">
        <f t="shared" si="297"/>
        <v>422</v>
      </c>
      <c r="K985" s="72">
        <f t="shared" si="298"/>
        <v>961</v>
      </c>
      <c r="L985" s="72">
        <f t="shared" si="299"/>
        <v>0</v>
      </c>
      <c r="M985" s="72">
        <f t="shared" si="300"/>
        <v>681</v>
      </c>
      <c r="N985" s="72">
        <v>0</v>
      </c>
      <c r="O985" s="146">
        <f t="shared" si="301"/>
        <v>2.9929999999999999</v>
      </c>
      <c r="P985" s="157">
        <f>10%</f>
        <v>0.1</v>
      </c>
      <c r="Q985" s="146">
        <f t="shared" si="302"/>
        <v>0.19000000000000009</v>
      </c>
      <c r="R985" s="146">
        <f t="shared" si="303"/>
        <v>0.45000000000000029</v>
      </c>
      <c r="S985" s="146">
        <f t="shared" si="304"/>
        <v>0.8100000000000005</v>
      </c>
      <c r="T985" s="146">
        <f t="shared" si="305"/>
        <v>0.40500000000000025</v>
      </c>
      <c r="U985" s="146">
        <f t="shared" si="306"/>
        <v>0</v>
      </c>
      <c r="V985" s="146">
        <f t="shared" si="307"/>
        <v>0.40500000000000025</v>
      </c>
      <c r="W985" s="146">
        <f t="shared" si="308"/>
        <v>0.40500000000000025</v>
      </c>
      <c r="X985" s="146">
        <f t="shared" si="309"/>
        <v>0.40500000000000025</v>
      </c>
    </row>
    <row r="986" spans="2:24" x14ac:dyDescent="0.2">
      <c r="B986" s="1" t="str">
        <f t="shared" si="310"/>
        <v>风系92</v>
      </c>
      <c r="C986" s="72">
        <f t="shared" si="292"/>
        <v>92</v>
      </c>
      <c r="D986" s="71" t="s">
        <v>3158</v>
      </c>
      <c r="E986" s="72" t="str">
        <f t="shared" si="293"/>
        <v>地脉</v>
      </c>
      <c r="F986" s="72"/>
      <c r="G986" s="72">
        <f t="shared" si="294"/>
        <v>1956</v>
      </c>
      <c r="H986" s="72">
        <f t="shared" si="295"/>
        <v>344</v>
      </c>
      <c r="I986" s="72">
        <f t="shared" si="296"/>
        <v>1111</v>
      </c>
      <c r="J986" s="72">
        <f t="shared" si="297"/>
        <v>429</v>
      </c>
      <c r="K986" s="72">
        <f t="shared" si="298"/>
        <v>983</v>
      </c>
      <c r="L986" s="72">
        <f t="shared" si="299"/>
        <v>0</v>
      </c>
      <c r="M986" s="72">
        <f t="shared" si="300"/>
        <v>692</v>
      </c>
      <c r="N986" s="72">
        <v>0</v>
      </c>
      <c r="O986" s="146">
        <f t="shared" si="301"/>
        <v>3.016</v>
      </c>
      <c r="P986" s="157">
        <f>10%</f>
        <v>0.1</v>
      </c>
      <c r="Q986" s="146">
        <f t="shared" si="302"/>
        <v>0.19100000000000009</v>
      </c>
      <c r="R986" s="146">
        <f t="shared" si="303"/>
        <v>0.45500000000000029</v>
      </c>
      <c r="S986" s="146">
        <f t="shared" si="304"/>
        <v>0.81900000000000062</v>
      </c>
      <c r="T986" s="146">
        <f t="shared" si="305"/>
        <v>0.40950000000000031</v>
      </c>
      <c r="U986" s="146">
        <f t="shared" si="306"/>
        <v>0</v>
      </c>
      <c r="V986" s="146">
        <f t="shared" si="307"/>
        <v>0.40950000000000031</v>
      </c>
      <c r="W986" s="146">
        <f t="shared" si="308"/>
        <v>0.40950000000000031</v>
      </c>
      <c r="X986" s="146">
        <f t="shared" si="309"/>
        <v>0.40950000000000031</v>
      </c>
    </row>
    <row r="987" spans="2:24" x14ac:dyDescent="0.2">
      <c r="B987" s="1" t="str">
        <f t="shared" si="310"/>
        <v>风系93</v>
      </c>
      <c r="C987" s="72">
        <f t="shared" si="292"/>
        <v>93</v>
      </c>
      <c r="D987" s="71" t="s">
        <v>3158</v>
      </c>
      <c r="E987" s="72" t="str">
        <f t="shared" si="293"/>
        <v>地脉</v>
      </c>
      <c r="F987" s="72"/>
      <c r="G987" s="72">
        <f t="shared" si="294"/>
        <v>1986</v>
      </c>
      <c r="H987" s="72">
        <f t="shared" si="295"/>
        <v>349</v>
      </c>
      <c r="I987" s="72">
        <f t="shared" si="296"/>
        <v>1137</v>
      </c>
      <c r="J987" s="72">
        <f t="shared" si="297"/>
        <v>437</v>
      </c>
      <c r="K987" s="72">
        <f t="shared" si="298"/>
        <v>1005</v>
      </c>
      <c r="L987" s="72">
        <f t="shared" si="299"/>
        <v>0</v>
      </c>
      <c r="M987" s="72">
        <f t="shared" si="300"/>
        <v>704</v>
      </c>
      <c r="N987" s="72">
        <v>0</v>
      </c>
      <c r="O987" s="146">
        <f t="shared" si="301"/>
        <v>3.0389999999999997</v>
      </c>
      <c r="P987" s="157">
        <f>10%</f>
        <v>0.1</v>
      </c>
      <c r="Q987" s="146">
        <f t="shared" si="302"/>
        <v>0.19200000000000009</v>
      </c>
      <c r="R987" s="146">
        <f t="shared" si="303"/>
        <v>0.4600000000000003</v>
      </c>
      <c r="S987" s="146">
        <f t="shared" si="304"/>
        <v>0.82800000000000051</v>
      </c>
      <c r="T987" s="146">
        <f t="shared" si="305"/>
        <v>0.41400000000000026</v>
      </c>
      <c r="U987" s="146">
        <f t="shared" si="306"/>
        <v>0</v>
      </c>
      <c r="V987" s="146">
        <f t="shared" si="307"/>
        <v>0.41400000000000026</v>
      </c>
      <c r="W987" s="146">
        <f t="shared" si="308"/>
        <v>0.41400000000000026</v>
      </c>
      <c r="X987" s="146">
        <f t="shared" si="309"/>
        <v>0.41400000000000026</v>
      </c>
    </row>
    <row r="988" spans="2:24" x14ac:dyDescent="0.2">
      <c r="B988" s="1" t="str">
        <f t="shared" si="310"/>
        <v>风系94</v>
      </c>
      <c r="C988" s="72">
        <f t="shared" si="292"/>
        <v>94</v>
      </c>
      <c r="D988" s="71" t="s">
        <v>3158</v>
      </c>
      <c r="E988" s="72" t="str">
        <f t="shared" si="293"/>
        <v>地脉</v>
      </c>
      <c r="F988" s="72"/>
      <c r="G988" s="72">
        <f t="shared" si="294"/>
        <v>2017</v>
      </c>
      <c r="H988" s="72">
        <f t="shared" si="295"/>
        <v>354</v>
      </c>
      <c r="I988" s="72">
        <f t="shared" si="296"/>
        <v>1162</v>
      </c>
      <c r="J988" s="72">
        <f t="shared" si="297"/>
        <v>444</v>
      </c>
      <c r="K988" s="72">
        <f t="shared" si="298"/>
        <v>1028</v>
      </c>
      <c r="L988" s="72">
        <f t="shared" si="299"/>
        <v>0</v>
      </c>
      <c r="M988" s="72">
        <f t="shared" si="300"/>
        <v>716</v>
      </c>
      <c r="N988" s="72">
        <v>0</v>
      </c>
      <c r="O988" s="146">
        <f t="shared" si="301"/>
        <v>3.0619999999999998</v>
      </c>
      <c r="P988" s="157">
        <f>10%</f>
        <v>0.1</v>
      </c>
      <c r="Q988" s="146">
        <f t="shared" si="302"/>
        <v>0.19300000000000009</v>
      </c>
      <c r="R988" s="146">
        <f t="shared" si="303"/>
        <v>0.4650000000000003</v>
      </c>
      <c r="S988" s="146">
        <f t="shared" si="304"/>
        <v>0.83700000000000063</v>
      </c>
      <c r="T988" s="146">
        <f t="shared" si="305"/>
        <v>0.41850000000000032</v>
      </c>
      <c r="U988" s="146">
        <f t="shared" si="306"/>
        <v>0</v>
      </c>
      <c r="V988" s="146">
        <f t="shared" si="307"/>
        <v>0.41850000000000032</v>
      </c>
      <c r="W988" s="146">
        <f t="shared" si="308"/>
        <v>0.41850000000000032</v>
      </c>
      <c r="X988" s="146">
        <f t="shared" si="309"/>
        <v>0.41850000000000032</v>
      </c>
    </row>
    <row r="989" spans="2:24" x14ac:dyDescent="0.2">
      <c r="B989" s="1" t="str">
        <f t="shared" si="310"/>
        <v>风系95</v>
      </c>
      <c r="C989" s="72">
        <f t="shared" si="292"/>
        <v>95</v>
      </c>
      <c r="D989" s="71" t="s">
        <v>3158</v>
      </c>
      <c r="E989" s="72" t="str">
        <f t="shared" si="293"/>
        <v>地脉</v>
      </c>
      <c r="F989" s="72"/>
      <c r="G989" s="72">
        <f t="shared" si="294"/>
        <v>2046</v>
      </c>
      <c r="H989" s="72">
        <f t="shared" si="295"/>
        <v>359</v>
      </c>
      <c r="I989" s="72">
        <f t="shared" si="296"/>
        <v>1189</v>
      </c>
      <c r="J989" s="72">
        <f t="shared" si="297"/>
        <v>452</v>
      </c>
      <c r="K989" s="72">
        <f t="shared" si="298"/>
        <v>1051</v>
      </c>
      <c r="L989" s="72">
        <f t="shared" si="299"/>
        <v>0</v>
      </c>
      <c r="M989" s="72">
        <f t="shared" si="300"/>
        <v>728</v>
      </c>
      <c r="N989" s="72">
        <v>0</v>
      </c>
      <c r="O989" s="146">
        <f t="shared" si="301"/>
        <v>3.0849999999999995</v>
      </c>
      <c r="P989" s="157">
        <f>10%</f>
        <v>0.1</v>
      </c>
      <c r="Q989" s="146">
        <f t="shared" si="302"/>
        <v>0.19400000000000009</v>
      </c>
      <c r="R989" s="146">
        <f t="shared" si="303"/>
        <v>0.47000000000000031</v>
      </c>
      <c r="S989" s="146">
        <f t="shared" si="304"/>
        <v>0.84600000000000053</v>
      </c>
      <c r="T989" s="146">
        <f t="shared" si="305"/>
        <v>0.42300000000000026</v>
      </c>
      <c r="U989" s="146">
        <f t="shared" si="306"/>
        <v>0</v>
      </c>
      <c r="V989" s="146">
        <f t="shared" si="307"/>
        <v>0.42300000000000026</v>
      </c>
      <c r="W989" s="146">
        <f t="shared" si="308"/>
        <v>0.42300000000000026</v>
      </c>
      <c r="X989" s="146">
        <f t="shared" si="309"/>
        <v>0.42300000000000026</v>
      </c>
    </row>
    <row r="990" spans="2:24" x14ac:dyDescent="0.2">
      <c r="B990" s="1" t="str">
        <f t="shared" si="310"/>
        <v>风系96</v>
      </c>
      <c r="C990" s="72">
        <f t="shared" si="292"/>
        <v>96</v>
      </c>
      <c r="D990" s="71" t="s">
        <v>3158</v>
      </c>
      <c r="E990" s="72" t="str">
        <f t="shared" si="293"/>
        <v>地脉</v>
      </c>
      <c r="F990" s="72"/>
      <c r="G990" s="72">
        <f t="shared" si="294"/>
        <v>2077</v>
      </c>
      <c r="H990" s="72">
        <f t="shared" si="295"/>
        <v>364</v>
      </c>
      <c r="I990" s="72">
        <f t="shared" si="296"/>
        <v>1216</v>
      </c>
      <c r="J990" s="72">
        <f t="shared" si="297"/>
        <v>459</v>
      </c>
      <c r="K990" s="72">
        <f t="shared" si="298"/>
        <v>1075</v>
      </c>
      <c r="L990" s="72">
        <f t="shared" si="299"/>
        <v>0</v>
      </c>
      <c r="M990" s="72">
        <f t="shared" si="300"/>
        <v>740</v>
      </c>
      <c r="N990" s="72">
        <v>0</v>
      </c>
      <c r="O990" s="146">
        <f t="shared" si="301"/>
        <v>3.1079999999999997</v>
      </c>
      <c r="P990" s="157">
        <f>10%</f>
        <v>0.1</v>
      </c>
      <c r="Q990" s="146">
        <f t="shared" si="302"/>
        <v>0.19500000000000009</v>
      </c>
      <c r="R990" s="146">
        <f t="shared" si="303"/>
        <v>0.47500000000000031</v>
      </c>
      <c r="S990" s="146">
        <f t="shared" si="304"/>
        <v>0.85500000000000065</v>
      </c>
      <c r="T990" s="146">
        <f t="shared" si="305"/>
        <v>0.42750000000000032</v>
      </c>
      <c r="U990" s="146">
        <f t="shared" si="306"/>
        <v>0</v>
      </c>
      <c r="V990" s="146">
        <f t="shared" si="307"/>
        <v>0.42750000000000032</v>
      </c>
      <c r="W990" s="146">
        <f t="shared" si="308"/>
        <v>0.42750000000000032</v>
      </c>
      <c r="X990" s="146">
        <f t="shared" si="309"/>
        <v>0.42750000000000032</v>
      </c>
    </row>
    <row r="991" spans="2:24" x14ac:dyDescent="0.2">
      <c r="B991" s="1" t="str">
        <f t="shared" si="310"/>
        <v>风系97</v>
      </c>
      <c r="C991" s="72">
        <f t="shared" si="292"/>
        <v>97</v>
      </c>
      <c r="D991" s="71" t="s">
        <v>3158</v>
      </c>
      <c r="E991" s="72" t="str">
        <f t="shared" si="293"/>
        <v>地脉</v>
      </c>
      <c r="F991" s="72"/>
      <c r="G991" s="72">
        <f t="shared" si="294"/>
        <v>2107</v>
      </c>
      <c r="H991" s="72">
        <f t="shared" si="295"/>
        <v>369</v>
      </c>
      <c r="I991" s="72">
        <f t="shared" si="296"/>
        <v>1243</v>
      </c>
      <c r="J991" s="72">
        <f t="shared" si="297"/>
        <v>468</v>
      </c>
      <c r="K991" s="72">
        <f t="shared" si="298"/>
        <v>1099</v>
      </c>
      <c r="L991" s="72">
        <f t="shared" si="299"/>
        <v>0</v>
      </c>
      <c r="M991" s="72">
        <f t="shared" si="300"/>
        <v>752</v>
      </c>
      <c r="N991" s="72">
        <v>0</v>
      </c>
      <c r="O991" s="146">
        <f t="shared" si="301"/>
        <v>3.1309999999999998</v>
      </c>
      <c r="P991" s="157">
        <f>10%</f>
        <v>0.1</v>
      </c>
      <c r="Q991" s="146">
        <f t="shared" si="302"/>
        <v>0.19600000000000009</v>
      </c>
      <c r="R991" s="146">
        <f t="shared" si="303"/>
        <v>0.48000000000000032</v>
      </c>
      <c r="S991" s="146">
        <f t="shared" si="304"/>
        <v>0.86400000000000055</v>
      </c>
      <c r="T991" s="146">
        <f t="shared" si="305"/>
        <v>0.43200000000000027</v>
      </c>
      <c r="U991" s="146">
        <f t="shared" si="306"/>
        <v>0</v>
      </c>
      <c r="V991" s="146">
        <f t="shared" si="307"/>
        <v>0.43200000000000027</v>
      </c>
      <c r="W991" s="146">
        <f t="shared" si="308"/>
        <v>0.43200000000000027</v>
      </c>
      <c r="X991" s="146">
        <f t="shared" si="309"/>
        <v>0.43200000000000027</v>
      </c>
    </row>
    <row r="992" spans="2:24" x14ac:dyDescent="0.2">
      <c r="B992" s="1" t="str">
        <f t="shared" si="310"/>
        <v>风系98</v>
      </c>
      <c r="C992" s="72">
        <f t="shared" si="292"/>
        <v>98</v>
      </c>
      <c r="D992" s="71" t="s">
        <v>3158</v>
      </c>
      <c r="E992" s="72" t="str">
        <f t="shared" si="293"/>
        <v>地脉</v>
      </c>
      <c r="F992" s="72"/>
      <c r="G992" s="72">
        <f t="shared" si="294"/>
        <v>2136</v>
      </c>
      <c r="H992" s="72">
        <f t="shared" si="295"/>
        <v>374</v>
      </c>
      <c r="I992" s="72">
        <f t="shared" si="296"/>
        <v>1271</v>
      </c>
      <c r="J992" s="72">
        <f t="shared" si="297"/>
        <v>475</v>
      </c>
      <c r="K992" s="72">
        <f t="shared" si="298"/>
        <v>1124</v>
      </c>
      <c r="L992" s="72">
        <f t="shared" si="299"/>
        <v>0</v>
      </c>
      <c r="M992" s="72">
        <f t="shared" si="300"/>
        <v>764</v>
      </c>
      <c r="N992" s="72">
        <v>0</v>
      </c>
      <c r="O992" s="146">
        <f t="shared" si="301"/>
        <v>3.1539999999999995</v>
      </c>
      <c r="P992" s="157">
        <f>10%</f>
        <v>0.1</v>
      </c>
      <c r="Q992" s="146">
        <f t="shared" si="302"/>
        <v>0.19700000000000009</v>
      </c>
      <c r="R992" s="146">
        <f t="shared" si="303"/>
        <v>0.48500000000000032</v>
      </c>
      <c r="S992" s="146">
        <f t="shared" si="304"/>
        <v>0.87300000000000066</v>
      </c>
      <c r="T992" s="146">
        <f t="shared" si="305"/>
        <v>0.43650000000000033</v>
      </c>
      <c r="U992" s="146">
        <f t="shared" si="306"/>
        <v>0</v>
      </c>
      <c r="V992" s="146">
        <f t="shared" si="307"/>
        <v>0.43650000000000033</v>
      </c>
      <c r="W992" s="146">
        <f t="shared" si="308"/>
        <v>0.43650000000000033</v>
      </c>
      <c r="X992" s="146">
        <f t="shared" si="309"/>
        <v>0.43650000000000033</v>
      </c>
    </row>
    <row r="993" spans="2:24" x14ac:dyDescent="0.2">
      <c r="B993" s="1" t="str">
        <f t="shared" si="310"/>
        <v>风系99</v>
      </c>
      <c r="C993" s="72">
        <f t="shared" si="292"/>
        <v>99</v>
      </c>
      <c r="D993" s="71" t="s">
        <v>3158</v>
      </c>
      <c r="E993" s="72" t="str">
        <f t="shared" si="293"/>
        <v>地脉</v>
      </c>
      <c r="F993" s="72"/>
      <c r="G993" s="72">
        <f t="shared" si="294"/>
        <v>2166</v>
      </c>
      <c r="H993" s="72">
        <f t="shared" si="295"/>
        <v>379</v>
      </c>
      <c r="I993" s="72">
        <f t="shared" si="296"/>
        <v>1299</v>
      </c>
      <c r="J993" s="72">
        <f t="shared" si="297"/>
        <v>483</v>
      </c>
      <c r="K993" s="72">
        <f t="shared" si="298"/>
        <v>1149</v>
      </c>
      <c r="L993" s="72">
        <f t="shared" si="299"/>
        <v>0</v>
      </c>
      <c r="M993" s="72">
        <f t="shared" si="300"/>
        <v>776</v>
      </c>
      <c r="N993" s="72">
        <v>0</v>
      </c>
      <c r="O993" s="146">
        <f t="shared" si="301"/>
        <v>3.1769999999999996</v>
      </c>
      <c r="P993" s="157">
        <f>10%</f>
        <v>0.1</v>
      </c>
      <c r="Q993" s="146">
        <f t="shared" si="302"/>
        <v>0.19800000000000009</v>
      </c>
      <c r="R993" s="146">
        <f t="shared" si="303"/>
        <v>0.49000000000000032</v>
      </c>
      <c r="S993" s="146">
        <f t="shared" si="304"/>
        <v>0.88200000000000056</v>
      </c>
      <c r="T993" s="146">
        <f t="shared" si="305"/>
        <v>0.44100000000000028</v>
      </c>
      <c r="U993" s="146">
        <f t="shared" si="306"/>
        <v>0</v>
      </c>
      <c r="V993" s="146">
        <f t="shared" si="307"/>
        <v>0.44100000000000028</v>
      </c>
      <c r="W993" s="146">
        <f t="shared" si="308"/>
        <v>0.44100000000000028</v>
      </c>
      <c r="X993" s="146">
        <f t="shared" si="309"/>
        <v>0.44100000000000028</v>
      </c>
    </row>
    <row r="994" spans="2:24" x14ac:dyDescent="0.2">
      <c r="B994" s="1" t="str">
        <f t="shared" si="310"/>
        <v>雷系1</v>
      </c>
      <c r="C994" s="72">
        <f t="shared" si="292"/>
        <v>1</v>
      </c>
      <c r="D994" s="71" t="s">
        <v>3159</v>
      </c>
      <c r="E994" s="72" t="str">
        <f t="shared" si="293"/>
        <v>电击</v>
      </c>
      <c r="F994" s="72"/>
      <c r="G994" s="72">
        <f t="shared" si="294"/>
        <v>8</v>
      </c>
      <c r="H994" s="72">
        <f t="shared" si="295"/>
        <v>8</v>
      </c>
      <c r="I994" s="72">
        <f t="shared" si="296"/>
        <v>18</v>
      </c>
      <c r="J994" s="72">
        <f t="shared" si="297"/>
        <v>4</v>
      </c>
      <c r="K994" s="72">
        <f t="shared" si="298"/>
        <v>17</v>
      </c>
      <c r="L994" s="72">
        <f t="shared" si="299"/>
        <v>0</v>
      </c>
      <c r="M994" s="72">
        <f t="shared" si="300"/>
        <v>3</v>
      </c>
      <c r="N994" s="72">
        <v>0</v>
      </c>
      <c r="O994" s="146">
        <f t="shared" si="301"/>
        <v>0.92300000000000004</v>
      </c>
      <c r="P994" s="157">
        <f>10%</f>
        <v>0.1</v>
      </c>
      <c r="Q994" s="146">
        <f t="shared" si="302"/>
        <v>0.11499999999999999</v>
      </c>
      <c r="R994" s="146">
        <f t="shared" si="303"/>
        <v>0</v>
      </c>
      <c r="S994" s="146">
        <f t="shared" si="304"/>
        <v>0</v>
      </c>
      <c r="T994" s="146">
        <f t="shared" si="305"/>
        <v>0</v>
      </c>
      <c r="U994" s="146">
        <f t="shared" si="306"/>
        <v>0</v>
      </c>
      <c r="V994" s="146">
        <f t="shared" si="307"/>
        <v>0</v>
      </c>
      <c r="W994" s="146">
        <f t="shared" si="308"/>
        <v>0</v>
      </c>
      <c r="X994" s="146">
        <f t="shared" si="309"/>
        <v>0</v>
      </c>
    </row>
    <row r="995" spans="2:24" x14ac:dyDescent="0.2">
      <c r="B995" s="1" t="str">
        <f t="shared" si="310"/>
        <v>雷系2</v>
      </c>
      <c r="C995" s="72">
        <f t="shared" si="292"/>
        <v>2</v>
      </c>
      <c r="D995" s="71" t="s">
        <v>3159</v>
      </c>
      <c r="E995" s="72" t="str">
        <f t="shared" si="293"/>
        <v>电击</v>
      </c>
      <c r="F995" s="72"/>
      <c r="G995" s="72">
        <f t="shared" si="294"/>
        <v>11</v>
      </c>
      <c r="H995" s="72">
        <f t="shared" si="295"/>
        <v>10</v>
      </c>
      <c r="I995" s="72">
        <f t="shared" si="296"/>
        <v>19</v>
      </c>
      <c r="J995" s="72">
        <f t="shared" si="297"/>
        <v>5</v>
      </c>
      <c r="K995" s="72">
        <f t="shared" si="298"/>
        <v>19</v>
      </c>
      <c r="L995" s="72">
        <f t="shared" si="299"/>
        <v>0</v>
      </c>
      <c r="M995" s="72">
        <f t="shared" si="300"/>
        <v>4</v>
      </c>
      <c r="N995" s="72">
        <v>0</v>
      </c>
      <c r="O995" s="146">
        <f t="shared" si="301"/>
        <v>0.94600000000000006</v>
      </c>
      <c r="P995" s="157">
        <f>10%</f>
        <v>0.1</v>
      </c>
      <c r="Q995" s="146">
        <f t="shared" si="302"/>
        <v>0.11615</v>
      </c>
      <c r="R995" s="146">
        <f t="shared" si="303"/>
        <v>5.0000000000000001E-3</v>
      </c>
      <c r="S995" s="146">
        <f t="shared" si="304"/>
        <v>1.5E-3</v>
      </c>
      <c r="T995" s="146">
        <f t="shared" si="305"/>
        <v>1.5E-3</v>
      </c>
      <c r="U995" s="146">
        <f t="shared" si="306"/>
        <v>1.5E-3</v>
      </c>
      <c r="V995" s="146">
        <f t="shared" si="307"/>
        <v>1.5E-3</v>
      </c>
      <c r="W995" s="146">
        <f t="shared" si="308"/>
        <v>1.5E-3</v>
      </c>
      <c r="X995" s="146">
        <f t="shared" si="309"/>
        <v>9.0000000000000011E-3</v>
      </c>
    </row>
    <row r="996" spans="2:24" x14ac:dyDescent="0.2">
      <c r="B996" s="1" t="str">
        <f t="shared" si="310"/>
        <v>雷系3</v>
      </c>
      <c r="C996" s="72">
        <f t="shared" si="292"/>
        <v>3</v>
      </c>
      <c r="D996" s="71" t="s">
        <v>3159</v>
      </c>
      <c r="E996" s="72" t="str">
        <f t="shared" si="293"/>
        <v>电击</v>
      </c>
      <c r="F996" s="72"/>
      <c r="G996" s="72">
        <f t="shared" si="294"/>
        <v>15</v>
      </c>
      <c r="H996" s="72">
        <f t="shared" si="295"/>
        <v>11</v>
      </c>
      <c r="I996" s="72">
        <f t="shared" si="296"/>
        <v>21</v>
      </c>
      <c r="J996" s="72">
        <f t="shared" si="297"/>
        <v>6</v>
      </c>
      <c r="K996" s="72">
        <f t="shared" si="298"/>
        <v>20</v>
      </c>
      <c r="L996" s="72">
        <f t="shared" si="299"/>
        <v>0</v>
      </c>
      <c r="M996" s="72">
        <f t="shared" si="300"/>
        <v>6</v>
      </c>
      <c r="N996" s="72">
        <v>0</v>
      </c>
      <c r="O996" s="146">
        <f t="shared" si="301"/>
        <v>0.96899999999999997</v>
      </c>
      <c r="P996" s="157">
        <f>10%</f>
        <v>0.1</v>
      </c>
      <c r="Q996" s="146">
        <f t="shared" si="302"/>
        <v>0.1173</v>
      </c>
      <c r="R996" s="146">
        <f t="shared" si="303"/>
        <v>0.01</v>
      </c>
      <c r="S996" s="146">
        <f t="shared" si="304"/>
        <v>3.0000000000000001E-3</v>
      </c>
      <c r="T996" s="146">
        <f t="shared" si="305"/>
        <v>3.0000000000000001E-3</v>
      </c>
      <c r="U996" s="146">
        <f t="shared" si="306"/>
        <v>3.0000000000000001E-3</v>
      </c>
      <c r="V996" s="146">
        <f t="shared" si="307"/>
        <v>3.0000000000000001E-3</v>
      </c>
      <c r="W996" s="146">
        <f t="shared" si="308"/>
        <v>3.0000000000000001E-3</v>
      </c>
      <c r="X996" s="146">
        <f t="shared" si="309"/>
        <v>1.8000000000000002E-2</v>
      </c>
    </row>
    <row r="997" spans="2:24" x14ac:dyDescent="0.2">
      <c r="B997" s="1" t="str">
        <f t="shared" si="310"/>
        <v>雷系4</v>
      </c>
      <c r="C997" s="72">
        <f t="shared" si="292"/>
        <v>4</v>
      </c>
      <c r="D997" s="71" t="s">
        <v>3159</v>
      </c>
      <c r="E997" s="72" t="str">
        <f t="shared" si="293"/>
        <v>电击</v>
      </c>
      <c r="F997" s="72"/>
      <c r="G997" s="72">
        <f t="shared" si="294"/>
        <v>19</v>
      </c>
      <c r="H997" s="72">
        <f t="shared" si="295"/>
        <v>13</v>
      </c>
      <c r="I997" s="72">
        <f t="shared" si="296"/>
        <v>23</v>
      </c>
      <c r="J997" s="72">
        <f t="shared" si="297"/>
        <v>7</v>
      </c>
      <c r="K997" s="72">
        <f t="shared" si="298"/>
        <v>23</v>
      </c>
      <c r="L997" s="72">
        <f t="shared" si="299"/>
        <v>0</v>
      </c>
      <c r="M997" s="72">
        <f t="shared" si="300"/>
        <v>8</v>
      </c>
      <c r="N997" s="72">
        <v>0</v>
      </c>
      <c r="O997" s="146">
        <f t="shared" si="301"/>
        <v>0.99199999999999999</v>
      </c>
      <c r="P997" s="157">
        <f>10%</f>
        <v>0.1</v>
      </c>
      <c r="Q997" s="146">
        <f t="shared" si="302"/>
        <v>0.11845</v>
      </c>
      <c r="R997" s="146">
        <f t="shared" si="303"/>
        <v>1.4999999999999999E-2</v>
      </c>
      <c r="S997" s="146">
        <f t="shared" si="304"/>
        <v>4.5000000000000005E-3</v>
      </c>
      <c r="T997" s="146">
        <f t="shared" si="305"/>
        <v>4.5000000000000005E-3</v>
      </c>
      <c r="U997" s="146">
        <f t="shared" si="306"/>
        <v>4.5000000000000005E-3</v>
      </c>
      <c r="V997" s="146">
        <f t="shared" si="307"/>
        <v>4.5000000000000005E-3</v>
      </c>
      <c r="W997" s="146">
        <f t="shared" si="308"/>
        <v>4.5000000000000005E-3</v>
      </c>
      <c r="X997" s="146">
        <f t="shared" si="309"/>
        <v>2.7000000000000003E-2</v>
      </c>
    </row>
    <row r="998" spans="2:24" x14ac:dyDescent="0.2">
      <c r="B998" s="1" t="str">
        <f t="shared" si="310"/>
        <v>雷系5</v>
      </c>
      <c r="C998" s="72">
        <f t="shared" si="292"/>
        <v>5</v>
      </c>
      <c r="D998" s="71" t="s">
        <v>3159</v>
      </c>
      <c r="E998" s="72" t="str">
        <f t="shared" si="293"/>
        <v>电击</v>
      </c>
      <c r="F998" s="72"/>
      <c r="G998" s="72">
        <f t="shared" si="294"/>
        <v>25</v>
      </c>
      <c r="H998" s="72">
        <f t="shared" si="295"/>
        <v>15</v>
      </c>
      <c r="I998" s="72">
        <f t="shared" si="296"/>
        <v>25</v>
      </c>
      <c r="J998" s="72">
        <f t="shared" si="297"/>
        <v>8</v>
      </c>
      <c r="K998" s="72">
        <f t="shared" si="298"/>
        <v>25</v>
      </c>
      <c r="L998" s="72">
        <f t="shared" si="299"/>
        <v>0</v>
      </c>
      <c r="M998" s="72">
        <f t="shared" si="300"/>
        <v>10</v>
      </c>
      <c r="N998" s="72">
        <v>0</v>
      </c>
      <c r="O998" s="146">
        <f t="shared" si="301"/>
        <v>1.0150000000000001</v>
      </c>
      <c r="P998" s="157">
        <f>10%</f>
        <v>0.1</v>
      </c>
      <c r="Q998" s="146">
        <f t="shared" si="302"/>
        <v>0.1196</v>
      </c>
      <c r="R998" s="146">
        <f t="shared" si="303"/>
        <v>0.02</v>
      </c>
      <c r="S998" s="146">
        <f t="shared" si="304"/>
        <v>6.0000000000000001E-3</v>
      </c>
      <c r="T998" s="146">
        <f t="shared" si="305"/>
        <v>6.0000000000000001E-3</v>
      </c>
      <c r="U998" s="146">
        <f t="shared" si="306"/>
        <v>6.0000000000000001E-3</v>
      </c>
      <c r="V998" s="146">
        <f t="shared" si="307"/>
        <v>6.0000000000000001E-3</v>
      </c>
      <c r="W998" s="146">
        <f t="shared" si="308"/>
        <v>6.0000000000000001E-3</v>
      </c>
      <c r="X998" s="146">
        <f t="shared" si="309"/>
        <v>3.6000000000000004E-2</v>
      </c>
    </row>
    <row r="999" spans="2:24" x14ac:dyDescent="0.2">
      <c r="B999" s="1" t="str">
        <f t="shared" si="310"/>
        <v>雷系6</v>
      </c>
      <c r="C999" s="72">
        <f t="shared" si="292"/>
        <v>6</v>
      </c>
      <c r="D999" s="71" t="s">
        <v>3159</v>
      </c>
      <c r="E999" s="72" t="str">
        <f t="shared" si="293"/>
        <v>电击</v>
      </c>
      <c r="F999" s="72"/>
      <c r="G999" s="72">
        <f t="shared" si="294"/>
        <v>32</v>
      </c>
      <c r="H999" s="72">
        <f t="shared" si="295"/>
        <v>17</v>
      </c>
      <c r="I999" s="72">
        <f t="shared" si="296"/>
        <v>27</v>
      </c>
      <c r="J999" s="72">
        <f t="shared" si="297"/>
        <v>9</v>
      </c>
      <c r="K999" s="72">
        <f t="shared" si="298"/>
        <v>28</v>
      </c>
      <c r="L999" s="72">
        <f t="shared" si="299"/>
        <v>0</v>
      </c>
      <c r="M999" s="72">
        <f t="shared" si="300"/>
        <v>13</v>
      </c>
      <c r="N999" s="72">
        <v>0</v>
      </c>
      <c r="O999" s="146">
        <f t="shared" si="301"/>
        <v>1.038</v>
      </c>
      <c r="P999" s="157">
        <f>10%</f>
        <v>0.1</v>
      </c>
      <c r="Q999" s="146">
        <f t="shared" si="302"/>
        <v>0.12075</v>
      </c>
      <c r="R999" s="146">
        <f t="shared" si="303"/>
        <v>2.5000000000000001E-2</v>
      </c>
      <c r="S999" s="146">
        <f t="shared" si="304"/>
        <v>7.4999999999999997E-3</v>
      </c>
      <c r="T999" s="146">
        <f t="shared" si="305"/>
        <v>7.4999999999999997E-3</v>
      </c>
      <c r="U999" s="146">
        <f t="shared" si="306"/>
        <v>7.4999999999999997E-3</v>
      </c>
      <c r="V999" s="146">
        <f t="shared" si="307"/>
        <v>7.4999999999999997E-3</v>
      </c>
      <c r="W999" s="146">
        <f t="shared" si="308"/>
        <v>7.4999999999999997E-3</v>
      </c>
      <c r="X999" s="146">
        <f t="shared" si="309"/>
        <v>4.4999999999999998E-2</v>
      </c>
    </row>
    <row r="1000" spans="2:24" x14ac:dyDescent="0.2">
      <c r="B1000" s="1" t="str">
        <f t="shared" si="310"/>
        <v>雷系7</v>
      </c>
      <c r="C1000" s="72">
        <f t="shared" ref="C1000:C1063" si="311">C901</f>
        <v>7</v>
      </c>
      <c r="D1000" s="71" t="s">
        <v>3159</v>
      </c>
      <c r="E1000" s="72" t="str">
        <f t="shared" si="293"/>
        <v>电击</v>
      </c>
      <c r="F1000" s="72"/>
      <c r="G1000" s="72">
        <f t="shared" si="294"/>
        <v>45</v>
      </c>
      <c r="H1000" s="72">
        <f t="shared" si="295"/>
        <v>19</v>
      </c>
      <c r="I1000" s="72">
        <f t="shared" si="296"/>
        <v>29</v>
      </c>
      <c r="J1000" s="72">
        <f t="shared" si="297"/>
        <v>10</v>
      </c>
      <c r="K1000" s="72">
        <f t="shared" si="298"/>
        <v>30</v>
      </c>
      <c r="L1000" s="72">
        <f t="shared" si="299"/>
        <v>0</v>
      </c>
      <c r="M1000" s="72">
        <f t="shared" si="300"/>
        <v>16</v>
      </c>
      <c r="N1000" s="72">
        <v>0</v>
      </c>
      <c r="O1000" s="146">
        <f t="shared" si="301"/>
        <v>1.0609999999999999</v>
      </c>
      <c r="P1000" s="157">
        <f>10%</f>
        <v>0.1</v>
      </c>
      <c r="Q1000" s="146">
        <f t="shared" si="302"/>
        <v>0.12190000000000001</v>
      </c>
      <c r="R1000" s="146">
        <f t="shared" si="303"/>
        <v>3.0000000000000002E-2</v>
      </c>
      <c r="S1000" s="146">
        <f t="shared" si="304"/>
        <v>8.9999999999999993E-3</v>
      </c>
      <c r="T1000" s="146">
        <f t="shared" si="305"/>
        <v>8.9999999999999993E-3</v>
      </c>
      <c r="U1000" s="146">
        <f t="shared" si="306"/>
        <v>8.9999999999999993E-3</v>
      </c>
      <c r="V1000" s="146">
        <f t="shared" si="307"/>
        <v>8.9999999999999993E-3</v>
      </c>
      <c r="W1000" s="146">
        <f t="shared" si="308"/>
        <v>8.9999999999999993E-3</v>
      </c>
      <c r="X1000" s="146">
        <f t="shared" si="309"/>
        <v>5.3999999999999992E-2</v>
      </c>
    </row>
    <row r="1001" spans="2:24" x14ac:dyDescent="0.2">
      <c r="B1001" s="1" t="str">
        <f t="shared" si="310"/>
        <v>雷系8</v>
      </c>
      <c r="C1001" s="72">
        <f t="shared" si="311"/>
        <v>8</v>
      </c>
      <c r="D1001" s="71" t="s">
        <v>3159</v>
      </c>
      <c r="E1001" s="72" t="str">
        <f t="shared" si="293"/>
        <v>电击</v>
      </c>
      <c r="F1001" s="72"/>
      <c r="G1001" s="72">
        <f t="shared" si="294"/>
        <v>52</v>
      </c>
      <c r="H1001" s="72">
        <f t="shared" si="295"/>
        <v>21</v>
      </c>
      <c r="I1001" s="72">
        <f t="shared" si="296"/>
        <v>32</v>
      </c>
      <c r="J1001" s="72">
        <f t="shared" si="297"/>
        <v>12</v>
      </c>
      <c r="K1001" s="72">
        <f t="shared" si="298"/>
        <v>34</v>
      </c>
      <c r="L1001" s="72">
        <f t="shared" si="299"/>
        <v>0</v>
      </c>
      <c r="M1001" s="72">
        <f t="shared" si="300"/>
        <v>19</v>
      </c>
      <c r="N1001" s="72">
        <v>0</v>
      </c>
      <c r="O1001" s="146">
        <f t="shared" si="301"/>
        <v>1.0840000000000001</v>
      </c>
      <c r="P1001" s="157">
        <f>10%</f>
        <v>0.1</v>
      </c>
      <c r="Q1001" s="146">
        <f t="shared" si="302"/>
        <v>0.12305000000000001</v>
      </c>
      <c r="R1001" s="146">
        <f t="shared" si="303"/>
        <v>3.5000000000000003E-2</v>
      </c>
      <c r="S1001" s="146">
        <f t="shared" si="304"/>
        <v>1.0499999999999999E-2</v>
      </c>
      <c r="T1001" s="146">
        <f t="shared" si="305"/>
        <v>1.0499999999999999E-2</v>
      </c>
      <c r="U1001" s="146">
        <f t="shared" si="306"/>
        <v>1.0499999999999999E-2</v>
      </c>
      <c r="V1001" s="146">
        <f t="shared" si="307"/>
        <v>1.0499999999999999E-2</v>
      </c>
      <c r="W1001" s="146">
        <f t="shared" si="308"/>
        <v>1.0499999999999999E-2</v>
      </c>
      <c r="X1001" s="146">
        <f t="shared" si="309"/>
        <v>6.3E-2</v>
      </c>
    </row>
    <row r="1002" spans="2:24" x14ac:dyDescent="0.2">
      <c r="B1002" s="1" t="str">
        <f t="shared" si="310"/>
        <v>雷系9</v>
      </c>
      <c r="C1002" s="72">
        <f t="shared" si="311"/>
        <v>9</v>
      </c>
      <c r="D1002" s="71" t="s">
        <v>3159</v>
      </c>
      <c r="E1002" s="72" t="str">
        <f t="shared" si="293"/>
        <v>电击</v>
      </c>
      <c r="F1002" s="72"/>
      <c r="G1002" s="72">
        <f t="shared" si="294"/>
        <v>62</v>
      </c>
      <c r="H1002" s="72">
        <f t="shared" si="295"/>
        <v>23</v>
      </c>
      <c r="I1002" s="72">
        <f t="shared" si="296"/>
        <v>36</v>
      </c>
      <c r="J1002" s="72">
        <f t="shared" si="297"/>
        <v>14</v>
      </c>
      <c r="K1002" s="72">
        <f t="shared" si="298"/>
        <v>37</v>
      </c>
      <c r="L1002" s="72">
        <f t="shared" si="299"/>
        <v>0</v>
      </c>
      <c r="M1002" s="72">
        <f t="shared" si="300"/>
        <v>22</v>
      </c>
      <c r="N1002" s="72">
        <v>0</v>
      </c>
      <c r="O1002" s="146">
        <f t="shared" si="301"/>
        <v>1.107</v>
      </c>
      <c r="P1002" s="157">
        <f>10%</f>
        <v>0.1</v>
      </c>
      <c r="Q1002" s="146">
        <f t="shared" si="302"/>
        <v>0.1242</v>
      </c>
      <c r="R1002" s="146">
        <f t="shared" si="303"/>
        <v>0.04</v>
      </c>
      <c r="S1002" s="146">
        <f t="shared" si="304"/>
        <v>1.1999999999999999E-2</v>
      </c>
      <c r="T1002" s="146">
        <f t="shared" si="305"/>
        <v>1.1999999999999999E-2</v>
      </c>
      <c r="U1002" s="146">
        <f t="shared" si="306"/>
        <v>1.1999999999999999E-2</v>
      </c>
      <c r="V1002" s="146">
        <f t="shared" si="307"/>
        <v>1.1999999999999999E-2</v>
      </c>
      <c r="W1002" s="146">
        <f t="shared" si="308"/>
        <v>1.1999999999999999E-2</v>
      </c>
      <c r="X1002" s="146">
        <f t="shared" si="309"/>
        <v>7.1999999999999995E-2</v>
      </c>
    </row>
    <row r="1003" spans="2:24" x14ac:dyDescent="0.2">
      <c r="B1003" s="1" t="str">
        <f t="shared" si="310"/>
        <v>雷系10</v>
      </c>
      <c r="C1003" s="72">
        <f t="shared" si="311"/>
        <v>10</v>
      </c>
      <c r="D1003" s="71" t="s">
        <v>3159</v>
      </c>
      <c r="E1003" s="72" t="str">
        <f t="shared" si="293"/>
        <v>电击</v>
      </c>
      <c r="F1003" s="72"/>
      <c r="G1003" s="72">
        <f t="shared" si="294"/>
        <v>70</v>
      </c>
      <c r="H1003" s="72">
        <f t="shared" si="295"/>
        <v>25</v>
      </c>
      <c r="I1003" s="72">
        <f t="shared" si="296"/>
        <v>38</v>
      </c>
      <c r="J1003" s="72">
        <f t="shared" si="297"/>
        <v>16</v>
      </c>
      <c r="K1003" s="72">
        <f t="shared" si="298"/>
        <v>40</v>
      </c>
      <c r="L1003" s="72">
        <f t="shared" si="299"/>
        <v>0</v>
      </c>
      <c r="M1003" s="72">
        <f t="shared" si="300"/>
        <v>25</v>
      </c>
      <c r="N1003" s="72">
        <v>0</v>
      </c>
      <c r="O1003" s="146">
        <f t="shared" si="301"/>
        <v>1.1300000000000001</v>
      </c>
      <c r="P1003" s="157">
        <f>10%</f>
        <v>0.1</v>
      </c>
      <c r="Q1003" s="146">
        <f t="shared" si="302"/>
        <v>0.12535000000000002</v>
      </c>
      <c r="R1003" s="146">
        <f t="shared" si="303"/>
        <v>4.4999999999999998E-2</v>
      </c>
      <c r="S1003" s="146">
        <f t="shared" si="304"/>
        <v>1.3499999999999998E-2</v>
      </c>
      <c r="T1003" s="146">
        <f t="shared" si="305"/>
        <v>1.3499999999999998E-2</v>
      </c>
      <c r="U1003" s="146">
        <f t="shared" si="306"/>
        <v>1.3499999999999998E-2</v>
      </c>
      <c r="V1003" s="146">
        <f t="shared" si="307"/>
        <v>1.3499999999999998E-2</v>
      </c>
      <c r="W1003" s="146">
        <f t="shared" si="308"/>
        <v>1.3499999999999998E-2</v>
      </c>
      <c r="X1003" s="146">
        <f t="shared" si="309"/>
        <v>8.0999999999999989E-2</v>
      </c>
    </row>
    <row r="1004" spans="2:24" x14ac:dyDescent="0.2">
      <c r="B1004" s="1" t="str">
        <f t="shared" si="310"/>
        <v>雷系11</v>
      </c>
      <c r="C1004" s="72">
        <f t="shared" si="311"/>
        <v>11</v>
      </c>
      <c r="D1004" s="71" t="s">
        <v>3159</v>
      </c>
      <c r="E1004" s="72" t="str">
        <f t="shared" si="293"/>
        <v>电击</v>
      </c>
      <c r="F1004" s="72"/>
      <c r="G1004" s="72">
        <f t="shared" si="294"/>
        <v>81</v>
      </c>
      <c r="H1004" s="72">
        <f t="shared" si="295"/>
        <v>27</v>
      </c>
      <c r="I1004" s="72">
        <f t="shared" si="296"/>
        <v>42</v>
      </c>
      <c r="J1004" s="72">
        <f t="shared" si="297"/>
        <v>18</v>
      </c>
      <c r="K1004" s="72">
        <f t="shared" si="298"/>
        <v>45</v>
      </c>
      <c r="L1004" s="72">
        <f t="shared" si="299"/>
        <v>0</v>
      </c>
      <c r="M1004" s="72">
        <f t="shared" si="300"/>
        <v>29</v>
      </c>
      <c r="N1004" s="72">
        <v>0</v>
      </c>
      <c r="O1004" s="146">
        <f t="shared" si="301"/>
        <v>1.153</v>
      </c>
      <c r="P1004" s="157">
        <f>10%</f>
        <v>0.1</v>
      </c>
      <c r="Q1004" s="146">
        <f t="shared" si="302"/>
        <v>0.1265</v>
      </c>
      <c r="R1004" s="146">
        <f t="shared" si="303"/>
        <v>4.9999999999999996E-2</v>
      </c>
      <c r="S1004" s="146">
        <f t="shared" si="304"/>
        <v>1.4999999999999998E-2</v>
      </c>
      <c r="T1004" s="146">
        <f t="shared" si="305"/>
        <v>1.4999999999999998E-2</v>
      </c>
      <c r="U1004" s="146">
        <f t="shared" si="306"/>
        <v>1.4999999999999998E-2</v>
      </c>
      <c r="V1004" s="146">
        <f t="shared" si="307"/>
        <v>1.4999999999999998E-2</v>
      </c>
      <c r="W1004" s="146">
        <f t="shared" si="308"/>
        <v>1.4999999999999998E-2</v>
      </c>
      <c r="X1004" s="146">
        <f t="shared" si="309"/>
        <v>8.9999999999999983E-2</v>
      </c>
    </row>
    <row r="1005" spans="2:24" x14ac:dyDescent="0.2">
      <c r="B1005" s="1" t="str">
        <f t="shared" si="310"/>
        <v>雷系12</v>
      </c>
      <c r="C1005" s="72">
        <f t="shared" si="311"/>
        <v>12</v>
      </c>
      <c r="D1005" s="71" t="s">
        <v>3159</v>
      </c>
      <c r="E1005" s="72" t="str">
        <f t="shared" si="293"/>
        <v>电击</v>
      </c>
      <c r="F1005" s="72"/>
      <c r="G1005" s="72">
        <f t="shared" si="294"/>
        <v>93</v>
      </c>
      <c r="H1005" s="72">
        <f t="shared" si="295"/>
        <v>29</v>
      </c>
      <c r="I1005" s="72">
        <f t="shared" si="296"/>
        <v>45</v>
      </c>
      <c r="J1005" s="72">
        <f t="shared" si="297"/>
        <v>20</v>
      </c>
      <c r="K1005" s="72">
        <f t="shared" si="298"/>
        <v>48</v>
      </c>
      <c r="L1005" s="72">
        <f t="shared" si="299"/>
        <v>0</v>
      </c>
      <c r="M1005" s="72">
        <f t="shared" si="300"/>
        <v>33</v>
      </c>
      <c r="N1005" s="72">
        <v>0</v>
      </c>
      <c r="O1005" s="146">
        <f t="shared" si="301"/>
        <v>1.1759999999999999</v>
      </c>
      <c r="P1005" s="157">
        <f>10%</f>
        <v>0.1</v>
      </c>
      <c r="Q1005" s="146">
        <f t="shared" si="302"/>
        <v>0.12765000000000001</v>
      </c>
      <c r="R1005" s="146">
        <f t="shared" si="303"/>
        <v>5.4999999999999993E-2</v>
      </c>
      <c r="S1005" s="146">
        <f t="shared" si="304"/>
        <v>1.6499999999999997E-2</v>
      </c>
      <c r="T1005" s="146">
        <f t="shared" si="305"/>
        <v>1.6499999999999997E-2</v>
      </c>
      <c r="U1005" s="146">
        <f t="shared" si="306"/>
        <v>1.6499999999999997E-2</v>
      </c>
      <c r="V1005" s="146">
        <f t="shared" si="307"/>
        <v>1.6499999999999997E-2</v>
      </c>
      <c r="W1005" s="146">
        <f t="shared" si="308"/>
        <v>1.6499999999999997E-2</v>
      </c>
      <c r="X1005" s="146">
        <f t="shared" si="309"/>
        <v>9.8999999999999977E-2</v>
      </c>
    </row>
    <row r="1006" spans="2:24" x14ac:dyDescent="0.2">
      <c r="B1006" s="1" t="str">
        <f t="shared" si="310"/>
        <v>雷系13</v>
      </c>
      <c r="C1006" s="72">
        <f t="shared" si="311"/>
        <v>13</v>
      </c>
      <c r="D1006" s="71" t="s">
        <v>3159</v>
      </c>
      <c r="E1006" s="72" t="str">
        <f t="shared" si="293"/>
        <v>电击</v>
      </c>
      <c r="F1006" s="72"/>
      <c r="G1006" s="72">
        <f t="shared" si="294"/>
        <v>105</v>
      </c>
      <c r="H1006" s="72">
        <f t="shared" si="295"/>
        <v>31</v>
      </c>
      <c r="I1006" s="72">
        <f t="shared" si="296"/>
        <v>49</v>
      </c>
      <c r="J1006" s="72">
        <f t="shared" si="297"/>
        <v>22</v>
      </c>
      <c r="K1006" s="72">
        <f t="shared" si="298"/>
        <v>52</v>
      </c>
      <c r="L1006" s="72">
        <f t="shared" si="299"/>
        <v>0</v>
      </c>
      <c r="M1006" s="72">
        <f t="shared" si="300"/>
        <v>37</v>
      </c>
      <c r="N1006" s="72">
        <v>0</v>
      </c>
      <c r="O1006" s="146">
        <f t="shared" si="301"/>
        <v>1.1990000000000001</v>
      </c>
      <c r="P1006" s="157">
        <f>10%</f>
        <v>0.1</v>
      </c>
      <c r="Q1006" s="146">
        <f t="shared" si="302"/>
        <v>0.1288</v>
      </c>
      <c r="R1006" s="146">
        <f t="shared" si="303"/>
        <v>5.9999999999999991E-2</v>
      </c>
      <c r="S1006" s="146">
        <f t="shared" si="304"/>
        <v>1.7999999999999999E-2</v>
      </c>
      <c r="T1006" s="146">
        <f t="shared" si="305"/>
        <v>1.7999999999999999E-2</v>
      </c>
      <c r="U1006" s="146">
        <f t="shared" si="306"/>
        <v>1.7999999999999999E-2</v>
      </c>
      <c r="V1006" s="146">
        <f t="shared" si="307"/>
        <v>1.7999999999999999E-2</v>
      </c>
      <c r="W1006" s="146">
        <f t="shared" si="308"/>
        <v>1.7999999999999999E-2</v>
      </c>
      <c r="X1006" s="146">
        <f t="shared" si="309"/>
        <v>0.10799999999999998</v>
      </c>
    </row>
    <row r="1007" spans="2:24" x14ac:dyDescent="0.2">
      <c r="B1007" s="1" t="str">
        <f t="shared" si="310"/>
        <v>雷系14</v>
      </c>
      <c r="C1007" s="72">
        <f t="shared" si="311"/>
        <v>14</v>
      </c>
      <c r="D1007" s="71" t="s">
        <v>3159</v>
      </c>
      <c r="E1007" s="72" t="str">
        <f t="shared" si="293"/>
        <v>电击</v>
      </c>
      <c r="F1007" s="72"/>
      <c r="G1007" s="72">
        <f t="shared" si="294"/>
        <v>117</v>
      </c>
      <c r="H1007" s="72">
        <f t="shared" si="295"/>
        <v>34</v>
      </c>
      <c r="I1007" s="72">
        <f t="shared" si="296"/>
        <v>54</v>
      </c>
      <c r="J1007" s="72">
        <f t="shared" si="297"/>
        <v>25</v>
      </c>
      <c r="K1007" s="72">
        <f t="shared" si="298"/>
        <v>57</v>
      </c>
      <c r="L1007" s="72">
        <f t="shared" si="299"/>
        <v>0</v>
      </c>
      <c r="M1007" s="72">
        <f t="shared" si="300"/>
        <v>41</v>
      </c>
      <c r="N1007" s="72">
        <v>0</v>
      </c>
      <c r="O1007" s="146">
        <f t="shared" si="301"/>
        <v>1.222</v>
      </c>
      <c r="P1007" s="157">
        <f>10%</f>
        <v>0.1</v>
      </c>
      <c r="Q1007" s="146">
        <f t="shared" si="302"/>
        <v>0.12995000000000001</v>
      </c>
      <c r="R1007" s="146">
        <f t="shared" si="303"/>
        <v>6.4999999999999988E-2</v>
      </c>
      <c r="S1007" s="146">
        <f t="shared" si="304"/>
        <v>1.95E-2</v>
      </c>
      <c r="T1007" s="146">
        <f t="shared" si="305"/>
        <v>1.95E-2</v>
      </c>
      <c r="U1007" s="146">
        <f t="shared" si="306"/>
        <v>1.95E-2</v>
      </c>
      <c r="V1007" s="146">
        <f t="shared" si="307"/>
        <v>1.95E-2</v>
      </c>
      <c r="W1007" s="146">
        <f t="shared" si="308"/>
        <v>1.95E-2</v>
      </c>
      <c r="X1007" s="146">
        <f t="shared" si="309"/>
        <v>0.11699999999999999</v>
      </c>
    </row>
    <row r="1008" spans="2:24" x14ac:dyDescent="0.2">
      <c r="B1008" s="1" t="str">
        <f t="shared" si="310"/>
        <v>雷系15</v>
      </c>
      <c r="C1008" s="72">
        <f t="shared" si="311"/>
        <v>15</v>
      </c>
      <c r="D1008" s="71" t="s">
        <v>3159</v>
      </c>
      <c r="E1008" s="72" t="str">
        <f t="shared" si="293"/>
        <v>电击</v>
      </c>
      <c r="F1008" s="72"/>
      <c r="G1008" s="72">
        <f t="shared" si="294"/>
        <v>132</v>
      </c>
      <c r="H1008" s="72">
        <f t="shared" si="295"/>
        <v>37</v>
      </c>
      <c r="I1008" s="72">
        <f t="shared" si="296"/>
        <v>57</v>
      </c>
      <c r="J1008" s="72">
        <f t="shared" si="297"/>
        <v>27</v>
      </c>
      <c r="K1008" s="72">
        <f t="shared" si="298"/>
        <v>62</v>
      </c>
      <c r="L1008" s="72">
        <f t="shared" si="299"/>
        <v>0</v>
      </c>
      <c r="M1008" s="72">
        <f t="shared" si="300"/>
        <v>45</v>
      </c>
      <c r="N1008" s="72">
        <v>0</v>
      </c>
      <c r="O1008" s="146">
        <f t="shared" si="301"/>
        <v>1.2450000000000001</v>
      </c>
      <c r="P1008" s="157">
        <f>10%</f>
        <v>0.1</v>
      </c>
      <c r="Q1008" s="146">
        <f t="shared" si="302"/>
        <v>0.13110000000000002</v>
      </c>
      <c r="R1008" s="146">
        <f t="shared" si="303"/>
        <v>6.9999999999999993E-2</v>
      </c>
      <c r="S1008" s="146">
        <f t="shared" si="304"/>
        <v>2.1000000000000001E-2</v>
      </c>
      <c r="T1008" s="146">
        <f t="shared" si="305"/>
        <v>2.1000000000000001E-2</v>
      </c>
      <c r="U1008" s="146">
        <f t="shared" si="306"/>
        <v>2.1000000000000001E-2</v>
      </c>
      <c r="V1008" s="146">
        <f t="shared" si="307"/>
        <v>2.1000000000000001E-2</v>
      </c>
      <c r="W1008" s="146">
        <f t="shared" si="308"/>
        <v>2.1000000000000001E-2</v>
      </c>
      <c r="X1008" s="146">
        <f t="shared" si="309"/>
        <v>0.126</v>
      </c>
    </row>
    <row r="1009" spans="2:24" x14ac:dyDescent="0.2">
      <c r="B1009" s="1" t="str">
        <f t="shared" si="310"/>
        <v>雷系16</v>
      </c>
      <c r="C1009" s="72">
        <f t="shared" si="311"/>
        <v>16</v>
      </c>
      <c r="D1009" s="71" t="s">
        <v>3159</v>
      </c>
      <c r="E1009" s="72" t="str">
        <f t="shared" si="293"/>
        <v>电击</v>
      </c>
      <c r="F1009" s="72"/>
      <c r="G1009" s="72">
        <f t="shared" si="294"/>
        <v>145</v>
      </c>
      <c r="H1009" s="72">
        <f t="shared" si="295"/>
        <v>40</v>
      </c>
      <c r="I1009" s="72">
        <f t="shared" si="296"/>
        <v>62</v>
      </c>
      <c r="J1009" s="72">
        <f t="shared" si="297"/>
        <v>29</v>
      </c>
      <c r="K1009" s="72">
        <f t="shared" si="298"/>
        <v>67</v>
      </c>
      <c r="L1009" s="72">
        <f t="shared" si="299"/>
        <v>0</v>
      </c>
      <c r="M1009" s="72">
        <f t="shared" si="300"/>
        <v>49</v>
      </c>
      <c r="N1009" s="72">
        <v>0</v>
      </c>
      <c r="O1009" s="146">
        <f t="shared" si="301"/>
        <v>1.268</v>
      </c>
      <c r="P1009" s="157">
        <f>10%</f>
        <v>0.1</v>
      </c>
      <c r="Q1009" s="146">
        <f t="shared" si="302"/>
        <v>0.13225000000000001</v>
      </c>
      <c r="R1009" s="146">
        <f t="shared" si="303"/>
        <v>7.4999999999999997E-2</v>
      </c>
      <c r="S1009" s="146">
        <f t="shared" si="304"/>
        <v>2.2500000000000003E-2</v>
      </c>
      <c r="T1009" s="146">
        <f t="shared" si="305"/>
        <v>2.2500000000000003E-2</v>
      </c>
      <c r="U1009" s="146">
        <f t="shared" si="306"/>
        <v>2.2500000000000003E-2</v>
      </c>
      <c r="V1009" s="146">
        <f t="shared" si="307"/>
        <v>2.2500000000000003E-2</v>
      </c>
      <c r="W1009" s="146">
        <f t="shared" si="308"/>
        <v>2.2500000000000003E-2</v>
      </c>
      <c r="X1009" s="146">
        <f t="shared" si="309"/>
        <v>0.13500000000000001</v>
      </c>
    </row>
    <row r="1010" spans="2:24" x14ac:dyDescent="0.2">
      <c r="B1010" s="1" t="str">
        <f t="shared" si="310"/>
        <v>雷系17</v>
      </c>
      <c r="C1010" s="72">
        <f t="shared" si="311"/>
        <v>17</v>
      </c>
      <c r="D1010" s="71" t="s">
        <v>3159</v>
      </c>
      <c r="E1010" s="72" t="str">
        <f t="shared" si="293"/>
        <v>电击</v>
      </c>
      <c r="F1010" s="72"/>
      <c r="G1010" s="72">
        <f t="shared" si="294"/>
        <v>158</v>
      </c>
      <c r="H1010" s="72">
        <f t="shared" si="295"/>
        <v>43</v>
      </c>
      <c r="I1010" s="72">
        <f t="shared" si="296"/>
        <v>66</v>
      </c>
      <c r="J1010" s="72">
        <f t="shared" si="297"/>
        <v>32</v>
      </c>
      <c r="K1010" s="72">
        <f t="shared" si="298"/>
        <v>72</v>
      </c>
      <c r="L1010" s="72">
        <f t="shared" si="299"/>
        <v>0</v>
      </c>
      <c r="M1010" s="72">
        <f t="shared" si="300"/>
        <v>54</v>
      </c>
      <c r="N1010" s="72">
        <v>0</v>
      </c>
      <c r="O1010" s="146">
        <f t="shared" si="301"/>
        <v>1.2909999999999999</v>
      </c>
      <c r="P1010" s="157">
        <f>10%</f>
        <v>0.1</v>
      </c>
      <c r="Q1010" s="146">
        <f t="shared" si="302"/>
        <v>0.13340000000000002</v>
      </c>
      <c r="R1010" s="146">
        <f t="shared" si="303"/>
        <v>0.08</v>
      </c>
      <c r="S1010" s="146">
        <f t="shared" si="304"/>
        <v>2.4000000000000004E-2</v>
      </c>
      <c r="T1010" s="146">
        <f t="shared" si="305"/>
        <v>2.4000000000000004E-2</v>
      </c>
      <c r="U1010" s="146">
        <f t="shared" si="306"/>
        <v>2.4000000000000004E-2</v>
      </c>
      <c r="V1010" s="146">
        <f t="shared" si="307"/>
        <v>2.4000000000000004E-2</v>
      </c>
      <c r="W1010" s="146">
        <f t="shared" si="308"/>
        <v>2.4000000000000004E-2</v>
      </c>
      <c r="X1010" s="146">
        <f t="shared" si="309"/>
        <v>0.14400000000000002</v>
      </c>
    </row>
    <row r="1011" spans="2:24" x14ac:dyDescent="0.2">
      <c r="B1011" s="1" t="str">
        <f t="shared" si="310"/>
        <v>雷系18</v>
      </c>
      <c r="C1011" s="72">
        <f t="shared" si="311"/>
        <v>18</v>
      </c>
      <c r="D1011" s="71" t="s">
        <v>3159</v>
      </c>
      <c r="E1011" s="72" t="str">
        <f t="shared" si="293"/>
        <v>电击</v>
      </c>
      <c r="F1011" s="72"/>
      <c r="G1011" s="72">
        <f t="shared" si="294"/>
        <v>170</v>
      </c>
      <c r="H1011" s="72">
        <f t="shared" si="295"/>
        <v>46</v>
      </c>
      <c r="I1011" s="72">
        <f t="shared" si="296"/>
        <v>72</v>
      </c>
      <c r="J1011" s="72">
        <f t="shared" si="297"/>
        <v>35</v>
      </c>
      <c r="K1011" s="72">
        <f t="shared" si="298"/>
        <v>77</v>
      </c>
      <c r="L1011" s="72">
        <f t="shared" si="299"/>
        <v>0</v>
      </c>
      <c r="M1011" s="72">
        <f t="shared" si="300"/>
        <v>59</v>
      </c>
      <c r="N1011" s="72">
        <v>0</v>
      </c>
      <c r="O1011" s="146">
        <f t="shared" si="301"/>
        <v>1.3140000000000001</v>
      </c>
      <c r="P1011" s="157">
        <f>10%</f>
        <v>0.1</v>
      </c>
      <c r="Q1011" s="146">
        <f t="shared" si="302"/>
        <v>0.13455</v>
      </c>
      <c r="R1011" s="146">
        <f t="shared" si="303"/>
        <v>8.5000000000000006E-2</v>
      </c>
      <c r="S1011" s="146">
        <f t="shared" si="304"/>
        <v>2.5500000000000005E-2</v>
      </c>
      <c r="T1011" s="146">
        <f t="shared" si="305"/>
        <v>2.5500000000000005E-2</v>
      </c>
      <c r="U1011" s="146">
        <f t="shared" si="306"/>
        <v>2.5500000000000005E-2</v>
      </c>
      <c r="V1011" s="146">
        <f t="shared" si="307"/>
        <v>2.5500000000000005E-2</v>
      </c>
      <c r="W1011" s="146">
        <f t="shared" si="308"/>
        <v>2.5500000000000005E-2</v>
      </c>
      <c r="X1011" s="146">
        <f t="shared" si="309"/>
        <v>0.15300000000000002</v>
      </c>
    </row>
    <row r="1012" spans="2:24" x14ac:dyDescent="0.2">
      <c r="B1012" s="1" t="str">
        <f t="shared" si="310"/>
        <v>雷系19</v>
      </c>
      <c r="C1012" s="72">
        <f t="shared" si="311"/>
        <v>19</v>
      </c>
      <c r="D1012" s="71" t="s">
        <v>3159</v>
      </c>
      <c r="E1012" s="72" t="str">
        <f t="shared" si="293"/>
        <v>电击</v>
      </c>
      <c r="F1012" s="72"/>
      <c r="G1012" s="72">
        <f t="shared" si="294"/>
        <v>183</v>
      </c>
      <c r="H1012" s="72">
        <f t="shared" si="295"/>
        <v>49</v>
      </c>
      <c r="I1012" s="72">
        <f t="shared" si="296"/>
        <v>76</v>
      </c>
      <c r="J1012" s="72">
        <f t="shared" si="297"/>
        <v>37</v>
      </c>
      <c r="K1012" s="72">
        <f t="shared" si="298"/>
        <v>82</v>
      </c>
      <c r="L1012" s="72">
        <f t="shared" si="299"/>
        <v>0</v>
      </c>
      <c r="M1012" s="72">
        <f t="shared" si="300"/>
        <v>64</v>
      </c>
      <c r="N1012" s="72">
        <v>0</v>
      </c>
      <c r="O1012" s="146">
        <f t="shared" si="301"/>
        <v>1.337</v>
      </c>
      <c r="P1012" s="157">
        <f>10%</f>
        <v>0.1</v>
      </c>
      <c r="Q1012" s="146">
        <f t="shared" si="302"/>
        <v>0.13570000000000002</v>
      </c>
      <c r="R1012" s="146">
        <f t="shared" si="303"/>
        <v>9.0000000000000011E-2</v>
      </c>
      <c r="S1012" s="146">
        <f t="shared" si="304"/>
        <v>2.7000000000000007E-2</v>
      </c>
      <c r="T1012" s="146">
        <f t="shared" si="305"/>
        <v>2.7000000000000007E-2</v>
      </c>
      <c r="U1012" s="146">
        <f t="shared" si="306"/>
        <v>2.7000000000000007E-2</v>
      </c>
      <c r="V1012" s="146">
        <f t="shared" si="307"/>
        <v>2.7000000000000007E-2</v>
      </c>
      <c r="W1012" s="146">
        <f t="shared" si="308"/>
        <v>2.7000000000000007E-2</v>
      </c>
      <c r="X1012" s="146">
        <f t="shared" si="309"/>
        <v>0.16200000000000003</v>
      </c>
    </row>
    <row r="1013" spans="2:24" x14ac:dyDescent="0.2">
      <c r="B1013" s="1" t="str">
        <f t="shared" si="310"/>
        <v>雷系20</v>
      </c>
      <c r="C1013" s="72">
        <f t="shared" si="311"/>
        <v>20</v>
      </c>
      <c r="D1013" s="71" t="s">
        <v>3159</v>
      </c>
      <c r="E1013" s="72" t="str">
        <f t="shared" si="293"/>
        <v>电击</v>
      </c>
      <c r="F1013" s="72"/>
      <c r="G1013" s="72">
        <f t="shared" si="294"/>
        <v>198</v>
      </c>
      <c r="H1013" s="72">
        <f t="shared" si="295"/>
        <v>52</v>
      </c>
      <c r="I1013" s="72">
        <f t="shared" si="296"/>
        <v>81</v>
      </c>
      <c r="J1013" s="72">
        <f t="shared" si="297"/>
        <v>40</v>
      </c>
      <c r="K1013" s="72">
        <f t="shared" si="298"/>
        <v>89</v>
      </c>
      <c r="L1013" s="72">
        <f t="shared" si="299"/>
        <v>0</v>
      </c>
      <c r="M1013" s="72">
        <f t="shared" si="300"/>
        <v>69</v>
      </c>
      <c r="N1013" s="72">
        <v>0</v>
      </c>
      <c r="O1013" s="146">
        <f t="shared" si="301"/>
        <v>1.36</v>
      </c>
      <c r="P1013" s="157">
        <f>10%</f>
        <v>0.1</v>
      </c>
      <c r="Q1013" s="146">
        <f t="shared" si="302"/>
        <v>0.13685000000000003</v>
      </c>
      <c r="R1013" s="146">
        <f t="shared" si="303"/>
        <v>9.5000000000000015E-2</v>
      </c>
      <c r="S1013" s="146">
        <f t="shared" si="304"/>
        <v>2.8500000000000008E-2</v>
      </c>
      <c r="T1013" s="146">
        <f t="shared" si="305"/>
        <v>2.8500000000000008E-2</v>
      </c>
      <c r="U1013" s="146">
        <f t="shared" si="306"/>
        <v>2.8500000000000008E-2</v>
      </c>
      <c r="V1013" s="146">
        <f t="shared" si="307"/>
        <v>2.8500000000000008E-2</v>
      </c>
      <c r="W1013" s="146">
        <f t="shared" si="308"/>
        <v>2.8500000000000008E-2</v>
      </c>
      <c r="X1013" s="146">
        <f t="shared" si="309"/>
        <v>0.17100000000000004</v>
      </c>
    </row>
    <row r="1014" spans="2:24" x14ac:dyDescent="0.2">
      <c r="B1014" s="1" t="str">
        <f t="shared" si="310"/>
        <v>雷系21</v>
      </c>
      <c r="C1014" s="72">
        <f t="shared" si="311"/>
        <v>21</v>
      </c>
      <c r="D1014" s="71" t="s">
        <v>3159</v>
      </c>
      <c r="E1014" s="72" t="str">
        <f t="shared" si="293"/>
        <v>电击</v>
      </c>
      <c r="F1014" s="72"/>
      <c r="G1014" s="72">
        <f t="shared" si="294"/>
        <v>213</v>
      </c>
      <c r="H1014" s="72">
        <f t="shared" si="295"/>
        <v>55</v>
      </c>
      <c r="I1014" s="72">
        <f t="shared" si="296"/>
        <v>87</v>
      </c>
      <c r="J1014" s="72">
        <f t="shared" si="297"/>
        <v>44</v>
      </c>
      <c r="K1014" s="72">
        <f t="shared" si="298"/>
        <v>94</v>
      </c>
      <c r="L1014" s="72">
        <f t="shared" si="299"/>
        <v>0</v>
      </c>
      <c r="M1014" s="72">
        <f t="shared" si="300"/>
        <v>74</v>
      </c>
      <c r="N1014" s="72">
        <v>0</v>
      </c>
      <c r="O1014" s="146">
        <f t="shared" si="301"/>
        <v>1.383</v>
      </c>
      <c r="P1014" s="157">
        <f>10%</f>
        <v>0.1</v>
      </c>
      <c r="Q1014" s="146">
        <f t="shared" si="302"/>
        <v>0.13800000000000001</v>
      </c>
      <c r="R1014" s="146">
        <f t="shared" si="303"/>
        <v>0.10000000000000002</v>
      </c>
      <c r="S1014" s="146">
        <f t="shared" si="304"/>
        <v>3.0000000000000009E-2</v>
      </c>
      <c r="T1014" s="146">
        <f t="shared" si="305"/>
        <v>3.0000000000000009E-2</v>
      </c>
      <c r="U1014" s="146">
        <f t="shared" si="306"/>
        <v>3.0000000000000009E-2</v>
      </c>
      <c r="V1014" s="146">
        <f t="shared" si="307"/>
        <v>3.0000000000000009E-2</v>
      </c>
      <c r="W1014" s="146">
        <f t="shared" si="308"/>
        <v>3.0000000000000009E-2</v>
      </c>
      <c r="X1014" s="146">
        <f t="shared" si="309"/>
        <v>0.18000000000000005</v>
      </c>
    </row>
    <row r="1015" spans="2:24" x14ac:dyDescent="0.2">
      <c r="B1015" s="1" t="str">
        <f t="shared" si="310"/>
        <v>雷系22</v>
      </c>
      <c r="C1015" s="72">
        <f t="shared" si="311"/>
        <v>22</v>
      </c>
      <c r="D1015" s="71" t="s">
        <v>3159</v>
      </c>
      <c r="E1015" s="72" t="str">
        <f t="shared" si="293"/>
        <v>电击</v>
      </c>
      <c r="F1015" s="72"/>
      <c r="G1015" s="72">
        <f t="shared" si="294"/>
        <v>227</v>
      </c>
      <c r="H1015" s="72">
        <f t="shared" si="295"/>
        <v>58</v>
      </c>
      <c r="I1015" s="72">
        <f t="shared" si="296"/>
        <v>92</v>
      </c>
      <c r="J1015" s="72">
        <f t="shared" si="297"/>
        <v>46</v>
      </c>
      <c r="K1015" s="72">
        <f t="shared" si="298"/>
        <v>101</v>
      </c>
      <c r="L1015" s="72">
        <f t="shared" si="299"/>
        <v>0</v>
      </c>
      <c r="M1015" s="72">
        <f t="shared" si="300"/>
        <v>79</v>
      </c>
      <c r="N1015" s="72">
        <v>0</v>
      </c>
      <c r="O1015" s="146">
        <f t="shared" si="301"/>
        <v>1.4059999999999999</v>
      </c>
      <c r="P1015" s="157">
        <f>10%</f>
        <v>0.1</v>
      </c>
      <c r="Q1015" s="146">
        <f t="shared" si="302"/>
        <v>0.13915000000000002</v>
      </c>
      <c r="R1015" s="146">
        <f t="shared" si="303"/>
        <v>0.10500000000000002</v>
      </c>
      <c r="S1015" s="146">
        <f t="shared" si="304"/>
        <v>3.1500000000000007E-2</v>
      </c>
      <c r="T1015" s="146">
        <f t="shared" si="305"/>
        <v>3.1500000000000007E-2</v>
      </c>
      <c r="U1015" s="146">
        <f t="shared" si="306"/>
        <v>3.1500000000000007E-2</v>
      </c>
      <c r="V1015" s="146">
        <f t="shared" si="307"/>
        <v>3.1500000000000007E-2</v>
      </c>
      <c r="W1015" s="146">
        <f t="shared" si="308"/>
        <v>3.1500000000000007E-2</v>
      </c>
      <c r="X1015" s="146">
        <f t="shared" si="309"/>
        <v>0.18900000000000006</v>
      </c>
    </row>
    <row r="1016" spans="2:24" x14ac:dyDescent="0.2">
      <c r="B1016" s="1" t="str">
        <f t="shared" si="310"/>
        <v>雷系23</v>
      </c>
      <c r="C1016" s="72">
        <f t="shared" si="311"/>
        <v>23</v>
      </c>
      <c r="D1016" s="71" t="s">
        <v>3159</v>
      </c>
      <c r="E1016" s="72" t="str">
        <f t="shared" si="293"/>
        <v>电击</v>
      </c>
      <c r="F1016" s="72"/>
      <c r="G1016" s="72">
        <f t="shared" si="294"/>
        <v>242</v>
      </c>
      <c r="H1016" s="72">
        <f t="shared" si="295"/>
        <v>61</v>
      </c>
      <c r="I1016" s="72">
        <f t="shared" si="296"/>
        <v>99</v>
      </c>
      <c r="J1016" s="72">
        <f t="shared" si="297"/>
        <v>50</v>
      </c>
      <c r="K1016" s="72">
        <f t="shared" si="298"/>
        <v>106</v>
      </c>
      <c r="L1016" s="72">
        <f t="shared" si="299"/>
        <v>0</v>
      </c>
      <c r="M1016" s="72">
        <f t="shared" si="300"/>
        <v>84</v>
      </c>
      <c r="N1016" s="72">
        <v>0</v>
      </c>
      <c r="O1016" s="146">
        <f t="shared" si="301"/>
        <v>1.429</v>
      </c>
      <c r="P1016" s="157">
        <f>10%</f>
        <v>0.1</v>
      </c>
      <c r="Q1016" s="146">
        <f t="shared" si="302"/>
        <v>0.14030000000000001</v>
      </c>
      <c r="R1016" s="146">
        <f t="shared" si="303"/>
        <v>0.11000000000000003</v>
      </c>
      <c r="S1016" s="146">
        <f t="shared" si="304"/>
        <v>3.3000000000000008E-2</v>
      </c>
      <c r="T1016" s="146">
        <f t="shared" si="305"/>
        <v>3.3000000000000008E-2</v>
      </c>
      <c r="U1016" s="146">
        <f t="shared" si="306"/>
        <v>3.3000000000000008E-2</v>
      </c>
      <c r="V1016" s="146">
        <f t="shared" si="307"/>
        <v>3.3000000000000008E-2</v>
      </c>
      <c r="W1016" s="146">
        <f t="shared" si="308"/>
        <v>3.3000000000000008E-2</v>
      </c>
      <c r="X1016" s="146">
        <f t="shared" si="309"/>
        <v>0.19800000000000006</v>
      </c>
    </row>
    <row r="1017" spans="2:24" x14ac:dyDescent="0.2">
      <c r="B1017" s="1" t="str">
        <f t="shared" si="310"/>
        <v>雷系24</v>
      </c>
      <c r="C1017" s="72">
        <f t="shared" si="311"/>
        <v>24</v>
      </c>
      <c r="D1017" s="71" t="s">
        <v>3159</v>
      </c>
      <c r="E1017" s="72" t="str">
        <f t="shared" si="293"/>
        <v>电击</v>
      </c>
      <c r="F1017" s="72"/>
      <c r="G1017" s="72">
        <f t="shared" si="294"/>
        <v>258</v>
      </c>
      <c r="H1017" s="72">
        <f t="shared" si="295"/>
        <v>64</v>
      </c>
      <c r="I1017" s="72">
        <f t="shared" si="296"/>
        <v>104</v>
      </c>
      <c r="J1017" s="72">
        <f t="shared" si="297"/>
        <v>53</v>
      </c>
      <c r="K1017" s="72">
        <f t="shared" si="298"/>
        <v>113</v>
      </c>
      <c r="L1017" s="72">
        <f t="shared" si="299"/>
        <v>0</v>
      </c>
      <c r="M1017" s="72">
        <f t="shared" si="300"/>
        <v>90</v>
      </c>
      <c r="N1017" s="72">
        <v>0</v>
      </c>
      <c r="O1017" s="146">
        <f t="shared" si="301"/>
        <v>1.452</v>
      </c>
      <c r="P1017" s="157">
        <f>10%</f>
        <v>0.1</v>
      </c>
      <c r="Q1017" s="146">
        <f t="shared" si="302"/>
        <v>0.14145000000000002</v>
      </c>
      <c r="R1017" s="146">
        <f t="shared" si="303"/>
        <v>0.11500000000000003</v>
      </c>
      <c r="S1017" s="146">
        <f t="shared" si="304"/>
        <v>3.450000000000001E-2</v>
      </c>
      <c r="T1017" s="146">
        <f t="shared" si="305"/>
        <v>3.450000000000001E-2</v>
      </c>
      <c r="U1017" s="146">
        <f t="shared" si="306"/>
        <v>3.450000000000001E-2</v>
      </c>
      <c r="V1017" s="146">
        <f t="shared" si="307"/>
        <v>3.450000000000001E-2</v>
      </c>
      <c r="W1017" s="146">
        <f t="shared" si="308"/>
        <v>3.450000000000001E-2</v>
      </c>
      <c r="X1017" s="146">
        <f t="shared" si="309"/>
        <v>0.20700000000000007</v>
      </c>
    </row>
    <row r="1018" spans="2:24" x14ac:dyDescent="0.2">
      <c r="B1018" s="1" t="str">
        <f t="shared" si="310"/>
        <v>雷系25</v>
      </c>
      <c r="C1018" s="72">
        <f t="shared" si="311"/>
        <v>25</v>
      </c>
      <c r="D1018" s="71" t="s">
        <v>3159</v>
      </c>
      <c r="E1018" s="72" t="str">
        <f t="shared" si="293"/>
        <v>电击</v>
      </c>
      <c r="F1018" s="72"/>
      <c r="G1018" s="72">
        <f t="shared" si="294"/>
        <v>275</v>
      </c>
      <c r="H1018" s="72">
        <f t="shared" si="295"/>
        <v>67</v>
      </c>
      <c r="I1018" s="72">
        <f t="shared" si="296"/>
        <v>110</v>
      </c>
      <c r="J1018" s="72">
        <f t="shared" si="297"/>
        <v>56</v>
      </c>
      <c r="K1018" s="72">
        <f t="shared" si="298"/>
        <v>119</v>
      </c>
      <c r="L1018" s="72">
        <f t="shared" si="299"/>
        <v>0</v>
      </c>
      <c r="M1018" s="72">
        <f t="shared" si="300"/>
        <v>96</v>
      </c>
      <c r="N1018" s="72">
        <v>0</v>
      </c>
      <c r="O1018" s="146">
        <f t="shared" si="301"/>
        <v>1.4750000000000001</v>
      </c>
      <c r="P1018" s="157">
        <f>10%</f>
        <v>0.1</v>
      </c>
      <c r="Q1018" s="146">
        <f t="shared" si="302"/>
        <v>0.14260000000000003</v>
      </c>
      <c r="R1018" s="146">
        <f t="shared" si="303"/>
        <v>0.12000000000000004</v>
      </c>
      <c r="S1018" s="146">
        <f t="shared" si="304"/>
        <v>3.6000000000000011E-2</v>
      </c>
      <c r="T1018" s="146">
        <f t="shared" si="305"/>
        <v>3.6000000000000011E-2</v>
      </c>
      <c r="U1018" s="146">
        <f t="shared" si="306"/>
        <v>3.6000000000000011E-2</v>
      </c>
      <c r="V1018" s="146">
        <f t="shared" si="307"/>
        <v>3.6000000000000011E-2</v>
      </c>
      <c r="W1018" s="146">
        <f t="shared" si="308"/>
        <v>3.6000000000000011E-2</v>
      </c>
      <c r="X1018" s="146">
        <f t="shared" si="309"/>
        <v>0.21600000000000008</v>
      </c>
    </row>
    <row r="1019" spans="2:24" x14ac:dyDescent="0.2">
      <c r="B1019" s="1" t="str">
        <f t="shared" si="310"/>
        <v>雷系26</v>
      </c>
      <c r="C1019" s="72">
        <f t="shared" si="311"/>
        <v>26</v>
      </c>
      <c r="D1019" s="71" t="s">
        <v>3159</v>
      </c>
      <c r="E1019" s="72" t="str">
        <f t="shared" si="293"/>
        <v>电击</v>
      </c>
      <c r="F1019" s="72"/>
      <c r="G1019" s="72">
        <f t="shared" si="294"/>
        <v>292</v>
      </c>
      <c r="H1019" s="72">
        <f t="shared" si="295"/>
        <v>70</v>
      </c>
      <c r="I1019" s="72">
        <f t="shared" si="296"/>
        <v>117</v>
      </c>
      <c r="J1019" s="72">
        <f t="shared" si="297"/>
        <v>60</v>
      </c>
      <c r="K1019" s="72">
        <f t="shared" si="298"/>
        <v>126</v>
      </c>
      <c r="L1019" s="72">
        <f t="shared" si="299"/>
        <v>0</v>
      </c>
      <c r="M1019" s="72">
        <f t="shared" si="300"/>
        <v>102</v>
      </c>
      <c r="N1019" s="72">
        <v>0</v>
      </c>
      <c r="O1019" s="146">
        <f t="shared" si="301"/>
        <v>1.498</v>
      </c>
      <c r="P1019" s="157">
        <f>10%</f>
        <v>0.1</v>
      </c>
      <c r="Q1019" s="146">
        <f t="shared" si="302"/>
        <v>0.14375000000000002</v>
      </c>
      <c r="R1019" s="146">
        <f t="shared" si="303"/>
        <v>0.12500000000000003</v>
      </c>
      <c r="S1019" s="146">
        <f t="shared" si="304"/>
        <v>3.7500000000000012E-2</v>
      </c>
      <c r="T1019" s="146">
        <f t="shared" si="305"/>
        <v>3.7500000000000012E-2</v>
      </c>
      <c r="U1019" s="146">
        <f t="shared" si="306"/>
        <v>3.7500000000000012E-2</v>
      </c>
      <c r="V1019" s="146">
        <f t="shared" si="307"/>
        <v>3.7500000000000012E-2</v>
      </c>
      <c r="W1019" s="146">
        <f t="shared" si="308"/>
        <v>3.7500000000000012E-2</v>
      </c>
      <c r="X1019" s="146">
        <f t="shared" si="309"/>
        <v>0.22500000000000009</v>
      </c>
    </row>
    <row r="1020" spans="2:24" x14ac:dyDescent="0.2">
      <c r="B1020" s="1" t="str">
        <f t="shared" si="310"/>
        <v>雷系27</v>
      </c>
      <c r="C1020" s="72">
        <f t="shared" si="311"/>
        <v>27</v>
      </c>
      <c r="D1020" s="71" t="s">
        <v>3159</v>
      </c>
      <c r="E1020" s="72" t="str">
        <f t="shared" si="293"/>
        <v>电击</v>
      </c>
      <c r="F1020" s="72"/>
      <c r="G1020" s="72">
        <f t="shared" si="294"/>
        <v>309</v>
      </c>
      <c r="H1020" s="72">
        <f t="shared" si="295"/>
        <v>73</v>
      </c>
      <c r="I1020" s="72">
        <f t="shared" si="296"/>
        <v>123</v>
      </c>
      <c r="J1020" s="72">
        <f t="shared" si="297"/>
        <v>63</v>
      </c>
      <c r="K1020" s="72">
        <f t="shared" si="298"/>
        <v>134</v>
      </c>
      <c r="L1020" s="72">
        <f t="shared" si="299"/>
        <v>0</v>
      </c>
      <c r="M1020" s="72">
        <f t="shared" si="300"/>
        <v>108</v>
      </c>
      <c r="N1020" s="72">
        <v>0</v>
      </c>
      <c r="O1020" s="146">
        <f t="shared" si="301"/>
        <v>1.5209999999999999</v>
      </c>
      <c r="P1020" s="157">
        <f>10%</f>
        <v>0.1</v>
      </c>
      <c r="Q1020" s="146">
        <f t="shared" si="302"/>
        <v>0.14490000000000003</v>
      </c>
      <c r="R1020" s="146">
        <f t="shared" si="303"/>
        <v>0.13000000000000003</v>
      </c>
      <c r="S1020" s="146">
        <f t="shared" si="304"/>
        <v>3.9000000000000014E-2</v>
      </c>
      <c r="T1020" s="146">
        <f t="shared" si="305"/>
        <v>3.9000000000000014E-2</v>
      </c>
      <c r="U1020" s="146">
        <f t="shared" si="306"/>
        <v>3.9000000000000014E-2</v>
      </c>
      <c r="V1020" s="146">
        <f t="shared" si="307"/>
        <v>3.9000000000000014E-2</v>
      </c>
      <c r="W1020" s="146">
        <f t="shared" si="308"/>
        <v>3.9000000000000014E-2</v>
      </c>
      <c r="X1020" s="146">
        <f t="shared" si="309"/>
        <v>0.2340000000000001</v>
      </c>
    </row>
    <row r="1021" spans="2:24" x14ac:dyDescent="0.2">
      <c r="B1021" s="1" t="str">
        <f t="shared" si="310"/>
        <v>雷系28</v>
      </c>
      <c r="C1021" s="72">
        <f t="shared" si="311"/>
        <v>28</v>
      </c>
      <c r="D1021" s="71" t="s">
        <v>3159</v>
      </c>
      <c r="E1021" s="72" t="str">
        <f t="shared" si="293"/>
        <v>电击</v>
      </c>
      <c r="F1021" s="72"/>
      <c r="G1021" s="72">
        <f t="shared" si="294"/>
        <v>325</v>
      </c>
      <c r="H1021" s="72">
        <f t="shared" si="295"/>
        <v>76</v>
      </c>
      <c r="I1021" s="72">
        <f t="shared" si="296"/>
        <v>130</v>
      </c>
      <c r="J1021" s="72">
        <f t="shared" si="297"/>
        <v>67</v>
      </c>
      <c r="K1021" s="72">
        <f t="shared" si="298"/>
        <v>140</v>
      </c>
      <c r="L1021" s="72">
        <f t="shared" si="299"/>
        <v>0</v>
      </c>
      <c r="M1021" s="72">
        <f t="shared" si="300"/>
        <v>114</v>
      </c>
      <c r="N1021" s="72">
        <v>0</v>
      </c>
      <c r="O1021" s="146">
        <f t="shared" si="301"/>
        <v>1.544</v>
      </c>
      <c r="P1021" s="157">
        <f>10%</f>
        <v>0.1</v>
      </c>
      <c r="Q1021" s="146">
        <f t="shared" si="302"/>
        <v>0.14605000000000001</v>
      </c>
      <c r="R1021" s="146">
        <f t="shared" si="303"/>
        <v>0.13500000000000004</v>
      </c>
      <c r="S1021" s="146">
        <f t="shared" si="304"/>
        <v>4.0500000000000015E-2</v>
      </c>
      <c r="T1021" s="146">
        <f t="shared" si="305"/>
        <v>4.0500000000000015E-2</v>
      </c>
      <c r="U1021" s="146">
        <f t="shared" si="306"/>
        <v>4.0500000000000015E-2</v>
      </c>
      <c r="V1021" s="146">
        <f t="shared" si="307"/>
        <v>4.0500000000000015E-2</v>
      </c>
      <c r="W1021" s="146">
        <f t="shared" si="308"/>
        <v>4.0500000000000015E-2</v>
      </c>
      <c r="X1021" s="146">
        <f t="shared" si="309"/>
        <v>0.2430000000000001</v>
      </c>
    </row>
    <row r="1022" spans="2:24" x14ac:dyDescent="0.2">
      <c r="B1022" s="1" t="str">
        <f t="shared" si="310"/>
        <v>雷系29</v>
      </c>
      <c r="C1022" s="72">
        <f t="shared" si="311"/>
        <v>29</v>
      </c>
      <c r="D1022" s="71" t="s">
        <v>3159</v>
      </c>
      <c r="E1022" s="72" t="str">
        <f t="shared" si="293"/>
        <v>电击</v>
      </c>
      <c r="F1022" s="72"/>
      <c r="G1022" s="72">
        <f t="shared" si="294"/>
        <v>342</v>
      </c>
      <c r="H1022" s="72">
        <f t="shared" si="295"/>
        <v>79</v>
      </c>
      <c r="I1022" s="72">
        <f t="shared" si="296"/>
        <v>136</v>
      </c>
      <c r="J1022" s="72">
        <f t="shared" si="297"/>
        <v>71</v>
      </c>
      <c r="K1022" s="72">
        <f t="shared" si="298"/>
        <v>148</v>
      </c>
      <c r="L1022" s="72">
        <f t="shared" si="299"/>
        <v>0</v>
      </c>
      <c r="M1022" s="72">
        <f t="shared" si="300"/>
        <v>120</v>
      </c>
      <c r="N1022" s="72">
        <v>0</v>
      </c>
      <c r="O1022" s="146">
        <f t="shared" si="301"/>
        <v>1.5669999999999999</v>
      </c>
      <c r="P1022" s="157">
        <f>10%</f>
        <v>0.1</v>
      </c>
      <c r="Q1022" s="146">
        <f t="shared" si="302"/>
        <v>0.14720000000000003</v>
      </c>
      <c r="R1022" s="146">
        <f t="shared" si="303"/>
        <v>0.14000000000000004</v>
      </c>
      <c r="S1022" s="146">
        <f t="shared" si="304"/>
        <v>4.2000000000000016E-2</v>
      </c>
      <c r="T1022" s="146">
        <f t="shared" si="305"/>
        <v>4.2000000000000016E-2</v>
      </c>
      <c r="U1022" s="146">
        <f t="shared" si="306"/>
        <v>4.2000000000000016E-2</v>
      </c>
      <c r="V1022" s="146">
        <f t="shared" si="307"/>
        <v>4.2000000000000016E-2</v>
      </c>
      <c r="W1022" s="146">
        <f t="shared" si="308"/>
        <v>4.2000000000000016E-2</v>
      </c>
      <c r="X1022" s="146">
        <f t="shared" si="309"/>
        <v>0.25200000000000011</v>
      </c>
    </row>
    <row r="1023" spans="2:24" x14ac:dyDescent="0.2">
      <c r="B1023" s="1" t="str">
        <f t="shared" si="310"/>
        <v>雷系30</v>
      </c>
      <c r="C1023" s="72">
        <f t="shared" si="311"/>
        <v>30</v>
      </c>
      <c r="D1023" s="71" t="s">
        <v>3159</v>
      </c>
      <c r="E1023" s="72" t="str">
        <f t="shared" si="293"/>
        <v>电击</v>
      </c>
      <c r="F1023" s="72"/>
      <c r="G1023" s="72">
        <f t="shared" si="294"/>
        <v>361</v>
      </c>
      <c r="H1023" s="72">
        <f t="shared" si="295"/>
        <v>82</v>
      </c>
      <c r="I1023" s="72">
        <f t="shared" si="296"/>
        <v>144</v>
      </c>
      <c r="J1023" s="72">
        <f t="shared" si="297"/>
        <v>74</v>
      </c>
      <c r="K1023" s="72">
        <f t="shared" si="298"/>
        <v>156</v>
      </c>
      <c r="L1023" s="72">
        <f t="shared" si="299"/>
        <v>0</v>
      </c>
      <c r="M1023" s="72">
        <f t="shared" si="300"/>
        <v>126</v>
      </c>
      <c r="N1023" s="72">
        <v>0</v>
      </c>
      <c r="O1023" s="146">
        <f t="shared" si="301"/>
        <v>1.5899999999999999</v>
      </c>
      <c r="P1023" s="157">
        <f>10%</f>
        <v>0.1</v>
      </c>
      <c r="Q1023" s="146">
        <f t="shared" si="302"/>
        <v>0.14835000000000004</v>
      </c>
      <c r="R1023" s="146">
        <f t="shared" si="303"/>
        <v>0.14500000000000005</v>
      </c>
      <c r="S1023" s="146">
        <f t="shared" si="304"/>
        <v>4.3500000000000018E-2</v>
      </c>
      <c r="T1023" s="146">
        <f t="shared" si="305"/>
        <v>4.3500000000000018E-2</v>
      </c>
      <c r="U1023" s="146">
        <f t="shared" si="306"/>
        <v>4.3500000000000018E-2</v>
      </c>
      <c r="V1023" s="146">
        <f t="shared" si="307"/>
        <v>4.3500000000000018E-2</v>
      </c>
      <c r="W1023" s="146">
        <f t="shared" si="308"/>
        <v>4.3500000000000018E-2</v>
      </c>
      <c r="X1023" s="146">
        <f t="shared" si="309"/>
        <v>0.26100000000000012</v>
      </c>
    </row>
    <row r="1024" spans="2:24" x14ac:dyDescent="0.2">
      <c r="B1024" s="1" t="str">
        <f t="shared" si="310"/>
        <v>雷系31</v>
      </c>
      <c r="C1024" s="72">
        <f t="shared" si="311"/>
        <v>31</v>
      </c>
      <c r="D1024" s="71" t="s">
        <v>3159</v>
      </c>
      <c r="E1024" s="72" t="str">
        <f t="shared" si="293"/>
        <v>电击</v>
      </c>
      <c r="F1024" s="72"/>
      <c r="G1024" s="72">
        <f t="shared" si="294"/>
        <v>380</v>
      </c>
      <c r="H1024" s="72">
        <f t="shared" si="295"/>
        <v>85</v>
      </c>
      <c r="I1024" s="72">
        <f t="shared" si="296"/>
        <v>151</v>
      </c>
      <c r="J1024" s="72">
        <f t="shared" si="297"/>
        <v>78</v>
      </c>
      <c r="K1024" s="72">
        <f t="shared" si="298"/>
        <v>163</v>
      </c>
      <c r="L1024" s="72">
        <f t="shared" si="299"/>
        <v>0</v>
      </c>
      <c r="M1024" s="72">
        <f t="shared" si="300"/>
        <v>132</v>
      </c>
      <c r="N1024" s="72">
        <v>0</v>
      </c>
      <c r="O1024" s="146">
        <f t="shared" si="301"/>
        <v>1.613</v>
      </c>
      <c r="P1024" s="157">
        <f>10%</f>
        <v>0.1</v>
      </c>
      <c r="Q1024" s="146">
        <f t="shared" si="302"/>
        <v>0.14950000000000002</v>
      </c>
      <c r="R1024" s="146">
        <f t="shared" si="303"/>
        <v>0.15000000000000005</v>
      </c>
      <c r="S1024" s="146">
        <f t="shared" si="304"/>
        <v>4.5000000000000019E-2</v>
      </c>
      <c r="T1024" s="146">
        <f t="shared" si="305"/>
        <v>4.5000000000000019E-2</v>
      </c>
      <c r="U1024" s="146">
        <f t="shared" si="306"/>
        <v>4.5000000000000019E-2</v>
      </c>
      <c r="V1024" s="146">
        <f t="shared" si="307"/>
        <v>4.5000000000000019E-2</v>
      </c>
      <c r="W1024" s="146">
        <f t="shared" si="308"/>
        <v>4.5000000000000019E-2</v>
      </c>
      <c r="X1024" s="146">
        <f t="shared" si="309"/>
        <v>0.27000000000000013</v>
      </c>
    </row>
    <row r="1025" spans="2:24" x14ac:dyDescent="0.2">
      <c r="B1025" s="1" t="str">
        <f t="shared" si="310"/>
        <v>雷系32</v>
      </c>
      <c r="C1025" s="72">
        <f t="shared" si="311"/>
        <v>32</v>
      </c>
      <c r="D1025" s="71" t="s">
        <v>3159</v>
      </c>
      <c r="E1025" s="72" t="str">
        <f t="shared" si="293"/>
        <v>电击</v>
      </c>
      <c r="F1025" s="72"/>
      <c r="G1025" s="72">
        <f t="shared" si="294"/>
        <v>399</v>
      </c>
      <c r="H1025" s="72">
        <f t="shared" si="295"/>
        <v>88</v>
      </c>
      <c r="I1025" s="72">
        <f t="shared" si="296"/>
        <v>158</v>
      </c>
      <c r="J1025" s="72">
        <f t="shared" si="297"/>
        <v>81</v>
      </c>
      <c r="K1025" s="72">
        <f t="shared" si="298"/>
        <v>171</v>
      </c>
      <c r="L1025" s="72">
        <f t="shared" si="299"/>
        <v>0</v>
      </c>
      <c r="M1025" s="72">
        <f t="shared" si="300"/>
        <v>138</v>
      </c>
      <c r="N1025" s="72">
        <v>0</v>
      </c>
      <c r="O1025" s="146">
        <f t="shared" si="301"/>
        <v>1.6360000000000001</v>
      </c>
      <c r="P1025" s="157">
        <f>10%</f>
        <v>0.1</v>
      </c>
      <c r="Q1025" s="146">
        <f t="shared" si="302"/>
        <v>0.15065000000000003</v>
      </c>
      <c r="R1025" s="146">
        <f t="shared" si="303"/>
        <v>0.15500000000000005</v>
      </c>
      <c r="S1025" s="146">
        <f t="shared" si="304"/>
        <v>4.650000000000002E-2</v>
      </c>
      <c r="T1025" s="146">
        <f t="shared" si="305"/>
        <v>4.650000000000002E-2</v>
      </c>
      <c r="U1025" s="146">
        <f t="shared" si="306"/>
        <v>4.650000000000002E-2</v>
      </c>
      <c r="V1025" s="146">
        <f t="shared" si="307"/>
        <v>4.650000000000002E-2</v>
      </c>
      <c r="W1025" s="146">
        <f t="shared" si="308"/>
        <v>4.650000000000002E-2</v>
      </c>
      <c r="X1025" s="146">
        <f t="shared" si="309"/>
        <v>0.27900000000000014</v>
      </c>
    </row>
    <row r="1026" spans="2:24" x14ac:dyDescent="0.2">
      <c r="B1026" s="1" t="str">
        <f t="shared" si="310"/>
        <v>雷系33</v>
      </c>
      <c r="C1026" s="72">
        <f t="shared" si="311"/>
        <v>33</v>
      </c>
      <c r="D1026" s="71" t="s">
        <v>3159</v>
      </c>
      <c r="E1026" s="72" t="str">
        <f t="shared" si="293"/>
        <v>电击</v>
      </c>
      <c r="F1026" s="72"/>
      <c r="G1026" s="72">
        <f t="shared" si="294"/>
        <v>418</v>
      </c>
      <c r="H1026" s="72">
        <f t="shared" si="295"/>
        <v>91</v>
      </c>
      <c r="I1026" s="72">
        <f t="shared" si="296"/>
        <v>166</v>
      </c>
      <c r="J1026" s="72">
        <f t="shared" si="297"/>
        <v>86</v>
      </c>
      <c r="K1026" s="72">
        <f t="shared" si="298"/>
        <v>180</v>
      </c>
      <c r="L1026" s="72">
        <f t="shared" si="299"/>
        <v>0</v>
      </c>
      <c r="M1026" s="72">
        <f t="shared" si="300"/>
        <v>145</v>
      </c>
      <c r="N1026" s="72">
        <v>0</v>
      </c>
      <c r="O1026" s="146">
        <f t="shared" si="301"/>
        <v>1.6589999999999998</v>
      </c>
      <c r="P1026" s="157">
        <f>10%</f>
        <v>0.1</v>
      </c>
      <c r="Q1026" s="146">
        <f t="shared" si="302"/>
        <v>0.15180000000000002</v>
      </c>
      <c r="R1026" s="146">
        <f t="shared" si="303"/>
        <v>0.16000000000000006</v>
      </c>
      <c r="S1026" s="146">
        <f t="shared" si="304"/>
        <v>4.8000000000000022E-2</v>
      </c>
      <c r="T1026" s="146">
        <f t="shared" si="305"/>
        <v>4.8000000000000022E-2</v>
      </c>
      <c r="U1026" s="146">
        <f t="shared" si="306"/>
        <v>4.8000000000000022E-2</v>
      </c>
      <c r="V1026" s="146">
        <f t="shared" si="307"/>
        <v>4.8000000000000022E-2</v>
      </c>
      <c r="W1026" s="146">
        <f t="shared" si="308"/>
        <v>4.8000000000000022E-2</v>
      </c>
      <c r="X1026" s="146">
        <f t="shared" si="309"/>
        <v>0.28800000000000014</v>
      </c>
    </row>
    <row r="1027" spans="2:24" x14ac:dyDescent="0.2">
      <c r="B1027" s="1" t="str">
        <f t="shared" si="310"/>
        <v>雷系34</v>
      </c>
      <c r="C1027" s="72">
        <f t="shared" si="311"/>
        <v>34</v>
      </c>
      <c r="D1027" s="71" t="s">
        <v>3159</v>
      </c>
      <c r="E1027" s="72" t="str">
        <f t="shared" si="293"/>
        <v>电击</v>
      </c>
      <c r="F1027" s="72"/>
      <c r="G1027" s="72">
        <f t="shared" si="294"/>
        <v>436</v>
      </c>
      <c r="H1027" s="72">
        <f t="shared" si="295"/>
        <v>94</v>
      </c>
      <c r="I1027" s="72">
        <f t="shared" si="296"/>
        <v>174</v>
      </c>
      <c r="J1027" s="72">
        <f t="shared" si="297"/>
        <v>90</v>
      </c>
      <c r="K1027" s="72">
        <f t="shared" si="298"/>
        <v>188</v>
      </c>
      <c r="L1027" s="72">
        <f t="shared" si="299"/>
        <v>0</v>
      </c>
      <c r="M1027" s="72">
        <f t="shared" si="300"/>
        <v>152</v>
      </c>
      <c r="N1027" s="72">
        <v>0</v>
      </c>
      <c r="O1027" s="146">
        <f t="shared" si="301"/>
        <v>1.6819999999999999</v>
      </c>
      <c r="P1027" s="157">
        <f>10%</f>
        <v>0.1</v>
      </c>
      <c r="Q1027" s="146">
        <f t="shared" si="302"/>
        <v>0.15295000000000003</v>
      </c>
      <c r="R1027" s="146">
        <f t="shared" si="303"/>
        <v>0.16500000000000006</v>
      </c>
      <c r="S1027" s="146">
        <f t="shared" si="304"/>
        <v>4.9500000000000023E-2</v>
      </c>
      <c r="T1027" s="146">
        <f t="shared" si="305"/>
        <v>4.9500000000000023E-2</v>
      </c>
      <c r="U1027" s="146">
        <f t="shared" si="306"/>
        <v>4.9500000000000023E-2</v>
      </c>
      <c r="V1027" s="146">
        <f t="shared" si="307"/>
        <v>4.9500000000000023E-2</v>
      </c>
      <c r="W1027" s="146">
        <f t="shared" si="308"/>
        <v>4.9500000000000023E-2</v>
      </c>
      <c r="X1027" s="146">
        <f t="shared" si="309"/>
        <v>0.29700000000000015</v>
      </c>
    </row>
    <row r="1028" spans="2:24" x14ac:dyDescent="0.2">
      <c r="B1028" s="1" t="str">
        <f t="shared" si="310"/>
        <v>雷系35</v>
      </c>
      <c r="C1028" s="72">
        <f t="shared" si="311"/>
        <v>35</v>
      </c>
      <c r="D1028" s="71" t="s">
        <v>3159</v>
      </c>
      <c r="E1028" s="72" t="str">
        <f t="shared" ref="E1028:E1091" si="312">VLOOKUP(D1028,monster_per,2,FALSE)</f>
        <v>电击</v>
      </c>
      <c r="F1028" s="72"/>
      <c r="G1028" s="72">
        <f t="shared" ref="G1028:G1092" si="313">INT(VLOOKUP($C1028,monster_lvl,2,FALSE)*(1+VLOOKUP($D1028,monster_per,3,FALSE)))</f>
        <v>456</v>
      </c>
      <c r="H1028" s="72">
        <f t="shared" ref="H1028:H1091" si="314">INT(VLOOKUP($C1028,monster_lvl,3,FALSE)*(1+VLOOKUP($D1028,monster_per,4,FALSE)))</f>
        <v>97</v>
      </c>
      <c r="I1028" s="72">
        <f t="shared" ref="I1028:I1092" si="315">INT(VLOOKUP($C1028,monster_lvl,4,FALSE)*(1+VLOOKUP($D1028,monster_per,5,FALSE)))</f>
        <v>181</v>
      </c>
      <c r="J1028" s="72">
        <f t="shared" ref="J1028:J1092" si="316">INT(VLOOKUP($C1028,monster_lvl,5,FALSE)*(1+VLOOKUP($D1028,monster_per,11,FALSE)))</f>
        <v>94</v>
      </c>
      <c r="K1028" s="72">
        <f t="shared" ref="K1028:K1092" si="317">INT(VLOOKUP($C1028,monster_lvl,6,FALSE)*(1+VLOOKUP($D1028,monster_per,6,FALSE)))</f>
        <v>196</v>
      </c>
      <c r="L1028" s="72">
        <f t="shared" ref="L1028:L1092" si="318">INT(VLOOKUP($C1028,monster_lvl,7,FALSE)*(1+VLOOKUP($D1028,monster_per,7,FALSE)))</f>
        <v>0</v>
      </c>
      <c r="M1028" s="72">
        <f t="shared" ref="M1028:M1092" si="319">INT(VLOOKUP($C1028,monster_lvl,8,FALSE)*(1+VLOOKUP($D1028,monster_per,12,FALSE)))</f>
        <v>159</v>
      </c>
      <c r="N1028" s="72">
        <v>0</v>
      </c>
      <c r="O1028" s="146">
        <f t="shared" ref="O1028:O1092" si="320">VLOOKUP($C1028,monster_lvl,10,FALSE)*(1+VLOOKUP($D1028,monster_per,9,FALSE))</f>
        <v>1.7050000000000001</v>
      </c>
      <c r="P1028" s="157">
        <f>10%</f>
        <v>0.1</v>
      </c>
      <c r="Q1028" s="146">
        <f t="shared" ref="Q1028:Q1092" si="321">VLOOKUP($C1028,monster_lvl,12,FALSE)*(1+VLOOKUP($D1028,monster_per,8,FALSE))</f>
        <v>0.15410000000000004</v>
      </c>
      <c r="R1028" s="146">
        <f t="shared" ref="R1028:R1092" si="322">VLOOKUP($C1028,monster_lvl,13,FALSE)*(1+VLOOKUP($D1028,monster_per,13,FALSE))</f>
        <v>0.17000000000000007</v>
      </c>
      <c r="S1028" s="146">
        <f t="shared" ref="S1028:S1092" si="323">VLOOKUP($C1028,monster_lvl,14,FALSE)*(1+VLOOKUP($D1028,monster_per,14,FALSE))</f>
        <v>5.1000000000000024E-2</v>
      </c>
      <c r="T1028" s="146">
        <f t="shared" ref="T1028:T1092" si="324">VLOOKUP($C1028,monster_lvl,15,FALSE)*(1+VLOOKUP($D1028,monster_per,15,FALSE))</f>
        <v>5.1000000000000024E-2</v>
      </c>
      <c r="U1028" s="146">
        <f t="shared" ref="U1028:U1092" si="325">VLOOKUP($C1028,monster_lvl,16,FALSE)*(1+VLOOKUP($D1028,monster_per,16,FALSE))</f>
        <v>5.1000000000000024E-2</v>
      </c>
      <c r="V1028" s="146">
        <f t="shared" ref="V1028:V1092" si="326">VLOOKUP($C1028,monster_lvl,17,FALSE)*(1+VLOOKUP($D1028,monster_per,17,FALSE))</f>
        <v>5.1000000000000024E-2</v>
      </c>
      <c r="W1028" s="146">
        <f t="shared" ref="W1028:W1092" si="327">VLOOKUP($C1028,monster_lvl,18,FALSE)*(1+VLOOKUP($D1028,monster_per,18,FALSE))</f>
        <v>5.1000000000000024E-2</v>
      </c>
      <c r="X1028" s="146">
        <f t="shared" ref="X1028:X1092" si="328">VLOOKUP($C1028,monster_lvl,19,FALSE)*(1+VLOOKUP($D1028,monster_per,19,FALSE))</f>
        <v>0.30600000000000016</v>
      </c>
    </row>
    <row r="1029" spans="2:24" x14ac:dyDescent="0.2">
      <c r="B1029" s="1" t="str">
        <f t="shared" ref="B1029:B1092" si="329">D1029&amp;C1029</f>
        <v>雷系36</v>
      </c>
      <c r="C1029" s="72">
        <f t="shared" si="311"/>
        <v>36</v>
      </c>
      <c r="D1029" s="71" t="s">
        <v>3159</v>
      </c>
      <c r="E1029" s="72" t="str">
        <f t="shared" si="312"/>
        <v>电击</v>
      </c>
      <c r="F1029" s="72"/>
      <c r="G1029" s="72">
        <f t="shared" si="313"/>
        <v>477</v>
      </c>
      <c r="H1029" s="72">
        <f t="shared" si="314"/>
        <v>101</v>
      </c>
      <c r="I1029" s="72">
        <f t="shared" si="315"/>
        <v>189</v>
      </c>
      <c r="J1029" s="72">
        <f t="shared" si="316"/>
        <v>98</v>
      </c>
      <c r="K1029" s="72">
        <f t="shared" si="317"/>
        <v>205</v>
      </c>
      <c r="L1029" s="72">
        <f t="shared" si="318"/>
        <v>0</v>
      </c>
      <c r="M1029" s="72">
        <f t="shared" si="319"/>
        <v>166</v>
      </c>
      <c r="N1029" s="72">
        <v>0</v>
      </c>
      <c r="O1029" s="146">
        <f t="shared" si="320"/>
        <v>1.728</v>
      </c>
      <c r="P1029" s="157">
        <f>10%</f>
        <v>0.1</v>
      </c>
      <c r="Q1029" s="146">
        <f t="shared" si="321"/>
        <v>0.15525000000000003</v>
      </c>
      <c r="R1029" s="146">
        <f t="shared" si="322"/>
        <v>0.17500000000000007</v>
      </c>
      <c r="S1029" s="146">
        <f t="shared" si="323"/>
        <v>5.2500000000000026E-2</v>
      </c>
      <c r="T1029" s="146">
        <f t="shared" si="324"/>
        <v>5.2500000000000026E-2</v>
      </c>
      <c r="U1029" s="146">
        <f t="shared" si="325"/>
        <v>5.2500000000000026E-2</v>
      </c>
      <c r="V1029" s="146">
        <f t="shared" si="326"/>
        <v>5.2500000000000026E-2</v>
      </c>
      <c r="W1029" s="146">
        <f t="shared" si="327"/>
        <v>5.2500000000000026E-2</v>
      </c>
      <c r="X1029" s="146">
        <f t="shared" si="328"/>
        <v>0.31500000000000017</v>
      </c>
    </row>
    <row r="1030" spans="2:24" x14ac:dyDescent="0.2">
      <c r="B1030" s="1" t="str">
        <f t="shared" si="329"/>
        <v>雷系37</v>
      </c>
      <c r="C1030" s="72">
        <f t="shared" si="311"/>
        <v>37</v>
      </c>
      <c r="D1030" s="71" t="s">
        <v>3159</v>
      </c>
      <c r="E1030" s="72" t="str">
        <f t="shared" si="312"/>
        <v>电击</v>
      </c>
      <c r="F1030" s="72"/>
      <c r="G1030" s="72">
        <f t="shared" si="313"/>
        <v>498</v>
      </c>
      <c r="H1030" s="72">
        <f t="shared" si="314"/>
        <v>105</v>
      </c>
      <c r="I1030" s="72">
        <f t="shared" si="315"/>
        <v>198</v>
      </c>
      <c r="J1030" s="72">
        <f t="shared" si="316"/>
        <v>102</v>
      </c>
      <c r="K1030" s="72">
        <f t="shared" si="317"/>
        <v>214</v>
      </c>
      <c r="L1030" s="72">
        <f t="shared" si="318"/>
        <v>0</v>
      </c>
      <c r="M1030" s="72">
        <f t="shared" si="319"/>
        <v>173</v>
      </c>
      <c r="N1030" s="72">
        <v>0</v>
      </c>
      <c r="O1030" s="146">
        <f t="shared" si="320"/>
        <v>1.7509999999999999</v>
      </c>
      <c r="P1030" s="157">
        <f>10%</f>
        <v>0.1</v>
      </c>
      <c r="Q1030" s="146">
        <f t="shared" si="321"/>
        <v>0.15640000000000004</v>
      </c>
      <c r="R1030" s="146">
        <f t="shared" si="322"/>
        <v>0.18000000000000008</v>
      </c>
      <c r="S1030" s="146">
        <f t="shared" si="323"/>
        <v>5.4000000000000027E-2</v>
      </c>
      <c r="T1030" s="146">
        <f t="shared" si="324"/>
        <v>5.4000000000000027E-2</v>
      </c>
      <c r="U1030" s="146">
        <f t="shared" si="325"/>
        <v>5.4000000000000027E-2</v>
      </c>
      <c r="V1030" s="146">
        <f t="shared" si="326"/>
        <v>5.4000000000000027E-2</v>
      </c>
      <c r="W1030" s="146">
        <f t="shared" si="327"/>
        <v>5.4000000000000027E-2</v>
      </c>
      <c r="X1030" s="146">
        <f t="shared" si="328"/>
        <v>0.32400000000000018</v>
      </c>
    </row>
    <row r="1031" spans="2:24" x14ac:dyDescent="0.2">
      <c r="B1031" s="1" t="str">
        <f t="shared" si="329"/>
        <v>雷系38</v>
      </c>
      <c r="C1031" s="72">
        <f t="shared" si="311"/>
        <v>38</v>
      </c>
      <c r="D1031" s="71" t="s">
        <v>3159</v>
      </c>
      <c r="E1031" s="72" t="str">
        <f t="shared" si="312"/>
        <v>电击</v>
      </c>
      <c r="F1031" s="72"/>
      <c r="G1031" s="72">
        <f t="shared" si="313"/>
        <v>519</v>
      </c>
      <c r="H1031" s="72">
        <f t="shared" si="314"/>
        <v>109</v>
      </c>
      <c r="I1031" s="72">
        <f t="shared" si="315"/>
        <v>207</v>
      </c>
      <c r="J1031" s="72">
        <f t="shared" si="316"/>
        <v>107</v>
      </c>
      <c r="K1031" s="72">
        <f t="shared" si="317"/>
        <v>224</v>
      </c>
      <c r="L1031" s="72">
        <f t="shared" si="318"/>
        <v>0</v>
      </c>
      <c r="M1031" s="72">
        <f t="shared" si="319"/>
        <v>180</v>
      </c>
      <c r="N1031" s="72">
        <v>0</v>
      </c>
      <c r="O1031" s="146">
        <f t="shared" si="320"/>
        <v>1.774</v>
      </c>
      <c r="P1031" s="157">
        <f>10%</f>
        <v>0.1</v>
      </c>
      <c r="Q1031" s="146">
        <f t="shared" si="321"/>
        <v>0.15755000000000002</v>
      </c>
      <c r="R1031" s="146">
        <f t="shared" si="322"/>
        <v>0.18500000000000008</v>
      </c>
      <c r="S1031" s="146">
        <f t="shared" si="323"/>
        <v>5.5500000000000028E-2</v>
      </c>
      <c r="T1031" s="146">
        <f t="shared" si="324"/>
        <v>5.5500000000000028E-2</v>
      </c>
      <c r="U1031" s="146">
        <f t="shared" si="325"/>
        <v>5.5500000000000028E-2</v>
      </c>
      <c r="V1031" s="146">
        <f t="shared" si="326"/>
        <v>5.5500000000000028E-2</v>
      </c>
      <c r="W1031" s="146">
        <f t="shared" si="327"/>
        <v>5.5500000000000028E-2</v>
      </c>
      <c r="X1031" s="146">
        <f t="shared" si="328"/>
        <v>0.33300000000000018</v>
      </c>
    </row>
    <row r="1032" spans="2:24" x14ac:dyDescent="0.2">
      <c r="B1032" s="1" t="str">
        <f t="shared" si="329"/>
        <v>雷系39</v>
      </c>
      <c r="C1032" s="72">
        <f t="shared" si="311"/>
        <v>39</v>
      </c>
      <c r="D1032" s="71" t="s">
        <v>3159</v>
      </c>
      <c r="E1032" s="72" t="str">
        <f t="shared" si="312"/>
        <v>电击</v>
      </c>
      <c r="F1032" s="72"/>
      <c r="G1032" s="72">
        <f t="shared" si="313"/>
        <v>539</v>
      </c>
      <c r="H1032" s="72">
        <f t="shared" si="314"/>
        <v>113</v>
      </c>
      <c r="I1032" s="72">
        <f t="shared" si="315"/>
        <v>216</v>
      </c>
      <c r="J1032" s="72">
        <f t="shared" si="316"/>
        <v>111</v>
      </c>
      <c r="K1032" s="72">
        <f t="shared" si="317"/>
        <v>233</v>
      </c>
      <c r="L1032" s="72">
        <f t="shared" si="318"/>
        <v>0</v>
      </c>
      <c r="M1032" s="72">
        <f t="shared" si="319"/>
        <v>187</v>
      </c>
      <c r="N1032" s="72">
        <v>0</v>
      </c>
      <c r="O1032" s="146">
        <f t="shared" si="320"/>
        <v>1.7969999999999999</v>
      </c>
      <c r="P1032" s="157">
        <f>10%</f>
        <v>0.1</v>
      </c>
      <c r="Q1032" s="146">
        <f t="shared" si="321"/>
        <v>0.15870000000000004</v>
      </c>
      <c r="R1032" s="146">
        <f t="shared" si="322"/>
        <v>0.19000000000000009</v>
      </c>
      <c r="S1032" s="146">
        <f t="shared" si="323"/>
        <v>5.700000000000003E-2</v>
      </c>
      <c r="T1032" s="146">
        <f t="shared" si="324"/>
        <v>5.700000000000003E-2</v>
      </c>
      <c r="U1032" s="146">
        <f t="shared" si="325"/>
        <v>5.700000000000003E-2</v>
      </c>
      <c r="V1032" s="146">
        <f t="shared" si="326"/>
        <v>5.700000000000003E-2</v>
      </c>
      <c r="W1032" s="146">
        <f t="shared" si="327"/>
        <v>5.700000000000003E-2</v>
      </c>
      <c r="X1032" s="146">
        <f t="shared" si="328"/>
        <v>0.34200000000000019</v>
      </c>
    </row>
    <row r="1033" spans="2:24" x14ac:dyDescent="0.2">
      <c r="B1033" s="1" t="str">
        <f t="shared" si="329"/>
        <v>雷系40</v>
      </c>
      <c r="C1033" s="72">
        <f t="shared" si="311"/>
        <v>40</v>
      </c>
      <c r="D1033" s="71" t="s">
        <v>3159</v>
      </c>
      <c r="E1033" s="72" t="str">
        <f t="shared" si="312"/>
        <v>电击</v>
      </c>
      <c r="F1033" s="72"/>
      <c r="G1033" s="72">
        <f t="shared" si="313"/>
        <v>560</v>
      </c>
      <c r="H1033" s="72">
        <f t="shared" si="314"/>
        <v>117</v>
      </c>
      <c r="I1033" s="72">
        <f t="shared" si="315"/>
        <v>225</v>
      </c>
      <c r="J1033" s="72">
        <f t="shared" si="316"/>
        <v>116</v>
      </c>
      <c r="K1033" s="72">
        <f t="shared" si="317"/>
        <v>243</v>
      </c>
      <c r="L1033" s="72">
        <f t="shared" si="318"/>
        <v>0</v>
      </c>
      <c r="M1033" s="72">
        <f t="shared" si="319"/>
        <v>194</v>
      </c>
      <c r="N1033" s="72">
        <v>0</v>
      </c>
      <c r="O1033" s="146">
        <f t="shared" si="320"/>
        <v>1.82</v>
      </c>
      <c r="P1033" s="157">
        <f>10%</f>
        <v>0.1</v>
      </c>
      <c r="Q1033" s="146">
        <f t="shared" si="321"/>
        <v>0.15985000000000005</v>
      </c>
      <c r="R1033" s="146">
        <f t="shared" si="322"/>
        <v>0.19500000000000009</v>
      </c>
      <c r="S1033" s="146">
        <f t="shared" si="323"/>
        <v>5.8500000000000031E-2</v>
      </c>
      <c r="T1033" s="146">
        <f t="shared" si="324"/>
        <v>5.8500000000000031E-2</v>
      </c>
      <c r="U1033" s="146">
        <f t="shared" si="325"/>
        <v>5.8500000000000031E-2</v>
      </c>
      <c r="V1033" s="146">
        <f t="shared" si="326"/>
        <v>5.8500000000000031E-2</v>
      </c>
      <c r="W1033" s="146">
        <f t="shared" si="327"/>
        <v>5.8500000000000031E-2</v>
      </c>
      <c r="X1033" s="146">
        <f t="shared" si="328"/>
        <v>0.3510000000000002</v>
      </c>
    </row>
    <row r="1034" spans="2:24" x14ac:dyDescent="0.2">
      <c r="B1034" s="1" t="str">
        <f t="shared" si="329"/>
        <v>雷系41</v>
      </c>
      <c r="C1034" s="72">
        <f t="shared" si="311"/>
        <v>41</v>
      </c>
      <c r="D1034" s="71" t="s">
        <v>3159</v>
      </c>
      <c r="E1034" s="72" t="str">
        <f t="shared" si="312"/>
        <v>电击</v>
      </c>
      <c r="F1034" s="72"/>
      <c r="G1034" s="72">
        <f t="shared" si="313"/>
        <v>582</v>
      </c>
      <c r="H1034" s="72">
        <f t="shared" si="314"/>
        <v>121</v>
      </c>
      <c r="I1034" s="72">
        <f t="shared" si="315"/>
        <v>234</v>
      </c>
      <c r="J1034" s="72">
        <f t="shared" si="316"/>
        <v>120</v>
      </c>
      <c r="K1034" s="72">
        <f t="shared" si="317"/>
        <v>253</v>
      </c>
      <c r="L1034" s="72">
        <f t="shared" si="318"/>
        <v>0</v>
      </c>
      <c r="M1034" s="72">
        <f t="shared" si="319"/>
        <v>201</v>
      </c>
      <c r="N1034" s="72">
        <v>0</v>
      </c>
      <c r="O1034" s="146">
        <f t="shared" si="320"/>
        <v>1.843</v>
      </c>
      <c r="P1034" s="157">
        <f>10%</f>
        <v>0.1</v>
      </c>
      <c r="Q1034" s="146">
        <f t="shared" si="321"/>
        <v>0.16100000000000003</v>
      </c>
      <c r="R1034" s="146">
        <f t="shared" si="322"/>
        <v>0.20000000000000009</v>
      </c>
      <c r="S1034" s="146">
        <f t="shared" si="323"/>
        <v>6.0000000000000032E-2</v>
      </c>
      <c r="T1034" s="146">
        <f t="shared" si="324"/>
        <v>6.0000000000000032E-2</v>
      </c>
      <c r="U1034" s="146">
        <f t="shared" si="325"/>
        <v>6.0000000000000032E-2</v>
      </c>
      <c r="V1034" s="146">
        <f t="shared" si="326"/>
        <v>6.0000000000000032E-2</v>
      </c>
      <c r="W1034" s="146">
        <f t="shared" si="327"/>
        <v>6.0000000000000032E-2</v>
      </c>
      <c r="X1034" s="146">
        <f t="shared" si="328"/>
        <v>0.36000000000000021</v>
      </c>
    </row>
    <row r="1035" spans="2:24" x14ac:dyDescent="0.2">
      <c r="B1035" s="1" t="str">
        <f t="shared" si="329"/>
        <v>雷系42</v>
      </c>
      <c r="C1035" s="72">
        <f t="shared" si="311"/>
        <v>42</v>
      </c>
      <c r="D1035" s="71" t="s">
        <v>3159</v>
      </c>
      <c r="E1035" s="72" t="str">
        <f t="shared" si="312"/>
        <v>电击</v>
      </c>
      <c r="F1035" s="72"/>
      <c r="G1035" s="72">
        <f t="shared" si="313"/>
        <v>604</v>
      </c>
      <c r="H1035" s="72">
        <f t="shared" si="314"/>
        <v>125</v>
      </c>
      <c r="I1035" s="72">
        <f t="shared" si="315"/>
        <v>243</v>
      </c>
      <c r="J1035" s="72">
        <f t="shared" si="316"/>
        <v>125</v>
      </c>
      <c r="K1035" s="72">
        <f t="shared" si="317"/>
        <v>261</v>
      </c>
      <c r="L1035" s="72">
        <f t="shared" si="318"/>
        <v>0</v>
      </c>
      <c r="M1035" s="72">
        <f t="shared" si="319"/>
        <v>209</v>
      </c>
      <c r="N1035" s="72">
        <v>0</v>
      </c>
      <c r="O1035" s="146">
        <f t="shared" si="320"/>
        <v>1.8660000000000001</v>
      </c>
      <c r="P1035" s="157">
        <f>10%</f>
        <v>0.1</v>
      </c>
      <c r="Q1035" s="146">
        <f t="shared" si="321"/>
        <v>0.16215000000000004</v>
      </c>
      <c r="R1035" s="146">
        <f t="shared" si="322"/>
        <v>0.2050000000000001</v>
      </c>
      <c r="S1035" s="146">
        <f t="shared" si="323"/>
        <v>6.1500000000000034E-2</v>
      </c>
      <c r="T1035" s="146">
        <f t="shared" si="324"/>
        <v>6.1500000000000034E-2</v>
      </c>
      <c r="U1035" s="146">
        <f t="shared" si="325"/>
        <v>6.1500000000000034E-2</v>
      </c>
      <c r="V1035" s="146">
        <f t="shared" si="326"/>
        <v>6.1500000000000034E-2</v>
      </c>
      <c r="W1035" s="146">
        <f t="shared" si="327"/>
        <v>6.1500000000000034E-2</v>
      </c>
      <c r="X1035" s="146">
        <f t="shared" si="328"/>
        <v>0.36900000000000022</v>
      </c>
    </row>
    <row r="1036" spans="2:24" x14ac:dyDescent="0.2">
      <c r="B1036" s="1" t="str">
        <f t="shared" si="329"/>
        <v>雷系43</v>
      </c>
      <c r="C1036" s="72">
        <f t="shared" si="311"/>
        <v>43</v>
      </c>
      <c r="D1036" s="71" t="s">
        <v>3159</v>
      </c>
      <c r="E1036" s="72" t="str">
        <f t="shared" si="312"/>
        <v>电击</v>
      </c>
      <c r="F1036" s="72"/>
      <c r="G1036" s="72">
        <f t="shared" si="313"/>
        <v>627</v>
      </c>
      <c r="H1036" s="72">
        <f t="shared" si="314"/>
        <v>129</v>
      </c>
      <c r="I1036" s="72">
        <f t="shared" si="315"/>
        <v>252</v>
      </c>
      <c r="J1036" s="72">
        <f t="shared" si="316"/>
        <v>129</v>
      </c>
      <c r="K1036" s="72">
        <f t="shared" si="317"/>
        <v>272</v>
      </c>
      <c r="L1036" s="72">
        <f t="shared" si="318"/>
        <v>0</v>
      </c>
      <c r="M1036" s="72">
        <f t="shared" si="319"/>
        <v>217</v>
      </c>
      <c r="N1036" s="72">
        <v>0</v>
      </c>
      <c r="O1036" s="146">
        <f t="shared" si="320"/>
        <v>1.8889999999999998</v>
      </c>
      <c r="P1036" s="157">
        <f>10%</f>
        <v>0.1</v>
      </c>
      <c r="Q1036" s="146">
        <f t="shared" si="321"/>
        <v>0.16330000000000003</v>
      </c>
      <c r="R1036" s="146">
        <f t="shared" si="322"/>
        <v>0.2100000000000001</v>
      </c>
      <c r="S1036" s="146">
        <f t="shared" si="323"/>
        <v>6.3000000000000028E-2</v>
      </c>
      <c r="T1036" s="146">
        <f t="shared" si="324"/>
        <v>6.3000000000000028E-2</v>
      </c>
      <c r="U1036" s="146">
        <f t="shared" si="325"/>
        <v>6.3000000000000028E-2</v>
      </c>
      <c r="V1036" s="146">
        <f t="shared" si="326"/>
        <v>6.3000000000000028E-2</v>
      </c>
      <c r="W1036" s="146">
        <f t="shared" si="327"/>
        <v>6.3000000000000028E-2</v>
      </c>
      <c r="X1036" s="146">
        <f t="shared" si="328"/>
        <v>0.37800000000000017</v>
      </c>
    </row>
    <row r="1037" spans="2:24" x14ac:dyDescent="0.2">
      <c r="B1037" s="1" t="str">
        <f t="shared" si="329"/>
        <v>雷系44</v>
      </c>
      <c r="C1037" s="72">
        <f t="shared" si="311"/>
        <v>44</v>
      </c>
      <c r="D1037" s="71" t="s">
        <v>3159</v>
      </c>
      <c r="E1037" s="72" t="str">
        <f t="shared" si="312"/>
        <v>电击</v>
      </c>
      <c r="F1037" s="72"/>
      <c r="G1037" s="72">
        <f t="shared" si="313"/>
        <v>650</v>
      </c>
      <c r="H1037" s="72">
        <f t="shared" si="314"/>
        <v>133</v>
      </c>
      <c r="I1037" s="72">
        <f t="shared" si="315"/>
        <v>261</v>
      </c>
      <c r="J1037" s="72">
        <f t="shared" si="316"/>
        <v>134</v>
      </c>
      <c r="K1037" s="72">
        <f t="shared" si="317"/>
        <v>282</v>
      </c>
      <c r="L1037" s="72">
        <f t="shared" si="318"/>
        <v>0</v>
      </c>
      <c r="M1037" s="72">
        <f t="shared" si="319"/>
        <v>225</v>
      </c>
      <c r="N1037" s="72">
        <v>0</v>
      </c>
      <c r="O1037" s="146">
        <f t="shared" si="320"/>
        <v>1.9119999999999999</v>
      </c>
      <c r="P1037" s="157">
        <f>10%</f>
        <v>0.1</v>
      </c>
      <c r="Q1037" s="146">
        <f t="shared" si="321"/>
        <v>0.16445000000000004</v>
      </c>
      <c r="R1037" s="146">
        <f t="shared" si="322"/>
        <v>0.21500000000000011</v>
      </c>
      <c r="S1037" s="146">
        <f t="shared" si="323"/>
        <v>6.450000000000003E-2</v>
      </c>
      <c r="T1037" s="146">
        <f t="shared" si="324"/>
        <v>6.450000000000003E-2</v>
      </c>
      <c r="U1037" s="146">
        <f t="shared" si="325"/>
        <v>6.450000000000003E-2</v>
      </c>
      <c r="V1037" s="146">
        <f t="shared" si="326"/>
        <v>6.450000000000003E-2</v>
      </c>
      <c r="W1037" s="146">
        <f t="shared" si="327"/>
        <v>6.450000000000003E-2</v>
      </c>
      <c r="X1037" s="146">
        <f t="shared" si="328"/>
        <v>0.38700000000000018</v>
      </c>
    </row>
    <row r="1038" spans="2:24" x14ac:dyDescent="0.2">
      <c r="B1038" s="1" t="str">
        <f t="shared" si="329"/>
        <v>雷系45</v>
      </c>
      <c r="C1038" s="72">
        <f t="shared" si="311"/>
        <v>45</v>
      </c>
      <c r="D1038" s="71" t="s">
        <v>3159</v>
      </c>
      <c r="E1038" s="72" t="str">
        <f t="shared" si="312"/>
        <v>电击</v>
      </c>
      <c r="F1038" s="72"/>
      <c r="G1038" s="72">
        <f t="shared" si="313"/>
        <v>672</v>
      </c>
      <c r="H1038" s="72">
        <f t="shared" si="314"/>
        <v>137</v>
      </c>
      <c r="I1038" s="72">
        <f t="shared" si="315"/>
        <v>271</v>
      </c>
      <c r="J1038" s="72">
        <f t="shared" si="316"/>
        <v>138</v>
      </c>
      <c r="K1038" s="72">
        <f t="shared" si="317"/>
        <v>293</v>
      </c>
      <c r="L1038" s="72">
        <f t="shared" si="318"/>
        <v>0</v>
      </c>
      <c r="M1038" s="72">
        <f t="shared" si="319"/>
        <v>233</v>
      </c>
      <c r="N1038" s="72">
        <v>0</v>
      </c>
      <c r="O1038" s="146">
        <f t="shared" si="320"/>
        <v>1.9350000000000001</v>
      </c>
      <c r="P1038" s="157">
        <f>10%</f>
        <v>0.1</v>
      </c>
      <c r="Q1038" s="146">
        <f t="shared" si="321"/>
        <v>0.16560000000000002</v>
      </c>
      <c r="R1038" s="146">
        <f t="shared" si="322"/>
        <v>0.22000000000000011</v>
      </c>
      <c r="S1038" s="146">
        <f t="shared" si="323"/>
        <v>6.6000000000000031E-2</v>
      </c>
      <c r="T1038" s="146">
        <f t="shared" si="324"/>
        <v>6.6000000000000031E-2</v>
      </c>
      <c r="U1038" s="146">
        <f t="shared" si="325"/>
        <v>6.6000000000000031E-2</v>
      </c>
      <c r="V1038" s="146">
        <f t="shared" si="326"/>
        <v>6.6000000000000031E-2</v>
      </c>
      <c r="W1038" s="146">
        <f t="shared" si="327"/>
        <v>6.6000000000000031E-2</v>
      </c>
      <c r="X1038" s="146">
        <f t="shared" si="328"/>
        <v>0.39600000000000019</v>
      </c>
    </row>
    <row r="1039" spans="2:24" x14ac:dyDescent="0.2">
      <c r="B1039" s="1" t="str">
        <f t="shared" si="329"/>
        <v>雷系46</v>
      </c>
      <c r="C1039" s="72">
        <f t="shared" si="311"/>
        <v>46</v>
      </c>
      <c r="D1039" s="71" t="s">
        <v>3159</v>
      </c>
      <c r="E1039" s="72" t="str">
        <f t="shared" si="312"/>
        <v>电击</v>
      </c>
      <c r="F1039" s="72"/>
      <c r="G1039" s="72">
        <f t="shared" si="313"/>
        <v>694</v>
      </c>
      <c r="H1039" s="72">
        <f t="shared" si="314"/>
        <v>141</v>
      </c>
      <c r="I1039" s="72">
        <f t="shared" si="315"/>
        <v>281</v>
      </c>
      <c r="J1039" s="72">
        <f t="shared" si="316"/>
        <v>144</v>
      </c>
      <c r="K1039" s="72">
        <f t="shared" si="317"/>
        <v>304</v>
      </c>
      <c r="L1039" s="72">
        <f t="shared" si="318"/>
        <v>0</v>
      </c>
      <c r="M1039" s="72">
        <f t="shared" si="319"/>
        <v>241</v>
      </c>
      <c r="N1039" s="72">
        <v>0</v>
      </c>
      <c r="O1039" s="146">
        <f t="shared" si="320"/>
        <v>1.9580000000000002</v>
      </c>
      <c r="P1039" s="157">
        <f>10%</f>
        <v>0.1</v>
      </c>
      <c r="Q1039" s="146">
        <f t="shared" si="321"/>
        <v>0.16675000000000004</v>
      </c>
      <c r="R1039" s="146">
        <f t="shared" si="322"/>
        <v>0.22500000000000012</v>
      </c>
      <c r="S1039" s="146">
        <f t="shared" si="323"/>
        <v>6.7500000000000032E-2</v>
      </c>
      <c r="T1039" s="146">
        <f t="shared" si="324"/>
        <v>6.7500000000000032E-2</v>
      </c>
      <c r="U1039" s="146">
        <f t="shared" si="325"/>
        <v>6.7500000000000032E-2</v>
      </c>
      <c r="V1039" s="146">
        <f t="shared" si="326"/>
        <v>6.7500000000000032E-2</v>
      </c>
      <c r="W1039" s="146">
        <f t="shared" si="327"/>
        <v>6.7500000000000032E-2</v>
      </c>
      <c r="X1039" s="146">
        <f t="shared" si="328"/>
        <v>0.40500000000000019</v>
      </c>
    </row>
    <row r="1040" spans="2:24" x14ac:dyDescent="0.2">
      <c r="B1040" s="1" t="str">
        <f t="shared" si="329"/>
        <v>雷系47</v>
      </c>
      <c r="C1040" s="72">
        <f t="shared" si="311"/>
        <v>47</v>
      </c>
      <c r="D1040" s="71" t="s">
        <v>3159</v>
      </c>
      <c r="E1040" s="72" t="str">
        <f t="shared" si="312"/>
        <v>电击</v>
      </c>
      <c r="F1040" s="72"/>
      <c r="G1040" s="72">
        <f t="shared" si="313"/>
        <v>718</v>
      </c>
      <c r="H1040" s="72">
        <f t="shared" si="314"/>
        <v>145</v>
      </c>
      <c r="I1040" s="72">
        <f t="shared" si="315"/>
        <v>291</v>
      </c>
      <c r="J1040" s="72">
        <f t="shared" si="316"/>
        <v>148</v>
      </c>
      <c r="K1040" s="72">
        <f t="shared" si="317"/>
        <v>315</v>
      </c>
      <c r="L1040" s="72">
        <f t="shared" si="318"/>
        <v>0</v>
      </c>
      <c r="M1040" s="72">
        <f t="shared" si="319"/>
        <v>249</v>
      </c>
      <c r="N1040" s="72">
        <v>0</v>
      </c>
      <c r="O1040" s="146">
        <f t="shared" si="320"/>
        <v>1.9809999999999999</v>
      </c>
      <c r="P1040" s="157">
        <f>10%</f>
        <v>0.1</v>
      </c>
      <c r="Q1040" s="146">
        <f t="shared" si="321"/>
        <v>0.16790000000000005</v>
      </c>
      <c r="R1040" s="146">
        <f t="shared" si="322"/>
        <v>0.23000000000000012</v>
      </c>
      <c r="S1040" s="146">
        <f t="shared" si="323"/>
        <v>6.9000000000000034E-2</v>
      </c>
      <c r="T1040" s="146">
        <f t="shared" si="324"/>
        <v>6.9000000000000034E-2</v>
      </c>
      <c r="U1040" s="146">
        <f t="shared" si="325"/>
        <v>6.9000000000000034E-2</v>
      </c>
      <c r="V1040" s="146">
        <f t="shared" si="326"/>
        <v>6.9000000000000034E-2</v>
      </c>
      <c r="W1040" s="146">
        <f t="shared" si="327"/>
        <v>6.9000000000000034E-2</v>
      </c>
      <c r="X1040" s="146">
        <f t="shared" si="328"/>
        <v>0.4140000000000002</v>
      </c>
    </row>
    <row r="1041" spans="2:24" x14ac:dyDescent="0.2">
      <c r="B1041" s="1" t="str">
        <f t="shared" si="329"/>
        <v>雷系48</v>
      </c>
      <c r="C1041" s="72">
        <f t="shared" si="311"/>
        <v>48</v>
      </c>
      <c r="D1041" s="71" t="s">
        <v>3159</v>
      </c>
      <c r="E1041" s="72" t="str">
        <f t="shared" si="312"/>
        <v>电击</v>
      </c>
      <c r="F1041" s="72"/>
      <c r="G1041" s="72">
        <f t="shared" si="313"/>
        <v>742</v>
      </c>
      <c r="H1041" s="72">
        <f t="shared" si="314"/>
        <v>149</v>
      </c>
      <c r="I1041" s="72">
        <f t="shared" si="315"/>
        <v>302</v>
      </c>
      <c r="J1041" s="72">
        <f t="shared" si="316"/>
        <v>153</v>
      </c>
      <c r="K1041" s="72">
        <f t="shared" si="317"/>
        <v>326</v>
      </c>
      <c r="L1041" s="72">
        <f t="shared" si="318"/>
        <v>0</v>
      </c>
      <c r="M1041" s="72">
        <f t="shared" si="319"/>
        <v>257</v>
      </c>
      <c r="N1041" s="72">
        <v>0</v>
      </c>
      <c r="O1041" s="146">
        <f t="shared" si="320"/>
        <v>2.004</v>
      </c>
      <c r="P1041" s="157">
        <f>10%</f>
        <v>0.1</v>
      </c>
      <c r="Q1041" s="146">
        <f t="shared" si="321"/>
        <v>0.16905000000000003</v>
      </c>
      <c r="R1041" s="146">
        <f t="shared" si="322"/>
        <v>0.23500000000000013</v>
      </c>
      <c r="S1041" s="146">
        <f t="shared" si="323"/>
        <v>7.0500000000000035E-2</v>
      </c>
      <c r="T1041" s="146">
        <f t="shared" si="324"/>
        <v>7.0500000000000035E-2</v>
      </c>
      <c r="U1041" s="146">
        <f t="shared" si="325"/>
        <v>7.0500000000000035E-2</v>
      </c>
      <c r="V1041" s="146">
        <f t="shared" si="326"/>
        <v>7.0500000000000035E-2</v>
      </c>
      <c r="W1041" s="146">
        <f t="shared" si="327"/>
        <v>7.0500000000000035E-2</v>
      </c>
      <c r="X1041" s="146">
        <f t="shared" si="328"/>
        <v>0.42300000000000021</v>
      </c>
    </row>
    <row r="1042" spans="2:24" x14ac:dyDescent="0.2">
      <c r="B1042" s="1" t="str">
        <f t="shared" si="329"/>
        <v>雷系49</v>
      </c>
      <c r="C1042" s="72">
        <f t="shared" si="311"/>
        <v>49</v>
      </c>
      <c r="D1042" s="71" t="s">
        <v>3159</v>
      </c>
      <c r="E1042" s="72" t="str">
        <f t="shared" si="312"/>
        <v>电击</v>
      </c>
      <c r="F1042" s="72"/>
      <c r="G1042" s="72">
        <f t="shared" si="313"/>
        <v>766</v>
      </c>
      <c r="H1042" s="72">
        <f t="shared" si="314"/>
        <v>153</v>
      </c>
      <c r="I1042" s="72">
        <f t="shared" si="315"/>
        <v>313</v>
      </c>
      <c r="J1042" s="72">
        <f t="shared" si="316"/>
        <v>158</v>
      </c>
      <c r="K1042" s="72">
        <f t="shared" si="317"/>
        <v>338</v>
      </c>
      <c r="L1042" s="72">
        <f t="shared" si="318"/>
        <v>0</v>
      </c>
      <c r="M1042" s="72">
        <f t="shared" si="319"/>
        <v>265</v>
      </c>
      <c r="N1042" s="72">
        <v>0</v>
      </c>
      <c r="O1042" s="146">
        <f t="shared" si="320"/>
        <v>2.0269999999999997</v>
      </c>
      <c r="P1042" s="157">
        <f>10%</f>
        <v>0.1</v>
      </c>
      <c r="Q1042" s="146">
        <f t="shared" si="321"/>
        <v>0.17020000000000005</v>
      </c>
      <c r="R1042" s="146">
        <f t="shared" si="322"/>
        <v>0.24000000000000013</v>
      </c>
      <c r="S1042" s="146">
        <f t="shared" si="323"/>
        <v>7.2000000000000036E-2</v>
      </c>
      <c r="T1042" s="146">
        <f t="shared" si="324"/>
        <v>7.2000000000000036E-2</v>
      </c>
      <c r="U1042" s="146">
        <f t="shared" si="325"/>
        <v>7.2000000000000036E-2</v>
      </c>
      <c r="V1042" s="146">
        <f t="shared" si="326"/>
        <v>7.2000000000000036E-2</v>
      </c>
      <c r="W1042" s="146">
        <f t="shared" si="327"/>
        <v>7.2000000000000036E-2</v>
      </c>
      <c r="X1042" s="146">
        <f t="shared" si="328"/>
        <v>0.43200000000000022</v>
      </c>
    </row>
    <row r="1043" spans="2:24" x14ac:dyDescent="0.2">
      <c r="B1043" s="1" t="str">
        <f t="shared" si="329"/>
        <v>雷系50</v>
      </c>
      <c r="C1043" s="72">
        <f t="shared" si="311"/>
        <v>50</v>
      </c>
      <c r="D1043" s="71" t="s">
        <v>3159</v>
      </c>
      <c r="E1043" s="72" t="str">
        <f t="shared" si="312"/>
        <v>电击</v>
      </c>
      <c r="F1043" s="72"/>
      <c r="G1043" s="72">
        <f t="shared" si="313"/>
        <v>791</v>
      </c>
      <c r="H1043" s="72">
        <f t="shared" si="314"/>
        <v>157</v>
      </c>
      <c r="I1043" s="72">
        <f t="shared" si="315"/>
        <v>324</v>
      </c>
      <c r="J1043" s="72">
        <f t="shared" si="316"/>
        <v>163</v>
      </c>
      <c r="K1043" s="72">
        <f t="shared" si="317"/>
        <v>349</v>
      </c>
      <c r="L1043" s="72">
        <f t="shared" si="318"/>
        <v>0</v>
      </c>
      <c r="M1043" s="72">
        <f t="shared" si="319"/>
        <v>273</v>
      </c>
      <c r="N1043" s="72">
        <v>0</v>
      </c>
      <c r="O1043" s="146">
        <f t="shared" si="320"/>
        <v>2.0499999999999998</v>
      </c>
      <c r="P1043" s="157">
        <f>10%</f>
        <v>0.1</v>
      </c>
      <c r="Q1043" s="146">
        <f t="shared" si="321"/>
        <v>0.17135000000000003</v>
      </c>
      <c r="R1043" s="146">
        <f t="shared" si="322"/>
        <v>0.24500000000000013</v>
      </c>
      <c r="S1043" s="146">
        <f t="shared" si="323"/>
        <v>7.3500000000000038E-2</v>
      </c>
      <c r="T1043" s="146">
        <f t="shared" si="324"/>
        <v>7.3500000000000038E-2</v>
      </c>
      <c r="U1043" s="146">
        <f t="shared" si="325"/>
        <v>7.3500000000000038E-2</v>
      </c>
      <c r="V1043" s="146">
        <f t="shared" si="326"/>
        <v>7.3500000000000038E-2</v>
      </c>
      <c r="W1043" s="146">
        <f t="shared" si="327"/>
        <v>7.3500000000000038E-2</v>
      </c>
      <c r="X1043" s="146">
        <f t="shared" si="328"/>
        <v>0.44100000000000023</v>
      </c>
    </row>
    <row r="1044" spans="2:24" x14ac:dyDescent="0.2">
      <c r="B1044" s="1" t="str">
        <f t="shared" si="329"/>
        <v>雷系51</v>
      </c>
      <c r="C1044" s="72">
        <f t="shared" si="311"/>
        <v>51</v>
      </c>
      <c r="D1044" s="71" t="s">
        <v>3159</v>
      </c>
      <c r="E1044" s="72" t="str">
        <f t="shared" si="312"/>
        <v>电击</v>
      </c>
      <c r="F1044" s="72"/>
      <c r="G1044" s="72">
        <f t="shared" si="313"/>
        <v>815</v>
      </c>
      <c r="H1044" s="72">
        <f t="shared" si="314"/>
        <v>161</v>
      </c>
      <c r="I1044" s="72">
        <f t="shared" si="315"/>
        <v>334</v>
      </c>
      <c r="J1044" s="72">
        <f t="shared" si="316"/>
        <v>168</v>
      </c>
      <c r="K1044" s="72">
        <f t="shared" si="317"/>
        <v>360</v>
      </c>
      <c r="L1044" s="72">
        <f t="shared" si="318"/>
        <v>0</v>
      </c>
      <c r="M1044" s="72">
        <f t="shared" si="319"/>
        <v>281</v>
      </c>
      <c r="N1044" s="72">
        <v>0</v>
      </c>
      <c r="O1044" s="146">
        <f t="shared" si="320"/>
        <v>2.073</v>
      </c>
      <c r="P1044" s="157">
        <f>10%</f>
        <v>0.1</v>
      </c>
      <c r="Q1044" s="146">
        <f t="shared" si="321"/>
        <v>0.17250000000000004</v>
      </c>
      <c r="R1044" s="146">
        <f t="shared" si="322"/>
        <v>0.25000000000000011</v>
      </c>
      <c r="S1044" s="146">
        <f t="shared" si="323"/>
        <v>7.5000000000000039E-2</v>
      </c>
      <c r="T1044" s="146">
        <f t="shared" si="324"/>
        <v>7.5000000000000039E-2</v>
      </c>
      <c r="U1044" s="146">
        <f t="shared" si="325"/>
        <v>7.5000000000000039E-2</v>
      </c>
      <c r="V1044" s="146">
        <f t="shared" si="326"/>
        <v>7.5000000000000039E-2</v>
      </c>
      <c r="W1044" s="146">
        <f t="shared" si="327"/>
        <v>7.5000000000000039E-2</v>
      </c>
      <c r="X1044" s="146">
        <f t="shared" si="328"/>
        <v>0.45000000000000023</v>
      </c>
    </row>
    <row r="1045" spans="2:24" x14ac:dyDescent="0.2">
      <c r="B1045" s="1" t="str">
        <f t="shared" si="329"/>
        <v>雷系52</v>
      </c>
      <c r="C1045" s="72">
        <f t="shared" si="311"/>
        <v>52</v>
      </c>
      <c r="D1045" s="71" t="s">
        <v>3159</v>
      </c>
      <c r="E1045" s="72" t="str">
        <f t="shared" si="312"/>
        <v>电击</v>
      </c>
      <c r="F1045" s="72"/>
      <c r="G1045" s="72">
        <f t="shared" si="313"/>
        <v>838</v>
      </c>
      <c r="H1045" s="72">
        <f t="shared" si="314"/>
        <v>165</v>
      </c>
      <c r="I1045" s="72">
        <f t="shared" si="315"/>
        <v>345</v>
      </c>
      <c r="J1045" s="72">
        <f t="shared" si="316"/>
        <v>173</v>
      </c>
      <c r="K1045" s="72">
        <f t="shared" si="317"/>
        <v>374</v>
      </c>
      <c r="L1045" s="72">
        <f t="shared" si="318"/>
        <v>0</v>
      </c>
      <c r="M1045" s="72">
        <f t="shared" si="319"/>
        <v>289</v>
      </c>
      <c r="N1045" s="72">
        <v>0</v>
      </c>
      <c r="O1045" s="146">
        <f t="shared" si="320"/>
        <v>2.0960000000000001</v>
      </c>
      <c r="P1045" s="157">
        <f>10%</f>
        <v>0.1</v>
      </c>
      <c r="Q1045" s="146">
        <f t="shared" si="321"/>
        <v>0.17365000000000005</v>
      </c>
      <c r="R1045" s="146">
        <f t="shared" si="322"/>
        <v>0.25500000000000012</v>
      </c>
      <c r="S1045" s="146">
        <f t="shared" si="323"/>
        <v>7.650000000000004E-2</v>
      </c>
      <c r="T1045" s="146">
        <f t="shared" si="324"/>
        <v>7.650000000000004E-2</v>
      </c>
      <c r="U1045" s="146">
        <f t="shared" si="325"/>
        <v>7.650000000000004E-2</v>
      </c>
      <c r="V1045" s="146">
        <f t="shared" si="326"/>
        <v>7.650000000000004E-2</v>
      </c>
      <c r="W1045" s="146">
        <f t="shared" si="327"/>
        <v>7.650000000000004E-2</v>
      </c>
      <c r="X1045" s="146">
        <f t="shared" si="328"/>
        <v>0.45900000000000024</v>
      </c>
    </row>
    <row r="1046" spans="2:24" x14ac:dyDescent="0.2">
      <c r="B1046" s="1" t="str">
        <f t="shared" si="329"/>
        <v>雷系53</v>
      </c>
      <c r="C1046" s="72">
        <f t="shared" si="311"/>
        <v>53</v>
      </c>
      <c r="D1046" s="71" t="s">
        <v>3159</v>
      </c>
      <c r="E1046" s="72" t="str">
        <f t="shared" si="312"/>
        <v>电击</v>
      </c>
      <c r="F1046" s="72"/>
      <c r="G1046" s="72">
        <f t="shared" si="313"/>
        <v>863</v>
      </c>
      <c r="H1046" s="72">
        <f t="shared" si="314"/>
        <v>169</v>
      </c>
      <c r="I1046" s="72">
        <f t="shared" si="315"/>
        <v>357</v>
      </c>
      <c r="J1046" s="72">
        <f t="shared" si="316"/>
        <v>179</v>
      </c>
      <c r="K1046" s="72">
        <f t="shared" si="317"/>
        <v>386</v>
      </c>
      <c r="L1046" s="72">
        <f t="shared" si="318"/>
        <v>0</v>
      </c>
      <c r="M1046" s="72">
        <f t="shared" si="319"/>
        <v>298</v>
      </c>
      <c r="N1046" s="72">
        <v>0</v>
      </c>
      <c r="O1046" s="146">
        <f t="shared" si="320"/>
        <v>2.1189999999999998</v>
      </c>
      <c r="P1046" s="157">
        <f>10%</f>
        <v>0.1</v>
      </c>
      <c r="Q1046" s="146">
        <f t="shared" si="321"/>
        <v>0.17480000000000004</v>
      </c>
      <c r="R1046" s="146">
        <f t="shared" si="322"/>
        <v>0.26000000000000012</v>
      </c>
      <c r="S1046" s="146">
        <f t="shared" si="323"/>
        <v>7.8000000000000042E-2</v>
      </c>
      <c r="T1046" s="146">
        <f t="shared" si="324"/>
        <v>7.8000000000000042E-2</v>
      </c>
      <c r="U1046" s="146">
        <f t="shared" si="325"/>
        <v>7.8000000000000042E-2</v>
      </c>
      <c r="V1046" s="146">
        <f t="shared" si="326"/>
        <v>7.8000000000000042E-2</v>
      </c>
      <c r="W1046" s="146">
        <f t="shared" si="327"/>
        <v>7.8000000000000042E-2</v>
      </c>
      <c r="X1046" s="146">
        <f t="shared" si="328"/>
        <v>0.46800000000000025</v>
      </c>
    </row>
    <row r="1047" spans="2:24" x14ac:dyDescent="0.2">
      <c r="B1047" s="1" t="str">
        <f t="shared" si="329"/>
        <v>雷系54</v>
      </c>
      <c r="C1047" s="72">
        <f t="shared" si="311"/>
        <v>54</v>
      </c>
      <c r="D1047" s="71" t="s">
        <v>3159</v>
      </c>
      <c r="E1047" s="72" t="str">
        <f t="shared" si="312"/>
        <v>电击</v>
      </c>
      <c r="F1047" s="72"/>
      <c r="G1047" s="72">
        <f t="shared" si="313"/>
        <v>888</v>
      </c>
      <c r="H1047" s="72">
        <f t="shared" si="314"/>
        <v>173</v>
      </c>
      <c r="I1047" s="72">
        <f t="shared" si="315"/>
        <v>369</v>
      </c>
      <c r="J1047" s="72">
        <f t="shared" si="316"/>
        <v>184</v>
      </c>
      <c r="K1047" s="72">
        <f t="shared" si="317"/>
        <v>399</v>
      </c>
      <c r="L1047" s="72">
        <f t="shared" si="318"/>
        <v>0</v>
      </c>
      <c r="M1047" s="72">
        <f t="shared" si="319"/>
        <v>307</v>
      </c>
      <c r="N1047" s="72">
        <v>0</v>
      </c>
      <c r="O1047" s="146">
        <f t="shared" si="320"/>
        <v>2.1419999999999999</v>
      </c>
      <c r="P1047" s="157">
        <f>10%</f>
        <v>0.1</v>
      </c>
      <c r="Q1047" s="146">
        <f t="shared" si="321"/>
        <v>0.17595000000000005</v>
      </c>
      <c r="R1047" s="146">
        <f t="shared" si="322"/>
        <v>0.26500000000000012</v>
      </c>
      <c r="S1047" s="146">
        <f t="shared" si="323"/>
        <v>7.9500000000000043E-2</v>
      </c>
      <c r="T1047" s="146">
        <f t="shared" si="324"/>
        <v>7.9500000000000043E-2</v>
      </c>
      <c r="U1047" s="146">
        <f t="shared" si="325"/>
        <v>7.9500000000000043E-2</v>
      </c>
      <c r="V1047" s="146">
        <f t="shared" si="326"/>
        <v>7.9500000000000043E-2</v>
      </c>
      <c r="W1047" s="146">
        <f t="shared" si="327"/>
        <v>7.9500000000000043E-2</v>
      </c>
      <c r="X1047" s="146">
        <f t="shared" si="328"/>
        <v>0.47700000000000026</v>
      </c>
    </row>
    <row r="1048" spans="2:24" x14ac:dyDescent="0.2">
      <c r="B1048" s="1" t="str">
        <f t="shared" si="329"/>
        <v>雷系55</v>
      </c>
      <c r="C1048" s="72">
        <f t="shared" si="311"/>
        <v>55</v>
      </c>
      <c r="D1048" s="71" t="s">
        <v>3159</v>
      </c>
      <c r="E1048" s="72" t="str">
        <f t="shared" si="312"/>
        <v>电击</v>
      </c>
      <c r="F1048" s="72"/>
      <c r="G1048" s="72">
        <f t="shared" si="313"/>
        <v>913</v>
      </c>
      <c r="H1048" s="72">
        <f t="shared" si="314"/>
        <v>177</v>
      </c>
      <c r="I1048" s="72">
        <f t="shared" si="315"/>
        <v>380</v>
      </c>
      <c r="J1048" s="72">
        <f t="shared" si="316"/>
        <v>189</v>
      </c>
      <c r="K1048" s="72">
        <f t="shared" si="317"/>
        <v>411</v>
      </c>
      <c r="L1048" s="72">
        <f t="shared" si="318"/>
        <v>0</v>
      </c>
      <c r="M1048" s="72">
        <f t="shared" si="319"/>
        <v>316</v>
      </c>
      <c r="N1048" s="72">
        <v>0</v>
      </c>
      <c r="O1048" s="146">
        <f t="shared" si="320"/>
        <v>2.165</v>
      </c>
      <c r="P1048" s="157">
        <f>10%</f>
        <v>0.1</v>
      </c>
      <c r="Q1048" s="146">
        <f t="shared" si="321"/>
        <v>0.17710000000000004</v>
      </c>
      <c r="R1048" s="146">
        <f t="shared" si="322"/>
        <v>0.27000000000000013</v>
      </c>
      <c r="S1048" s="146">
        <f t="shared" si="323"/>
        <v>8.1000000000000044E-2</v>
      </c>
      <c r="T1048" s="146">
        <f t="shared" si="324"/>
        <v>8.1000000000000044E-2</v>
      </c>
      <c r="U1048" s="146">
        <f t="shared" si="325"/>
        <v>8.1000000000000044E-2</v>
      </c>
      <c r="V1048" s="146">
        <f t="shared" si="326"/>
        <v>8.1000000000000044E-2</v>
      </c>
      <c r="W1048" s="146">
        <f t="shared" si="327"/>
        <v>8.1000000000000044E-2</v>
      </c>
      <c r="X1048" s="146">
        <f t="shared" si="328"/>
        <v>0.48600000000000027</v>
      </c>
    </row>
    <row r="1049" spans="2:24" x14ac:dyDescent="0.2">
      <c r="B1049" s="1" t="str">
        <f t="shared" si="329"/>
        <v>雷系56</v>
      </c>
      <c r="C1049" s="72">
        <f t="shared" si="311"/>
        <v>56</v>
      </c>
      <c r="D1049" s="71" t="s">
        <v>3159</v>
      </c>
      <c r="E1049" s="72" t="str">
        <f t="shared" si="312"/>
        <v>电击</v>
      </c>
      <c r="F1049" s="72"/>
      <c r="G1049" s="72">
        <f t="shared" si="313"/>
        <v>940</v>
      </c>
      <c r="H1049" s="72">
        <f t="shared" si="314"/>
        <v>181</v>
      </c>
      <c r="I1049" s="72">
        <f t="shared" si="315"/>
        <v>393</v>
      </c>
      <c r="J1049" s="72">
        <f t="shared" si="316"/>
        <v>195</v>
      </c>
      <c r="K1049" s="72">
        <f t="shared" si="317"/>
        <v>424</v>
      </c>
      <c r="L1049" s="72">
        <f t="shared" si="318"/>
        <v>0</v>
      </c>
      <c r="M1049" s="72">
        <f t="shared" si="319"/>
        <v>325</v>
      </c>
      <c r="N1049" s="72">
        <v>0</v>
      </c>
      <c r="O1049" s="146">
        <f t="shared" si="320"/>
        <v>2.1879999999999997</v>
      </c>
      <c r="P1049" s="157">
        <f>10%</f>
        <v>0.1</v>
      </c>
      <c r="Q1049" s="146">
        <f t="shared" si="321"/>
        <v>0.17825000000000005</v>
      </c>
      <c r="R1049" s="146">
        <f t="shared" si="322"/>
        <v>0.27500000000000013</v>
      </c>
      <c r="S1049" s="146">
        <f t="shared" si="323"/>
        <v>8.2500000000000046E-2</v>
      </c>
      <c r="T1049" s="146">
        <f t="shared" si="324"/>
        <v>8.2500000000000046E-2</v>
      </c>
      <c r="U1049" s="146">
        <f t="shared" si="325"/>
        <v>8.2500000000000046E-2</v>
      </c>
      <c r="V1049" s="146">
        <f t="shared" si="326"/>
        <v>8.2500000000000046E-2</v>
      </c>
      <c r="W1049" s="146">
        <f t="shared" si="327"/>
        <v>8.2500000000000046E-2</v>
      </c>
      <c r="X1049" s="146">
        <f t="shared" si="328"/>
        <v>0.49500000000000027</v>
      </c>
    </row>
    <row r="1050" spans="2:24" x14ac:dyDescent="0.2">
      <c r="B1050" s="1" t="str">
        <f t="shared" si="329"/>
        <v>雷系57</v>
      </c>
      <c r="C1050" s="72">
        <f t="shared" si="311"/>
        <v>57</v>
      </c>
      <c r="D1050" s="71" t="s">
        <v>3159</v>
      </c>
      <c r="E1050" s="72" t="str">
        <f t="shared" si="312"/>
        <v>电击</v>
      </c>
      <c r="F1050" s="72"/>
      <c r="G1050" s="72">
        <f t="shared" si="313"/>
        <v>965</v>
      </c>
      <c r="H1050" s="72">
        <f t="shared" si="314"/>
        <v>185</v>
      </c>
      <c r="I1050" s="72">
        <f t="shared" si="315"/>
        <v>405</v>
      </c>
      <c r="J1050" s="72">
        <f t="shared" si="316"/>
        <v>200</v>
      </c>
      <c r="K1050" s="72">
        <f t="shared" si="317"/>
        <v>437</v>
      </c>
      <c r="L1050" s="72">
        <f t="shared" si="318"/>
        <v>0</v>
      </c>
      <c r="M1050" s="72">
        <f t="shared" si="319"/>
        <v>334</v>
      </c>
      <c r="N1050" s="72">
        <v>0</v>
      </c>
      <c r="O1050" s="146">
        <f t="shared" si="320"/>
        <v>2.2109999999999999</v>
      </c>
      <c r="P1050" s="157">
        <f>10%</f>
        <v>0.1</v>
      </c>
      <c r="Q1050" s="146">
        <f t="shared" si="321"/>
        <v>0.17940000000000006</v>
      </c>
      <c r="R1050" s="146">
        <f t="shared" si="322"/>
        <v>0.28000000000000014</v>
      </c>
      <c r="S1050" s="146">
        <f t="shared" si="323"/>
        <v>8.4000000000000047E-2</v>
      </c>
      <c r="T1050" s="146">
        <f t="shared" si="324"/>
        <v>8.4000000000000047E-2</v>
      </c>
      <c r="U1050" s="146">
        <f t="shared" si="325"/>
        <v>8.4000000000000047E-2</v>
      </c>
      <c r="V1050" s="146">
        <f t="shared" si="326"/>
        <v>8.4000000000000047E-2</v>
      </c>
      <c r="W1050" s="146">
        <f t="shared" si="327"/>
        <v>8.4000000000000047E-2</v>
      </c>
      <c r="X1050" s="146">
        <f t="shared" si="328"/>
        <v>0.50400000000000023</v>
      </c>
    </row>
    <row r="1051" spans="2:24" x14ac:dyDescent="0.2">
      <c r="B1051" s="1" t="str">
        <f t="shared" si="329"/>
        <v>雷系58</v>
      </c>
      <c r="C1051" s="72">
        <f t="shared" si="311"/>
        <v>58</v>
      </c>
      <c r="D1051" s="71" t="s">
        <v>3159</v>
      </c>
      <c r="E1051" s="72" t="str">
        <f t="shared" si="312"/>
        <v>电击</v>
      </c>
      <c r="F1051" s="72"/>
      <c r="G1051" s="72">
        <f t="shared" si="313"/>
        <v>991</v>
      </c>
      <c r="H1051" s="72">
        <f t="shared" si="314"/>
        <v>189</v>
      </c>
      <c r="I1051" s="72">
        <f t="shared" si="315"/>
        <v>417</v>
      </c>
      <c r="J1051" s="72">
        <f t="shared" si="316"/>
        <v>206</v>
      </c>
      <c r="K1051" s="72">
        <f t="shared" si="317"/>
        <v>451</v>
      </c>
      <c r="L1051" s="72">
        <f t="shared" si="318"/>
        <v>0</v>
      </c>
      <c r="M1051" s="72">
        <f t="shared" si="319"/>
        <v>343</v>
      </c>
      <c r="N1051" s="72">
        <v>0</v>
      </c>
      <c r="O1051" s="146">
        <f t="shared" si="320"/>
        <v>2.234</v>
      </c>
      <c r="P1051" s="157">
        <f>10%</f>
        <v>0.1</v>
      </c>
      <c r="Q1051" s="146">
        <f t="shared" si="321"/>
        <v>0.18055000000000004</v>
      </c>
      <c r="R1051" s="146">
        <f t="shared" si="322"/>
        <v>0.28500000000000014</v>
      </c>
      <c r="S1051" s="146">
        <f t="shared" si="323"/>
        <v>8.5500000000000048E-2</v>
      </c>
      <c r="T1051" s="146">
        <f t="shared" si="324"/>
        <v>8.5500000000000048E-2</v>
      </c>
      <c r="U1051" s="146">
        <f t="shared" si="325"/>
        <v>8.5500000000000048E-2</v>
      </c>
      <c r="V1051" s="146">
        <f t="shared" si="326"/>
        <v>8.5500000000000048E-2</v>
      </c>
      <c r="W1051" s="146">
        <f t="shared" si="327"/>
        <v>8.5500000000000048E-2</v>
      </c>
      <c r="X1051" s="146">
        <f t="shared" si="328"/>
        <v>0.51300000000000034</v>
      </c>
    </row>
    <row r="1052" spans="2:24" x14ac:dyDescent="0.2">
      <c r="B1052" s="1" t="str">
        <f t="shared" si="329"/>
        <v>雷系59</v>
      </c>
      <c r="C1052" s="72">
        <f t="shared" si="311"/>
        <v>59</v>
      </c>
      <c r="D1052" s="71" t="s">
        <v>3159</v>
      </c>
      <c r="E1052" s="72" t="str">
        <f t="shared" si="312"/>
        <v>电击</v>
      </c>
      <c r="F1052" s="72"/>
      <c r="G1052" s="72">
        <f t="shared" si="313"/>
        <v>1016</v>
      </c>
      <c r="H1052" s="72">
        <f t="shared" si="314"/>
        <v>193</v>
      </c>
      <c r="I1052" s="72">
        <f t="shared" si="315"/>
        <v>430</v>
      </c>
      <c r="J1052" s="72">
        <f t="shared" si="316"/>
        <v>212</v>
      </c>
      <c r="K1052" s="72">
        <f t="shared" si="317"/>
        <v>465</v>
      </c>
      <c r="L1052" s="72">
        <f t="shared" si="318"/>
        <v>0</v>
      </c>
      <c r="M1052" s="72">
        <f t="shared" si="319"/>
        <v>352</v>
      </c>
      <c r="N1052" s="72">
        <v>0</v>
      </c>
      <c r="O1052" s="146">
        <f t="shared" si="320"/>
        <v>2.2570000000000001</v>
      </c>
      <c r="P1052" s="157">
        <f>10%</f>
        <v>0.1</v>
      </c>
      <c r="Q1052" s="146">
        <f t="shared" si="321"/>
        <v>0.18170000000000006</v>
      </c>
      <c r="R1052" s="146">
        <f t="shared" si="322"/>
        <v>0.29000000000000015</v>
      </c>
      <c r="S1052" s="146">
        <f t="shared" si="323"/>
        <v>8.700000000000005E-2</v>
      </c>
      <c r="T1052" s="146">
        <f t="shared" si="324"/>
        <v>8.700000000000005E-2</v>
      </c>
      <c r="U1052" s="146">
        <f t="shared" si="325"/>
        <v>8.700000000000005E-2</v>
      </c>
      <c r="V1052" s="146">
        <f t="shared" si="326"/>
        <v>8.700000000000005E-2</v>
      </c>
      <c r="W1052" s="146">
        <f t="shared" si="327"/>
        <v>8.700000000000005E-2</v>
      </c>
      <c r="X1052" s="146">
        <f t="shared" si="328"/>
        <v>0.52200000000000024</v>
      </c>
    </row>
    <row r="1053" spans="2:24" x14ac:dyDescent="0.2">
      <c r="B1053" s="1" t="str">
        <f t="shared" si="329"/>
        <v>雷系60</v>
      </c>
      <c r="C1053" s="72">
        <f t="shared" si="311"/>
        <v>60</v>
      </c>
      <c r="D1053" s="71" t="s">
        <v>3159</v>
      </c>
      <c r="E1053" s="72" t="str">
        <f t="shared" si="312"/>
        <v>电击</v>
      </c>
      <c r="F1053" s="72"/>
      <c r="G1053" s="72">
        <f t="shared" si="313"/>
        <v>1042</v>
      </c>
      <c r="H1053" s="72">
        <f t="shared" si="314"/>
        <v>197</v>
      </c>
      <c r="I1053" s="72">
        <f t="shared" si="315"/>
        <v>443</v>
      </c>
      <c r="J1053" s="72">
        <f t="shared" si="316"/>
        <v>217</v>
      </c>
      <c r="K1053" s="72">
        <f t="shared" si="317"/>
        <v>478</v>
      </c>
      <c r="L1053" s="72">
        <f t="shared" si="318"/>
        <v>0</v>
      </c>
      <c r="M1053" s="72">
        <f t="shared" si="319"/>
        <v>361</v>
      </c>
      <c r="N1053" s="72">
        <v>0</v>
      </c>
      <c r="O1053" s="146">
        <f t="shared" si="320"/>
        <v>2.2799999999999998</v>
      </c>
      <c r="P1053" s="157">
        <f>10%</f>
        <v>0.1</v>
      </c>
      <c r="Q1053" s="146">
        <f t="shared" si="321"/>
        <v>0.18285000000000004</v>
      </c>
      <c r="R1053" s="146">
        <f t="shared" si="322"/>
        <v>0.29500000000000015</v>
      </c>
      <c r="S1053" s="146">
        <f t="shared" si="323"/>
        <v>8.8500000000000051E-2</v>
      </c>
      <c r="T1053" s="146">
        <f t="shared" si="324"/>
        <v>8.8500000000000051E-2</v>
      </c>
      <c r="U1053" s="146">
        <f t="shared" si="325"/>
        <v>8.8500000000000051E-2</v>
      </c>
      <c r="V1053" s="146">
        <f t="shared" si="326"/>
        <v>8.8500000000000051E-2</v>
      </c>
      <c r="W1053" s="146">
        <f t="shared" si="327"/>
        <v>8.8500000000000051E-2</v>
      </c>
      <c r="X1053" s="146">
        <f t="shared" si="328"/>
        <v>0.53100000000000036</v>
      </c>
    </row>
    <row r="1054" spans="2:24" x14ac:dyDescent="0.2">
      <c r="B1054" s="1" t="str">
        <f t="shared" si="329"/>
        <v>雷系61</v>
      </c>
      <c r="C1054" s="72">
        <f t="shared" si="311"/>
        <v>61</v>
      </c>
      <c r="D1054" s="71" t="s">
        <v>3159</v>
      </c>
      <c r="E1054" s="72" t="str">
        <f t="shared" si="312"/>
        <v>电击</v>
      </c>
      <c r="F1054" s="72"/>
      <c r="G1054" s="72">
        <f t="shared" si="313"/>
        <v>1068</v>
      </c>
      <c r="H1054" s="72">
        <f t="shared" si="314"/>
        <v>201</v>
      </c>
      <c r="I1054" s="72">
        <f t="shared" si="315"/>
        <v>457</v>
      </c>
      <c r="J1054" s="72">
        <f t="shared" si="316"/>
        <v>224</v>
      </c>
      <c r="K1054" s="72">
        <f t="shared" si="317"/>
        <v>492</v>
      </c>
      <c r="L1054" s="72">
        <f t="shared" si="318"/>
        <v>0</v>
      </c>
      <c r="M1054" s="72">
        <f t="shared" si="319"/>
        <v>370</v>
      </c>
      <c r="N1054" s="72">
        <v>0</v>
      </c>
      <c r="O1054" s="146">
        <f t="shared" si="320"/>
        <v>2.3029999999999999</v>
      </c>
      <c r="P1054" s="157">
        <f>10%</f>
        <v>0.1</v>
      </c>
      <c r="Q1054" s="146">
        <f t="shared" si="321"/>
        <v>0.18400000000000005</v>
      </c>
      <c r="R1054" s="146">
        <f t="shared" si="322"/>
        <v>0.30000000000000016</v>
      </c>
      <c r="S1054" s="146">
        <f t="shared" si="323"/>
        <v>9.0000000000000052E-2</v>
      </c>
      <c r="T1054" s="146">
        <f t="shared" si="324"/>
        <v>9.0000000000000052E-2</v>
      </c>
      <c r="U1054" s="146">
        <f t="shared" si="325"/>
        <v>9.0000000000000052E-2</v>
      </c>
      <c r="V1054" s="146">
        <f t="shared" si="326"/>
        <v>9.0000000000000052E-2</v>
      </c>
      <c r="W1054" s="146">
        <f t="shared" si="327"/>
        <v>9.0000000000000052E-2</v>
      </c>
      <c r="X1054" s="146">
        <f t="shared" si="328"/>
        <v>0.54000000000000026</v>
      </c>
    </row>
    <row r="1055" spans="2:24" x14ac:dyDescent="0.2">
      <c r="B1055" s="1" t="str">
        <f t="shared" si="329"/>
        <v>雷系62</v>
      </c>
      <c r="C1055" s="72">
        <f t="shared" si="311"/>
        <v>62</v>
      </c>
      <c r="D1055" s="71" t="s">
        <v>3159</v>
      </c>
      <c r="E1055" s="72" t="str">
        <f t="shared" si="312"/>
        <v>电击</v>
      </c>
      <c r="F1055" s="72"/>
      <c r="G1055" s="72">
        <f t="shared" si="313"/>
        <v>1095</v>
      </c>
      <c r="H1055" s="72">
        <f t="shared" si="314"/>
        <v>205</v>
      </c>
      <c r="I1055" s="72">
        <f t="shared" si="315"/>
        <v>469</v>
      </c>
      <c r="J1055" s="72">
        <f t="shared" si="316"/>
        <v>229</v>
      </c>
      <c r="K1055" s="72">
        <f t="shared" si="317"/>
        <v>507</v>
      </c>
      <c r="L1055" s="72">
        <f t="shared" si="318"/>
        <v>0</v>
      </c>
      <c r="M1055" s="72">
        <f t="shared" si="319"/>
        <v>379</v>
      </c>
      <c r="N1055" s="72">
        <v>0</v>
      </c>
      <c r="O1055" s="146">
        <f t="shared" si="320"/>
        <v>2.3260000000000001</v>
      </c>
      <c r="P1055" s="157">
        <f>10%</f>
        <v>0.1</v>
      </c>
      <c r="Q1055" s="146">
        <f t="shared" si="321"/>
        <v>0.18515000000000006</v>
      </c>
      <c r="R1055" s="146">
        <f t="shared" si="322"/>
        <v>0.30500000000000016</v>
      </c>
      <c r="S1055" s="146">
        <f t="shared" si="323"/>
        <v>9.1500000000000054E-2</v>
      </c>
      <c r="T1055" s="146">
        <f t="shared" si="324"/>
        <v>9.1500000000000054E-2</v>
      </c>
      <c r="U1055" s="146">
        <f t="shared" si="325"/>
        <v>9.1500000000000054E-2</v>
      </c>
      <c r="V1055" s="146">
        <f t="shared" si="326"/>
        <v>9.1500000000000054E-2</v>
      </c>
      <c r="W1055" s="146">
        <f t="shared" si="327"/>
        <v>9.1500000000000054E-2</v>
      </c>
      <c r="X1055" s="146">
        <f t="shared" si="328"/>
        <v>0.54900000000000038</v>
      </c>
    </row>
    <row r="1056" spans="2:24" x14ac:dyDescent="0.2">
      <c r="B1056" s="1" t="str">
        <f t="shared" si="329"/>
        <v>雷系63</v>
      </c>
      <c r="C1056" s="72">
        <f t="shared" si="311"/>
        <v>63</v>
      </c>
      <c r="D1056" s="71" t="s">
        <v>3159</v>
      </c>
      <c r="E1056" s="72" t="str">
        <f t="shared" si="312"/>
        <v>电击</v>
      </c>
      <c r="F1056" s="72"/>
      <c r="G1056" s="72">
        <f t="shared" si="313"/>
        <v>1122</v>
      </c>
      <c r="H1056" s="72">
        <f t="shared" si="314"/>
        <v>209</v>
      </c>
      <c r="I1056" s="72">
        <f t="shared" si="315"/>
        <v>483</v>
      </c>
      <c r="J1056" s="72">
        <f t="shared" si="316"/>
        <v>235</v>
      </c>
      <c r="K1056" s="72">
        <f t="shared" si="317"/>
        <v>522</v>
      </c>
      <c r="L1056" s="72">
        <f t="shared" si="318"/>
        <v>0</v>
      </c>
      <c r="M1056" s="72">
        <f t="shared" si="319"/>
        <v>388</v>
      </c>
      <c r="N1056" s="72">
        <v>0</v>
      </c>
      <c r="O1056" s="146">
        <f t="shared" si="320"/>
        <v>2.3489999999999998</v>
      </c>
      <c r="P1056" s="157">
        <f>10%</f>
        <v>0.1</v>
      </c>
      <c r="Q1056" s="146">
        <f t="shared" si="321"/>
        <v>0.18630000000000005</v>
      </c>
      <c r="R1056" s="146">
        <f t="shared" si="322"/>
        <v>0.31000000000000016</v>
      </c>
      <c r="S1056" s="146">
        <f t="shared" si="323"/>
        <v>9.3000000000000055E-2</v>
      </c>
      <c r="T1056" s="146">
        <f t="shared" si="324"/>
        <v>9.3000000000000055E-2</v>
      </c>
      <c r="U1056" s="146">
        <f t="shared" si="325"/>
        <v>9.3000000000000055E-2</v>
      </c>
      <c r="V1056" s="146">
        <f t="shared" si="326"/>
        <v>9.3000000000000055E-2</v>
      </c>
      <c r="W1056" s="146">
        <f t="shared" si="327"/>
        <v>9.3000000000000055E-2</v>
      </c>
      <c r="X1056" s="146">
        <f t="shared" si="328"/>
        <v>0.55800000000000027</v>
      </c>
    </row>
    <row r="1057" spans="2:24" x14ac:dyDescent="0.2">
      <c r="B1057" s="1" t="str">
        <f t="shared" si="329"/>
        <v>雷系64</v>
      </c>
      <c r="C1057" s="72">
        <f t="shared" si="311"/>
        <v>64</v>
      </c>
      <c r="D1057" s="71" t="s">
        <v>3159</v>
      </c>
      <c r="E1057" s="72" t="str">
        <f t="shared" si="312"/>
        <v>电击</v>
      </c>
      <c r="F1057" s="72"/>
      <c r="G1057" s="72">
        <f t="shared" si="313"/>
        <v>1150</v>
      </c>
      <c r="H1057" s="72">
        <f t="shared" si="314"/>
        <v>213</v>
      </c>
      <c r="I1057" s="72">
        <f t="shared" si="315"/>
        <v>497</v>
      </c>
      <c r="J1057" s="72">
        <f t="shared" si="316"/>
        <v>241</v>
      </c>
      <c r="K1057" s="72">
        <f t="shared" si="317"/>
        <v>537</v>
      </c>
      <c r="L1057" s="72">
        <f t="shared" si="318"/>
        <v>0</v>
      </c>
      <c r="M1057" s="72">
        <f t="shared" si="319"/>
        <v>397</v>
      </c>
      <c r="N1057" s="72">
        <v>0</v>
      </c>
      <c r="O1057" s="146">
        <f t="shared" si="320"/>
        <v>2.3719999999999999</v>
      </c>
      <c r="P1057" s="157">
        <f>10%</f>
        <v>0.1</v>
      </c>
      <c r="Q1057" s="146">
        <f t="shared" si="321"/>
        <v>0.18745000000000006</v>
      </c>
      <c r="R1057" s="146">
        <f t="shared" si="322"/>
        <v>0.31500000000000017</v>
      </c>
      <c r="S1057" s="146">
        <f t="shared" si="323"/>
        <v>9.4500000000000056E-2</v>
      </c>
      <c r="T1057" s="146">
        <f t="shared" si="324"/>
        <v>9.4500000000000056E-2</v>
      </c>
      <c r="U1057" s="146">
        <f t="shared" si="325"/>
        <v>9.4500000000000056E-2</v>
      </c>
      <c r="V1057" s="146">
        <f t="shared" si="326"/>
        <v>9.4500000000000056E-2</v>
      </c>
      <c r="W1057" s="146">
        <f t="shared" si="327"/>
        <v>9.4500000000000056E-2</v>
      </c>
      <c r="X1057" s="146">
        <f t="shared" si="328"/>
        <v>0.56700000000000039</v>
      </c>
    </row>
    <row r="1058" spans="2:24" x14ac:dyDescent="0.2">
      <c r="B1058" s="1" t="str">
        <f t="shared" si="329"/>
        <v>雷系65</v>
      </c>
      <c r="C1058" s="72">
        <f t="shared" si="311"/>
        <v>65</v>
      </c>
      <c r="D1058" s="71" t="s">
        <v>3159</v>
      </c>
      <c r="E1058" s="72" t="str">
        <f t="shared" si="312"/>
        <v>电击</v>
      </c>
      <c r="F1058" s="72"/>
      <c r="G1058" s="72">
        <f t="shared" si="313"/>
        <v>1177</v>
      </c>
      <c r="H1058" s="72">
        <f t="shared" si="314"/>
        <v>217</v>
      </c>
      <c r="I1058" s="72">
        <f t="shared" si="315"/>
        <v>512</v>
      </c>
      <c r="J1058" s="72">
        <f t="shared" si="316"/>
        <v>247</v>
      </c>
      <c r="K1058" s="72">
        <f t="shared" si="317"/>
        <v>553</v>
      </c>
      <c r="L1058" s="72">
        <f t="shared" si="318"/>
        <v>0</v>
      </c>
      <c r="M1058" s="72">
        <f t="shared" si="319"/>
        <v>407</v>
      </c>
      <c r="N1058" s="72">
        <v>0</v>
      </c>
      <c r="O1058" s="146">
        <f t="shared" si="320"/>
        <v>2.395</v>
      </c>
      <c r="P1058" s="157">
        <f>10%</f>
        <v>0.1</v>
      </c>
      <c r="Q1058" s="146">
        <f t="shared" si="321"/>
        <v>0.18860000000000005</v>
      </c>
      <c r="R1058" s="146">
        <f t="shared" si="322"/>
        <v>0.32000000000000017</v>
      </c>
      <c r="S1058" s="146">
        <f t="shared" si="323"/>
        <v>9.6000000000000058E-2</v>
      </c>
      <c r="T1058" s="146">
        <f t="shared" si="324"/>
        <v>9.6000000000000058E-2</v>
      </c>
      <c r="U1058" s="146">
        <f t="shared" si="325"/>
        <v>9.6000000000000058E-2</v>
      </c>
      <c r="V1058" s="146">
        <f t="shared" si="326"/>
        <v>9.6000000000000058E-2</v>
      </c>
      <c r="W1058" s="146">
        <f t="shared" si="327"/>
        <v>9.6000000000000058E-2</v>
      </c>
      <c r="X1058" s="146">
        <f t="shared" si="328"/>
        <v>0.57600000000000029</v>
      </c>
    </row>
    <row r="1059" spans="2:24" x14ac:dyDescent="0.2">
      <c r="B1059" s="1" t="str">
        <f t="shared" si="329"/>
        <v>雷系66</v>
      </c>
      <c r="C1059" s="72">
        <f t="shared" si="311"/>
        <v>66</v>
      </c>
      <c r="D1059" s="71" t="s">
        <v>3159</v>
      </c>
      <c r="E1059" s="72" t="str">
        <f t="shared" si="312"/>
        <v>电击</v>
      </c>
      <c r="F1059" s="72"/>
      <c r="G1059" s="72">
        <f t="shared" si="313"/>
        <v>1204</v>
      </c>
      <c r="H1059" s="72">
        <f t="shared" si="314"/>
        <v>221</v>
      </c>
      <c r="I1059" s="72">
        <f t="shared" si="315"/>
        <v>525</v>
      </c>
      <c r="J1059" s="72">
        <f t="shared" si="316"/>
        <v>252</v>
      </c>
      <c r="K1059" s="72">
        <f t="shared" si="317"/>
        <v>568</v>
      </c>
      <c r="L1059" s="72">
        <f t="shared" si="318"/>
        <v>0</v>
      </c>
      <c r="M1059" s="72">
        <f t="shared" si="319"/>
        <v>417</v>
      </c>
      <c r="N1059" s="72">
        <v>0</v>
      </c>
      <c r="O1059" s="146">
        <f t="shared" si="320"/>
        <v>2.4179999999999997</v>
      </c>
      <c r="P1059" s="157">
        <f>10%</f>
        <v>0.1</v>
      </c>
      <c r="Q1059" s="146">
        <f t="shared" si="321"/>
        <v>0.18975000000000006</v>
      </c>
      <c r="R1059" s="146">
        <f t="shared" si="322"/>
        <v>0.32500000000000018</v>
      </c>
      <c r="S1059" s="146">
        <f t="shared" si="323"/>
        <v>9.7500000000000059E-2</v>
      </c>
      <c r="T1059" s="146">
        <f t="shared" si="324"/>
        <v>9.7500000000000059E-2</v>
      </c>
      <c r="U1059" s="146">
        <f t="shared" si="325"/>
        <v>9.7500000000000059E-2</v>
      </c>
      <c r="V1059" s="146">
        <f t="shared" si="326"/>
        <v>9.7500000000000059E-2</v>
      </c>
      <c r="W1059" s="146">
        <f t="shared" si="327"/>
        <v>9.7500000000000059E-2</v>
      </c>
      <c r="X1059" s="146">
        <f t="shared" si="328"/>
        <v>0.58500000000000041</v>
      </c>
    </row>
    <row r="1060" spans="2:24" x14ac:dyDescent="0.2">
      <c r="B1060" s="1" t="str">
        <f t="shared" si="329"/>
        <v>雷系67</v>
      </c>
      <c r="C1060" s="72">
        <f t="shared" si="311"/>
        <v>67</v>
      </c>
      <c r="D1060" s="71" t="s">
        <v>3159</v>
      </c>
      <c r="E1060" s="72" t="str">
        <f t="shared" si="312"/>
        <v>电击</v>
      </c>
      <c r="F1060" s="72"/>
      <c r="G1060" s="72">
        <f t="shared" si="313"/>
        <v>1230</v>
      </c>
      <c r="H1060" s="72">
        <f t="shared" si="314"/>
        <v>225</v>
      </c>
      <c r="I1060" s="72">
        <f t="shared" si="315"/>
        <v>540</v>
      </c>
      <c r="J1060" s="72">
        <f t="shared" si="316"/>
        <v>259</v>
      </c>
      <c r="K1060" s="72">
        <f t="shared" si="317"/>
        <v>584</v>
      </c>
      <c r="L1060" s="72">
        <f t="shared" si="318"/>
        <v>0</v>
      </c>
      <c r="M1060" s="72">
        <f t="shared" si="319"/>
        <v>427</v>
      </c>
      <c r="N1060" s="72">
        <v>0</v>
      </c>
      <c r="O1060" s="146">
        <f t="shared" si="320"/>
        <v>2.4409999999999998</v>
      </c>
      <c r="P1060" s="157">
        <f>10%</f>
        <v>0.1</v>
      </c>
      <c r="Q1060" s="146">
        <f t="shared" si="321"/>
        <v>0.19090000000000007</v>
      </c>
      <c r="R1060" s="146">
        <f t="shared" si="322"/>
        <v>0.33000000000000018</v>
      </c>
      <c r="S1060" s="146">
        <f t="shared" si="323"/>
        <v>9.900000000000006E-2</v>
      </c>
      <c r="T1060" s="146">
        <f t="shared" si="324"/>
        <v>9.900000000000006E-2</v>
      </c>
      <c r="U1060" s="146">
        <f t="shared" si="325"/>
        <v>9.900000000000006E-2</v>
      </c>
      <c r="V1060" s="146">
        <f t="shared" si="326"/>
        <v>9.900000000000006E-2</v>
      </c>
      <c r="W1060" s="146">
        <f t="shared" si="327"/>
        <v>9.900000000000006E-2</v>
      </c>
      <c r="X1060" s="146">
        <f t="shared" si="328"/>
        <v>0.59400000000000031</v>
      </c>
    </row>
    <row r="1061" spans="2:24" x14ac:dyDescent="0.2">
      <c r="B1061" s="1" t="str">
        <f t="shared" si="329"/>
        <v>雷系68</v>
      </c>
      <c r="C1061" s="72">
        <f t="shared" si="311"/>
        <v>68</v>
      </c>
      <c r="D1061" s="71" t="s">
        <v>3159</v>
      </c>
      <c r="E1061" s="72" t="str">
        <f t="shared" si="312"/>
        <v>电击</v>
      </c>
      <c r="F1061" s="72"/>
      <c r="G1061" s="72">
        <f t="shared" si="313"/>
        <v>1258</v>
      </c>
      <c r="H1061" s="72">
        <f t="shared" si="314"/>
        <v>229</v>
      </c>
      <c r="I1061" s="72">
        <f t="shared" si="315"/>
        <v>555</v>
      </c>
      <c r="J1061" s="72">
        <f t="shared" si="316"/>
        <v>265</v>
      </c>
      <c r="K1061" s="72">
        <f t="shared" si="317"/>
        <v>600</v>
      </c>
      <c r="L1061" s="72">
        <f t="shared" si="318"/>
        <v>0</v>
      </c>
      <c r="M1061" s="72">
        <f t="shared" si="319"/>
        <v>437</v>
      </c>
      <c r="N1061" s="72">
        <v>0</v>
      </c>
      <c r="O1061" s="146">
        <f t="shared" si="320"/>
        <v>2.464</v>
      </c>
      <c r="P1061" s="157">
        <f>10%</f>
        <v>0.1</v>
      </c>
      <c r="Q1061" s="146">
        <f t="shared" si="321"/>
        <v>0.19205000000000005</v>
      </c>
      <c r="R1061" s="146">
        <f t="shared" si="322"/>
        <v>0.33500000000000019</v>
      </c>
      <c r="S1061" s="146">
        <f t="shared" si="323"/>
        <v>0.10050000000000006</v>
      </c>
      <c r="T1061" s="146">
        <f t="shared" si="324"/>
        <v>0.10050000000000006</v>
      </c>
      <c r="U1061" s="146">
        <f t="shared" si="325"/>
        <v>0.10050000000000006</v>
      </c>
      <c r="V1061" s="146">
        <f t="shared" si="326"/>
        <v>0.10050000000000006</v>
      </c>
      <c r="W1061" s="146">
        <f t="shared" si="327"/>
        <v>0.10050000000000006</v>
      </c>
      <c r="X1061" s="146">
        <f t="shared" si="328"/>
        <v>0.60300000000000042</v>
      </c>
    </row>
    <row r="1062" spans="2:24" x14ac:dyDescent="0.2">
      <c r="B1062" s="1" t="str">
        <f t="shared" si="329"/>
        <v>雷系69</v>
      </c>
      <c r="C1062" s="72">
        <f t="shared" si="311"/>
        <v>69</v>
      </c>
      <c r="D1062" s="71" t="s">
        <v>3159</v>
      </c>
      <c r="E1062" s="72" t="str">
        <f t="shared" si="312"/>
        <v>电击</v>
      </c>
      <c r="F1062" s="72"/>
      <c r="G1062" s="72">
        <f t="shared" si="313"/>
        <v>1286</v>
      </c>
      <c r="H1062" s="72">
        <f t="shared" si="314"/>
        <v>233</v>
      </c>
      <c r="I1062" s="72">
        <f t="shared" si="315"/>
        <v>570</v>
      </c>
      <c r="J1062" s="72">
        <f t="shared" si="316"/>
        <v>271</v>
      </c>
      <c r="K1062" s="72">
        <f t="shared" si="317"/>
        <v>616</v>
      </c>
      <c r="L1062" s="72">
        <f t="shared" si="318"/>
        <v>0</v>
      </c>
      <c r="M1062" s="72">
        <f t="shared" si="319"/>
        <v>447</v>
      </c>
      <c r="N1062" s="72">
        <v>0</v>
      </c>
      <c r="O1062" s="146">
        <f t="shared" si="320"/>
        <v>2.4870000000000001</v>
      </c>
      <c r="P1062" s="157">
        <f>10%</f>
        <v>0.1</v>
      </c>
      <c r="Q1062" s="146">
        <f t="shared" si="321"/>
        <v>0.19320000000000007</v>
      </c>
      <c r="R1062" s="146">
        <f t="shared" si="322"/>
        <v>0.34000000000000019</v>
      </c>
      <c r="S1062" s="146">
        <f t="shared" si="323"/>
        <v>0.10200000000000006</v>
      </c>
      <c r="T1062" s="146">
        <f t="shared" si="324"/>
        <v>0.10200000000000006</v>
      </c>
      <c r="U1062" s="146">
        <f t="shared" si="325"/>
        <v>0.10200000000000006</v>
      </c>
      <c r="V1062" s="146">
        <f t="shared" si="326"/>
        <v>0.10200000000000006</v>
      </c>
      <c r="W1062" s="146">
        <f t="shared" si="327"/>
        <v>0.10200000000000006</v>
      </c>
      <c r="X1062" s="146">
        <f t="shared" si="328"/>
        <v>0.61200000000000032</v>
      </c>
    </row>
    <row r="1063" spans="2:24" x14ac:dyDescent="0.2">
      <c r="B1063" s="1" t="str">
        <f t="shared" si="329"/>
        <v>雷系70</v>
      </c>
      <c r="C1063" s="72">
        <f t="shared" si="311"/>
        <v>70</v>
      </c>
      <c r="D1063" s="71" t="s">
        <v>3159</v>
      </c>
      <c r="E1063" s="72" t="str">
        <f t="shared" si="312"/>
        <v>电击</v>
      </c>
      <c r="F1063" s="72"/>
      <c r="G1063" s="72">
        <f t="shared" si="313"/>
        <v>1315</v>
      </c>
      <c r="H1063" s="72">
        <f t="shared" si="314"/>
        <v>237</v>
      </c>
      <c r="I1063" s="72">
        <f t="shared" si="315"/>
        <v>585</v>
      </c>
      <c r="J1063" s="72">
        <f t="shared" si="316"/>
        <v>278</v>
      </c>
      <c r="K1063" s="72">
        <f t="shared" si="317"/>
        <v>632</v>
      </c>
      <c r="L1063" s="72">
        <f t="shared" si="318"/>
        <v>0</v>
      </c>
      <c r="M1063" s="72">
        <f t="shared" si="319"/>
        <v>457</v>
      </c>
      <c r="N1063" s="72">
        <v>0</v>
      </c>
      <c r="O1063" s="146">
        <f t="shared" si="320"/>
        <v>2.5100000000000002</v>
      </c>
      <c r="P1063" s="157">
        <f>10%</f>
        <v>0.1</v>
      </c>
      <c r="Q1063" s="146">
        <f t="shared" si="321"/>
        <v>0.19435000000000005</v>
      </c>
      <c r="R1063" s="146">
        <f t="shared" si="322"/>
        <v>0.3450000000000002</v>
      </c>
      <c r="S1063" s="146">
        <f t="shared" si="323"/>
        <v>0.10350000000000006</v>
      </c>
      <c r="T1063" s="146">
        <f t="shared" si="324"/>
        <v>0.10350000000000006</v>
      </c>
      <c r="U1063" s="146">
        <f t="shared" si="325"/>
        <v>0.10350000000000006</v>
      </c>
      <c r="V1063" s="146">
        <f t="shared" si="326"/>
        <v>0.10350000000000006</v>
      </c>
      <c r="W1063" s="146">
        <f t="shared" si="327"/>
        <v>0.10350000000000006</v>
      </c>
      <c r="X1063" s="146">
        <f t="shared" si="328"/>
        <v>0.62100000000000044</v>
      </c>
    </row>
    <row r="1064" spans="2:24" x14ac:dyDescent="0.2">
      <c r="B1064" s="1" t="str">
        <f t="shared" si="329"/>
        <v>雷系71</v>
      </c>
      <c r="C1064" s="72">
        <f t="shared" ref="C1064:C1092" si="330">C965</f>
        <v>71</v>
      </c>
      <c r="D1064" s="71" t="s">
        <v>3159</v>
      </c>
      <c r="E1064" s="72" t="str">
        <f t="shared" si="312"/>
        <v>电击</v>
      </c>
      <c r="F1064" s="72"/>
      <c r="G1064" s="72">
        <f t="shared" si="313"/>
        <v>1343</v>
      </c>
      <c r="H1064" s="72">
        <f t="shared" si="314"/>
        <v>241</v>
      </c>
      <c r="I1064" s="72">
        <f t="shared" si="315"/>
        <v>602</v>
      </c>
      <c r="J1064" s="72">
        <f t="shared" si="316"/>
        <v>284</v>
      </c>
      <c r="K1064" s="72">
        <f t="shared" si="317"/>
        <v>650</v>
      </c>
      <c r="L1064" s="72">
        <f t="shared" si="318"/>
        <v>0</v>
      </c>
      <c r="M1064" s="72">
        <f t="shared" si="319"/>
        <v>467</v>
      </c>
      <c r="N1064" s="72">
        <v>0</v>
      </c>
      <c r="O1064" s="146">
        <f t="shared" si="320"/>
        <v>2.5329999999999999</v>
      </c>
      <c r="P1064" s="157">
        <f>10%</f>
        <v>0.1</v>
      </c>
      <c r="Q1064" s="146">
        <f t="shared" si="321"/>
        <v>0.19550000000000006</v>
      </c>
      <c r="R1064" s="146">
        <f t="shared" si="322"/>
        <v>0.3500000000000002</v>
      </c>
      <c r="S1064" s="146">
        <f t="shared" si="323"/>
        <v>0.10500000000000007</v>
      </c>
      <c r="T1064" s="146">
        <f t="shared" si="324"/>
        <v>0.10500000000000007</v>
      </c>
      <c r="U1064" s="146">
        <f t="shared" si="325"/>
        <v>0.10500000000000007</v>
      </c>
      <c r="V1064" s="146">
        <f t="shared" si="326"/>
        <v>0.10500000000000007</v>
      </c>
      <c r="W1064" s="146">
        <f t="shared" si="327"/>
        <v>0.10500000000000007</v>
      </c>
      <c r="X1064" s="146">
        <f t="shared" si="328"/>
        <v>0.63000000000000034</v>
      </c>
    </row>
    <row r="1065" spans="2:24" x14ac:dyDescent="0.2">
      <c r="B1065" s="1" t="str">
        <f t="shared" si="329"/>
        <v>雷系72</v>
      </c>
      <c r="C1065" s="72">
        <f t="shared" si="330"/>
        <v>72</v>
      </c>
      <c r="D1065" s="71" t="s">
        <v>3159</v>
      </c>
      <c r="E1065" s="72" t="str">
        <f t="shared" si="312"/>
        <v>电击</v>
      </c>
      <c r="F1065" s="72"/>
      <c r="G1065" s="72">
        <f t="shared" si="313"/>
        <v>1371</v>
      </c>
      <c r="H1065" s="72">
        <f t="shared" si="314"/>
        <v>245</v>
      </c>
      <c r="I1065" s="72">
        <f t="shared" si="315"/>
        <v>618</v>
      </c>
      <c r="J1065" s="72">
        <f t="shared" si="316"/>
        <v>290</v>
      </c>
      <c r="K1065" s="72">
        <f t="shared" si="317"/>
        <v>666</v>
      </c>
      <c r="L1065" s="72">
        <f t="shared" si="318"/>
        <v>0</v>
      </c>
      <c r="M1065" s="72">
        <f t="shared" si="319"/>
        <v>477</v>
      </c>
      <c r="N1065" s="72">
        <v>0</v>
      </c>
      <c r="O1065" s="146">
        <f t="shared" si="320"/>
        <v>2.556</v>
      </c>
      <c r="P1065" s="157">
        <f>10%</f>
        <v>0.1</v>
      </c>
      <c r="Q1065" s="146">
        <f t="shared" si="321"/>
        <v>0.19665000000000007</v>
      </c>
      <c r="R1065" s="146">
        <f t="shared" si="322"/>
        <v>0.3550000000000002</v>
      </c>
      <c r="S1065" s="146">
        <f t="shared" si="323"/>
        <v>0.10650000000000007</v>
      </c>
      <c r="T1065" s="146">
        <f t="shared" si="324"/>
        <v>0.10650000000000007</v>
      </c>
      <c r="U1065" s="146">
        <f t="shared" si="325"/>
        <v>0.10650000000000007</v>
      </c>
      <c r="V1065" s="146">
        <f t="shared" si="326"/>
        <v>0.10650000000000007</v>
      </c>
      <c r="W1065" s="146">
        <f t="shared" si="327"/>
        <v>0.10650000000000007</v>
      </c>
      <c r="X1065" s="146">
        <f t="shared" si="328"/>
        <v>0.63900000000000046</v>
      </c>
    </row>
    <row r="1066" spans="2:24" x14ac:dyDescent="0.2">
      <c r="B1066" s="1" t="str">
        <f t="shared" si="329"/>
        <v>雷系73</v>
      </c>
      <c r="C1066" s="72">
        <f t="shared" si="330"/>
        <v>73</v>
      </c>
      <c r="D1066" s="71" t="s">
        <v>3159</v>
      </c>
      <c r="E1066" s="72" t="str">
        <f t="shared" si="312"/>
        <v>电击</v>
      </c>
      <c r="F1066" s="72"/>
      <c r="G1066" s="72">
        <f t="shared" si="313"/>
        <v>1399</v>
      </c>
      <c r="H1066" s="72">
        <f t="shared" si="314"/>
        <v>249</v>
      </c>
      <c r="I1066" s="72">
        <f t="shared" si="315"/>
        <v>633</v>
      </c>
      <c r="J1066" s="72">
        <f t="shared" si="316"/>
        <v>297</v>
      </c>
      <c r="K1066" s="72">
        <f t="shared" si="317"/>
        <v>684</v>
      </c>
      <c r="L1066" s="72">
        <f t="shared" si="318"/>
        <v>0</v>
      </c>
      <c r="M1066" s="72">
        <f t="shared" si="319"/>
        <v>487</v>
      </c>
      <c r="N1066" s="72">
        <v>0</v>
      </c>
      <c r="O1066" s="146">
        <f t="shared" si="320"/>
        <v>2.5789999999999997</v>
      </c>
      <c r="P1066" s="157">
        <f>10%</f>
        <v>0.1</v>
      </c>
      <c r="Q1066" s="146">
        <f t="shared" si="321"/>
        <v>0.19780000000000006</v>
      </c>
      <c r="R1066" s="146">
        <f t="shared" si="322"/>
        <v>0.36000000000000021</v>
      </c>
      <c r="S1066" s="146">
        <f t="shared" si="323"/>
        <v>0.10800000000000007</v>
      </c>
      <c r="T1066" s="146">
        <f t="shared" si="324"/>
        <v>0.10800000000000007</v>
      </c>
      <c r="U1066" s="146">
        <f t="shared" si="325"/>
        <v>0.10800000000000007</v>
      </c>
      <c r="V1066" s="146">
        <f t="shared" si="326"/>
        <v>0.10800000000000007</v>
      </c>
      <c r="W1066" s="146">
        <f t="shared" si="327"/>
        <v>0.10800000000000007</v>
      </c>
      <c r="X1066" s="146">
        <f t="shared" si="328"/>
        <v>0.64800000000000035</v>
      </c>
    </row>
    <row r="1067" spans="2:24" x14ac:dyDescent="0.2">
      <c r="B1067" s="1" t="str">
        <f t="shared" si="329"/>
        <v>雷系74</v>
      </c>
      <c r="C1067" s="72">
        <f t="shared" si="330"/>
        <v>74</v>
      </c>
      <c r="D1067" s="71" t="s">
        <v>3159</v>
      </c>
      <c r="E1067" s="72" t="str">
        <f t="shared" si="312"/>
        <v>电击</v>
      </c>
      <c r="F1067" s="72"/>
      <c r="G1067" s="72">
        <f t="shared" si="313"/>
        <v>1428</v>
      </c>
      <c r="H1067" s="72">
        <f t="shared" si="314"/>
        <v>254</v>
      </c>
      <c r="I1067" s="72">
        <f t="shared" si="315"/>
        <v>649</v>
      </c>
      <c r="J1067" s="72">
        <f t="shared" si="316"/>
        <v>303</v>
      </c>
      <c r="K1067" s="72">
        <f t="shared" si="317"/>
        <v>701</v>
      </c>
      <c r="L1067" s="72">
        <f t="shared" si="318"/>
        <v>0</v>
      </c>
      <c r="M1067" s="72">
        <f t="shared" si="319"/>
        <v>497</v>
      </c>
      <c r="N1067" s="72">
        <v>0</v>
      </c>
      <c r="O1067" s="146">
        <f t="shared" si="320"/>
        <v>2.6019999999999999</v>
      </c>
      <c r="P1067" s="157">
        <f>10%</f>
        <v>0.1</v>
      </c>
      <c r="Q1067" s="146">
        <f t="shared" si="321"/>
        <v>0.19895000000000007</v>
      </c>
      <c r="R1067" s="146">
        <f t="shared" si="322"/>
        <v>0.36500000000000021</v>
      </c>
      <c r="S1067" s="146">
        <f t="shared" si="323"/>
        <v>0.10950000000000007</v>
      </c>
      <c r="T1067" s="146">
        <f t="shared" si="324"/>
        <v>0.10950000000000007</v>
      </c>
      <c r="U1067" s="146">
        <f t="shared" si="325"/>
        <v>0.10950000000000007</v>
      </c>
      <c r="V1067" s="146">
        <f t="shared" si="326"/>
        <v>0.10950000000000007</v>
      </c>
      <c r="W1067" s="146">
        <f t="shared" si="327"/>
        <v>0.10950000000000007</v>
      </c>
      <c r="X1067" s="146">
        <f t="shared" si="328"/>
        <v>0.65700000000000047</v>
      </c>
    </row>
    <row r="1068" spans="2:24" x14ac:dyDescent="0.2">
      <c r="B1068" s="1" t="str">
        <f t="shared" si="329"/>
        <v>雷系75</v>
      </c>
      <c r="C1068" s="72">
        <f t="shared" si="330"/>
        <v>75</v>
      </c>
      <c r="D1068" s="71" t="s">
        <v>3159</v>
      </c>
      <c r="E1068" s="72" t="str">
        <f t="shared" si="312"/>
        <v>电击</v>
      </c>
      <c r="F1068" s="72"/>
      <c r="G1068" s="72">
        <f t="shared" si="313"/>
        <v>1456</v>
      </c>
      <c r="H1068" s="72">
        <f t="shared" si="314"/>
        <v>259</v>
      </c>
      <c r="I1068" s="72">
        <f t="shared" si="315"/>
        <v>666</v>
      </c>
      <c r="J1068" s="72">
        <f t="shared" si="316"/>
        <v>310</v>
      </c>
      <c r="K1068" s="72">
        <f t="shared" si="317"/>
        <v>720</v>
      </c>
      <c r="L1068" s="72">
        <f t="shared" si="318"/>
        <v>0</v>
      </c>
      <c r="M1068" s="72">
        <f t="shared" si="319"/>
        <v>507</v>
      </c>
      <c r="N1068" s="72">
        <v>0</v>
      </c>
      <c r="O1068" s="146">
        <f t="shared" si="320"/>
        <v>2.625</v>
      </c>
      <c r="P1068" s="157">
        <f>10%</f>
        <v>0.1</v>
      </c>
      <c r="Q1068" s="146">
        <f t="shared" si="321"/>
        <v>0.20010000000000006</v>
      </c>
      <c r="R1068" s="146">
        <f t="shared" si="322"/>
        <v>0.37000000000000022</v>
      </c>
      <c r="S1068" s="146">
        <f t="shared" si="323"/>
        <v>0.11100000000000007</v>
      </c>
      <c r="T1068" s="146">
        <f t="shared" si="324"/>
        <v>0.11100000000000007</v>
      </c>
      <c r="U1068" s="146">
        <f t="shared" si="325"/>
        <v>0.11100000000000007</v>
      </c>
      <c r="V1068" s="146">
        <f t="shared" si="326"/>
        <v>0.11100000000000007</v>
      </c>
      <c r="W1068" s="146">
        <f t="shared" si="327"/>
        <v>0.11100000000000007</v>
      </c>
      <c r="X1068" s="146">
        <f t="shared" si="328"/>
        <v>0.66600000000000037</v>
      </c>
    </row>
    <row r="1069" spans="2:24" x14ac:dyDescent="0.2">
      <c r="B1069" s="1" t="str">
        <f t="shared" si="329"/>
        <v>雷系76</v>
      </c>
      <c r="C1069" s="72">
        <f t="shared" si="330"/>
        <v>76</v>
      </c>
      <c r="D1069" s="71" t="s">
        <v>3159</v>
      </c>
      <c r="E1069" s="72" t="str">
        <f t="shared" si="312"/>
        <v>电击</v>
      </c>
      <c r="F1069" s="72"/>
      <c r="G1069" s="72">
        <f t="shared" si="313"/>
        <v>1484</v>
      </c>
      <c r="H1069" s="72">
        <f t="shared" si="314"/>
        <v>264</v>
      </c>
      <c r="I1069" s="72">
        <f t="shared" si="315"/>
        <v>684</v>
      </c>
      <c r="J1069" s="72">
        <f t="shared" si="316"/>
        <v>316</v>
      </c>
      <c r="K1069" s="72">
        <f t="shared" si="317"/>
        <v>739</v>
      </c>
      <c r="L1069" s="72">
        <f t="shared" si="318"/>
        <v>0</v>
      </c>
      <c r="M1069" s="72">
        <f t="shared" si="319"/>
        <v>517</v>
      </c>
      <c r="N1069" s="72">
        <v>0</v>
      </c>
      <c r="O1069" s="146">
        <f t="shared" si="320"/>
        <v>2.6479999999999997</v>
      </c>
      <c r="P1069" s="157">
        <f>10%</f>
        <v>0.1</v>
      </c>
      <c r="Q1069" s="146">
        <f t="shared" si="321"/>
        <v>0.20125000000000007</v>
      </c>
      <c r="R1069" s="146">
        <f t="shared" si="322"/>
        <v>0.37500000000000022</v>
      </c>
      <c r="S1069" s="146">
        <f t="shared" si="323"/>
        <v>0.11250000000000007</v>
      </c>
      <c r="T1069" s="146">
        <f t="shared" si="324"/>
        <v>0.11250000000000007</v>
      </c>
      <c r="U1069" s="146">
        <f t="shared" si="325"/>
        <v>0.11250000000000007</v>
      </c>
      <c r="V1069" s="146">
        <f t="shared" si="326"/>
        <v>0.11250000000000007</v>
      </c>
      <c r="W1069" s="146">
        <f t="shared" si="327"/>
        <v>0.11250000000000007</v>
      </c>
      <c r="X1069" s="146">
        <f t="shared" si="328"/>
        <v>0.67500000000000049</v>
      </c>
    </row>
    <row r="1070" spans="2:24" x14ac:dyDescent="0.2">
      <c r="B1070" s="1" t="str">
        <f t="shared" si="329"/>
        <v>雷系77</v>
      </c>
      <c r="C1070" s="72">
        <f t="shared" si="330"/>
        <v>77</v>
      </c>
      <c r="D1070" s="71" t="s">
        <v>3159</v>
      </c>
      <c r="E1070" s="72" t="str">
        <f t="shared" si="312"/>
        <v>电击</v>
      </c>
      <c r="F1070" s="72"/>
      <c r="G1070" s="72">
        <f t="shared" si="313"/>
        <v>1514</v>
      </c>
      <c r="H1070" s="72">
        <f t="shared" si="314"/>
        <v>269</v>
      </c>
      <c r="I1070" s="72">
        <f t="shared" si="315"/>
        <v>702</v>
      </c>
      <c r="J1070" s="72">
        <f t="shared" si="316"/>
        <v>324</v>
      </c>
      <c r="K1070" s="72">
        <f t="shared" si="317"/>
        <v>757</v>
      </c>
      <c r="L1070" s="72">
        <f t="shared" si="318"/>
        <v>0</v>
      </c>
      <c r="M1070" s="72">
        <f t="shared" si="319"/>
        <v>527</v>
      </c>
      <c r="N1070" s="72">
        <v>0</v>
      </c>
      <c r="O1070" s="146">
        <f t="shared" si="320"/>
        <v>2.6709999999999998</v>
      </c>
      <c r="P1070" s="157">
        <f>10%</f>
        <v>0.1</v>
      </c>
      <c r="Q1070" s="146">
        <f t="shared" si="321"/>
        <v>0.20240000000000008</v>
      </c>
      <c r="R1070" s="146">
        <f t="shared" si="322"/>
        <v>0.38000000000000023</v>
      </c>
      <c r="S1070" s="146">
        <f t="shared" si="323"/>
        <v>0.11400000000000007</v>
      </c>
      <c r="T1070" s="146">
        <f t="shared" si="324"/>
        <v>0.11400000000000007</v>
      </c>
      <c r="U1070" s="146">
        <f t="shared" si="325"/>
        <v>0.11400000000000007</v>
      </c>
      <c r="V1070" s="146">
        <f t="shared" si="326"/>
        <v>0.11400000000000007</v>
      </c>
      <c r="W1070" s="146">
        <f t="shared" si="327"/>
        <v>0.11400000000000007</v>
      </c>
      <c r="X1070" s="146">
        <f t="shared" si="328"/>
        <v>0.68400000000000039</v>
      </c>
    </row>
    <row r="1071" spans="2:24" x14ac:dyDescent="0.2">
      <c r="B1071" s="1" t="str">
        <f t="shared" si="329"/>
        <v>雷系78</v>
      </c>
      <c r="C1071" s="72">
        <f t="shared" si="330"/>
        <v>78</v>
      </c>
      <c r="D1071" s="71" t="s">
        <v>3159</v>
      </c>
      <c r="E1071" s="72" t="str">
        <f t="shared" si="312"/>
        <v>电击</v>
      </c>
      <c r="F1071" s="72"/>
      <c r="G1071" s="72">
        <f t="shared" si="313"/>
        <v>1543</v>
      </c>
      <c r="H1071" s="72">
        <f t="shared" si="314"/>
        <v>274</v>
      </c>
      <c r="I1071" s="72">
        <f t="shared" si="315"/>
        <v>719</v>
      </c>
      <c r="J1071" s="72">
        <f t="shared" si="316"/>
        <v>330</v>
      </c>
      <c r="K1071" s="72">
        <f t="shared" si="317"/>
        <v>776</v>
      </c>
      <c r="L1071" s="72">
        <f t="shared" si="318"/>
        <v>0</v>
      </c>
      <c r="M1071" s="72">
        <f t="shared" si="319"/>
        <v>538</v>
      </c>
      <c r="N1071" s="72">
        <v>0</v>
      </c>
      <c r="O1071" s="146">
        <f t="shared" si="320"/>
        <v>2.694</v>
      </c>
      <c r="P1071" s="157">
        <f>10%</f>
        <v>0.1</v>
      </c>
      <c r="Q1071" s="146">
        <f t="shared" si="321"/>
        <v>0.20355000000000006</v>
      </c>
      <c r="R1071" s="146">
        <f t="shared" si="322"/>
        <v>0.38500000000000023</v>
      </c>
      <c r="S1071" s="146">
        <f t="shared" si="323"/>
        <v>0.11550000000000007</v>
      </c>
      <c r="T1071" s="146">
        <f t="shared" si="324"/>
        <v>0.11550000000000007</v>
      </c>
      <c r="U1071" s="146">
        <f t="shared" si="325"/>
        <v>0.11550000000000007</v>
      </c>
      <c r="V1071" s="146">
        <f t="shared" si="326"/>
        <v>0.11550000000000007</v>
      </c>
      <c r="W1071" s="146">
        <f t="shared" si="327"/>
        <v>0.11550000000000007</v>
      </c>
      <c r="X1071" s="146">
        <f t="shared" si="328"/>
        <v>0.6930000000000005</v>
      </c>
    </row>
    <row r="1072" spans="2:24" x14ac:dyDescent="0.2">
      <c r="B1072" s="1" t="str">
        <f t="shared" si="329"/>
        <v>雷系79</v>
      </c>
      <c r="C1072" s="72">
        <f t="shared" si="330"/>
        <v>79</v>
      </c>
      <c r="D1072" s="71" t="s">
        <v>3159</v>
      </c>
      <c r="E1072" s="72" t="str">
        <f t="shared" si="312"/>
        <v>电击</v>
      </c>
      <c r="F1072" s="72"/>
      <c r="G1072" s="72">
        <f t="shared" si="313"/>
        <v>1572</v>
      </c>
      <c r="H1072" s="72">
        <f t="shared" si="314"/>
        <v>279</v>
      </c>
      <c r="I1072" s="72">
        <f t="shared" si="315"/>
        <v>737</v>
      </c>
      <c r="J1072" s="72">
        <f t="shared" si="316"/>
        <v>337</v>
      </c>
      <c r="K1072" s="72">
        <f t="shared" si="317"/>
        <v>796</v>
      </c>
      <c r="L1072" s="72">
        <f t="shared" si="318"/>
        <v>0</v>
      </c>
      <c r="M1072" s="72">
        <f t="shared" si="319"/>
        <v>549</v>
      </c>
      <c r="N1072" s="72">
        <v>0</v>
      </c>
      <c r="O1072" s="146">
        <f t="shared" si="320"/>
        <v>2.7170000000000001</v>
      </c>
      <c r="P1072" s="157">
        <f>10%</f>
        <v>0.1</v>
      </c>
      <c r="Q1072" s="146">
        <f t="shared" si="321"/>
        <v>0.20470000000000008</v>
      </c>
      <c r="R1072" s="146">
        <f t="shared" si="322"/>
        <v>0.39000000000000024</v>
      </c>
      <c r="S1072" s="146">
        <f t="shared" si="323"/>
        <v>0.11700000000000008</v>
      </c>
      <c r="T1072" s="146">
        <f t="shared" si="324"/>
        <v>0.11700000000000008</v>
      </c>
      <c r="U1072" s="146">
        <f t="shared" si="325"/>
        <v>0.11700000000000008</v>
      </c>
      <c r="V1072" s="146">
        <f t="shared" si="326"/>
        <v>0.11700000000000008</v>
      </c>
      <c r="W1072" s="146">
        <f t="shared" si="327"/>
        <v>0.11700000000000008</v>
      </c>
      <c r="X1072" s="146">
        <f t="shared" si="328"/>
        <v>0.7020000000000004</v>
      </c>
    </row>
    <row r="1073" spans="2:24" x14ac:dyDescent="0.2">
      <c r="B1073" s="1" t="str">
        <f t="shared" si="329"/>
        <v>雷系80</v>
      </c>
      <c r="C1073" s="72">
        <f t="shared" si="330"/>
        <v>80</v>
      </c>
      <c r="D1073" s="71" t="s">
        <v>3159</v>
      </c>
      <c r="E1073" s="72" t="str">
        <f t="shared" si="312"/>
        <v>电击</v>
      </c>
      <c r="F1073" s="72"/>
      <c r="G1073" s="72">
        <f t="shared" si="313"/>
        <v>1602</v>
      </c>
      <c r="H1073" s="72">
        <f t="shared" si="314"/>
        <v>284</v>
      </c>
      <c r="I1073" s="72">
        <f t="shared" si="315"/>
        <v>755</v>
      </c>
      <c r="J1073" s="72">
        <f t="shared" si="316"/>
        <v>343</v>
      </c>
      <c r="K1073" s="72">
        <f t="shared" si="317"/>
        <v>815</v>
      </c>
      <c r="L1073" s="72">
        <f t="shared" si="318"/>
        <v>0</v>
      </c>
      <c r="M1073" s="72">
        <f t="shared" si="319"/>
        <v>560</v>
      </c>
      <c r="N1073" s="72">
        <v>0</v>
      </c>
      <c r="O1073" s="146">
        <f t="shared" si="320"/>
        <v>2.74</v>
      </c>
      <c r="P1073" s="157">
        <f>10%</f>
        <v>0.1</v>
      </c>
      <c r="Q1073" s="146">
        <f t="shared" si="321"/>
        <v>0.20585000000000006</v>
      </c>
      <c r="R1073" s="146">
        <f t="shared" si="322"/>
        <v>0.39500000000000024</v>
      </c>
      <c r="S1073" s="146">
        <f t="shared" si="323"/>
        <v>0.11850000000000008</v>
      </c>
      <c r="T1073" s="146">
        <f t="shared" si="324"/>
        <v>0.11850000000000008</v>
      </c>
      <c r="U1073" s="146">
        <f t="shared" si="325"/>
        <v>0.11850000000000008</v>
      </c>
      <c r="V1073" s="146">
        <f t="shared" si="326"/>
        <v>0.11850000000000008</v>
      </c>
      <c r="W1073" s="146">
        <f t="shared" si="327"/>
        <v>0.11850000000000008</v>
      </c>
      <c r="X1073" s="146">
        <f t="shared" si="328"/>
        <v>0.71100000000000052</v>
      </c>
    </row>
    <row r="1074" spans="2:24" x14ac:dyDescent="0.2">
      <c r="B1074" s="1" t="str">
        <f t="shared" si="329"/>
        <v>雷系81</v>
      </c>
      <c r="C1074" s="72">
        <f t="shared" si="330"/>
        <v>81</v>
      </c>
      <c r="D1074" s="71" t="s">
        <v>3159</v>
      </c>
      <c r="E1074" s="72" t="str">
        <f t="shared" si="312"/>
        <v>电击</v>
      </c>
      <c r="F1074" s="72"/>
      <c r="G1074" s="72">
        <f t="shared" si="313"/>
        <v>1630</v>
      </c>
      <c r="H1074" s="72">
        <f t="shared" si="314"/>
        <v>289</v>
      </c>
      <c r="I1074" s="72">
        <f t="shared" si="315"/>
        <v>774</v>
      </c>
      <c r="J1074" s="72">
        <f t="shared" si="316"/>
        <v>351</v>
      </c>
      <c r="K1074" s="72">
        <f t="shared" si="317"/>
        <v>834</v>
      </c>
      <c r="L1074" s="72">
        <f t="shared" si="318"/>
        <v>0</v>
      </c>
      <c r="M1074" s="72">
        <f t="shared" si="319"/>
        <v>571</v>
      </c>
      <c r="N1074" s="72">
        <v>0</v>
      </c>
      <c r="O1074" s="146">
        <f t="shared" si="320"/>
        <v>2.7629999999999999</v>
      </c>
      <c r="P1074" s="157">
        <f>10%</f>
        <v>0.1</v>
      </c>
      <c r="Q1074" s="146">
        <f t="shared" si="321"/>
        <v>0.20700000000000007</v>
      </c>
      <c r="R1074" s="146">
        <f t="shared" si="322"/>
        <v>0.40000000000000024</v>
      </c>
      <c r="S1074" s="146">
        <f t="shared" si="323"/>
        <v>0.12000000000000008</v>
      </c>
      <c r="T1074" s="146">
        <f t="shared" si="324"/>
        <v>0.12000000000000008</v>
      </c>
      <c r="U1074" s="146">
        <f t="shared" si="325"/>
        <v>0.12000000000000008</v>
      </c>
      <c r="V1074" s="146">
        <f t="shared" si="326"/>
        <v>0.12000000000000008</v>
      </c>
      <c r="W1074" s="146">
        <f t="shared" si="327"/>
        <v>0.12000000000000008</v>
      </c>
      <c r="X1074" s="146">
        <f t="shared" si="328"/>
        <v>0.72000000000000042</v>
      </c>
    </row>
    <row r="1075" spans="2:24" x14ac:dyDescent="0.2">
      <c r="B1075" s="1" t="str">
        <f t="shared" si="329"/>
        <v>雷系82</v>
      </c>
      <c r="C1075" s="72">
        <f t="shared" si="330"/>
        <v>82</v>
      </c>
      <c r="D1075" s="71" t="s">
        <v>3159</v>
      </c>
      <c r="E1075" s="72" t="str">
        <f t="shared" si="312"/>
        <v>电击</v>
      </c>
      <c r="F1075" s="72"/>
      <c r="G1075" s="72">
        <f t="shared" si="313"/>
        <v>1659</v>
      </c>
      <c r="H1075" s="72">
        <f t="shared" si="314"/>
        <v>294</v>
      </c>
      <c r="I1075" s="72">
        <f t="shared" si="315"/>
        <v>792</v>
      </c>
      <c r="J1075" s="72">
        <f t="shared" si="316"/>
        <v>357</v>
      </c>
      <c r="K1075" s="72">
        <f t="shared" si="317"/>
        <v>855</v>
      </c>
      <c r="L1075" s="72">
        <f t="shared" si="318"/>
        <v>0</v>
      </c>
      <c r="M1075" s="72">
        <f t="shared" si="319"/>
        <v>582</v>
      </c>
      <c r="N1075" s="72">
        <v>0</v>
      </c>
      <c r="O1075" s="146">
        <f t="shared" si="320"/>
        <v>2.786</v>
      </c>
      <c r="P1075" s="157">
        <f>10%</f>
        <v>0.1</v>
      </c>
      <c r="Q1075" s="146">
        <f t="shared" si="321"/>
        <v>0.20815000000000008</v>
      </c>
      <c r="R1075" s="146">
        <f t="shared" si="322"/>
        <v>0.40500000000000025</v>
      </c>
      <c r="S1075" s="146">
        <f t="shared" si="323"/>
        <v>0.12150000000000008</v>
      </c>
      <c r="T1075" s="146">
        <f t="shared" si="324"/>
        <v>0.12150000000000008</v>
      </c>
      <c r="U1075" s="146">
        <f t="shared" si="325"/>
        <v>0.12150000000000008</v>
      </c>
      <c r="V1075" s="146">
        <f t="shared" si="326"/>
        <v>0.12150000000000008</v>
      </c>
      <c r="W1075" s="146">
        <f t="shared" si="327"/>
        <v>0.12150000000000008</v>
      </c>
      <c r="X1075" s="146">
        <f t="shared" si="328"/>
        <v>0.72900000000000054</v>
      </c>
    </row>
    <row r="1076" spans="2:24" x14ac:dyDescent="0.2">
      <c r="B1076" s="1" t="str">
        <f t="shared" si="329"/>
        <v>雷系83</v>
      </c>
      <c r="C1076" s="72">
        <f t="shared" si="330"/>
        <v>83</v>
      </c>
      <c r="D1076" s="71" t="s">
        <v>3159</v>
      </c>
      <c r="E1076" s="72" t="str">
        <f t="shared" si="312"/>
        <v>电击</v>
      </c>
      <c r="F1076" s="72"/>
      <c r="G1076" s="72">
        <f t="shared" si="313"/>
        <v>1688</v>
      </c>
      <c r="H1076" s="72">
        <f t="shared" si="314"/>
        <v>299</v>
      </c>
      <c r="I1076" s="72">
        <f t="shared" si="315"/>
        <v>811</v>
      </c>
      <c r="J1076" s="72">
        <f t="shared" si="316"/>
        <v>364</v>
      </c>
      <c r="K1076" s="72">
        <f t="shared" si="317"/>
        <v>876</v>
      </c>
      <c r="L1076" s="72">
        <f t="shared" si="318"/>
        <v>0</v>
      </c>
      <c r="M1076" s="72">
        <f t="shared" si="319"/>
        <v>593</v>
      </c>
      <c r="N1076" s="72">
        <v>0</v>
      </c>
      <c r="O1076" s="146">
        <f t="shared" si="320"/>
        <v>2.8089999999999997</v>
      </c>
      <c r="P1076" s="157">
        <f>10%</f>
        <v>0.1</v>
      </c>
      <c r="Q1076" s="146">
        <f t="shared" si="321"/>
        <v>0.20930000000000007</v>
      </c>
      <c r="R1076" s="146">
        <f t="shared" si="322"/>
        <v>0.41000000000000025</v>
      </c>
      <c r="S1076" s="146">
        <f t="shared" si="323"/>
        <v>0.12300000000000008</v>
      </c>
      <c r="T1076" s="146">
        <f t="shared" si="324"/>
        <v>0.12300000000000008</v>
      </c>
      <c r="U1076" s="146">
        <f t="shared" si="325"/>
        <v>0.12300000000000008</v>
      </c>
      <c r="V1076" s="146">
        <f t="shared" si="326"/>
        <v>0.12300000000000008</v>
      </c>
      <c r="W1076" s="146">
        <f t="shared" si="327"/>
        <v>0.12300000000000008</v>
      </c>
      <c r="X1076" s="146">
        <f t="shared" si="328"/>
        <v>0.73800000000000043</v>
      </c>
    </row>
    <row r="1077" spans="2:24" x14ac:dyDescent="0.2">
      <c r="B1077" s="1" t="str">
        <f t="shared" si="329"/>
        <v>雷系84</v>
      </c>
      <c r="C1077" s="72">
        <f t="shared" si="330"/>
        <v>84</v>
      </c>
      <c r="D1077" s="71" t="s">
        <v>3159</v>
      </c>
      <c r="E1077" s="72" t="str">
        <f t="shared" si="312"/>
        <v>电击</v>
      </c>
      <c r="F1077" s="72"/>
      <c r="G1077" s="72">
        <f t="shared" si="313"/>
        <v>1717</v>
      </c>
      <c r="H1077" s="72">
        <f t="shared" si="314"/>
        <v>304</v>
      </c>
      <c r="I1077" s="72">
        <f t="shared" si="315"/>
        <v>831</v>
      </c>
      <c r="J1077" s="72">
        <f t="shared" si="316"/>
        <v>371</v>
      </c>
      <c r="K1077" s="72">
        <f t="shared" si="317"/>
        <v>897</v>
      </c>
      <c r="L1077" s="72">
        <f t="shared" si="318"/>
        <v>0</v>
      </c>
      <c r="M1077" s="72">
        <f t="shared" si="319"/>
        <v>604</v>
      </c>
      <c r="N1077" s="72">
        <v>0</v>
      </c>
      <c r="O1077" s="146">
        <f t="shared" si="320"/>
        <v>2.8319999999999999</v>
      </c>
      <c r="P1077" s="157">
        <f>10%</f>
        <v>0.1</v>
      </c>
      <c r="Q1077" s="146">
        <f t="shared" si="321"/>
        <v>0.21045000000000008</v>
      </c>
      <c r="R1077" s="146">
        <f t="shared" si="322"/>
        <v>0.41500000000000026</v>
      </c>
      <c r="S1077" s="146">
        <f t="shared" si="323"/>
        <v>0.12450000000000008</v>
      </c>
      <c r="T1077" s="146">
        <f t="shared" si="324"/>
        <v>0.12450000000000008</v>
      </c>
      <c r="U1077" s="146">
        <f t="shared" si="325"/>
        <v>0.12450000000000008</v>
      </c>
      <c r="V1077" s="146">
        <f t="shared" si="326"/>
        <v>0.12450000000000008</v>
      </c>
      <c r="W1077" s="146">
        <f t="shared" si="327"/>
        <v>0.12450000000000008</v>
      </c>
      <c r="X1077" s="146">
        <f t="shared" si="328"/>
        <v>0.74700000000000055</v>
      </c>
    </row>
    <row r="1078" spans="2:24" x14ac:dyDescent="0.2">
      <c r="B1078" s="1" t="str">
        <f t="shared" si="329"/>
        <v>雷系85</v>
      </c>
      <c r="C1078" s="72">
        <f t="shared" si="330"/>
        <v>85</v>
      </c>
      <c r="D1078" s="71" t="s">
        <v>3159</v>
      </c>
      <c r="E1078" s="72" t="str">
        <f t="shared" si="312"/>
        <v>电击</v>
      </c>
      <c r="F1078" s="72"/>
      <c r="G1078" s="72">
        <f t="shared" si="313"/>
        <v>1748</v>
      </c>
      <c r="H1078" s="72">
        <f t="shared" si="314"/>
        <v>309</v>
      </c>
      <c r="I1078" s="72">
        <f t="shared" si="315"/>
        <v>851</v>
      </c>
      <c r="J1078" s="72">
        <f t="shared" si="316"/>
        <v>378</v>
      </c>
      <c r="K1078" s="72">
        <f t="shared" si="317"/>
        <v>918</v>
      </c>
      <c r="L1078" s="72">
        <f t="shared" si="318"/>
        <v>0</v>
      </c>
      <c r="M1078" s="72">
        <f t="shared" si="319"/>
        <v>615</v>
      </c>
      <c r="N1078" s="72">
        <v>0</v>
      </c>
      <c r="O1078" s="146">
        <f t="shared" si="320"/>
        <v>2.8549999999999995</v>
      </c>
      <c r="P1078" s="157">
        <f>10%</f>
        <v>0.1</v>
      </c>
      <c r="Q1078" s="146">
        <f t="shared" si="321"/>
        <v>0.21160000000000007</v>
      </c>
      <c r="R1078" s="146">
        <f t="shared" si="322"/>
        <v>0.42000000000000026</v>
      </c>
      <c r="S1078" s="146">
        <f t="shared" si="323"/>
        <v>0.12600000000000008</v>
      </c>
      <c r="T1078" s="146">
        <f t="shared" si="324"/>
        <v>0.12600000000000008</v>
      </c>
      <c r="U1078" s="146">
        <f t="shared" si="325"/>
        <v>0.12600000000000008</v>
      </c>
      <c r="V1078" s="146">
        <f t="shared" si="326"/>
        <v>0.12600000000000008</v>
      </c>
      <c r="W1078" s="146">
        <f t="shared" si="327"/>
        <v>0.12600000000000008</v>
      </c>
      <c r="X1078" s="146">
        <f t="shared" si="328"/>
        <v>0.75600000000000045</v>
      </c>
    </row>
    <row r="1079" spans="2:24" x14ac:dyDescent="0.2">
      <c r="B1079" s="1" t="str">
        <f t="shared" si="329"/>
        <v>雷系86</v>
      </c>
      <c r="C1079" s="72">
        <f t="shared" si="330"/>
        <v>86</v>
      </c>
      <c r="D1079" s="71" t="s">
        <v>3159</v>
      </c>
      <c r="E1079" s="72" t="str">
        <f t="shared" si="312"/>
        <v>电击</v>
      </c>
      <c r="F1079" s="72"/>
      <c r="G1079" s="72">
        <f t="shared" si="313"/>
        <v>1778</v>
      </c>
      <c r="H1079" s="72">
        <f t="shared" si="314"/>
        <v>314</v>
      </c>
      <c r="I1079" s="72">
        <f t="shared" si="315"/>
        <v>871</v>
      </c>
      <c r="J1079" s="72">
        <f t="shared" si="316"/>
        <v>386</v>
      </c>
      <c r="K1079" s="72">
        <f t="shared" si="317"/>
        <v>940</v>
      </c>
      <c r="L1079" s="72">
        <f t="shared" si="318"/>
        <v>0</v>
      </c>
      <c r="M1079" s="72">
        <f t="shared" si="319"/>
        <v>626</v>
      </c>
      <c r="N1079" s="72">
        <v>0</v>
      </c>
      <c r="O1079" s="146">
        <f t="shared" si="320"/>
        <v>2.8779999999999997</v>
      </c>
      <c r="P1079" s="157">
        <f>10%</f>
        <v>0.1</v>
      </c>
      <c r="Q1079" s="146">
        <f t="shared" si="321"/>
        <v>0.21275000000000008</v>
      </c>
      <c r="R1079" s="146">
        <f t="shared" si="322"/>
        <v>0.42500000000000027</v>
      </c>
      <c r="S1079" s="146">
        <f t="shared" si="323"/>
        <v>0.12750000000000009</v>
      </c>
      <c r="T1079" s="146">
        <f t="shared" si="324"/>
        <v>0.12750000000000009</v>
      </c>
      <c r="U1079" s="146">
        <f t="shared" si="325"/>
        <v>0.12750000000000009</v>
      </c>
      <c r="V1079" s="146">
        <f t="shared" si="326"/>
        <v>0.12750000000000009</v>
      </c>
      <c r="W1079" s="146">
        <f t="shared" si="327"/>
        <v>0.12750000000000009</v>
      </c>
      <c r="X1079" s="146">
        <f t="shared" si="328"/>
        <v>0.76500000000000057</v>
      </c>
    </row>
    <row r="1080" spans="2:24" x14ac:dyDescent="0.2">
      <c r="B1080" s="1" t="str">
        <f t="shared" si="329"/>
        <v>雷系87</v>
      </c>
      <c r="C1080" s="72">
        <f t="shared" si="330"/>
        <v>87</v>
      </c>
      <c r="D1080" s="71" t="s">
        <v>3159</v>
      </c>
      <c r="E1080" s="72" t="str">
        <f t="shared" si="312"/>
        <v>电击</v>
      </c>
      <c r="F1080" s="72"/>
      <c r="G1080" s="72">
        <f t="shared" si="313"/>
        <v>1807</v>
      </c>
      <c r="H1080" s="72">
        <f t="shared" si="314"/>
        <v>319</v>
      </c>
      <c r="I1080" s="72">
        <f t="shared" si="315"/>
        <v>891</v>
      </c>
      <c r="J1080" s="72">
        <f t="shared" si="316"/>
        <v>393</v>
      </c>
      <c r="K1080" s="72">
        <f t="shared" si="317"/>
        <v>963</v>
      </c>
      <c r="L1080" s="72">
        <f t="shared" si="318"/>
        <v>0</v>
      </c>
      <c r="M1080" s="72">
        <f t="shared" si="319"/>
        <v>637</v>
      </c>
      <c r="N1080" s="72">
        <v>0</v>
      </c>
      <c r="O1080" s="146">
        <f t="shared" si="320"/>
        <v>2.9009999999999998</v>
      </c>
      <c r="P1080" s="157">
        <f>10%</f>
        <v>0.1</v>
      </c>
      <c r="Q1080" s="146">
        <f t="shared" si="321"/>
        <v>0.21390000000000009</v>
      </c>
      <c r="R1080" s="146">
        <f t="shared" si="322"/>
        <v>0.43000000000000027</v>
      </c>
      <c r="S1080" s="146">
        <f t="shared" si="323"/>
        <v>0.12900000000000009</v>
      </c>
      <c r="T1080" s="146">
        <f t="shared" si="324"/>
        <v>0.12900000000000009</v>
      </c>
      <c r="U1080" s="146">
        <f t="shared" si="325"/>
        <v>0.12900000000000009</v>
      </c>
      <c r="V1080" s="146">
        <f t="shared" si="326"/>
        <v>0.12900000000000009</v>
      </c>
      <c r="W1080" s="146">
        <f t="shared" si="327"/>
        <v>0.12900000000000009</v>
      </c>
      <c r="X1080" s="146">
        <f t="shared" si="328"/>
        <v>0.77400000000000047</v>
      </c>
    </row>
    <row r="1081" spans="2:24" x14ac:dyDescent="0.2">
      <c r="B1081" s="1" t="str">
        <f t="shared" si="329"/>
        <v>雷系88</v>
      </c>
      <c r="C1081" s="72">
        <f t="shared" si="330"/>
        <v>88</v>
      </c>
      <c r="D1081" s="71" t="s">
        <v>3159</v>
      </c>
      <c r="E1081" s="72" t="str">
        <f t="shared" si="312"/>
        <v>电击</v>
      </c>
      <c r="F1081" s="72"/>
      <c r="G1081" s="72">
        <f t="shared" si="313"/>
        <v>1837</v>
      </c>
      <c r="H1081" s="72">
        <f t="shared" si="314"/>
        <v>324</v>
      </c>
      <c r="I1081" s="72">
        <f t="shared" si="315"/>
        <v>912</v>
      </c>
      <c r="J1081" s="72">
        <f t="shared" si="316"/>
        <v>400</v>
      </c>
      <c r="K1081" s="72">
        <f t="shared" si="317"/>
        <v>986</v>
      </c>
      <c r="L1081" s="72">
        <f t="shared" si="318"/>
        <v>0</v>
      </c>
      <c r="M1081" s="72">
        <f t="shared" si="319"/>
        <v>648</v>
      </c>
      <c r="N1081" s="72">
        <v>0</v>
      </c>
      <c r="O1081" s="146">
        <f t="shared" si="320"/>
        <v>2.9239999999999995</v>
      </c>
      <c r="P1081" s="157">
        <f>10%</f>
        <v>0.1</v>
      </c>
      <c r="Q1081" s="146">
        <f t="shared" si="321"/>
        <v>0.21505000000000007</v>
      </c>
      <c r="R1081" s="146">
        <f t="shared" si="322"/>
        <v>0.43500000000000028</v>
      </c>
      <c r="S1081" s="146">
        <f t="shared" si="323"/>
        <v>0.13050000000000009</v>
      </c>
      <c r="T1081" s="146">
        <f t="shared" si="324"/>
        <v>0.13050000000000009</v>
      </c>
      <c r="U1081" s="146">
        <f t="shared" si="325"/>
        <v>0.13050000000000009</v>
      </c>
      <c r="V1081" s="146">
        <f t="shared" si="326"/>
        <v>0.13050000000000009</v>
      </c>
      <c r="W1081" s="146">
        <f t="shared" si="327"/>
        <v>0.13050000000000009</v>
      </c>
      <c r="X1081" s="146">
        <f t="shared" si="328"/>
        <v>0.78300000000000058</v>
      </c>
    </row>
    <row r="1082" spans="2:24" x14ac:dyDescent="0.2">
      <c r="B1082" s="1" t="str">
        <f t="shared" si="329"/>
        <v>雷系89</v>
      </c>
      <c r="C1082" s="72">
        <f t="shared" si="330"/>
        <v>89</v>
      </c>
      <c r="D1082" s="71" t="s">
        <v>3159</v>
      </c>
      <c r="E1082" s="72" t="str">
        <f t="shared" si="312"/>
        <v>电击</v>
      </c>
      <c r="F1082" s="72"/>
      <c r="G1082" s="72">
        <f t="shared" si="313"/>
        <v>1867</v>
      </c>
      <c r="H1082" s="72">
        <f t="shared" si="314"/>
        <v>329</v>
      </c>
      <c r="I1082" s="72">
        <f t="shared" si="315"/>
        <v>934</v>
      </c>
      <c r="J1082" s="72">
        <f t="shared" si="316"/>
        <v>407</v>
      </c>
      <c r="K1082" s="72">
        <f t="shared" si="317"/>
        <v>1009</v>
      </c>
      <c r="L1082" s="72">
        <f t="shared" si="318"/>
        <v>0</v>
      </c>
      <c r="M1082" s="72">
        <f t="shared" si="319"/>
        <v>659</v>
      </c>
      <c r="N1082" s="72">
        <v>0</v>
      </c>
      <c r="O1082" s="146">
        <f t="shared" si="320"/>
        <v>2.9469999999999996</v>
      </c>
      <c r="P1082" s="157">
        <f>10%</f>
        <v>0.1</v>
      </c>
      <c r="Q1082" s="146">
        <f t="shared" si="321"/>
        <v>0.21620000000000009</v>
      </c>
      <c r="R1082" s="146">
        <f t="shared" si="322"/>
        <v>0.44000000000000028</v>
      </c>
      <c r="S1082" s="146">
        <f t="shared" si="323"/>
        <v>0.13200000000000009</v>
      </c>
      <c r="T1082" s="146">
        <f t="shared" si="324"/>
        <v>0.13200000000000009</v>
      </c>
      <c r="U1082" s="146">
        <f t="shared" si="325"/>
        <v>0.13200000000000009</v>
      </c>
      <c r="V1082" s="146">
        <f t="shared" si="326"/>
        <v>0.13200000000000009</v>
      </c>
      <c r="W1082" s="146">
        <f t="shared" si="327"/>
        <v>0.13200000000000009</v>
      </c>
      <c r="X1082" s="146">
        <f t="shared" si="328"/>
        <v>0.79200000000000048</v>
      </c>
    </row>
    <row r="1083" spans="2:24" x14ac:dyDescent="0.2">
      <c r="B1083" s="1" t="str">
        <f t="shared" si="329"/>
        <v>雷系90</v>
      </c>
      <c r="C1083" s="72">
        <f t="shared" si="330"/>
        <v>90</v>
      </c>
      <c r="D1083" s="71" t="s">
        <v>3159</v>
      </c>
      <c r="E1083" s="72" t="str">
        <f t="shared" si="312"/>
        <v>电击</v>
      </c>
      <c r="F1083" s="72"/>
      <c r="G1083" s="72">
        <f t="shared" si="313"/>
        <v>1896</v>
      </c>
      <c r="H1083" s="72">
        <f t="shared" si="314"/>
        <v>334</v>
      </c>
      <c r="I1083" s="72">
        <f t="shared" si="315"/>
        <v>955</v>
      </c>
      <c r="J1083" s="72">
        <f t="shared" si="316"/>
        <v>414</v>
      </c>
      <c r="K1083" s="72">
        <f t="shared" si="317"/>
        <v>1032</v>
      </c>
      <c r="L1083" s="72">
        <f t="shared" si="318"/>
        <v>0</v>
      </c>
      <c r="M1083" s="72">
        <f t="shared" si="319"/>
        <v>670</v>
      </c>
      <c r="N1083" s="72">
        <v>0</v>
      </c>
      <c r="O1083" s="146">
        <f t="shared" si="320"/>
        <v>2.9699999999999998</v>
      </c>
      <c r="P1083" s="157">
        <f>10%</f>
        <v>0.1</v>
      </c>
      <c r="Q1083" s="146">
        <f t="shared" si="321"/>
        <v>0.21735000000000007</v>
      </c>
      <c r="R1083" s="146">
        <f t="shared" si="322"/>
        <v>0.44500000000000028</v>
      </c>
      <c r="S1083" s="146">
        <f t="shared" si="323"/>
        <v>0.13350000000000009</v>
      </c>
      <c r="T1083" s="146">
        <f t="shared" si="324"/>
        <v>0.13350000000000009</v>
      </c>
      <c r="U1083" s="146">
        <f t="shared" si="325"/>
        <v>0.13350000000000009</v>
      </c>
      <c r="V1083" s="146">
        <f t="shared" si="326"/>
        <v>0.13350000000000009</v>
      </c>
      <c r="W1083" s="146">
        <f t="shared" si="327"/>
        <v>0.13350000000000009</v>
      </c>
      <c r="X1083" s="146">
        <f t="shared" si="328"/>
        <v>0.8010000000000006</v>
      </c>
    </row>
    <row r="1084" spans="2:24" x14ac:dyDescent="0.2">
      <c r="B1084" s="1" t="str">
        <f t="shared" si="329"/>
        <v>雷系91</v>
      </c>
      <c r="C1084" s="72">
        <f t="shared" si="330"/>
        <v>91</v>
      </c>
      <c r="D1084" s="71" t="s">
        <v>3159</v>
      </c>
      <c r="E1084" s="72" t="str">
        <f t="shared" si="312"/>
        <v>电击</v>
      </c>
      <c r="F1084" s="72"/>
      <c r="G1084" s="72">
        <f t="shared" si="313"/>
        <v>1926</v>
      </c>
      <c r="H1084" s="72">
        <f t="shared" si="314"/>
        <v>339</v>
      </c>
      <c r="I1084" s="72">
        <f t="shared" si="315"/>
        <v>977</v>
      </c>
      <c r="J1084" s="72">
        <f t="shared" si="316"/>
        <v>422</v>
      </c>
      <c r="K1084" s="72">
        <f t="shared" si="317"/>
        <v>1057</v>
      </c>
      <c r="L1084" s="72">
        <f t="shared" si="318"/>
        <v>0</v>
      </c>
      <c r="M1084" s="72">
        <f t="shared" si="319"/>
        <v>681</v>
      </c>
      <c r="N1084" s="72">
        <v>0</v>
      </c>
      <c r="O1084" s="146">
        <f t="shared" si="320"/>
        <v>2.9929999999999999</v>
      </c>
      <c r="P1084" s="157">
        <f>10%</f>
        <v>0.1</v>
      </c>
      <c r="Q1084" s="146">
        <f t="shared" si="321"/>
        <v>0.21850000000000008</v>
      </c>
      <c r="R1084" s="146">
        <f t="shared" si="322"/>
        <v>0.45000000000000029</v>
      </c>
      <c r="S1084" s="146">
        <f t="shared" si="323"/>
        <v>0.13500000000000009</v>
      </c>
      <c r="T1084" s="146">
        <f t="shared" si="324"/>
        <v>0.13500000000000009</v>
      </c>
      <c r="U1084" s="146">
        <f t="shared" si="325"/>
        <v>0.13500000000000009</v>
      </c>
      <c r="V1084" s="146">
        <f t="shared" si="326"/>
        <v>0.13500000000000009</v>
      </c>
      <c r="W1084" s="146">
        <f t="shared" si="327"/>
        <v>0.13500000000000009</v>
      </c>
      <c r="X1084" s="146">
        <f t="shared" si="328"/>
        <v>0.8100000000000005</v>
      </c>
    </row>
    <row r="1085" spans="2:24" x14ac:dyDescent="0.2">
      <c r="B1085" s="1" t="str">
        <f t="shared" si="329"/>
        <v>雷系92</v>
      </c>
      <c r="C1085" s="72">
        <f t="shared" si="330"/>
        <v>92</v>
      </c>
      <c r="D1085" s="71" t="s">
        <v>3159</v>
      </c>
      <c r="E1085" s="72" t="str">
        <f t="shared" si="312"/>
        <v>电击</v>
      </c>
      <c r="F1085" s="72"/>
      <c r="G1085" s="72">
        <f t="shared" si="313"/>
        <v>1956</v>
      </c>
      <c r="H1085" s="72">
        <f t="shared" si="314"/>
        <v>344</v>
      </c>
      <c r="I1085" s="72">
        <f t="shared" si="315"/>
        <v>999</v>
      </c>
      <c r="J1085" s="72">
        <f t="shared" si="316"/>
        <v>429</v>
      </c>
      <c r="K1085" s="72">
        <f t="shared" si="317"/>
        <v>1081</v>
      </c>
      <c r="L1085" s="72">
        <f t="shared" si="318"/>
        <v>0</v>
      </c>
      <c r="M1085" s="72">
        <f t="shared" si="319"/>
        <v>692</v>
      </c>
      <c r="N1085" s="72">
        <v>0</v>
      </c>
      <c r="O1085" s="146">
        <f t="shared" si="320"/>
        <v>3.016</v>
      </c>
      <c r="P1085" s="157">
        <f>10%</f>
        <v>0.1</v>
      </c>
      <c r="Q1085" s="146">
        <f t="shared" si="321"/>
        <v>0.2196500000000001</v>
      </c>
      <c r="R1085" s="146">
        <f t="shared" si="322"/>
        <v>0.45500000000000029</v>
      </c>
      <c r="S1085" s="146">
        <f t="shared" si="323"/>
        <v>0.13650000000000009</v>
      </c>
      <c r="T1085" s="146">
        <f t="shared" si="324"/>
        <v>0.13650000000000009</v>
      </c>
      <c r="U1085" s="146">
        <f t="shared" si="325"/>
        <v>0.13650000000000009</v>
      </c>
      <c r="V1085" s="146">
        <f t="shared" si="326"/>
        <v>0.13650000000000009</v>
      </c>
      <c r="W1085" s="146">
        <f t="shared" si="327"/>
        <v>0.13650000000000009</v>
      </c>
      <c r="X1085" s="146">
        <f t="shared" si="328"/>
        <v>0.81900000000000062</v>
      </c>
    </row>
    <row r="1086" spans="2:24" x14ac:dyDescent="0.2">
      <c r="B1086" s="1" t="str">
        <f t="shared" si="329"/>
        <v>雷系93</v>
      </c>
      <c r="C1086" s="72">
        <f t="shared" si="330"/>
        <v>93</v>
      </c>
      <c r="D1086" s="71" t="s">
        <v>3159</v>
      </c>
      <c r="E1086" s="72" t="str">
        <f t="shared" si="312"/>
        <v>电击</v>
      </c>
      <c r="F1086" s="72"/>
      <c r="G1086" s="72">
        <f t="shared" si="313"/>
        <v>1986</v>
      </c>
      <c r="H1086" s="72">
        <f t="shared" si="314"/>
        <v>349</v>
      </c>
      <c r="I1086" s="72">
        <f t="shared" si="315"/>
        <v>1023</v>
      </c>
      <c r="J1086" s="72">
        <f t="shared" si="316"/>
        <v>437</v>
      </c>
      <c r="K1086" s="72">
        <f t="shared" si="317"/>
        <v>1105</v>
      </c>
      <c r="L1086" s="72">
        <f t="shared" si="318"/>
        <v>0</v>
      </c>
      <c r="M1086" s="72">
        <f t="shared" si="319"/>
        <v>704</v>
      </c>
      <c r="N1086" s="72">
        <v>0</v>
      </c>
      <c r="O1086" s="146">
        <f t="shared" si="320"/>
        <v>3.0389999999999997</v>
      </c>
      <c r="P1086" s="157">
        <f>10%</f>
        <v>0.1</v>
      </c>
      <c r="Q1086" s="146">
        <f t="shared" si="321"/>
        <v>0.22080000000000008</v>
      </c>
      <c r="R1086" s="146">
        <f t="shared" si="322"/>
        <v>0.4600000000000003</v>
      </c>
      <c r="S1086" s="146">
        <f t="shared" si="323"/>
        <v>0.13800000000000009</v>
      </c>
      <c r="T1086" s="146">
        <f t="shared" si="324"/>
        <v>0.13800000000000009</v>
      </c>
      <c r="U1086" s="146">
        <f t="shared" si="325"/>
        <v>0.13800000000000009</v>
      </c>
      <c r="V1086" s="146">
        <f t="shared" si="326"/>
        <v>0.13800000000000009</v>
      </c>
      <c r="W1086" s="146">
        <f t="shared" si="327"/>
        <v>0.13800000000000009</v>
      </c>
      <c r="X1086" s="146">
        <f t="shared" si="328"/>
        <v>0.82800000000000051</v>
      </c>
    </row>
    <row r="1087" spans="2:24" x14ac:dyDescent="0.2">
      <c r="B1087" s="1" t="str">
        <f t="shared" si="329"/>
        <v>雷系94</v>
      </c>
      <c r="C1087" s="72">
        <f t="shared" si="330"/>
        <v>94</v>
      </c>
      <c r="D1087" s="71" t="s">
        <v>3159</v>
      </c>
      <c r="E1087" s="72" t="str">
        <f t="shared" si="312"/>
        <v>电击</v>
      </c>
      <c r="F1087" s="72"/>
      <c r="G1087" s="72">
        <f t="shared" si="313"/>
        <v>2017</v>
      </c>
      <c r="H1087" s="72">
        <f t="shared" si="314"/>
        <v>354</v>
      </c>
      <c r="I1087" s="72">
        <f t="shared" si="315"/>
        <v>1045</v>
      </c>
      <c r="J1087" s="72">
        <f t="shared" si="316"/>
        <v>444</v>
      </c>
      <c r="K1087" s="72">
        <f t="shared" si="317"/>
        <v>1130</v>
      </c>
      <c r="L1087" s="72">
        <f t="shared" si="318"/>
        <v>0</v>
      </c>
      <c r="M1087" s="72">
        <f t="shared" si="319"/>
        <v>716</v>
      </c>
      <c r="N1087" s="72">
        <v>0</v>
      </c>
      <c r="O1087" s="146">
        <f t="shared" si="320"/>
        <v>3.0619999999999998</v>
      </c>
      <c r="P1087" s="157">
        <f>10%</f>
        <v>0.1</v>
      </c>
      <c r="Q1087" s="146">
        <f t="shared" si="321"/>
        <v>0.22195000000000009</v>
      </c>
      <c r="R1087" s="146">
        <f t="shared" si="322"/>
        <v>0.4650000000000003</v>
      </c>
      <c r="S1087" s="146">
        <f t="shared" si="323"/>
        <v>0.1395000000000001</v>
      </c>
      <c r="T1087" s="146">
        <f t="shared" si="324"/>
        <v>0.1395000000000001</v>
      </c>
      <c r="U1087" s="146">
        <f t="shared" si="325"/>
        <v>0.1395000000000001</v>
      </c>
      <c r="V1087" s="146">
        <f t="shared" si="326"/>
        <v>0.1395000000000001</v>
      </c>
      <c r="W1087" s="146">
        <f t="shared" si="327"/>
        <v>0.1395000000000001</v>
      </c>
      <c r="X1087" s="146">
        <f t="shared" si="328"/>
        <v>0.83700000000000063</v>
      </c>
    </row>
    <row r="1088" spans="2:24" x14ac:dyDescent="0.2">
      <c r="B1088" s="1" t="str">
        <f t="shared" si="329"/>
        <v>雷系95</v>
      </c>
      <c r="C1088" s="72">
        <f t="shared" si="330"/>
        <v>95</v>
      </c>
      <c r="D1088" s="71" t="s">
        <v>3159</v>
      </c>
      <c r="E1088" s="72" t="str">
        <f t="shared" si="312"/>
        <v>电击</v>
      </c>
      <c r="F1088" s="72"/>
      <c r="G1088" s="72">
        <f t="shared" si="313"/>
        <v>2046</v>
      </c>
      <c r="H1088" s="72">
        <f t="shared" si="314"/>
        <v>359</v>
      </c>
      <c r="I1088" s="72">
        <f t="shared" si="315"/>
        <v>1070</v>
      </c>
      <c r="J1088" s="72">
        <f t="shared" si="316"/>
        <v>452</v>
      </c>
      <c r="K1088" s="72">
        <f t="shared" si="317"/>
        <v>1156</v>
      </c>
      <c r="L1088" s="72">
        <f t="shared" si="318"/>
        <v>0</v>
      </c>
      <c r="M1088" s="72">
        <f t="shared" si="319"/>
        <v>728</v>
      </c>
      <c r="N1088" s="72">
        <v>0</v>
      </c>
      <c r="O1088" s="146">
        <f t="shared" si="320"/>
        <v>3.0849999999999995</v>
      </c>
      <c r="P1088" s="157">
        <f>10%</f>
        <v>0.1</v>
      </c>
      <c r="Q1088" s="146">
        <f t="shared" si="321"/>
        <v>0.22310000000000008</v>
      </c>
      <c r="R1088" s="146">
        <f t="shared" si="322"/>
        <v>0.47000000000000031</v>
      </c>
      <c r="S1088" s="146">
        <f t="shared" si="323"/>
        <v>0.1410000000000001</v>
      </c>
      <c r="T1088" s="146">
        <f t="shared" si="324"/>
        <v>0.1410000000000001</v>
      </c>
      <c r="U1088" s="146">
        <f t="shared" si="325"/>
        <v>0.1410000000000001</v>
      </c>
      <c r="V1088" s="146">
        <f t="shared" si="326"/>
        <v>0.1410000000000001</v>
      </c>
      <c r="W1088" s="146">
        <f t="shared" si="327"/>
        <v>0.1410000000000001</v>
      </c>
      <c r="X1088" s="146">
        <f t="shared" si="328"/>
        <v>0.84600000000000053</v>
      </c>
    </row>
    <row r="1089" spans="2:24" x14ac:dyDescent="0.2">
      <c r="B1089" s="1" t="str">
        <f t="shared" si="329"/>
        <v>雷系96</v>
      </c>
      <c r="C1089" s="72">
        <f t="shared" si="330"/>
        <v>96</v>
      </c>
      <c r="D1089" s="71" t="s">
        <v>3159</v>
      </c>
      <c r="E1089" s="72" t="str">
        <f t="shared" si="312"/>
        <v>电击</v>
      </c>
      <c r="F1089" s="72"/>
      <c r="G1089" s="72">
        <f t="shared" si="313"/>
        <v>2077</v>
      </c>
      <c r="H1089" s="72">
        <f t="shared" si="314"/>
        <v>364</v>
      </c>
      <c r="I1089" s="72">
        <f t="shared" si="315"/>
        <v>1094</v>
      </c>
      <c r="J1089" s="72">
        <f t="shared" si="316"/>
        <v>459</v>
      </c>
      <c r="K1089" s="72">
        <f t="shared" si="317"/>
        <v>1182</v>
      </c>
      <c r="L1089" s="72">
        <f t="shared" si="318"/>
        <v>0</v>
      </c>
      <c r="M1089" s="72">
        <f t="shared" si="319"/>
        <v>740</v>
      </c>
      <c r="N1089" s="72">
        <v>0</v>
      </c>
      <c r="O1089" s="146">
        <f t="shared" si="320"/>
        <v>3.1079999999999997</v>
      </c>
      <c r="P1089" s="157">
        <f>10%</f>
        <v>0.1</v>
      </c>
      <c r="Q1089" s="146">
        <f t="shared" si="321"/>
        <v>0.22425000000000009</v>
      </c>
      <c r="R1089" s="146">
        <f t="shared" si="322"/>
        <v>0.47500000000000031</v>
      </c>
      <c r="S1089" s="146">
        <f t="shared" si="323"/>
        <v>0.1425000000000001</v>
      </c>
      <c r="T1089" s="146">
        <f t="shared" si="324"/>
        <v>0.1425000000000001</v>
      </c>
      <c r="U1089" s="146">
        <f t="shared" si="325"/>
        <v>0.1425000000000001</v>
      </c>
      <c r="V1089" s="146">
        <f t="shared" si="326"/>
        <v>0.1425000000000001</v>
      </c>
      <c r="W1089" s="146">
        <f t="shared" si="327"/>
        <v>0.1425000000000001</v>
      </c>
      <c r="X1089" s="146">
        <f t="shared" si="328"/>
        <v>0.85500000000000065</v>
      </c>
    </row>
    <row r="1090" spans="2:24" x14ac:dyDescent="0.2">
      <c r="B1090" s="1" t="str">
        <f t="shared" si="329"/>
        <v>雷系97</v>
      </c>
      <c r="C1090" s="72">
        <f t="shared" si="330"/>
        <v>97</v>
      </c>
      <c r="D1090" s="71" t="s">
        <v>3159</v>
      </c>
      <c r="E1090" s="72" t="str">
        <f t="shared" si="312"/>
        <v>电击</v>
      </c>
      <c r="F1090" s="72"/>
      <c r="G1090" s="72">
        <f t="shared" si="313"/>
        <v>2107</v>
      </c>
      <c r="H1090" s="72">
        <f t="shared" si="314"/>
        <v>369</v>
      </c>
      <c r="I1090" s="72">
        <f t="shared" si="315"/>
        <v>1118</v>
      </c>
      <c r="J1090" s="72">
        <f t="shared" si="316"/>
        <v>468</v>
      </c>
      <c r="K1090" s="72">
        <f t="shared" si="317"/>
        <v>1208</v>
      </c>
      <c r="L1090" s="72">
        <f t="shared" si="318"/>
        <v>0</v>
      </c>
      <c r="M1090" s="72">
        <f t="shared" si="319"/>
        <v>752</v>
      </c>
      <c r="N1090" s="72">
        <v>0</v>
      </c>
      <c r="O1090" s="146">
        <f t="shared" si="320"/>
        <v>3.1309999999999998</v>
      </c>
      <c r="P1090" s="157">
        <f>10%</f>
        <v>0.1</v>
      </c>
      <c r="Q1090" s="146">
        <f t="shared" si="321"/>
        <v>0.2254000000000001</v>
      </c>
      <c r="R1090" s="146">
        <f t="shared" si="322"/>
        <v>0.48000000000000032</v>
      </c>
      <c r="S1090" s="146">
        <f t="shared" si="323"/>
        <v>0.1440000000000001</v>
      </c>
      <c r="T1090" s="146">
        <f t="shared" si="324"/>
        <v>0.1440000000000001</v>
      </c>
      <c r="U1090" s="146">
        <f t="shared" si="325"/>
        <v>0.1440000000000001</v>
      </c>
      <c r="V1090" s="146">
        <f t="shared" si="326"/>
        <v>0.1440000000000001</v>
      </c>
      <c r="W1090" s="146">
        <f t="shared" si="327"/>
        <v>0.1440000000000001</v>
      </c>
      <c r="X1090" s="146">
        <f t="shared" si="328"/>
        <v>0.86400000000000055</v>
      </c>
    </row>
    <row r="1091" spans="2:24" x14ac:dyDescent="0.2">
      <c r="B1091" s="1" t="str">
        <f t="shared" si="329"/>
        <v>雷系98</v>
      </c>
      <c r="C1091" s="72">
        <f t="shared" si="330"/>
        <v>98</v>
      </c>
      <c r="D1091" s="71" t="s">
        <v>3159</v>
      </c>
      <c r="E1091" s="72" t="str">
        <f t="shared" si="312"/>
        <v>电击</v>
      </c>
      <c r="F1091" s="72"/>
      <c r="G1091" s="72">
        <f t="shared" si="313"/>
        <v>2136</v>
      </c>
      <c r="H1091" s="72">
        <f t="shared" si="314"/>
        <v>374</v>
      </c>
      <c r="I1091" s="72">
        <f t="shared" si="315"/>
        <v>1143</v>
      </c>
      <c r="J1091" s="72">
        <f t="shared" si="316"/>
        <v>475</v>
      </c>
      <c r="K1091" s="72">
        <f t="shared" si="317"/>
        <v>1236</v>
      </c>
      <c r="L1091" s="72">
        <f t="shared" si="318"/>
        <v>0</v>
      </c>
      <c r="M1091" s="72">
        <f t="shared" si="319"/>
        <v>764</v>
      </c>
      <c r="N1091" s="72">
        <v>0</v>
      </c>
      <c r="O1091" s="146">
        <f t="shared" si="320"/>
        <v>3.1539999999999995</v>
      </c>
      <c r="P1091" s="157">
        <f>10%</f>
        <v>0.1</v>
      </c>
      <c r="Q1091" s="146">
        <f t="shared" si="321"/>
        <v>0.22655000000000008</v>
      </c>
      <c r="R1091" s="146">
        <f t="shared" si="322"/>
        <v>0.48500000000000032</v>
      </c>
      <c r="S1091" s="146">
        <f t="shared" si="323"/>
        <v>0.1455000000000001</v>
      </c>
      <c r="T1091" s="146">
        <f t="shared" si="324"/>
        <v>0.1455000000000001</v>
      </c>
      <c r="U1091" s="146">
        <f t="shared" si="325"/>
        <v>0.1455000000000001</v>
      </c>
      <c r="V1091" s="146">
        <f t="shared" si="326"/>
        <v>0.1455000000000001</v>
      </c>
      <c r="W1091" s="146">
        <f t="shared" si="327"/>
        <v>0.1455000000000001</v>
      </c>
      <c r="X1091" s="146">
        <f t="shared" si="328"/>
        <v>0.87300000000000066</v>
      </c>
    </row>
    <row r="1092" spans="2:24" x14ac:dyDescent="0.2">
      <c r="B1092" s="1" t="str">
        <f t="shared" si="329"/>
        <v>雷系99</v>
      </c>
      <c r="C1092" s="72">
        <f t="shared" si="330"/>
        <v>99</v>
      </c>
      <c r="D1092" s="71" t="s">
        <v>3159</v>
      </c>
      <c r="E1092" s="72" t="str">
        <f>VLOOKUP(D1092,monster_per,2,FALSE)</f>
        <v>电击</v>
      </c>
      <c r="F1092" s="72"/>
      <c r="G1092" s="72">
        <f t="shared" si="313"/>
        <v>2166</v>
      </c>
      <c r="H1092" s="72">
        <f>INT(VLOOKUP($C1092,monster_lvl,3,FALSE)*(1+VLOOKUP($D1092,monster_per,4,FALSE)))</f>
        <v>379</v>
      </c>
      <c r="I1092" s="72">
        <f t="shared" si="315"/>
        <v>1169</v>
      </c>
      <c r="J1092" s="72">
        <f t="shared" si="316"/>
        <v>483</v>
      </c>
      <c r="K1092" s="72">
        <f t="shared" si="317"/>
        <v>1263</v>
      </c>
      <c r="L1092" s="72">
        <f t="shared" si="318"/>
        <v>0</v>
      </c>
      <c r="M1092" s="72">
        <f t="shared" si="319"/>
        <v>776</v>
      </c>
      <c r="N1092" s="72">
        <v>0</v>
      </c>
      <c r="O1092" s="146">
        <f t="shared" si="320"/>
        <v>3.1769999999999996</v>
      </c>
      <c r="P1092" s="157">
        <f>10%</f>
        <v>0.1</v>
      </c>
      <c r="Q1092" s="146">
        <f t="shared" si="321"/>
        <v>0.2277000000000001</v>
      </c>
      <c r="R1092" s="146">
        <f t="shared" si="322"/>
        <v>0.49000000000000032</v>
      </c>
      <c r="S1092" s="146">
        <f t="shared" si="323"/>
        <v>0.1470000000000001</v>
      </c>
      <c r="T1092" s="146">
        <f t="shared" si="324"/>
        <v>0.1470000000000001</v>
      </c>
      <c r="U1092" s="146">
        <f t="shared" si="325"/>
        <v>0.1470000000000001</v>
      </c>
      <c r="V1092" s="146">
        <f t="shared" si="326"/>
        <v>0.1470000000000001</v>
      </c>
      <c r="W1092" s="146">
        <f t="shared" si="327"/>
        <v>0.1470000000000001</v>
      </c>
      <c r="X1092" s="146">
        <f t="shared" si="328"/>
        <v>0.88200000000000056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T109"/>
  <sheetViews>
    <sheetView topLeftCell="E13" zoomScaleNormal="100" workbookViewId="0">
      <selection activeCell="J31" sqref="J31"/>
    </sheetView>
  </sheetViews>
  <sheetFormatPr defaultRowHeight="12.75" x14ac:dyDescent="0.2"/>
  <cols>
    <col min="1" max="1" width="25.625" style="1" customWidth="1"/>
    <col min="2" max="4" width="9" style="1"/>
    <col min="5" max="5" width="15.375" style="1" customWidth="1"/>
    <col min="6" max="12" width="9" style="1"/>
    <col min="13" max="13" width="9" style="120"/>
    <col min="14" max="14" width="11.875" style="120" bestFit="1" customWidth="1"/>
    <col min="15" max="16" width="9" style="120"/>
    <col min="17" max="45" width="9" style="1"/>
    <col min="46" max="46" width="19.25" style="1" customWidth="1"/>
    <col min="47" max="16384" width="9" style="1"/>
  </cols>
  <sheetData>
    <row r="1" spans="1:46" x14ac:dyDescent="0.2">
      <c r="A1" s="158" t="s">
        <v>3499</v>
      </c>
      <c r="B1" s="1">
        <v>3</v>
      </c>
    </row>
    <row r="2" spans="1:46" x14ac:dyDescent="0.2">
      <c r="A2" s="158" t="s">
        <v>3500</v>
      </c>
      <c r="B2" s="37">
        <v>7</v>
      </c>
      <c r="C2" s="37"/>
      <c r="D2" s="1">
        <v>1</v>
      </c>
      <c r="E2" s="1">
        <v>2</v>
      </c>
      <c r="F2" s="1">
        <v>3</v>
      </c>
      <c r="G2" s="1">
        <v>4</v>
      </c>
      <c r="H2" s="1">
        <v>5</v>
      </c>
      <c r="I2" s="1">
        <v>6</v>
      </c>
      <c r="J2" s="1">
        <v>7</v>
      </c>
      <c r="K2" s="1">
        <v>8</v>
      </c>
      <c r="L2" s="1">
        <v>9</v>
      </c>
      <c r="M2" s="1">
        <v>10</v>
      </c>
      <c r="N2" s="1">
        <v>11</v>
      </c>
      <c r="O2" s="1">
        <v>12</v>
      </c>
      <c r="P2" s="1">
        <v>13</v>
      </c>
      <c r="Q2" s="1">
        <v>14</v>
      </c>
      <c r="R2" s="1">
        <v>15</v>
      </c>
      <c r="S2" s="1">
        <v>16</v>
      </c>
      <c r="T2" s="1">
        <v>17</v>
      </c>
      <c r="U2" s="1">
        <v>18</v>
      </c>
      <c r="V2" s="1">
        <v>19</v>
      </c>
    </row>
    <row r="3" spans="1:46" x14ac:dyDescent="0.2">
      <c r="A3" s="158" t="s">
        <v>3502</v>
      </c>
      <c r="B3" s="158" t="s">
        <v>3501</v>
      </c>
      <c r="C3" s="158"/>
      <c r="D3" s="118" t="s">
        <v>2022</v>
      </c>
      <c r="E3" s="118" t="s">
        <v>2023</v>
      </c>
      <c r="F3" s="118" t="s">
        <v>2024</v>
      </c>
      <c r="G3" s="118" t="s">
        <v>2025</v>
      </c>
      <c r="H3" s="118" t="s">
        <v>3503</v>
      </c>
      <c r="I3" s="118" t="s">
        <v>1690</v>
      </c>
      <c r="J3" s="118" t="s">
        <v>3324</v>
      </c>
      <c r="K3" s="118" t="s">
        <v>3325</v>
      </c>
      <c r="L3" s="118" t="s">
        <v>3328</v>
      </c>
      <c r="M3" s="118" t="s">
        <v>2026</v>
      </c>
      <c r="N3" s="118" t="s">
        <v>2027</v>
      </c>
      <c r="O3" s="118" t="s">
        <v>2028</v>
      </c>
      <c r="P3" s="62" t="s">
        <v>2081</v>
      </c>
      <c r="Q3" s="71" t="s">
        <v>2082</v>
      </c>
      <c r="R3" s="71" t="s">
        <v>2083</v>
      </c>
      <c r="S3" s="71" t="s">
        <v>2084</v>
      </c>
      <c r="T3" s="71" t="s">
        <v>2085</v>
      </c>
      <c r="U3" s="71" t="s">
        <v>2086</v>
      </c>
      <c r="V3" s="71" t="s">
        <v>1606</v>
      </c>
      <c r="Y3" s="118" t="s">
        <v>3475</v>
      </c>
      <c r="Z3" s="118" t="s">
        <v>2030</v>
      </c>
      <c r="AA3" s="118" t="s">
        <v>2031</v>
      </c>
      <c r="AB3" s="118" t="s">
        <v>2032</v>
      </c>
      <c r="AC3" s="118" t="s">
        <v>2033</v>
      </c>
      <c r="AD3" s="118" t="s">
        <v>3326</v>
      </c>
      <c r="AE3" s="118" t="s">
        <v>3327</v>
      </c>
      <c r="AF3" s="118" t="s">
        <v>3497</v>
      </c>
      <c r="AG3" s="118" t="s">
        <v>3498</v>
      </c>
      <c r="AH3" s="118" t="s">
        <v>2026</v>
      </c>
      <c r="AI3" s="118" t="s">
        <v>2027</v>
      </c>
      <c r="AJ3" s="118" t="s">
        <v>2028</v>
      </c>
      <c r="AK3" s="118" t="s">
        <v>3329</v>
      </c>
      <c r="AL3" s="118" t="s">
        <v>1935</v>
      </c>
      <c r="AM3" s="118" t="s">
        <v>1936</v>
      </c>
      <c r="AN3" s="118" t="s">
        <v>1937</v>
      </c>
      <c r="AO3" s="118" t="s">
        <v>1938</v>
      </c>
      <c r="AP3" s="119" t="s">
        <v>2029</v>
      </c>
      <c r="AQ3" s="118" t="s">
        <v>1940</v>
      </c>
      <c r="AR3" s="37" t="s">
        <v>3323</v>
      </c>
      <c r="AS3" s="37" t="s">
        <v>3330</v>
      </c>
      <c r="AT3" s="37" t="s">
        <v>3331</v>
      </c>
    </row>
    <row r="4" spans="1:46" x14ac:dyDescent="0.2">
      <c r="A4" s="1">
        <f>IF(D4/5+0.8&gt;2,2.5,D4/5+0.8)</f>
        <v>1</v>
      </c>
      <c r="B4" s="1">
        <f>IF(D4/5+2&gt;5,5,D4/5+2)</f>
        <v>2.2000000000000002</v>
      </c>
      <c r="C4" s="1">
        <f>ROUND(A4*(AD4/2-J4/4)*(1-R4)*AS4,0)</f>
        <v>11</v>
      </c>
      <c r="D4" s="72">
        <v>1</v>
      </c>
      <c r="E4" s="72">
        <f>ROUND((ROUND(B4*(AB4/2-H4/4)*((1-P4)+AR4*(1-R4)),0)+ROUND(A4*(AD4/2-J4/4)*(1-R4)*AS4,0))/2,0)</f>
        <v>10</v>
      </c>
      <c r="F4" s="72">
        <f>INT(AA4)</f>
        <v>8</v>
      </c>
      <c r="G4" s="72">
        <f>ROUND(2*Z4/($B$2*(1-AK4))+AC4/2,0)+10</f>
        <v>21</v>
      </c>
      <c r="H4" s="72">
        <f>INT(AC4/2)</f>
        <v>5</v>
      </c>
      <c r="I4" s="72">
        <f>ROUND(2*Z4/($B$1*AS4*(1-AL4))+AE4/2,0)+10</f>
        <v>16</v>
      </c>
      <c r="J4" s="72">
        <v>0</v>
      </c>
      <c r="K4" s="72">
        <f>AF4</f>
        <v>3</v>
      </c>
      <c r="L4" s="72">
        <v>0</v>
      </c>
      <c r="M4" s="121">
        <f>AH4</f>
        <v>0.92300000000000004</v>
      </c>
      <c r="N4" s="121">
        <f>AI4</f>
        <v>0.10600000000000001</v>
      </c>
      <c r="O4" s="121">
        <f>AJ4</f>
        <v>0.1</v>
      </c>
      <c r="P4" s="121">
        <v>0</v>
      </c>
      <c r="Q4" s="121">
        <f t="shared" ref="Q4:V4" si="0">P4</f>
        <v>0</v>
      </c>
      <c r="R4" s="121">
        <f t="shared" si="0"/>
        <v>0</v>
      </c>
      <c r="S4" s="121">
        <f t="shared" si="0"/>
        <v>0</v>
      </c>
      <c r="T4" s="121">
        <f t="shared" si="0"/>
        <v>0</v>
      </c>
      <c r="U4" s="121">
        <f t="shared" si="0"/>
        <v>0</v>
      </c>
      <c r="V4" s="121">
        <f t="shared" si="0"/>
        <v>0</v>
      </c>
      <c r="W4" s="120"/>
      <c r="Y4" s="72">
        <v>1</v>
      </c>
      <c r="Z4" s="16">
        <v>19.600000000000001</v>
      </c>
      <c r="AA4" s="16">
        <v>8.6999999999999993</v>
      </c>
      <c r="AB4" s="16">
        <v>10.4</v>
      </c>
      <c r="AC4" s="16">
        <v>10.7</v>
      </c>
      <c r="AD4" s="16">
        <v>8.4</v>
      </c>
      <c r="AE4" s="16">
        <v>2.2999999999999998</v>
      </c>
      <c r="AF4" s="72">
        <f>VLOOKUP("下级职业",professionGrow,敏捷,FALSE)*$Y4</f>
        <v>3</v>
      </c>
      <c r="AG4" s="72">
        <v>0</v>
      </c>
      <c r="AH4" s="121">
        <f>90%+(Y4*2.3)%</f>
        <v>0.92300000000000004</v>
      </c>
      <c r="AI4" s="121">
        <f>10%+AF4/500</f>
        <v>0.10600000000000001</v>
      </c>
      <c r="AJ4" s="121">
        <v>0.1</v>
      </c>
      <c r="AK4" s="121">
        <f>AL4</f>
        <v>0</v>
      </c>
      <c r="AL4" s="121">
        <v>0</v>
      </c>
      <c r="AM4" s="121">
        <v>0</v>
      </c>
      <c r="AN4" s="121">
        <v>0</v>
      </c>
      <c r="AO4" s="121">
        <v>0</v>
      </c>
      <c r="AP4" s="121">
        <v>0</v>
      </c>
      <c r="AQ4" s="121">
        <v>0</v>
      </c>
      <c r="AR4" s="1">
        <v>0.01</v>
      </c>
      <c r="AS4" s="1">
        <v>2.5</v>
      </c>
    </row>
    <row r="5" spans="1:46" x14ac:dyDescent="0.2">
      <c r="A5" s="1">
        <f t="shared" ref="A5:A68" si="1">IF(D5/5+0.8&gt;2,2.5,D5/5+0.8)</f>
        <v>1.2000000000000002</v>
      </c>
      <c r="B5" s="1">
        <f t="shared" ref="B5:B68" si="2">IF(D5/5+2&gt;5,5,D5/5+2)</f>
        <v>2.4</v>
      </c>
      <c r="C5" s="1">
        <f t="shared" ref="C5:C68" si="3">ROUND(A5*(AD5/2-J5/4)*(1-R5)*AS5,0)</f>
        <v>15</v>
      </c>
      <c r="D5" s="72">
        <v>2</v>
      </c>
      <c r="E5" s="72">
        <f t="shared" ref="E5:E68" si="4">ROUND((ROUND(B5*(AB5/2-H5/4)*((1-P5)+AR5*(1-R5)),0)+ROUND(A5*(AD5/2-J5/4)*(1-R5)*AS5,0))/2,0)</f>
        <v>13</v>
      </c>
      <c r="F5" s="72">
        <f t="shared" ref="F5:F68" si="5">AA5</f>
        <v>10</v>
      </c>
      <c r="G5" s="72">
        <f t="shared" ref="G5:G68" si="6">ROUND(2*Z5/($B$2*(1-AK5))+AC5/2,0)+10</f>
        <v>22</v>
      </c>
      <c r="H5" s="72">
        <f t="shared" ref="H5:H68" si="7">INT(AC5/2)</f>
        <v>6</v>
      </c>
      <c r="I5" s="72">
        <f t="shared" ref="I5:I68" si="8">ROUND(2*Z5/($B$1*AS5*(1-AL5))+AE5/2,0)+10</f>
        <v>18</v>
      </c>
      <c r="J5" s="72">
        <v>0</v>
      </c>
      <c r="K5" s="72">
        <f t="shared" ref="K5:K68" si="9">AF5</f>
        <v>4</v>
      </c>
      <c r="L5" s="72">
        <v>0</v>
      </c>
      <c r="M5" s="121">
        <f t="shared" ref="M5:M68" si="10">AH5</f>
        <v>0.94600000000000006</v>
      </c>
      <c r="N5" s="121">
        <f t="shared" ref="N5:N68" si="11">AI5</f>
        <v>0.10800000000000001</v>
      </c>
      <c r="O5" s="121">
        <f t="shared" ref="O5:O68" si="12">AJ5</f>
        <v>0.10100000000000001</v>
      </c>
      <c r="P5" s="121">
        <f>P4+0.005</f>
        <v>5.0000000000000001E-3</v>
      </c>
      <c r="Q5" s="121">
        <f t="shared" ref="Q5:V5" si="13">Q4+0.003</f>
        <v>3.0000000000000001E-3</v>
      </c>
      <c r="R5" s="121">
        <f t="shared" si="13"/>
        <v>3.0000000000000001E-3</v>
      </c>
      <c r="S5" s="121">
        <f t="shared" si="13"/>
        <v>3.0000000000000001E-3</v>
      </c>
      <c r="T5" s="121">
        <f t="shared" si="13"/>
        <v>3.0000000000000001E-3</v>
      </c>
      <c r="U5" s="121">
        <f t="shared" si="13"/>
        <v>3.0000000000000001E-3</v>
      </c>
      <c r="V5" s="121">
        <f t="shared" si="13"/>
        <v>3.0000000000000001E-3</v>
      </c>
      <c r="W5" s="120"/>
      <c r="Y5" s="72">
        <v>2</v>
      </c>
      <c r="Z5" s="72">
        <f>ROUND(Z4+$Y5^0.675,0)</f>
        <v>21</v>
      </c>
      <c r="AA5" s="72">
        <f>ROUND(AA4+$Y5^0.35,0)</f>
        <v>10</v>
      </c>
      <c r="AB5" s="72">
        <f>ROUND(AB4+$Y5^0.632,0)</f>
        <v>12</v>
      </c>
      <c r="AC5" s="72">
        <f>ROUND(AC4+$Y5^0.62,0)</f>
        <v>12</v>
      </c>
      <c r="AD5" s="72">
        <f>ROUND(AD4+$Y5^0.635,0)</f>
        <v>10</v>
      </c>
      <c r="AE5" s="72">
        <f>ROUND(AE4+$Y5^0.57,0)</f>
        <v>4</v>
      </c>
      <c r="AF5" s="72">
        <f>ROUND(AF4+$Y5^0.54,0)</f>
        <v>4</v>
      </c>
      <c r="AG5" s="72">
        <v>0</v>
      </c>
      <c r="AH5" s="121">
        <f t="shared" ref="AH5:AH68" si="14">90%+(Y5*2.3)%</f>
        <v>0.94600000000000006</v>
      </c>
      <c r="AI5" s="121">
        <f t="shared" ref="AI5:AI68" si="15">10%+AF5/500</f>
        <v>0.10800000000000001</v>
      </c>
      <c r="AJ5" s="121">
        <f>AJ4+0.1%</f>
        <v>0.10100000000000001</v>
      </c>
      <c r="AK5" s="121">
        <f t="shared" ref="AK5:AK68" si="16">AL5</f>
        <v>5.0000000000000001E-3</v>
      </c>
      <c r="AL5" s="121">
        <f t="shared" ref="AL5:AQ5" si="17">AL4+0.5%</f>
        <v>5.0000000000000001E-3</v>
      </c>
      <c r="AM5" s="121">
        <f t="shared" si="17"/>
        <v>5.0000000000000001E-3</v>
      </c>
      <c r="AN5" s="121">
        <f t="shared" si="17"/>
        <v>5.0000000000000001E-3</v>
      </c>
      <c r="AO5" s="121">
        <f t="shared" si="17"/>
        <v>5.0000000000000001E-3</v>
      </c>
      <c r="AP5" s="121">
        <f t="shared" si="17"/>
        <v>5.0000000000000001E-3</v>
      </c>
      <c r="AQ5" s="121">
        <f t="shared" si="17"/>
        <v>5.0000000000000001E-3</v>
      </c>
      <c r="AR5" s="1">
        <f>AR4+0.01</f>
        <v>0.02</v>
      </c>
      <c r="AS5" s="1">
        <v>2.5</v>
      </c>
    </row>
    <row r="6" spans="1:46" x14ac:dyDescent="0.2">
      <c r="A6" s="1">
        <f t="shared" si="1"/>
        <v>1.4</v>
      </c>
      <c r="B6" s="1">
        <f t="shared" si="2"/>
        <v>2.6</v>
      </c>
      <c r="C6" s="1">
        <f t="shared" si="3"/>
        <v>21</v>
      </c>
      <c r="D6" s="72">
        <v>3</v>
      </c>
      <c r="E6" s="72">
        <f t="shared" si="4"/>
        <v>18</v>
      </c>
      <c r="F6" s="72">
        <f t="shared" si="5"/>
        <v>11</v>
      </c>
      <c r="G6" s="72">
        <f t="shared" si="6"/>
        <v>24</v>
      </c>
      <c r="H6" s="72">
        <f t="shared" si="7"/>
        <v>7</v>
      </c>
      <c r="I6" s="72">
        <f t="shared" si="8"/>
        <v>19</v>
      </c>
      <c r="J6" s="72">
        <v>0</v>
      </c>
      <c r="K6" s="72">
        <f t="shared" si="9"/>
        <v>6</v>
      </c>
      <c r="L6" s="72">
        <v>0</v>
      </c>
      <c r="M6" s="121">
        <f t="shared" si="10"/>
        <v>0.96899999999999997</v>
      </c>
      <c r="N6" s="121">
        <f t="shared" si="11"/>
        <v>0.112</v>
      </c>
      <c r="O6" s="121">
        <f t="shared" si="12"/>
        <v>0.10200000000000001</v>
      </c>
      <c r="P6" s="121">
        <f t="shared" ref="P6:P69" si="18">P5+0.005</f>
        <v>0.01</v>
      </c>
      <c r="Q6" s="121">
        <f t="shared" ref="Q6:Q69" si="19">Q5+0.003</f>
        <v>6.0000000000000001E-3</v>
      </c>
      <c r="R6" s="121">
        <f t="shared" ref="R6:R69" si="20">R5+0.003</f>
        <v>6.0000000000000001E-3</v>
      </c>
      <c r="S6" s="121">
        <f t="shared" ref="S6:S69" si="21">S5+0.003</f>
        <v>6.0000000000000001E-3</v>
      </c>
      <c r="T6" s="121">
        <f t="shared" ref="T6:T69" si="22">T5+0.003</f>
        <v>6.0000000000000001E-3</v>
      </c>
      <c r="U6" s="121">
        <f t="shared" ref="U6:U69" si="23">U5+0.003</f>
        <v>6.0000000000000001E-3</v>
      </c>
      <c r="V6" s="121">
        <f t="shared" ref="V6:V69" si="24">V5+0.003</f>
        <v>6.0000000000000001E-3</v>
      </c>
      <c r="W6" s="120"/>
      <c r="Y6" s="72">
        <v>3</v>
      </c>
      <c r="Z6" s="72">
        <f t="shared" ref="Z6:Z69" si="25">ROUND(Z5+$Y6^0.675,0)</f>
        <v>23</v>
      </c>
      <c r="AA6" s="72">
        <f t="shared" ref="AA6:AA69" si="26">ROUND(AA5+$Y6^0.35,0)</f>
        <v>11</v>
      </c>
      <c r="AB6" s="72">
        <f t="shared" ref="AB6:AB69" si="27">ROUND(AB5+$Y6^0.632,0)</f>
        <v>14</v>
      </c>
      <c r="AC6" s="72">
        <f t="shared" ref="AC6:AC69" si="28">ROUND(AC5+$Y6^0.62,0)</f>
        <v>14</v>
      </c>
      <c r="AD6" s="72">
        <f t="shared" ref="AD6:AD69" si="29">ROUND(AD5+$Y6^0.635,0)</f>
        <v>12</v>
      </c>
      <c r="AE6" s="72">
        <f t="shared" ref="AE6:AE69" si="30">ROUND(AE5+$Y6^0.57,0)</f>
        <v>6</v>
      </c>
      <c r="AF6" s="72">
        <f t="shared" ref="AF6:AF69" si="31">ROUND(AF5+$Y6^0.54,0)</f>
        <v>6</v>
      </c>
      <c r="AG6" s="72">
        <v>0</v>
      </c>
      <c r="AH6" s="121">
        <f t="shared" si="14"/>
        <v>0.96899999999999997</v>
      </c>
      <c r="AI6" s="121">
        <f t="shared" si="15"/>
        <v>0.112</v>
      </c>
      <c r="AJ6" s="121">
        <f t="shared" ref="AJ6:AJ69" si="32">AJ5+0.1%</f>
        <v>0.10200000000000001</v>
      </c>
      <c r="AK6" s="121">
        <f t="shared" si="16"/>
        <v>0.01</v>
      </c>
      <c r="AL6" s="121">
        <f t="shared" ref="AL6:AL69" si="33">AL5+0.5%</f>
        <v>0.01</v>
      </c>
      <c r="AM6" s="121">
        <f t="shared" ref="AM6:AM69" si="34">AM5+0.5%</f>
        <v>0.01</v>
      </c>
      <c r="AN6" s="121">
        <f t="shared" ref="AN6:AN69" si="35">AN5+0.5%</f>
        <v>0.01</v>
      </c>
      <c r="AO6" s="121">
        <f t="shared" ref="AO6:AO69" si="36">AO5+0.5%</f>
        <v>0.01</v>
      </c>
      <c r="AP6" s="121">
        <f t="shared" ref="AP6:AP69" si="37">AP5+0.5%</f>
        <v>0.01</v>
      </c>
      <c r="AQ6" s="121">
        <f t="shared" ref="AQ6:AQ69" si="38">AQ5+0.5%</f>
        <v>0.01</v>
      </c>
      <c r="AR6" s="1">
        <f t="shared" ref="AR6:AR69" si="39">AR5+0.01</f>
        <v>0.03</v>
      </c>
      <c r="AS6" s="1">
        <v>2.5</v>
      </c>
    </row>
    <row r="7" spans="1:46" x14ac:dyDescent="0.2">
      <c r="A7" s="1">
        <f t="shared" si="1"/>
        <v>1.6</v>
      </c>
      <c r="B7" s="1">
        <f t="shared" si="2"/>
        <v>2.8</v>
      </c>
      <c r="C7" s="1">
        <f t="shared" si="3"/>
        <v>28</v>
      </c>
      <c r="D7" s="72">
        <v>4</v>
      </c>
      <c r="E7" s="72">
        <f t="shared" si="4"/>
        <v>23</v>
      </c>
      <c r="F7" s="72">
        <f t="shared" si="5"/>
        <v>13</v>
      </c>
      <c r="G7" s="72">
        <f t="shared" si="6"/>
        <v>26</v>
      </c>
      <c r="H7" s="72">
        <f t="shared" si="7"/>
        <v>8</v>
      </c>
      <c r="I7" s="72">
        <f t="shared" si="8"/>
        <v>21</v>
      </c>
      <c r="J7" s="72">
        <v>0</v>
      </c>
      <c r="K7" s="72">
        <f t="shared" si="9"/>
        <v>8</v>
      </c>
      <c r="L7" s="72">
        <v>0</v>
      </c>
      <c r="M7" s="121">
        <f t="shared" si="10"/>
        <v>0.99199999999999999</v>
      </c>
      <c r="N7" s="121">
        <f t="shared" si="11"/>
        <v>0.11600000000000001</v>
      </c>
      <c r="O7" s="121">
        <f t="shared" si="12"/>
        <v>0.10300000000000001</v>
      </c>
      <c r="P7" s="121">
        <f t="shared" si="18"/>
        <v>1.4999999999999999E-2</v>
      </c>
      <c r="Q7" s="121">
        <f t="shared" si="19"/>
        <v>9.0000000000000011E-3</v>
      </c>
      <c r="R7" s="121">
        <f t="shared" si="20"/>
        <v>9.0000000000000011E-3</v>
      </c>
      <c r="S7" s="121">
        <f t="shared" si="21"/>
        <v>9.0000000000000011E-3</v>
      </c>
      <c r="T7" s="121">
        <f t="shared" si="22"/>
        <v>9.0000000000000011E-3</v>
      </c>
      <c r="U7" s="121">
        <f t="shared" si="23"/>
        <v>9.0000000000000011E-3</v>
      </c>
      <c r="V7" s="121">
        <f t="shared" si="24"/>
        <v>9.0000000000000011E-3</v>
      </c>
      <c r="W7" s="120"/>
      <c r="Y7" s="72">
        <v>4</v>
      </c>
      <c r="Z7" s="72">
        <f t="shared" si="25"/>
        <v>26</v>
      </c>
      <c r="AA7" s="72">
        <f t="shared" si="26"/>
        <v>13</v>
      </c>
      <c r="AB7" s="72">
        <f t="shared" si="27"/>
        <v>16</v>
      </c>
      <c r="AC7" s="72">
        <f t="shared" si="28"/>
        <v>16</v>
      </c>
      <c r="AD7" s="72">
        <f t="shared" si="29"/>
        <v>14</v>
      </c>
      <c r="AE7" s="72">
        <f t="shared" si="30"/>
        <v>8</v>
      </c>
      <c r="AF7" s="72">
        <f t="shared" si="31"/>
        <v>8</v>
      </c>
      <c r="AG7" s="72">
        <v>0</v>
      </c>
      <c r="AH7" s="121">
        <f t="shared" si="14"/>
        <v>0.99199999999999999</v>
      </c>
      <c r="AI7" s="121">
        <f t="shared" si="15"/>
        <v>0.11600000000000001</v>
      </c>
      <c r="AJ7" s="121">
        <f t="shared" si="32"/>
        <v>0.10300000000000001</v>
      </c>
      <c r="AK7" s="121">
        <f t="shared" si="16"/>
        <v>1.4999999999999999E-2</v>
      </c>
      <c r="AL7" s="121">
        <f t="shared" si="33"/>
        <v>1.4999999999999999E-2</v>
      </c>
      <c r="AM7" s="121">
        <f t="shared" si="34"/>
        <v>1.4999999999999999E-2</v>
      </c>
      <c r="AN7" s="121">
        <f t="shared" si="35"/>
        <v>1.4999999999999999E-2</v>
      </c>
      <c r="AO7" s="121">
        <f t="shared" si="36"/>
        <v>1.4999999999999999E-2</v>
      </c>
      <c r="AP7" s="121">
        <f t="shared" si="37"/>
        <v>1.4999999999999999E-2</v>
      </c>
      <c r="AQ7" s="121">
        <f t="shared" si="38"/>
        <v>1.4999999999999999E-2</v>
      </c>
      <c r="AR7" s="1">
        <f t="shared" si="39"/>
        <v>0.04</v>
      </c>
      <c r="AS7" s="1">
        <v>2.5</v>
      </c>
    </row>
    <row r="8" spans="1:46" x14ac:dyDescent="0.2">
      <c r="A8" s="1">
        <f t="shared" si="1"/>
        <v>1.8</v>
      </c>
      <c r="B8" s="1">
        <f t="shared" si="2"/>
        <v>3</v>
      </c>
      <c r="C8" s="1">
        <f t="shared" si="3"/>
        <v>38</v>
      </c>
      <c r="D8" s="72">
        <v>5</v>
      </c>
      <c r="E8" s="72">
        <f t="shared" si="4"/>
        <v>30</v>
      </c>
      <c r="F8" s="72">
        <f t="shared" si="5"/>
        <v>15</v>
      </c>
      <c r="G8" s="72">
        <f t="shared" si="6"/>
        <v>28</v>
      </c>
      <c r="H8" s="72">
        <f t="shared" si="7"/>
        <v>9</v>
      </c>
      <c r="I8" s="72">
        <f t="shared" si="8"/>
        <v>23</v>
      </c>
      <c r="J8" s="72">
        <v>0</v>
      </c>
      <c r="K8" s="72">
        <f t="shared" si="9"/>
        <v>10</v>
      </c>
      <c r="L8" s="72">
        <v>0</v>
      </c>
      <c r="M8" s="121">
        <f t="shared" si="10"/>
        <v>1.0150000000000001</v>
      </c>
      <c r="N8" s="121">
        <f t="shared" si="11"/>
        <v>0.12000000000000001</v>
      </c>
      <c r="O8" s="121">
        <f t="shared" si="12"/>
        <v>0.10400000000000001</v>
      </c>
      <c r="P8" s="121">
        <f t="shared" si="18"/>
        <v>0.02</v>
      </c>
      <c r="Q8" s="121">
        <f t="shared" si="19"/>
        <v>1.2E-2</v>
      </c>
      <c r="R8" s="121">
        <f t="shared" si="20"/>
        <v>1.2E-2</v>
      </c>
      <c r="S8" s="121">
        <f t="shared" si="21"/>
        <v>1.2E-2</v>
      </c>
      <c r="T8" s="121">
        <f t="shared" si="22"/>
        <v>1.2E-2</v>
      </c>
      <c r="U8" s="121">
        <f t="shared" si="23"/>
        <v>1.2E-2</v>
      </c>
      <c r="V8" s="121">
        <f t="shared" si="24"/>
        <v>1.2E-2</v>
      </c>
      <c r="W8" s="120"/>
      <c r="Y8" s="72">
        <v>5</v>
      </c>
      <c r="Z8" s="72">
        <f t="shared" si="25"/>
        <v>29</v>
      </c>
      <c r="AA8" s="72">
        <f t="shared" si="26"/>
        <v>15</v>
      </c>
      <c r="AB8" s="72">
        <f t="shared" si="27"/>
        <v>19</v>
      </c>
      <c r="AC8" s="72">
        <f t="shared" si="28"/>
        <v>19</v>
      </c>
      <c r="AD8" s="72">
        <f t="shared" si="29"/>
        <v>17</v>
      </c>
      <c r="AE8" s="72">
        <f t="shared" si="30"/>
        <v>11</v>
      </c>
      <c r="AF8" s="72">
        <f t="shared" si="31"/>
        <v>10</v>
      </c>
      <c r="AG8" s="72">
        <v>0</v>
      </c>
      <c r="AH8" s="121">
        <f t="shared" si="14"/>
        <v>1.0150000000000001</v>
      </c>
      <c r="AI8" s="121">
        <f t="shared" si="15"/>
        <v>0.12000000000000001</v>
      </c>
      <c r="AJ8" s="121">
        <f t="shared" si="32"/>
        <v>0.10400000000000001</v>
      </c>
      <c r="AK8" s="121">
        <f t="shared" si="16"/>
        <v>0.02</v>
      </c>
      <c r="AL8" s="121">
        <f t="shared" si="33"/>
        <v>0.02</v>
      </c>
      <c r="AM8" s="121">
        <f t="shared" si="34"/>
        <v>0.02</v>
      </c>
      <c r="AN8" s="121">
        <f t="shared" si="35"/>
        <v>0.02</v>
      </c>
      <c r="AO8" s="121">
        <f t="shared" si="36"/>
        <v>0.02</v>
      </c>
      <c r="AP8" s="121">
        <f t="shared" si="37"/>
        <v>0.02</v>
      </c>
      <c r="AQ8" s="121">
        <f t="shared" si="38"/>
        <v>0.02</v>
      </c>
      <c r="AR8" s="1">
        <f t="shared" si="39"/>
        <v>0.05</v>
      </c>
      <c r="AS8" s="1">
        <v>2.5</v>
      </c>
    </row>
    <row r="9" spans="1:46" x14ac:dyDescent="0.2">
      <c r="A9" s="1">
        <f t="shared" si="1"/>
        <v>2</v>
      </c>
      <c r="B9" s="1">
        <f t="shared" si="2"/>
        <v>3.2</v>
      </c>
      <c r="C9" s="1">
        <f t="shared" si="3"/>
        <v>49</v>
      </c>
      <c r="D9" s="72">
        <v>6</v>
      </c>
      <c r="E9" s="72">
        <f t="shared" si="4"/>
        <v>38</v>
      </c>
      <c r="F9" s="72">
        <f t="shared" si="5"/>
        <v>17</v>
      </c>
      <c r="G9" s="72">
        <f t="shared" si="6"/>
        <v>30</v>
      </c>
      <c r="H9" s="72">
        <f t="shared" si="7"/>
        <v>11</v>
      </c>
      <c r="I9" s="72">
        <f t="shared" si="8"/>
        <v>26</v>
      </c>
      <c r="J9" s="72">
        <v>0</v>
      </c>
      <c r="K9" s="72">
        <f t="shared" si="9"/>
        <v>13</v>
      </c>
      <c r="L9" s="72">
        <v>0</v>
      </c>
      <c r="M9" s="121">
        <f t="shared" si="10"/>
        <v>1.038</v>
      </c>
      <c r="N9" s="121">
        <f t="shared" si="11"/>
        <v>0.126</v>
      </c>
      <c r="O9" s="121">
        <f t="shared" si="12"/>
        <v>0.10500000000000001</v>
      </c>
      <c r="P9" s="121">
        <f t="shared" si="18"/>
        <v>2.5000000000000001E-2</v>
      </c>
      <c r="Q9" s="121">
        <f t="shared" si="19"/>
        <v>1.4999999999999999E-2</v>
      </c>
      <c r="R9" s="121">
        <f t="shared" si="20"/>
        <v>1.4999999999999999E-2</v>
      </c>
      <c r="S9" s="121">
        <f t="shared" si="21"/>
        <v>1.4999999999999999E-2</v>
      </c>
      <c r="T9" s="121">
        <f t="shared" si="22"/>
        <v>1.4999999999999999E-2</v>
      </c>
      <c r="U9" s="121">
        <f t="shared" si="23"/>
        <v>1.4999999999999999E-2</v>
      </c>
      <c r="V9" s="121">
        <f t="shared" si="24"/>
        <v>1.4999999999999999E-2</v>
      </c>
      <c r="W9" s="120"/>
      <c r="Y9" s="72">
        <v>6</v>
      </c>
      <c r="Z9" s="72">
        <f t="shared" si="25"/>
        <v>32</v>
      </c>
      <c r="AA9" s="72">
        <f t="shared" si="26"/>
        <v>17</v>
      </c>
      <c r="AB9" s="72">
        <f t="shared" si="27"/>
        <v>22</v>
      </c>
      <c r="AC9" s="72">
        <f t="shared" si="28"/>
        <v>22</v>
      </c>
      <c r="AD9" s="72">
        <f t="shared" si="29"/>
        <v>20</v>
      </c>
      <c r="AE9" s="72">
        <f t="shared" si="30"/>
        <v>14</v>
      </c>
      <c r="AF9" s="72">
        <f t="shared" si="31"/>
        <v>13</v>
      </c>
      <c r="AG9" s="72">
        <v>0</v>
      </c>
      <c r="AH9" s="121">
        <f t="shared" si="14"/>
        <v>1.038</v>
      </c>
      <c r="AI9" s="121">
        <f t="shared" si="15"/>
        <v>0.126</v>
      </c>
      <c r="AJ9" s="121">
        <f t="shared" si="32"/>
        <v>0.10500000000000001</v>
      </c>
      <c r="AK9" s="121">
        <f t="shared" si="16"/>
        <v>2.5000000000000001E-2</v>
      </c>
      <c r="AL9" s="121">
        <f t="shared" si="33"/>
        <v>2.5000000000000001E-2</v>
      </c>
      <c r="AM9" s="121">
        <f t="shared" si="34"/>
        <v>2.5000000000000001E-2</v>
      </c>
      <c r="AN9" s="121">
        <f t="shared" si="35"/>
        <v>2.5000000000000001E-2</v>
      </c>
      <c r="AO9" s="121">
        <f t="shared" si="36"/>
        <v>2.5000000000000001E-2</v>
      </c>
      <c r="AP9" s="121">
        <f t="shared" si="37"/>
        <v>2.5000000000000001E-2</v>
      </c>
      <c r="AQ9" s="121">
        <f t="shared" si="38"/>
        <v>2.5000000000000001E-2</v>
      </c>
      <c r="AR9" s="1">
        <f t="shared" si="39"/>
        <v>6.0000000000000005E-2</v>
      </c>
      <c r="AS9" s="1">
        <v>2.5</v>
      </c>
    </row>
    <row r="10" spans="1:46" x14ac:dyDescent="0.2">
      <c r="A10" s="1">
        <f t="shared" si="1"/>
        <v>2.5</v>
      </c>
      <c r="B10" s="1">
        <f t="shared" si="2"/>
        <v>3.4</v>
      </c>
      <c r="C10" s="1">
        <f t="shared" si="3"/>
        <v>71</v>
      </c>
      <c r="D10" s="72">
        <v>7</v>
      </c>
      <c r="E10" s="72">
        <f t="shared" si="4"/>
        <v>53</v>
      </c>
      <c r="F10" s="72">
        <f t="shared" si="5"/>
        <v>19</v>
      </c>
      <c r="G10" s="72">
        <f t="shared" si="6"/>
        <v>33</v>
      </c>
      <c r="H10" s="72">
        <f t="shared" si="7"/>
        <v>12</v>
      </c>
      <c r="I10" s="72">
        <f t="shared" si="8"/>
        <v>28</v>
      </c>
      <c r="J10" s="72">
        <v>0</v>
      </c>
      <c r="K10" s="72">
        <f t="shared" si="9"/>
        <v>16</v>
      </c>
      <c r="L10" s="72">
        <v>0</v>
      </c>
      <c r="M10" s="121">
        <f t="shared" si="10"/>
        <v>1.0609999999999999</v>
      </c>
      <c r="N10" s="121">
        <f t="shared" si="11"/>
        <v>0.13200000000000001</v>
      </c>
      <c r="O10" s="121">
        <f t="shared" si="12"/>
        <v>0.10600000000000001</v>
      </c>
      <c r="P10" s="121">
        <f t="shared" si="18"/>
        <v>3.0000000000000002E-2</v>
      </c>
      <c r="Q10" s="121">
        <f t="shared" si="19"/>
        <v>1.7999999999999999E-2</v>
      </c>
      <c r="R10" s="121">
        <f t="shared" si="20"/>
        <v>1.7999999999999999E-2</v>
      </c>
      <c r="S10" s="121">
        <f t="shared" si="21"/>
        <v>1.7999999999999999E-2</v>
      </c>
      <c r="T10" s="121">
        <f t="shared" si="22"/>
        <v>1.7999999999999999E-2</v>
      </c>
      <c r="U10" s="121">
        <f t="shared" si="23"/>
        <v>1.7999999999999999E-2</v>
      </c>
      <c r="V10" s="121">
        <f t="shared" si="24"/>
        <v>1.7999999999999999E-2</v>
      </c>
      <c r="W10" s="120"/>
      <c r="Y10" s="72">
        <v>7</v>
      </c>
      <c r="Z10" s="72">
        <f t="shared" si="25"/>
        <v>36</v>
      </c>
      <c r="AA10" s="72">
        <f t="shared" si="26"/>
        <v>19</v>
      </c>
      <c r="AB10" s="72">
        <f t="shared" si="27"/>
        <v>25</v>
      </c>
      <c r="AC10" s="72">
        <f t="shared" si="28"/>
        <v>25</v>
      </c>
      <c r="AD10" s="72">
        <f t="shared" si="29"/>
        <v>23</v>
      </c>
      <c r="AE10" s="72">
        <f t="shared" si="30"/>
        <v>17</v>
      </c>
      <c r="AF10" s="72">
        <f t="shared" si="31"/>
        <v>16</v>
      </c>
      <c r="AG10" s="72">
        <v>0</v>
      </c>
      <c r="AH10" s="121">
        <f t="shared" si="14"/>
        <v>1.0609999999999999</v>
      </c>
      <c r="AI10" s="121">
        <f t="shared" si="15"/>
        <v>0.13200000000000001</v>
      </c>
      <c r="AJ10" s="121">
        <f t="shared" si="32"/>
        <v>0.10600000000000001</v>
      </c>
      <c r="AK10" s="121">
        <f t="shared" si="16"/>
        <v>3.0000000000000002E-2</v>
      </c>
      <c r="AL10" s="121">
        <f t="shared" si="33"/>
        <v>3.0000000000000002E-2</v>
      </c>
      <c r="AM10" s="121">
        <f t="shared" si="34"/>
        <v>3.0000000000000002E-2</v>
      </c>
      <c r="AN10" s="121">
        <f t="shared" si="35"/>
        <v>3.0000000000000002E-2</v>
      </c>
      <c r="AO10" s="121">
        <f t="shared" si="36"/>
        <v>3.0000000000000002E-2</v>
      </c>
      <c r="AP10" s="121">
        <f t="shared" si="37"/>
        <v>3.0000000000000002E-2</v>
      </c>
      <c r="AQ10" s="121">
        <f t="shared" si="38"/>
        <v>3.0000000000000002E-2</v>
      </c>
      <c r="AR10" s="1">
        <f t="shared" si="39"/>
        <v>7.0000000000000007E-2</v>
      </c>
      <c r="AS10" s="1">
        <v>2.5</v>
      </c>
    </row>
    <row r="11" spans="1:46" x14ac:dyDescent="0.2">
      <c r="A11" s="1">
        <f t="shared" si="1"/>
        <v>2.5</v>
      </c>
      <c r="B11" s="1">
        <f t="shared" si="2"/>
        <v>3.6</v>
      </c>
      <c r="C11" s="1">
        <f t="shared" si="3"/>
        <v>83</v>
      </c>
      <c r="D11" s="72">
        <v>8</v>
      </c>
      <c r="E11" s="72">
        <f t="shared" si="4"/>
        <v>62</v>
      </c>
      <c r="F11" s="72">
        <f t="shared" si="5"/>
        <v>21</v>
      </c>
      <c r="G11" s="72">
        <f t="shared" si="6"/>
        <v>36</v>
      </c>
      <c r="H11" s="72">
        <f t="shared" si="7"/>
        <v>14</v>
      </c>
      <c r="I11" s="72">
        <f t="shared" si="8"/>
        <v>31</v>
      </c>
      <c r="J11" s="72">
        <v>0</v>
      </c>
      <c r="K11" s="72">
        <f t="shared" si="9"/>
        <v>19</v>
      </c>
      <c r="L11" s="72">
        <v>0</v>
      </c>
      <c r="M11" s="121">
        <f t="shared" si="10"/>
        <v>1.0840000000000001</v>
      </c>
      <c r="N11" s="121">
        <f t="shared" si="11"/>
        <v>0.13800000000000001</v>
      </c>
      <c r="O11" s="121">
        <f t="shared" si="12"/>
        <v>0.10700000000000001</v>
      </c>
      <c r="P11" s="121">
        <f t="shared" si="18"/>
        <v>3.5000000000000003E-2</v>
      </c>
      <c r="Q11" s="121">
        <f t="shared" si="19"/>
        <v>2.0999999999999998E-2</v>
      </c>
      <c r="R11" s="121">
        <f t="shared" si="20"/>
        <v>2.0999999999999998E-2</v>
      </c>
      <c r="S11" s="121">
        <f t="shared" si="21"/>
        <v>2.0999999999999998E-2</v>
      </c>
      <c r="T11" s="121">
        <f t="shared" si="22"/>
        <v>2.0999999999999998E-2</v>
      </c>
      <c r="U11" s="121">
        <f t="shared" si="23"/>
        <v>2.0999999999999998E-2</v>
      </c>
      <c r="V11" s="121">
        <f t="shared" si="24"/>
        <v>2.0999999999999998E-2</v>
      </c>
      <c r="W11" s="120"/>
      <c r="Y11" s="72">
        <v>8</v>
      </c>
      <c r="Z11" s="72">
        <f t="shared" si="25"/>
        <v>40</v>
      </c>
      <c r="AA11" s="72">
        <f t="shared" si="26"/>
        <v>21</v>
      </c>
      <c r="AB11" s="72">
        <f t="shared" si="27"/>
        <v>29</v>
      </c>
      <c r="AC11" s="72">
        <f t="shared" si="28"/>
        <v>29</v>
      </c>
      <c r="AD11" s="72">
        <f t="shared" si="29"/>
        <v>27</v>
      </c>
      <c r="AE11" s="72">
        <f t="shared" si="30"/>
        <v>20</v>
      </c>
      <c r="AF11" s="72">
        <f t="shared" si="31"/>
        <v>19</v>
      </c>
      <c r="AG11" s="72">
        <v>0</v>
      </c>
      <c r="AH11" s="121">
        <f t="shared" si="14"/>
        <v>1.0840000000000001</v>
      </c>
      <c r="AI11" s="121">
        <f t="shared" si="15"/>
        <v>0.13800000000000001</v>
      </c>
      <c r="AJ11" s="121">
        <f t="shared" si="32"/>
        <v>0.10700000000000001</v>
      </c>
      <c r="AK11" s="121">
        <f t="shared" si="16"/>
        <v>3.5000000000000003E-2</v>
      </c>
      <c r="AL11" s="121">
        <f t="shared" si="33"/>
        <v>3.5000000000000003E-2</v>
      </c>
      <c r="AM11" s="121">
        <f t="shared" si="34"/>
        <v>3.5000000000000003E-2</v>
      </c>
      <c r="AN11" s="121">
        <f t="shared" si="35"/>
        <v>3.5000000000000003E-2</v>
      </c>
      <c r="AO11" s="121">
        <f t="shared" si="36"/>
        <v>3.5000000000000003E-2</v>
      </c>
      <c r="AP11" s="121">
        <f t="shared" si="37"/>
        <v>3.5000000000000003E-2</v>
      </c>
      <c r="AQ11" s="121">
        <f t="shared" si="38"/>
        <v>3.5000000000000003E-2</v>
      </c>
      <c r="AR11" s="1">
        <f t="shared" si="39"/>
        <v>0.08</v>
      </c>
      <c r="AS11" s="1">
        <v>2.5</v>
      </c>
    </row>
    <row r="12" spans="1:46" x14ac:dyDescent="0.2">
      <c r="A12" s="1">
        <f t="shared" si="1"/>
        <v>2.5</v>
      </c>
      <c r="B12" s="1">
        <f t="shared" si="2"/>
        <v>3.8</v>
      </c>
      <c r="C12" s="1">
        <f t="shared" si="3"/>
        <v>95</v>
      </c>
      <c r="D12" s="72">
        <v>9</v>
      </c>
      <c r="E12" s="72">
        <f t="shared" si="4"/>
        <v>73</v>
      </c>
      <c r="F12" s="72">
        <f t="shared" si="5"/>
        <v>23</v>
      </c>
      <c r="G12" s="72">
        <f t="shared" si="6"/>
        <v>40</v>
      </c>
      <c r="H12" s="72">
        <f t="shared" si="7"/>
        <v>16</v>
      </c>
      <c r="I12" s="72">
        <f t="shared" si="8"/>
        <v>34</v>
      </c>
      <c r="J12" s="72">
        <v>0</v>
      </c>
      <c r="K12" s="72">
        <f t="shared" si="9"/>
        <v>22</v>
      </c>
      <c r="L12" s="72">
        <v>0</v>
      </c>
      <c r="M12" s="121">
        <f t="shared" si="10"/>
        <v>1.107</v>
      </c>
      <c r="N12" s="121">
        <f t="shared" si="11"/>
        <v>0.14400000000000002</v>
      </c>
      <c r="O12" s="121">
        <f t="shared" si="12"/>
        <v>0.10800000000000001</v>
      </c>
      <c r="P12" s="121">
        <f t="shared" si="18"/>
        <v>0.04</v>
      </c>
      <c r="Q12" s="121">
        <f t="shared" si="19"/>
        <v>2.3999999999999997E-2</v>
      </c>
      <c r="R12" s="121">
        <f t="shared" si="20"/>
        <v>2.3999999999999997E-2</v>
      </c>
      <c r="S12" s="121">
        <f t="shared" si="21"/>
        <v>2.3999999999999997E-2</v>
      </c>
      <c r="T12" s="121">
        <f t="shared" si="22"/>
        <v>2.3999999999999997E-2</v>
      </c>
      <c r="U12" s="121">
        <f t="shared" si="23"/>
        <v>2.3999999999999997E-2</v>
      </c>
      <c r="V12" s="121">
        <f t="shared" si="24"/>
        <v>2.3999999999999997E-2</v>
      </c>
      <c r="W12" s="120"/>
      <c r="Y12" s="72">
        <v>9</v>
      </c>
      <c r="Z12" s="72">
        <f t="shared" si="25"/>
        <v>44</v>
      </c>
      <c r="AA12" s="72">
        <f t="shared" si="26"/>
        <v>23</v>
      </c>
      <c r="AB12" s="72">
        <f t="shared" si="27"/>
        <v>33</v>
      </c>
      <c r="AC12" s="72">
        <f t="shared" si="28"/>
        <v>33</v>
      </c>
      <c r="AD12" s="72">
        <f t="shared" si="29"/>
        <v>31</v>
      </c>
      <c r="AE12" s="72">
        <f t="shared" si="30"/>
        <v>23</v>
      </c>
      <c r="AF12" s="72">
        <f t="shared" si="31"/>
        <v>22</v>
      </c>
      <c r="AG12" s="72">
        <v>0</v>
      </c>
      <c r="AH12" s="121">
        <f t="shared" si="14"/>
        <v>1.107</v>
      </c>
      <c r="AI12" s="121">
        <f t="shared" si="15"/>
        <v>0.14400000000000002</v>
      </c>
      <c r="AJ12" s="121">
        <f t="shared" si="32"/>
        <v>0.10800000000000001</v>
      </c>
      <c r="AK12" s="121">
        <f t="shared" si="16"/>
        <v>0.04</v>
      </c>
      <c r="AL12" s="121">
        <f t="shared" si="33"/>
        <v>0.04</v>
      </c>
      <c r="AM12" s="121">
        <f t="shared" si="34"/>
        <v>0.04</v>
      </c>
      <c r="AN12" s="121">
        <f t="shared" si="35"/>
        <v>0.04</v>
      </c>
      <c r="AO12" s="121">
        <f t="shared" si="36"/>
        <v>0.04</v>
      </c>
      <c r="AP12" s="121">
        <f t="shared" si="37"/>
        <v>0.04</v>
      </c>
      <c r="AQ12" s="121">
        <f t="shared" si="38"/>
        <v>0.04</v>
      </c>
      <c r="AR12" s="1">
        <f t="shared" si="39"/>
        <v>0.09</v>
      </c>
      <c r="AS12" s="1">
        <v>2.5</v>
      </c>
    </row>
    <row r="13" spans="1:46" x14ac:dyDescent="0.2">
      <c r="A13" s="1">
        <f t="shared" si="1"/>
        <v>2.5</v>
      </c>
      <c r="B13" s="1">
        <f t="shared" si="2"/>
        <v>4</v>
      </c>
      <c r="C13" s="1">
        <f t="shared" si="3"/>
        <v>106</v>
      </c>
      <c r="D13" s="72">
        <v>10</v>
      </c>
      <c r="E13" s="72">
        <f t="shared" si="4"/>
        <v>83</v>
      </c>
      <c r="F13" s="72">
        <f t="shared" si="5"/>
        <v>25</v>
      </c>
      <c r="G13" s="72">
        <f t="shared" si="6"/>
        <v>43</v>
      </c>
      <c r="H13" s="72">
        <f t="shared" si="7"/>
        <v>18</v>
      </c>
      <c r="I13" s="72">
        <f t="shared" si="8"/>
        <v>37</v>
      </c>
      <c r="J13" s="72">
        <v>0</v>
      </c>
      <c r="K13" s="72">
        <f t="shared" si="9"/>
        <v>25</v>
      </c>
      <c r="L13" s="72">
        <v>0</v>
      </c>
      <c r="M13" s="121">
        <f t="shared" si="10"/>
        <v>1.1300000000000001</v>
      </c>
      <c r="N13" s="121">
        <f t="shared" si="11"/>
        <v>0.15000000000000002</v>
      </c>
      <c r="O13" s="121">
        <f t="shared" si="12"/>
        <v>0.10900000000000001</v>
      </c>
      <c r="P13" s="121">
        <f t="shared" si="18"/>
        <v>4.4999999999999998E-2</v>
      </c>
      <c r="Q13" s="121">
        <f t="shared" si="19"/>
        <v>2.6999999999999996E-2</v>
      </c>
      <c r="R13" s="121">
        <f t="shared" si="20"/>
        <v>2.6999999999999996E-2</v>
      </c>
      <c r="S13" s="121">
        <f t="shared" si="21"/>
        <v>2.6999999999999996E-2</v>
      </c>
      <c r="T13" s="121">
        <f t="shared" si="22"/>
        <v>2.6999999999999996E-2</v>
      </c>
      <c r="U13" s="121">
        <f t="shared" si="23"/>
        <v>2.6999999999999996E-2</v>
      </c>
      <c r="V13" s="121">
        <f t="shared" si="24"/>
        <v>2.6999999999999996E-2</v>
      </c>
      <c r="W13" s="120"/>
      <c r="Y13" s="72">
        <v>10</v>
      </c>
      <c r="Z13" s="72">
        <f t="shared" si="25"/>
        <v>49</v>
      </c>
      <c r="AA13" s="72">
        <f t="shared" si="26"/>
        <v>25</v>
      </c>
      <c r="AB13" s="72">
        <f t="shared" si="27"/>
        <v>37</v>
      </c>
      <c r="AC13" s="72">
        <f t="shared" si="28"/>
        <v>37</v>
      </c>
      <c r="AD13" s="72">
        <f t="shared" si="29"/>
        <v>35</v>
      </c>
      <c r="AE13" s="72">
        <f t="shared" si="30"/>
        <v>27</v>
      </c>
      <c r="AF13" s="72">
        <f t="shared" si="31"/>
        <v>25</v>
      </c>
      <c r="AG13" s="72">
        <v>0</v>
      </c>
      <c r="AH13" s="121">
        <f t="shared" si="14"/>
        <v>1.1300000000000001</v>
      </c>
      <c r="AI13" s="121">
        <f t="shared" si="15"/>
        <v>0.15000000000000002</v>
      </c>
      <c r="AJ13" s="121">
        <f t="shared" si="32"/>
        <v>0.10900000000000001</v>
      </c>
      <c r="AK13" s="121">
        <f t="shared" si="16"/>
        <v>4.4999999999999998E-2</v>
      </c>
      <c r="AL13" s="121">
        <f t="shared" si="33"/>
        <v>4.4999999999999998E-2</v>
      </c>
      <c r="AM13" s="121">
        <f t="shared" si="34"/>
        <v>4.4999999999999998E-2</v>
      </c>
      <c r="AN13" s="121">
        <f t="shared" si="35"/>
        <v>4.4999999999999998E-2</v>
      </c>
      <c r="AO13" s="121">
        <f t="shared" si="36"/>
        <v>4.4999999999999998E-2</v>
      </c>
      <c r="AP13" s="121">
        <f t="shared" si="37"/>
        <v>4.4999999999999998E-2</v>
      </c>
      <c r="AQ13" s="121">
        <f t="shared" si="38"/>
        <v>4.4999999999999998E-2</v>
      </c>
      <c r="AR13" s="1">
        <f t="shared" si="39"/>
        <v>9.9999999999999992E-2</v>
      </c>
      <c r="AS13" s="1">
        <v>2.5</v>
      </c>
    </row>
    <row r="14" spans="1:46" x14ac:dyDescent="0.2">
      <c r="A14" s="1">
        <f t="shared" si="1"/>
        <v>2.5</v>
      </c>
      <c r="B14" s="1">
        <f t="shared" si="2"/>
        <v>4.2</v>
      </c>
      <c r="C14" s="1">
        <f t="shared" si="3"/>
        <v>121</v>
      </c>
      <c r="D14" s="72">
        <v>11</v>
      </c>
      <c r="E14" s="72">
        <f t="shared" si="4"/>
        <v>96</v>
      </c>
      <c r="F14" s="72">
        <f t="shared" si="5"/>
        <v>27</v>
      </c>
      <c r="G14" s="72">
        <f t="shared" si="6"/>
        <v>47</v>
      </c>
      <c r="H14" s="72">
        <f t="shared" si="7"/>
        <v>20</v>
      </c>
      <c r="I14" s="72">
        <f t="shared" si="8"/>
        <v>41</v>
      </c>
      <c r="J14" s="72">
        <v>0</v>
      </c>
      <c r="K14" s="72">
        <f t="shared" si="9"/>
        <v>29</v>
      </c>
      <c r="L14" s="72">
        <v>0</v>
      </c>
      <c r="M14" s="121">
        <f t="shared" si="10"/>
        <v>1.153</v>
      </c>
      <c r="N14" s="121">
        <f t="shared" si="11"/>
        <v>0.158</v>
      </c>
      <c r="O14" s="121">
        <f t="shared" si="12"/>
        <v>0.11000000000000001</v>
      </c>
      <c r="P14" s="121">
        <f t="shared" si="18"/>
        <v>4.9999999999999996E-2</v>
      </c>
      <c r="Q14" s="121">
        <f t="shared" si="19"/>
        <v>2.9999999999999995E-2</v>
      </c>
      <c r="R14" s="121">
        <f t="shared" si="20"/>
        <v>2.9999999999999995E-2</v>
      </c>
      <c r="S14" s="121">
        <f t="shared" si="21"/>
        <v>2.9999999999999995E-2</v>
      </c>
      <c r="T14" s="121">
        <f t="shared" si="22"/>
        <v>2.9999999999999995E-2</v>
      </c>
      <c r="U14" s="121">
        <f t="shared" si="23"/>
        <v>2.9999999999999995E-2</v>
      </c>
      <c r="V14" s="121">
        <f t="shared" si="24"/>
        <v>2.9999999999999995E-2</v>
      </c>
      <c r="W14" s="120"/>
      <c r="Y14" s="72">
        <v>11</v>
      </c>
      <c r="Z14" s="72">
        <f t="shared" si="25"/>
        <v>54</v>
      </c>
      <c r="AA14" s="72">
        <f t="shared" si="26"/>
        <v>27</v>
      </c>
      <c r="AB14" s="72">
        <f t="shared" si="27"/>
        <v>42</v>
      </c>
      <c r="AC14" s="72">
        <f t="shared" si="28"/>
        <v>41</v>
      </c>
      <c r="AD14" s="72">
        <f t="shared" si="29"/>
        <v>40</v>
      </c>
      <c r="AE14" s="72">
        <f t="shared" si="30"/>
        <v>31</v>
      </c>
      <c r="AF14" s="72">
        <f t="shared" si="31"/>
        <v>29</v>
      </c>
      <c r="AG14" s="72">
        <v>0</v>
      </c>
      <c r="AH14" s="121">
        <f t="shared" si="14"/>
        <v>1.153</v>
      </c>
      <c r="AI14" s="121">
        <f t="shared" si="15"/>
        <v>0.158</v>
      </c>
      <c r="AJ14" s="121">
        <f t="shared" si="32"/>
        <v>0.11000000000000001</v>
      </c>
      <c r="AK14" s="121">
        <f t="shared" si="16"/>
        <v>4.9999999999999996E-2</v>
      </c>
      <c r="AL14" s="121">
        <f t="shared" si="33"/>
        <v>4.9999999999999996E-2</v>
      </c>
      <c r="AM14" s="121">
        <f t="shared" si="34"/>
        <v>4.9999999999999996E-2</v>
      </c>
      <c r="AN14" s="121">
        <f t="shared" si="35"/>
        <v>4.9999999999999996E-2</v>
      </c>
      <c r="AO14" s="121">
        <f t="shared" si="36"/>
        <v>4.9999999999999996E-2</v>
      </c>
      <c r="AP14" s="121">
        <f t="shared" si="37"/>
        <v>4.9999999999999996E-2</v>
      </c>
      <c r="AQ14" s="121">
        <f t="shared" si="38"/>
        <v>4.9999999999999996E-2</v>
      </c>
      <c r="AR14" s="1">
        <f t="shared" si="39"/>
        <v>0.10999999999999999</v>
      </c>
      <c r="AS14" s="1">
        <v>2.5</v>
      </c>
    </row>
    <row r="15" spans="1:46" x14ac:dyDescent="0.2">
      <c r="A15" s="1">
        <f t="shared" si="1"/>
        <v>2.5</v>
      </c>
      <c r="B15" s="1">
        <f t="shared" si="2"/>
        <v>4.4000000000000004</v>
      </c>
      <c r="C15" s="1">
        <f t="shared" si="3"/>
        <v>136</v>
      </c>
      <c r="D15" s="72">
        <v>12</v>
      </c>
      <c r="E15" s="72">
        <f t="shared" si="4"/>
        <v>110</v>
      </c>
      <c r="F15" s="72">
        <f t="shared" si="5"/>
        <v>29</v>
      </c>
      <c r="G15" s="72">
        <f t="shared" si="6"/>
        <v>51</v>
      </c>
      <c r="H15" s="72">
        <f t="shared" si="7"/>
        <v>23</v>
      </c>
      <c r="I15" s="72">
        <f t="shared" si="8"/>
        <v>44</v>
      </c>
      <c r="J15" s="72">
        <v>0</v>
      </c>
      <c r="K15" s="72">
        <f t="shared" si="9"/>
        <v>33</v>
      </c>
      <c r="L15" s="72">
        <v>0</v>
      </c>
      <c r="M15" s="121">
        <f t="shared" si="10"/>
        <v>1.1759999999999999</v>
      </c>
      <c r="N15" s="121">
        <f t="shared" si="11"/>
        <v>0.16600000000000001</v>
      </c>
      <c r="O15" s="121">
        <f t="shared" si="12"/>
        <v>0.11100000000000002</v>
      </c>
      <c r="P15" s="121">
        <f t="shared" si="18"/>
        <v>5.4999999999999993E-2</v>
      </c>
      <c r="Q15" s="121">
        <f t="shared" si="19"/>
        <v>3.2999999999999995E-2</v>
      </c>
      <c r="R15" s="121">
        <f t="shared" si="20"/>
        <v>3.2999999999999995E-2</v>
      </c>
      <c r="S15" s="121">
        <f t="shared" si="21"/>
        <v>3.2999999999999995E-2</v>
      </c>
      <c r="T15" s="121">
        <f t="shared" si="22"/>
        <v>3.2999999999999995E-2</v>
      </c>
      <c r="U15" s="121">
        <f t="shared" si="23"/>
        <v>3.2999999999999995E-2</v>
      </c>
      <c r="V15" s="121">
        <f t="shared" si="24"/>
        <v>3.2999999999999995E-2</v>
      </c>
      <c r="W15" s="120"/>
      <c r="Y15" s="72">
        <v>12</v>
      </c>
      <c r="Z15" s="72">
        <f t="shared" si="25"/>
        <v>59</v>
      </c>
      <c r="AA15" s="72">
        <f t="shared" si="26"/>
        <v>29</v>
      </c>
      <c r="AB15" s="72">
        <f t="shared" si="27"/>
        <v>47</v>
      </c>
      <c r="AC15" s="72">
        <f t="shared" si="28"/>
        <v>46</v>
      </c>
      <c r="AD15" s="72">
        <f t="shared" si="29"/>
        <v>45</v>
      </c>
      <c r="AE15" s="72">
        <f t="shared" si="30"/>
        <v>35</v>
      </c>
      <c r="AF15" s="72">
        <f t="shared" si="31"/>
        <v>33</v>
      </c>
      <c r="AG15" s="72">
        <v>0</v>
      </c>
      <c r="AH15" s="121">
        <f t="shared" si="14"/>
        <v>1.1759999999999999</v>
      </c>
      <c r="AI15" s="121">
        <f t="shared" si="15"/>
        <v>0.16600000000000001</v>
      </c>
      <c r="AJ15" s="121">
        <f t="shared" si="32"/>
        <v>0.11100000000000002</v>
      </c>
      <c r="AK15" s="121">
        <f t="shared" si="16"/>
        <v>5.4999999999999993E-2</v>
      </c>
      <c r="AL15" s="121">
        <f t="shared" si="33"/>
        <v>5.4999999999999993E-2</v>
      </c>
      <c r="AM15" s="121">
        <f t="shared" si="34"/>
        <v>5.4999999999999993E-2</v>
      </c>
      <c r="AN15" s="121">
        <f t="shared" si="35"/>
        <v>5.4999999999999993E-2</v>
      </c>
      <c r="AO15" s="121">
        <f t="shared" si="36"/>
        <v>5.4999999999999993E-2</v>
      </c>
      <c r="AP15" s="121">
        <f t="shared" si="37"/>
        <v>5.4999999999999993E-2</v>
      </c>
      <c r="AQ15" s="121">
        <f t="shared" si="38"/>
        <v>5.4999999999999993E-2</v>
      </c>
      <c r="AR15" s="1">
        <f t="shared" si="39"/>
        <v>0.11999999999999998</v>
      </c>
      <c r="AS15" s="1">
        <v>2.5</v>
      </c>
    </row>
    <row r="16" spans="1:46" x14ac:dyDescent="0.2">
      <c r="A16" s="1">
        <f t="shared" si="1"/>
        <v>2.5</v>
      </c>
      <c r="B16" s="1">
        <f t="shared" si="2"/>
        <v>4.5999999999999996</v>
      </c>
      <c r="C16" s="1">
        <f t="shared" si="3"/>
        <v>151</v>
      </c>
      <c r="D16" s="72">
        <v>13</v>
      </c>
      <c r="E16" s="72">
        <f t="shared" si="4"/>
        <v>124</v>
      </c>
      <c r="F16" s="72">
        <f t="shared" si="5"/>
        <v>31</v>
      </c>
      <c r="G16" s="72">
        <f t="shared" si="6"/>
        <v>55</v>
      </c>
      <c r="H16" s="72">
        <f t="shared" si="7"/>
        <v>25</v>
      </c>
      <c r="I16" s="72">
        <f t="shared" si="8"/>
        <v>48</v>
      </c>
      <c r="J16" s="72">
        <v>0</v>
      </c>
      <c r="K16" s="72">
        <f t="shared" si="9"/>
        <v>37</v>
      </c>
      <c r="L16" s="72">
        <v>0</v>
      </c>
      <c r="M16" s="121">
        <f t="shared" si="10"/>
        <v>1.1990000000000001</v>
      </c>
      <c r="N16" s="121">
        <f t="shared" si="11"/>
        <v>0.17399999999999999</v>
      </c>
      <c r="O16" s="121">
        <f t="shared" si="12"/>
        <v>0.11200000000000002</v>
      </c>
      <c r="P16" s="121">
        <f t="shared" si="18"/>
        <v>5.9999999999999991E-2</v>
      </c>
      <c r="Q16" s="121">
        <f t="shared" si="19"/>
        <v>3.5999999999999997E-2</v>
      </c>
      <c r="R16" s="121">
        <f t="shared" si="20"/>
        <v>3.5999999999999997E-2</v>
      </c>
      <c r="S16" s="121">
        <f t="shared" si="21"/>
        <v>3.5999999999999997E-2</v>
      </c>
      <c r="T16" s="121">
        <f t="shared" si="22"/>
        <v>3.5999999999999997E-2</v>
      </c>
      <c r="U16" s="121">
        <f t="shared" si="23"/>
        <v>3.5999999999999997E-2</v>
      </c>
      <c r="V16" s="121">
        <f t="shared" si="24"/>
        <v>3.5999999999999997E-2</v>
      </c>
      <c r="W16" s="120"/>
      <c r="Y16" s="72">
        <v>13</v>
      </c>
      <c r="Z16" s="72">
        <f t="shared" si="25"/>
        <v>65</v>
      </c>
      <c r="AA16" s="72">
        <f t="shared" si="26"/>
        <v>31</v>
      </c>
      <c r="AB16" s="72">
        <f t="shared" si="27"/>
        <v>52</v>
      </c>
      <c r="AC16" s="72">
        <f t="shared" si="28"/>
        <v>51</v>
      </c>
      <c r="AD16" s="72">
        <f t="shared" si="29"/>
        <v>50</v>
      </c>
      <c r="AE16" s="72">
        <f t="shared" si="30"/>
        <v>39</v>
      </c>
      <c r="AF16" s="72">
        <f t="shared" si="31"/>
        <v>37</v>
      </c>
      <c r="AG16" s="72">
        <v>0</v>
      </c>
      <c r="AH16" s="121">
        <f t="shared" si="14"/>
        <v>1.1990000000000001</v>
      </c>
      <c r="AI16" s="121">
        <f t="shared" si="15"/>
        <v>0.17399999999999999</v>
      </c>
      <c r="AJ16" s="121">
        <f t="shared" si="32"/>
        <v>0.11200000000000002</v>
      </c>
      <c r="AK16" s="121">
        <f t="shared" si="16"/>
        <v>5.9999999999999991E-2</v>
      </c>
      <c r="AL16" s="121">
        <f t="shared" si="33"/>
        <v>5.9999999999999991E-2</v>
      </c>
      <c r="AM16" s="121">
        <f t="shared" si="34"/>
        <v>5.9999999999999991E-2</v>
      </c>
      <c r="AN16" s="121">
        <f t="shared" si="35"/>
        <v>5.9999999999999991E-2</v>
      </c>
      <c r="AO16" s="121">
        <f t="shared" si="36"/>
        <v>5.9999999999999991E-2</v>
      </c>
      <c r="AP16" s="121">
        <f t="shared" si="37"/>
        <v>5.9999999999999991E-2</v>
      </c>
      <c r="AQ16" s="121">
        <f t="shared" si="38"/>
        <v>5.9999999999999991E-2</v>
      </c>
      <c r="AR16" s="1">
        <f t="shared" si="39"/>
        <v>0.12999999999999998</v>
      </c>
      <c r="AS16" s="1">
        <v>2.5</v>
      </c>
    </row>
    <row r="17" spans="1:45" x14ac:dyDescent="0.2">
      <c r="A17" s="1">
        <f t="shared" si="1"/>
        <v>2.5</v>
      </c>
      <c r="B17" s="1">
        <f t="shared" si="2"/>
        <v>4.8</v>
      </c>
      <c r="C17" s="1">
        <f t="shared" si="3"/>
        <v>165</v>
      </c>
      <c r="D17" s="72">
        <v>14</v>
      </c>
      <c r="E17" s="72">
        <f t="shared" si="4"/>
        <v>138</v>
      </c>
      <c r="F17" s="72">
        <f t="shared" si="5"/>
        <v>34</v>
      </c>
      <c r="G17" s="72">
        <f t="shared" si="6"/>
        <v>60</v>
      </c>
      <c r="H17" s="72">
        <f t="shared" si="7"/>
        <v>28</v>
      </c>
      <c r="I17" s="72">
        <f t="shared" si="8"/>
        <v>52</v>
      </c>
      <c r="J17" s="72">
        <v>0</v>
      </c>
      <c r="K17" s="72">
        <f t="shared" si="9"/>
        <v>41</v>
      </c>
      <c r="L17" s="72">
        <v>0</v>
      </c>
      <c r="M17" s="121">
        <f t="shared" si="10"/>
        <v>1.222</v>
      </c>
      <c r="N17" s="121">
        <f t="shared" si="11"/>
        <v>0.182</v>
      </c>
      <c r="O17" s="121">
        <f t="shared" si="12"/>
        <v>0.11300000000000002</v>
      </c>
      <c r="P17" s="121">
        <f t="shared" si="18"/>
        <v>6.4999999999999988E-2</v>
      </c>
      <c r="Q17" s="121">
        <f t="shared" si="19"/>
        <v>3.9E-2</v>
      </c>
      <c r="R17" s="121">
        <f t="shared" si="20"/>
        <v>3.9E-2</v>
      </c>
      <c r="S17" s="121">
        <f t="shared" si="21"/>
        <v>3.9E-2</v>
      </c>
      <c r="T17" s="121">
        <f t="shared" si="22"/>
        <v>3.9E-2</v>
      </c>
      <c r="U17" s="121">
        <f t="shared" si="23"/>
        <v>3.9E-2</v>
      </c>
      <c r="V17" s="121">
        <f t="shared" si="24"/>
        <v>3.9E-2</v>
      </c>
      <c r="W17" s="120"/>
      <c r="Y17" s="72">
        <v>14</v>
      </c>
      <c r="Z17" s="72">
        <f t="shared" si="25"/>
        <v>71</v>
      </c>
      <c r="AA17" s="72">
        <f t="shared" si="26"/>
        <v>34</v>
      </c>
      <c r="AB17" s="72">
        <f t="shared" si="27"/>
        <v>57</v>
      </c>
      <c r="AC17" s="72">
        <f t="shared" si="28"/>
        <v>56</v>
      </c>
      <c r="AD17" s="72">
        <f t="shared" si="29"/>
        <v>55</v>
      </c>
      <c r="AE17" s="72">
        <f t="shared" si="30"/>
        <v>44</v>
      </c>
      <c r="AF17" s="72">
        <f t="shared" si="31"/>
        <v>41</v>
      </c>
      <c r="AG17" s="72">
        <v>0</v>
      </c>
      <c r="AH17" s="121">
        <f t="shared" si="14"/>
        <v>1.222</v>
      </c>
      <c r="AI17" s="121">
        <f t="shared" si="15"/>
        <v>0.182</v>
      </c>
      <c r="AJ17" s="121">
        <f t="shared" si="32"/>
        <v>0.11300000000000002</v>
      </c>
      <c r="AK17" s="121">
        <f t="shared" si="16"/>
        <v>6.4999999999999988E-2</v>
      </c>
      <c r="AL17" s="121">
        <f t="shared" si="33"/>
        <v>6.4999999999999988E-2</v>
      </c>
      <c r="AM17" s="121">
        <f t="shared" si="34"/>
        <v>6.4999999999999988E-2</v>
      </c>
      <c r="AN17" s="121">
        <f t="shared" si="35"/>
        <v>6.4999999999999988E-2</v>
      </c>
      <c r="AO17" s="121">
        <f t="shared" si="36"/>
        <v>6.4999999999999988E-2</v>
      </c>
      <c r="AP17" s="121">
        <f t="shared" si="37"/>
        <v>6.4999999999999988E-2</v>
      </c>
      <c r="AQ17" s="121">
        <f t="shared" si="38"/>
        <v>6.4999999999999988E-2</v>
      </c>
      <c r="AR17" s="1">
        <f t="shared" si="39"/>
        <v>0.13999999999999999</v>
      </c>
      <c r="AS17" s="1">
        <v>2.5</v>
      </c>
    </row>
    <row r="18" spans="1:45" x14ac:dyDescent="0.2">
      <c r="A18" s="1">
        <f t="shared" si="1"/>
        <v>2.5</v>
      </c>
      <c r="B18" s="1">
        <f t="shared" si="2"/>
        <v>5</v>
      </c>
      <c r="C18" s="1">
        <f t="shared" si="3"/>
        <v>183</v>
      </c>
      <c r="D18" s="72">
        <v>15</v>
      </c>
      <c r="E18" s="72">
        <f t="shared" si="4"/>
        <v>156</v>
      </c>
      <c r="F18" s="72">
        <f t="shared" si="5"/>
        <v>37</v>
      </c>
      <c r="G18" s="72">
        <f t="shared" si="6"/>
        <v>64</v>
      </c>
      <c r="H18" s="72">
        <f t="shared" si="7"/>
        <v>30</v>
      </c>
      <c r="I18" s="72">
        <f t="shared" si="8"/>
        <v>57</v>
      </c>
      <c r="J18" s="72">
        <v>0</v>
      </c>
      <c r="K18" s="72">
        <f t="shared" si="9"/>
        <v>45</v>
      </c>
      <c r="L18" s="72">
        <v>0</v>
      </c>
      <c r="M18" s="121">
        <f t="shared" si="10"/>
        <v>1.2450000000000001</v>
      </c>
      <c r="N18" s="121">
        <f t="shared" si="11"/>
        <v>0.19</v>
      </c>
      <c r="O18" s="121">
        <f t="shared" si="12"/>
        <v>0.11400000000000002</v>
      </c>
      <c r="P18" s="121">
        <f t="shared" si="18"/>
        <v>6.9999999999999993E-2</v>
      </c>
      <c r="Q18" s="121">
        <f t="shared" si="19"/>
        <v>4.2000000000000003E-2</v>
      </c>
      <c r="R18" s="121">
        <f t="shared" si="20"/>
        <v>4.2000000000000003E-2</v>
      </c>
      <c r="S18" s="121">
        <f t="shared" si="21"/>
        <v>4.2000000000000003E-2</v>
      </c>
      <c r="T18" s="121">
        <f t="shared" si="22"/>
        <v>4.2000000000000003E-2</v>
      </c>
      <c r="U18" s="121">
        <f t="shared" si="23"/>
        <v>4.2000000000000003E-2</v>
      </c>
      <c r="V18" s="121">
        <f t="shared" si="24"/>
        <v>4.2000000000000003E-2</v>
      </c>
      <c r="W18" s="120"/>
      <c r="Y18" s="72">
        <v>15</v>
      </c>
      <c r="Z18" s="72">
        <f t="shared" si="25"/>
        <v>77</v>
      </c>
      <c r="AA18" s="72">
        <f t="shared" si="26"/>
        <v>37</v>
      </c>
      <c r="AB18" s="72">
        <f t="shared" si="27"/>
        <v>63</v>
      </c>
      <c r="AC18" s="72">
        <f t="shared" si="28"/>
        <v>61</v>
      </c>
      <c r="AD18" s="72">
        <f t="shared" si="29"/>
        <v>61</v>
      </c>
      <c r="AE18" s="72">
        <f t="shared" si="30"/>
        <v>49</v>
      </c>
      <c r="AF18" s="72">
        <f t="shared" si="31"/>
        <v>45</v>
      </c>
      <c r="AG18" s="72">
        <v>0</v>
      </c>
      <c r="AH18" s="121">
        <f t="shared" si="14"/>
        <v>1.2450000000000001</v>
      </c>
      <c r="AI18" s="121">
        <f t="shared" si="15"/>
        <v>0.19</v>
      </c>
      <c r="AJ18" s="121">
        <f t="shared" si="32"/>
        <v>0.11400000000000002</v>
      </c>
      <c r="AK18" s="121">
        <f t="shared" si="16"/>
        <v>6.9999999999999993E-2</v>
      </c>
      <c r="AL18" s="121">
        <f t="shared" si="33"/>
        <v>6.9999999999999993E-2</v>
      </c>
      <c r="AM18" s="121">
        <f t="shared" si="34"/>
        <v>6.9999999999999993E-2</v>
      </c>
      <c r="AN18" s="121">
        <f t="shared" si="35"/>
        <v>6.9999999999999993E-2</v>
      </c>
      <c r="AO18" s="121">
        <f t="shared" si="36"/>
        <v>6.9999999999999993E-2</v>
      </c>
      <c r="AP18" s="121">
        <f t="shared" si="37"/>
        <v>6.9999999999999993E-2</v>
      </c>
      <c r="AQ18" s="121">
        <f t="shared" si="38"/>
        <v>6.9999999999999993E-2</v>
      </c>
      <c r="AR18" s="1">
        <f t="shared" si="39"/>
        <v>0.15</v>
      </c>
      <c r="AS18" s="1">
        <v>2.5</v>
      </c>
    </row>
    <row r="19" spans="1:45" x14ac:dyDescent="0.2">
      <c r="A19" s="1">
        <f t="shared" si="1"/>
        <v>2.5</v>
      </c>
      <c r="B19" s="1">
        <f t="shared" si="2"/>
        <v>5</v>
      </c>
      <c r="C19" s="1">
        <f t="shared" si="3"/>
        <v>200</v>
      </c>
      <c r="D19" s="72">
        <v>16</v>
      </c>
      <c r="E19" s="72">
        <f t="shared" si="4"/>
        <v>171</v>
      </c>
      <c r="F19" s="72">
        <f t="shared" si="5"/>
        <v>40</v>
      </c>
      <c r="G19" s="72">
        <f t="shared" si="6"/>
        <v>69</v>
      </c>
      <c r="H19" s="72">
        <f t="shared" si="7"/>
        <v>33</v>
      </c>
      <c r="I19" s="72">
        <f t="shared" si="8"/>
        <v>61</v>
      </c>
      <c r="J19" s="72">
        <v>0</v>
      </c>
      <c r="K19" s="72">
        <f t="shared" si="9"/>
        <v>49</v>
      </c>
      <c r="L19" s="72">
        <v>0</v>
      </c>
      <c r="M19" s="121">
        <f t="shared" si="10"/>
        <v>1.268</v>
      </c>
      <c r="N19" s="121">
        <f t="shared" si="11"/>
        <v>0.19800000000000001</v>
      </c>
      <c r="O19" s="121">
        <f t="shared" si="12"/>
        <v>0.11500000000000002</v>
      </c>
      <c r="P19" s="121">
        <f t="shared" si="18"/>
        <v>7.4999999999999997E-2</v>
      </c>
      <c r="Q19" s="121">
        <f t="shared" si="19"/>
        <v>4.5000000000000005E-2</v>
      </c>
      <c r="R19" s="121">
        <f t="shared" si="20"/>
        <v>4.5000000000000005E-2</v>
      </c>
      <c r="S19" s="121">
        <f t="shared" si="21"/>
        <v>4.5000000000000005E-2</v>
      </c>
      <c r="T19" s="121">
        <f t="shared" si="22"/>
        <v>4.5000000000000005E-2</v>
      </c>
      <c r="U19" s="121">
        <f t="shared" si="23"/>
        <v>4.5000000000000005E-2</v>
      </c>
      <c r="V19" s="121">
        <f t="shared" si="24"/>
        <v>4.5000000000000005E-2</v>
      </c>
      <c r="W19" s="120"/>
      <c r="Y19" s="72">
        <v>16</v>
      </c>
      <c r="Z19" s="72">
        <f t="shared" si="25"/>
        <v>83</v>
      </c>
      <c r="AA19" s="72">
        <f t="shared" si="26"/>
        <v>40</v>
      </c>
      <c r="AB19" s="72">
        <f t="shared" si="27"/>
        <v>69</v>
      </c>
      <c r="AC19" s="72">
        <f t="shared" si="28"/>
        <v>67</v>
      </c>
      <c r="AD19" s="72">
        <f t="shared" si="29"/>
        <v>67</v>
      </c>
      <c r="AE19" s="72">
        <f t="shared" si="30"/>
        <v>54</v>
      </c>
      <c r="AF19" s="72">
        <f t="shared" si="31"/>
        <v>49</v>
      </c>
      <c r="AG19" s="72">
        <v>0</v>
      </c>
      <c r="AH19" s="121">
        <f t="shared" si="14"/>
        <v>1.268</v>
      </c>
      <c r="AI19" s="121">
        <f t="shared" si="15"/>
        <v>0.19800000000000001</v>
      </c>
      <c r="AJ19" s="121">
        <f t="shared" si="32"/>
        <v>0.11500000000000002</v>
      </c>
      <c r="AK19" s="121">
        <f t="shared" si="16"/>
        <v>7.4999999999999997E-2</v>
      </c>
      <c r="AL19" s="121">
        <f t="shared" si="33"/>
        <v>7.4999999999999997E-2</v>
      </c>
      <c r="AM19" s="121">
        <f t="shared" si="34"/>
        <v>7.4999999999999997E-2</v>
      </c>
      <c r="AN19" s="121">
        <f t="shared" si="35"/>
        <v>7.4999999999999997E-2</v>
      </c>
      <c r="AO19" s="121">
        <f t="shared" si="36"/>
        <v>7.4999999999999997E-2</v>
      </c>
      <c r="AP19" s="121">
        <f t="shared" si="37"/>
        <v>7.4999999999999997E-2</v>
      </c>
      <c r="AQ19" s="121">
        <f t="shared" si="38"/>
        <v>7.4999999999999997E-2</v>
      </c>
      <c r="AR19" s="1">
        <f t="shared" si="39"/>
        <v>0.16</v>
      </c>
      <c r="AS19" s="1">
        <v>2.5</v>
      </c>
    </row>
    <row r="20" spans="1:45" x14ac:dyDescent="0.2">
      <c r="A20" s="1">
        <f t="shared" si="1"/>
        <v>2.5</v>
      </c>
      <c r="B20" s="1">
        <f t="shared" si="2"/>
        <v>5</v>
      </c>
      <c r="C20" s="1">
        <f t="shared" si="3"/>
        <v>217</v>
      </c>
      <c r="D20" s="72">
        <v>17</v>
      </c>
      <c r="E20" s="72">
        <f t="shared" si="4"/>
        <v>186</v>
      </c>
      <c r="F20" s="72">
        <f t="shared" si="5"/>
        <v>43</v>
      </c>
      <c r="G20" s="72">
        <f t="shared" si="6"/>
        <v>74</v>
      </c>
      <c r="H20" s="72">
        <f t="shared" si="7"/>
        <v>36</v>
      </c>
      <c r="I20" s="72">
        <f t="shared" si="8"/>
        <v>66</v>
      </c>
      <c r="J20" s="72">
        <v>0</v>
      </c>
      <c r="K20" s="72">
        <f t="shared" si="9"/>
        <v>54</v>
      </c>
      <c r="L20" s="72">
        <v>0</v>
      </c>
      <c r="M20" s="121">
        <f t="shared" si="10"/>
        <v>1.2909999999999999</v>
      </c>
      <c r="N20" s="121">
        <f t="shared" si="11"/>
        <v>0.20800000000000002</v>
      </c>
      <c r="O20" s="121">
        <f t="shared" si="12"/>
        <v>0.11600000000000002</v>
      </c>
      <c r="P20" s="121">
        <f t="shared" si="18"/>
        <v>0.08</v>
      </c>
      <c r="Q20" s="121">
        <f t="shared" si="19"/>
        <v>4.8000000000000008E-2</v>
      </c>
      <c r="R20" s="121">
        <f t="shared" si="20"/>
        <v>4.8000000000000008E-2</v>
      </c>
      <c r="S20" s="121">
        <f t="shared" si="21"/>
        <v>4.8000000000000008E-2</v>
      </c>
      <c r="T20" s="121">
        <f t="shared" si="22"/>
        <v>4.8000000000000008E-2</v>
      </c>
      <c r="U20" s="121">
        <f t="shared" si="23"/>
        <v>4.8000000000000008E-2</v>
      </c>
      <c r="V20" s="121">
        <f t="shared" si="24"/>
        <v>4.8000000000000008E-2</v>
      </c>
      <c r="W20" s="120"/>
      <c r="Y20" s="72">
        <v>17</v>
      </c>
      <c r="Z20" s="72">
        <f t="shared" si="25"/>
        <v>90</v>
      </c>
      <c r="AA20" s="72">
        <f t="shared" si="26"/>
        <v>43</v>
      </c>
      <c r="AB20" s="72">
        <f t="shared" si="27"/>
        <v>75</v>
      </c>
      <c r="AC20" s="72">
        <f t="shared" si="28"/>
        <v>73</v>
      </c>
      <c r="AD20" s="72">
        <f t="shared" si="29"/>
        <v>73</v>
      </c>
      <c r="AE20" s="72">
        <f t="shared" si="30"/>
        <v>59</v>
      </c>
      <c r="AF20" s="72">
        <f t="shared" si="31"/>
        <v>54</v>
      </c>
      <c r="AG20" s="72">
        <v>0</v>
      </c>
      <c r="AH20" s="121">
        <f t="shared" si="14"/>
        <v>1.2909999999999999</v>
      </c>
      <c r="AI20" s="121">
        <f t="shared" si="15"/>
        <v>0.20800000000000002</v>
      </c>
      <c r="AJ20" s="121">
        <f t="shared" si="32"/>
        <v>0.11600000000000002</v>
      </c>
      <c r="AK20" s="121">
        <f t="shared" si="16"/>
        <v>0.08</v>
      </c>
      <c r="AL20" s="121">
        <f t="shared" si="33"/>
        <v>0.08</v>
      </c>
      <c r="AM20" s="121">
        <f t="shared" si="34"/>
        <v>0.08</v>
      </c>
      <c r="AN20" s="121">
        <f t="shared" si="35"/>
        <v>0.08</v>
      </c>
      <c r="AO20" s="121">
        <f t="shared" si="36"/>
        <v>0.08</v>
      </c>
      <c r="AP20" s="121">
        <f t="shared" si="37"/>
        <v>0.08</v>
      </c>
      <c r="AQ20" s="121">
        <f t="shared" si="38"/>
        <v>0.08</v>
      </c>
      <c r="AR20" s="1">
        <f t="shared" si="39"/>
        <v>0.17</v>
      </c>
      <c r="AS20" s="1">
        <v>2.5</v>
      </c>
    </row>
    <row r="21" spans="1:45" x14ac:dyDescent="0.2">
      <c r="A21" s="1">
        <f t="shared" si="1"/>
        <v>2.5</v>
      </c>
      <c r="B21" s="1">
        <f t="shared" si="2"/>
        <v>5</v>
      </c>
      <c r="C21" s="1">
        <f t="shared" si="3"/>
        <v>234</v>
      </c>
      <c r="D21" s="72">
        <v>18</v>
      </c>
      <c r="E21" s="72">
        <f t="shared" si="4"/>
        <v>201</v>
      </c>
      <c r="F21" s="72">
        <f t="shared" si="5"/>
        <v>46</v>
      </c>
      <c r="G21" s="72">
        <f t="shared" si="6"/>
        <v>80</v>
      </c>
      <c r="H21" s="72">
        <f t="shared" si="7"/>
        <v>39</v>
      </c>
      <c r="I21" s="72">
        <f t="shared" si="8"/>
        <v>70</v>
      </c>
      <c r="J21" s="72">
        <v>0</v>
      </c>
      <c r="K21" s="72">
        <f t="shared" si="9"/>
        <v>59</v>
      </c>
      <c r="L21" s="72">
        <v>0</v>
      </c>
      <c r="M21" s="121">
        <f t="shared" si="10"/>
        <v>1.3140000000000001</v>
      </c>
      <c r="N21" s="121">
        <f t="shared" si="11"/>
        <v>0.218</v>
      </c>
      <c r="O21" s="121">
        <f t="shared" si="12"/>
        <v>0.11700000000000002</v>
      </c>
      <c r="P21" s="121">
        <f t="shared" si="18"/>
        <v>8.5000000000000006E-2</v>
      </c>
      <c r="Q21" s="121">
        <f t="shared" si="19"/>
        <v>5.1000000000000011E-2</v>
      </c>
      <c r="R21" s="121">
        <f t="shared" si="20"/>
        <v>5.1000000000000011E-2</v>
      </c>
      <c r="S21" s="121">
        <f t="shared" si="21"/>
        <v>5.1000000000000011E-2</v>
      </c>
      <c r="T21" s="121">
        <f t="shared" si="22"/>
        <v>5.1000000000000011E-2</v>
      </c>
      <c r="U21" s="121">
        <f t="shared" si="23"/>
        <v>5.1000000000000011E-2</v>
      </c>
      <c r="V21" s="121">
        <f t="shared" si="24"/>
        <v>5.1000000000000011E-2</v>
      </c>
      <c r="W21" s="120"/>
      <c r="Y21" s="72">
        <v>18</v>
      </c>
      <c r="Z21" s="72">
        <f t="shared" si="25"/>
        <v>97</v>
      </c>
      <c r="AA21" s="72">
        <f t="shared" si="26"/>
        <v>46</v>
      </c>
      <c r="AB21" s="72">
        <f t="shared" si="27"/>
        <v>81</v>
      </c>
      <c r="AC21" s="72">
        <f t="shared" si="28"/>
        <v>79</v>
      </c>
      <c r="AD21" s="72">
        <f t="shared" si="29"/>
        <v>79</v>
      </c>
      <c r="AE21" s="72">
        <f t="shared" si="30"/>
        <v>64</v>
      </c>
      <c r="AF21" s="72">
        <f t="shared" si="31"/>
        <v>59</v>
      </c>
      <c r="AG21" s="72">
        <v>0</v>
      </c>
      <c r="AH21" s="121">
        <f t="shared" si="14"/>
        <v>1.3140000000000001</v>
      </c>
      <c r="AI21" s="121">
        <f t="shared" si="15"/>
        <v>0.218</v>
      </c>
      <c r="AJ21" s="121">
        <f t="shared" si="32"/>
        <v>0.11700000000000002</v>
      </c>
      <c r="AK21" s="121">
        <f t="shared" si="16"/>
        <v>8.5000000000000006E-2</v>
      </c>
      <c r="AL21" s="121">
        <f t="shared" si="33"/>
        <v>8.5000000000000006E-2</v>
      </c>
      <c r="AM21" s="121">
        <f t="shared" si="34"/>
        <v>8.5000000000000006E-2</v>
      </c>
      <c r="AN21" s="121">
        <f t="shared" si="35"/>
        <v>8.5000000000000006E-2</v>
      </c>
      <c r="AO21" s="121">
        <f t="shared" si="36"/>
        <v>8.5000000000000006E-2</v>
      </c>
      <c r="AP21" s="121">
        <f t="shared" si="37"/>
        <v>8.5000000000000006E-2</v>
      </c>
      <c r="AQ21" s="121">
        <f t="shared" si="38"/>
        <v>8.5000000000000006E-2</v>
      </c>
      <c r="AR21" s="1">
        <f t="shared" si="39"/>
        <v>0.18000000000000002</v>
      </c>
      <c r="AS21" s="1">
        <v>2.5</v>
      </c>
    </row>
    <row r="22" spans="1:45" x14ac:dyDescent="0.2">
      <c r="A22" s="1">
        <f t="shared" si="1"/>
        <v>2.5</v>
      </c>
      <c r="B22" s="1">
        <f t="shared" si="2"/>
        <v>5</v>
      </c>
      <c r="C22" s="1">
        <f t="shared" si="3"/>
        <v>251</v>
      </c>
      <c r="D22" s="72">
        <v>19</v>
      </c>
      <c r="E22" s="72">
        <f t="shared" si="4"/>
        <v>216</v>
      </c>
      <c r="F22" s="72">
        <f t="shared" si="5"/>
        <v>49</v>
      </c>
      <c r="G22" s="72">
        <f t="shared" si="6"/>
        <v>85</v>
      </c>
      <c r="H22" s="72">
        <f t="shared" si="7"/>
        <v>42</v>
      </c>
      <c r="I22" s="72">
        <f t="shared" si="8"/>
        <v>75</v>
      </c>
      <c r="J22" s="72">
        <v>0</v>
      </c>
      <c r="K22" s="72">
        <f t="shared" si="9"/>
        <v>64</v>
      </c>
      <c r="L22" s="72">
        <v>0</v>
      </c>
      <c r="M22" s="121">
        <f t="shared" si="10"/>
        <v>1.337</v>
      </c>
      <c r="N22" s="121">
        <f t="shared" si="11"/>
        <v>0.22800000000000001</v>
      </c>
      <c r="O22" s="121">
        <f t="shared" si="12"/>
        <v>0.11800000000000002</v>
      </c>
      <c r="P22" s="121">
        <f t="shared" si="18"/>
        <v>9.0000000000000011E-2</v>
      </c>
      <c r="Q22" s="121">
        <f t="shared" si="19"/>
        <v>5.4000000000000013E-2</v>
      </c>
      <c r="R22" s="121">
        <f t="shared" si="20"/>
        <v>5.4000000000000013E-2</v>
      </c>
      <c r="S22" s="121">
        <f t="shared" si="21"/>
        <v>5.4000000000000013E-2</v>
      </c>
      <c r="T22" s="121">
        <f t="shared" si="22"/>
        <v>5.4000000000000013E-2</v>
      </c>
      <c r="U22" s="121">
        <f t="shared" si="23"/>
        <v>5.4000000000000013E-2</v>
      </c>
      <c r="V22" s="121">
        <f t="shared" si="24"/>
        <v>5.4000000000000013E-2</v>
      </c>
      <c r="W22" s="120"/>
      <c r="Y22" s="72">
        <v>19</v>
      </c>
      <c r="Z22" s="72">
        <f t="shared" si="25"/>
        <v>104</v>
      </c>
      <c r="AA22" s="72">
        <f t="shared" si="26"/>
        <v>49</v>
      </c>
      <c r="AB22" s="72">
        <f t="shared" si="27"/>
        <v>87</v>
      </c>
      <c r="AC22" s="72">
        <f t="shared" si="28"/>
        <v>85</v>
      </c>
      <c r="AD22" s="72">
        <f t="shared" si="29"/>
        <v>85</v>
      </c>
      <c r="AE22" s="72">
        <f t="shared" si="30"/>
        <v>69</v>
      </c>
      <c r="AF22" s="72">
        <f t="shared" si="31"/>
        <v>64</v>
      </c>
      <c r="AG22" s="72">
        <v>0</v>
      </c>
      <c r="AH22" s="121">
        <f t="shared" si="14"/>
        <v>1.337</v>
      </c>
      <c r="AI22" s="121">
        <f t="shared" si="15"/>
        <v>0.22800000000000001</v>
      </c>
      <c r="AJ22" s="121">
        <f t="shared" si="32"/>
        <v>0.11800000000000002</v>
      </c>
      <c r="AK22" s="121">
        <f t="shared" si="16"/>
        <v>9.0000000000000011E-2</v>
      </c>
      <c r="AL22" s="121">
        <f t="shared" si="33"/>
        <v>9.0000000000000011E-2</v>
      </c>
      <c r="AM22" s="121">
        <f t="shared" si="34"/>
        <v>9.0000000000000011E-2</v>
      </c>
      <c r="AN22" s="121">
        <f t="shared" si="35"/>
        <v>9.0000000000000011E-2</v>
      </c>
      <c r="AO22" s="121">
        <f t="shared" si="36"/>
        <v>9.0000000000000011E-2</v>
      </c>
      <c r="AP22" s="121">
        <f t="shared" si="37"/>
        <v>9.0000000000000011E-2</v>
      </c>
      <c r="AQ22" s="121">
        <f t="shared" si="38"/>
        <v>9.0000000000000011E-2</v>
      </c>
      <c r="AR22" s="1">
        <f t="shared" si="39"/>
        <v>0.19000000000000003</v>
      </c>
      <c r="AS22" s="1">
        <v>2.5</v>
      </c>
    </row>
    <row r="23" spans="1:45" x14ac:dyDescent="0.2">
      <c r="A23" s="1">
        <f t="shared" si="1"/>
        <v>2.5</v>
      </c>
      <c r="B23" s="1">
        <f t="shared" si="2"/>
        <v>5</v>
      </c>
      <c r="C23" s="1">
        <f t="shared" si="3"/>
        <v>271</v>
      </c>
      <c r="D23" s="72">
        <v>20</v>
      </c>
      <c r="E23" s="72">
        <f t="shared" si="4"/>
        <v>233</v>
      </c>
      <c r="F23" s="72">
        <f t="shared" si="5"/>
        <v>52</v>
      </c>
      <c r="G23" s="72">
        <f t="shared" si="6"/>
        <v>91</v>
      </c>
      <c r="H23" s="72">
        <f t="shared" si="7"/>
        <v>45</v>
      </c>
      <c r="I23" s="72">
        <f t="shared" si="8"/>
        <v>81</v>
      </c>
      <c r="J23" s="72">
        <v>0</v>
      </c>
      <c r="K23" s="72">
        <f t="shared" si="9"/>
        <v>69</v>
      </c>
      <c r="L23" s="72">
        <v>0</v>
      </c>
      <c r="M23" s="121">
        <f t="shared" si="10"/>
        <v>1.36</v>
      </c>
      <c r="N23" s="121">
        <f t="shared" si="11"/>
        <v>0.23800000000000002</v>
      </c>
      <c r="O23" s="121">
        <f t="shared" si="12"/>
        <v>0.11900000000000002</v>
      </c>
      <c r="P23" s="121">
        <f t="shared" si="18"/>
        <v>9.5000000000000015E-2</v>
      </c>
      <c r="Q23" s="121">
        <f t="shared" si="19"/>
        <v>5.7000000000000016E-2</v>
      </c>
      <c r="R23" s="121">
        <f t="shared" si="20"/>
        <v>5.7000000000000016E-2</v>
      </c>
      <c r="S23" s="121">
        <f t="shared" si="21"/>
        <v>5.7000000000000016E-2</v>
      </c>
      <c r="T23" s="121">
        <f t="shared" si="22"/>
        <v>5.7000000000000016E-2</v>
      </c>
      <c r="U23" s="121">
        <f t="shared" si="23"/>
        <v>5.7000000000000016E-2</v>
      </c>
      <c r="V23" s="121">
        <f t="shared" si="24"/>
        <v>5.7000000000000016E-2</v>
      </c>
      <c r="W23" s="120"/>
      <c r="Y23" s="72">
        <v>20</v>
      </c>
      <c r="Z23" s="72">
        <f t="shared" si="25"/>
        <v>112</v>
      </c>
      <c r="AA23" s="72">
        <f t="shared" si="26"/>
        <v>52</v>
      </c>
      <c r="AB23" s="72">
        <f t="shared" si="27"/>
        <v>94</v>
      </c>
      <c r="AC23" s="72">
        <f t="shared" si="28"/>
        <v>91</v>
      </c>
      <c r="AD23" s="72">
        <f t="shared" si="29"/>
        <v>92</v>
      </c>
      <c r="AE23" s="72">
        <f t="shared" si="30"/>
        <v>75</v>
      </c>
      <c r="AF23" s="72">
        <f t="shared" si="31"/>
        <v>69</v>
      </c>
      <c r="AG23" s="72">
        <v>0</v>
      </c>
      <c r="AH23" s="121">
        <f t="shared" si="14"/>
        <v>1.36</v>
      </c>
      <c r="AI23" s="121">
        <f t="shared" si="15"/>
        <v>0.23800000000000002</v>
      </c>
      <c r="AJ23" s="121">
        <f t="shared" si="32"/>
        <v>0.11900000000000002</v>
      </c>
      <c r="AK23" s="121">
        <f t="shared" si="16"/>
        <v>9.5000000000000015E-2</v>
      </c>
      <c r="AL23" s="121">
        <f t="shared" si="33"/>
        <v>9.5000000000000015E-2</v>
      </c>
      <c r="AM23" s="121">
        <f t="shared" si="34"/>
        <v>9.5000000000000015E-2</v>
      </c>
      <c r="AN23" s="121">
        <f t="shared" si="35"/>
        <v>9.5000000000000015E-2</v>
      </c>
      <c r="AO23" s="121">
        <f t="shared" si="36"/>
        <v>9.5000000000000015E-2</v>
      </c>
      <c r="AP23" s="121">
        <f t="shared" si="37"/>
        <v>9.5000000000000015E-2</v>
      </c>
      <c r="AQ23" s="121">
        <f t="shared" si="38"/>
        <v>9.5000000000000015E-2</v>
      </c>
      <c r="AR23" s="1">
        <f t="shared" si="39"/>
        <v>0.20000000000000004</v>
      </c>
      <c r="AS23" s="1">
        <v>2.5</v>
      </c>
    </row>
    <row r="24" spans="1:45" x14ac:dyDescent="0.2">
      <c r="A24" s="1">
        <f t="shared" si="1"/>
        <v>2.5</v>
      </c>
      <c r="B24" s="1">
        <f t="shared" si="2"/>
        <v>5</v>
      </c>
      <c r="C24" s="1">
        <f t="shared" si="3"/>
        <v>291</v>
      </c>
      <c r="D24" s="72">
        <v>21</v>
      </c>
      <c r="E24" s="72">
        <f t="shared" si="4"/>
        <v>251</v>
      </c>
      <c r="F24" s="72">
        <f t="shared" si="5"/>
        <v>55</v>
      </c>
      <c r="G24" s="72">
        <f t="shared" si="6"/>
        <v>97</v>
      </c>
      <c r="H24" s="72">
        <f t="shared" si="7"/>
        <v>49</v>
      </c>
      <c r="I24" s="72">
        <f t="shared" si="8"/>
        <v>86</v>
      </c>
      <c r="J24" s="72">
        <v>0</v>
      </c>
      <c r="K24" s="72">
        <f t="shared" si="9"/>
        <v>74</v>
      </c>
      <c r="L24" s="72">
        <v>0</v>
      </c>
      <c r="M24" s="121">
        <f t="shared" si="10"/>
        <v>1.383</v>
      </c>
      <c r="N24" s="121">
        <f t="shared" si="11"/>
        <v>0.248</v>
      </c>
      <c r="O24" s="121">
        <f t="shared" si="12"/>
        <v>0.12000000000000002</v>
      </c>
      <c r="P24" s="121">
        <f t="shared" si="18"/>
        <v>0.10000000000000002</v>
      </c>
      <c r="Q24" s="121">
        <f t="shared" si="19"/>
        <v>6.0000000000000019E-2</v>
      </c>
      <c r="R24" s="121">
        <f t="shared" si="20"/>
        <v>6.0000000000000019E-2</v>
      </c>
      <c r="S24" s="121">
        <f t="shared" si="21"/>
        <v>6.0000000000000019E-2</v>
      </c>
      <c r="T24" s="121">
        <f t="shared" si="22"/>
        <v>6.0000000000000019E-2</v>
      </c>
      <c r="U24" s="121">
        <f t="shared" si="23"/>
        <v>6.0000000000000019E-2</v>
      </c>
      <c r="V24" s="121">
        <f t="shared" si="24"/>
        <v>6.0000000000000019E-2</v>
      </c>
      <c r="W24" s="120"/>
      <c r="Y24" s="72">
        <v>21</v>
      </c>
      <c r="Z24" s="72">
        <f t="shared" si="25"/>
        <v>120</v>
      </c>
      <c r="AA24" s="72">
        <f t="shared" si="26"/>
        <v>55</v>
      </c>
      <c r="AB24" s="72">
        <f t="shared" si="27"/>
        <v>101</v>
      </c>
      <c r="AC24" s="72">
        <f t="shared" si="28"/>
        <v>98</v>
      </c>
      <c r="AD24" s="72">
        <f t="shared" si="29"/>
        <v>99</v>
      </c>
      <c r="AE24" s="72">
        <f t="shared" si="30"/>
        <v>81</v>
      </c>
      <c r="AF24" s="72">
        <f t="shared" si="31"/>
        <v>74</v>
      </c>
      <c r="AG24" s="72">
        <v>0</v>
      </c>
      <c r="AH24" s="121">
        <f t="shared" si="14"/>
        <v>1.383</v>
      </c>
      <c r="AI24" s="121">
        <f t="shared" si="15"/>
        <v>0.248</v>
      </c>
      <c r="AJ24" s="121">
        <f t="shared" si="32"/>
        <v>0.12000000000000002</v>
      </c>
      <c r="AK24" s="121">
        <f t="shared" si="16"/>
        <v>0.10000000000000002</v>
      </c>
      <c r="AL24" s="121">
        <f t="shared" si="33"/>
        <v>0.10000000000000002</v>
      </c>
      <c r="AM24" s="121">
        <f t="shared" si="34"/>
        <v>0.10000000000000002</v>
      </c>
      <c r="AN24" s="121">
        <f t="shared" si="35"/>
        <v>0.10000000000000002</v>
      </c>
      <c r="AO24" s="121">
        <f t="shared" si="36"/>
        <v>0.10000000000000002</v>
      </c>
      <c r="AP24" s="121">
        <f t="shared" si="37"/>
        <v>0.10000000000000002</v>
      </c>
      <c r="AQ24" s="121">
        <f t="shared" si="38"/>
        <v>0.10000000000000002</v>
      </c>
      <c r="AR24" s="1">
        <f t="shared" si="39"/>
        <v>0.21000000000000005</v>
      </c>
      <c r="AS24" s="1">
        <v>2.5</v>
      </c>
    </row>
    <row r="25" spans="1:45" x14ac:dyDescent="0.2">
      <c r="A25" s="1">
        <f t="shared" si="1"/>
        <v>2.5</v>
      </c>
      <c r="B25" s="1">
        <f t="shared" si="2"/>
        <v>5</v>
      </c>
      <c r="C25" s="1">
        <f t="shared" si="3"/>
        <v>310</v>
      </c>
      <c r="D25" s="72">
        <v>22</v>
      </c>
      <c r="E25" s="72">
        <f t="shared" si="4"/>
        <v>268</v>
      </c>
      <c r="F25" s="72">
        <f t="shared" si="5"/>
        <v>58</v>
      </c>
      <c r="G25" s="72">
        <f t="shared" si="6"/>
        <v>103</v>
      </c>
      <c r="H25" s="72">
        <f t="shared" si="7"/>
        <v>52</v>
      </c>
      <c r="I25" s="72">
        <f t="shared" si="8"/>
        <v>92</v>
      </c>
      <c r="J25" s="72">
        <v>0</v>
      </c>
      <c r="K25" s="72">
        <f t="shared" si="9"/>
        <v>79</v>
      </c>
      <c r="L25" s="72">
        <v>0</v>
      </c>
      <c r="M25" s="121">
        <f t="shared" si="10"/>
        <v>1.4059999999999999</v>
      </c>
      <c r="N25" s="121">
        <f t="shared" si="11"/>
        <v>0.25800000000000001</v>
      </c>
      <c r="O25" s="121">
        <f t="shared" si="12"/>
        <v>0.12100000000000002</v>
      </c>
      <c r="P25" s="121">
        <f t="shared" si="18"/>
        <v>0.10500000000000002</v>
      </c>
      <c r="Q25" s="121">
        <f t="shared" si="19"/>
        <v>6.3000000000000014E-2</v>
      </c>
      <c r="R25" s="121">
        <f t="shared" si="20"/>
        <v>6.3000000000000014E-2</v>
      </c>
      <c r="S25" s="121">
        <f t="shared" si="21"/>
        <v>6.3000000000000014E-2</v>
      </c>
      <c r="T25" s="121">
        <f t="shared" si="22"/>
        <v>6.3000000000000014E-2</v>
      </c>
      <c r="U25" s="121">
        <f t="shared" si="23"/>
        <v>6.3000000000000014E-2</v>
      </c>
      <c r="V25" s="121">
        <f t="shared" si="24"/>
        <v>6.3000000000000014E-2</v>
      </c>
      <c r="W25" s="120"/>
      <c r="Y25" s="72">
        <v>22</v>
      </c>
      <c r="Z25" s="72">
        <f t="shared" si="25"/>
        <v>128</v>
      </c>
      <c r="AA25" s="72">
        <f t="shared" si="26"/>
        <v>58</v>
      </c>
      <c r="AB25" s="72">
        <f t="shared" si="27"/>
        <v>108</v>
      </c>
      <c r="AC25" s="72">
        <f t="shared" si="28"/>
        <v>105</v>
      </c>
      <c r="AD25" s="72">
        <f t="shared" si="29"/>
        <v>106</v>
      </c>
      <c r="AE25" s="72">
        <f t="shared" si="30"/>
        <v>87</v>
      </c>
      <c r="AF25" s="72">
        <f t="shared" si="31"/>
        <v>79</v>
      </c>
      <c r="AG25" s="72">
        <v>0</v>
      </c>
      <c r="AH25" s="121">
        <f t="shared" si="14"/>
        <v>1.4059999999999999</v>
      </c>
      <c r="AI25" s="121">
        <f t="shared" si="15"/>
        <v>0.25800000000000001</v>
      </c>
      <c r="AJ25" s="121">
        <f t="shared" si="32"/>
        <v>0.12100000000000002</v>
      </c>
      <c r="AK25" s="121">
        <f t="shared" si="16"/>
        <v>0.10500000000000002</v>
      </c>
      <c r="AL25" s="121">
        <f t="shared" si="33"/>
        <v>0.10500000000000002</v>
      </c>
      <c r="AM25" s="121">
        <f t="shared" si="34"/>
        <v>0.10500000000000002</v>
      </c>
      <c r="AN25" s="121">
        <f t="shared" si="35"/>
        <v>0.10500000000000002</v>
      </c>
      <c r="AO25" s="121">
        <f t="shared" si="36"/>
        <v>0.10500000000000002</v>
      </c>
      <c r="AP25" s="121">
        <f t="shared" si="37"/>
        <v>0.10500000000000002</v>
      </c>
      <c r="AQ25" s="121">
        <f t="shared" si="38"/>
        <v>0.10500000000000002</v>
      </c>
      <c r="AR25" s="1">
        <f t="shared" si="39"/>
        <v>0.22000000000000006</v>
      </c>
      <c r="AS25" s="1">
        <v>2.5</v>
      </c>
    </row>
    <row r="26" spans="1:45" x14ac:dyDescent="0.2">
      <c r="A26" s="1">
        <f t="shared" si="1"/>
        <v>2.5</v>
      </c>
      <c r="B26" s="1">
        <f t="shared" si="2"/>
        <v>5</v>
      </c>
      <c r="C26" s="1">
        <f t="shared" si="3"/>
        <v>330</v>
      </c>
      <c r="D26" s="72">
        <v>23</v>
      </c>
      <c r="E26" s="72">
        <f t="shared" si="4"/>
        <v>285</v>
      </c>
      <c r="F26" s="72">
        <f t="shared" si="5"/>
        <v>61</v>
      </c>
      <c r="G26" s="72">
        <f t="shared" si="6"/>
        <v>110</v>
      </c>
      <c r="H26" s="72">
        <f t="shared" si="7"/>
        <v>56</v>
      </c>
      <c r="I26" s="72">
        <f t="shared" si="8"/>
        <v>97</v>
      </c>
      <c r="J26" s="72">
        <v>0</v>
      </c>
      <c r="K26" s="72">
        <f t="shared" si="9"/>
        <v>84</v>
      </c>
      <c r="L26" s="72">
        <v>0</v>
      </c>
      <c r="M26" s="121">
        <f t="shared" si="10"/>
        <v>1.429</v>
      </c>
      <c r="N26" s="121">
        <f t="shared" si="11"/>
        <v>0.26800000000000002</v>
      </c>
      <c r="O26" s="121">
        <f t="shared" si="12"/>
        <v>0.12200000000000003</v>
      </c>
      <c r="P26" s="121">
        <f t="shared" si="18"/>
        <v>0.11000000000000003</v>
      </c>
      <c r="Q26" s="121">
        <f t="shared" si="19"/>
        <v>6.6000000000000017E-2</v>
      </c>
      <c r="R26" s="121">
        <f t="shared" si="20"/>
        <v>6.6000000000000017E-2</v>
      </c>
      <c r="S26" s="121">
        <f t="shared" si="21"/>
        <v>6.6000000000000017E-2</v>
      </c>
      <c r="T26" s="121">
        <f t="shared" si="22"/>
        <v>6.6000000000000017E-2</v>
      </c>
      <c r="U26" s="121">
        <f t="shared" si="23"/>
        <v>6.6000000000000017E-2</v>
      </c>
      <c r="V26" s="121">
        <f t="shared" si="24"/>
        <v>6.6000000000000017E-2</v>
      </c>
      <c r="W26" s="120"/>
      <c r="Y26" s="72">
        <v>23</v>
      </c>
      <c r="Z26" s="72">
        <f t="shared" si="25"/>
        <v>136</v>
      </c>
      <c r="AA26" s="72">
        <f t="shared" si="26"/>
        <v>61</v>
      </c>
      <c r="AB26" s="72">
        <f t="shared" si="27"/>
        <v>115</v>
      </c>
      <c r="AC26" s="72">
        <f t="shared" si="28"/>
        <v>112</v>
      </c>
      <c r="AD26" s="72">
        <f t="shared" si="29"/>
        <v>113</v>
      </c>
      <c r="AE26" s="72">
        <f t="shared" si="30"/>
        <v>93</v>
      </c>
      <c r="AF26" s="72">
        <f t="shared" si="31"/>
        <v>84</v>
      </c>
      <c r="AG26" s="72">
        <v>0</v>
      </c>
      <c r="AH26" s="121">
        <f t="shared" si="14"/>
        <v>1.429</v>
      </c>
      <c r="AI26" s="121">
        <f t="shared" si="15"/>
        <v>0.26800000000000002</v>
      </c>
      <c r="AJ26" s="121">
        <f t="shared" si="32"/>
        <v>0.12200000000000003</v>
      </c>
      <c r="AK26" s="121">
        <f t="shared" si="16"/>
        <v>0.11000000000000003</v>
      </c>
      <c r="AL26" s="121">
        <f t="shared" si="33"/>
        <v>0.11000000000000003</v>
      </c>
      <c r="AM26" s="121">
        <f t="shared" si="34"/>
        <v>0.11000000000000003</v>
      </c>
      <c r="AN26" s="121">
        <f t="shared" si="35"/>
        <v>0.11000000000000003</v>
      </c>
      <c r="AO26" s="121">
        <f t="shared" si="36"/>
        <v>0.11000000000000003</v>
      </c>
      <c r="AP26" s="121">
        <f t="shared" si="37"/>
        <v>0.11000000000000003</v>
      </c>
      <c r="AQ26" s="121">
        <f t="shared" si="38"/>
        <v>0.11000000000000003</v>
      </c>
      <c r="AR26" s="1">
        <f t="shared" si="39"/>
        <v>0.23000000000000007</v>
      </c>
      <c r="AS26" s="1">
        <v>2.5</v>
      </c>
    </row>
    <row r="27" spans="1:45" x14ac:dyDescent="0.2">
      <c r="A27" s="1">
        <f t="shared" si="1"/>
        <v>2.5</v>
      </c>
      <c r="B27" s="1">
        <f t="shared" si="2"/>
        <v>5</v>
      </c>
      <c r="C27" s="1">
        <f t="shared" si="3"/>
        <v>352</v>
      </c>
      <c r="D27" s="72">
        <v>24</v>
      </c>
      <c r="E27" s="72">
        <f t="shared" si="4"/>
        <v>304</v>
      </c>
      <c r="F27" s="72">
        <f t="shared" si="5"/>
        <v>64</v>
      </c>
      <c r="G27" s="72">
        <f t="shared" si="6"/>
        <v>116</v>
      </c>
      <c r="H27" s="72">
        <f t="shared" si="7"/>
        <v>59</v>
      </c>
      <c r="I27" s="72">
        <f t="shared" si="8"/>
        <v>103</v>
      </c>
      <c r="J27" s="72">
        <v>0</v>
      </c>
      <c r="K27" s="72">
        <f t="shared" si="9"/>
        <v>90</v>
      </c>
      <c r="L27" s="72">
        <v>0</v>
      </c>
      <c r="M27" s="121">
        <f t="shared" si="10"/>
        <v>1.452</v>
      </c>
      <c r="N27" s="121">
        <f t="shared" si="11"/>
        <v>0.28000000000000003</v>
      </c>
      <c r="O27" s="121">
        <f t="shared" si="12"/>
        <v>0.12300000000000003</v>
      </c>
      <c r="P27" s="121">
        <f t="shared" si="18"/>
        <v>0.11500000000000003</v>
      </c>
      <c r="Q27" s="121">
        <f t="shared" si="19"/>
        <v>6.900000000000002E-2</v>
      </c>
      <c r="R27" s="121">
        <f t="shared" si="20"/>
        <v>6.900000000000002E-2</v>
      </c>
      <c r="S27" s="121">
        <f t="shared" si="21"/>
        <v>6.900000000000002E-2</v>
      </c>
      <c r="T27" s="121">
        <f t="shared" si="22"/>
        <v>6.900000000000002E-2</v>
      </c>
      <c r="U27" s="121">
        <f t="shared" si="23"/>
        <v>6.900000000000002E-2</v>
      </c>
      <c r="V27" s="121">
        <f t="shared" si="24"/>
        <v>6.900000000000002E-2</v>
      </c>
      <c r="W27" s="120"/>
      <c r="Y27" s="72">
        <v>24</v>
      </c>
      <c r="Z27" s="72">
        <f t="shared" si="25"/>
        <v>145</v>
      </c>
      <c r="AA27" s="72">
        <f t="shared" si="26"/>
        <v>64</v>
      </c>
      <c r="AB27" s="72">
        <f t="shared" si="27"/>
        <v>122</v>
      </c>
      <c r="AC27" s="72">
        <f t="shared" si="28"/>
        <v>119</v>
      </c>
      <c r="AD27" s="72">
        <f t="shared" si="29"/>
        <v>121</v>
      </c>
      <c r="AE27" s="72">
        <f t="shared" si="30"/>
        <v>99</v>
      </c>
      <c r="AF27" s="72">
        <f t="shared" si="31"/>
        <v>90</v>
      </c>
      <c r="AG27" s="72">
        <v>0</v>
      </c>
      <c r="AH27" s="121">
        <f t="shared" si="14"/>
        <v>1.452</v>
      </c>
      <c r="AI27" s="121">
        <f t="shared" si="15"/>
        <v>0.28000000000000003</v>
      </c>
      <c r="AJ27" s="121">
        <f t="shared" si="32"/>
        <v>0.12300000000000003</v>
      </c>
      <c r="AK27" s="121">
        <f t="shared" si="16"/>
        <v>0.11500000000000003</v>
      </c>
      <c r="AL27" s="121">
        <f t="shared" si="33"/>
        <v>0.11500000000000003</v>
      </c>
      <c r="AM27" s="121">
        <f t="shared" si="34"/>
        <v>0.11500000000000003</v>
      </c>
      <c r="AN27" s="121">
        <f t="shared" si="35"/>
        <v>0.11500000000000003</v>
      </c>
      <c r="AO27" s="121">
        <f t="shared" si="36"/>
        <v>0.11500000000000003</v>
      </c>
      <c r="AP27" s="121">
        <f t="shared" si="37"/>
        <v>0.11500000000000003</v>
      </c>
      <c r="AQ27" s="121">
        <f t="shared" si="38"/>
        <v>0.11500000000000003</v>
      </c>
      <c r="AR27" s="1">
        <f t="shared" si="39"/>
        <v>0.24000000000000007</v>
      </c>
      <c r="AS27" s="1">
        <v>2.5</v>
      </c>
    </row>
    <row r="28" spans="1:45" x14ac:dyDescent="0.2">
      <c r="A28" s="1">
        <f t="shared" si="1"/>
        <v>2.5</v>
      </c>
      <c r="B28" s="1">
        <f t="shared" si="2"/>
        <v>5</v>
      </c>
      <c r="C28" s="1">
        <f t="shared" si="3"/>
        <v>374</v>
      </c>
      <c r="D28" s="72">
        <v>25</v>
      </c>
      <c r="E28" s="72">
        <f t="shared" si="4"/>
        <v>324</v>
      </c>
      <c r="F28" s="72">
        <f t="shared" si="5"/>
        <v>67</v>
      </c>
      <c r="G28" s="72">
        <f t="shared" si="6"/>
        <v>123</v>
      </c>
      <c r="H28" s="72">
        <f t="shared" si="7"/>
        <v>63</v>
      </c>
      <c r="I28" s="72">
        <f t="shared" si="8"/>
        <v>109</v>
      </c>
      <c r="J28" s="72">
        <v>0</v>
      </c>
      <c r="K28" s="72">
        <f t="shared" si="9"/>
        <v>96</v>
      </c>
      <c r="L28" s="72">
        <v>0</v>
      </c>
      <c r="M28" s="121">
        <f t="shared" si="10"/>
        <v>1.4750000000000001</v>
      </c>
      <c r="N28" s="121">
        <f t="shared" si="11"/>
        <v>0.29200000000000004</v>
      </c>
      <c r="O28" s="121">
        <f t="shared" si="12"/>
        <v>0.12400000000000003</v>
      </c>
      <c r="P28" s="121">
        <f t="shared" si="18"/>
        <v>0.12000000000000004</v>
      </c>
      <c r="Q28" s="121">
        <f t="shared" si="19"/>
        <v>7.2000000000000022E-2</v>
      </c>
      <c r="R28" s="121">
        <f t="shared" si="20"/>
        <v>7.2000000000000022E-2</v>
      </c>
      <c r="S28" s="121">
        <f t="shared" si="21"/>
        <v>7.2000000000000022E-2</v>
      </c>
      <c r="T28" s="121">
        <f t="shared" si="22"/>
        <v>7.2000000000000022E-2</v>
      </c>
      <c r="U28" s="121">
        <f t="shared" si="23"/>
        <v>7.2000000000000022E-2</v>
      </c>
      <c r="V28" s="121">
        <f t="shared" si="24"/>
        <v>7.2000000000000022E-2</v>
      </c>
      <c r="W28" s="120"/>
      <c r="Y28" s="72">
        <v>25</v>
      </c>
      <c r="Z28" s="72">
        <f t="shared" si="25"/>
        <v>154</v>
      </c>
      <c r="AA28" s="72">
        <f t="shared" si="26"/>
        <v>67</v>
      </c>
      <c r="AB28" s="72">
        <f t="shared" si="27"/>
        <v>130</v>
      </c>
      <c r="AC28" s="72">
        <f t="shared" si="28"/>
        <v>126</v>
      </c>
      <c r="AD28" s="72">
        <f t="shared" si="29"/>
        <v>129</v>
      </c>
      <c r="AE28" s="72">
        <f t="shared" si="30"/>
        <v>105</v>
      </c>
      <c r="AF28" s="72">
        <f t="shared" si="31"/>
        <v>96</v>
      </c>
      <c r="AG28" s="72">
        <v>0</v>
      </c>
      <c r="AH28" s="121">
        <f t="shared" si="14"/>
        <v>1.4750000000000001</v>
      </c>
      <c r="AI28" s="121">
        <f t="shared" si="15"/>
        <v>0.29200000000000004</v>
      </c>
      <c r="AJ28" s="121">
        <f t="shared" si="32"/>
        <v>0.12400000000000003</v>
      </c>
      <c r="AK28" s="121">
        <f t="shared" si="16"/>
        <v>0.12000000000000004</v>
      </c>
      <c r="AL28" s="121">
        <f t="shared" si="33"/>
        <v>0.12000000000000004</v>
      </c>
      <c r="AM28" s="121">
        <f t="shared" si="34"/>
        <v>0.12000000000000004</v>
      </c>
      <c r="AN28" s="121">
        <f t="shared" si="35"/>
        <v>0.12000000000000004</v>
      </c>
      <c r="AO28" s="121">
        <f t="shared" si="36"/>
        <v>0.12000000000000004</v>
      </c>
      <c r="AP28" s="121">
        <f t="shared" si="37"/>
        <v>0.12000000000000004</v>
      </c>
      <c r="AQ28" s="121">
        <f t="shared" si="38"/>
        <v>0.12000000000000004</v>
      </c>
      <c r="AR28" s="1">
        <f t="shared" si="39"/>
        <v>0.25000000000000006</v>
      </c>
      <c r="AS28" s="1">
        <v>2.5</v>
      </c>
    </row>
    <row r="29" spans="1:45" x14ac:dyDescent="0.2">
      <c r="A29" s="1">
        <f t="shared" si="1"/>
        <v>2.5</v>
      </c>
      <c r="B29" s="1">
        <f t="shared" si="2"/>
        <v>5</v>
      </c>
      <c r="C29" s="1">
        <f t="shared" si="3"/>
        <v>396</v>
      </c>
      <c r="D29" s="72">
        <v>26</v>
      </c>
      <c r="E29" s="72">
        <f t="shared" si="4"/>
        <v>344</v>
      </c>
      <c r="F29" s="72">
        <f t="shared" si="5"/>
        <v>70</v>
      </c>
      <c r="G29" s="72">
        <f t="shared" si="6"/>
        <v>130</v>
      </c>
      <c r="H29" s="72">
        <f t="shared" si="7"/>
        <v>67</v>
      </c>
      <c r="I29" s="72">
        <f t="shared" si="8"/>
        <v>115</v>
      </c>
      <c r="J29" s="72">
        <v>0</v>
      </c>
      <c r="K29" s="72">
        <f t="shared" si="9"/>
        <v>102</v>
      </c>
      <c r="L29" s="72">
        <v>0</v>
      </c>
      <c r="M29" s="121">
        <f t="shared" si="10"/>
        <v>1.498</v>
      </c>
      <c r="N29" s="121">
        <f t="shared" si="11"/>
        <v>0.30399999999999999</v>
      </c>
      <c r="O29" s="121">
        <f t="shared" si="12"/>
        <v>0.12500000000000003</v>
      </c>
      <c r="P29" s="121">
        <f t="shared" si="18"/>
        <v>0.12500000000000003</v>
      </c>
      <c r="Q29" s="121">
        <f t="shared" si="19"/>
        <v>7.5000000000000025E-2</v>
      </c>
      <c r="R29" s="121">
        <f t="shared" si="20"/>
        <v>7.5000000000000025E-2</v>
      </c>
      <c r="S29" s="121">
        <f t="shared" si="21"/>
        <v>7.5000000000000025E-2</v>
      </c>
      <c r="T29" s="121">
        <f t="shared" si="22"/>
        <v>7.5000000000000025E-2</v>
      </c>
      <c r="U29" s="121">
        <f t="shared" si="23"/>
        <v>7.5000000000000025E-2</v>
      </c>
      <c r="V29" s="121">
        <f t="shared" si="24"/>
        <v>7.5000000000000025E-2</v>
      </c>
      <c r="W29" s="120"/>
      <c r="Y29" s="72">
        <v>26</v>
      </c>
      <c r="Z29" s="72">
        <f t="shared" si="25"/>
        <v>163</v>
      </c>
      <c r="AA29" s="72">
        <f t="shared" si="26"/>
        <v>70</v>
      </c>
      <c r="AB29" s="72">
        <f t="shared" si="27"/>
        <v>138</v>
      </c>
      <c r="AC29" s="72">
        <f t="shared" si="28"/>
        <v>134</v>
      </c>
      <c r="AD29" s="72">
        <f t="shared" si="29"/>
        <v>137</v>
      </c>
      <c r="AE29" s="72">
        <f t="shared" si="30"/>
        <v>111</v>
      </c>
      <c r="AF29" s="72">
        <f t="shared" si="31"/>
        <v>102</v>
      </c>
      <c r="AG29" s="72">
        <v>0</v>
      </c>
      <c r="AH29" s="121">
        <f t="shared" si="14"/>
        <v>1.498</v>
      </c>
      <c r="AI29" s="121">
        <f t="shared" si="15"/>
        <v>0.30399999999999999</v>
      </c>
      <c r="AJ29" s="121">
        <f t="shared" si="32"/>
        <v>0.12500000000000003</v>
      </c>
      <c r="AK29" s="121">
        <f t="shared" si="16"/>
        <v>0.12500000000000003</v>
      </c>
      <c r="AL29" s="121">
        <f t="shared" si="33"/>
        <v>0.12500000000000003</v>
      </c>
      <c r="AM29" s="121">
        <f t="shared" si="34"/>
        <v>0.12500000000000003</v>
      </c>
      <c r="AN29" s="121">
        <f t="shared" si="35"/>
        <v>0.12500000000000003</v>
      </c>
      <c r="AO29" s="121">
        <f t="shared" si="36"/>
        <v>0.12500000000000003</v>
      </c>
      <c r="AP29" s="121">
        <f t="shared" si="37"/>
        <v>0.12500000000000003</v>
      </c>
      <c r="AQ29" s="121">
        <f t="shared" si="38"/>
        <v>0.12500000000000003</v>
      </c>
      <c r="AR29" s="1">
        <f t="shared" si="39"/>
        <v>0.26000000000000006</v>
      </c>
      <c r="AS29" s="1">
        <v>2.5</v>
      </c>
    </row>
    <row r="30" spans="1:45" x14ac:dyDescent="0.2">
      <c r="A30" s="1">
        <f t="shared" si="1"/>
        <v>2.5</v>
      </c>
      <c r="B30" s="1">
        <f t="shared" si="2"/>
        <v>5</v>
      </c>
      <c r="C30" s="1">
        <f t="shared" si="3"/>
        <v>418</v>
      </c>
      <c r="D30" s="72">
        <v>27</v>
      </c>
      <c r="E30" s="72">
        <f t="shared" si="4"/>
        <v>364</v>
      </c>
      <c r="F30" s="72">
        <f t="shared" si="5"/>
        <v>73</v>
      </c>
      <c r="G30" s="72">
        <f t="shared" si="6"/>
        <v>137</v>
      </c>
      <c r="H30" s="72">
        <f t="shared" si="7"/>
        <v>71</v>
      </c>
      <c r="I30" s="72">
        <f t="shared" si="8"/>
        <v>122</v>
      </c>
      <c r="J30" s="72">
        <v>0</v>
      </c>
      <c r="K30" s="72">
        <f t="shared" si="9"/>
        <v>108</v>
      </c>
      <c r="L30" s="72">
        <v>0</v>
      </c>
      <c r="M30" s="121">
        <f t="shared" si="10"/>
        <v>1.5209999999999999</v>
      </c>
      <c r="N30" s="121">
        <f t="shared" si="11"/>
        <v>0.316</v>
      </c>
      <c r="O30" s="121">
        <f t="shared" si="12"/>
        <v>0.12600000000000003</v>
      </c>
      <c r="P30" s="121">
        <f t="shared" si="18"/>
        <v>0.13000000000000003</v>
      </c>
      <c r="Q30" s="121">
        <f t="shared" si="19"/>
        <v>7.8000000000000028E-2</v>
      </c>
      <c r="R30" s="121">
        <f t="shared" si="20"/>
        <v>7.8000000000000028E-2</v>
      </c>
      <c r="S30" s="121">
        <f t="shared" si="21"/>
        <v>7.8000000000000028E-2</v>
      </c>
      <c r="T30" s="121">
        <f t="shared" si="22"/>
        <v>7.8000000000000028E-2</v>
      </c>
      <c r="U30" s="121">
        <f t="shared" si="23"/>
        <v>7.8000000000000028E-2</v>
      </c>
      <c r="V30" s="121">
        <f t="shared" si="24"/>
        <v>7.8000000000000028E-2</v>
      </c>
      <c r="W30" s="120"/>
      <c r="Y30" s="72">
        <v>27</v>
      </c>
      <c r="Z30" s="72">
        <f t="shared" si="25"/>
        <v>172</v>
      </c>
      <c r="AA30" s="72">
        <f t="shared" si="26"/>
        <v>73</v>
      </c>
      <c r="AB30" s="72">
        <f t="shared" si="27"/>
        <v>146</v>
      </c>
      <c r="AC30" s="72">
        <f t="shared" si="28"/>
        <v>142</v>
      </c>
      <c r="AD30" s="72">
        <f t="shared" si="29"/>
        <v>145</v>
      </c>
      <c r="AE30" s="72">
        <f t="shared" si="30"/>
        <v>118</v>
      </c>
      <c r="AF30" s="72">
        <f t="shared" si="31"/>
        <v>108</v>
      </c>
      <c r="AG30" s="72">
        <v>0</v>
      </c>
      <c r="AH30" s="121">
        <f t="shared" si="14"/>
        <v>1.5209999999999999</v>
      </c>
      <c r="AI30" s="121">
        <f t="shared" si="15"/>
        <v>0.316</v>
      </c>
      <c r="AJ30" s="121">
        <f t="shared" si="32"/>
        <v>0.12600000000000003</v>
      </c>
      <c r="AK30" s="121">
        <f t="shared" si="16"/>
        <v>0.13000000000000003</v>
      </c>
      <c r="AL30" s="121">
        <f t="shared" si="33"/>
        <v>0.13000000000000003</v>
      </c>
      <c r="AM30" s="121">
        <f t="shared" si="34"/>
        <v>0.13000000000000003</v>
      </c>
      <c r="AN30" s="121">
        <f t="shared" si="35"/>
        <v>0.13000000000000003</v>
      </c>
      <c r="AO30" s="121">
        <f t="shared" si="36"/>
        <v>0.13000000000000003</v>
      </c>
      <c r="AP30" s="121">
        <f t="shared" si="37"/>
        <v>0.13000000000000003</v>
      </c>
      <c r="AQ30" s="121">
        <f t="shared" si="38"/>
        <v>0.13000000000000003</v>
      </c>
      <c r="AR30" s="1">
        <f t="shared" si="39"/>
        <v>0.27000000000000007</v>
      </c>
      <c r="AS30" s="1">
        <v>2.5</v>
      </c>
    </row>
    <row r="31" spans="1:45" x14ac:dyDescent="0.2">
      <c r="A31" s="1">
        <f t="shared" si="1"/>
        <v>2.5</v>
      </c>
      <c r="B31" s="1">
        <f t="shared" si="2"/>
        <v>5</v>
      </c>
      <c r="C31" s="1">
        <f t="shared" si="3"/>
        <v>439</v>
      </c>
      <c r="D31" s="72">
        <v>28</v>
      </c>
      <c r="E31" s="72">
        <f t="shared" si="4"/>
        <v>383</v>
      </c>
      <c r="F31" s="72">
        <f t="shared" si="5"/>
        <v>76</v>
      </c>
      <c r="G31" s="72">
        <f t="shared" si="6"/>
        <v>145</v>
      </c>
      <c r="H31" s="72">
        <f t="shared" si="7"/>
        <v>75</v>
      </c>
      <c r="I31" s="72">
        <f t="shared" si="8"/>
        <v>128</v>
      </c>
      <c r="J31" s="72">
        <v>0</v>
      </c>
      <c r="K31" s="72">
        <f t="shared" si="9"/>
        <v>114</v>
      </c>
      <c r="L31" s="72">
        <v>0</v>
      </c>
      <c r="M31" s="121">
        <f t="shared" si="10"/>
        <v>1.544</v>
      </c>
      <c r="N31" s="121">
        <f t="shared" si="11"/>
        <v>0.32800000000000001</v>
      </c>
      <c r="O31" s="121">
        <f t="shared" si="12"/>
        <v>0.12700000000000003</v>
      </c>
      <c r="P31" s="121">
        <f t="shared" si="18"/>
        <v>0.13500000000000004</v>
      </c>
      <c r="Q31" s="121">
        <f t="shared" si="19"/>
        <v>8.100000000000003E-2</v>
      </c>
      <c r="R31" s="121">
        <f t="shared" si="20"/>
        <v>8.100000000000003E-2</v>
      </c>
      <c r="S31" s="121">
        <f t="shared" si="21"/>
        <v>8.100000000000003E-2</v>
      </c>
      <c r="T31" s="121">
        <f t="shared" si="22"/>
        <v>8.100000000000003E-2</v>
      </c>
      <c r="U31" s="121">
        <f t="shared" si="23"/>
        <v>8.100000000000003E-2</v>
      </c>
      <c r="V31" s="121">
        <f t="shared" si="24"/>
        <v>8.100000000000003E-2</v>
      </c>
      <c r="W31" s="120"/>
      <c r="Y31" s="72">
        <v>28</v>
      </c>
      <c r="Z31" s="72">
        <f t="shared" si="25"/>
        <v>181</v>
      </c>
      <c r="AA31" s="72">
        <f t="shared" si="26"/>
        <v>76</v>
      </c>
      <c r="AB31" s="72">
        <f t="shared" si="27"/>
        <v>154</v>
      </c>
      <c r="AC31" s="72">
        <f t="shared" si="28"/>
        <v>150</v>
      </c>
      <c r="AD31" s="72">
        <f t="shared" si="29"/>
        <v>153</v>
      </c>
      <c r="AE31" s="72">
        <f t="shared" si="30"/>
        <v>125</v>
      </c>
      <c r="AF31" s="72">
        <f t="shared" si="31"/>
        <v>114</v>
      </c>
      <c r="AG31" s="72">
        <v>0</v>
      </c>
      <c r="AH31" s="121">
        <f t="shared" si="14"/>
        <v>1.544</v>
      </c>
      <c r="AI31" s="121">
        <f t="shared" si="15"/>
        <v>0.32800000000000001</v>
      </c>
      <c r="AJ31" s="121">
        <f t="shared" si="32"/>
        <v>0.12700000000000003</v>
      </c>
      <c r="AK31" s="121">
        <f t="shared" si="16"/>
        <v>0.13500000000000004</v>
      </c>
      <c r="AL31" s="121">
        <f t="shared" si="33"/>
        <v>0.13500000000000004</v>
      </c>
      <c r="AM31" s="121">
        <f t="shared" si="34"/>
        <v>0.13500000000000004</v>
      </c>
      <c r="AN31" s="121">
        <f t="shared" si="35"/>
        <v>0.13500000000000004</v>
      </c>
      <c r="AO31" s="121">
        <f t="shared" si="36"/>
        <v>0.13500000000000004</v>
      </c>
      <c r="AP31" s="121">
        <f t="shared" si="37"/>
        <v>0.13500000000000004</v>
      </c>
      <c r="AQ31" s="121">
        <f t="shared" si="38"/>
        <v>0.13500000000000004</v>
      </c>
      <c r="AR31" s="1">
        <f t="shared" si="39"/>
        <v>0.28000000000000008</v>
      </c>
      <c r="AS31" s="1">
        <v>2.5</v>
      </c>
    </row>
    <row r="32" spans="1:45" x14ac:dyDescent="0.2">
      <c r="A32" s="1">
        <f t="shared" si="1"/>
        <v>2.5</v>
      </c>
      <c r="B32" s="1">
        <f t="shared" si="2"/>
        <v>5</v>
      </c>
      <c r="C32" s="1">
        <f t="shared" si="3"/>
        <v>461</v>
      </c>
      <c r="D32" s="72">
        <v>29</v>
      </c>
      <c r="E32" s="72">
        <f t="shared" si="4"/>
        <v>403</v>
      </c>
      <c r="F32" s="72">
        <f t="shared" si="5"/>
        <v>79</v>
      </c>
      <c r="G32" s="72">
        <f t="shared" si="6"/>
        <v>152</v>
      </c>
      <c r="H32" s="72">
        <f t="shared" si="7"/>
        <v>79</v>
      </c>
      <c r="I32" s="72">
        <f t="shared" si="8"/>
        <v>135</v>
      </c>
      <c r="J32" s="72">
        <v>0</v>
      </c>
      <c r="K32" s="72">
        <f t="shared" si="9"/>
        <v>120</v>
      </c>
      <c r="L32" s="72">
        <v>0</v>
      </c>
      <c r="M32" s="121">
        <f t="shared" si="10"/>
        <v>1.5669999999999999</v>
      </c>
      <c r="N32" s="121">
        <f t="shared" si="11"/>
        <v>0.33999999999999997</v>
      </c>
      <c r="O32" s="121">
        <f t="shared" si="12"/>
        <v>0.12800000000000003</v>
      </c>
      <c r="P32" s="121">
        <f t="shared" si="18"/>
        <v>0.14000000000000004</v>
      </c>
      <c r="Q32" s="121">
        <f t="shared" si="19"/>
        <v>8.4000000000000033E-2</v>
      </c>
      <c r="R32" s="121">
        <f t="shared" si="20"/>
        <v>8.4000000000000033E-2</v>
      </c>
      <c r="S32" s="121">
        <f t="shared" si="21"/>
        <v>8.4000000000000033E-2</v>
      </c>
      <c r="T32" s="121">
        <f t="shared" si="22"/>
        <v>8.4000000000000033E-2</v>
      </c>
      <c r="U32" s="121">
        <f t="shared" si="23"/>
        <v>8.4000000000000033E-2</v>
      </c>
      <c r="V32" s="121">
        <f t="shared" si="24"/>
        <v>8.4000000000000033E-2</v>
      </c>
      <c r="W32" s="120"/>
      <c r="Y32" s="72">
        <v>29</v>
      </c>
      <c r="Z32" s="72">
        <f t="shared" si="25"/>
        <v>191</v>
      </c>
      <c r="AA32" s="72">
        <f t="shared" si="26"/>
        <v>79</v>
      </c>
      <c r="AB32" s="72">
        <f t="shared" si="27"/>
        <v>162</v>
      </c>
      <c r="AC32" s="72">
        <f t="shared" si="28"/>
        <v>158</v>
      </c>
      <c r="AD32" s="72">
        <f t="shared" si="29"/>
        <v>161</v>
      </c>
      <c r="AE32" s="72">
        <f t="shared" si="30"/>
        <v>132</v>
      </c>
      <c r="AF32" s="72">
        <f t="shared" si="31"/>
        <v>120</v>
      </c>
      <c r="AG32" s="72">
        <v>0</v>
      </c>
      <c r="AH32" s="121">
        <f t="shared" si="14"/>
        <v>1.5669999999999999</v>
      </c>
      <c r="AI32" s="121">
        <f t="shared" si="15"/>
        <v>0.33999999999999997</v>
      </c>
      <c r="AJ32" s="121">
        <f t="shared" si="32"/>
        <v>0.12800000000000003</v>
      </c>
      <c r="AK32" s="121">
        <f t="shared" si="16"/>
        <v>0.14000000000000004</v>
      </c>
      <c r="AL32" s="121">
        <f t="shared" si="33"/>
        <v>0.14000000000000004</v>
      </c>
      <c r="AM32" s="121">
        <f t="shared" si="34"/>
        <v>0.14000000000000004</v>
      </c>
      <c r="AN32" s="121">
        <f t="shared" si="35"/>
        <v>0.14000000000000004</v>
      </c>
      <c r="AO32" s="121">
        <f t="shared" si="36"/>
        <v>0.14000000000000004</v>
      </c>
      <c r="AP32" s="121">
        <f t="shared" si="37"/>
        <v>0.14000000000000004</v>
      </c>
      <c r="AQ32" s="121">
        <f t="shared" si="38"/>
        <v>0.14000000000000004</v>
      </c>
      <c r="AR32" s="1">
        <f t="shared" si="39"/>
        <v>0.29000000000000009</v>
      </c>
      <c r="AS32" s="1">
        <v>2.5</v>
      </c>
    </row>
    <row r="33" spans="1:45" x14ac:dyDescent="0.2">
      <c r="A33" s="1">
        <f t="shared" si="1"/>
        <v>2.5</v>
      </c>
      <c r="B33" s="1">
        <f t="shared" si="2"/>
        <v>5</v>
      </c>
      <c r="C33" s="1">
        <f t="shared" si="3"/>
        <v>485</v>
      </c>
      <c r="D33" s="72">
        <v>30</v>
      </c>
      <c r="E33" s="72">
        <f t="shared" si="4"/>
        <v>425</v>
      </c>
      <c r="F33" s="72">
        <f t="shared" si="5"/>
        <v>82</v>
      </c>
      <c r="G33" s="72">
        <f t="shared" si="6"/>
        <v>160</v>
      </c>
      <c r="H33" s="72">
        <f t="shared" si="7"/>
        <v>83</v>
      </c>
      <c r="I33" s="72">
        <f t="shared" si="8"/>
        <v>142</v>
      </c>
      <c r="J33" s="72">
        <v>0</v>
      </c>
      <c r="K33" s="72">
        <f t="shared" si="9"/>
        <v>126</v>
      </c>
      <c r="L33" s="72">
        <v>0</v>
      </c>
      <c r="M33" s="121">
        <f t="shared" si="10"/>
        <v>1.5899999999999999</v>
      </c>
      <c r="N33" s="121">
        <f t="shared" si="11"/>
        <v>0.35199999999999998</v>
      </c>
      <c r="O33" s="121">
        <f t="shared" si="12"/>
        <v>0.12900000000000003</v>
      </c>
      <c r="P33" s="121">
        <f t="shared" si="18"/>
        <v>0.14500000000000005</v>
      </c>
      <c r="Q33" s="121">
        <f t="shared" si="19"/>
        <v>8.7000000000000036E-2</v>
      </c>
      <c r="R33" s="121">
        <f t="shared" si="20"/>
        <v>8.7000000000000036E-2</v>
      </c>
      <c r="S33" s="121">
        <f t="shared" si="21"/>
        <v>8.7000000000000036E-2</v>
      </c>
      <c r="T33" s="121">
        <f t="shared" si="22"/>
        <v>8.7000000000000036E-2</v>
      </c>
      <c r="U33" s="121">
        <f t="shared" si="23"/>
        <v>8.7000000000000036E-2</v>
      </c>
      <c r="V33" s="121">
        <f t="shared" si="24"/>
        <v>8.7000000000000036E-2</v>
      </c>
      <c r="W33" s="120"/>
      <c r="Y33" s="72">
        <v>30</v>
      </c>
      <c r="Z33" s="72">
        <f t="shared" si="25"/>
        <v>201</v>
      </c>
      <c r="AA33" s="72">
        <f t="shared" si="26"/>
        <v>82</v>
      </c>
      <c r="AB33" s="72">
        <f t="shared" si="27"/>
        <v>171</v>
      </c>
      <c r="AC33" s="72">
        <f t="shared" si="28"/>
        <v>166</v>
      </c>
      <c r="AD33" s="72">
        <f t="shared" si="29"/>
        <v>170</v>
      </c>
      <c r="AE33" s="72">
        <f t="shared" si="30"/>
        <v>139</v>
      </c>
      <c r="AF33" s="72">
        <f t="shared" si="31"/>
        <v>126</v>
      </c>
      <c r="AG33" s="72">
        <v>0</v>
      </c>
      <c r="AH33" s="121">
        <f t="shared" si="14"/>
        <v>1.5899999999999999</v>
      </c>
      <c r="AI33" s="121">
        <f t="shared" si="15"/>
        <v>0.35199999999999998</v>
      </c>
      <c r="AJ33" s="121">
        <f t="shared" si="32"/>
        <v>0.12900000000000003</v>
      </c>
      <c r="AK33" s="121">
        <f t="shared" si="16"/>
        <v>0.14500000000000005</v>
      </c>
      <c r="AL33" s="121">
        <f t="shared" si="33"/>
        <v>0.14500000000000005</v>
      </c>
      <c r="AM33" s="121">
        <f t="shared" si="34"/>
        <v>0.14500000000000005</v>
      </c>
      <c r="AN33" s="121">
        <f t="shared" si="35"/>
        <v>0.14500000000000005</v>
      </c>
      <c r="AO33" s="121">
        <f t="shared" si="36"/>
        <v>0.14500000000000005</v>
      </c>
      <c r="AP33" s="121">
        <f t="shared" si="37"/>
        <v>0.14500000000000005</v>
      </c>
      <c r="AQ33" s="121">
        <f t="shared" si="38"/>
        <v>0.14500000000000005</v>
      </c>
      <c r="AR33" s="1">
        <f t="shared" si="39"/>
        <v>0.3000000000000001</v>
      </c>
      <c r="AS33" s="1">
        <v>2.5</v>
      </c>
    </row>
    <row r="34" spans="1:45" x14ac:dyDescent="0.2">
      <c r="A34" s="1">
        <f t="shared" si="1"/>
        <v>2.5</v>
      </c>
      <c r="B34" s="1">
        <f t="shared" si="2"/>
        <v>5</v>
      </c>
      <c r="C34" s="1">
        <f t="shared" si="3"/>
        <v>509</v>
      </c>
      <c r="D34" s="72">
        <v>31</v>
      </c>
      <c r="E34" s="72">
        <f t="shared" si="4"/>
        <v>448</v>
      </c>
      <c r="F34" s="72">
        <f t="shared" si="5"/>
        <v>85</v>
      </c>
      <c r="G34" s="72">
        <f t="shared" si="6"/>
        <v>168</v>
      </c>
      <c r="H34" s="72">
        <f t="shared" si="7"/>
        <v>87</v>
      </c>
      <c r="I34" s="72">
        <f t="shared" si="8"/>
        <v>149</v>
      </c>
      <c r="J34" s="72">
        <v>0</v>
      </c>
      <c r="K34" s="72">
        <f t="shared" si="9"/>
        <v>132</v>
      </c>
      <c r="L34" s="72">
        <v>0</v>
      </c>
      <c r="M34" s="121">
        <f t="shared" si="10"/>
        <v>1.613</v>
      </c>
      <c r="N34" s="121">
        <f t="shared" si="11"/>
        <v>0.36399999999999999</v>
      </c>
      <c r="O34" s="121">
        <f t="shared" si="12"/>
        <v>0.13000000000000003</v>
      </c>
      <c r="P34" s="121">
        <f t="shared" si="18"/>
        <v>0.15000000000000005</v>
      </c>
      <c r="Q34" s="121">
        <f t="shared" si="19"/>
        <v>9.0000000000000038E-2</v>
      </c>
      <c r="R34" s="121">
        <f t="shared" si="20"/>
        <v>9.0000000000000038E-2</v>
      </c>
      <c r="S34" s="121">
        <f t="shared" si="21"/>
        <v>9.0000000000000038E-2</v>
      </c>
      <c r="T34" s="121">
        <f t="shared" si="22"/>
        <v>9.0000000000000038E-2</v>
      </c>
      <c r="U34" s="121">
        <f t="shared" si="23"/>
        <v>9.0000000000000038E-2</v>
      </c>
      <c r="V34" s="121">
        <f t="shared" si="24"/>
        <v>9.0000000000000038E-2</v>
      </c>
      <c r="W34" s="120"/>
      <c r="Y34" s="72">
        <v>31</v>
      </c>
      <c r="Z34" s="72">
        <f t="shared" si="25"/>
        <v>211</v>
      </c>
      <c r="AA34" s="72">
        <f t="shared" si="26"/>
        <v>85</v>
      </c>
      <c r="AB34" s="72">
        <f t="shared" si="27"/>
        <v>180</v>
      </c>
      <c r="AC34" s="72">
        <f t="shared" si="28"/>
        <v>174</v>
      </c>
      <c r="AD34" s="72">
        <f t="shared" si="29"/>
        <v>179</v>
      </c>
      <c r="AE34" s="72">
        <f t="shared" si="30"/>
        <v>146</v>
      </c>
      <c r="AF34" s="72">
        <f t="shared" si="31"/>
        <v>132</v>
      </c>
      <c r="AG34" s="72">
        <v>0</v>
      </c>
      <c r="AH34" s="121">
        <f t="shared" si="14"/>
        <v>1.613</v>
      </c>
      <c r="AI34" s="121">
        <f t="shared" si="15"/>
        <v>0.36399999999999999</v>
      </c>
      <c r="AJ34" s="121">
        <f t="shared" si="32"/>
        <v>0.13000000000000003</v>
      </c>
      <c r="AK34" s="121">
        <f t="shared" si="16"/>
        <v>0.15000000000000005</v>
      </c>
      <c r="AL34" s="121">
        <f t="shared" si="33"/>
        <v>0.15000000000000005</v>
      </c>
      <c r="AM34" s="121">
        <f t="shared" si="34"/>
        <v>0.15000000000000005</v>
      </c>
      <c r="AN34" s="121">
        <f t="shared" si="35"/>
        <v>0.15000000000000005</v>
      </c>
      <c r="AO34" s="121">
        <f t="shared" si="36"/>
        <v>0.15000000000000005</v>
      </c>
      <c r="AP34" s="121">
        <f t="shared" si="37"/>
        <v>0.15000000000000005</v>
      </c>
      <c r="AQ34" s="121">
        <f t="shared" si="38"/>
        <v>0.15000000000000005</v>
      </c>
      <c r="AR34" s="1">
        <f t="shared" si="39"/>
        <v>0.31000000000000011</v>
      </c>
      <c r="AS34" s="1">
        <v>2.5</v>
      </c>
    </row>
    <row r="35" spans="1:45" x14ac:dyDescent="0.2">
      <c r="A35" s="1">
        <f t="shared" si="1"/>
        <v>2.5</v>
      </c>
      <c r="B35" s="1">
        <f t="shared" si="2"/>
        <v>5</v>
      </c>
      <c r="C35" s="1">
        <f t="shared" si="3"/>
        <v>533</v>
      </c>
      <c r="D35" s="72">
        <v>32</v>
      </c>
      <c r="E35" s="72">
        <f t="shared" si="4"/>
        <v>470</v>
      </c>
      <c r="F35" s="72">
        <f t="shared" si="5"/>
        <v>88</v>
      </c>
      <c r="G35" s="72">
        <f t="shared" si="6"/>
        <v>176</v>
      </c>
      <c r="H35" s="72">
        <f t="shared" si="7"/>
        <v>91</v>
      </c>
      <c r="I35" s="72">
        <f t="shared" si="8"/>
        <v>156</v>
      </c>
      <c r="J35" s="72">
        <v>0</v>
      </c>
      <c r="K35" s="72">
        <f t="shared" si="9"/>
        <v>138</v>
      </c>
      <c r="L35" s="72">
        <v>0</v>
      </c>
      <c r="M35" s="121">
        <f t="shared" si="10"/>
        <v>1.6360000000000001</v>
      </c>
      <c r="N35" s="121">
        <f t="shared" si="11"/>
        <v>0.376</v>
      </c>
      <c r="O35" s="121">
        <f t="shared" si="12"/>
        <v>0.13100000000000003</v>
      </c>
      <c r="P35" s="121">
        <f t="shared" si="18"/>
        <v>0.15500000000000005</v>
      </c>
      <c r="Q35" s="121">
        <f t="shared" si="19"/>
        <v>9.3000000000000041E-2</v>
      </c>
      <c r="R35" s="121">
        <f t="shared" si="20"/>
        <v>9.3000000000000041E-2</v>
      </c>
      <c r="S35" s="121">
        <f t="shared" si="21"/>
        <v>9.3000000000000041E-2</v>
      </c>
      <c r="T35" s="121">
        <f t="shared" si="22"/>
        <v>9.3000000000000041E-2</v>
      </c>
      <c r="U35" s="121">
        <f t="shared" si="23"/>
        <v>9.3000000000000041E-2</v>
      </c>
      <c r="V35" s="121">
        <f t="shared" si="24"/>
        <v>9.3000000000000041E-2</v>
      </c>
      <c r="W35" s="120"/>
      <c r="Y35" s="72">
        <v>32</v>
      </c>
      <c r="Z35" s="72">
        <f t="shared" si="25"/>
        <v>221</v>
      </c>
      <c r="AA35" s="72">
        <f t="shared" si="26"/>
        <v>88</v>
      </c>
      <c r="AB35" s="72">
        <f t="shared" si="27"/>
        <v>189</v>
      </c>
      <c r="AC35" s="72">
        <f t="shared" si="28"/>
        <v>183</v>
      </c>
      <c r="AD35" s="72">
        <f t="shared" si="29"/>
        <v>188</v>
      </c>
      <c r="AE35" s="72">
        <f t="shared" si="30"/>
        <v>153</v>
      </c>
      <c r="AF35" s="72">
        <f t="shared" si="31"/>
        <v>138</v>
      </c>
      <c r="AG35" s="72">
        <v>0</v>
      </c>
      <c r="AH35" s="121">
        <f t="shared" si="14"/>
        <v>1.6360000000000001</v>
      </c>
      <c r="AI35" s="121">
        <f t="shared" si="15"/>
        <v>0.376</v>
      </c>
      <c r="AJ35" s="121">
        <f t="shared" si="32"/>
        <v>0.13100000000000003</v>
      </c>
      <c r="AK35" s="121">
        <f t="shared" si="16"/>
        <v>0.15500000000000005</v>
      </c>
      <c r="AL35" s="121">
        <f t="shared" si="33"/>
        <v>0.15500000000000005</v>
      </c>
      <c r="AM35" s="121">
        <f t="shared" si="34"/>
        <v>0.15500000000000005</v>
      </c>
      <c r="AN35" s="121">
        <f t="shared" si="35"/>
        <v>0.15500000000000005</v>
      </c>
      <c r="AO35" s="121">
        <f t="shared" si="36"/>
        <v>0.15500000000000005</v>
      </c>
      <c r="AP35" s="121">
        <f t="shared" si="37"/>
        <v>0.15500000000000005</v>
      </c>
      <c r="AQ35" s="121">
        <f t="shared" si="38"/>
        <v>0.15500000000000005</v>
      </c>
      <c r="AR35" s="1">
        <f t="shared" si="39"/>
        <v>0.32000000000000012</v>
      </c>
      <c r="AS35" s="1">
        <v>2.5</v>
      </c>
    </row>
    <row r="36" spans="1:45" x14ac:dyDescent="0.2">
      <c r="A36" s="1">
        <f t="shared" si="1"/>
        <v>2.5</v>
      </c>
      <c r="B36" s="1">
        <f t="shared" si="2"/>
        <v>5</v>
      </c>
      <c r="C36" s="1">
        <f t="shared" si="3"/>
        <v>557</v>
      </c>
      <c r="D36" s="72">
        <v>33</v>
      </c>
      <c r="E36" s="72">
        <f t="shared" si="4"/>
        <v>492</v>
      </c>
      <c r="F36" s="72">
        <f t="shared" si="5"/>
        <v>91</v>
      </c>
      <c r="G36" s="72">
        <f t="shared" si="6"/>
        <v>185</v>
      </c>
      <c r="H36" s="72">
        <f t="shared" si="7"/>
        <v>96</v>
      </c>
      <c r="I36" s="72">
        <f t="shared" si="8"/>
        <v>164</v>
      </c>
      <c r="J36" s="72">
        <v>0</v>
      </c>
      <c r="K36" s="72">
        <f t="shared" si="9"/>
        <v>145</v>
      </c>
      <c r="L36" s="72">
        <v>0</v>
      </c>
      <c r="M36" s="121">
        <f t="shared" si="10"/>
        <v>1.6589999999999998</v>
      </c>
      <c r="N36" s="121">
        <f t="shared" si="11"/>
        <v>0.39</v>
      </c>
      <c r="O36" s="121">
        <f t="shared" si="12"/>
        <v>0.13200000000000003</v>
      </c>
      <c r="P36" s="121">
        <f t="shared" si="18"/>
        <v>0.16000000000000006</v>
      </c>
      <c r="Q36" s="121">
        <f t="shared" si="19"/>
        <v>9.6000000000000044E-2</v>
      </c>
      <c r="R36" s="121">
        <f t="shared" si="20"/>
        <v>9.6000000000000044E-2</v>
      </c>
      <c r="S36" s="121">
        <f t="shared" si="21"/>
        <v>9.6000000000000044E-2</v>
      </c>
      <c r="T36" s="121">
        <f t="shared" si="22"/>
        <v>9.6000000000000044E-2</v>
      </c>
      <c r="U36" s="121">
        <f t="shared" si="23"/>
        <v>9.6000000000000044E-2</v>
      </c>
      <c r="V36" s="121">
        <f t="shared" si="24"/>
        <v>9.6000000000000044E-2</v>
      </c>
      <c r="W36" s="120"/>
      <c r="Y36" s="72">
        <v>33</v>
      </c>
      <c r="Z36" s="72">
        <f t="shared" si="25"/>
        <v>232</v>
      </c>
      <c r="AA36" s="72">
        <f t="shared" si="26"/>
        <v>91</v>
      </c>
      <c r="AB36" s="72">
        <f t="shared" si="27"/>
        <v>198</v>
      </c>
      <c r="AC36" s="72">
        <f t="shared" si="28"/>
        <v>192</v>
      </c>
      <c r="AD36" s="72">
        <f t="shared" si="29"/>
        <v>197</v>
      </c>
      <c r="AE36" s="72">
        <f t="shared" si="30"/>
        <v>160</v>
      </c>
      <c r="AF36" s="72">
        <f t="shared" si="31"/>
        <v>145</v>
      </c>
      <c r="AG36" s="72">
        <v>0</v>
      </c>
      <c r="AH36" s="121">
        <f t="shared" si="14"/>
        <v>1.6589999999999998</v>
      </c>
      <c r="AI36" s="121">
        <f t="shared" si="15"/>
        <v>0.39</v>
      </c>
      <c r="AJ36" s="121">
        <f t="shared" si="32"/>
        <v>0.13200000000000003</v>
      </c>
      <c r="AK36" s="121">
        <f t="shared" si="16"/>
        <v>0.16000000000000006</v>
      </c>
      <c r="AL36" s="121">
        <f t="shared" si="33"/>
        <v>0.16000000000000006</v>
      </c>
      <c r="AM36" s="121">
        <f t="shared" si="34"/>
        <v>0.16000000000000006</v>
      </c>
      <c r="AN36" s="121">
        <f t="shared" si="35"/>
        <v>0.16000000000000006</v>
      </c>
      <c r="AO36" s="121">
        <f t="shared" si="36"/>
        <v>0.16000000000000006</v>
      </c>
      <c r="AP36" s="121">
        <f t="shared" si="37"/>
        <v>0.16000000000000006</v>
      </c>
      <c r="AQ36" s="121">
        <f t="shared" si="38"/>
        <v>0.16000000000000006</v>
      </c>
      <c r="AR36" s="1">
        <f t="shared" si="39"/>
        <v>0.33000000000000013</v>
      </c>
      <c r="AS36" s="1">
        <v>2.5</v>
      </c>
    </row>
    <row r="37" spans="1:45" x14ac:dyDescent="0.2">
      <c r="A37" s="1">
        <f t="shared" si="1"/>
        <v>2.5</v>
      </c>
      <c r="B37" s="1">
        <f t="shared" si="2"/>
        <v>5</v>
      </c>
      <c r="C37" s="1">
        <f t="shared" si="3"/>
        <v>580</v>
      </c>
      <c r="D37" s="72">
        <v>34</v>
      </c>
      <c r="E37" s="72">
        <f t="shared" si="4"/>
        <v>514</v>
      </c>
      <c r="F37" s="72">
        <f t="shared" si="5"/>
        <v>94</v>
      </c>
      <c r="G37" s="72">
        <f t="shared" si="6"/>
        <v>194</v>
      </c>
      <c r="H37" s="72">
        <f t="shared" si="7"/>
        <v>100</v>
      </c>
      <c r="I37" s="72">
        <f t="shared" si="8"/>
        <v>171</v>
      </c>
      <c r="J37" s="72">
        <v>0</v>
      </c>
      <c r="K37" s="72">
        <f t="shared" si="9"/>
        <v>152</v>
      </c>
      <c r="L37" s="72">
        <v>0</v>
      </c>
      <c r="M37" s="121">
        <f t="shared" si="10"/>
        <v>1.6819999999999999</v>
      </c>
      <c r="N37" s="121">
        <f t="shared" si="11"/>
        <v>0.40400000000000003</v>
      </c>
      <c r="O37" s="121">
        <f t="shared" si="12"/>
        <v>0.13300000000000003</v>
      </c>
      <c r="P37" s="121">
        <f t="shared" si="18"/>
        <v>0.16500000000000006</v>
      </c>
      <c r="Q37" s="121">
        <f t="shared" si="19"/>
        <v>9.9000000000000046E-2</v>
      </c>
      <c r="R37" s="121">
        <f t="shared" si="20"/>
        <v>9.9000000000000046E-2</v>
      </c>
      <c r="S37" s="121">
        <f t="shared" si="21"/>
        <v>9.9000000000000046E-2</v>
      </c>
      <c r="T37" s="121">
        <f t="shared" si="22"/>
        <v>9.9000000000000046E-2</v>
      </c>
      <c r="U37" s="121">
        <f t="shared" si="23"/>
        <v>9.9000000000000046E-2</v>
      </c>
      <c r="V37" s="121">
        <f t="shared" si="24"/>
        <v>9.9000000000000046E-2</v>
      </c>
      <c r="W37" s="120"/>
      <c r="Y37" s="72">
        <v>34</v>
      </c>
      <c r="Z37" s="72">
        <f t="shared" si="25"/>
        <v>243</v>
      </c>
      <c r="AA37" s="72">
        <f t="shared" si="26"/>
        <v>94</v>
      </c>
      <c r="AB37" s="72">
        <f t="shared" si="27"/>
        <v>207</v>
      </c>
      <c r="AC37" s="72">
        <f t="shared" si="28"/>
        <v>201</v>
      </c>
      <c r="AD37" s="72">
        <f t="shared" si="29"/>
        <v>206</v>
      </c>
      <c r="AE37" s="72">
        <f t="shared" si="30"/>
        <v>167</v>
      </c>
      <c r="AF37" s="72">
        <f t="shared" si="31"/>
        <v>152</v>
      </c>
      <c r="AG37" s="72">
        <v>0</v>
      </c>
      <c r="AH37" s="121">
        <f t="shared" si="14"/>
        <v>1.6819999999999999</v>
      </c>
      <c r="AI37" s="121">
        <f t="shared" si="15"/>
        <v>0.40400000000000003</v>
      </c>
      <c r="AJ37" s="121">
        <f t="shared" si="32"/>
        <v>0.13300000000000003</v>
      </c>
      <c r="AK37" s="121">
        <f t="shared" si="16"/>
        <v>0.16500000000000006</v>
      </c>
      <c r="AL37" s="121">
        <f t="shared" si="33"/>
        <v>0.16500000000000006</v>
      </c>
      <c r="AM37" s="121">
        <f t="shared" si="34"/>
        <v>0.16500000000000006</v>
      </c>
      <c r="AN37" s="121">
        <f t="shared" si="35"/>
        <v>0.16500000000000006</v>
      </c>
      <c r="AO37" s="121">
        <f t="shared" si="36"/>
        <v>0.16500000000000006</v>
      </c>
      <c r="AP37" s="121">
        <f t="shared" si="37"/>
        <v>0.16500000000000006</v>
      </c>
      <c r="AQ37" s="121">
        <f t="shared" si="38"/>
        <v>0.16500000000000006</v>
      </c>
      <c r="AR37" s="1">
        <f t="shared" si="39"/>
        <v>0.34000000000000014</v>
      </c>
      <c r="AS37" s="1">
        <v>2.5</v>
      </c>
    </row>
    <row r="38" spans="1:45" x14ac:dyDescent="0.2">
      <c r="A38" s="1">
        <f t="shared" si="1"/>
        <v>2.5</v>
      </c>
      <c r="B38" s="1">
        <f t="shared" si="2"/>
        <v>5</v>
      </c>
      <c r="C38" s="1">
        <f t="shared" si="3"/>
        <v>606</v>
      </c>
      <c r="D38" s="72">
        <v>35</v>
      </c>
      <c r="E38" s="72">
        <f t="shared" si="4"/>
        <v>537</v>
      </c>
      <c r="F38" s="72">
        <f t="shared" si="5"/>
        <v>97</v>
      </c>
      <c r="G38" s="72">
        <f t="shared" si="6"/>
        <v>202</v>
      </c>
      <c r="H38" s="72">
        <f t="shared" si="7"/>
        <v>105</v>
      </c>
      <c r="I38" s="72">
        <f t="shared" si="8"/>
        <v>179</v>
      </c>
      <c r="J38" s="72">
        <v>0</v>
      </c>
      <c r="K38" s="72">
        <f t="shared" si="9"/>
        <v>159</v>
      </c>
      <c r="L38" s="72">
        <v>0</v>
      </c>
      <c r="M38" s="121">
        <f t="shared" si="10"/>
        <v>1.7050000000000001</v>
      </c>
      <c r="N38" s="121">
        <f t="shared" si="11"/>
        <v>0.41800000000000004</v>
      </c>
      <c r="O38" s="121">
        <f t="shared" si="12"/>
        <v>0.13400000000000004</v>
      </c>
      <c r="P38" s="121">
        <f t="shared" si="18"/>
        <v>0.17000000000000007</v>
      </c>
      <c r="Q38" s="121">
        <f t="shared" si="19"/>
        <v>0.10200000000000005</v>
      </c>
      <c r="R38" s="121">
        <f t="shared" si="20"/>
        <v>0.10200000000000005</v>
      </c>
      <c r="S38" s="121">
        <f t="shared" si="21"/>
        <v>0.10200000000000005</v>
      </c>
      <c r="T38" s="121">
        <f t="shared" si="22"/>
        <v>0.10200000000000005</v>
      </c>
      <c r="U38" s="121">
        <f t="shared" si="23"/>
        <v>0.10200000000000005</v>
      </c>
      <c r="V38" s="121">
        <f t="shared" si="24"/>
        <v>0.10200000000000005</v>
      </c>
      <c r="W38" s="120"/>
      <c r="Y38" s="72">
        <v>35</v>
      </c>
      <c r="Z38" s="72">
        <f t="shared" si="25"/>
        <v>254</v>
      </c>
      <c r="AA38" s="72">
        <f t="shared" si="26"/>
        <v>97</v>
      </c>
      <c r="AB38" s="72">
        <f t="shared" si="27"/>
        <v>216</v>
      </c>
      <c r="AC38" s="72">
        <f t="shared" si="28"/>
        <v>210</v>
      </c>
      <c r="AD38" s="72">
        <f t="shared" si="29"/>
        <v>216</v>
      </c>
      <c r="AE38" s="72">
        <f t="shared" si="30"/>
        <v>175</v>
      </c>
      <c r="AF38" s="72">
        <f t="shared" si="31"/>
        <v>159</v>
      </c>
      <c r="AG38" s="72">
        <v>0</v>
      </c>
      <c r="AH38" s="121">
        <f t="shared" si="14"/>
        <v>1.7050000000000001</v>
      </c>
      <c r="AI38" s="121">
        <f t="shared" si="15"/>
        <v>0.41800000000000004</v>
      </c>
      <c r="AJ38" s="121">
        <f t="shared" si="32"/>
        <v>0.13400000000000004</v>
      </c>
      <c r="AK38" s="121">
        <f t="shared" si="16"/>
        <v>0.17000000000000007</v>
      </c>
      <c r="AL38" s="121">
        <f t="shared" si="33"/>
        <v>0.17000000000000007</v>
      </c>
      <c r="AM38" s="121">
        <f t="shared" si="34"/>
        <v>0.17000000000000007</v>
      </c>
      <c r="AN38" s="121">
        <f t="shared" si="35"/>
        <v>0.17000000000000007</v>
      </c>
      <c r="AO38" s="121">
        <f t="shared" si="36"/>
        <v>0.17000000000000007</v>
      </c>
      <c r="AP38" s="121">
        <f t="shared" si="37"/>
        <v>0.17000000000000007</v>
      </c>
      <c r="AQ38" s="121">
        <f t="shared" si="38"/>
        <v>0.17000000000000007</v>
      </c>
      <c r="AR38" s="1">
        <f t="shared" si="39"/>
        <v>0.35000000000000014</v>
      </c>
      <c r="AS38" s="1">
        <v>2.5</v>
      </c>
    </row>
    <row r="39" spans="1:45" x14ac:dyDescent="0.2">
      <c r="A39" s="1">
        <f t="shared" si="1"/>
        <v>2.5</v>
      </c>
      <c r="B39" s="1">
        <f t="shared" si="2"/>
        <v>5</v>
      </c>
      <c r="C39" s="1">
        <f t="shared" si="3"/>
        <v>632</v>
      </c>
      <c r="D39" s="72">
        <v>36</v>
      </c>
      <c r="E39" s="72">
        <f t="shared" si="4"/>
        <v>562</v>
      </c>
      <c r="F39" s="72">
        <f t="shared" si="5"/>
        <v>101</v>
      </c>
      <c r="G39" s="72">
        <f t="shared" si="6"/>
        <v>211</v>
      </c>
      <c r="H39" s="72">
        <f t="shared" si="7"/>
        <v>109</v>
      </c>
      <c r="I39" s="72">
        <f t="shared" si="8"/>
        <v>187</v>
      </c>
      <c r="J39" s="72">
        <v>0</v>
      </c>
      <c r="K39" s="72">
        <f t="shared" si="9"/>
        <v>166</v>
      </c>
      <c r="L39" s="72">
        <v>0</v>
      </c>
      <c r="M39" s="121">
        <f t="shared" si="10"/>
        <v>1.728</v>
      </c>
      <c r="N39" s="121">
        <f t="shared" si="11"/>
        <v>0.43200000000000005</v>
      </c>
      <c r="O39" s="121">
        <f t="shared" si="12"/>
        <v>0.13500000000000004</v>
      </c>
      <c r="P39" s="121">
        <f t="shared" si="18"/>
        <v>0.17500000000000007</v>
      </c>
      <c r="Q39" s="121">
        <f t="shared" si="19"/>
        <v>0.10500000000000005</v>
      </c>
      <c r="R39" s="121">
        <f t="shared" si="20"/>
        <v>0.10500000000000005</v>
      </c>
      <c r="S39" s="121">
        <f t="shared" si="21"/>
        <v>0.10500000000000005</v>
      </c>
      <c r="T39" s="121">
        <f t="shared" si="22"/>
        <v>0.10500000000000005</v>
      </c>
      <c r="U39" s="121">
        <f t="shared" si="23"/>
        <v>0.10500000000000005</v>
      </c>
      <c r="V39" s="121">
        <f t="shared" si="24"/>
        <v>0.10500000000000005</v>
      </c>
      <c r="W39" s="120"/>
      <c r="Y39" s="72">
        <v>36</v>
      </c>
      <c r="Z39" s="72">
        <f t="shared" si="25"/>
        <v>265</v>
      </c>
      <c r="AA39" s="72">
        <f t="shared" si="26"/>
        <v>101</v>
      </c>
      <c r="AB39" s="72">
        <f t="shared" si="27"/>
        <v>226</v>
      </c>
      <c r="AC39" s="72">
        <f t="shared" si="28"/>
        <v>219</v>
      </c>
      <c r="AD39" s="72">
        <f t="shared" si="29"/>
        <v>226</v>
      </c>
      <c r="AE39" s="72">
        <f t="shared" si="30"/>
        <v>183</v>
      </c>
      <c r="AF39" s="72">
        <f t="shared" si="31"/>
        <v>166</v>
      </c>
      <c r="AG39" s="72">
        <v>0</v>
      </c>
      <c r="AH39" s="121">
        <f t="shared" si="14"/>
        <v>1.728</v>
      </c>
      <c r="AI39" s="121">
        <f t="shared" si="15"/>
        <v>0.43200000000000005</v>
      </c>
      <c r="AJ39" s="121">
        <f t="shared" si="32"/>
        <v>0.13500000000000004</v>
      </c>
      <c r="AK39" s="121">
        <f t="shared" si="16"/>
        <v>0.17500000000000007</v>
      </c>
      <c r="AL39" s="121">
        <f t="shared" si="33"/>
        <v>0.17500000000000007</v>
      </c>
      <c r="AM39" s="121">
        <f t="shared" si="34"/>
        <v>0.17500000000000007</v>
      </c>
      <c r="AN39" s="121">
        <f t="shared" si="35"/>
        <v>0.17500000000000007</v>
      </c>
      <c r="AO39" s="121">
        <f t="shared" si="36"/>
        <v>0.17500000000000007</v>
      </c>
      <c r="AP39" s="121">
        <f t="shared" si="37"/>
        <v>0.17500000000000007</v>
      </c>
      <c r="AQ39" s="121">
        <f t="shared" si="38"/>
        <v>0.17500000000000007</v>
      </c>
      <c r="AR39" s="1">
        <f t="shared" si="39"/>
        <v>0.36000000000000015</v>
      </c>
      <c r="AS39" s="1">
        <v>2.5</v>
      </c>
    </row>
    <row r="40" spans="1:45" x14ac:dyDescent="0.2">
      <c r="A40" s="1">
        <f t="shared" si="1"/>
        <v>2.5</v>
      </c>
      <c r="B40" s="1">
        <f t="shared" si="2"/>
        <v>5</v>
      </c>
      <c r="C40" s="1">
        <f t="shared" si="3"/>
        <v>658</v>
      </c>
      <c r="D40" s="72">
        <v>37</v>
      </c>
      <c r="E40" s="72">
        <f t="shared" si="4"/>
        <v>587</v>
      </c>
      <c r="F40" s="72">
        <f t="shared" si="5"/>
        <v>105</v>
      </c>
      <c r="G40" s="72">
        <f t="shared" si="6"/>
        <v>220</v>
      </c>
      <c r="H40" s="72">
        <f t="shared" si="7"/>
        <v>114</v>
      </c>
      <c r="I40" s="72">
        <f t="shared" si="8"/>
        <v>195</v>
      </c>
      <c r="J40" s="72">
        <v>0</v>
      </c>
      <c r="K40" s="72">
        <f t="shared" si="9"/>
        <v>173</v>
      </c>
      <c r="L40" s="72">
        <v>0</v>
      </c>
      <c r="M40" s="121">
        <f t="shared" si="10"/>
        <v>1.7509999999999999</v>
      </c>
      <c r="N40" s="121">
        <f t="shared" si="11"/>
        <v>0.44599999999999995</v>
      </c>
      <c r="O40" s="121">
        <f t="shared" si="12"/>
        <v>0.13600000000000004</v>
      </c>
      <c r="P40" s="121">
        <f t="shared" si="18"/>
        <v>0.18000000000000008</v>
      </c>
      <c r="Q40" s="121">
        <f t="shared" si="19"/>
        <v>0.10800000000000005</v>
      </c>
      <c r="R40" s="121">
        <f t="shared" si="20"/>
        <v>0.10800000000000005</v>
      </c>
      <c r="S40" s="121">
        <f t="shared" si="21"/>
        <v>0.10800000000000005</v>
      </c>
      <c r="T40" s="121">
        <f t="shared" si="22"/>
        <v>0.10800000000000005</v>
      </c>
      <c r="U40" s="121">
        <f t="shared" si="23"/>
        <v>0.10800000000000005</v>
      </c>
      <c r="V40" s="121">
        <f t="shared" si="24"/>
        <v>0.10800000000000005</v>
      </c>
      <c r="W40" s="120"/>
      <c r="Y40" s="72">
        <v>37</v>
      </c>
      <c r="Z40" s="72">
        <f t="shared" si="25"/>
        <v>276</v>
      </c>
      <c r="AA40" s="72">
        <f t="shared" si="26"/>
        <v>105</v>
      </c>
      <c r="AB40" s="72">
        <f t="shared" si="27"/>
        <v>236</v>
      </c>
      <c r="AC40" s="72">
        <f t="shared" si="28"/>
        <v>228</v>
      </c>
      <c r="AD40" s="72">
        <f t="shared" si="29"/>
        <v>236</v>
      </c>
      <c r="AE40" s="72">
        <f t="shared" si="30"/>
        <v>191</v>
      </c>
      <c r="AF40" s="72">
        <f t="shared" si="31"/>
        <v>173</v>
      </c>
      <c r="AG40" s="72">
        <v>0</v>
      </c>
      <c r="AH40" s="121">
        <f t="shared" si="14"/>
        <v>1.7509999999999999</v>
      </c>
      <c r="AI40" s="121">
        <f t="shared" si="15"/>
        <v>0.44599999999999995</v>
      </c>
      <c r="AJ40" s="121">
        <f t="shared" si="32"/>
        <v>0.13600000000000004</v>
      </c>
      <c r="AK40" s="121">
        <f t="shared" si="16"/>
        <v>0.18000000000000008</v>
      </c>
      <c r="AL40" s="121">
        <f t="shared" si="33"/>
        <v>0.18000000000000008</v>
      </c>
      <c r="AM40" s="121">
        <f t="shared" si="34"/>
        <v>0.18000000000000008</v>
      </c>
      <c r="AN40" s="121">
        <f t="shared" si="35"/>
        <v>0.18000000000000008</v>
      </c>
      <c r="AO40" s="121">
        <f t="shared" si="36"/>
        <v>0.18000000000000008</v>
      </c>
      <c r="AP40" s="121">
        <f t="shared" si="37"/>
        <v>0.18000000000000008</v>
      </c>
      <c r="AQ40" s="121">
        <f t="shared" si="38"/>
        <v>0.18000000000000008</v>
      </c>
      <c r="AR40" s="1">
        <f t="shared" si="39"/>
        <v>0.37000000000000016</v>
      </c>
      <c r="AS40" s="1">
        <v>2.5</v>
      </c>
    </row>
    <row r="41" spans="1:45" x14ac:dyDescent="0.2">
      <c r="A41" s="1">
        <f t="shared" si="1"/>
        <v>2.5</v>
      </c>
      <c r="B41" s="1">
        <f t="shared" si="2"/>
        <v>5</v>
      </c>
      <c r="C41" s="1">
        <f t="shared" si="3"/>
        <v>683</v>
      </c>
      <c r="D41" s="72">
        <v>38</v>
      </c>
      <c r="E41" s="72">
        <f t="shared" si="4"/>
        <v>611</v>
      </c>
      <c r="F41" s="72">
        <f t="shared" si="5"/>
        <v>109</v>
      </c>
      <c r="G41" s="72">
        <f t="shared" si="6"/>
        <v>230</v>
      </c>
      <c r="H41" s="72">
        <f t="shared" si="7"/>
        <v>119</v>
      </c>
      <c r="I41" s="72">
        <f t="shared" si="8"/>
        <v>204</v>
      </c>
      <c r="J41" s="72">
        <v>0</v>
      </c>
      <c r="K41" s="72">
        <f t="shared" si="9"/>
        <v>180</v>
      </c>
      <c r="L41" s="72">
        <v>0</v>
      </c>
      <c r="M41" s="121">
        <f t="shared" si="10"/>
        <v>1.774</v>
      </c>
      <c r="N41" s="121">
        <f t="shared" si="11"/>
        <v>0.45999999999999996</v>
      </c>
      <c r="O41" s="121">
        <f t="shared" si="12"/>
        <v>0.13700000000000004</v>
      </c>
      <c r="P41" s="121">
        <f t="shared" si="18"/>
        <v>0.18500000000000008</v>
      </c>
      <c r="Q41" s="121">
        <f t="shared" si="19"/>
        <v>0.11100000000000006</v>
      </c>
      <c r="R41" s="121">
        <f t="shared" si="20"/>
        <v>0.11100000000000006</v>
      </c>
      <c r="S41" s="121">
        <f t="shared" si="21"/>
        <v>0.11100000000000006</v>
      </c>
      <c r="T41" s="121">
        <f t="shared" si="22"/>
        <v>0.11100000000000006</v>
      </c>
      <c r="U41" s="121">
        <f t="shared" si="23"/>
        <v>0.11100000000000006</v>
      </c>
      <c r="V41" s="121">
        <f t="shared" si="24"/>
        <v>0.11100000000000006</v>
      </c>
      <c r="W41" s="120"/>
      <c r="Y41" s="72">
        <v>38</v>
      </c>
      <c r="Z41" s="72">
        <f t="shared" si="25"/>
        <v>288</v>
      </c>
      <c r="AA41" s="72">
        <f t="shared" si="26"/>
        <v>109</v>
      </c>
      <c r="AB41" s="72">
        <f t="shared" si="27"/>
        <v>246</v>
      </c>
      <c r="AC41" s="72">
        <f t="shared" si="28"/>
        <v>238</v>
      </c>
      <c r="AD41" s="72">
        <f t="shared" si="29"/>
        <v>246</v>
      </c>
      <c r="AE41" s="72">
        <f t="shared" si="30"/>
        <v>199</v>
      </c>
      <c r="AF41" s="72">
        <f t="shared" si="31"/>
        <v>180</v>
      </c>
      <c r="AG41" s="72">
        <v>0</v>
      </c>
      <c r="AH41" s="121">
        <f t="shared" si="14"/>
        <v>1.774</v>
      </c>
      <c r="AI41" s="121">
        <f t="shared" si="15"/>
        <v>0.45999999999999996</v>
      </c>
      <c r="AJ41" s="121">
        <f t="shared" si="32"/>
        <v>0.13700000000000004</v>
      </c>
      <c r="AK41" s="121">
        <f t="shared" si="16"/>
        <v>0.18500000000000008</v>
      </c>
      <c r="AL41" s="121">
        <f t="shared" si="33"/>
        <v>0.18500000000000008</v>
      </c>
      <c r="AM41" s="121">
        <f t="shared" si="34"/>
        <v>0.18500000000000008</v>
      </c>
      <c r="AN41" s="121">
        <f t="shared" si="35"/>
        <v>0.18500000000000008</v>
      </c>
      <c r="AO41" s="121">
        <f t="shared" si="36"/>
        <v>0.18500000000000008</v>
      </c>
      <c r="AP41" s="121">
        <f t="shared" si="37"/>
        <v>0.18500000000000008</v>
      </c>
      <c r="AQ41" s="121">
        <f t="shared" si="38"/>
        <v>0.18500000000000008</v>
      </c>
      <c r="AR41" s="1">
        <f t="shared" si="39"/>
        <v>0.38000000000000017</v>
      </c>
      <c r="AS41" s="1">
        <v>2.5</v>
      </c>
    </row>
    <row r="42" spans="1:45" x14ac:dyDescent="0.2">
      <c r="A42" s="1">
        <f t="shared" si="1"/>
        <v>2.5</v>
      </c>
      <c r="B42" s="1">
        <f t="shared" si="2"/>
        <v>5</v>
      </c>
      <c r="C42" s="1">
        <f t="shared" si="3"/>
        <v>709</v>
      </c>
      <c r="D42" s="72">
        <v>39</v>
      </c>
      <c r="E42" s="72">
        <f t="shared" si="4"/>
        <v>635</v>
      </c>
      <c r="F42" s="72">
        <f t="shared" si="5"/>
        <v>113</v>
      </c>
      <c r="G42" s="72">
        <f t="shared" si="6"/>
        <v>240</v>
      </c>
      <c r="H42" s="72">
        <f t="shared" si="7"/>
        <v>124</v>
      </c>
      <c r="I42" s="72">
        <f t="shared" si="8"/>
        <v>212</v>
      </c>
      <c r="J42" s="72">
        <v>0</v>
      </c>
      <c r="K42" s="72">
        <f t="shared" si="9"/>
        <v>187</v>
      </c>
      <c r="L42" s="72">
        <v>0</v>
      </c>
      <c r="M42" s="121">
        <f t="shared" si="10"/>
        <v>1.7969999999999999</v>
      </c>
      <c r="N42" s="121">
        <f t="shared" si="11"/>
        <v>0.47399999999999998</v>
      </c>
      <c r="O42" s="121">
        <f t="shared" si="12"/>
        <v>0.13800000000000004</v>
      </c>
      <c r="P42" s="121">
        <f t="shared" si="18"/>
        <v>0.19000000000000009</v>
      </c>
      <c r="Q42" s="121">
        <f t="shared" si="19"/>
        <v>0.11400000000000006</v>
      </c>
      <c r="R42" s="121">
        <f t="shared" si="20"/>
        <v>0.11400000000000006</v>
      </c>
      <c r="S42" s="121">
        <f t="shared" si="21"/>
        <v>0.11400000000000006</v>
      </c>
      <c r="T42" s="121">
        <f t="shared" si="22"/>
        <v>0.11400000000000006</v>
      </c>
      <c r="U42" s="121">
        <f t="shared" si="23"/>
        <v>0.11400000000000006</v>
      </c>
      <c r="V42" s="121">
        <f t="shared" si="24"/>
        <v>0.11400000000000006</v>
      </c>
      <c r="W42" s="120"/>
      <c r="Y42" s="72">
        <v>39</v>
      </c>
      <c r="Z42" s="72">
        <f t="shared" si="25"/>
        <v>300</v>
      </c>
      <c r="AA42" s="72">
        <f t="shared" si="26"/>
        <v>113</v>
      </c>
      <c r="AB42" s="72">
        <f t="shared" si="27"/>
        <v>256</v>
      </c>
      <c r="AC42" s="72">
        <f t="shared" si="28"/>
        <v>248</v>
      </c>
      <c r="AD42" s="72">
        <f t="shared" si="29"/>
        <v>256</v>
      </c>
      <c r="AE42" s="72">
        <f t="shared" si="30"/>
        <v>207</v>
      </c>
      <c r="AF42" s="72">
        <f t="shared" si="31"/>
        <v>187</v>
      </c>
      <c r="AG42" s="72">
        <v>0</v>
      </c>
      <c r="AH42" s="121">
        <f t="shared" si="14"/>
        <v>1.7969999999999999</v>
      </c>
      <c r="AI42" s="121">
        <f t="shared" si="15"/>
        <v>0.47399999999999998</v>
      </c>
      <c r="AJ42" s="121">
        <f t="shared" si="32"/>
        <v>0.13800000000000004</v>
      </c>
      <c r="AK42" s="121">
        <f t="shared" si="16"/>
        <v>0.19000000000000009</v>
      </c>
      <c r="AL42" s="121">
        <f t="shared" si="33"/>
        <v>0.19000000000000009</v>
      </c>
      <c r="AM42" s="121">
        <f t="shared" si="34"/>
        <v>0.19000000000000009</v>
      </c>
      <c r="AN42" s="121">
        <f t="shared" si="35"/>
        <v>0.19000000000000009</v>
      </c>
      <c r="AO42" s="121">
        <f t="shared" si="36"/>
        <v>0.19000000000000009</v>
      </c>
      <c r="AP42" s="121">
        <f t="shared" si="37"/>
        <v>0.19000000000000009</v>
      </c>
      <c r="AQ42" s="121">
        <f t="shared" si="38"/>
        <v>0.19000000000000009</v>
      </c>
      <c r="AR42" s="1">
        <f t="shared" si="39"/>
        <v>0.39000000000000018</v>
      </c>
      <c r="AS42" s="1">
        <v>2.5</v>
      </c>
    </row>
    <row r="43" spans="1:45" x14ac:dyDescent="0.2">
      <c r="A43" s="1">
        <f t="shared" si="1"/>
        <v>2.5</v>
      </c>
      <c r="B43" s="1">
        <f t="shared" si="2"/>
        <v>5</v>
      </c>
      <c r="C43" s="1">
        <f t="shared" si="3"/>
        <v>734</v>
      </c>
      <c r="D43" s="72">
        <v>40</v>
      </c>
      <c r="E43" s="72">
        <f t="shared" si="4"/>
        <v>659</v>
      </c>
      <c r="F43" s="72">
        <f t="shared" si="5"/>
        <v>117</v>
      </c>
      <c r="G43" s="72">
        <f t="shared" si="6"/>
        <v>250</v>
      </c>
      <c r="H43" s="72">
        <f t="shared" si="7"/>
        <v>129</v>
      </c>
      <c r="I43" s="72">
        <f t="shared" si="8"/>
        <v>221</v>
      </c>
      <c r="J43" s="72">
        <v>0</v>
      </c>
      <c r="K43" s="72">
        <f t="shared" si="9"/>
        <v>194</v>
      </c>
      <c r="L43" s="72">
        <v>0</v>
      </c>
      <c r="M43" s="121">
        <f t="shared" si="10"/>
        <v>1.82</v>
      </c>
      <c r="N43" s="121">
        <f t="shared" si="11"/>
        <v>0.48799999999999999</v>
      </c>
      <c r="O43" s="121">
        <f t="shared" si="12"/>
        <v>0.13900000000000004</v>
      </c>
      <c r="P43" s="121">
        <f t="shared" si="18"/>
        <v>0.19500000000000009</v>
      </c>
      <c r="Q43" s="121">
        <f t="shared" si="19"/>
        <v>0.11700000000000006</v>
      </c>
      <c r="R43" s="121">
        <f t="shared" si="20"/>
        <v>0.11700000000000006</v>
      </c>
      <c r="S43" s="121">
        <f t="shared" si="21"/>
        <v>0.11700000000000006</v>
      </c>
      <c r="T43" s="121">
        <f t="shared" si="22"/>
        <v>0.11700000000000006</v>
      </c>
      <c r="U43" s="121">
        <f t="shared" si="23"/>
        <v>0.11700000000000006</v>
      </c>
      <c r="V43" s="121">
        <f t="shared" si="24"/>
        <v>0.11700000000000006</v>
      </c>
      <c r="W43" s="120"/>
      <c r="Y43" s="72">
        <v>40</v>
      </c>
      <c r="Z43" s="72">
        <f t="shared" si="25"/>
        <v>312</v>
      </c>
      <c r="AA43" s="72">
        <f t="shared" si="26"/>
        <v>117</v>
      </c>
      <c r="AB43" s="72">
        <f t="shared" si="27"/>
        <v>266</v>
      </c>
      <c r="AC43" s="72">
        <f t="shared" si="28"/>
        <v>258</v>
      </c>
      <c r="AD43" s="72">
        <f t="shared" si="29"/>
        <v>266</v>
      </c>
      <c r="AE43" s="72">
        <f t="shared" si="30"/>
        <v>215</v>
      </c>
      <c r="AF43" s="72">
        <f t="shared" si="31"/>
        <v>194</v>
      </c>
      <c r="AG43" s="72">
        <v>0</v>
      </c>
      <c r="AH43" s="121">
        <f t="shared" si="14"/>
        <v>1.82</v>
      </c>
      <c r="AI43" s="121">
        <f t="shared" si="15"/>
        <v>0.48799999999999999</v>
      </c>
      <c r="AJ43" s="121">
        <f t="shared" si="32"/>
        <v>0.13900000000000004</v>
      </c>
      <c r="AK43" s="121">
        <f t="shared" si="16"/>
        <v>0.19500000000000009</v>
      </c>
      <c r="AL43" s="121">
        <f t="shared" si="33"/>
        <v>0.19500000000000009</v>
      </c>
      <c r="AM43" s="121">
        <f t="shared" si="34"/>
        <v>0.19500000000000009</v>
      </c>
      <c r="AN43" s="121">
        <f t="shared" si="35"/>
        <v>0.19500000000000009</v>
      </c>
      <c r="AO43" s="121">
        <f t="shared" si="36"/>
        <v>0.19500000000000009</v>
      </c>
      <c r="AP43" s="121">
        <f t="shared" si="37"/>
        <v>0.19500000000000009</v>
      </c>
      <c r="AQ43" s="121">
        <f t="shared" si="38"/>
        <v>0.19500000000000009</v>
      </c>
      <c r="AR43" s="1">
        <f t="shared" si="39"/>
        <v>0.40000000000000019</v>
      </c>
      <c r="AS43" s="1">
        <v>2.5</v>
      </c>
    </row>
    <row r="44" spans="1:45" x14ac:dyDescent="0.2">
      <c r="A44" s="1">
        <f t="shared" si="1"/>
        <v>2.5</v>
      </c>
      <c r="B44" s="1">
        <f t="shared" si="2"/>
        <v>5</v>
      </c>
      <c r="C44" s="1">
        <f t="shared" si="3"/>
        <v>762</v>
      </c>
      <c r="D44" s="72">
        <v>41</v>
      </c>
      <c r="E44" s="72">
        <f t="shared" si="4"/>
        <v>685</v>
      </c>
      <c r="F44" s="72">
        <f t="shared" si="5"/>
        <v>121</v>
      </c>
      <c r="G44" s="72">
        <f t="shared" si="6"/>
        <v>260</v>
      </c>
      <c r="H44" s="72">
        <f t="shared" si="7"/>
        <v>134</v>
      </c>
      <c r="I44" s="72">
        <f t="shared" si="8"/>
        <v>230</v>
      </c>
      <c r="J44" s="72">
        <v>0</v>
      </c>
      <c r="K44" s="72">
        <f t="shared" si="9"/>
        <v>201</v>
      </c>
      <c r="L44" s="72">
        <v>0</v>
      </c>
      <c r="M44" s="121">
        <f t="shared" si="10"/>
        <v>1.843</v>
      </c>
      <c r="N44" s="121">
        <f t="shared" si="11"/>
        <v>0.502</v>
      </c>
      <c r="O44" s="121">
        <f t="shared" si="12"/>
        <v>0.14000000000000004</v>
      </c>
      <c r="P44" s="121">
        <f t="shared" si="18"/>
        <v>0.20000000000000009</v>
      </c>
      <c r="Q44" s="121">
        <f t="shared" si="19"/>
        <v>0.12000000000000006</v>
      </c>
      <c r="R44" s="121">
        <f t="shared" si="20"/>
        <v>0.12000000000000006</v>
      </c>
      <c r="S44" s="121">
        <f t="shared" si="21"/>
        <v>0.12000000000000006</v>
      </c>
      <c r="T44" s="121">
        <f t="shared" si="22"/>
        <v>0.12000000000000006</v>
      </c>
      <c r="U44" s="121">
        <f t="shared" si="23"/>
        <v>0.12000000000000006</v>
      </c>
      <c r="V44" s="121">
        <f t="shared" si="24"/>
        <v>0.12000000000000006</v>
      </c>
      <c r="W44" s="120"/>
      <c r="Y44" s="72">
        <v>41</v>
      </c>
      <c r="Z44" s="72">
        <f t="shared" si="25"/>
        <v>324</v>
      </c>
      <c r="AA44" s="72">
        <f t="shared" si="26"/>
        <v>121</v>
      </c>
      <c r="AB44" s="72">
        <f t="shared" si="27"/>
        <v>276</v>
      </c>
      <c r="AC44" s="72">
        <f t="shared" si="28"/>
        <v>268</v>
      </c>
      <c r="AD44" s="72">
        <f t="shared" si="29"/>
        <v>277</v>
      </c>
      <c r="AE44" s="72">
        <f t="shared" si="30"/>
        <v>223</v>
      </c>
      <c r="AF44" s="72">
        <f t="shared" si="31"/>
        <v>201</v>
      </c>
      <c r="AG44" s="72">
        <v>0</v>
      </c>
      <c r="AH44" s="121">
        <f t="shared" si="14"/>
        <v>1.843</v>
      </c>
      <c r="AI44" s="121">
        <f t="shared" si="15"/>
        <v>0.502</v>
      </c>
      <c r="AJ44" s="121">
        <f t="shared" si="32"/>
        <v>0.14000000000000004</v>
      </c>
      <c r="AK44" s="121">
        <f t="shared" si="16"/>
        <v>0.20000000000000009</v>
      </c>
      <c r="AL44" s="121">
        <f t="shared" si="33"/>
        <v>0.20000000000000009</v>
      </c>
      <c r="AM44" s="121">
        <f t="shared" si="34"/>
        <v>0.20000000000000009</v>
      </c>
      <c r="AN44" s="121">
        <f t="shared" si="35"/>
        <v>0.20000000000000009</v>
      </c>
      <c r="AO44" s="121">
        <f t="shared" si="36"/>
        <v>0.20000000000000009</v>
      </c>
      <c r="AP44" s="121">
        <f t="shared" si="37"/>
        <v>0.20000000000000009</v>
      </c>
      <c r="AQ44" s="121">
        <f t="shared" si="38"/>
        <v>0.20000000000000009</v>
      </c>
      <c r="AR44" s="1">
        <f t="shared" si="39"/>
        <v>0.4100000000000002</v>
      </c>
      <c r="AS44" s="1">
        <v>2.5</v>
      </c>
    </row>
    <row r="45" spans="1:45" x14ac:dyDescent="0.2">
      <c r="A45" s="1">
        <f t="shared" si="1"/>
        <v>2.5</v>
      </c>
      <c r="B45" s="1">
        <f t="shared" si="2"/>
        <v>5</v>
      </c>
      <c r="C45" s="1">
        <f t="shared" si="3"/>
        <v>789</v>
      </c>
      <c r="D45" s="72">
        <v>42</v>
      </c>
      <c r="E45" s="72">
        <f t="shared" si="4"/>
        <v>711</v>
      </c>
      <c r="F45" s="72">
        <f t="shared" si="5"/>
        <v>125</v>
      </c>
      <c r="G45" s="72">
        <f t="shared" si="6"/>
        <v>270</v>
      </c>
      <c r="H45" s="72">
        <f t="shared" si="7"/>
        <v>139</v>
      </c>
      <c r="I45" s="72">
        <f t="shared" si="8"/>
        <v>238</v>
      </c>
      <c r="J45" s="72">
        <v>0</v>
      </c>
      <c r="K45" s="72">
        <f t="shared" si="9"/>
        <v>209</v>
      </c>
      <c r="L45" s="72">
        <v>0</v>
      </c>
      <c r="M45" s="121">
        <f t="shared" si="10"/>
        <v>1.8660000000000001</v>
      </c>
      <c r="N45" s="121">
        <f t="shared" si="11"/>
        <v>0.51800000000000002</v>
      </c>
      <c r="O45" s="121">
        <f t="shared" si="12"/>
        <v>0.14100000000000004</v>
      </c>
      <c r="P45" s="121">
        <f t="shared" si="18"/>
        <v>0.2050000000000001</v>
      </c>
      <c r="Q45" s="121">
        <f t="shared" si="19"/>
        <v>0.12300000000000007</v>
      </c>
      <c r="R45" s="121">
        <f t="shared" si="20"/>
        <v>0.12300000000000007</v>
      </c>
      <c r="S45" s="121">
        <f t="shared" si="21"/>
        <v>0.12300000000000007</v>
      </c>
      <c r="T45" s="121">
        <f t="shared" si="22"/>
        <v>0.12300000000000007</v>
      </c>
      <c r="U45" s="121">
        <f t="shared" si="23"/>
        <v>0.12300000000000007</v>
      </c>
      <c r="V45" s="121">
        <f t="shared" si="24"/>
        <v>0.12300000000000007</v>
      </c>
      <c r="W45" s="120"/>
      <c r="Y45" s="72">
        <v>42</v>
      </c>
      <c r="Z45" s="72">
        <f t="shared" si="25"/>
        <v>336</v>
      </c>
      <c r="AA45" s="72">
        <f t="shared" si="26"/>
        <v>125</v>
      </c>
      <c r="AB45" s="72">
        <f t="shared" si="27"/>
        <v>287</v>
      </c>
      <c r="AC45" s="72">
        <f t="shared" si="28"/>
        <v>278</v>
      </c>
      <c r="AD45" s="72">
        <f t="shared" si="29"/>
        <v>288</v>
      </c>
      <c r="AE45" s="72">
        <f t="shared" si="30"/>
        <v>231</v>
      </c>
      <c r="AF45" s="72">
        <f t="shared" si="31"/>
        <v>209</v>
      </c>
      <c r="AG45" s="72">
        <v>0</v>
      </c>
      <c r="AH45" s="121">
        <f t="shared" si="14"/>
        <v>1.8660000000000001</v>
      </c>
      <c r="AI45" s="121">
        <f t="shared" si="15"/>
        <v>0.51800000000000002</v>
      </c>
      <c r="AJ45" s="121">
        <f t="shared" si="32"/>
        <v>0.14100000000000004</v>
      </c>
      <c r="AK45" s="121">
        <f t="shared" si="16"/>
        <v>0.2050000000000001</v>
      </c>
      <c r="AL45" s="121">
        <f t="shared" si="33"/>
        <v>0.2050000000000001</v>
      </c>
      <c r="AM45" s="121">
        <f t="shared" si="34"/>
        <v>0.2050000000000001</v>
      </c>
      <c r="AN45" s="121">
        <f t="shared" si="35"/>
        <v>0.2050000000000001</v>
      </c>
      <c r="AO45" s="121">
        <f t="shared" si="36"/>
        <v>0.2050000000000001</v>
      </c>
      <c r="AP45" s="121">
        <f t="shared" si="37"/>
        <v>0.2050000000000001</v>
      </c>
      <c r="AQ45" s="121">
        <f t="shared" si="38"/>
        <v>0.2050000000000001</v>
      </c>
      <c r="AR45" s="1">
        <f t="shared" si="39"/>
        <v>0.42000000000000021</v>
      </c>
      <c r="AS45" s="1">
        <v>2.5</v>
      </c>
    </row>
    <row r="46" spans="1:45" x14ac:dyDescent="0.2">
      <c r="A46" s="1">
        <f t="shared" si="1"/>
        <v>2.5</v>
      </c>
      <c r="B46" s="1">
        <f t="shared" si="2"/>
        <v>5</v>
      </c>
      <c r="C46" s="1">
        <f t="shared" si="3"/>
        <v>817</v>
      </c>
      <c r="D46" s="72">
        <v>43</v>
      </c>
      <c r="E46" s="72">
        <f t="shared" si="4"/>
        <v>738</v>
      </c>
      <c r="F46" s="72">
        <f t="shared" si="5"/>
        <v>129</v>
      </c>
      <c r="G46" s="72">
        <f t="shared" si="6"/>
        <v>280</v>
      </c>
      <c r="H46" s="72">
        <f t="shared" si="7"/>
        <v>144</v>
      </c>
      <c r="I46" s="72">
        <f t="shared" si="8"/>
        <v>248</v>
      </c>
      <c r="J46" s="72">
        <v>0</v>
      </c>
      <c r="K46" s="72">
        <f t="shared" si="9"/>
        <v>217</v>
      </c>
      <c r="L46" s="72">
        <v>0</v>
      </c>
      <c r="M46" s="121">
        <f t="shared" si="10"/>
        <v>1.8889999999999998</v>
      </c>
      <c r="N46" s="121">
        <f t="shared" si="11"/>
        <v>0.53400000000000003</v>
      </c>
      <c r="O46" s="121">
        <f t="shared" si="12"/>
        <v>0.14200000000000004</v>
      </c>
      <c r="P46" s="121">
        <f t="shared" si="18"/>
        <v>0.2100000000000001</v>
      </c>
      <c r="Q46" s="121">
        <f t="shared" si="19"/>
        <v>0.12600000000000006</v>
      </c>
      <c r="R46" s="121">
        <f t="shared" si="20"/>
        <v>0.12600000000000006</v>
      </c>
      <c r="S46" s="121">
        <f t="shared" si="21"/>
        <v>0.12600000000000006</v>
      </c>
      <c r="T46" s="121">
        <f t="shared" si="22"/>
        <v>0.12600000000000006</v>
      </c>
      <c r="U46" s="121">
        <f t="shared" si="23"/>
        <v>0.12600000000000006</v>
      </c>
      <c r="V46" s="121">
        <f t="shared" si="24"/>
        <v>0.12600000000000006</v>
      </c>
      <c r="W46" s="120"/>
      <c r="Y46" s="72">
        <v>43</v>
      </c>
      <c r="Z46" s="72">
        <f t="shared" si="25"/>
        <v>349</v>
      </c>
      <c r="AA46" s="72">
        <f t="shared" si="26"/>
        <v>129</v>
      </c>
      <c r="AB46" s="72">
        <f t="shared" si="27"/>
        <v>298</v>
      </c>
      <c r="AC46" s="72">
        <f t="shared" si="28"/>
        <v>288</v>
      </c>
      <c r="AD46" s="72">
        <f t="shared" si="29"/>
        <v>299</v>
      </c>
      <c r="AE46" s="72">
        <f t="shared" si="30"/>
        <v>240</v>
      </c>
      <c r="AF46" s="72">
        <f t="shared" si="31"/>
        <v>217</v>
      </c>
      <c r="AG46" s="72">
        <v>0</v>
      </c>
      <c r="AH46" s="121">
        <f t="shared" si="14"/>
        <v>1.8889999999999998</v>
      </c>
      <c r="AI46" s="121">
        <f t="shared" si="15"/>
        <v>0.53400000000000003</v>
      </c>
      <c r="AJ46" s="121">
        <f t="shared" si="32"/>
        <v>0.14200000000000004</v>
      </c>
      <c r="AK46" s="121">
        <f t="shared" si="16"/>
        <v>0.2100000000000001</v>
      </c>
      <c r="AL46" s="121">
        <f t="shared" si="33"/>
        <v>0.2100000000000001</v>
      </c>
      <c r="AM46" s="121">
        <f t="shared" si="34"/>
        <v>0.2100000000000001</v>
      </c>
      <c r="AN46" s="121">
        <f t="shared" si="35"/>
        <v>0.2100000000000001</v>
      </c>
      <c r="AO46" s="121">
        <f t="shared" si="36"/>
        <v>0.2100000000000001</v>
      </c>
      <c r="AP46" s="121">
        <f t="shared" si="37"/>
        <v>0.2100000000000001</v>
      </c>
      <c r="AQ46" s="121">
        <f t="shared" si="38"/>
        <v>0.2100000000000001</v>
      </c>
      <c r="AR46" s="1">
        <f t="shared" si="39"/>
        <v>0.43000000000000022</v>
      </c>
      <c r="AS46" s="1">
        <v>2.5</v>
      </c>
    </row>
    <row r="47" spans="1:45" x14ac:dyDescent="0.2">
      <c r="A47" s="1">
        <f t="shared" si="1"/>
        <v>2.5</v>
      </c>
      <c r="B47" s="1">
        <f t="shared" si="2"/>
        <v>5</v>
      </c>
      <c r="C47" s="1">
        <f t="shared" si="3"/>
        <v>844</v>
      </c>
      <c r="D47" s="72">
        <v>44</v>
      </c>
      <c r="E47" s="72">
        <f t="shared" si="4"/>
        <v>765</v>
      </c>
      <c r="F47" s="72">
        <f t="shared" si="5"/>
        <v>133</v>
      </c>
      <c r="G47" s="72">
        <f t="shared" si="6"/>
        <v>291</v>
      </c>
      <c r="H47" s="72">
        <f t="shared" si="7"/>
        <v>149</v>
      </c>
      <c r="I47" s="72">
        <f t="shared" si="8"/>
        <v>257</v>
      </c>
      <c r="J47" s="72">
        <v>0</v>
      </c>
      <c r="K47" s="72">
        <f t="shared" si="9"/>
        <v>225</v>
      </c>
      <c r="L47" s="72">
        <v>0</v>
      </c>
      <c r="M47" s="121">
        <f t="shared" si="10"/>
        <v>1.9119999999999999</v>
      </c>
      <c r="N47" s="121">
        <f t="shared" si="11"/>
        <v>0.55000000000000004</v>
      </c>
      <c r="O47" s="121">
        <f t="shared" si="12"/>
        <v>0.14300000000000004</v>
      </c>
      <c r="P47" s="121">
        <f t="shared" si="18"/>
        <v>0.21500000000000011</v>
      </c>
      <c r="Q47" s="121">
        <f t="shared" si="19"/>
        <v>0.12900000000000006</v>
      </c>
      <c r="R47" s="121">
        <f t="shared" si="20"/>
        <v>0.12900000000000006</v>
      </c>
      <c r="S47" s="121">
        <f t="shared" si="21"/>
        <v>0.12900000000000006</v>
      </c>
      <c r="T47" s="121">
        <f t="shared" si="22"/>
        <v>0.12900000000000006</v>
      </c>
      <c r="U47" s="121">
        <f t="shared" si="23"/>
        <v>0.12900000000000006</v>
      </c>
      <c r="V47" s="121">
        <f t="shared" si="24"/>
        <v>0.12900000000000006</v>
      </c>
      <c r="W47" s="120"/>
      <c r="Y47" s="72">
        <v>44</v>
      </c>
      <c r="Z47" s="72">
        <f t="shared" si="25"/>
        <v>362</v>
      </c>
      <c r="AA47" s="72">
        <f t="shared" si="26"/>
        <v>133</v>
      </c>
      <c r="AB47" s="72">
        <f t="shared" si="27"/>
        <v>309</v>
      </c>
      <c r="AC47" s="72">
        <f t="shared" si="28"/>
        <v>298</v>
      </c>
      <c r="AD47" s="72">
        <f t="shared" si="29"/>
        <v>310</v>
      </c>
      <c r="AE47" s="72">
        <f t="shared" si="30"/>
        <v>249</v>
      </c>
      <c r="AF47" s="72">
        <f t="shared" si="31"/>
        <v>225</v>
      </c>
      <c r="AG47" s="72">
        <v>0</v>
      </c>
      <c r="AH47" s="121">
        <f t="shared" si="14"/>
        <v>1.9119999999999999</v>
      </c>
      <c r="AI47" s="121">
        <f t="shared" si="15"/>
        <v>0.55000000000000004</v>
      </c>
      <c r="AJ47" s="121">
        <f t="shared" si="32"/>
        <v>0.14300000000000004</v>
      </c>
      <c r="AK47" s="121">
        <f t="shared" si="16"/>
        <v>0.21500000000000011</v>
      </c>
      <c r="AL47" s="121">
        <f t="shared" si="33"/>
        <v>0.21500000000000011</v>
      </c>
      <c r="AM47" s="121">
        <f t="shared" si="34"/>
        <v>0.21500000000000011</v>
      </c>
      <c r="AN47" s="121">
        <f t="shared" si="35"/>
        <v>0.21500000000000011</v>
      </c>
      <c r="AO47" s="121">
        <f t="shared" si="36"/>
        <v>0.21500000000000011</v>
      </c>
      <c r="AP47" s="121">
        <f t="shared" si="37"/>
        <v>0.21500000000000011</v>
      </c>
      <c r="AQ47" s="121">
        <f t="shared" si="38"/>
        <v>0.21500000000000011</v>
      </c>
      <c r="AR47" s="1">
        <f t="shared" si="39"/>
        <v>0.44000000000000022</v>
      </c>
      <c r="AS47" s="1">
        <v>2.5</v>
      </c>
    </row>
    <row r="48" spans="1:45" x14ac:dyDescent="0.2">
      <c r="A48" s="1">
        <f t="shared" si="1"/>
        <v>2.5</v>
      </c>
      <c r="B48" s="1">
        <f t="shared" si="2"/>
        <v>5</v>
      </c>
      <c r="C48" s="1">
        <f t="shared" si="3"/>
        <v>871</v>
      </c>
      <c r="D48" s="72">
        <v>45</v>
      </c>
      <c r="E48" s="72">
        <f t="shared" si="4"/>
        <v>791</v>
      </c>
      <c r="F48" s="72">
        <f t="shared" si="5"/>
        <v>137</v>
      </c>
      <c r="G48" s="72">
        <f t="shared" si="6"/>
        <v>302</v>
      </c>
      <c r="H48" s="72">
        <f t="shared" si="7"/>
        <v>154</v>
      </c>
      <c r="I48" s="72">
        <f t="shared" si="8"/>
        <v>267</v>
      </c>
      <c r="J48" s="72">
        <v>0</v>
      </c>
      <c r="K48" s="72">
        <f t="shared" si="9"/>
        <v>233</v>
      </c>
      <c r="L48" s="72">
        <v>0</v>
      </c>
      <c r="M48" s="121">
        <f t="shared" si="10"/>
        <v>1.9350000000000001</v>
      </c>
      <c r="N48" s="121">
        <f t="shared" si="11"/>
        <v>0.56600000000000006</v>
      </c>
      <c r="O48" s="121">
        <f t="shared" si="12"/>
        <v>0.14400000000000004</v>
      </c>
      <c r="P48" s="121">
        <f t="shared" si="18"/>
        <v>0.22000000000000011</v>
      </c>
      <c r="Q48" s="121">
        <f t="shared" si="19"/>
        <v>0.13200000000000006</v>
      </c>
      <c r="R48" s="121">
        <f t="shared" si="20"/>
        <v>0.13200000000000006</v>
      </c>
      <c r="S48" s="121">
        <f t="shared" si="21"/>
        <v>0.13200000000000006</v>
      </c>
      <c r="T48" s="121">
        <f t="shared" si="22"/>
        <v>0.13200000000000006</v>
      </c>
      <c r="U48" s="121">
        <f t="shared" si="23"/>
        <v>0.13200000000000006</v>
      </c>
      <c r="V48" s="121">
        <f t="shared" si="24"/>
        <v>0.13200000000000006</v>
      </c>
      <c r="W48" s="120"/>
      <c r="Y48" s="72">
        <v>45</v>
      </c>
      <c r="Z48" s="72">
        <f t="shared" si="25"/>
        <v>375</v>
      </c>
      <c r="AA48" s="72">
        <f t="shared" si="26"/>
        <v>137</v>
      </c>
      <c r="AB48" s="72">
        <f t="shared" si="27"/>
        <v>320</v>
      </c>
      <c r="AC48" s="72">
        <f t="shared" si="28"/>
        <v>309</v>
      </c>
      <c r="AD48" s="72">
        <f t="shared" si="29"/>
        <v>321</v>
      </c>
      <c r="AE48" s="72">
        <f t="shared" si="30"/>
        <v>258</v>
      </c>
      <c r="AF48" s="72">
        <f t="shared" si="31"/>
        <v>233</v>
      </c>
      <c r="AG48" s="72">
        <v>0</v>
      </c>
      <c r="AH48" s="121">
        <f t="shared" si="14"/>
        <v>1.9350000000000001</v>
      </c>
      <c r="AI48" s="121">
        <f t="shared" si="15"/>
        <v>0.56600000000000006</v>
      </c>
      <c r="AJ48" s="121">
        <f t="shared" si="32"/>
        <v>0.14400000000000004</v>
      </c>
      <c r="AK48" s="121">
        <f t="shared" si="16"/>
        <v>0.22000000000000011</v>
      </c>
      <c r="AL48" s="121">
        <f t="shared" si="33"/>
        <v>0.22000000000000011</v>
      </c>
      <c r="AM48" s="121">
        <f t="shared" si="34"/>
        <v>0.22000000000000011</v>
      </c>
      <c r="AN48" s="121">
        <f t="shared" si="35"/>
        <v>0.22000000000000011</v>
      </c>
      <c r="AO48" s="121">
        <f t="shared" si="36"/>
        <v>0.22000000000000011</v>
      </c>
      <c r="AP48" s="121">
        <f t="shared" si="37"/>
        <v>0.22000000000000011</v>
      </c>
      <c r="AQ48" s="121">
        <f t="shared" si="38"/>
        <v>0.22000000000000011</v>
      </c>
      <c r="AR48" s="1">
        <f t="shared" si="39"/>
        <v>0.45000000000000023</v>
      </c>
      <c r="AS48" s="1">
        <v>2.5</v>
      </c>
    </row>
    <row r="49" spans="1:45" x14ac:dyDescent="0.2">
      <c r="A49" s="1">
        <f t="shared" si="1"/>
        <v>2.5</v>
      </c>
      <c r="B49" s="1">
        <f t="shared" si="2"/>
        <v>5</v>
      </c>
      <c r="C49" s="1">
        <f t="shared" si="3"/>
        <v>897</v>
      </c>
      <c r="D49" s="72">
        <v>46</v>
      </c>
      <c r="E49" s="72">
        <f t="shared" si="4"/>
        <v>817</v>
      </c>
      <c r="F49" s="72">
        <f t="shared" si="5"/>
        <v>141</v>
      </c>
      <c r="G49" s="72">
        <f t="shared" si="6"/>
        <v>313</v>
      </c>
      <c r="H49" s="72">
        <f t="shared" si="7"/>
        <v>160</v>
      </c>
      <c r="I49" s="72">
        <f t="shared" si="8"/>
        <v>277</v>
      </c>
      <c r="J49" s="72">
        <v>0</v>
      </c>
      <c r="K49" s="72">
        <f t="shared" si="9"/>
        <v>241</v>
      </c>
      <c r="L49" s="72">
        <v>0</v>
      </c>
      <c r="M49" s="121">
        <f t="shared" si="10"/>
        <v>1.9580000000000002</v>
      </c>
      <c r="N49" s="121">
        <f t="shared" si="11"/>
        <v>0.58199999999999996</v>
      </c>
      <c r="O49" s="121">
        <f t="shared" si="12"/>
        <v>0.14500000000000005</v>
      </c>
      <c r="P49" s="121">
        <f t="shared" si="18"/>
        <v>0.22500000000000012</v>
      </c>
      <c r="Q49" s="121">
        <f t="shared" si="19"/>
        <v>0.13500000000000006</v>
      </c>
      <c r="R49" s="121">
        <f t="shared" si="20"/>
        <v>0.13500000000000006</v>
      </c>
      <c r="S49" s="121">
        <f t="shared" si="21"/>
        <v>0.13500000000000006</v>
      </c>
      <c r="T49" s="121">
        <f t="shared" si="22"/>
        <v>0.13500000000000006</v>
      </c>
      <c r="U49" s="121">
        <f t="shared" si="23"/>
        <v>0.13500000000000006</v>
      </c>
      <c r="V49" s="121">
        <f t="shared" si="24"/>
        <v>0.13500000000000006</v>
      </c>
      <c r="W49" s="120"/>
      <c r="Y49" s="72">
        <v>46</v>
      </c>
      <c r="Z49" s="72">
        <f t="shared" si="25"/>
        <v>388</v>
      </c>
      <c r="AA49" s="72">
        <f t="shared" si="26"/>
        <v>141</v>
      </c>
      <c r="AB49" s="72">
        <f t="shared" si="27"/>
        <v>331</v>
      </c>
      <c r="AC49" s="72">
        <f t="shared" si="28"/>
        <v>320</v>
      </c>
      <c r="AD49" s="72">
        <f t="shared" si="29"/>
        <v>332</v>
      </c>
      <c r="AE49" s="72">
        <f t="shared" si="30"/>
        <v>267</v>
      </c>
      <c r="AF49" s="72">
        <f t="shared" si="31"/>
        <v>241</v>
      </c>
      <c r="AG49" s="72">
        <v>0</v>
      </c>
      <c r="AH49" s="121">
        <f t="shared" si="14"/>
        <v>1.9580000000000002</v>
      </c>
      <c r="AI49" s="121">
        <f t="shared" si="15"/>
        <v>0.58199999999999996</v>
      </c>
      <c r="AJ49" s="121">
        <f t="shared" si="32"/>
        <v>0.14500000000000005</v>
      </c>
      <c r="AK49" s="121">
        <f t="shared" si="16"/>
        <v>0.22500000000000012</v>
      </c>
      <c r="AL49" s="121">
        <f t="shared" si="33"/>
        <v>0.22500000000000012</v>
      </c>
      <c r="AM49" s="121">
        <f t="shared" si="34"/>
        <v>0.22500000000000012</v>
      </c>
      <c r="AN49" s="121">
        <f t="shared" si="35"/>
        <v>0.22500000000000012</v>
      </c>
      <c r="AO49" s="121">
        <f t="shared" si="36"/>
        <v>0.22500000000000012</v>
      </c>
      <c r="AP49" s="121">
        <f t="shared" si="37"/>
        <v>0.22500000000000012</v>
      </c>
      <c r="AQ49" s="121">
        <f t="shared" si="38"/>
        <v>0.22500000000000012</v>
      </c>
      <c r="AR49" s="1">
        <f t="shared" si="39"/>
        <v>0.46000000000000024</v>
      </c>
      <c r="AS49" s="1">
        <v>2.5</v>
      </c>
    </row>
    <row r="50" spans="1:45" x14ac:dyDescent="0.2">
      <c r="A50" s="1">
        <f t="shared" si="1"/>
        <v>2.5</v>
      </c>
      <c r="B50" s="1">
        <f t="shared" si="2"/>
        <v>5</v>
      </c>
      <c r="C50" s="1">
        <f t="shared" si="3"/>
        <v>927</v>
      </c>
      <c r="D50" s="72">
        <v>47</v>
      </c>
      <c r="E50" s="72">
        <f t="shared" si="4"/>
        <v>845</v>
      </c>
      <c r="F50" s="72">
        <f t="shared" si="5"/>
        <v>145</v>
      </c>
      <c r="G50" s="72">
        <f t="shared" si="6"/>
        <v>324</v>
      </c>
      <c r="H50" s="72">
        <f t="shared" si="7"/>
        <v>165</v>
      </c>
      <c r="I50" s="72">
        <f t="shared" si="8"/>
        <v>287</v>
      </c>
      <c r="J50" s="72">
        <v>0</v>
      </c>
      <c r="K50" s="72">
        <f t="shared" si="9"/>
        <v>249</v>
      </c>
      <c r="L50" s="72">
        <v>0</v>
      </c>
      <c r="M50" s="121">
        <f t="shared" si="10"/>
        <v>1.9809999999999999</v>
      </c>
      <c r="N50" s="121">
        <f t="shared" si="11"/>
        <v>0.59799999999999998</v>
      </c>
      <c r="O50" s="121">
        <f t="shared" si="12"/>
        <v>0.14600000000000005</v>
      </c>
      <c r="P50" s="121">
        <f t="shared" si="18"/>
        <v>0.23000000000000012</v>
      </c>
      <c r="Q50" s="121">
        <f t="shared" si="19"/>
        <v>0.13800000000000007</v>
      </c>
      <c r="R50" s="121">
        <f t="shared" si="20"/>
        <v>0.13800000000000007</v>
      </c>
      <c r="S50" s="121">
        <f t="shared" si="21"/>
        <v>0.13800000000000007</v>
      </c>
      <c r="T50" s="121">
        <f t="shared" si="22"/>
        <v>0.13800000000000007</v>
      </c>
      <c r="U50" s="121">
        <f t="shared" si="23"/>
        <v>0.13800000000000007</v>
      </c>
      <c r="V50" s="121">
        <f t="shared" si="24"/>
        <v>0.13800000000000007</v>
      </c>
      <c r="W50" s="120"/>
      <c r="Y50" s="72">
        <v>47</v>
      </c>
      <c r="Z50" s="72">
        <f t="shared" si="25"/>
        <v>401</v>
      </c>
      <c r="AA50" s="72">
        <f t="shared" si="26"/>
        <v>145</v>
      </c>
      <c r="AB50" s="72">
        <f t="shared" si="27"/>
        <v>342</v>
      </c>
      <c r="AC50" s="72">
        <f t="shared" si="28"/>
        <v>331</v>
      </c>
      <c r="AD50" s="72">
        <f t="shared" si="29"/>
        <v>344</v>
      </c>
      <c r="AE50" s="72">
        <f t="shared" si="30"/>
        <v>276</v>
      </c>
      <c r="AF50" s="72">
        <f t="shared" si="31"/>
        <v>249</v>
      </c>
      <c r="AG50" s="72">
        <v>0</v>
      </c>
      <c r="AH50" s="121">
        <f t="shared" si="14"/>
        <v>1.9809999999999999</v>
      </c>
      <c r="AI50" s="121">
        <f t="shared" si="15"/>
        <v>0.59799999999999998</v>
      </c>
      <c r="AJ50" s="121">
        <f t="shared" si="32"/>
        <v>0.14600000000000005</v>
      </c>
      <c r="AK50" s="121">
        <f t="shared" si="16"/>
        <v>0.23000000000000012</v>
      </c>
      <c r="AL50" s="121">
        <f t="shared" si="33"/>
        <v>0.23000000000000012</v>
      </c>
      <c r="AM50" s="121">
        <f t="shared" si="34"/>
        <v>0.23000000000000012</v>
      </c>
      <c r="AN50" s="121">
        <f t="shared" si="35"/>
        <v>0.23000000000000012</v>
      </c>
      <c r="AO50" s="121">
        <f t="shared" si="36"/>
        <v>0.23000000000000012</v>
      </c>
      <c r="AP50" s="121">
        <f t="shared" si="37"/>
        <v>0.23000000000000012</v>
      </c>
      <c r="AQ50" s="121">
        <f t="shared" si="38"/>
        <v>0.23000000000000012</v>
      </c>
      <c r="AR50" s="1">
        <f t="shared" si="39"/>
        <v>0.47000000000000025</v>
      </c>
      <c r="AS50" s="1">
        <v>2.5</v>
      </c>
    </row>
    <row r="51" spans="1:45" x14ac:dyDescent="0.2">
      <c r="A51" s="1">
        <f t="shared" si="1"/>
        <v>2.5</v>
      </c>
      <c r="B51" s="1">
        <f t="shared" si="2"/>
        <v>5</v>
      </c>
      <c r="C51" s="1">
        <f t="shared" si="3"/>
        <v>956</v>
      </c>
      <c r="D51" s="72">
        <v>48</v>
      </c>
      <c r="E51" s="72">
        <f t="shared" si="4"/>
        <v>873</v>
      </c>
      <c r="F51" s="72">
        <f t="shared" si="5"/>
        <v>149</v>
      </c>
      <c r="G51" s="72">
        <f t="shared" si="6"/>
        <v>336</v>
      </c>
      <c r="H51" s="72">
        <f t="shared" si="7"/>
        <v>171</v>
      </c>
      <c r="I51" s="72">
        <f t="shared" si="8"/>
        <v>297</v>
      </c>
      <c r="J51" s="72">
        <v>0</v>
      </c>
      <c r="K51" s="72">
        <f t="shared" si="9"/>
        <v>257</v>
      </c>
      <c r="L51" s="72">
        <v>0</v>
      </c>
      <c r="M51" s="121">
        <f t="shared" si="10"/>
        <v>2.004</v>
      </c>
      <c r="N51" s="121">
        <f t="shared" si="11"/>
        <v>0.61399999999999999</v>
      </c>
      <c r="O51" s="121">
        <f t="shared" si="12"/>
        <v>0.14700000000000005</v>
      </c>
      <c r="P51" s="121">
        <f t="shared" si="18"/>
        <v>0.23500000000000013</v>
      </c>
      <c r="Q51" s="121">
        <f t="shared" si="19"/>
        <v>0.14100000000000007</v>
      </c>
      <c r="R51" s="121">
        <f t="shared" si="20"/>
        <v>0.14100000000000007</v>
      </c>
      <c r="S51" s="121">
        <f t="shared" si="21"/>
        <v>0.14100000000000007</v>
      </c>
      <c r="T51" s="121">
        <f t="shared" si="22"/>
        <v>0.14100000000000007</v>
      </c>
      <c r="U51" s="121">
        <f t="shared" si="23"/>
        <v>0.14100000000000007</v>
      </c>
      <c r="V51" s="121">
        <f t="shared" si="24"/>
        <v>0.14100000000000007</v>
      </c>
      <c r="W51" s="120"/>
      <c r="Y51" s="72">
        <v>48</v>
      </c>
      <c r="Z51" s="72">
        <f t="shared" si="25"/>
        <v>415</v>
      </c>
      <c r="AA51" s="72">
        <f t="shared" si="26"/>
        <v>149</v>
      </c>
      <c r="AB51" s="72">
        <f t="shared" si="27"/>
        <v>354</v>
      </c>
      <c r="AC51" s="72">
        <f t="shared" si="28"/>
        <v>342</v>
      </c>
      <c r="AD51" s="72">
        <f t="shared" si="29"/>
        <v>356</v>
      </c>
      <c r="AE51" s="72">
        <f t="shared" si="30"/>
        <v>285</v>
      </c>
      <c r="AF51" s="72">
        <f t="shared" si="31"/>
        <v>257</v>
      </c>
      <c r="AG51" s="72">
        <v>0</v>
      </c>
      <c r="AH51" s="121">
        <f t="shared" si="14"/>
        <v>2.004</v>
      </c>
      <c r="AI51" s="121">
        <f t="shared" si="15"/>
        <v>0.61399999999999999</v>
      </c>
      <c r="AJ51" s="121">
        <f t="shared" si="32"/>
        <v>0.14700000000000005</v>
      </c>
      <c r="AK51" s="121">
        <f t="shared" si="16"/>
        <v>0.23500000000000013</v>
      </c>
      <c r="AL51" s="121">
        <f t="shared" si="33"/>
        <v>0.23500000000000013</v>
      </c>
      <c r="AM51" s="121">
        <f t="shared" si="34"/>
        <v>0.23500000000000013</v>
      </c>
      <c r="AN51" s="121">
        <f t="shared" si="35"/>
        <v>0.23500000000000013</v>
      </c>
      <c r="AO51" s="121">
        <f t="shared" si="36"/>
        <v>0.23500000000000013</v>
      </c>
      <c r="AP51" s="121">
        <f t="shared" si="37"/>
        <v>0.23500000000000013</v>
      </c>
      <c r="AQ51" s="121">
        <f t="shared" si="38"/>
        <v>0.23500000000000013</v>
      </c>
      <c r="AR51" s="1">
        <f t="shared" si="39"/>
        <v>0.48000000000000026</v>
      </c>
      <c r="AS51" s="1">
        <v>2.5</v>
      </c>
    </row>
    <row r="52" spans="1:45" x14ac:dyDescent="0.2">
      <c r="A52" s="1">
        <f t="shared" si="1"/>
        <v>2.5</v>
      </c>
      <c r="B52" s="1">
        <f t="shared" si="2"/>
        <v>5</v>
      </c>
      <c r="C52" s="1">
        <f t="shared" si="3"/>
        <v>984</v>
      </c>
      <c r="D52" s="72">
        <v>49</v>
      </c>
      <c r="E52" s="72">
        <f t="shared" si="4"/>
        <v>902</v>
      </c>
      <c r="F52" s="72">
        <f t="shared" si="5"/>
        <v>153</v>
      </c>
      <c r="G52" s="72">
        <f t="shared" si="6"/>
        <v>348</v>
      </c>
      <c r="H52" s="72">
        <f t="shared" si="7"/>
        <v>176</v>
      </c>
      <c r="I52" s="72">
        <f t="shared" si="8"/>
        <v>308</v>
      </c>
      <c r="J52" s="72">
        <v>0</v>
      </c>
      <c r="K52" s="72">
        <f t="shared" si="9"/>
        <v>265</v>
      </c>
      <c r="L52" s="72">
        <v>0</v>
      </c>
      <c r="M52" s="121">
        <f t="shared" si="10"/>
        <v>2.0269999999999997</v>
      </c>
      <c r="N52" s="121">
        <f t="shared" si="11"/>
        <v>0.63</v>
      </c>
      <c r="O52" s="121">
        <f t="shared" si="12"/>
        <v>0.14800000000000005</v>
      </c>
      <c r="P52" s="121">
        <f t="shared" si="18"/>
        <v>0.24000000000000013</v>
      </c>
      <c r="Q52" s="121">
        <f t="shared" si="19"/>
        <v>0.14400000000000007</v>
      </c>
      <c r="R52" s="121">
        <f t="shared" si="20"/>
        <v>0.14400000000000007</v>
      </c>
      <c r="S52" s="121">
        <f t="shared" si="21"/>
        <v>0.14400000000000007</v>
      </c>
      <c r="T52" s="121">
        <f t="shared" si="22"/>
        <v>0.14400000000000007</v>
      </c>
      <c r="U52" s="121">
        <f t="shared" si="23"/>
        <v>0.14400000000000007</v>
      </c>
      <c r="V52" s="121">
        <f t="shared" si="24"/>
        <v>0.14400000000000007</v>
      </c>
      <c r="W52" s="120"/>
      <c r="Y52" s="72">
        <v>49</v>
      </c>
      <c r="Z52" s="72">
        <f t="shared" si="25"/>
        <v>429</v>
      </c>
      <c r="AA52" s="72">
        <f t="shared" si="26"/>
        <v>153</v>
      </c>
      <c r="AB52" s="72">
        <f t="shared" si="27"/>
        <v>366</v>
      </c>
      <c r="AC52" s="72">
        <f t="shared" si="28"/>
        <v>353</v>
      </c>
      <c r="AD52" s="72">
        <f t="shared" si="29"/>
        <v>368</v>
      </c>
      <c r="AE52" s="72">
        <f t="shared" si="30"/>
        <v>294</v>
      </c>
      <c r="AF52" s="72">
        <f t="shared" si="31"/>
        <v>265</v>
      </c>
      <c r="AG52" s="72">
        <v>0</v>
      </c>
      <c r="AH52" s="121">
        <f t="shared" si="14"/>
        <v>2.0269999999999997</v>
      </c>
      <c r="AI52" s="121">
        <f t="shared" si="15"/>
        <v>0.63</v>
      </c>
      <c r="AJ52" s="121">
        <f t="shared" si="32"/>
        <v>0.14800000000000005</v>
      </c>
      <c r="AK52" s="121">
        <f t="shared" si="16"/>
        <v>0.24000000000000013</v>
      </c>
      <c r="AL52" s="121">
        <f t="shared" si="33"/>
        <v>0.24000000000000013</v>
      </c>
      <c r="AM52" s="121">
        <f t="shared" si="34"/>
        <v>0.24000000000000013</v>
      </c>
      <c r="AN52" s="121">
        <f t="shared" si="35"/>
        <v>0.24000000000000013</v>
      </c>
      <c r="AO52" s="121">
        <f t="shared" si="36"/>
        <v>0.24000000000000013</v>
      </c>
      <c r="AP52" s="121">
        <f t="shared" si="37"/>
        <v>0.24000000000000013</v>
      </c>
      <c r="AQ52" s="121">
        <f t="shared" si="38"/>
        <v>0.24000000000000013</v>
      </c>
      <c r="AR52" s="1">
        <f t="shared" si="39"/>
        <v>0.49000000000000027</v>
      </c>
      <c r="AS52" s="1">
        <v>2.5</v>
      </c>
    </row>
    <row r="53" spans="1:45" x14ac:dyDescent="0.2">
      <c r="A53" s="1">
        <f t="shared" si="1"/>
        <v>2.5</v>
      </c>
      <c r="B53" s="1">
        <f t="shared" si="2"/>
        <v>5</v>
      </c>
      <c r="C53" s="1">
        <f t="shared" si="3"/>
        <v>1013</v>
      </c>
      <c r="D53" s="72">
        <v>50</v>
      </c>
      <c r="E53" s="72">
        <f t="shared" si="4"/>
        <v>931</v>
      </c>
      <c r="F53" s="72">
        <f t="shared" si="5"/>
        <v>157</v>
      </c>
      <c r="G53" s="72">
        <f t="shared" si="6"/>
        <v>360</v>
      </c>
      <c r="H53" s="72">
        <f t="shared" si="7"/>
        <v>182</v>
      </c>
      <c r="I53" s="72">
        <f t="shared" si="8"/>
        <v>318</v>
      </c>
      <c r="J53" s="72">
        <v>0</v>
      </c>
      <c r="K53" s="72">
        <f t="shared" si="9"/>
        <v>273</v>
      </c>
      <c r="L53" s="72">
        <v>0</v>
      </c>
      <c r="M53" s="121">
        <f t="shared" si="10"/>
        <v>2.0499999999999998</v>
      </c>
      <c r="N53" s="121">
        <f t="shared" si="11"/>
        <v>0.64600000000000002</v>
      </c>
      <c r="O53" s="121">
        <f t="shared" si="12"/>
        <v>0.14900000000000005</v>
      </c>
      <c r="P53" s="121">
        <f t="shared" si="18"/>
        <v>0.24500000000000013</v>
      </c>
      <c r="Q53" s="121">
        <f t="shared" si="19"/>
        <v>0.14700000000000008</v>
      </c>
      <c r="R53" s="121">
        <f t="shared" si="20"/>
        <v>0.14700000000000008</v>
      </c>
      <c r="S53" s="121">
        <f t="shared" si="21"/>
        <v>0.14700000000000008</v>
      </c>
      <c r="T53" s="121">
        <f t="shared" si="22"/>
        <v>0.14700000000000008</v>
      </c>
      <c r="U53" s="121">
        <f t="shared" si="23"/>
        <v>0.14700000000000008</v>
      </c>
      <c r="V53" s="121">
        <f t="shared" si="24"/>
        <v>0.14700000000000008</v>
      </c>
      <c r="W53" s="120"/>
      <c r="Y53" s="72">
        <v>50</v>
      </c>
      <c r="Z53" s="72">
        <f t="shared" si="25"/>
        <v>443</v>
      </c>
      <c r="AA53" s="72">
        <f t="shared" si="26"/>
        <v>157</v>
      </c>
      <c r="AB53" s="72">
        <f t="shared" si="27"/>
        <v>378</v>
      </c>
      <c r="AC53" s="72">
        <f t="shared" si="28"/>
        <v>364</v>
      </c>
      <c r="AD53" s="72">
        <f t="shared" si="29"/>
        <v>380</v>
      </c>
      <c r="AE53" s="72">
        <f t="shared" si="30"/>
        <v>303</v>
      </c>
      <c r="AF53" s="72">
        <f t="shared" si="31"/>
        <v>273</v>
      </c>
      <c r="AG53" s="72">
        <v>0</v>
      </c>
      <c r="AH53" s="121">
        <f t="shared" si="14"/>
        <v>2.0499999999999998</v>
      </c>
      <c r="AI53" s="121">
        <f t="shared" si="15"/>
        <v>0.64600000000000002</v>
      </c>
      <c r="AJ53" s="121">
        <f t="shared" si="32"/>
        <v>0.14900000000000005</v>
      </c>
      <c r="AK53" s="121">
        <f t="shared" si="16"/>
        <v>0.24500000000000013</v>
      </c>
      <c r="AL53" s="121">
        <f t="shared" si="33"/>
        <v>0.24500000000000013</v>
      </c>
      <c r="AM53" s="121">
        <f t="shared" si="34"/>
        <v>0.24500000000000013</v>
      </c>
      <c r="AN53" s="121">
        <f t="shared" si="35"/>
        <v>0.24500000000000013</v>
      </c>
      <c r="AO53" s="121">
        <f t="shared" si="36"/>
        <v>0.24500000000000013</v>
      </c>
      <c r="AP53" s="121">
        <f t="shared" si="37"/>
        <v>0.24500000000000013</v>
      </c>
      <c r="AQ53" s="121">
        <f t="shared" si="38"/>
        <v>0.24500000000000013</v>
      </c>
      <c r="AR53" s="1">
        <f t="shared" si="39"/>
        <v>0.50000000000000022</v>
      </c>
      <c r="AS53" s="1">
        <v>2.5</v>
      </c>
    </row>
    <row r="54" spans="1:45" x14ac:dyDescent="0.2">
      <c r="A54" s="1">
        <f t="shared" si="1"/>
        <v>2.5</v>
      </c>
      <c r="B54" s="1">
        <f t="shared" si="2"/>
        <v>5</v>
      </c>
      <c r="C54" s="1">
        <f t="shared" si="3"/>
        <v>1041</v>
      </c>
      <c r="D54" s="72">
        <v>51</v>
      </c>
      <c r="E54" s="72">
        <f t="shared" si="4"/>
        <v>959</v>
      </c>
      <c r="F54" s="72">
        <f t="shared" si="5"/>
        <v>161</v>
      </c>
      <c r="G54" s="72">
        <f t="shared" si="6"/>
        <v>372</v>
      </c>
      <c r="H54" s="72">
        <f t="shared" si="7"/>
        <v>187</v>
      </c>
      <c r="I54" s="72">
        <f t="shared" si="8"/>
        <v>328</v>
      </c>
      <c r="J54" s="72">
        <v>0</v>
      </c>
      <c r="K54" s="72">
        <f t="shared" si="9"/>
        <v>281</v>
      </c>
      <c r="L54" s="72">
        <v>0</v>
      </c>
      <c r="M54" s="121">
        <f t="shared" si="10"/>
        <v>2.073</v>
      </c>
      <c r="N54" s="121">
        <f t="shared" si="11"/>
        <v>0.66200000000000003</v>
      </c>
      <c r="O54" s="121">
        <f t="shared" si="12"/>
        <v>0.15000000000000005</v>
      </c>
      <c r="P54" s="121">
        <f t="shared" si="18"/>
        <v>0.25000000000000011</v>
      </c>
      <c r="Q54" s="121">
        <f t="shared" si="19"/>
        <v>0.15000000000000008</v>
      </c>
      <c r="R54" s="121">
        <f t="shared" si="20"/>
        <v>0.15000000000000008</v>
      </c>
      <c r="S54" s="121">
        <f t="shared" si="21"/>
        <v>0.15000000000000008</v>
      </c>
      <c r="T54" s="121">
        <f t="shared" si="22"/>
        <v>0.15000000000000008</v>
      </c>
      <c r="U54" s="121">
        <f t="shared" si="23"/>
        <v>0.15000000000000008</v>
      </c>
      <c r="V54" s="121">
        <f t="shared" si="24"/>
        <v>0.15000000000000008</v>
      </c>
      <c r="W54" s="120"/>
      <c r="Y54" s="72">
        <v>51</v>
      </c>
      <c r="Z54" s="72">
        <f t="shared" si="25"/>
        <v>457</v>
      </c>
      <c r="AA54" s="72">
        <f t="shared" si="26"/>
        <v>161</v>
      </c>
      <c r="AB54" s="72">
        <f t="shared" si="27"/>
        <v>390</v>
      </c>
      <c r="AC54" s="72">
        <f t="shared" si="28"/>
        <v>375</v>
      </c>
      <c r="AD54" s="72">
        <f t="shared" si="29"/>
        <v>392</v>
      </c>
      <c r="AE54" s="72">
        <f t="shared" si="30"/>
        <v>312</v>
      </c>
      <c r="AF54" s="72">
        <f t="shared" si="31"/>
        <v>281</v>
      </c>
      <c r="AG54" s="72">
        <v>0</v>
      </c>
      <c r="AH54" s="121">
        <f t="shared" si="14"/>
        <v>2.073</v>
      </c>
      <c r="AI54" s="121">
        <f t="shared" si="15"/>
        <v>0.66200000000000003</v>
      </c>
      <c r="AJ54" s="121">
        <f t="shared" si="32"/>
        <v>0.15000000000000005</v>
      </c>
      <c r="AK54" s="121">
        <f t="shared" si="16"/>
        <v>0.25000000000000011</v>
      </c>
      <c r="AL54" s="121">
        <f t="shared" si="33"/>
        <v>0.25000000000000011</v>
      </c>
      <c r="AM54" s="121">
        <f t="shared" si="34"/>
        <v>0.25000000000000011</v>
      </c>
      <c r="AN54" s="121">
        <f t="shared" si="35"/>
        <v>0.25000000000000011</v>
      </c>
      <c r="AO54" s="121">
        <f t="shared" si="36"/>
        <v>0.25000000000000011</v>
      </c>
      <c r="AP54" s="121">
        <f t="shared" si="37"/>
        <v>0.25000000000000011</v>
      </c>
      <c r="AQ54" s="121">
        <f t="shared" si="38"/>
        <v>0.25000000000000011</v>
      </c>
      <c r="AR54" s="1">
        <f t="shared" si="39"/>
        <v>0.51000000000000023</v>
      </c>
      <c r="AS54" s="1">
        <v>2.5</v>
      </c>
    </row>
    <row r="55" spans="1:45" x14ac:dyDescent="0.2">
      <c r="A55" s="1">
        <f t="shared" si="1"/>
        <v>2.5</v>
      </c>
      <c r="B55" s="1">
        <f t="shared" si="2"/>
        <v>5</v>
      </c>
      <c r="C55" s="1">
        <f t="shared" si="3"/>
        <v>1069</v>
      </c>
      <c r="D55" s="72">
        <v>52</v>
      </c>
      <c r="E55" s="72">
        <f t="shared" si="4"/>
        <v>987</v>
      </c>
      <c r="F55" s="72">
        <f t="shared" si="5"/>
        <v>165</v>
      </c>
      <c r="G55" s="72">
        <f t="shared" si="6"/>
        <v>384</v>
      </c>
      <c r="H55" s="72">
        <f t="shared" si="7"/>
        <v>193</v>
      </c>
      <c r="I55" s="72">
        <f t="shared" si="8"/>
        <v>340</v>
      </c>
      <c r="J55" s="72">
        <v>0</v>
      </c>
      <c r="K55" s="72">
        <f t="shared" si="9"/>
        <v>289</v>
      </c>
      <c r="L55" s="72">
        <v>0</v>
      </c>
      <c r="M55" s="121">
        <f t="shared" si="10"/>
        <v>2.0960000000000001</v>
      </c>
      <c r="N55" s="121">
        <f t="shared" si="11"/>
        <v>0.67799999999999994</v>
      </c>
      <c r="O55" s="121">
        <f t="shared" si="12"/>
        <v>0.15100000000000005</v>
      </c>
      <c r="P55" s="121">
        <f t="shared" si="18"/>
        <v>0.25500000000000012</v>
      </c>
      <c r="Q55" s="121">
        <f t="shared" si="19"/>
        <v>0.15300000000000008</v>
      </c>
      <c r="R55" s="121">
        <f t="shared" si="20"/>
        <v>0.15300000000000008</v>
      </c>
      <c r="S55" s="121">
        <f t="shared" si="21"/>
        <v>0.15300000000000008</v>
      </c>
      <c r="T55" s="121">
        <f t="shared" si="22"/>
        <v>0.15300000000000008</v>
      </c>
      <c r="U55" s="121">
        <f t="shared" si="23"/>
        <v>0.15300000000000008</v>
      </c>
      <c r="V55" s="121">
        <f t="shared" si="24"/>
        <v>0.15300000000000008</v>
      </c>
      <c r="W55" s="120"/>
      <c r="Y55" s="72">
        <v>52</v>
      </c>
      <c r="Z55" s="72">
        <f t="shared" si="25"/>
        <v>471</v>
      </c>
      <c r="AA55" s="72">
        <f t="shared" si="26"/>
        <v>165</v>
      </c>
      <c r="AB55" s="72">
        <f t="shared" si="27"/>
        <v>402</v>
      </c>
      <c r="AC55" s="72">
        <f t="shared" si="28"/>
        <v>387</v>
      </c>
      <c r="AD55" s="72">
        <f t="shared" si="29"/>
        <v>404</v>
      </c>
      <c r="AE55" s="72">
        <f t="shared" si="30"/>
        <v>322</v>
      </c>
      <c r="AF55" s="72">
        <f t="shared" si="31"/>
        <v>289</v>
      </c>
      <c r="AG55" s="72">
        <v>0</v>
      </c>
      <c r="AH55" s="121">
        <f t="shared" si="14"/>
        <v>2.0960000000000001</v>
      </c>
      <c r="AI55" s="121">
        <f t="shared" si="15"/>
        <v>0.67799999999999994</v>
      </c>
      <c r="AJ55" s="121">
        <f t="shared" si="32"/>
        <v>0.15100000000000005</v>
      </c>
      <c r="AK55" s="121">
        <f t="shared" si="16"/>
        <v>0.25500000000000012</v>
      </c>
      <c r="AL55" s="121">
        <f t="shared" si="33"/>
        <v>0.25500000000000012</v>
      </c>
      <c r="AM55" s="121">
        <f t="shared" si="34"/>
        <v>0.25500000000000012</v>
      </c>
      <c r="AN55" s="121">
        <f t="shared" si="35"/>
        <v>0.25500000000000012</v>
      </c>
      <c r="AO55" s="121">
        <f t="shared" si="36"/>
        <v>0.25500000000000012</v>
      </c>
      <c r="AP55" s="121">
        <f t="shared" si="37"/>
        <v>0.25500000000000012</v>
      </c>
      <c r="AQ55" s="121">
        <f t="shared" si="38"/>
        <v>0.25500000000000012</v>
      </c>
      <c r="AR55" s="1">
        <f t="shared" si="39"/>
        <v>0.52000000000000024</v>
      </c>
      <c r="AS55" s="1">
        <v>2.5</v>
      </c>
    </row>
    <row r="56" spans="1:45" x14ac:dyDescent="0.2">
      <c r="A56" s="1">
        <f t="shared" si="1"/>
        <v>2.5</v>
      </c>
      <c r="B56" s="1">
        <f t="shared" si="2"/>
        <v>5</v>
      </c>
      <c r="C56" s="1">
        <f t="shared" si="3"/>
        <v>1097</v>
      </c>
      <c r="D56" s="72">
        <v>53</v>
      </c>
      <c r="E56" s="72">
        <f t="shared" si="4"/>
        <v>1016</v>
      </c>
      <c r="F56" s="72">
        <f t="shared" si="5"/>
        <v>169</v>
      </c>
      <c r="G56" s="72">
        <f t="shared" si="6"/>
        <v>397</v>
      </c>
      <c r="H56" s="72">
        <f t="shared" si="7"/>
        <v>199</v>
      </c>
      <c r="I56" s="72">
        <f t="shared" si="8"/>
        <v>351</v>
      </c>
      <c r="J56" s="72">
        <v>0</v>
      </c>
      <c r="K56" s="72">
        <f t="shared" si="9"/>
        <v>298</v>
      </c>
      <c r="L56" s="72">
        <v>0</v>
      </c>
      <c r="M56" s="121">
        <f t="shared" si="10"/>
        <v>2.1189999999999998</v>
      </c>
      <c r="N56" s="121">
        <f t="shared" si="11"/>
        <v>0.69599999999999995</v>
      </c>
      <c r="O56" s="121">
        <f t="shared" si="12"/>
        <v>0.15200000000000005</v>
      </c>
      <c r="P56" s="121">
        <f t="shared" si="18"/>
        <v>0.26000000000000012</v>
      </c>
      <c r="Q56" s="121">
        <f t="shared" si="19"/>
        <v>0.15600000000000008</v>
      </c>
      <c r="R56" s="121">
        <f t="shared" si="20"/>
        <v>0.15600000000000008</v>
      </c>
      <c r="S56" s="121">
        <f t="shared" si="21"/>
        <v>0.15600000000000008</v>
      </c>
      <c r="T56" s="121">
        <f t="shared" si="22"/>
        <v>0.15600000000000008</v>
      </c>
      <c r="U56" s="121">
        <f t="shared" si="23"/>
        <v>0.15600000000000008</v>
      </c>
      <c r="V56" s="121">
        <f t="shared" si="24"/>
        <v>0.15600000000000008</v>
      </c>
      <c r="W56" s="120"/>
      <c r="Y56" s="72">
        <v>53</v>
      </c>
      <c r="Z56" s="72">
        <f t="shared" si="25"/>
        <v>486</v>
      </c>
      <c r="AA56" s="72">
        <f t="shared" si="26"/>
        <v>169</v>
      </c>
      <c r="AB56" s="72">
        <f t="shared" si="27"/>
        <v>414</v>
      </c>
      <c r="AC56" s="72">
        <f t="shared" si="28"/>
        <v>399</v>
      </c>
      <c r="AD56" s="72">
        <f t="shared" si="29"/>
        <v>416</v>
      </c>
      <c r="AE56" s="72">
        <f t="shared" si="30"/>
        <v>332</v>
      </c>
      <c r="AF56" s="72">
        <f t="shared" si="31"/>
        <v>298</v>
      </c>
      <c r="AG56" s="72">
        <v>0</v>
      </c>
      <c r="AH56" s="121">
        <f t="shared" si="14"/>
        <v>2.1189999999999998</v>
      </c>
      <c r="AI56" s="121">
        <f t="shared" si="15"/>
        <v>0.69599999999999995</v>
      </c>
      <c r="AJ56" s="121">
        <f t="shared" si="32"/>
        <v>0.15200000000000005</v>
      </c>
      <c r="AK56" s="121">
        <f t="shared" si="16"/>
        <v>0.26000000000000012</v>
      </c>
      <c r="AL56" s="121">
        <f t="shared" si="33"/>
        <v>0.26000000000000012</v>
      </c>
      <c r="AM56" s="121">
        <f t="shared" si="34"/>
        <v>0.26000000000000012</v>
      </c>
      <c r="AN56" s="121">
        <f t="shared" si="35"/>
        <v>0.26000000000000012</v>
      </c>
      <c r="AO56" s="121">
        <f t="shared" si="36"/>
        <v>0.26000000000000012</v>
      </c>
      <c r="AP56" s="121">
        <f t="shared" si="37"/>
        <v>0.26000000000000012</v>
      </c>
      <c r="AQ56" s="121">
        <f t="shared" si="38"/>
        <v>0.26000000000000012</v>
      </c>
      <c r="AR56" s="1">
        <f t="shared" si="39"/>
        <v>0.53000000000000025</v>
      </c>
      <c r="AS56" s="1">
        <v>2.5</v>
      </c>
    </row>
    <row r="57" spans="1:45" x14ac:dyDescent="0.2">
      <c r="A57" s="1">
        <f t="shared" si="1"/>
        <v>2.5</v>
      </c>
      <c r="B57" s="1">
        <f t="shared" si="2"/>
        <v>5</v>
      </c>
      <c r="C57" s="1">
        <f t="shared" si="3"/>
        <v>1127</v>
      </c>
      <c r="D57" s="72">
        <v>54</v>
      </c>
      <c r="E57" s="72">
        <f t="shared" si="4"/>
        <v>1045</v>
      </c>
      <c r="F57" s="72">
        <f t="shared" si="5"/>
        <v>173</v>
      </c>
      <c r="G57" s="72">
        <f t="shared" si="6"/>
        <v>410</v>
      </c>
      <c r="H57" s="72">
        <f t="shared" si="7"/>
        <v>205</v>
      </c>
      <c r="I57" s="72">
        <f t="shared" si="8"/>
        <v>363</v>
      </c>
      <c r="J57" s="72">
        <v>0</v>
      </c>
      <c r="K57" s="72">
        <f t="shared" si="9"/>
        <v>307</v>
      </c>
      <c r="L57" s="72">
        <v>0</v>
      </c>
      <c r="M57" s="121">
        <f t="shared" si="10"/>
        <v>2.1419999999999999</v>
      </c>
      <c r="N57" s="121">
        <f t="shared" si="11"/>
        <v>0.71399999999999997</v>
      </c>
      <c r="O57" s="121">
        <f t="shared" si="12"/>
        <v>0.15300000000000005</v>
      </c>
      <c r="P57" s="121">
        <f t="shared" si="18"/>
        <v>0.26500000000000012</v>
      </c>
      <c r="Q57" s="121">
        <f t="shared" si="19"/>
        <v>0.15900000000000009</v>
      </c>
      <c r="R57" s="121">
        <f t="shared" si="20"/>
        <v>0.15900000000000009</v>
      </c>
      <c r="S57" s="121">
        <f t="shared" si="21"/>
        <v>0.15900000000000009</v>
      </c>
      <c r="T57" s="121">
        <f t="shared" si="22"/>
        <v>0.15900000000000009</v>
      </c>
      <c r="U57" s="121">
        <f t="shared" si="23"/>
        <v>0.15900000000000009</v>
      </c>
      <c r="V57" s="121">
        <f t="shared" si="24"/>
        <v>0.15900000000000009</v>
      </c>
      <c r="W57" s="120"/>
      <c r="Y57" s="72">
        <v>54</v>
      </c>
      <c r="Z57" s="72">
        <f t="shared" si="25"/>
        <v>501</v>
      </c>
      <c r="AA57" s="72">
        <f t="shared" si="26"/>
        <v>173</v>
      </c>
      <c r="AB57" s="72">
        <f t="shared" si="27"/>
        <v>426</v>
      </c>
      <c r="AC57" s="72">
        <f t="shared" si="28"/>
        <v>411</v>
      </c>
      <c r="AD57" s="72">
        <f t="shared" si="29"/>
        <v>429</v>
      </c>
      <c r="AE57" s="72">
        <f t="shared" si="30"/>
        <v>342</v>
      </c>
      <c r="AF57" s="72">
        <f t="shared" si="31"/>
        <v>307</v>
      </c>
      <c r="AG57" s="72">
        <v>0</v>
      </c>
      <c r="AH57" s="121">
        <f t="shared" si="14"/>
        <v>2.1419999999999999</v>
      </c>
      <c r="AI57" s="121">
        <f t="shared" si="15"/>
        <v>0.71399999999999997</v>
      </c>
      <c r="AJ57" s="121">
        <f t="shared" si="32"/>
        <v>0.15300000000000005</v>
      </c>
      <c r="AK57" s="121">
        <f t="shared" si="16"/>
        <v>0.26500000000000012</v>
      </c>
      <c r="AL57" s="121">
        <f t="shared" si="33"/>
        <v>0.26500000000000012</v>
      </c>
      <c r="AM57" s="121">
        <f t="shared" si="34"/>
        <v>0.26500000000000012</v>
      </c>
      <c r="AN57" s="121">
        <f t="shared" si="35"/>
        <v>0.26500000000000012</v>
      </c>
      <c r="AO57" s="121">
        <f t="shared" si="36"/>
        <v>0.26500000000000012</v>
      </c>
      <c r="AP57" s="121">
        <f t="shared" si="37"/>
        <v>0.26500000000000012</v>
      </c>
      <c r="AQ57" s="121">
        <f t="shared" si="38"/>
        <v>0.26500000000000012</v>
      </c>
      <c r="AR57" s="1">
        <f t="shared" si="39"/>
        <v>0.54000000000000026</v>
      </c>
      <c r="AS57" s="1">
        <v>2.5</v>
      </c>
    </row>
    <row r="58" spans="1:45" x14ac:dyDescent="0.2">
      <c r="A58" s="1">
        <f t="shared" si="1"/>
        <v>2.5</v>
      </c>
      <c r="B58" s="1">
        <f t="shared" si="2"/>
        <v>5</v>
      </c>
      <c r="C58" s="1">
        <f t="shared" si="3"/>
        <v>1157</v>
      </c>
      <c r="D58" s="72">
        <v>55</v>
      </c>
      <c r="E58" s="72">
        <f t="shared" si="4"/>
        <v>1075</v>
      </c>
      <c r="F58" s="72">
        <f t="shared" si="5"/>
        <v>177</v>
      </c>
      <c r="G58" s="72">
        <f t="shared" si="6"/>
        <v>423</v>
      </c>
      <c r="H58" s="72">
        <f t="shared" si="7"/>
        <v>211</v>
      </c>
      <c r="I58" s="72">
        <f t="shared" si="8"/>
        <v>374</v>
      </c>
      <c r="J58" s="72">
        <v>0</v>
      </c>
      <c r="K58" s="72">
        <f t="shared" si="9"/>
        <v>316</v>
      </c>
      <c r="L58" s="72">
        <v>0</v>
      </c>
      <c r="M58" s="121">
        <f t="shared" si="10"/>
        <v>2.165</v>
      </c>
      <c r="N58" s="121">
        <f t="shared" si="11"/>
        <v>0.73199999999999998</v>
      </c>
      <c r="O58" s="121">
        <f t="shared" si="12"/>
        <v>0.15400000000000005</v>
      </c>
      <c r="P58" s="121">
        <f t="shared" si="18"/>
        <v>0.27000000000000013</v>
      </c>
      <c r="Q58" s="121">
        <f t="shared" si="19"/>
        <v>0.16200000000000009</v>
      </c>
      <c r="R58" s="121">
        <f t="shared" si="20"/>
        <v>0.16200000000000009</v>
      </c>
      <c r="S58" s="121">
        <f t="shared" si="21"/>
        <v>0.16200000000000009</v>
      </c>
      <c r="T58" s="121">
        <f t="shared" si="22"/>
        <v>0.16200000000000009</v>
      </c>
      <c r="U58" s="121">
        <f t="shared" si="23"/>
        <v>0.16200000000000009</v>
      </c>
      <c r="V58" s="121">
        <f t="shared" si="24"/>
        <v>0.16200000000000009</v>
      </c>
      <c r="W58" s="120"/>
      <c r="Y58" s="72">
        <v>55</v>
      </c>
      <c r="Z58" s="72">
        <f t="shared" si="25"/>
        <v>516</v>
      </c>
      <c r="AA58" s="72">
        <f t="shared" si="26"/>
        <v>177</v>
      </c>
      <c r="AB58" s="72">
        <f t="shared" si="27"/>
        <v>439</v>
      </c>
      <c r="AC58" s="72">
        <f t="shared" si="28"/>
        <v>423</v>
      </c>
      <c r="AD58" s="72">
        <f t="shared" si="29"/>
        <v>442</v>
      </c>
      <c r="AE58" s="72">
        <f t="shared" si="30"/>
        <v>352</v>
      </c>
      <c r="AF58" s="72">
        <f t="shared" si="31"/>
        <v>316</v>
      </c>
      <c r="AG58" s="72">
        <v>0</v>
      </c>
      <c r="AH58" s="121">
        <f t="shared" si="14"/>
        <v>2.165</v>
      </c>
      <c r="AI58" s="121">
        <f t="shared" si="15"/>
        <v>0.73199999999999998</v>
      </c>
      <c r="AJ58" s="121">
        <f t="shared" si="32"/>
        <v>0.15400000000000005</v>
      </c>
      <c r="AK58" s="121">
        <f t="shared" si="16"/>
        <v>0.27000000000000013</v>
      </c>
      <c r="AL58" s="121">
        <f t="shared" si="33"/>
        <v>0.27000000000000013</v>
      </c>
      <c r="AM58" s="121">
        <f t="shared" si="34"/>
        <v>0.27000000000000013</v>
      </c>
      <c r="AN58" s="121">
        <f t="shared" si="35"/>
        <v>0.27000000000000013</v>
      </c>
      <c r="AO58" s="121">
        <f t="shared" si="36"/>
        <v>0.27000000000000013</v>
      </c>
      <c r="AP58" s="121">
        <f t="shared" si="37"/>
        <v>0.27000000000000013</v>
      </c>
      <c r="AQ58" s="121">
        <f t="shared" si="38"/>
        <v>0.27000000000000013</v>
      </c>
      <c r="AR58" s="1">
        <f t="shared" si="39"/>
        <v>0.55000000000000027</v>
      </c>
      <c r="AS58" s="1">
        <v>2.5</v>
      </c>
    </row>
    <row r="59" spans="1:45" x14ac:dyDescent="0.2">
      <c r="A59" s="1">
        <f t="shared" si="1"/>
        <v>2.5</v>
      </c>
      <c r="B59" s="1">
        <f t="shared" si="2"/>
        <v>5</v>
      </c>
      <c r="C59" s="1">
        <f t="shared" si="3"/>
        <v>1187</v>
      </c>
      <c r="D59" s="72">
        <v>56</v>
      </c>
      <c r="E59" s="72">
        <f t="shared" si="4"/>
        <v>1106</v>
      </c>
      <c r="F59" s="72">
        <f t="shared" si="5"/>
        <v>181</v>
      </c>
      <c r="G59" s="72">
        <f t="shared" si="6"/>
        <v>437</v>
      </c>
      <c r="H59" s="72">
        <f t="shared" si="7"/>
        <v>217</v>
      </c>
      <c r="I59" s="72">
        <f t="shared" si="8"/>
        <v>386</v>
      </c>
      <c r="J59" s="72">
        <v>0</v>
      </c>
      <c r="K59" s="72">
        <f t="shared" si="9"/>
        <v>325</v>
      </c>
      <c r="L59" s="72">
        <v>0</v>
      </c>
      <c r="M59" s="121">
        <f t="shared" si="10"/>
        <v>2.1879999999999997</v>
      </c>
      <c r="N59" s="121">
        <f t="shared" si="11"/>
        <v>0.75</v>
      </c>
      <c r="O59" s="121">
        <f t="shared" si="12"/>
        <v>0.15500000000000005</v>
      </c>
      <c r="P59" s="121">
        <f t="shared" si="18"/>
        <v>0.27500000000000013</v>
      </c>
      <c r="Q59" s="121">
        <f t="shared" si="19"/>
        <v>0.16500000000000009</v>
      </c>
      <c r="R59" s="121">
        <f t="shared" si="20"/>
        <v>0.16500000000000009</v>
      </c>
      <c r="S59" s="121">
        <f t="shared" si="21"/>
        <v>0.16500000000000009</v>
      </c>
      <c r="T59" s="121">
        <f t="shared" si="22"/>
        <v>0.16500000000000009</v>
      </c>
      <c r="U59" s="121">
        <f t="shared" si="23"/>
        <v>0.16500000000000009</v>
      </c>
      <c r="V59" s="121">
        <f t="shared" si="24"/>
        <v>0.16500000000000009</v>
      </c>
      <c r="W59" s="120"/>
      <c r="Y59" s="72">
        <v>56</v>
      </c>
      <c r="Z59" s="72">
        <f t="shared" si="25"/>
        <v>531</v>
      </c>
      <c r="AA59" s="72">
        <f t="shared" si="26"/>
        <v>181</v>
      </c>
      <c r="AB59" s="72">
        <f t="shared" si="27"/>
        <v>452</v>
      </c>
      <c r="AC59" s="72">
        <f t="shared" si="28"/>
        <v>435</v>
      </c>
      <c r="AD59" s="72">
        <f t="shared" si="29"/>
        <v>455</v>
      </c>
      <c r="AE59" s="72">
        <f t="shared" si="30"/>
        <v>362</v>
      </c>
      <c r="AF59" s="72">
        <f t="shared" si="31"/>
        <v>325</v>
      </c>
      <c r="AG59" s="72">
        <v>0</v>
      </c>
      <c r="AH59" s="121">
        <f t="shared" si="14"/>
        <v>2.1879999999999997</v>
      </c>
      <c r="AI59" s="121">
        <f t="shared" si="15"/>
        <v>0.75</v>
      </c>
      <c r="AJ59" s="121">
        <f t="shared" si="32"/>
        <v>0.15500000000000005</v>
      </c>
      <c r="AK59" s="121">
        <f t="shared" si="16"/>
        <v>0.27500000000000013</v>
      </c>
      <c r="AL59" s="121">
        <f t="shared" si="33"/>
        <v>0.27500000000000013</v>
      </c>
      <c r="AM59" s="121">
        <f t="shared" si="34"/>
        <v>0.27500000000000013</v>
      </c>
      <c r="AN59" s="121">
        <f t="shared" si="35"/>
        <v>0.27500000000000013</v>
      </c>
      <c r="AO59" s="121">
        <f t="shared" si="36"/>
        <v>0.27500000000000013</v>
      </c>
      <c r="AP59" s="121">
        <f t="shared" si="37"/>
        <v>0.27500000000000013</v>
      </c>
      <c r="AQ59" s="121">
        <f t="shared" si="38"/>
        <v>0.27500000000000013</v>
      </c>
      <c r="AR59" s="1">
        <f t="shared" si="39"/>
        <v>0.56000000000000028</v>
      </c>
      <c r="AS59" s="1">
        <v>2.5</v>
      </c>
    </row>
    <row r="60" spans="1:45" x14ac:dyDescent="0.2">
      <c r="A60" s="1">
        <f t="shared" si="1"/>
        <v>2.5</v>
      </c>
      <c r="B60" s="1">
        <f t="shared" si="2"/>
        <v>5</v>
      </c>
      <c r="C60" s="1">
        <f t="shared" si="3"/>
        <v>1217</v>
      </c>
      <c r="D60" s="72">
        <v>57</v>
      </c>
      <c r="E60" s="72">
        <f t="shared" si="4"/>
        <v>1136</v>
      </c>
      <c r="F60" s="72">
        <f t="shared" si="5"/>
        <v>185</v>
      </c>
      <c r="G60" s="72">
        <f t="shared" si="6"/>
        <v>450</v>
      </c>
      <c r="H60" s="72">
        <f t="shared" si="7"/>
        <v>223</v>
      </c>
      <c r="I60" s="72">
        <f t="shared" si="8"/>
        <v>398</v>
      </c>
      <c r="J60" s="72">
        <v>0</v>
      </c>
      <c r="K60" s="72">
        <f t="shared" si="9"/>
        <v>334</v>
      </c>
      <c r="L60" s="72">
        <v>0</v>
      </c>
      <c r="M60" s="121">
        <f t="shared" si="10"/>
        <v>2.2109999999999999</v>
      </c>
      <c r="N60" s="121">
        <f t="shared" si="11"/>
        <v>0.76800000000000002</v>
      </c>
      <c r="O60" s="121">
        <f t="shared" si="12"/>
        <v>0.15600000000000006</v>
      </c>
      <c r="P60" s="121">
        <f t="shared" si="18"/>
        <v>0.28000000000000014</v>
      </c>
      <c r="Q60" s="121">
        <f t="shared" si="19"/>
        <v>0.16800000000000009</v>
      </c>
      <c r="R60" s="121">
        <f t="shared" si="20"/>
        <v>0.16800000000000009</v>
      </c>
      <c r="S60" s="121">
        <f t="shared" si="21"/>
        <v>0.16800000000000009</v>
      </c>
      <c r="T60" s="121">
        <f t="shared" si="22"/>
        <v>0.16800000000000009</v>
      </c>
      <c r="U60" s="121">
        <f t="shared" si="23"/>
        <v>0.16800000000000009</v>
      </c>
      <c r="V60" s="121">
        <f t="shared" si="24"/>
        <v>0.16800000000000009</v>
      </c>
      <c r="W60" s="120"/>
      <c r="Y60" s="72">
        <v>57</v>
      </c>
      <c r="Z60" s="72">
        <f t="shared" si="25"/>
        <v>546</v>
      </c>
      <c r="AA60" s="72">
        <f t="shared" si="26"/>
        <v>185</v>
      </c>
      <c r="AB60" s="72">
        <f t="shared" si="27"/>
        <v>465</v>
      </c>
      <c r="AC60" s="72">
        <f t="shared" si="28"/>
        <v>447</v>
      </c>
      <c r="AD60" s="72">
        <f t="shared" si="29"/>
        <v>468</v>
      </c>
      <c r="AE60" s="72">
        <f t="shared" si="30"/>
        <v>372</v>
      </c>
      <c r="AF60" s="72">
        <f t="shared" si="31"/>
        <v>334</v>
      </c>
      <c r="AG60" s="72">
        <v>0</v>
      </c>
      <c r="AH60" s="121">
        <f t="shared" si="14"/>
        <v>2.2109999999999999</v>
      </c>
      <c r="AI60" s="121">
        <f t="shared" si="15"/>
        <v>0.76800000000000002</v>
      </c>
      <c r="AJ60" s="121">
        <f t="shared" si="32"/>
        <v>0.15600000000000006</v>
      </c>
      <c r="AK60" s="121">
        <f t="shared" si="16"/>
        <v>0.28000000000000014</v>
      </c>
      <c r="AL60" s="121">
        <f t="shared" si="33"/>
        <v>0.28000000000000014</v>
      </c>
      <c r="AM60" s="121">
        <f t="shared" si="34"/>
        <v>0.28000000000000014</v>
      </c>
      <c r="AN60" s="121">
        <f t="shared" si="35"/>
        <v>0.28000000000000014</v>
      </c>
      <c r="AO60" s="121">
        <f t="shared" si="36"/>
        <v>0.28000000000000014</v>
      </c>
      <c r="AP60" s="121">
        <f t="shared" si="37"/>
        <v>0.28000000000000014</v>
      </c>
      <c r="AQ60" s="121">
        <f t="shared" si="38"/>
        <v>0.28000000000000014</v>
      </c>
      <c r="AR60" s="1">
        <f t="shared" si="39"/>
        <v>0.57000000000000028</v>
      </c>
      <c r="AS60" s="1">
        <v>2.5</v>
      </c>
    </row>
    <row r="61" spans="1:45" x14ac:dyDescent="0.2">
      <c r="A61" s="1">
        <f t="shared" si="1"/>
        <v>2.5</v>
      </c>
      <c r="B61" s="1">
        <f t="shared" si="2"/>
        <v>5</v>
      </c>
      <c r="C61" s="1">
        <f t="shared" si="3"/>
        <v>1246</v>
      </c>
      <c r="D61" s="72">
        <v>58</v>
      </c>
      <c r="E61" s="72">
        <f t="shared" si="4"/>
        <v>1167</v>
      </c>
      <c r="F61" s="72">
        <f t="shared" si="5"/>
        <v>189</v>
      </c>
      <c r="G61" s="72">
        <f t="shared" si="6"/>
        <v>464</v>
      </c>
      <c r="H61" s="72">
        <f t="shared" si="7"/>
        <v>229</v>
      </c>
      <c r="I61" s="72">
        <f t="shared" si="8"/>
        <v>410</v>
      </c>
      <c r="J61" s="72">
        <v>0</v>
      </c>
      <c r="K61" s="72">
        <f t="shared" si="9"/>
        <v>343</v>
      </c>
      <c r="L61" s="72">
        <v>0</v>
      </c>
      <c r="M61" s="121">
        <f t="shared" si="10"/>
        <v>2.234</v>
      </c>
      <c r="N61" s="121">
        <f t="shared" si="11"/>
        <v>0.78600000000000003</v>
      </c>
      <c r="O61" s="121">
        <f t="shared" si="12"/>
        <v>0.15700000000000006</v>
      </c>
      <c r="P61" s="121">
        <f t="shared" si="18"/>
        <v>0.28500000000000014</v>
      </c>
      <c r="Q61" s="121">
        <f t="shared" si="19"/>
        <v>0.1710000000000001</v>
      </c>
      <c r="R61" s="121">
        <f t="shared" si="20"/>
        <v>0.1710000000000001</v>
      </c>
      <c r="S61" s="121">
        <f t="shared" si="21"/>
        <v>0.1710000000000001</v>
      </c>
      <c r="T61" s="121">
        <f t="shared" si="22"/>
        <v>0.1710000000000001</v>
      </c>
      <c r="U61" s="121">
        <f t="shared" si="23"/>
        <v>0.1710000000000001</v>
      </c>
      <c r="V61" s="121">
        <f t="shared" si="24"/>
        <v>0.1710000000000001</v>
      </c>
      <c r="W61" s="120"/>
      <c r="Y61" s="72">
        <v>58</v>
      </c>
      <c r="Z61" s="72">
        <f t="shared" si="25"/>
        <v>561</v>
      </c>
      <c r="AA61" s="72">
        <f t="shared" si="26"/>
        <v>189</v>
      </c>
      <c r="AB61" s="72">
        <f t="shared" si="27"/>
        <v>478</v>
      </c>
      <c r="AC61" s="72">
        <f t="shared" si="28"/>
        <v>459</v>
      </c>
      <c r="AD61" s="72">
        <f t="shared" si="29"/>
        <v>481</v>
      </c>
      <c r="AE61" s="72">
        <f t="shared" si="30"/>
        <v>382</v>
      </c>
      <c r="AF61" s="72">
        <f t="shared" si="31"/>
        <v>343</v>
      </c>
      <c r="AG61" s="72">
        <v>0</v>
      </c>
      <c r="AH61" s="121">
        <f t="shared" si="14"/>
        <v>2.234</v>
      </c>
      <c r="AI61" s="121">
        <f t="shared" si="15"/>
        <v>0.78600000000000003</v>
      </c>
      <c r="AJ61" s="121">
        <f t="shared" si="32"/>
        <v>0.15700000000000006</v>
      </c>
      <c r="AK61" s="121">
        <f t="shared" si="16"/>
        <v>0.28500000000000014</v>
      </c>
      <c r="AL61" s="121">
        <f t="shared" si="33"/>
        <v>0.28500000000000014</v>
      </c>
      <c r="AM61" s="121">
        <f t="shared" si="34"/>
        <v>0.28500000000000014</v>
      </c>
      <c r="AN61" s="121">
        <f t="shared" si="35"/>
        <v>0.28500000000000014</v>
      </c>
      <c r="AO61" s="121">
        <f t="shared" si="36"/>
        <v>0.28500000000000014</v>
      </c>
      <c r="AP61" s="121">
        <f t="shared" si="37"/>
        <v>0.28500000000000014</v>
      </c>
      <c r="AQ61" s="121">
        <f t="shared" si="38"/>
        <v>0.28500000000000014</v>
      </c>
      <c r="AR61" s="1">
        <f t="shared" si="39"/>
        <v>0.58000000000000029</v>
      </c>
      <c r="AS61" s="1">
        <v>2.5</v>
      </c>
    </row>
    <row r="62" spans="1:45" x14ac:dyDescent="0.2">
      <c r="A62" s="1">
        <f t="shared" si="1"/>
        <v>2.5</v>
      </c>
      <c r="B62" s="1">
        <f t="shared" si="2"/>
        <v>5</v>
      </c>
      <c r="C62" s="1">
        <f t="shared" si="3"/>
        <v>1275</v>
      </c>
      <c r="D62" s="72">
        <v>59</v>
      </c>
      <c r="E62" s="72">
        <f t="shared" si="4"/>
        <v>1196</v>
      </c>
      <c r="F62" s="72">
        <f t="shared" si="5"/>
        <v>193</v>
      </c>
      <c r="G62" s="72">
        <f t="shared" si="6"/>
        <v>478</v>
      </c>
      <c r="H62" s="72">
        <f t="shared" si="7"/>
        <v>236</v>
      </c>
      <c r="I62" s="72">
        <f t="shared" si="8"/>
        <v>423</v>
      </c>
      <c r="J62" s="72">
        <v>0</v>
      </c>
      <c r="K62" s="72">
        <f t="shared" si="9"/>
        <v>352</v>
      </c>
      <c r="L62" s="72">
        <v>0</v>
      </c>
      <c r="M62" s="121">
        <f t="shared" si="10"/>
        <v>2.2570000000000001</v>
      </c>
      <c r="N62" s="121">
        <f t="shared" si="11"/>
        <v>0.80399999999999994</v>
      </c>
      <c r="O62" s="121">
        <f t="shared" si="12"/>
        <v>0.15800000000000006</v>
      </c>
      <c r="P62" s="121">
        <f t="shared" si="18"/>
        <v>0.29000000000000015</v>
      </c>
      <c r="Q62" s="121">
        <f t="shared" si="19"/>
        <v>0.1740000000000001</v>
      </c>
      <c r="R62" s="121">
        <f t="shared" si="20"/>
        <v>0.1740000000000001</v>
      </c>
      <c r="S62" s="121">
        <f t="shared" si="21"/>
        <v>0.1740000000000001</v>
      </c>
      <c r="T62" s="121">
        <f t="shared" si="22"/>
        <v>0.1740000000000001</v>
      </c>
      <c r="U62" s="121">
        <f t="shared" si="23"/>
        <v>0.1740000000000001</v>
      </c>
      <c r="V62" s="121">
        <f t="shared" si="24"/>
        <v>0.1740000000000001</v>
      </c>
      <c r="W62" s="120"/>
      <c r="Y62" s="72">
        <v>59</v>
      </c>
      <c r="Z62" s="72">
        <f t="shared" si="25"/>
        <v>577</v>
      </c>
      <c r="AA62" s="72">
        <f t="shared" si="26"/>
        <v>193</v>
      </c>
      <c r="AB62" s="72">
        <f t="shared" si="27"/>
        <v>491</v>
      </c>
      <c r="AC62" s="72">
        <f t="shared" si="28"/>
        <v>472</v>
      </c>
      <c r="AD62" s="72">
        <f t="shared" si="29"/>
        <v>494</v>
      </c>
      <c r="AE62" s="72">
        <f t="shared" si="30"/>
        <v>392</v>
      </c>
      <c r="AF62" s="72">
        <f t="shared" si="31"/>
        <v>352</v>
      </c>
      <c r="AG62" s="72">
        <v>0</v>
      </c>
      <c r="AH62" s="121">
        <f t="shared" si="14"/>
        <v>2.2570000000000001</v>
      </c>
      <c r="AI62" s="121">
        <f t="shared" si="15"/>
        <v>0.80399999999999994</v>
      </c>
      <c r="AJ62" s="121">
        <f t="shared" si="32"/>
        <v>0.15800000000000006</v>
      </c>
      <c r="AK62" s="121">
        <f t="shared" si="16"/>
        <v>0.29000000000000015</v>
      </c>
      <c r="AL62" s="121">
        <f t="shared" si="33"/>
        <v>0.29000000000000015</v>
      </c>
      <c r="AM62" s="121">
        <f t="shared" si="34"/>
        <v>0.29000000000000015</v>
      </c>
      <c r="AN62" s="121">
        <f t="shared" si="35"/>
        <v>0.29000000000000015</v>
      </c>
      <c r="AO62" s="121">
        <f t="shared" si="36"/>
        <v>0.29000000000000015</v>
      </c>
      <c r="AP62" s="121">
        <f t="shared" si="37"/>
        <v>0.29000000000000015</v>
      </c>
      <c r="AQ62" s="121">
        <f t="shared" si="38"/>
        <v>0.29000000000000015</v>
      </c>
      <c r="AR62" s="1">
        <f t="shared" si="39"/>
        <v>0.5900000000000003</v>
      </c>
      <c r="AS62" s="1">
        <v>2.5</v>
      </c>
    </row>
    <row r="63" spans="1:45" x14ac:dyDescent="0.2">
      <c r="A63" s="1">
        <f t="shared" si="1"/>
        <v>2.5</v>
      </c>
      <c r="B63" s="1">
        <f t="shared" si="2"/>
        <v>5</v>
      </c>
      <c r="C63" s="1">
        <f t="shared" si="3"/>
        <v>1304</v>
      </c>
      <c r="D63" s="72">
        <v>60</v>
      </c>
      <c r="E63" s="72">
        <f t="shared" si="4"/>
        <v>1226</v>
      </c>
      <c r="F63" s="72">
        <f t="shared" si="5"/>
        <v>197</v>
      </c>
      <c r="G63" s="72">
        <f t="shared" si="6"/>
        <v>493</v>
      </c>
      <c r="H63" s="72">
        <f t="shared" si="7"/>
        <v>242</v>
      </c>
      <c r="I63" s="72">
        <f t="shared" si="8"/>
        <v>435</v>
      </c>
      <c r="J63" s="72">
        <v>0</v>
      </c>
      <c r="K63" s="72">
        <f t="shared" si="9"/>
        <v>361</v>
      </c>
      <c r="L63" s="72">
        <v>0</v>
      </c>
      <c r="M63" s="121">
        <f t="shared" si="10"/>
        <v>2.2799999999999998</v>
      </c>
      <c r="N63" s="121">
        <f t="shared" si="11"/>
        <v>0.82199999999999995</v>
      </c>
      <c r="O63" s="121">
        <f t="shared" si="12"/>
        <v>0.15900000000000006</v>
      </c>
      <c r="P63" s="121">
        <f t="shared" si="18"/>
        <v>0.29500000000000015</v>
      </c>
      <c r="Q63" s="121">
        <f t="shared" si="19"/>
        <v>0.1770000000000001</v>
      </c>
      <c r="R63" s="121">
        <f t="shared" si="20"/>
        <v>0.1770000000000001</v>
      </c>
      <c r="S63" s="121">
        <f t="shared" si="21"/>
        <v>0.1770000000000001</v>
      </c>
      <c r="T63" s="121">
        <f t="shared" si="22"/>
        <v>0.1770000000000001</v>
      </c>
      <c r="U63" s="121">
        <f t="shared" si="23"/>
        <v>0.1770000000000001</v>
      </c>
      <c r="V63" s="121">
        <f t="shared" si="24"/>
        <v>0.1770000000000001</v>
      </c>
      <c r="W63" s="120"/>
      <c r="Y63" s="72">
        <v>60</v>
      </c>
      <c r="Z63" s="72">
        <f t="shared" si="25"/>
        <v>593</v>
      </c>
      <c r="AA63" s="72">
        <f t="shared" si="26"/>
        <v>197</v>
      </c>
      <c r="AB63" s="72">
        <f t="shared" si="27"/>
        <v>504</v>
      </c>
      <c r="AC63" s="72">
        <f t="shared" si="28"/>
        <v>485</v>
      </c>
      <c r="AD63" s="72">
        <f t="shared" si="29"/>
        <v>507</v>
      </c>
      <c r="AE63" s="72">
        <f t="shared" si="30"/>
        <v>402</v>
      </c>
      <c r="AF63" s="72">
        <f t="shared" si="31"/>
        <v>361</v>
      </c>
      <c r="AG63" s="72">
        <v>0</v>
      </c>
      <c r="AH63" s="121">
        <f t="shared" si="14"/>
        <v>2.2799999999999998</v>
      </c>
      <c r="AI63" s="121">
        <f t="shared" si="15"/>
        <v>0.82199999999999995</v>
      </c>
      <c r="AJ63" s="121">
        <f t="shared" si="32"/>
        <v>0.15900000000000006</v>
      </c>
      <c r="AK63" s="121">
        <f t="shared" si="16"/>
        <v>0.29500000000000015</v>
      </c>
      <c r="AL63" s="121">
        <f t="shared" si="33"/>
        <v>0.29500000000000015</v>
      </c>
      <c r="AM63" s="121">
        <f t="shared" si="34"/>
        <v>0.29500000000000015</v>
      </c>
      <c r="AN63" s="121">
        <f t="shared" si="35"/>
        <v>0.29500000000000015</v>
      </c>
      <c r="AO63" s="121">
        <f t="shared" si="36"/>
        <v>0.29500000000000015</v>
      </c>
      <c r="AP63" s="121">
        <f t="shared" si="37"/>
        <v>0.29500000000000015</v>
      </c>
      <c r="AQ63" s="121">
        <f t="shared" si="38"/>
        <v>0.29500000000000015</v>
      </c>
      <c r="AR63" s="1">
        <f t="shared" si="39"/>
        <v>0.60000000000000031</v>
      </c>
      <c r="AS63" s="1">
        <v>2.5</v>
      </c>
    </row>
    <row r="64" spans="1:45" x14ac:dyDescent="0.2">
      <c r="A64" s="1">
        <f t="shared" si="1"/>
        <v>2.5</v>
      </c>
      <c r="B64" s="1">
        <f t="shared" si="2"/>
        <v>5</v>
      </c>
      <c r="C64" s="1">
        <f t="shared" si="3"/>
        <v>1335</v>
      </c>
      <c r="D64" s="72">
        <v>61</v>
      </c>
      <c r="E64" s="72">
        <f t="shared" si="4"/>
        <v>1257</v>
      </c>
      <c r="F64" s="72">
        <f t="shared" si="5"/>
        <v>201</v>
      </c>
      <c r="G64" s="72">
        <f t="shared" si="6"/>
        <v>508</v>
      </c>
      <c r="H64" s="72">
        <f t="shared" si="7"/>
        <v>249</v>
      </c>
      <c r="I64" s="72">
        <f t="shared" si="8"/>
        <v>448</v>
      </c>
      <c r="J64" s="72">
        <v>0</v>
      </c>
      <c r="K64" s="72">
        <f t="shared" si="9"/>
        <v>370</v>
      </c>
      <c r="L64" s="72">
        <v>0</v>
      </c>
      <c r="M64" s="121">
        <f t="shared" si="10"/>
        <v>2.3029999999999999</v>
      </c>
      <c r="N64" s="121">
        <f t="shared" si="11"/>
        <v>0.84</v>
      </c>
      <c r="O64" s="121">
        <f t="shared" si="12"/>
        <v>0.16000000000000006</v>
      </c>
      <c r="P64" s="121">
        <f t="shared" si="18"/>
        <v>0.30000000000000016</v>
      </c>
      <c r="Q64" s="121">
        <f t="shared" si="19"/>
        <v>0.1800000000000001</v>
      </c>
      <c r="R64" s="121">
        <f t="shared" si="20"/>
        <v>0.1800000000000001</v>
      </c>
      <c r="S64" s="121">
        <f t="shared" si="21"/>
        <v>0.1800000000000001</v>
      </c>
      <c r="T64" s="121">
        <f t="shared" si="22"/>
        <v>0.1800000000000001</v>
      </c>
      <c r="U64" s="121">
        <f t="shared" si="23"/>
        <v>0.1800000000000001</v>
      </c>
      <c r="V64" s="121">
        <f t="shared" si="24"/>
        <v>0.1800000000000001</v>
      </c>
      <c r="W64" s="120"/>
      <c r="Y64" s="72">
        <v>61</v>
      </c>
      <c r="Z64" s="72">
        <f t="shared" si="25"/>
        <v>609</v>
      </c>
      <c r="AA64" s="72">
        <f t="shared" si="26"/>
        <v>201</v>
      </c>
      <c r="AB64" s="72">
        <f t="shared" si="27"/>
        <v>517</v>
      </c>
      <c r="AC64" s="72">
        <f t="shared" si="28"/>
        <v>498</v>
      </c>
      <c r="AD64" s="72">
        <f t="shared" si="29"/>
        <v>521</v>
      </c>
      <c r="AE64" s="72">
        <f t="shared" si="30"/>
        <v>412</v>
      </c>
      <c r="AF64" s="72">
        <f t="shared" si="31"/>
        <v>370</v>
      </c>
      <c r="AG64" s="72">
        <v>0</v>
      </c>
      <c r="AH64" s="121">
        <f t="shared" si="14"/>
        <v>2.3029999999999999</v>
      </c>
      <c r="AI64" s="121">
        <f t="shared" si="15"/>
        <v>0.84</v>
      </c>
      <c r="AJ64" s="121">
        <f t="shared" si="32"/>
        <v>0.16000000000000006</v>
      </c>
      <c r="AK64" s="121">
        <f t="shared" si="16"/>
        <v>0.30000000000000016</v>
      </c>
      <c r="AL64" s="121">
        <f t="shared" si="33"/>
        <v>0.30000000000000016</v>
      </c>
      <c r="AM64" s="121">
        <f t="shared" si="34"/>
        <v>0.30000000000000016</v>
      </c>
      <c r="AN64" s="121">
        <f t="shared" si="35"/>
        <v>0.30000000000000016</v>
      </c>
      <c r="AO64" s="121">
        <f t="shared" si="36"/>
        <v>0.30000000000000016</v>
      </c>
      <c r="AP64" s="121">
        <f t="shared" si="37"/>
        <v>0.30000000000000016</v>
      </c>
      <c r="AQ64" s="121">
        <f t="shared" si="38"/>
        <v>0.30000000000000016</v>
      </c>
      <c r="AR64" s="1">
        <f t="shared" si="39"/>
        <v>0.61000000000000032</v>
      </c>
      <c r="AS64" s="1">
        <v>2.5</v>
      </c>
    </row>
    <row r="65" spans="1:45" x14ac:dyDescent="0.2">
      <c r="A65" s="1">
        <f t="shared" si="1"/>
        <v>2.5</v>
      </c>
      <c r="B65" s="1">
        <f t="shared" si="2"/>
        <v>5</v>
      </c>
      <c r="C65" s="1">
        <f t="shared" si="3"/>
        <v>1366</v>
      </c>
      <c r="D65" s="72">
        <v>62</v>
      </c>
      <c r="E65" s="72">
        <f t="shared" si="4"/>
        <v>1289</v>
      </c>
      <c r="F65" s="72">
        <f t="shared" si="5"/>
        <v>205</v>
      </c>
      <c r="G65" s="72">
        <f t="shared" si="6"/>
        <v>522</v>
      </c>
      <c r="H65" s="72">
        <f t="shared" si="7"/>
        <v>255</v>
      </c>
      <c r="I65" s="72">
        <f t="shared" si="8"/>
        <v>461</v>
      </c>
      <c r="J65" s="72">
        <v>0</v>
      </c>
      <c r="K65" s="72">
        <f t="shared" si="9"/>
        <v>379</v>
      </c>
      <c r="L65" s="72">
        <v>0</v>
      </c>
      <c r="M65" s="121">
        <f t="shared" si="10"/>
        <v>2.3260000000000001</v>
      </c>
      <c r="N65" s="121">
        <f t="shared" si="11"/>
        <v>0.85799999999999998</v>
      </c>
      <c r="O65" s="121">
        <f t="shared" si="12"/>
        <v>0.16100000000000006</v>
      </c>
      <c r="P65" s="121">
        <f t="shared" si="18"/>
        <v>0.30500000000000016</v>
      </c>
      <c r="Q65" s="121">
        <f t="shared" si="19"/>
        <v>0.18300000000000011</v>
      </c>
      <c r="R65" s="121">
        <f t="shared" si="20"/>
        <v>0.18300000000000011</v>
      </c>
      <c r="S65" s="121">
        <f t="shared" si="21"/>
        <v>0.18300000000000011</v>
      </c>
      <c r="T65" s="121">
        <f t="shared" si="22"/>
        <v>0.18300000000000011</v>
      </c>
      <c r="U65" s="121">
        <f t="shared" si="23"/>
        <v>0.18300000000000011</v>
      </c>
      <c r="V65" s="121">
        <f t="shared" si="24"/>
        <v>0.18300000000000011</v>
      </c>
      <c r="W65" s="120"/>
      <c r="Y65" s="72">
        <v>62</v>
      </c>
      <c r="Z65" s="72">
        <f t="shared" si="25"/>
        <v>625</v>
      </c>
      <c r="AA65" s="72">
        <f t="shared" si="26"/>
        <v>205</v>
      </c>
      <c r="AB65" s="72">
        <f t="shared" si="27"/>
        <v>531</v>
      </c>
      <c r="AC65" s="72">
        <f t="shared" si="28"/>
        <v>511</v>
      </c>
      <c r="AD65" s="72">
        <f t="shared" si="29"/>
        <v>535</v>
      </c>
      <c r="AE65" s="72">
        <f t="shared" si="30"/>
        <v>423</v>
      </c>
      <c r="AF65" s="72">
        <f t="shared" si="31"/>
        <v>379</v>
      </c>
      <c r="AG65" s="72">
        <v>0</v>
      </c>
      <c r="AH65" s="121">
        <f t="shared" si="14"/>
        <v>2.3260000000000001</v>
      </c>
      <c r="AI65" s="121">
        <f t="shared" si="15"/>
        <v>0.85799999999999998</v>
      </c>
      <c r="AJ65" s="121">
        <f t="shared" si="32"/>
        <v>0.16100000000000006</v>
      </c>
      <c r="AK65" s="121">
        <f t="shared" si="16"/>
        <v>0.30500000000000016</v>
      </c>
      <c r="AL65" s="121">
        <f t="shared" si="33"/>
        <v>0.30500000000000016</v>
      </c>
      <c r="AM65" s="121">
        <f t="shared" si="34"/>
        <v>0.30500000000000016</v>
      </c>
      <c r="AN65" s="121">
        <f t="shared" si="35"/>
        <v>0.30500000000000016</v>
      </c>
      <c r="AO65" s="121">
        <f t="shared" si="36"/>
        <v>0.30500000000000016</v>
      </c>
      <c r="AP65" s="121">
        <f t="shared" si="37"/>
        <v>0.30500000000000016</v>
      </c>
      <c r="AQ65" s="121">
        <f t="shared" si="38"/>
        <v>0.30500000000000016</v>
      </c>
      <c r="AR65" s="1">
        <f t="shared" si="39"/>
        <v>0.62000000000000033</v>
      </c>
      <c r="AS65" s="1">
        <v>2.5</v>
      </c>
    </row>
    <row r="66" spans="1:45" x14ac:dyDescent="0.2">
      <c r="A66" s="1">
        <f t="shared" si="1"/>
        <v>2.5</v>
      </c>
      <c r="B66" s="1">
        <f t="shared" si="2"/>
        <v>5</v>
      </c>
      <c r="C66" s="1">
        <f t="shared" si="3"/>
        <v>1397</v>
      </c>
      <c r="D66" s="72">
        <v>63</v>
      </c>
      <c r="E66" s="72">
        <f t="shared" si="4"/>
        <v>1321</v>
      </c>
      <c r="F66" s="72">
        <f t="shared" si="5"/>
        <v>209</v>
      </c>
      <c r="G66" s="72">
        <f t="shared" si="6"/>
        <v>537</v>
      </c>
      <c r="H66" s="72">
        <f t="shared" si="7"/>
        <v>262</v>
      </c>
      <c r="I66" s="72">
        <f t="shared" si="8"/>
        <v>475</v>
      </c>
      <c r="J66" s="72">
        <v>0</v>
      </c>
      <c r="K66" s="72">
        <f t="shared" si="9"/>
        <v>388</v>
      </c>
      <c r="L66" s="72">
        <v>0</v>
      </c>
      <c r="M66" s="121">
        <f t="shared" si="10"/>
        <v>2.3489999999999998</v>
      </c>
      <c r="N66" s="121">
        <f t="shared" si="11"/>
        <v>0.876</v>
      </c>
      <c r="O66" s="121">
        <f t="shared" si="12"/>
        <v>0.16200000000000006</v>
      </c>
      <c r="P66" s="121">
        <f t="shared" si="18"/>
        <v>0.31000000000000016</v>
      </c>
      <c r="Q66" s="121">
        <f t="shared" si="19"/>
        <v>0.18600000000000011</v>
      </c>
      <c r="R66" s="121">
        <f t="shared" si="20"/>
        <v>0.18600000000000011</v>
      </c>
      <c r="S66" s="121">
        <f t="shared" si="21"/>
        <v>0.18600000000000011</v>
      </c>
      <c r="T66" s="121">
        <f t="shared" si="22"/>
        <v>0.18600000000000011</v>
      </c>
      <c r="U66" s="121">
        <f t="shared" si="23"/>
        <v>0.18600000000000011</v>
      </c>
      <c r="V66" s="121">
        <f t="shared" si="24"/>
        <v>0.18600000000000011</v>
      </c>
      <c r="W66" s="120"/>
      <c r="Y66" s="72">
        <v>63</v>
      </c>
      <c r="Z66" s="72">
        <f t="shared" si="25"/>
        <v>641</v>
      </c>
      <c r="AA66" s="72">
        <f t="shared" si="26"/>
        <v>209</v>
      </c>
      <c r="AB66" s="72">
        <f t="shared" si="27"/>
        <v>545</v>
      </c>
      <c r="AC66" s="72">
        <f t="shared" si="28"/>
        <v>524</v>
      </c>
      <c r="AD66" s="72">
        <f t="shared" si="29"/>
        <v>549</v>
      </c>
      <c r="AE66" s="72">
        <f t="shared" si="30"/>
        <v>434</v>
      </c>
      <c r="AF66" s="72">
        <f t="shared" si="31"/>
        <v>388</v>
      </c>
      <c r="AG66" s="72">
        <v>0</v>
      </c>
      <c r="AH66" s="121">
        <f t="shared" si="14"/>
        <v>2.3489999999999998</v>
      </c>
      <c r="AI66" s="121">
        <f t="shared" si="15"/>
        <v>0.876</v>
      </c>
      <c r="AJ66" s="121">
        <f t="shared" si="32"/>
        <v>0.16200000000000006</v>
      </c>
      <c r="AK66" s="121">
        <f t="shared" si="16"/>
        <v>0.31000000000000016</v>
      </c>
      <c r="AL66" s="121">
        <f t="shared" si="33"/>
        <v>0.31000000000000016</v>
      </c>
      <c r="AM66" s="121">
        <f t="shared" si="34"/>
        <v>0.31000000000000016</v>
      </c>
      <c r="AN66" s="121">
        <f t="shared" si="35"/>
        <v>0.31000000000000016</v>
      </c>
      <c r="AO66" s="121">
        <f t="shared" si="36"/>
        <v>0.31000000000000016</v>
      </c>
      <c r="AP66" s="121">
        <f t="shared" si="37"/>
        <v>0.31000000000000016</v>
      </c>
      <c r="AQ66" s="121">
        <f t="shared" si="38"/>
        <v>0.31000000000000016</v>
      </c>
      <c r="AR66" s="1">
        <f t="shared" si="39"/>
        <v>0.63000000000000034</v>
      </c>
      <c r="AS66" s="1">
        <v>2.5</v>
      </c>
    </row>
    <row r="67" spans="1:45" x14ac:dyDescent="0.2">
      <c r="A67" s="1">
        <f t="shared" si="1"/>
        <v>2.5</v>
      </c>
      <c r="B67" s="1">
        <f t="shared" si="2"/>
        <v>5</v>
      </c>
      <c r="C67" s="1">
        <f t="shared" si="3"/>
        <v>1427</v>
      </c>
      <c r="D67" s="72">
        <v>64</v>
      </c>
      <c r="E67" s="72">
        <f t="shared" si="4"/>
        <v>1353</v>
      </c>
      <c r="F67" s="72">
        <f t="shared" si="5"/>
        <v>213</v>
      </c>
      <c r="G67" s="72">
        <f t="shared" si="6"/>
        <v>553</v>
      </c>
      <c r="H67" s="72">
        <f t="shared" si="7"/>
        <v>268</v>
      </c>
      <c r="I67" s="72">
        <f t="shared" si="8"/>
        <v>489</v>
      </c>
      <c r="J67" s="72">
        <v>0</v>
      </c>
      <c r="K67" s="72">
        <f t="shared" si="9"/>
        <v>397</v>
      </c>
      <c r="L67" s="72">
        <v>0</v>
      </c>
      <c r="M67" s="121">
        <f t="shared" si="10"/>
        <v>2.3719999999999999</v>
      </c>
      <c r="N67" s="121">
        <f t="shared" si="11"/>
        <v>0.89400000000000002</v>
      </c>
      <c r="O67" s="121">
        <f t="shared" si="12"/>
        <v>0.16300000000000006</v>
      </c>
      <c r="P67" s="121">
        <f t="shared" si="18"/>
        <v>0.31500000000000017</v>
      </c>
      <c r="Q67" s="121">
        <f t="shared" si="19"/>
        <v>0.18900000000000011</v>
      </c>
      <c r="R67" s="121">
        <f t="shared" si="20"/>
        <v>0.18900000000000011</v>
      </c>
      <c r="S67" s="121">
        <f t="shared" si="21"/>
        <v>0.18900000000000011</v>
      </c>
      <c r="T67" s="121">
        <f t="shared" si="22"/>
        <v>0.18900000000000011</v>
      </c>
      <c r="U67" s="121">
        <f t="shared" si="23"/>
        <v>0.18900000000000011</v>
      </c>
      <c r="V67" s="121">
        <f t="shared" si="24"/>
        <v>0.18900000000000011</v>
      </c>
      <c r="W67" s="120"/>
      <c r="Y67" s="72">
        <v>64</v>
      </c>
      <c r="Z67" s="72">
        <f t="shared" si="25"/>
        <v>658</v>
      </c>
      <c r="AA67" s="72">
        <f t="shared" si="26"/>
        <v>213</v>
      </c>
      <c r="AB67" s="72">
        <f t="shared" si="27"/>
        <v>559</v>
      </c>
      <c r="AC67" s="72">
        <f t="shared" si="28"/>
        <v>537</v>
      </c>
      <c r="AD67" s="72">
        <f t="shared" si="29"/>
        <v>563</v>
      </c>
      <c r="AE67" s="72">
        <f t="shared" si="30"/>
        <v>445</v>
      </c>
      <c r="AF67" s="72">
        <f t="shared" si="31"/>
        <v>397</v>
      </c>
      <c r="AG67" s="72">
        <v>0</v>
      </c>
      <c r="AH67" s="121">
        <f t="shared" si="14"/>
        <v>2.3719999999999999</v>
      </c>
      <c r="AI67" s="121">
        <f t="shared" si="15"/>
        <v>0.89400000000000002</v>
      </c>
      <c r="AJ67" s="121">
        <f t="shared" si="32"/>
        <v>0.16300000000000006</v>
      </c>
      <c r="AK67" s="121">
        <f t="shared" si="16"/>
        <v>0.31500000000000017</v>
      </c>
      <c r="AL67" s="121">
        <f t="shared" si="33"/>
        <v>0.31500000000000017</v>
      </c>
      <c r="AM67" s="121">
        <f t="shared" si="34"/>
        <v>0.31500000000000017</v>
      </c>
      <c r="AN67" s="121">
        <f t="shared" si="35"/>
        <v>0.31500000000000017</v>
      </c>
      <c r="AO67" s="121">
        <f t="shared" si="36"/>
        <v>0.31500000000000017</v>
      </c>
      <c r="AP67" s="121">
        <f t="shared" si="37"/>
        <v>0.31500000000000017</v>
      </c>
      <c r="AQ67" s="121">
        <f t="shared" si="38"/>
        <v>0.31500000000000017</v>
      </c>
      <c r="AR67" s="1">
        <f t="shared" si="39"/>
        <v>0.64000000000000035</v>
      </c>
      <c r="AS67" s="1">
        <v>2.5</v>
      </c>
    </row>
    <row r="68" spans="1:45" x14ac:dyDescent="0.2">
      <c r="A68" s="1">
        <f t="shared" si="1"/>
        <v>2.5</v>
      </c>
      <c r="B68" s="1">
        <f t="shared" si="2"/>
        <v>5</v>
      </c>
      <c r="C68" s="1">
        <f t="shared" si="3"/>
        <v>1457</v>
      </c>
      <c r="D68" s="72">
        <v>65</v>
      </c>
      <c r="E68" s="72">
        <f t="shared" si="4"/>
        <v>1385</v>
      </c>
      <c r="F68" s="72">
        <f t="shared" si="5"/>
        <v>217</v>
      </c>
      <c r="G68" s="72">
        <f t="shared" si="6"/>
        <v>569</v>
      </c>
      <c r="H68" s="72">
        <f t="shared" si="7"/>
        <v>275</v>
      </c>
      <c r="I68" s="72">
        <f t="shared" si="8"/>
        <v>503</v>
      </c>
      <c r="J68" s="72">
        <v>0</v>
      </c>
      <c r="K68" s="72">
        <f t="shared" si="9"/>
        <v>407</v>
      </c>
      <c r="L68" s="72">
        <v>0</v>
      </c>
      <c r="M68" s="121">
        <f t="shared" si="10"/>
        <v>2.395</v>
      </c>
      <c r="N68" s="121">
        <f t="shared" si="11"/>
        <v>0.91399999999999992</v>
      </c>
      <c r="O68" s="121">
        <f t="shared" si="12"/>
        <v>0.16400000000000006</v>
      </c>
      <c r="P68" s="121">
        <f t="shared" si="18"/>
        <v>0.32000000000000017</v>
      </c>
      <c r="Q68" s="121">
        <f t="shared" si="19"/>
        <v>0.19200000000000012</v>
      </c>
      <c r="R68" s="121">
        <f t="shared" si="20"/>
        <v>0.19200000000000012</v>
      </c>
      <c r="S68" s="121">
        <f t="shared" si="21"/>
        <v>0.19200000000000012</v>
      </c>
      <c r="T68" s="121">
        <f t="shared" si="22"/>
        <v>0.19200000000000012</v>
      </c>
      <c r="U68" s="121">
        <f t="shared" si="23"/>
        <v>0.19200000000000012</v>
      </c>
      <c r="V68" s="121">
        <f t="shared" si="24"/>
        <v>0.19200000000000012</v>
      </c>
      <c r="W68" s="120"/>
      <c r="Y68" s="72">
        <v>65</v>
      </c>
      <c r="Z68" s="72">
        <f t="shared" si="25"/>
        <v>675</v>
      </c>
      <c r="AA68" s="72">
        <f t="shared" si="26"/>
        <v>217</v>
      </c>
      <c r="AB68" s="72">
        <f t="shared" si="27"/>
        <v>573</v>
      </c>
      <c r="AC68" s="72">
        <f t="shared" si="28"/>
        <v>550</v>
      </c>
      <c r="AD68" s="72">
        <f t="shared" si="29"/>
        <v>577</v>
      </c>
      <c r="AE68" s="72">
        <f t="shared" si="30"/>
        <v>456</v>
      </c>
      <c r="AF68" s="72">
        <f t="shared" si="31"/>
        <v>407</v>
      </c>
      <c r="AG68" s="72">
        <v>0</v>
      </c>
      <c r="AH68" s="121">
        <f t="shared" si="14"/>
        <v>2.395</v>
      </c>
      <c r="AI68" s="121">
        <f t="shared" si="15"/>
        <v>0.91399999999999992</v>
      </c>
      <c r="AJ68" s="121">
        <f t="shared" si="32"/>
        <v>0.16400000000000006</v>
      </c>
      <c r="AK68" s="121">
        <f t="shared" si="16"/>
        <v>0.32000000000000017</v>
      </c>
      <c r="AL68" s="121">
        <f t="shared" si="33"/>
        <v>0.32000000000000017</v>
      </c>
      <c r="AM68" s="121">
        <f t="shared" si="34"/>
        <v>0.32000000000000017</v>
      </c>
      <c r="AN68" s="121">
        <f t="shared" si="35"/>
        <v>0.32000000000000017</v>
      </c>
      <c r="AO68" s="121">
        <f t="shared" si="36"/>
        <v>0.32000000000000017</v>
      </c>
      <c r="AP68" s="121">
        <f t="shared" si="37"/>
        <v>0.32000000000000017</v>
      </c>
      <c r="AQ68" s="121">
        <f t="shared" si="38"/>
        <v>0.32000000000000017</v>
      </c>
      <c r="AR68" s="1">
        <f t="shared" si="39"/>
        <v>0.65000000000000036</v>
      </c>
      <c r="AS68" s="1">
        <v>2.5</v>
      </c>
    </row>
    <row r="69" spans="1:45" x14ac:dyDescent="0.2">
      <c r="A69" s="1">
        <f t="shared" ref="A69:A102" si="40">IF(D69/5+0.8&gt;2,2.5,D69/5+0.8)</f>
        <v>2.5</v>
      </c>
      <c r="B69" s="1">
        <f t="shared" ref="B69:B102" si="41">IF(D69/5+2&gt;5,5,D69/5+2)</f>
        <v>5</v>
      </c>
      <c r="C69" s="1">
        <f t="shared" ref="C69:C102" si="42">ROUND(A69*(AD69/2-J69/4)*(1-R69)*AS69,0)</f>
        <v>1487</v>
      </c>
      <c r="D69" s="72">
        <v>66</v>
      </c>
      <c r="E69" s="72">
        <f t="shared" ref="E69:E102" si="43">ROUND((ROUND(B69*(AB69/2-H69/4)*((1-P69)+AR69*(1-R69)),0)+ROUND(A69*(AD69/2-J69/4)*(1-R69)*AS69,0))/2,0)</f>
        <v>1417</v>
      </c>
      <c r="F69" s="72">
        <f t="shared" ref="F69:F102" si="44">AA69</f>
        <v>221</v>
      </c>
      <c r="G69" s="72">
        <f t="shared" ref="G69:G102" si="45">ROUND(2*Z69/($B$2*(1-AK69))+AC69/2,0)+10</f>
        <v>584</v>
      </c>
      <c r="H69" s="72">
        <f t="shared" ref="H69:H102" si="46">INT(AC69/2)</f>
        <v>281</v>
      </c>
      <c r="I69" s="72">
        <f t="shared" ref="I69:I102" si="47">ROUND(2*Z69/($B$1*AS69*(1-AL69))+AE69/2,0)+10</f>
        <v>517</v>
      </c>
      <c r="J69" s="72">
        <v>0</v>
      </c>
      <c r="K69" s="72">
        <f t="shared" ref="K69:K102" si="48">AF69</f>
        <v>417</v>
      </c>
      <c r="L69" s="72">
        <v>0</v>
      </c>
      <c r="M69" s="121">
        <f t="shared" ref="M69:M102" si="49">AH69</f>
        <v>2.4179999999999997</v>
      </c>
      <c r="N69" s="121">
        <f t="shared" ref="N69:N102" si="50">AI69</f>
        <v>0.93399999999999994</v>
      </c>
      <c r="O69" s="121">
        <f t="shared" ref="O69:O102" si="51">AJ69</f>
        <v>0.16500000000000006</v>
      </c>
      <c r="P69" s="121">
        <f t="shared" si="18"/>
        <v>0.32500000000000018</v>
      </c>
      <c r="Q69" s="121">
        <f t="shared" si="19"/>
        <v>0.19500000000000012</v>
      </c>
      <c r="R69" s="121">
        <f t="shared" si="20"/>
        <v>0.19500000000000012</v>
      </c>
      <c r="S69" s="121">
        <f t="shared" si="21"/>
        <v>0.19500000000000012</v>
      </c>
      <c r="T69" s="121">
        <f t="shared" si="22"/>
        <v>0.19500000000000012</v>
      </c>
      <c r="U69" s="121">
        <f t="shared" si="23"/>
        <v>0.19500000000000012</v>
      </c>
      <c r="V69" s="121">
        <f t="shared" si="24"/>
        <v>0.19500000000000012</v>
      </c>
      <c r="W69" s="120"/>
      <c r="Y69" s="72">
        <v>66</v>
      </c>
      <c r="Z69" s="72">
        <f t="shared" si="25"/>
        <v>692</v>
      </c>
      <c r="AA69" s="72">
        <f t="shared" si="26"/>
        <v>221</v>
      </c>
      <c r="AB69" s="72">
        <f t="shared" si="27"/>
        <v>587</v>
      </c>
      <c r="AC69" s="72">
        <f t="shared" si="28"/>
        <v>563</v>
      </c>
      <c r="AD69" s="72">
        <f t="shared" si="29"/>
        <v>591</v>
      </c>
      <c r="AE69" s="72">
        <f t="shared" si="30"/>
        <v>467</v>
      </c>
      <c r="AF69" s="72">
        <f t="shared" si="31"/>
        <v>417</v>
      </c>
      <c r="AG69" s="72">
        <v>0</v>
      </c>
      <c r="AH69" s="121">
        <f t="shared" ref="AH69:AH102" si="52">90%+(Y69*2.3)%</f>
        <v>2.4179999999999997</v>
      </c>
      <c r="AI69" s="121">
        <f t="shared" ref="AI69:AI102" si="53">10%+AF69/500</f>
        <v>0.93399999999999994</v>
      </c>
      <c r="AJ69" s="121">
        <f t="shared" si="32"/>
        <v>0.16500000000000006</v>
      </c>
      <c r="AK69" s="121">
        <f t="shared" ref="AK69:AK102" si="54">AL69</f>
        <v>0.32500000000000018</v>
      </c>
      <c r="AL69" s="121">
        <f t="shared" si="33"/>
        <v>0.32500000000000018</v>
      </c>
      <c r="AM69" s="121">
        <f t="shared" si="34"/>
        <v>0.32500000000000018</v>
      </c>
      <c r="AN69" s="121">
        <f t="shared" si="35"/>
        <v>0.32500000000000018</v>
      </c>
      <c r="AO69" s="121">
        <f t="shared" si="36"/>
        <v>0.32500000000000018</v>
      </c>
      <c r="AP69" s="121">
        <f t="shared" si="37"/>
        <v>0.32500000000000018</v>
      </c>
      <c r="AQ69" s="121">
        <f t="shared" si="38"/>
        <v>0.32500000000000018</v>
      </c>
      <c r="AR69" s="1">
        <f t="shared" si="39"/>
        <v>0.66000000000000036</v>
      </c>
      <c r="AS69" s="1">
        <v>2.5</v>
      </c>
    </row>
    <row r="70" spans="1:45" x14ac:dyDescent="0.2">
      <c r="A70" s="1">
        <f t="shared" si="40"/>
        <v>2.5</v>
      </c>
      <c r="B70" s="1">
        <f t="shared" si="41"/>
        <v>5</v>
      </c>
      <c r="C70" s="1">
        <f t="shared" si="42"/>
        <v>1516</v>
      </c>
      <c r="D70" s="72">
        <v>67</v>
      </c>
      <c r="E70" s="72">
        <f t="shared" si="43"/>
        <v>1448</v>
      </c>
      <c r="F70" s="72">
        <f t="shared" si="44"/>
        <v>225</v>
      </c>
      <c r="G70" s="72">
        <f t="shared" si="45"/>
        <v>601</v>
      </c>
      <c r="H70" s="72">
        <f t="shared" si="46"/>
        <v>288</v>
      </c>
      <c r="I70" s="72">
        <f t="shared" si="47"/>
        <v>531</v>
      </c>
      <c r="J70" s="72">
        <v>0</v>
      </c>
      <c r="K70" s="72">
        <f t="shared" si="48"/>
        <v>427</v>
      </c>
      <c r="L70" s="72">
        <v>0</v>
      </c>
      <c r="M70" s="121">
        <f t="shared" si="49"/>
        <v>2.4409999999999998</v>
      </c>
      <c r="N70" s="121">
        <f t="shared" si="50"/>
        <v>0.95399999999999996</v>
      </c>
      <c r="O70" s="121">
        <f t="shared" si="51"/>
        <v>0.16600000000000006</v>
      </c>
      <c r="P70" s="121">
        <f t="shared" ref="P70:P102" si="55">P69+0.005</f>
        <v>0.33000000000000018</v>
      </c>
      <c r="Q70" s="121">
        <f t="shared" ref="Q70:Q102" si="56">Q69+0.003</f>
        <v>0.19800000000000012</v>
      </c>
      <c r="R70" s="121">
        <f t="shared" ref="R70:R102" si="57">R69+0.003</f>
        <v>0.19800000000000012</v>
      </c>
      <c r="S70" s="121">
        <f t="shared" ref="S70:S102" si="58">S69+0.003</f>
        <v>0.19800000000000012</v>
      </c>
      <c r="T70" s="121">
        <f t="shared" ref="T70:T102" si="59">T69+0.003</f>
        <v>0.19800000000000012</v>
      </c>
      <c r="U70" s="121">
        <f t="shared" ref="U70:U102" si="60">U69+0.003</f>
        <v>0.19800000000000012</v>
      </c>
      <c r="V70" s="121">
        <f t="shared" ref="V70:V102" si="61">V69+0.003</f>
        <v>0.19800000000000012</v>
      </c>
      <c r="W70" s="120"/>
      <c r="Y70" s="72">
        <v>67</v>
      </c>
      <c r="Z70" s="72">
        <f t="shared" ref="Z70:Z102" si="62">ROUND(Z69+$Y70^0.675,0)</f>
        <v>709</v>
      </c>
      <c r="AA70" s="72">
        <f t="shared" ref="AA70:AA102" si="63">ROUND(AA69+$Y70^0.35,0)</f>
        <v>225</v>
      </c>
      <c r="AB70" s="72">
        <f t="shared" ref="AB70:AB102" si="64">ROUND(AB69+$Y70^0.632,0)</f>
        <v>601</v>
      </c>
      <c r="AC70" s="72">
        <f t="shared" ref="AC70:AC102" si="65">ROUND(AC69+$Y70^0.62,0)</f>
        <v>577</v>
      </c>
      <c r="AD70" s="72">
        <f t="shared" ref="AD70:AD102" si="66">ROUND(AD69+$Y70^0.635,0)</f>
        <v>605</v>
      </c>
      <c r="AE70" s="72">
        <f t="shared" ref="AE70:AE102" si="67">ROUND(AE69+$Y70^0.57,0)</f>
        <v>478</v>
      </c>
      <c r="AF70" s="72">
        <f t="shared" ref="AF70:AF102" si="68">ROUND(AF69+$Y70^0.54,0)</f>
        <v>427</v>
      </c>
      <c r="AG70" s="72">
        <v>0</v>
      </c>
      <c r="AH70" s="121">
        <f t="shared" si="52"/>
        <v>2.4409999999999998</v>
      </c>
      <c r="AI70" s="121">
        <f t="shared" si="53"/>
        <v>0.95399999999999996</v>
      </c>
      <c r="AJ70" s="121">
        <f t="shared" ref="AJ70:AJ102" si="69">AJ69+0.1%</f>
        <v>0.16600000000000006</v>
      </c>
      <c r="AK70" s="121">
        <f t="shared" si="54"/>
        <v>0.33000000000000018</v>
      </c>
      <c r="AL70" s="121">
        <f t="shared" ref="AL70:AL102" si="70">AL69+0.5%</f>
        <v>0.33000000000000018</v>
      </c>
      <c r="AM70" s="121">
        <f t="shared" ref="AM70:AM102" si="71">AM69+0.5%</f>
        <v>0.33000000000000018</v>
      </c>
      <c r="AN70" s="121">
        <f t="shared" ref="AN70:AN102" si="72">AN69+0.5%</f>
        <v>0.33000000000000018</v>
      </c>
      <c r="AO70" s="121">
        <f t="shared" ref="AO70:AO102" si="73">AO69+0.5%</f>
        <v>0.33000000000000018</v>
      </c>
      <c r="AP70" s="121">
        <f t="shared" ref="AP70:AP102" si="74">AP69+0.5%</f>
        <v>0.33000000000000018</v>
      </c>
      <c r="AQ70" s="121">
        <f t="shared" ref="AQ70:AQ102" si="75">AQ69+0.5%</f>
        <v>0.33000000000000018</v>
      </c>
      <c r="AR70" s="1">
        <f t="shared" ref="AR70:AR102" si="76">AR69+0.01</f>
        <v>0.67000000000000037</v>
      </c>
      <c r="AS70" s="1">
        <v>2.5</v>
      </c>
    </row>
    <row r="71" spans="1:45" x14ac:dyDescent="0.2">
      <c r="A71" s="1">
        <f t="shared" si="40"/>
        <v>2.5</v>
      </c>
      <c r="B71" s="1">
        <f t="shared" si="41"/>
        <v>5</v>
      </c>
      <c r="C71" s="1">
        <f t="shared" si="42"/>
        <v>1548</v>
      </c>
      <c r="D71" s="72">
        <v>68</v>
      </c>
      <c r="E71" s="72">
        <f t="shared" si="43"/>
        <v>1480</v>
      </c>
      <c r="F71" s="72">
        <f t="shared" si="44"/>
        <v>229</v>
      </c>
      <c r="G71" s="72">
        <f t="shared" si="45"/>
        <v>617</v>
      </c>
      <c r="H71" s="72">
        <f t="shared" si="46"/>
        <v>295</v>
      </c>
      <c r="I71" s="72">
        <f t="shared" si="47"/>
        <v>546</v>
      </c>
      <c r="J71" s="72">
        <v>0</v>
      </c>
      <c r="K71" s="72">
        <f t="shared" si="48"/>
        <v>437</v>
      </c>
      <c r="L71" s="72">
        <v>0</v>
      </c>
      <c r="M71" s="121">
        <f t="shared" si="49"/>
        <v>2.464</v>
      </c>
      <c r="N71" s="121">
        <f t="shared" si="50"/>
        <v>0.97399999999999998</v>
      </c>
      <c r="O71" s="121">
        <f t="shared" si="51"/>
        <v>0.16700000000000007</v>
      </c>
      <c r="P71" s="121">
        <f t="shared" si="55"/>
        <v>0.33500000000000019</v>
      </c>
      <c r="Q71" s="121">
        <f t="shared" si="56"/>
        <v>0.20100000000000012</v>
      </c>
      <c r="R71" s="121">
        <f t="shared" si="57"/>
        <v>0.20100000000000012</v>
      </c>
      <c r="S71" s="121">
        <f t="shared" si="58"/>
        <v>0.20100000000000012</v>
      </c>
      <c r="T71" s="121">
        <f t="shared" si="59"/>
        <v>0.20100000000000012</v>
      </c>
      <c r="U71" s="121">
        <f t="shared" si="60"/>
        <v>0.20100000000000012</v>
      </c>
      <c r="V71" s="121">
        <f t="shared" si="61"/>
        <v>0.20100000000000012</v>
      </c>
      <c r="W71" s="120"/>
      <c r="Y71" s="72">
        <v>68</v>
      </c>
      <c r="Z71" s="72">
        <f t="shared" si="62"/>
        <v>726</v>
      </c>
      <c r="AA71" s="72">
        <f t="shared" si="63"/>
        <v>229</v>
      </c>
      <c r="AB71" s="72">
        <f t="shared" si="64"/>
        <v>615</v>
      </c>
      <c r="AC71" s="72">
        <f t="shared" si="65"/>
        <v>591</v>
      </c>
      <c r="AD71" s="72">
        <f t="shared" si="66"/>
        <v>620</v>
      </c>
      <c r="AE71" s="72">
        <f t="shared" si="67"/>
        <v>489</v>
      </c>
      <c r="AF71" s="72">
        <f t="shared" si="68"/>
        <v>437</v>
      </c>
      <c r="AG71" s="72">
        <v>0</v>
      </c>
      <c r="AH71" s="121">
        <f t="shared" si="52"/>
        <v>2.464</v>
      </c>
      <c r="AI71" s="121">
        <f t="shared" si="53"/>
        <v>0.97399999999999998</v>
      </c>
      <c r="AJ71" s="121">
        <f t="shared" si="69"/>
        <v>0.16700000000000007</v>
      </c>
      <c r="AK71" s="121">
        <f t="shared" si="54"/>
        <v>0.33500000000000019</v>
      </c>
      <c r="AL71" s="121">
        <f t="shared" si="70"/>
        <v>0.33500000000000019</v>
      </c>
      <c r="AM71" s="121">
        <f t="shared" si="71"/>
        <v>0.33500000000000019</v>
      </c>
      <c r="AN71" s="121">
        <f t="shared" si="72"/>
        <v>0.33500000000000019</v>
      </c>
      <c r="AO71" s="121">
        <f t="shared" si="73"/>
        <v>0.33500000000000019</v>
      </c>
      <c r="AP71" s="121">
        <f t="shared" si="74"/>
        <v>0.33500000000000019</v>
      </c>
      <c r="AQ71" s="121">
        <f t="shared" si="75"/>
        <v>0.33500000000000019</v>
      </c>
      <c r="AR71" s="1">
        <f t="shared" si="76"/>
        <v>0.68000000000000038</v>
      </c>
      <c r="AS71" s="1">
        <v>2.5</v>
      </c>
    </row>
    <row r="72" spans="1:45" x14ac:dyDescent="0.2">
      <c r="A72" s="1">
        <f t="shared" si="40"/>
        <v>2.5</v>
      </c>
      <c r="B72" s="1">
        <f t="shared" si="41"/>
        <v>5</v>
      </c>
      <c r="C72" s="1">
        <f t="shared" si="42"/>
        <v>1580</v>
      </c>
      <c r="D72" s="72">
        <v>69</v>
      </c>
      <c r="E72" s="72">
        <f t="shared" si="43"/>
        <v>1514</v>
      </c>
      <c r="F72" s="72">
        <f t="shared" si="44"/>
        <v>233</v>
      </c>
      <c r="G72" s="72">
        <f t="shared" si="45"/>
        <v>634</v>
      </c>
      <c r="H72" s="72">
        <f t="shared" si="46"/>
        <v>302</v>
      </c>
      <c r="I72" s="72">
        <f t="shared" si="47"/>
        <v>560</v>
      </c>
      <c r="J72" s="72">
        <v>0</v>
      </c>
      <c r="K72" s="72">
        <f t="shared" si="48"/>
        <v>447</v>
      </c>
      <c r="L72" s="72">
        <v>0</v>
      </c>
      <c r="M72" s="121">
        <f t="shared" si="49"/>
        <v>2.4870000000000001</v>
      </c>
      <c r="N72" s="121">
        <f t="shared" si="50"/>
        <v>0.99399999999999999</v>
      </c>
      <c r="O72" s="121">
        <f t="shared" si="51"/>
        <v>0.16800000000000007</v>
      </c>
      <c r="P72" s="121">
        <f t="shared" si="55"/>
        <v>0.34000000000000019</v>
      </c>
      <c r="Q72" s="121">
        <f t="shared" si="56"/>
        <v>0.20400000000000013</v>
      </c>
      <c r="R72" s="121">
        <f t="shared" si="57"/>
        <v>0.20400000000000013</v>
      </c>
      <c r="S72" s="121">
        <f t="shared" si="58"/>
        <v>0.20400000000000013</v>
      </c>
      <c r="T72" s="121">
        <f t="shared" si="59"/>
        <v>0.20400000000000013</v>
      </c>
      <c r="U72" s="121">
        <f t="shared" si="60"/>
        <v>0.20400000000000013</v>
      </c>
      <c r="V72" s="121">
        <f t="shared" si="61"/>
        <v>0.20400000000000013</v>
      </c>
      <c r="W72" s="120"/>
      <c r="Y72" s="72">
        <v>69</v>
      </c>
      <c r="Z72" s="72">
        <f t="shared" si="62"/>
        <v>743</v>
      </c>
      <c r="AA72" s="72">
        <f t="shared" si="63"/>
        <v>233</v>
      </c>
      <c r="AB72" s="72">
        <f t="shared" si="64"/>
        <v>630</v>
      </c>
      <c r="AC72" s="72">
        <f t="shared" si="65"/>
        <v>605</v>
      </c>
      <c r="AD72" s="72">
        <f t="shared" si="66"/>
        <v>635</v>
      </c>
      <c r="AE72" s="72">
        <f t="shared" si="67"/>
        <v>500</v>
      </c>
      <c r="AF72" s="72">
        <f t="shared" si="68"/>
        <v>447</v>
      </c>
      <c r="AG72" s="72">
        <v>0</v>
      </c>
      <c r="AH72" s="121">
        <f t="shared" si="52"/>
        <v>2.4870000000000001</v>
      </c>
      <c r="AI72" s="121">
        <f t="shared" si="53"/>
        <v>0.99399999999999999</v>
      </c>
      <c r="AJ72" s="121">
        <f t="shared" si="69"/>
        <v>0.16800000000000007</v>
      </c>
      <c r="AK72" s="121">
        <f t="shared" si="54"/>
        <v>0.34000000000000019</v>
      </c>
      <c r="AL72" s="121">
        <f t="shared" si="70"/>
        <v>0.34000000000000019</v>
      </c>
      <c r="AM72" s="121">
        <f t="shared" si="71"/>
        <v>0.34000000000000019</v>
      </c>
      <c r="AN72" s="121">
        <f t="shared" si="72"/>
        <v>0.34000000000000019</v>
      </c>
      <c r="AO72" s="121">
        <f t="shared" si="73"/>
        <v>0.34000000000000019</v>
      </c>
      <c r="AP72" s="121">
        <f t="shared" si="74"/>
        <v>0.34000000000000019</v>
      </c>
      <c r="AQ72" s="121">
        <f t="shared" si="75"/>
        <v>0.34000000000000019</v>
      </c>
      <c r="AR72" s="1">
        <f t="shared" si="76"/>
        <v>0.69000000000000039</v>
      </c>
      <c r="AS72" s="1">
        <v>2.5</v>
      </c>
    </row>
    <row r="73" spans="1:45" x14ac:dyDescent="0.2">
      <c r="A73" s="1">
        <f t="shared" si="40"/>
        <v>2.5</v>
      </c>
      <c r="B73" s="1">
        <f t="shared" si="41"/>
        <v>5</v>
      </c>
      <c r="C73" s="1">
        <f t="shared" si="42"/>
        <v>1611</v>
      </c>
      <c r="D73" s="72">
        <v>70</v>
      </c>
      <c r="E73" s="72">
        <f t="shared" si="43"/>
        <v>1548</v>
      </c>
      <c r="F73" s="72">
        <f t="shared" si="44"/>
        <v>237</v>
      </c>
      <c r="G73" s="72">
        <f t="shared" si="45"/>
        <v>651</v>
      </c>
      <c r="H73" s="72">
        <f t="shared" si="46"/>
        <v>309</v>
      </c>
      <c r="I73" s="72">
        <f t="shared" si="47"/>
        <v>575</v>
      </c>
      <c r="J73" s="72">
        <v>0</v>
      </c>
      <c r="K73" s="72">
        <f t="shared" si="48"/>
        <v>457</v>
      </c>
      <c r="L73" s="72">
        <v>0</v>
      </c>
      <c r="M73" s="121">
        <f t="shared" si="49"/>
        <v>2.5100000000000002</v>
      </c>
      <c r="N73" s="121">
        <f t="shared" si="50"/>
        <v>1.014</v>
      </c>
      <c r="O73" s="121">
        <f t="shared" si="51"/>
        <v>0.16900000000000007</v>
      </c>
      <c r="P73" s="121">
        <f t="shared" si="55"/>
        <v>0.3450000000000002</v>
      </c>
      <c r="Q73" s="121">
        <f t="shared" si="56"/>
        <v>0.20700000000000013</v>
      </c>
      <c r="R73" s="121">
        <f t="shared" si="57"/>
        <v>0.20700000000000013</v>
      </c>
      <c r="S73" s="121">
        <f t="shared" si="58"/>
        <v>0.20700000000000013</v>
      </c>
      <c r="T73" s="121">
        <f t="shared" si="59"/>
        <v>0.20700000000000013</v>
      </c>
      <c r="U73" s="121">
        <f t="shared" si="60"/>
        <v>0.20700000000000013</v>
      </c>
      <c r="V73" s="121">
        <f t="shared" si="61"/>
        <v>0.20700000000000013</v>
      </c>
      <c r="W73" s="120"/>
      <c r="Y73" s="72">
        <v>70</v>
      </c>
      <c r="Z73" s="72">
        <f t="shared" si="62"/>
        <v>761</v>
      </c>
      <c r="AA73" s="72">
        <f t="shared" si="63"/>
        <v>237</v>
      </c>
      <c r="AB73" s="72">
        <f t="shared" si="64"/>
        <v>645</v>
      </c>
      <c r="AC73" s="72">
        <f t="shared" si="65"/>
        <v>619</v>
      </c>
      <c r="AD73" s="72">
        <f t="shared" si="66"/>
        <v>650</v>
      </c>
      <c r="AE73" s="72">
        <f t="shared" si="67"/>
        <v>511</v>
      </c>
      <c r="AF73" s="72">
        <f t="shared" si="68"/>
        <v>457</v>
      </c>
      <c r="AG73" s="72">
        <v>0</v>
      </c>
      <c r="AH73" s="121">
        <f t="shared" si="52"/>
        <v>2.5100000000000002</v>
      </c>
      <c r="AI73" s="121">
        <f t="shared" si="53"/>
        <v>1.014</v>
      </c>
      <c r="AJ73" s="121">
        <f t="shared" si="69"/>
        <v>0.16900000000000007</v>
      </c>
      <c r="AK73" s="121">
        <f t="shared" si="54"/>
        <v>0.3450000000000002</v>
      </c>
      <c r="AL73" s="121">
        <f t="shared" si="70"/>
        <v>0.3450000000000002</v>
      </c>
      <c r="AM73" s="121">
        <f t="shared" si="71"/>
        <v>0.3450000000000002</v>
      </c>
      <c r="AN73" s="121">
        <f t="shared" si="72"/>
        <v>0.3450000000000002</v>
      </c>
      <c r="AO73" s="121">
        <f t="shared" si="73"/>
        <v>0.3450000000000002</v>
      </c>
      <c r="AP73" s="121">
        <f t="shared" si="74"/>
        <v>0.3450000000000002</v>
      </c>
      <c r="AQ73" s="121">
        <f t="shared" si="75"/>
        <v>0.3450000000000002</v>
      </c>
      <c r="AR73" s="1">
        <f t="shared" si="76"/>
        <v>0.7000000000000004</v>
      </c>
      <c r="AS73" s="1">
        <v>2.5</v>
      </c>
    </row>
    <row r="74" spans="1:45" x14ac:dyDescent="0.2">
      <c r="A74" s="1">
        <f t="shared" si="40"/>
        <v>2.5</v>
      </c>
      <c r="B74" s="1">
        <f t="shared" si="41"/>
        <v>5</v>
      </c>
      <c r="C74" s="1">
        <f t="shared" si="42"/>
        <v>1642</v>
      </c>
      <c r="D74" s="72">
        <v>71</v>
      </c>
      <c r="E74" s="72">
        <f t="shared" si="43"/>
        <v>1581</v>
      </c>
      <c r="F74" s="72">
        <f t="shared" si="44"/>
        <v>241</v>
      </c>
      <c r="G74" s="72">
        <f t="shared" si="45"/>
        <v>669</v>
      </c>
      <c r="H74" s="72">
        <f t="shared" si="46"/>
        <v>316</v>
      </c>
      <c r="I74" s="72">
        <f t="shared" si="47"/>
        <v>591</v>
      </c>
      <c r="J74" s="72">
        <v>0</v>
      </c>
      <c r="K74" s="72">
        <f t="shared" si="48"/>
        <v>467</v>
      </c>
      <c r="L74" s="72">
        <v>0</v>
      </c>
      <c r="M74" s="121">
        <f t="shared" si="49"/>
        <v>2.5329999999999999</v>
      </c>
      <c r="N74" s="121">
        <f t="shared" si="50"/>
        <v>1.034</v>
      </c>
      <c r="O74" s="121">
        <f t="shared" si="51"/>
        <v>0.17000000000000007</v>
      </c>
      <c r="P74" s="121">
        <f t="shared" si="55"/>
        <v>0.3500000000000002</v>
      </c>
      <c r="Q74" s="121">
        <f t="shared" si="56"/>
        <v>0.21000000000000013</v>
      </c>
      <c r="R74" s="121">
        <f t="shared" si="57"/>
        <v>0.21000000000000013</v>
      </c>
      <c r="S74" s="121">
        <f t="shared" si="58"/>
        <v>0.21000000000000013</v>
      </c>
      <c r="T74" s="121">
        <f t="shared" si="59"/>
        <v>0.21000000000000013</v>
      </c>
      <c r="U74" s="121">
        <f t="shared" si="60"/>
        <v>0.21000000000000013</v>
      </c>
      <c r="V74" s="121">
        <f t="shared" si="61"/>
        <v>0.21000000000000013</v>
      </c>
      <c r="W74" s="120"/>
      <c r="Y74" s="72">
        <v>71</v>
      </c>
      <c r="Z74" s="72">
        <f t="shared" si="62"/>
        <v>779</v>
      </c>
      <c r="AA74" s="72">
        <f t="shared" si="63"/>
        <v>241</v>
      </c>
      <c r="AB74" s="72">
        <f t="shared" si="64"/>
        <v>660</v>
      </c>
      <c r="AC74" s="72">
        <f t="shared" si="65"/>
        <v>633</v>
      </c>
      <c r="AD74" s="72">
        <f t="shared" si="66"/>
        <v>665</v>
      </c>
      <c r="AE74" s="72">
        <f t="shared" si="67"/>
        <v>522</v>
      </c>
      <c r="AF74" s="72">
        <f t="shared" si="68"/>
        <v>467</v>
      </c>
      <c r="AG74" s="72">
        <v>0</v>
      </c>
      <c r="AH74" s="121">
        <f t="shared" si="52"/>
        <v>2.5329999999999999</v>
      </c>
      <c r="AI74" s="121">
        <f t="shared" si="53"/>
        <v>1.034</v>
      </c>
      <c r="AJ74" s="121">
        <f t="shared" si="69"/>
        <v>0.17000000000000007</v>
      </c>
      <c r="AK74" s="121">
        <f t="shared" si="54"/>
        <v>0.3500000000000002</v>
      </c>
      <c r="AL74" s="121">
        <f t="shared" si="70"/>
        <v>0.3500000000000002</v>
      </c>
      <c r="AM74" s="121">
        <f t="shared" si="71"/>
        <v>0.3500000000000002</v>
      </c>
      <c r="AN74" s="121">
        <f t="shared" si="72"/>
        <v>0.3500000000000002</v>
      </c>
      <c r="AO74" s="121">
        <f t="shared" si="73"/>
        <v>0.3500000000000002</v>
      </c>
      <c r="AP74" s="121">
        <f t="shared" si="74"/>
        <v>0.3500000000000002</v>
      </c>
      <c r="AQ74" s="121">
        <f t="shared" si="75"/>
        <v>0.3500000000000002</v>
      </c>
      <c r="AR74" s="1">
        <f t="shared" si="76"/>
        <v>0.71000000000000041</v>
      </c>
      <c r="AS74" s="1">
        <v>2.5</v>
      </c>
    </row>
    <row r="75" spans="1:45" x14ac:dyDescent="0.2">
      <c r="A75" s="1">
        <f t="shared" si="40"/>
        <v>2.5</v>
      </c>
      <c r="B75" s="1">
        <f t="shared" si="41"/>
        <v>5</v>
      </c>
      <c r="C75" s="1">
        <f t="shared" si="42"/>
        <v>1672</v>
      </c>
      <c r="D75" s="72">
        <v>72</v>
      </c>
      <c r="E75" s="72">
        <f t="shared" si="43"/>
        <v>1614</v>
      </c>
      <c r="F75" s="72">
        <f t="shared" si="44"/>
        <v>245</v>
      </c>
      <c r="G75" s="72">
        <f t="shared" si="45"/>
        <v>687</v>
      </c>
      <c r="H75" s="72">
        <f t="shared" si="46"/>
        <v>323</v>
      </c>
      <c r="I75" s="72">
        <f t="shared" si="47"/>
        <v>606</v>
      </c>
      <c r="J75" s="72">
        <v>0</v>
      </c>
      <c r="K75" s="72">
        <f t="shared" si="48"/>
        <v>477</v>
      </c>
      <c r="L75" s="72">
        <v>0</v>
      </c>
      <c r="M75" s="121">
        <f t="shared" si="49"/>
        <v>2.556</v>
      </c>
      <c r="N75" s="121">
        <f t="shared" si="50"/>
        <v>1.054</v>
      </c>
      <c r="O75" s="121">
        <f t="shared" si="51"/>
        <v>0.17100000000000007</v>
      </c>
      <c r="P75" s="121">
        <f t="shared" si="55"/>
        <v>0.3550000000000002</v>
      </c>
      <c r="Q75" s="121">
        <f t="shared" si="56"/>
        <v>0.21300000000000013</v>
      </c>
      <c r="R75" s="121">
        <f t="shared" si="57"/>
        <v>0.21300000000000013</v>
      </c>
      <c r="S75" s="121">
        <f t="shared" si="58"/>
        <v>0.21300000000000013</v>
      </c>
      <c r="T75" s="121">
        <f t="shared" si="59"/>
        <v>0.21300000000000013</v>
      </c>
      <c r="U75" s="121">
        <f t="shared" si="60"/>
        <v>0.21300000000000013</v>
      </c>
      <c r="V75" s="121">
        <f t="shared" si="61"/>
        <v>0.21300000000000013</v>
      </c>
      <c r="W75" s="120"/>
      <c r="Y75" s="72">
        <v>72</v>
      </c>
      <c r="Z75" s="72">
        <f t="shared" si="62"/>
        <v>797</v>
      </c>
      <c r="AA75" s="72">
        <f t="shared" si="63"/>
        <v>245</v>
      </c>
      <c r="AB75" s="72">
        <f t="shared" si="64"/>
        <v>675</v>
      </c>
      <c r="AC75" s="72">
        <f t="shared" si="65"/>
        <v>647</v>
      </c>
      <c r="AD75" s="72">
        <f t="shared" si="66"/>
        <v>680</v>
      </c>
      <c r="AE75" s="72">
        <f t="shared" si="67"/>
        <v>533</v>
      </c>
      <c r="AF75" s="72">
        <f t="shared" si="68"/>
        <v>477</v>
      </c>
      <c r="AG75" s="72">
        <v>0</v>
      </c>
      <c r="AH75" s="121">
        <f t="shared" si="52"/>
        <v>2.556</v>
      </c>
      <c r="AI75" s="121">
        <f t="shared" si="53"/>
        <v>1.054</v>
      </c>
      <c r="AJ75" s="121">
        <f t="shared" si="69"/>
        <v>0.17100000000000007</v>
      </c>
      <c r="AK75" s="121">
        <f t="shared" si="54"/>
        <v>0.3550000000000002</v>
      </c>
      <c r="AL75" s="121">
        <f t="shared" si="70"/>
        <v>0.3550000000000002</v>
      </c>
      <c r="AM75" s="121">
        <f t="shared" si="71"/>
        <v>0.3550000000000002</v>
      </c>
      <c r="AN75" s="121">
        <f t="shared" si="72"/>
        <v>0.3550000000000002</v>
      </c>
      <c r="AO75" s="121">
        <f t="shared" si="73"/>
        <v>0.3550000000000002</v>
      </c>
      <c r="AP75" s="121">
        <f t="shared" si="74"/>
        <v>0.3550000000000002</v>
      </c>
      <c r="AQ75" s="121">
        <f t="shared" si="75"/>
        <v>0.3550000000000002</v>
      </c>
      <c r="AR75" s="1">
        <f t="shared" si="76"/>
        <v>0.72000000000000042</v>
      </c>
      <c r="AS75" s="1">
        <v>2.5</v>
      </c>
    </row>
    <row r="76" spans="1:45" x14ac:dyDescent="0.2">
      <c r="A76" s="1">
        <f t="shared" si="40"/>
        <v>2.5</v>
      </c>
      <c r="B76" s="1">
        <f t="shared" si="41"/>
        <v>5</v>
      </c>
      <c r="C76" s="1">
        <f t="shared" si="42"/>
        <v>1703</v>
      </c>
      <c r="D76" s="72">
        <v>73</v>
      </c>
      <c r="E76" s="72">
        <f t="shared" si="43"/>
        <v>1647</v>
      </c>
      <c r="F76" s="72">
        <f t="shared" si="44"/>
        <v>249</v>
      </c>
      <c r="G76" s="72">
        <f t="shared" si="45"/>
        <v>704</v>
      </c>
      <c r="H76" s="72">
        <f t="shared" si="46"/>
        <v>330</v>
      </c>
      <c r="I76" s="72">
        <f t="shared" si="47"/>
        <v>622</v>
      </c>
      <c r="J76" s="72">
        <v>0</v>
      </c>
      <c r="K76" s="72">
        <f t="shared" si="48"/>
        <v>487</v>
      </c>
      <c r="L76" s="72">
        <v>0</v>
      </c>
      <c r="M76" s="121">
        <f t="shared" si="49"/>
        <v>2.5789999999999997</v>
      </c>
      <c r="N76" s="121">
        <f t="shared" si="50"/>
        <v>1.0740000000000001</v>
      </c>
      <c r="O76" s="121">
        <f t="shared" si="51"/>
        <v>0.17200000000000007</v>
      </c>
      <c r="P76" s="121">
        <f t="shared" si="55"/>
        <v>0.36000000000000021</v>
      </c>
      <c r="Q76" s="121">
        <f t="shared" si="56"/>
        <v>0.21600000000000014</v>
      </c>
      <c r="R76" s="121">
        <f t="shared" si="57"/>
        <v>0.21600000000000014</v>
      </c>
      <c r="S76" s="121">
        <f t="shared" si="58"/>
        <v>0.21600000000000014</v>
      </c>
      <c r="T76" s="121">
        <f t="shared" si="59"/>
        <v>0.21600000000000014</v>
      </c>
      <c r="U76" s="121">
        <f t="shared" si="60"/>
        <v>0.21600000000000014</v>
      </c>
      <c r="V76" s="121">
        <f t="shared" si="61"/>
        <v>0.21600000000000014</v>
      </c>
      <c r="W76" s="120"/>
      <c r="Y76" s="72">
        <v>73</v>
      </c>
      <c r="Z76" s="72">
        <f t="shared" si="62"/>
        <v>815</v>
      </c>
      <c r="AA76" s="72">
        <f t="shared" si="63"/>
        <v>249</v>
      </c>
      <c r="AB76" s="72">
        <f t="shared" si="64"/>
        <v>690</v>
      </c>
      <c r="AC76" s="72">
        <f t="shared" si="65"/>
        <v>661</v>
      </c>
      <c r="AD76" s="72">
        <f t="shared" si="66"/>
        <v>695</v>
      </c>
      <c r="AE76" s="72">
        <f t="shared" si="67"/>
        <v>545</v>
      </c>
      <c r="AF76" s="72">
        <f t="shared" si="68"/>
        <v>487</v>
      </c>
      <c r="AG76" s="72">
        <v>0</v>
      </c>
      <c r="AH76" s="121">
        <f t="shared" si="52"/>
        <v>2.5789999999999997</v>
      </c>
      <c r="AI76" s="121">
        <f t="shared" si="53"/>
        <v>1.0740000000000001</v>
      </c>
      <c r="AJ76" s="121">
        <f t="shared" si="69"/>
        <v>0.17200000000000007</v>
      </c>
      <c r="AK76" s="121">
        <f t="shared" si="54"/>
        <v>0.36000000000000021</v>
      </c>
      <c r="AL76" s="121">
        <f t="shared" si="70"/>
        <v>0.36000000000000021</v>
      </c>
      <c r="AM76" s="121">
        <f t="shared" si="71"/>
        <v>0.36000000000000021</v>
      </c>
      <c r="AN76" s="121">
        <f t="shared" si="72"/>
        <v>0.36000000000000021</v>
      </c>
      <c r="AO76" s="121">
        <f t="shared" si="73"/>
        <v>0.36000000000000021</v>
      </c>
      <c r="AP76" s="121">
        <f t="shared" si="74"/>
        <v>0.36000000000000021</v>
      </c>
      <c r="AQ76" s="121">
        <f t="shared" si="75"/>
        <v>0.36000000000000021</v>
      </c>
      <c r="AR76" s="1">
        <f t="shared" si="76"/>
        <v>0.73000000000000043</v>
      </c>
      <c r="AS76" s="1">
        <v>2.5</v>
      </c>
    </row>
    <row r="77" spans="1:45" x14ac:dyDescent="0.2">
      <c r="A77" s="1">
        <f t="shared" si="40"/>
        <v>2.5</v>
      </c>
      <c r="B77" s="1">
        <f t="shared" si="41"/>
        <v>5</v>
      </c>
      <c r="C77" s="1">
        <f t="shared" si="42"/>
        <v>1733</v>
      </c>
      <c r="D77" s="72">
        <v>74</v>
      </c>
      <c r="E77" s="72">
        <f t="shared" si="43"/>
        <v>1680</v>
      </c>
      <c r="F77" s="72">
        <f t="shared" si="44"/>
        <v>254</v>
      </c>
      <c r="G77" s="72">
        <f t="shared" si="45"/>
        <v>722</v>
      </c>
      <c r="H77" s="72">
        <f t="shared" si="46"/>
        <v>337</v>
      </c>
      <c r="I77" s="72">
        <f t="shared" si="47"/>
        <v>638</v>
      </c>
      <c r="J77" s="72">
        <v>0</v>
      </c>
      <c r="K77" s="72">
        <f t="shared" si="48"/>
        <v>497</v>
      </c>
      <c r="L77" s="72">
        <v>0</v>
      </c>
      <c r="M77" s="121">
        <f t="shared" si="49"/>
        <v>2.6019999999999999</v>
      </c>
      <c r="N77" s="121">
        <f t="shared" si="50"/>
        <v>1.0940000000000001</v>
      </c>
      <c r="O77" s="121">
        <f t="shared" si="51"/>
        <v>0.17300000000000007</v>
      </c>
      <c r="P77" s="121">
        <f t="shared" si="55"/>
        <v>0.36500000000000021</v>
      </c>
      <c r="Q77" s="121">
        <f t="shared" si="56"/>
        <v>0.21900000000000014</v>
      </c>
      <c r="R77" s="121">
        <f t="shared" si="57"/>
        <v>0.21900000000000014</v>
      </c>
      <c r="S77" s="121">
        <f t="shared" si="58"/>
        <v>0.21900000000000014</v>
      </c>
      <c r="T77" s="121">
        <f t="shared" si="59"/>
        <v>0.21900000000000014</v>
      </c>
      <c r="U77" s="121">
        <f t="shared" si="60"/>
        <v>0.21900000000000014</v>
      </c>
      <c r="V77" s="121">
        <f t="shared" si="61"/>
        <v>0.21900000000000014</v>
      </c>
      <c r="W77" s="120"/>
      <c r="Y77" s="72">
        <v>74</v>
      </c>
      <c r="Z77" s="72">
        <f t="shared" si="62"/>
        <v>833</v>
      </c>
      <c r="AA77" s="72">
        <f t="shared" si="63"/>
        <v>254</v>
      </c>
      <c r="AB77" s="72">
        <f t="shared" si="64"/>
        <v>705</v>
      </c>
      <c r="AC77" s="72">
        <f t="shared" si="65"/>
        <v>675</v>
      </c>
      <c r="AD77" s="72">
        <f t="shared" si="66"/>
        <v>710</v>
      </c>
      <c r="AE77" s="72">
        <f t="shared" si="67"/>
        <v>557</v>
      </c>
      <c r="AF77" s="72">
        <f t="shared" si="68"/>
        <v>497</v>
      </c>
      <c r="AG77" s="72">
        <v>0</v>
      </c>
      <c r="AH77" s="121">
        <f t="shared" si="52"/>
        <v>2.6019999999999999</v>
      </c>
      <c r="AI77" s="121">
        <f t="shared" si="53"/>
        <v>1.0940000000000001</v>
      </c>
      <c r="AJ77" s="121">
        <f t="shared" si="69"/>
        <v>0.17300000000000007</v>
      </c>
      <c r="AK77" s="121">
        <f t="shared" si="54"/>
        <v>0.36500000000000021</v>
      </c>
      <c r="AL77" s="121">
        <f t="shared" si="70"/>
        <v>0.36500000000000021</v>
      </c>
      <c r="AM77" s="121">
        <f t="shared" si="71"/>
        <v>0.36500000000000021</v>
      </c>
      <c r="AN77" s="121">
        <f t="shared" si="72"/>
        <v>0.36500000000000021</v>
      </c>
      <c r="AO77" s="121">
        <f t="shared" si="73"/>
        <v>0.36500000000000021</v>
      </c>
      <c r="AP77" s="121">
        <f t="shared" si="74"/>
        <v>0.36500000000000021</v>
      </c>
      <c r="AQ77" s="121">
        <f t="shared" si="75"/>
        <v>0.36500000000000021</v>
      </c>
      <c r="AR77" s="1">
        <f t="shared" si="76"/>
        <v>0.74000000000000044</v>
      </c>
      <c r="AS77" s="1">
        <v>2.5</v>
      </c>
    </row>
    <row r="78" spans="1:45" x14ac:dyDescent="0.2">
      <c r="A78" s="1">
        <f t="shared" si="40"/>
        <v>2.5</v>
      </c>
      <c r="B78" s="1">
        <f t="shared" si="41"/>
        <v>5</v>
      </c>
      <c r="C78" s="1">
        <f t="shared" si="42"/>
        <v>1765</v>
      </c>
      <c r="D78" s="72">
        <v>75</v>
      </c>
      <c r="E78" s="72">
        <f t="shared" si="43"/>
        <v>1713</v>
      </c>
      <c r="F78" s="72">
        <f t="shared" si="44"/>
        <v>259</v>
      </c>
      <c r="G78" s="72">
        <f t="shared" si="45"/>
        <v>741</v>
      </c>
      <c r="H78" s="72">
        <f t="shared" si="46"/>
        <v>345</v>
      </c>
      <c r="I78" s="72">
        <f t="shared" si="47"/>
        <v>655</v>
      </c>
      <c r="J78" s="72">
        <v>0</v>
      </c>
      <c r="K78" s="72">
        <f t="shared" si="48"/>
        <v>507</v>
      </c>
      <c r="L78" s="72">
        <v>0</v>
      </c>
      <c r="M78" s="121">
        <f t="shared" si="49"/>
        <v>2.625</v>
      </c>
      <c r="N78" s="121">
        <f t="shared" si="50"/>
        <v>1.1140000000000001</v>
      </c>
      <c r="O78" s="121">
        <f t="shared" si="51"/>
        <v>0.17400000000000007</v>
      </c>
      <c r="P78" s="121">
        <f t="shared" si="55"/>
        <v>0.37000000000000022</v>
      </c>
      <c r="Q78" s="121">
        <f t="shared" si="56"/>
        <v>0.22200000000000014</v>
      </c>
      <c r="R78" s="121">
        <f t="shared" si="57"/>
        <v>0.22200000000000014</v>
      </c>
      <c r="S78" s="121">
        <f t="shared" si="58"/>
        <v>0.22200000000000014</v>
      </c>
      <c r="T78" s="121">
        <f t="shared" si="59"/>
        <v>0.22200000000000014</v>
      </c>
      <c r="U78" s="121">
        <f t="shared" si="60"/>
        <v>0.22200000000000014</v>
      </c>
      <c r="V78" s="121">
        <f t="shared" si="61"/>
        <v>0.22200000000000014</v>
      </c>
      <c r="W78" s="120"/>
      <c r="Y78" s="72">
        <v>75</v>
      </c>
      <c r="Z78" s="72">
        <f t="shared" si="62"/>
        <v>851</v>
      </c>
      <c r="AA78" s="72">
        <f t="shared" si="63"/>
        <v>259</v>
      </c>
      <c r="AB78" s="72">
        <f t="shared" si="64"/>
        <v>720</v>
      </c>
      <c r="AC78" s="72">
        <f t="shared" si="65"/>
        <v>690</v>
      </c>
      <c r="AD78" s="72">
        <f t="shared" si="66"/>
        <v>726</v>
      </c>
      <c r="AE78" s="72">
        <f t="shared" si="67"/>
        <v>569</v>
      </c>
      <c r="AF78" s="72">
        <f t="shared" si="68"/>
        <v>507</v>
      </c>
      <c r="AG78" s="72">
        <v>0</v>
      </c>
      <c r="AH78" s="121">
        <f t="shared" si="52"/>
        <v>2.625</v>
      </c>
      <c r="AI78" s="121">
        <f t="shared" si="53"/>
        <v>1.1140000000000001</v>
      </c>
      <c r="AJ78" s="121">
        <f t="shared" si="69"/>
        <v>0.17400000000000007</v>
      </c>
      <c r="AK78" s="121">
        <f t="shared" si="54"/>
        <v>0.37000000000000022</v>
      </c>
      <c r="AL78" s="121">
        <f t="shared" si="70"/>
        <v>0.37000000000000022</v>
      </c>
      <c r="AM78" s="121">
        <f t="shared" si="71"/>
        <v>0.37000000000000022</v>
      </c>
      <c r="AN78" s="121">
        <f t="shared" si="72"/>
        <v>0.37000000000000022</v>
      </c>
      <c r="AO78" s="121">
        <f t="shared" si="73"/>
        <v>0.37000000000000022</v>
      </c>
      <c r="AP78" s="121">
        <f t="shared" si="74"/>
        <v>0.37000000000000022</v>
      </c>
      <c r="AQ78" s="121">
        <f t="shared" si="75"/>
        <v>0.37000000000000022</v>
      </c>
      <c r="AR78" s="1">
        <f t="shared" si="76"/>
        <v>0.75000000000000044</v>
      </c>
      <c r="AS78" s="1">
        <v>2.5</v>
      </c>
    </row>
    <row r="79" spans="1:45" x14ac:dyDescent="0.2">
      <c r="A79" s="1">
        <f t="shared" si="40"/>
        <v>2.5</v>
      </c>
      <c r="B79" s="1">
        <f t="shared" si="41"/>
        <v>5</v>
      </c>
      <c r="C79" s="1">
        <f t="shared" si="42"/>
        <v>1797</v>
      </c>
      <c r="D79" s="72">
        <v>76</v>
      </c>
      <c r="E79" s="72">
        <f t="shared" si="43"/>
        <v>1747</v>
      </c>
      <c r="F79" s="72">
        <f t="shared" si="44"/>
        <v>264</v>
      </c>
      <c r="G79" s="72">
        <f t="shared" si="45"/>
        <v>760</v>
      </c>
      <c r="H79" s="72">
        <f t="shared" si="46"/>
        <v>352</v>
      </c>
      <c r="I79" s="72">
        <f t="shared" si="47"/>
        <v>672</v>
      </c>
      <c r="J79" s="72">
        <v>0</v>
      </c>
      <c r="K79" s="72">
        <f t="shared" si="48"/>
        <v>517</v>
      </c>
      <c r="L79" s="72">
        <v>0</v>
      </c>
      <c r="M79" s="121">
        <f t="shared" si="49"/>
        <v>2.6479999999999997</v>
      </c>
      <c r="N79" s="121">
        <f t="shared" si="50"/>
        <v>1.1340000000000001</v>
      </c>
      <c r="O79" s="121">
        <f t="shared" si="51"/>
        <v>0.17500000000000007</v>
      </c>
      <c r="P79" s="121">
        <f t="shared" si="55"/>
        <v>0.37500000000000022</v>
      </c>
      <c r="Q79" s="121">
        <f t="shared" si="56"/>
        <v>0.22500000000000014</v>
      </c>
      <c r="R79" s="121">
        <f t="shared" si="57"/>
        <v>0.22500000000000014</v>
      </c>
      <c r="S79" s="121">
        <f t="shared" si="58"/>
        <v>0.22500000000000014</v>
      </c>
      <c r="T79" s="121">
        <f t="shared" si="59"/>
        <v>0.22500000000000014</v>
      </c>
      <c r="U79" s="121">
        <f t="shared" si="60"/>
        <v>0.22500000000000014</v>
      </c>
      <c r="V79" s="121">
        <f t="shared" si="61"/>
        <v>0.22500000000000014</v>
      </c>
      <c r="W79" s="120"/>
      <c r="Y79" s="72">
        <v>76</v>
      </c>
      <c r="Z79" s="72">
        <f t="shared" si="62"/>
        <v>870</v>
      </c>
      <c r="AA79" s="72">
        <f t="shared" si="63"/>
        <v>264</v>
      </c>
      <c r="AB79" s="72">
        <f t="shared" si="64"/>
        <v>735</v>
      </c>
      <c r="AC79" s="72">
        <f t="shared" si="65"/>
        <v>705</v>
      </c>
      <c r="AD79" s="72">
        <f t="shared" si="66"/>
        <v>742</v>
      </c>
      <c r="AE79" s="72">
        <f t="shared" si="67"/>
        <v>581</v>
      </c>
      <c r="AF79" s="72">
        <f t="shared" si="68"/>
        <v>517</v>
      </c>
      <c r="AG79" s="72">
        <v>0</v>
      </c>
      <c r="AH79" s="121">
        <f t="shared" si="52"/>
        <v>2.6479999999999997</v>
      </c>
      <c r="AI79" s="121">
        <f t="shared" si="53"/>
        <v>1.1340000000000001</v>
      </c>
      <c r="AJ79" s="121">
        <f t="shared" si="69"/>
        <v>0.17500000000000007</v>
      </c>
      <c r="AK79" s="121">
        <f t="shared" si="54"/>
        <v>0.37500000000000022</v>
      </c>
      <c r="AL79" s="121">
        <f t="shared" si="70"/>
        <v>0.37500000000000022</v>
      </c>
      <c r="AM79" s="121">
        <f t="shared" si="71"/>
        <v>0.37500000000000022</v>
      </c>
      <c r="AN79" s="121">
        <f t="shared" si="72"/>
        <v>0.37500000000000022</v>
      </c>
      <c r="AO79" s="121">
        <f t="shared" si="73"/>
        <v>0.37500000000000022</v>
      </c>
      <c r="AP79" s="121">
        <f t="shared" si="74"/>
        <v>0.37500000000000022</v>
      </c>
      <c r="AQ79" s="121">
        <f t="shared" si="75"/>
        <v>0.37500000000000022</v>
      </c>
      <c r="AR79" s="1">
        <f t="shared" si="76"/>
        <v>0.76000000000000045</v>
      </c>
      <c r="AS79" s="1">
        <v>2.5</v>
      </c>
    </row>
    <row r="80" spans="1:45" x14ac:dyDescent="0.2">
      <c r="A80" s="1">
        <f t="shared" si="40"/>
        <v>2.5</v>
      </c>
      <c r="B80" s="1">
        <f t="shared" si="41"/>
        <v>5</v>
      </c>
      <c r="C80" s="1">
        <f t="shared" si="42"/>
        <v>1829</v>
      </c>
      <c r="D80" s="72">
        <v>77</v>
      </c>
      <c r="E80" s="72">
        <f t="shared" si="43"/>
        <v>1782</v>
      </c>
      <c r="F80" s="72">
        <f t="shared" si="44"/>
        <v>269</v>
      </c>
      <c r="G80" s="72">
        <f t="shared" si="45"/>
        <v>780</v>
      </c>
      <c r="H80" s="72">
        <f t="shared" si="46"/>
        <v>360</v>
      </c>
      <c r="I80" s="72">
        <f t="shared" si="47"/>
        <v>689</v>
      </c>
      <c r="J80" s="72">
        <v>0</v>
      </c>
      <c r="K80" s="72">
        <f t="shared" si="48"/>
        <v>527</v>
      </c>
      <c r="L80" s="72">
        <v>0</v>
      </c>
      <c r="M80" s="121">
        <f t="shared" si="49"/>
        <v>2.6709999999999998</v>
      </c>
      <c r="N80" s="121">
        <f t="shared" si="50"/>
        <v>1.1540000000000001</v>
      </c>
      <c r="O80" s="121">
        <f t="shared" si="51"/>
        <v>0.17600000000000007</v>
      </c>
      <c r="P80" s="121">
        <f t="shared" si="55"/>
        <v>0.38000000000000023</v>
      </c>
      <c r="Q80" s="121">
        <f t="shared" si="56"/>
        <v>0.22800000000000015</v>
      </c>
      <c r="R80" s="121">
        <f t="shared" si="57"/>
        <v>0.22800000000000015</v>
      </c>
      <c r="S80" s="121">
        <f t="shared" si="58"/>
        <v>0.22800000000000015</v>
      </c>
      <c r="T80" s="121">
        <f t="shared" si="59"/>
        <v>0.22800000000000015</v>
      </c>
      <c r="U80" s="121">
        <f t="shared" si="60"/>
        <v>0.22800000000000015</v>
      </c>
      <c r="V80" s="121">
        <f t="shared" si="61"/>
        <v>0.22800000000000015</v>
      </c>
      <c r="W80" s="120"/>
      <c r="Y80" s="72">
        <v>77</v>
      </c>
      <c r="Z80" s="72">
        <f t="shared" si="62"/>
        <v>889</v>
      </c>
      <c r="AA80" s="72">
        <f t="shared" si="63"/>
        <v>269</v>
      </c>
      <c r="AB80" s="72">
        <f t="shared" si="64"/>
        <v>751</v>
      </c>
      <c r="AC80" s="72">
        <f t="shared" si="65"/>
        <v>720</v>
      </c>
      <c r="AD80" s="72">
        <f t="shared" si="66"/>
        <v>758</v>
      </c>
      <c r="AE80" s="72">
        <f t="shared" si="67"/>
        <v>593</v>
      </c>
      <c r="AF80" s="72">
        <f t="shared" si="68"/>
        <v>527</v>
      </c>
      <c r="AG80" s="72">
        <v>0</v>
      </c>
      <c r="AH80" s="121">
        <f t="shared" si="52"/>
        <v>2.6709999999999998</v>
      </c>
      <c r="AI80" s="121">
        <f t="shared" si="53"/>
        <v>1.1540000000000001</v>
      </c>
      <c r="AJ80" s="121">
        <f t="shared" si="69"/>
        <v>0.17600000000000007</v>
      </c>
      <c r="AK80" s="121">
        <f t="shared" si="54"/>
        <v>0.38000000000000023</v>
      </c>
      <c r="AL80" s="121">
        <f t="shared" si="70"/>
        <v>0.38000000000000023</v>
      </c>
      <c r="AM80" s="121">
        <f t="shared" si="71"/>
        <v>0.38000000000000023</v>
      </c>
      <c r="AN80" s="121">
        <f t="shared" si="72"/>
        <v>0.38000000000000023</v>
      </c>
      <c r="AO80" s="121">
        <f t="shared" si="73"/>
        <v>0.38000000000000023</v>
      </c>
      <c r="AP80" s="121">
        <f t="shared" si="74"/>
        <v>0.38000000000000023</v>
      </c>
      <c r="AQ80" s="121">
        <f t="shared" si="75"/>
        <v>0.38000000000000023</v>
      </c>
      <c r="AR80" s="1">
        <f t="shared" si="76"/>
        <v>0.77000000000000046</v>
      </c>
      <c r="AS80" s="1">
        <v>2.5</v>
      </c>
    </row>
    <row r="81" spans="1:45" x14ac:dyDescent="0.2">
      <c r="A81" s="1">
        <f t="shared" si="40"/>
        <v>2.5</v>
      </c>
      <c r="B81" s="1">
        <f t="shared" si="41"/>
        <v>5</v>
      </c>
      <c r="C81" s="1">
        <f t="shared" si="42"/>
        <v>1860</v>
      </c>
      <c r="D81" s="72">
        <v>78</v>
      </c>
      <c r="E81" s="72">
        <f t="shared" si="43"/>
        <v>1816</v>
      </c>
      <c r="F81" s="72">
        <f t="shared" si="44"/>
        <v>274</v>
      </c>
      <c r="G81" s="72">
        <f t="shared" si="45"/>
        <v>799</v>
      </c>
      <c r="H81" s="72">
        <f t="shared" si="46"/>
        <v>367</v>
      </c>
      <c r="I81" s="72">
        <f t="shared" si="47"/>
        <v>706</v>
      </c>
      <c r="J81" s="72">
        <v>0</v>
      </c>
      <c r="K81" s="72">
        <f t="shared" si="48"/>
        <v>538</v>
      </c>
      <c r="L81" s="72">
        <v>0</v>
      </c>
      <c r="M81" s="121">
        <f t="shared" si="49"/>
        <v>2.694</v>
      </c>
      <c r="N81" s="121">
        <f t="shared" si="50"/>
        <v>1.1760000000000002</v>
      </c>
      <c r="O81" s="121">
        <f t="shared" si="51"/>
        <v>0.17700000000000007</v>
      </c>
      <c r="P81" s="121">
        <f t="shared" si="55"/>
        <v>0.38500000000000023</v>
      </c>
      <c r="Q81" s="121">
        <f t="shared" si="56"/>
        <v>0.23100000000000015</v>
      </c>
      <c r="R81" s="121">
        <f t="shared" si="57"/>
        <v>0.23100000000000015</v>
      </c>
      <c r="S81" s="121">
        <f t="shared" si="58"/>
        <v>0.23100000000000015</v>
      </c>
      <c r="T81" s="121">
        <f t="shared" si="59"/>
        <v>0.23100000000000015</v>
      </c>
      <c r="U81" s="121">
        <f t="shared" si="60"/>
        <v>0.23100000000000015</v>
      </c>
      <c r="V81" s="121">
        <f t="shared" si="61"/>
        <v>0.23100000000000015</v>
      </c>
      <c r="W81" s="120"/>
      <c r="Y81" s="72">
        <v>78</v>
      </c>
      <c r="Z81" s="72">
        <f t="shared" si="62"/>
        <v>908</v>
      </c>
      <c r="AA81" s="72">
        <f t="shared" si="63"/>
        <v>274</v>
      </c>
      <c r="AB81" s="72">
        <f t="shared" si="64"/>
        <v>767</v>
      </c>
      <c r="AC81" s="72">
        <f t="shared" si="65"/>
        <v>735</v>
      </c>
      <c r="AD81" s="72">
        <f t="shared" si="66"/>
        <v>774</v>
      </c>
      <c r="AE81" s="72">
        <f t="shared" si="67"/>
        <v>605</v>
      </c>
      <c r="AF81" s="72">
        <f t="shared" si="68"/>
        <v>538</v>
      </c>
      <c r="AG81" s="72">
        <v>0</v>
      </c>
      <c r="AH81" s="121">
        <f t="shared" si="52"/>
        <v>2.694</v>
      </c>
      <c r="AI81" s="121">
        <f t="shared" si="53"/>
        <v>1.1760000000000002</v>
      </c>
      <c r="AJ81" s="121">
        <f t="shared" si="69"/>
        <v>0.17700000000000007</v>
      </c>
      <c r="AK81" s="121">
        <f t="shared" si="54"/>
        <v>0.38500000000000023</v>
      </c>
      <c r="AL81" s="121">
        <f t="shared" si="70"/>
        <v>0.38500000000000023</v>
      </c>
      <c r="AM81" s="121">
        <f t="shared" si="71"/>
        <v>0.38500000000000023</v>
      </c>
      <c r="AN81" s="121">
        <f t="shared" si="72"/>
        <v>0.38500000000000023</v>
      </c>
      <c r="AO81" s="121">
        <f t="shared" si="73"/>
        <v>0.38500000000000023</v>
      </c>
      <c r="AP81" s="121">
        <f t="shared" si="74"/>
        <v>0.38500000000000023</v>
      </c>
      <c r="AQ81" s="121">
        <f t="shared" si="75"/>
        <v>0.38500000000000023</v>
      </c>
      <c r="AR81" s="1">
        <f t="shared" si="76"/>
        <v>0.78000000000000047</v>
      </c>
      <c r="AS81" s="1">
        <v>2.5</v>
      </c>
    </row>
    <row r="82" spans="1:45" x14ac:dyDescent="0.2">
      <c r="A82" s="1">
        <f t="shared" si="40"/>
        <v>2.5</v>
      </c>
      <c r="B82" s="1">
        <f t="shared" si="41"/>
        <v>5</v>
      </c>
      <c r="C82" s="1">
        <f t="shared" si="42"/>
        <v>1891</v>
      </c>
      <c r="D82" s="72">
        <v>79</v>
      </c>
      <c r="E82" s="72">
        <f t="shared" si="43"/>
        <v>1850</v>
      </c>
      <c r="F82" s="72">
        <f t="shared" si="44"/>
        <v>279</v>
      </c>
      <c r="G82" s="72">
        <f t="shared" si="45"/>
        <v>819</v>
      </c>
      <c r="H82" s="72">
        <f t="shared" si="46"/>
        <v>375</v>
      </c>
      <c r="I82" s="72">
        <f t="shared" si="47"/>
        <v>724</v>
      </c>
      <c r="J82" s="72">
        <v>0</v>
      </c>
      <c r="K82" s="72">
        <f t="shared" si="48"/>
        <v>549</v>
      </c>
      <c r="L82" s="72">
        <v>0</v>
      </c>
      <c r="M82" s="121">
        <f t="shared" si="49"/>
        <v>2.7170000000000001</v>
      </c>
      <c r="N82" s="121">
        <f t="shared" si="50"/>
        <v>1.1980000000000002</v>
      </c>
      <c r="O82" s="121">
        <f t="shared" si="51"/>
        <v>0.17800000000000007</v>
      </c>
      <c r="P82" s="121">
        <f t="shared" si="55"/>
        <v>0.39000000000000024</v>
      </c>
      <c r="Q82" s="121">
        <f t="shared" si="56"/>
        <v>0.23400000000000015</v>
      </c>
      <c r="R82" s="121">
        <f t="shared" si="57"/>
        <v>0.23400000000000015</v>
      </c>
      <c r="S82" s="121">
        <f t="shared" si="58"/>
        <v>0.23400000000000015</v>
      </c>
      <c r="T82" s="121">
        <f t="shared" si="59"/>
        <v>0.23400000000000015</v>
      </c>
      <c r="U82" s="121">
        <f t="shared" si="60"/>
        <v>0.23400000000000015</v>
      </c>
      <c r="V82" s="121">
        <f t="shared" si="61"/>
        <v>0.23400000000000015</v>
      </c>
      <c r="W82" s="120"/>
      <c r="Y82" s="72">
        <v>79</v>
      </c>
      <c r="Z82" s="72">
        <f t="shared" si="62"/>
        <v>927</v>
      </c>
      <c r="AA82" s="72">
        <f t="shared" si="63"/>
        <v>279</v>
      </c>
      <c r="AB82" s="72">
        <f t="shared" si="64"/>
        <v>783</v>
      </c>
      <c r="AC82" s="72">
        <f t="shared" si="65"/>
        <v>750</v>
      </c>
      <c r="AD82" s="72">
        <f t="shared" si="66"/>
        <v>790</v>
      </c>
      <c r="AE82" s="72">
        <f t="shared" si="67"/>
        <v>617</v>
      </c>
      <c r="AF82" s="72">
        <f t="shared" si="68"/>
        <v>549</v>
      </c>
      <c r="AG82" s="72">
        <v>0</v>
      </c>
      <c r="AH82" s="121">
        <f t="shared" si="52"/>
        <v>2.7170000000000001</v>
      </c>
      <c r="AI82" s="121">
        <f t="shared" si="53"/>
        <v>1.1980000000000002</v>
      </c>
      <c r="AJ82" s="121">
        <f t="shared" si="69"/>
        <v>0.17800000000000007</v>
      </c>
      <c r="AK82" s="121">
        <f t="shared" si="54"/>
        <v>0.39000000000000024</v>
      </c>
      <c r="AL82" s="121">
        <f t="shared" si="70"/>
        <v>0.39000000000000024</v>
      </c>
      <c r="AM82" s="121">
        <f t="shared" si="71"/>
        <v>0.39000000000000024</v>
      </c>
      <c r="AN82" s="121">
        <f t="shared" si="72"/>
        <v>0.39000000000000024</v>
      </c>
      <c r="AO82" s="121">
        <f t="shared" si="73"/>
        <v>0.39000000000000024</v>
      </c>
      <c r="AP82" s="121">
        <f t="shared" si="74"/>
        <v>0.39000000000000024</v>
      </c>
      <c r="AQ82" s="121">
        <f t="shared" si="75"/>
        <v>0.39000000000000024</v>
      </c>
      <c r="AR82" s="1">
        <f t="shared" si="76"/>
        <v>0.79000000000000048</v>
      </c>
      <c r="AS82" s="1">
        <v>2.5</v>
      </c>
    </row>
    <row r="83" spans="1:45" x14ac:dyDescent="0.2">
      <c r="A83" s="1">
        <f t="shared" si="40"/>
        <v>2.5</v>
      </c>
      <c r="B83" s="1">
        <f t="shared" si="41"/>
        <v>5</v>
      </c>
      <c r="C83" s="1">
        <f t="shared" si="42"/>
        <v>1922</v>
      </c>
      <c r="D83" s="72">
        <v>80</v>
      </c>
      <c r="E83" s="72">
        <f t="shared" si="43"/>
        <v>1885</v>
      </c>
      <c r="F83" s="72">
        <f t="shared" si="44"/>
        <v>284</v>
      </c>
      <c r="G83" s="72">
        <f t="shared" si="45"/>
        <v>839</v>
      </c>
      <c r="H83" s="72">
        <f t="shared" si="46"/>
        <v>382</v>
      </c>
      <c r="I83" s="72">
        <f t="shared" si="47"/>
        <v>741</v>
      </c>
      <c r="J83" s="72">
        <v>0</v>
      </c>
      <c r="K83" s="72">
        <f t="shared" si="48"/>
        <v>560</v>
      </c>
      <c r="L83" s="72">
        <v>0</v>
      </c>
      <c r="M83" s="121">
        <f t="shared" si="49"/>
        <v>2.74</v>
      </c>
      <c r="N83" s="121">
        <f t="shared" si="50"/>
        <v>1.2200000000000002</v>
      </c>
      <c r="O83" s="121">
        <f t="shared" si="51"/>
        <v>0.17900000000000008</v>
      </c>
      <c r="P83" s="121">
        <f t="shared" si="55"/>
        <v>0.39500000000000024</v>
      </c>
      <c r="Q83" s="121">
        <f t="shared" si="56"/>
        <v>0.23700000000000015</v>
      </c>
      <c r="R83" s="121">
        <f t="shared" si="57"/>
        <v>0.23700000000000015</v>
      </c>
      <c r="S83" s="121">
        <f t="shared" si="58"/>
        <v>0.23700000000000015</v>
      </c>
      <c r="T83" s="121">
        <f t="shared" si="59"/>
        <v>0.23700000000000015</v>
      </c>
      <c r="U83" s="121">
        <f t="shared" si="60"/>
        <v>0.23700000000000015</v>
      </c>
      <c r="V83" s="121">
        <f t="shared" si="61"/>
        <v>0.23700000000000015</v>
      </c>
      <c r="W83" s="120"/>
      <c r="Y83" s="72">
        <v>80</v>
      </c>
      <c r="Z83" s="72">
        <f t="shared" si="62"/>
        <v>946</v>
      </c>
      <c r="AA83" s="72">
        <f t="shared" si="63"/>
        <v>284</v>
      </c>
      <c r="AB83" s="72">
        <f t="shared" si="64"/>
        <v>799</v>
      </c>
      <c r="AC83" s="72">
        <f t="shared" si="65"/>
        <v>765</v>
      </c>
      <c r="AD83" s="72">
        <f t="shared" si="66"/>
        <v>806</v>
      </c>
      <c r="AE83" s="72">
        <f t="shared" si="67"/>
        <v>629</v>
      </c>
      <c r="AF83" s="72">
        <f t="shared" si="68"/>
        <v>560</v>
      </c>
      <c r="AG83" s="72">
        <v>0</v>
      </c>
      <c r="AH83" s="121">
        <f t="shared" si="52"/>
        <v>2.74</v>
      </c>
      <c r="AI83" s="121">
        <f t="shared" si="53"/>
        <v>1.2200000000000002</v>
      </c>
      <c r="AJ83" s="121">
        <f t="shared" si="69"/>
        <v>0.17900000000000008</v>
      </c>
      <c r="AK83" s="121">
        <f t="shared" si="54"/>
        <v>0.39500000000000024</v>
      </c>
      <c r="AL83" s="121">
        <f t="shared" si="70"/>
        <v>0.39500000000000024</v>
      </c>
      <c r="AM83" s="121">
        <f t="shared" si="71"/>
        <v>0.39500000000000024</v>
      </c>
      <c r="AN83" s="121">
        <f t="shared" si="72"/>
        <v>0.39500000000000024</v>
      </c>
      <c r="AO83" s="121">
        <f t="shared" si="73"/>
        <v>0.39500000000000024</v>
      </c>
      <c r="AP83" s="121">
        <f t="shared" si="74"/>
        <v>0.39500000000000024</v>
      </c>
      <c r="AQ83" s="121">
        <f t="shared" si="75"/>
        <v>0.39500000000000024</v>
      </c>
      <c r="AR83" s="1">
        <f t="shared" si="76"/>
        <v>0.80000000000000049</v>
      </c>
      <c r="AS83" s="1">
        <v>2.5</v>
      </c>
    </row>
    <row r="84" spans="1:45" x14ac:dyDescent="0.2">
      <c r="A84" s="1">
        <f t="shared" si="40"/>
        <v>2.5</v>
      </c>
      <c r="B84" s="1">
        <f t="shared" si="41"/>
        <v>5</v>
      </c>
      <c r="C84" s="1">
        <f t="shared" si="42"/>
        <v>1952</v>
      </c>
      <c r="D84" s="72">
        <v>81</v>
      </c>
      <c r="E84" s="72">
        <f t="shared" si="43"/>
        <v>1918</v>
      </c>
      <c r="F84" s="72">
        <f t="shared" si="44"/>
        <v>289</v>
      </c>
      <c r="G84" s="72">
        <f t="shared" si="45"/>
        <v>860</v>
      </c>
      <c r="H84" s="72">
        <f t="shared" si="46"/>
        <v>390</v>
      </c>
      <c r="I84" s="72">
        <f t="shared" si="47"/>
        <v>759</v>
      </c>
      <c r="J84" s="72">
        <v>0</v>
      </c>
      <c r="K84" s="72">
        <f t="shared" si="48"/>
        <v>571</v>
      </c>
      <c r="L84" s="72">
        <v>0</v>
      </c>
      <c r="M84" s="121">
        <f t="shared" si="49"/>
        <v>2.7629999999999999</v>
      </c>
      <c r="N84" s="121">
        <f t="shared" si="50"/>
        <v>1.242</v>
      </c>
      <c r="O84" s="121">
        <f t="shared" si="51"/>
        <v>0.18000000000000008</v>
      </c>
      <c r="P84" s="121">
        <f t="shared" si="55"/>
        <v>0.40000000000000024</v>
      </c>
      <c r="Q84" s="121">
        <f t="shared" si="56"/>
        <v>0.24000000000000016</v>
      </c>
      <c r="R84" s="121">
        <f t="shared" si="57"/>
        <v>0.24000000000000016</v>
      </c>
      <c r="S84" s="121">
        <f t="shared" si="58"/>
        <v>0.24000000000000016</v>
      </c>
      <c r="T84" s="121">
        <f t="shared" si="59"/>
        <v>0.24000000000000016</v>
      </c>
      <c r="U84" s="121">
        <f t="shared" si="60"/>
        <v>0.24000000000000016</v>
      </c>
      <c r="V84" s="121">
        <f t="shared" si="61"/>
        <v>0.24000000000000016</v>
      </c>
      <c r="W84" s="120"/>
      <c r="Y84" s="72">
        <v>81</v>
      </c>
      <c r="Z84" s="72">
        <f t="shared" si="62"/>
        <v>965</v>
      </c>
      <c r="AA84" s="72">
        <f t="shared" si="63"/>
        <v>289</v>
      </c>
      <c r="AB84" s="72">
        <f t="shared" si="64"/>
        <v>815</v>
      </c>
      <c r="AC84" s="72">
        <f t="shared" si="65"/>
        <v>780</v>
      </c>
      <c r="AD84" s="72">
        <f t="shared" si="66"/>
        <v>822</v>
      </c>
      <c r="AE84" s="72">
        <f t="shared" si="67"/>
        <v>641</v>
      </c>
      <c r="AF84" s="72">
        <f t="shared" si="68"/>
        <v>571</v>
      </c>
      <c r="AG84" s="72">
        <v>0</v>
      </c>
      <c r="AH84" s="121">
        <f t="shared" si="52"/>
        <v>2.7629999999999999</v>
      </c>
      <c r="AI84" s="121">
        <f t="shared" si="53"/>
        <v>1.242</v>
      </c>
      <c r="AJ84" s="121">
        <f t="shared" si="69"/>
        <v>0.18000000000000008</v>
      </c>
      <c r="AK84" s="121">
        <f t="shared" si="54"/>
        <v>0.40000000000000024</v>
      </c>
      <c r="AL84" s="121">
        <f t="shared" si="70"/>
        <v>0.40000000000000024</v>
      </c>
      <c r="AM84" s="121">
        <f t="shared" si="71"/>
        <v>0.40000000000000024</v>
      </c>
      <c r="AN84" s="121">
        <f t="shared" si="72"/>
        <v>0.40000000000000024</v>
      </c>
      <c r="AO84" s="121">
        <f t="shared" si="73"/>
        <v>0.40000000000000024</v>
      </c>
      <c r="AP84" s="121">
        <f t="shared" si="74"/>
        <v>0.40000000000000024</v>
      </c>
      <c r="AQ84" s="121">
        <f t="shared" si="75"/>
        <v>0.40000000000000024</v>
      </c>
      <c r="AR84" s="1">
        <f t="shared" si="76"/>
        <v>0.8100000000000005</v>
      </c>
      <c r="AS84" s="1">
        <v>2.5</v>
      </c>
    </row>
    <row r="85" spans="1:45" x14ac:dyDescent="0.2">
      <c r="A85" s="1">
        <f t="shared" si="40"/>
        <v>2.5</v>
      </c>
      <c r="B85" s="1">
        <f t="shared" si="41"/>
        <v>5</v>
      </c>
      <c r="C85" s="1">
        <f t="shared" si="42"/>
        <v>1982</v>
      </c>
      <c r="D85" s="72">
        <v>82</v>
      </c>
      <c r="E85" s="72">
        <f t="shared" si="43"/>
        <v>1952</v>
      </c>
      <c r="F85" s="72">
        <f t="shared" si="44"/>
        <v>294</v>
      </c>
      <c r="G85" s="72">
        <f t="shared" si="45"/>
        <v>880</v>
      </c>
      <c r="H85" s="72">
        <f t="shared" si="46"/>
        <v>397</v>
      </c>
      <c r="I85" s="72">
        <f t="shared" si="47"/>
        <v>778</v>
      </c>
      <c r="J85" s="72">
        <v>0</v>
      </c>
      <c r="K85" s="72">
        <f t="shared" si="48"/>
        <v>582</v>
      </c>
      <c r="L85" s="72">
        <v>0</v>
      </c>
      <c r="M85" s="121">
        <f t="shared" si="49"/>
        <v>2.786</v>
      </c>
      <c r="N85" s="121">
        <f t="shared" si="50"/>
        <v>1.264</v>
      </c>
      <c r="O85" s="121">
        <f t="shared" si="51"/>
        <v>0.18100000000000008</v>
      </c>
      <c r="P85" s="121">
        <f t="shared" si="55"/>
        <v>0.40500000000000025</v>
      </c>
      <c r="Q85" s="121">
        <f t="shared" si="56"/>
        <v>0.24300000000000016</v>
      </c>
      <c r="R85" s="121">
        <f t="shared" si="57"/>
        <v>0.24300000000000016</v>
      </c>
      <c r="S85" s="121">
        <f t="shared" si="58"/>
        <v>0.24300000000000016</v>
      </c>
      <c r="T85" s="121">
        <f t="shared" si="59"/>
        <v>0.24300000000000016</v>
      </c>
      <c r="U85" s="121">
        <f t="shared" si="60"/>
        <v>0.24300000000000016</v>
      </c>
      <c r="V85" s="121">
        <f t="shared" si="61"/>
        <v>0.24300000000000016</v>
      </c>
      <c r="W85" s="120"/>
      <c r="Y85" s="72">
        <v>82</v>
      </c>
      <c r="Z85" s="72">
        <f t="shared" si="62"/>
        <v>985</v>
      </c>
      <c r="AA85" s="72">
        <f t="shared" si="63"/>
        <v>294</v>
      </c>
      <c r="AB85" s="72">
        <f t="shared" si="64"/>
        <v>831</v>
      </c>
      <c r="AC85" s="72">
        <f t="shared" si="65"/>
        <v>795</v>
      </c>
      <c r="AD85" s="72">
        <f t="shared" si="66"/>
        <v>838</v>
      </c>
      <c r="AE85" s="72">
        <f t="shared" si="67"/>
        <v>653</v>
      </c>
      <c r="AF85" s="72">
        <f t="shared" si="68"/>
        <v>582</v>
      </c>
      <c r="AG85" s="72">
        <v>0</v>
      </c>
      <c r="AH85" s="121">
        <f t="shared" si="52"/>
        <v>2.786</v>
      </c>
      <c r="AI85" s="121">
        <f t="shared" si="53"/>
        <v>1.264</v>
      </c>
      <c r="AJ85" s="121">
        <f t="shared" si="69"/>
        <v>0.18100000000000008</v>
      </c>
      <c r="AK85" s="121">
        <f t="shared" si="54"/>
        <v>0.40500000000000025</v>
      </c>
      <c r="AL85" s="121">
        <f t="shared" si="70"/>
        <v>0.40500000000000025</v>
      </c>
      <c r="AM85" s="121">
        <f t="shared" si="71"/>
        <v>0.40500000000000025</v>
      </c>
      <c r="AN85" s="121">
        <f t="shared" si="72"/>
        <v>0.40500000000000025</v>
      </c>
      <c r="AO85" s="121">
        <f t="shared" si="73"/>
        <v>0.40500000000000025</v>
      </c>
      <c r="AP85" s="121">
        <f t="shared" si="74"/>
        <v>0.40500000000000025</v>
      </c>
      <c r="AQ85" s="121">
        <f t="shared" si="75"/>
        <v>0.40500000000000025</v>
      </c>
      <c r="AR85" s="1">
        <f t="shared" si="76"/>
        <v>0.82000000000000051</v>
      </c>
      <c r="AS85" s="1">
        <v>2.5</v>
      </c>
    </row>
    <row r="86" spans="1:45" x14ac:dyDescent="0.2">
      <c r="A86" s="1">
        <f t="shared" si="40"/>
        <v>2.5</v>
      </c>
      <c r="B86" s="1">
        <f t="shared" si="41"/>
        <v>5</v>
      </c>
      <c r="C86" s="1">
        <f t="shared" si="42"/>
        <v>2015</v>
      </c>
      <c r="D86" s="72">
        <v>83</v>
      </c>
      <c r="E86" s="72">
        <f t="shared" si="43"/>
        <v>1987</v>
      </c>
      <c r="F86" s="72">
        <f t="shared" si="44"/>
        <v>299</v>
      </c>
      <c r="G86" s="72">
        <f t="shared" si="45"/>
        <v>902</v>
      </c>
      <c r="H86" s="72">
        <f t="shared" si="46"/>
        <v>405</v>
      </c>
      <c r="I86" s="72">
        <f t="shared" si="47"/>
        <v>797</v>
      </c>
      <c r="J86" s="72">
        <v>0</v>
      </c>
      <c r="K86" s="72">
        <f t="shared" si="48"/>
        <v>593</v>
      </c>
      <c r="L86" s="72">
        <v>0</v>
      </c>
      <c r="M86" s="121">
        <f t="shared" si="49"/>
        <v>2.8089999999999997</v>
      </c>
      <c r="N86" s="121">
        <f t="shared" si="50"/>
        <v>1.286</v>
      </c>
      <c r="O86" s="121">
        <f t="shared" si="51"/>
        <v>0.18200000000000008</v>
      </c>
      <c r="P86" s="121">
        <f t="shared" si="55"/>
        <v>0.41000000000000025</v>
      </c>
      <c r="Q86" s="121">
        <f t="shared" si="56"/>
        <v>0.24600000000000016</v>
      </c>
      <c r="R86" s="121">
        <f t="shared" si="57"/>
        <v>0.24600000000000016</v>
      </c>
      <c r="S86" s="121">
        <f t="shared" si="58"/>
        <v>0.24600000000000016</v>
      </c>
      <c r="T86" s="121">
        <f t="shared" si="59"/>
        <v>0.24600000000000016</v>
      </c>
      <c r="U86" s="121">
        <f t="shared" si="60"/>
        <v>0.24600000000000016</v>
      </c>
      <c r="V86" s="121">
        <f t="shared" si="61"/>
        <v>0.24600000000000016</v>
      </c>
      <c r="W86" s="120"/>
      <c r="Y86" s="72">
        <v>83</v>
      </c>
      <c r="Z86" s="72">
        <f t="shared" si="62"/>
        <v>1005</v>
      </c>
      <c r="AA86" s="72">
        <f t="shared" si="63"/>
        <v>299</v>
      </c>
      <c r="AB86" s="72">
        <f t="shared" si="64"/>
        <v>847</v>
      </c>
      <c r="AC86" s="72">
        <f t="shared" si="65"/>
        <v>810</v>
      </c>
      <c r="AD86" s="72">
        <f t="shared" si="66"/>
        <v>855</v>
      </c>
      <c r="AE86" s="72">
        <f t="shared" si="67"/>
        <v>665</v>
      </c>
      <c r="AF86" s="72">
        <f t="shared" si="68"/>
        <v>593</v>
      </c>
      <c r="AG86" s="72">
        <v>0</v>
      </c>
      <c r="AH86" s="121">
        <f t="shared" si="52"/>
        <v>2.8089999999999997</v>
      </c>
      <c r="AI86" s="121">
        <f t="shared" si="53"/>
        <v>1.286</v>
      </c>
      <c r="AJ86" s="121">
        <f t="shared" si="69"/>
        <v>0.18200000000000008</v>
      </c>
      <c r="AK86" s="121">
        <f t="shared" si="54"/>
        <v>0.41000000000000025</v>
      </c>
      <c r="AL86" s="121">
        <f t="shared" si="70"/>
        <v>0.41000000000000025</v>
      </c>
      <c r="AM86" s="121">
        <f t="shared" si="71"/>
        <v>0.41000000000000025</v>
      </c>
      <c r="AN86" s="121">
        <f t="shared" si="72"/>
        <v>0.41000000000000025</v>
      </c>
      <c r="AO86" s="121">
        <f t="shared" si="73"/>
        <v>0.41000000000000025</v>
      </c>
      <c r="AP86" s="121">
        <f t="shared" si="74"/>
        <v>0.41000000000000025</v>
      </c>
      <c r="AQ86" s="121">
        <f t="shared" si="75"/>
        <v>0.41000000000000025</v>
      </c>
      <c r="AR86" s="1">
        <f t="shared" si="76"/>
        <v>0.83000000000000052</v>
      </c>
      <c r="AS86" s="1">
        <v>2.5</v>
      </c>
    </row>
    <row r="87" spans="1:45" x14ac:dyDescent="0.2">
      <c r="A87" s="1">
        <f t="shared" si="40"/>
        <v>2.5</v>
      </c>
      <c r="B87" s="1">
        <f t="shared" si="41"/>
        <v>5</v>
      </c>
      <c r="C87" s="1">
        <f t="shared" si="42"/>
        <v>2046</v>
      </c>
      <c r="D87" s="72">
        <v>84</v>
      </c>
      <c r="E87" s="72">
        <f t="shared" si="43"/>
        <v>2021</v>
      </c>
      <c r="F87" s="72">
        <f t="shared" si="44"/>
        <v>304</v>
      </c>
      <c r="G87" s="72">
        <f t="shared" si="45"/>
        <v>924</v>
      </c>
      <c r="H87" s="72">
        <f t="shared" si="46"/>
        <v>413</v>
      </c>
      <c r="I87" s="72">
        <f t="shared" si="47"/>
        <v>816</v>
      </c>
      <c r="J87" s="72">
        <v>0</v>
      </c>
      <c r="K87" s="72">
        <f t="shared" si="48"/>
        <v>604</v>
      </c>
      <c r="L87" s="72">
        <v>0</v>
      </c>
      <c r="M87" s="121">
        <f t="shared" si="49"/>
        <v>2.8319999999999999</v>
      </c>
      <c r="N87" s="121">
        <f t="shared" si="50"/>
        <v>1.3080000000000001</v>
      </c>
      <c r="O87" s="121">
        <f t="shared" si="51"/>
        <v>0.18300000000000008</v>
      </c>
      <c r="P87" s="121">
        <f t="shared" si="55"/>
        <v>0.41500000000000026</v>
      </c>
      <c r="Q87" s="121">
        <f t="shared" si="56"/>
        <v>0.24900000000000017</v>
      </c>
      <c r="R87" s="121">
        <f t="shared" si="57"/>
        <v>0.24900000000000017</v>
      </c>
      <c r="S87" s="121">
        <f t="shared" si="58"/>
        <v>0.24900000000000017</v>
      </c>
      <c r="T87" s="121">
        <f t="shared" si="59"/>
        <v>0.24900000000000017</v>
      </c>
      <c r="U87" s="121">
        <f t="shared" si="60"/>
        <v>0.24900000000000017</v>
      </c>
      <c r="V87" s="121">
        <f t="shared" si="61"/>
        <v>0.24900000000000017</v>
      </c>
      <c r="W87" s="120"/>
      <c r="Y87" s="72">
        <v>84</v>
      </c>
      <c r="Z87" s="72">
        <f t="shared" si="62"/>
        <v>1025</v>
      </c>
      <c r="AA87" s="72">
        <f t="shared" si="63"/>
        <v>304</v>
      </c>
      <c r="AB87" s="72">
        <f t="shared" si="64"/>
        <v>863</v>
      </c>
      <c r="AC87" s="72">
        <f t="shared" si="65"/>
        <v>826</v>
      </c>
      <c r="AD87" s="72">
        <f t="shared" si="66"/>
        <v>872</v>
      </c>
      <c r="AE87" s="72">
        <f t="shared" si="67"/>
        <v>677</v>
      </c>
      <c r="AF87" s="72">
        <f t="shared" si="68"/>
        <v>604</v>
      </c>
      <c r="AG87" s="72">
        <v>0</v>
      </c>
      <c r="AH87" s="121">
        <f t="shared" si="52"/>
        <v>2.8319999999999999</v>
      </c>
      <c r="AI87" s="121">
        <f t="shared" si="53"/>
        <v>1.3080000000000001</v>
      </c>
      <c r="AJ87" s="121">
        <f t="shared" si="69"/>
        <v>0.18300000000000008</v>
      </c>
      <c r="AK87" s="121">
        <f t="shared" si="54"/>
        <v>0.41500000000000026</v>
      </c>
      <c r="AL87" s="121">
        <f t="shared" si="70"/>
        <v>0.41500000000000026</v>
      </c>
      <c r="AM87" s="121">
        <f t="shared" si="71"/>
        <v>0.41500000000000026</v>
      </c>
      <c r="AN87" s="121">
        <f t="shared" si="72"/>
        <v>0.41500000000000026</v>
      </c>
      <c r="AO87" s="121">
        <f t="shared" si="73"/>
        <v>0.41500000000000026</v>
      </c>
      <c r="AP87" s="121">
        <f t="shared" si="74"/>
        <v>0.41500000000000026</v>
      </c>
      <c r="AQ87" s="121">
        <f t="shared" si="75"/>
        <v>0.41500000000000026</v>
      </c>
      <c r="AR87" s="1">
        <f t="shared" si="76"/>
        <v>0.84000000000000052</v>
      </c>
      <c r="AS87" s="1">
        <v>2.5</v>
      </c>
    </row>
    <row r="88" spans="1:45" x14ac:dyDescent="0.2">
      <c r="A88" s="1">
        <f t="shared" si="40"/>
        <v>2.5</v>
      </c>
      <c r="B88" s="1">
        <f t="shared" si="41"/>
        <v>5</v>
      </c>
      <c r="C88" s="1">
        <f t="shared" si="42"/>
        <v>2078</v>
      </c>
      <c r="D88" s="72">
        <v>85</v>
      </c>
      <c r="E88" s="72">
        <f t="shared" si="43"/>
        <v>2057</v>
      </c>
      <c r="F88" s="72">
        <f t="shared" si="44"/>
        <v>309</v>
      </c>
      <c r="G88" s="72">
        <f t="shared" si="45"/>
        <v>946</v>
      </c>
      <c r="H88" s="72">
        <f t="shared" si="46"/>
        <v>421</v>
      </c>
      <c r="I88" s="72">
        <f t="shared" si="47"/>
        <v>835</v>
      </c>
      <c r="J88" s="72">
        <v>0</v>
      </c>
      <c r="K88" s="72">
        <f t="shared" si="48"/>
        <v>615</v>
      </c>
      <c r="L88" s="72">
        <v>0</v>
      </c>
      <c r="M88" s="121">
        <f t="shared" si="49"/>
        <v>2.8549999999999995</v>
      </c>
      <c r="N88" s="121">
        <f t="shared" si="50"/>
        <v>1.33</v>
      </c>
      <c r="O88" s="121">
        <f t="shared" si="51"/>
        <v>0.18400000000000008</v>
      </c>
      <c r="P88" s="121">
        <f t="shared" si="55"/>
        <v>0.42000000000000026</v>
      </c>
      <c r="Q88" s="121">
        <f t="shared" si="56"/>
        <v>0.25200000000000017</v>
      </c>
      <c r="R88" s="121">
        <f t="shared" si="57"/>
        <v>0.25200000000000017</v>
      </c>
      <c r="S88" s="121">
        <f t="shared" si="58"/>
        <v>0.25200000000000017</v>
      </c>
      <c r="T88" s="121">
        <f t="shared" si="59"/>
        <v>0.25200000000000017</v>
      </c>
      <c r="U88" s="121">
        <f t="shared" si="60"/>
        <v>0.25200000000000017</v>
      </c>
      <c r="V88" s="121">
        <f t="shared" si="61"/>
        <v>0.25200000000000017</v>
      </c>
      <c r="W88" s="120"/>
      <c r="Y88" s="72">
        <v>85</v>
      </c>
      <c r="Z88" s="72">
        <f t="shared" si="62"/>
        <v>1045</v>
      </c>
      <c r="AA88" s="72">
        <f t="shared" si="63"/>
        <v>309</v>
      </c>
      <c r="AB88" s="72">
        <f t="shared" si="64"/>
        <v>880</v>
      </c>
      <c r="AC88" s="72">
        <f t="shared" si="65"/>
        <v>842</v>
      </c>
      <c r="AD88" s="72">
        <f t="shared" si="66"/>
        <v>889</v>
      </c>
      <c r="AE88" s="72">
        <f t="shared" si="67"/>
        <v>690</v>
      </c>
      <c r="AF88" s="72">
        <f t="shared" si="68"/>
        <v>615</v>
      </c>
      <c r="AG88" s="72">
        <v>0</v>
      </c>
      <c r="AH88" s="121">
        <f t="shared" si="52"/>
        <v>2.8549999999999995</v>
      </c>
      <c r="AI88" s="121">
        <f t="shared" si="53"/>
        <v>1.33</v>
      </c>
      <c r="AJ88" s="121">
        <f t="shared" si="69"/>
        <v>0.18400000000000008</v>
      </c>
      <c r="AK88" s="121">
        <f t="shared" si="54"/>
        <v>0.42000000000000026</v>
      </c>
      <c r="AL88" s="121">
        <f t="shared" si="70"/>
        <v>0.42000000000000026</v>
      </c>
      <c r="AM88" s="121">
        <f t="shared" si="71"/>
        <v>0.42000000000000026</v>
      </c>
      <c r="AN88" s="121">
        <f t="shared" si="72"/>
        <v>0.42000000000000026</v>
      </c>
      <c r="AO88" s="121">
        <f t="shared" si="73"/>
        <v>0.42000000000000026</v>
      </c>
      <c r="AP88" s="121">
        <f t="shared" si="74"/>
        <v>0.42000000000000026</v>
      </c>
      <c r="AQ88" s="121">
        <f t="shared" si="75"/>
        <v>0.42000000000000026</v>
      </c>
      <c r="AR88" s="1">
        <f t="shared" si="76"/>
        <v>0.85000000000000053</v>
      </c>
      <c r="AS88" s="1">
        <v>2.5</v>
      </c>
    </row>
    <row r="89" spans="1:45" x14ac:dyDescent="0.2">
      <c r="A89" s="1">
        <f t="shared" si="40"/>
        <v>2.5</v>
      </c>
      <c r="B89" s="1">
        <f t="shared" si="41"/>
        <v>5</v>
      </c>
      <c r="C89" s="1">
        <f t="shared" si="42"/>
        <v>2109</v>
      </c>
      <c r="D89" s="72">
        <v>86</v>
      </c>
      <c r="E89" s="72">
        <f t="shared" si="43"/>
        <v>2092</v>
      </c>
      <c r="F89" s="72">
        <f t="shared" si="44"/>
        <v>314</v>
      </c>
      <c r="G89" s="72">
        <f t="shared" si="45"/>
        <v>968</v>
      </c>
      <c r="H89" s="72">
        <f t="shared" si="46"/>
        <v>429</v>
      </c>
      <c r="I89" s="72">
        <f t="shared" si="47"/>
        <v>855</v>
      </c>
      <c r="J89" s="72">
        <v>0</v>
      </c>
      <c r="K89" s="72">
        <f t="shared" si="48"/>
        <v>626</v>
      </c>
      <c r="L89" s="72">
        <v>0</v>
      </c>
      <c r="M89" s="121">
        <f t="shared" si="49"/>
        <v>2.8779999999999997</v>
      </c>
      <c r="N89" s="121">
        <f t="shared" si="50"/>
        <v>1.3520000000000001</v>
      </c>
      <c r="O89" s="121">
        <f t="shared" si="51"/>
        <v>0.18500000000000008</v>
      </c>
      <c r="P89" s="121">
        <f t="shared" si="55"/>
        <v>0.42500000000000027</v>
      </c>
      <c r="Q89" s="121">
        <f t="shared" si="56"/>
        <v>0.25500000000000017</v>
      </c>
      <c r="R89" s="121">
        <f t="shared" si="57"/>
        <v>0.25500000000000017</v>
      </c>
      <c r="S89" s="121">
        <f t="shared" si="58"/>
        <v>0.25500000000000017</v>
      </c>
      <c r="T89" s="121">
        <f t="shared" si="59"/>
        <v>0.25500000000000017</v>
      </c>
      <c r="U89" s="121">
        <f t="shared" si="60"/>
        <v>0.25500000000000017</v>
      </c>
      <c r="V89" s="121">
        <f t="shared" si="61"/>
        <v>0.25500000000000017</v>
      </c>
      <c r="W89" s="120"/>
      <c r="Y89" s="72">
        <v>86</v>
      </c>
      <c r="Z89" s="72">
        <f t="shared" si="62"/>
        <v>1065</v>
      </c>
      <c r="AA89" s="72">
        <f t="shared" si="63"/>
        <v>314</v>
      </c>
      <c r="AB89" s="72">
        <f t="shared" si="64"/>
        <v>897</v>
      </c>
      <c r="AC89" s="72">
        <f t="shared" si="65"/>
        <v>858</v>
      </c>
      <c r="AD89" s="72">
        <f t="shared" si="66"/>
        <v>906</v>
      </c>
      <c r="AE89" s="72">
        <f t="shared" si="67"/>
        <v>703</v>
      </c>
      <c r="AF89" s="72">
        <f t="shared" si="68"/>
        <v>626</v>
      </c>
      <c r="AG89" s="72">
        <v>0</v>
      </c>
      <c r="AH89" s="121">
        <f t="shared" si="52"/>
        <v>2.8779999999999997</v>
      </c>
      <c r="AI89" s="121">
        <f t="shared" si="53"/>
        <v>1.3520000000000001</v>
      </c>
      <c r="AJ89" s="121">
        <f t="shared" si="69"/>
        <v>0.18500000000000008</v>
      </c>
      <c r="AK89" s="121">
        <f t="shared" si="54"/>
        <v>0.42500000000000027</v>
      </c>
      <c r="AL89" s="121">
        <f t="shared" si="70"/>
        <v>0.42500000000000027</v>
      </c>
      <c r="AM89" s="121">
        <f t="shared" si="71"/>
        <v>0.42500000000000027</v>
      </c>
      <c r="AN89" s="121">
        <f t="shared" si="72"/>
        <v>0.42500000000000027</v>
      </c>
      <c r="AO89" s="121">
        <f t="shared" si="73"/>
        <v>0.42500000000000027</v>
      </c>
      <c r="AP89" s="121">
        <f t="shared" si="74"/>
        <v>0.42500000000000027</v>
      </c>
      <c r="AQ89" s="121">
        <f t="shared" si="75"/>
        <v>0.42500000000000027</v>
      </c>
      <c r="AR89" s="1">
        <f t="shared" si="76"/>
        <v>0.86000000000000054</v>
      </c>
      <c r="AS89" s="1">
        <v>2.5</v>
      </c>
    </row>
    <row r="90" spans="1:45" x14ac:dyDescent="0.2">
      <c r="A90" s="1">
        <f t="shared" si="40"/>
        <v>2.5</v>
      </c>
      <c r="B90" s="1">
        <f t="shared" si="41"/>
        <v>5</v>
      </c>
      <c r="C90" s="1">
        <f t="shared" si="42"/>
        <v>2140</v>
      </c>
      <c r="D90" s="72">
        <v>87</v>
      </c>
      <c r="E90" s="72">
        <f t="shared" si="43"/>
        <v>2127</v>
      </c>
      <c r="F90" s="72">
        <f t="shared" si="44"/>
        <v>319</v>
      </c>
      <c r="G90" s="72">
        <f t="shared" si="45"/>
        <v>991</v>
      </c>
      <c r="H90" s="72">
        <f t="shared" si="46"/>
        <v>437</v>
      </c>
      <c r="I90" s="72">
        <f t="shared" si="47"/>
        <v>876</v>
      </c>
      <c r="J90" s="72">
        <v>0</v>
      </c>
      <c r="K90" s="72">
        <f t="shared" si="48"/>
        <v>637</v>
      </c>
      <c r="L90" s="72">
        <v>0</v>
      </c>
      <c r="M90" s="121">
        <f t="shared" si="49"/>
        <v>2.9009999999999998</v>
      </c>
      <c r="N90" s="121">
        <f t="shared" si="50"/>
        <v>1.3740000000000001</v>
      </c>
      <c r="O90" s="121">
        <f t="shared" si="51"/>
        <v>0.18600000000000008</v>
      </c>
      <c r="P90" s="121">
        <f t="shared" si="55"/>
        <v>0.43000000000000027</v>
      </c>
      <c r="Q90" s="121">
        <f t="shared" si="56"/>
        <v>0.25800000000000017</v>
      </c>
      <c r="R90" s="121">
        <f t="shared" si="57"/>
        <v>0.25800000000000017</v>
      </c>
      <c r="S90" s="121">
        <f t="shared" si="58"/>
        <v>0.25800000000000017</v>
      </c>
      <c r="T90" s="121">
        <f t="shared" si="59"/>
        <v>0.25800000000000017</v>
      </c>
      <c r="U90" s="121">
        <f t="shared" si="60"/>
        <v>0.25800000000000017</v>
      </c>
      <c r="V90" s="121">
        <f t="shared" si="61"/>
        <v>0.25800000000000017</v>
      </c>
      <c r="W90" s="120"/>
      <c r="Y90" s="72">
        <v>87</v>
      </c>
      <c r="Z90" s="72">
        <f t="shared" si="62"/>
        <v>1085</v>
      </c>
      <c r="AA90" s="72">
        <f t="shared" si="63"/>
        <v>319</v>
      </c>
      <c r="AB90" s="72">
        <f t="shared" si="64"/>
        <v>914</v>
      </c>
      <c r="AC90" s="72">
        <f t="shared" si="65"/>
        <v>874</v>
      </c>
      <c r="AD90" s="72">
        <f t="shared" si="66"/>
        <v>923</v>
      </c>
      <c r="AE90" s="72">
        <f t="shared" si="67"/>
        <v>716</v>
      </c>
      <c r="AF90" s="72">
        <f t="shared" si="68"/>
        <v>637</v>
      </c>
      <c r="AG90" s="72">
        <v>0</v>
      </c>
      <c r="AH90" s="121">
        <f t="shared" si="52"/>
        <v>2.9009999999999998</v>
      </c>
      <c r="AI90" s="121">
        <f t="shared" si="53"/>
        <v>1.3740000000000001</v>
      </c>
      <c r="AJ90" s="121">
        <f t="shared" si="69"/>
        <v>0.18600000000000008</v>
      </c>
      <c r="AK90" s="121">
        <f t="shared" si="54"/>
        <v>0.43000000000000027</v>
      </c>
      <c r="AL90" s="121">
        <f t="shared" si="70"/>
        <v>0.43000000000000027</v>
      </c>
      <c r="AM90" s="121">
        <f t="shared" si="71"/>
        <v>0.43000000000000027</v>
      </c>
      <c r="AN90" s="121">
        <f t="shared" si="72"/>
        <v>0.43000000000000027</v>
      </c>
      <c r="AO90" s="121">
        <f t="shared" si="73"/>
        <v>0.43000000000000027</v>
      </c>
      <c r="AP90" s="121">
        <f t="shared" si="74"/>
        <v>0.43000000000000027</v>
      </c>
      <c r="AQ90" s="121">
        <f t="shared" si="75"/>
        <v>0.43000000000000027</v>
      </c>
      <c r="AR90" s="1">
        <f t="shared" si="76"/>
        <v>0.87000000000000055</v>
      </c>
      <c r="AS90" s="1">
        <v>2.5</v>
      </c>
    </row>
    <row r="91" spans="1:45" x14ac:dyDescent="0.2">
      <c r="A91" s="1">
        <f t="shared" si="40"/>
        <v>2.5</v>
      </c>
      <c r="B91" s="1">
        <f t="shared" si="41"/>
        <v>5</v>
      </c>
      <c r="C91" s="1">
        <f t="shared" si="42"/>
        <v>2171</v>
      </c>
      <c r="D91" s="72">
        <v>88</v>
      </c>
      <c r="E91" s="72">
        <f t="shared" si="43"/>
        <v>2162</v>
      </c>
      <c r="F91" s="72">
        <f t="shared" si="44"/>
        <v>324</v>
      </c>
      <c r="G91" s="72">
        <f t="shared" si="45"/>
        <v>1014</v>
      </c>
      <c r="H91" s="72">
        <f t="shared" si="46"/>
        <v>445</v>
      </c>
      <c r="I91" s="72">
        <f t="shared" si="47"/>
        <v>897</v>
      </c>
      <c r="J91" s="72">
        <v>0</v>
      </c>
      <c r="K91" s="72">
        <f t="shared" si="48"/>
        <v>648</v>
      </c>
      <c r="L91" s="72">
        <v>0</v>
      </c>
      <c r="M91" s="121">
        <f t="shared" si="49"/>
        <v>2.9239999999999995</v>
      </c>
      <c r="N91" s="121">
        <f t="shared" si="50"/>
        <v>1.3960000000000001</v>
      </c>
      <c r="O91" s="121">
        <f t="shared" si="51"/>
        <v>0.18700000000000008</v>
      </c>
      <c r="P91" s="121">
        <f t="shared" si="55"/>
        <v>0.43500000000000028</v>
      </c>
      <c r="Q91" s="121">
        <f t="shared" si="56"/>
        <v>0.26100000000000018</v>
      </c>
      <c r="R91" s="121">
        <f t="shared" si="57"/>
        <v>0.26100000000000018</v>
      </c>
      <c r="S91" s="121">
        <f t="shared" si="58"/>
        <v>0.26100000000000018</v>
      </c>
      <c r="T91" s="121">
        <f t="shared" si="59"/>
        <v>0.26100000000000018</v>
      </c>
      <c r="U91" s="121">
        <f t="shared" si="60"/>
        <v>0.26100000000000018</v>
      </c>
      <c r="V91" s="121">
        <f t="shared" si="61"/>
        <v>0.26100000000000018</v>
      </c>
      <c r="W91" s="120"/>
      <c r="Y91" s="72">
        <v>88</v>
      </c>
      <c r="Z91" s="72">
        <f t="shared" si="62"/>
        <v>1106</v>
      </c>
      <c r="AA91" s="72">
        <f t="shared" si="63"/>
        <v>324</v>
      </c>
      <c r="AB91" s="72">
        <f t="shared" si="64"/>
        <v>931</v>
      </c>
      <c r="AC91" s="72">
        <f t="shared" si="65"/>
        <v>890</v>
      </c>
      <c r="AD91" s="72">
        <f t="shared" si="66"/>
        <v>940</v>
      </c>
      <c r="AE91" s="72">
        <f t="shared" si="67"/>
        <v>729</v>
      </c>
      <c r="AF91" s="72">
        <f t="shared" si="68"/>
        <v>648</v>
      </c>
      <c r="AG91" s="72">
        <v>0</v>
      </c>
      <c r="AH91" s="121">
        <f t="shared" si="52"/>
        <v>2.9239999999999995</v>
      </c>
      <c r="AI91" s="121">
        <f t="shared" si="53"/>
        <v>1.3960000000000001</v>
      </c>
      <c r="AJ91" s="121">
        <f t="shared" si="69"/>
        <v>0.18700000000000008</v>
      </c>
      <c r="AK91" s="121">
        <f t="shared" si="54"/>
        <v>0.43500000000000028</v>
      </c>
      <c r="AL91" s="121">
        <f t="shared" si="70"/>
        <v>0.43500000000000028</v>
      </c>
      <c r="AM91" s="121">
        <f t="shared" si="71"/>
        <v>0.43500000000000028</v>
      </c>
      <c r="AN91" s="121">
        <f t="shared" si="72"/>
        <v>0.43500000000000028</v>
      </c>
      <c r="AO91" s="121">
        <f t="shared" si="73"/>
        <v>0.43500000000000028</v>
      </c>
      <c r="AP91" s="121">
        <f t="shared" si="74"/>
        <v>0.43500000000000028</v>
      </c>
      <c r="AQ91" s="121">
        <f t="shared" si="75"/>
        <v>0.43500000000000028</v>
      </c>
      <c r="AR91" s="1">
        <f t="shared" si="76"/>
        <v>0.88000000000000056</v>
      </c>
      <c r="AS91" s="1">
        <v>2.5</v>
      </c>
    </row>
    <row r="92" spans="1:45" x14ac:dyDescent="0.2">
      <c r="A92" s="1">
        <f t="shared" si="40"/>
        <v>2.5</v>
      </c>
      <c r="B92" s="1">
        <f t="shared" si="41"/>
        <v>5</v>
      </c>
      <c r="C92" s="1">
        <f t="shared" si="42"/>
        <v>2201</v>
      </c>
      <c r="D92" s="72">
        <v>89</v>
      </c>
      <c r="E92" s="72">
        <f t="shared" si="43"/>
        <v>2197</v>
      </c>
      <c r="F92" s="72">
        <f t="shared" si="44"/>
        <v>329</v>
      </c>
      <c r="G92" s="72">
        <f t="shared" si="45"/>
        <v>1038</v>
      </c>
      <c r="H92" s="72">
        <f t="shared" si="46"/>
        <v>453</v>
      </c>
      <c r="I92" s="72">
        <f t="shared" si="47"/>
        <v>918</v>
      </c>
      <c r="J92" s="72">
        <v>0</v>
      </c>
      <c r="K92" s="72">
        <f t="shared" si="48"/>
        <v>659</v>
      </c>
      <c r="L92" s="72">
        <v>0</v>
      </c>
      <c r="M92" s="121">
        <f t="shared" si="49"/>
        <v>2.9469999999999996</v>
      </c>
      <c r="N92" s="121">
        <f t="shared" si="50"/>
        <v>1.4180000000000001</v>
      </c>
      <c r="O92" s="121">
        <f t="shared" si="51"/>
        <v>0.18800000000000008</v>
      </c>
      <c r="P92" s="121">
        <f t="shared" si="55"/>
        <v>0.44000000000000028</v>
      </c>
      <c r="Q92" s="121">
        <f t="shared" si="56"/>
        <v>0.26400000000000018</v>
      </c>
      <c r="R92" s="121">
        <f t="shared" si="57"/>
        <v>0.26400000000000018</v>
      </c>
      <c r="S92" s="121">
        <f t="shared" si="58"/>
        <v>0.26400000000000018</v>
      </c>
      <c r="T92" s="121">
        <f t="shared" si="59"/>
        <v>0.26400000000000018</v>
      </c>
      <c r="U92" s="121">
        <f t="shared" si="60"/>
        <v>0.26400000000000018</v>
      </c>
      <c r="V92" s="121">
        <f t="shared" si="61"/>
        <v>0.26400000000000018</v>
      </c>
      <c r="W92" s="120"/>
      <c r="Y92" s="72">
        <v>89</v>
      </c>
      <c r="Z92" s="72">
        <f t="shared" si="62"/>
        <v>1127</v>
      </c>
      <c r="AA92" s="72">
        <f t="shared" si="63"/>
        <v>329</v>
      </c>
      <c r="AB92" s="72">
        <f t="shared" si="64"/>
        <v>948</v>
      </c>
      <c r="AC92" s="72">
        <f t="shared" si="65"/>
        <v>906</v>
      </c>
      <c r="AD92" s="72">
        <f t="shared" si="66"/>
        <v>957</v>
      </c>
      <c r="AE92" s="72">
        <f t="shared" si="67"/>
        <v>742</v>
      </c>
      <c r="AF92" s="72">
        <f t="shared" si="68"/>
        <v>659</v>
      </c>
      <c r="AG92" s="72">
        <v>0</v>
      </c>
      <c r="AH92" s="121">
        <f t="shared" si="52"/>
        <v>2.9469999999999996</v>
      </c>
      <c r="AI92" s="121">
        <f t="shared" si="53"/>
        <v>1.4180000000000001</v>
      </c>
      <c r="AJ92" s="121">
        <f t="shared" si="69"/>
        <v>0.18800000000000008</v>
      </c>
      <c r="AK92" s="121">
        <f t="shared" si="54"/>
        <v>0.44000000000000028</v>
      </c>
      <c r="AL92" s="121">
        <f t="shared" si="70"/>
        <v>0.44000000000000028</v>
      </c>
      <c r="AM92" s="121">
        <f t="shared" si="71"/>
        <v>0.44000000000000028</v>
      </c>
      <c r="AN92" s="121">
        <f t="shared" si="72"/>
        <v>0.44000000000000028</v>
      </c>
      <c r="AO92" s="121">
        <f t="shared" si="73"/>
        <v>0.44000000000000028</v>
      </c>
      <c r="AP92" s="121">
        <f t="shared" si="74"/>
        <v>0.44000000000000028</v>
      </c>
      <c r="AQ92" s="121">
        <f t="shared" si="75"/>
        <v>0.44000000000000028</v>
      </c>
      <c r="AR92" s="1">
        <f t="shared" si="76"/>
        <v>0.89000000000000057</v>
      </c>
      <c r="AS92" s="1">
        <v>2.5</v>
      </c>
    </row>
    <row r="93" spans="1:45" x14ac:dyDescent="0.2">
      <c r="A93" s="1">
        <f t="shared" si="40"/>
        <v>2.5</v>
      </c>
      <c r="B93" s="1">
        <f t="shared" si="41"/>
        <v>5</v>
      </c>
      <c r="C93" s="1">
        <f t="shared" si="42"/>
        <v>2231</v>
      </c>
      <c r="D93" s="72">
        <v>90</v>
      </c>
      <c r="E93" s="72">
        <f t="shared" si="43"/>
        <v>2231</v>
      </c>
      <c r="F93" s="72">
        <f t="shared" si="44"/>
        <v>334</v>
      </c>
      <c r="G93" s="72">
        <f t="shared" si="45"/>
        <v>1062</v>
      </c>
      <c r="H93" s="72">
        <f t="shared" si="46"/>
        <v>461</v>
      </c>
      <c r="I93" s="72">
        <f t="shared" si="47"/>
        <v>939</v>
      </c>
      <c r="J93" s="72">
        <v>0</v>
      </c>
      <c r="K93" s="72">
        <f t="shared" si="48"/>
        <v>670</v>
      </c>
      <c r="L93" s="72">
        <v>0</v>
      </c>
      <c r="M93" s="121">
        <f t="shared" si="49"/>
        <v>2.9699999999999998</v>
      </c>
      <c r="N93" s="121">
        <f t="shared" si="50"/>
        <v>1.4400000000000002</v>
      </c>
      <c r="O93" s="121">
        <f t="shared" si="51"/>
        <v>0.18900000000000008</v>
      </c>
      <c r="P93" s="121">
        <f t="shared" si="55"/>
        <v>0.44500000000000028</v>
      </c>
      <c r="Q93" s="121">
        <f t="shared" si="56"/>
        <v>0.26700000000000018</v>
      </c>
      <c r="R93" s="121">
        <f t="shared" si="57"/>
        <v>0.26700000000000018</v>
      </c>
      <c r="S93" s="121">
        <f t="shared" si="58"/>
        <v>0.26700000000000018</v>
      </c>
      <c r="T93" s="121">
        <f t="shared" si="59"/>
        <v>0.26700000000000018</v>
      </c>
      <c r="U93" s="121">
        <f t="shared" si="60"/>
        <v>0.26700000000000018</v>
      </c>
      <c r="V93" s="121">
        <f t="shared" si="61"/>
        <v>0.26700000000000018</v>
      </c>
      <c r="W93" s="120"/>
      <c r="Y93" s="72">
        <v>90</v>
      </c>
      <c r="Z93" s="72">
        <f t="shared" si="62"/>
        <v>1148</v>
      </c>
      <c r="AA93" s="72">
        <f t="shared" si="63"/>
        <v>334</v>
      </c>
      <c r="AB93" s="72">
        <f t="shared" si="64"/>
        <v>965</v>
      </c>
      <c r="AC93" s="72">
        <f t="shared" si="65"/>
        <v>922</v>
      </c>
      <c r="AD93" s="72">
        <f t="shared" si="66"/>
        <v>974</v>
      </c>
      <c r="AE93" s="72">
        <f t="shared" si="67"/>
        <v>755</v>
      </c>
      <c r="AF93" s="72">
        <f t="shared" si="68"/>
        <v>670</v>
      </c>
      <c r="AG93" s="72">
        <v>0</v>
      </c>
      <c r="AH93" s="121">
        <f t="shared" si="52"/>
        <v>2.9699999999999998</v>
      </c>
      <c r="AI93" s="121">
        <f t="shared" si="53"/>
        <v>1.4400000000000002</v>
      </c>
      <c r="AJ93" s="121">
        <f t="shared" si="69"/>
        <v>0.18900000000000008</v>
      </c>
      <c r="AK93" s="121">
        <f t="shared" si="54"/>
        <v>0.44500000000000028</v>
      </c>
      <c r="AL93" s="121">
        <f t="shared" si="70"/>
        <v>0.44500000000000028</v>
      </c>
      <c r="AM93" s="121">
        <f t="shared" si="71"/>
        <v>0.44500000000000028</v>
      </c>
      <c r="AN93" s="121">
        <f t="shared" si="72"/>
        <v>0.44500000000000028</v>
      </c>
      <c r="AO93" s="121">
        <f t="shared" si="73"/>
        <v>0.44500000000000028</v>
      </c>
      <c r="AP93" s="121">
        <f t="shared" si="74"/>
        <v>0.44500000000000028</v>
      </c>
      <c r="AQ93" s="121">
        <f t="shared" si="75"/>
        <v>0.44500000000000028</v>
      </c>
      <c r="AR93" s="1">
        <f t="shared" si="76"/>
        <v>0.90000000000000058</v>
      </c>
      <c r="AS93" s="1">
        <v>2.5</v>
      </c>
    </row>
    <row r="94" spans="1:45" x14ac:dyDescent="0.2">
      <c r="A94" s="1">
        <f t="shared" si="40"/>
        <v>2.5</v>
      </c>
      <c r="B94" s="1">
        <f t="shared" si="41"/>
        <v>5</v>
      </c>
      <c r="C94" s="1">
        <f t="shared" si="42"/>
        <v>2263</v>
      </c>
      <c r="D94" s="72">
        <v>91</v>
      </c>
      <c r="E94" s="72">
        <f t="shared" si="43"/>
        <v>2266</v>
      </c>
      <c r="F94" s="72">
        <f t="shared" si="44"/>
        <v>339</v>
      </c>
      <c r="G94" s="72">
        <f t="shared" si="45"/>
        <v>1086</v>
      </c>
      <c r="H94" s="72">
        <f t="shared" si="46"/>
        <v>469</v>
      </c>
      <c r="I94" s="72">
        <f t="shared" si="47"/>
        <v>961</v>
      </c>
      <c r="J94" s="72">
        <v>0</v>
      </c>
      <c r="K94" s="72">
        <f t="shared" si="48"/>
        <v>681</v>
      </c>
      <c r="L94" s="72">
        <v>0</v>
      </c>
      <c r="M94" s="121">
        <f t="shared" si="49"/>
        <v>2.9929999999999999</v>
      </c>
      <c r="N94" s="121">
        <f t="shared" si="50"/>
        <v>1.4620000000000002</v>
      </c>
      <c r="O94" s="121">
        <f t="shared" si="51"/>
        <v>0.19000000000000009</v>
      </c>
      <c r="P94" s="121">
        <f t="shared" si="55"/>
        <v>0.45000000000000029</v>
      </c>
      <c r="Q94" s="121">
        <f t="shared" si="56"/>
        <v>0.27000000000000018</v>
      </c>
      <c r="R94" s="121">
        <f t="shared" si="57"/>
        <v>0.27000000000000018</v>
      </c>
      <c r="S94" s="121">
        <f t="shared" si="58"/>
        <v>0.27000000000000018</v>
      </c>
      <c r="T94" s="121">
        <f t="shared" si="59"/>
        <v>0.27000000000000018</v>
      </c>
      <c r="U94" s="121">
        <f t="shared" si="60"/>
        <v>0.27000000000000018</v>
      </c>
      <c r="V94" s="121">
        <f t="shared" si="61"/>
        <v>0.27000000000000018</v>
      </c>
      <c r="W94" s="120"/>
      <c r="Y94" s="72">
        <v>91</v>
      </c>
      <c r="Z94" s="72">
        <f t="shared" si="62"/>
        <v>1169</v>
      </c>
      <c r="AA94" s="72">
        <f t="shared" si="63"/>
        <v>339</v>
      </c>
      <c r="AB94" s="72">
        <f t="shared" si="64"/>
        <v>982</v>
      </c>
      <c r="AC94" s="72">
        <f t="shared" si="65"/>
        <v>938</v>
      </c>
      <c r="AD94" s="72">
        <f t="shared" si="66"/>
        <v>992</v>
      </c>
      <c r="AE94" s="72">
        <f t="shared" si="67"/>
        <v>768</v>
      </c>
      <c r="AF94" s="72">
        <f t="shared" si="68"/>
        <v>681</v>
      </c>
      <c r="AG94" s="72">
        <v>0</v>
      </c>
      <c r="AH94" s="121">
        <f t="shared" si="52"/>
        <v>2.9929999999999999</v>
      </c>
      <c r="AI94" s="121">
        <f t="shared" si="53"/>
        <v>1.4620000000000002</v>
      </c>
      <c r="AJ94" s="121">
        <f t="shared" si="69"/>
        <v>0.19000000000000009</v>
      </c>
      <c r="AK94" s="121">
        <f t="shared" si="54"/>
        <v>0.45000000000000029</v>
      </c>
      <c r="AL94" s="121">
        <f t="shared" si="70"/>
        <v>0.45000000000000029</v>
      </c>
      <c r="AM94" s="121">
        <f t="shared" si="71"/>
        <v>0.45000000000000029</v>
      </c>
      <c r="AN94" s="121">
        <f t="shared" si="72"/>
        <v>0.45000000000000029</v>
      </c>
      <c r="AO94" s="121">
        <f t="shared" si="73"/>
        <v>0.45000000000000029</v>
      </c>
      <c r="AP94" s="121">
        <f t="shared" si="74"/>
        <v>0.45000000000000029</v>
      </c>
      <c r="AQ94" s="121">
        <f t="shared" si="75"/>
        <v>0.45000000000000029</v>
      </c>
      <c r="AR94" s="1">
        <f t="shared" si="76"/>
        <v>0.91000000000000059</v>
      </c>
      <c r="AS94" s="1">
        <v>2.5</v>
      </c>
    </row>
    <row r="95" spans="1:45" x14ac:dyDescent="0.2">
      <c r="A95" s="1">
        <f t="shared" si="40"/>
        <v>2.5</v>
      </c>
      <c r="B95" s="1">
        <f t="shared" si="41"/>
        <v>5</v>
      </c>
      <c r="C95" s="1">
        <f t="shared" si="42"/>
        <v>2295</v>
      </c>
      <c r="D95" s="72">
        <v>92</v>
      </c>
      <c r="E95" s="72">
        <f t="shared" si="43"/>
        <v>2302</v>
      </c>
      <c r="F95" s="72">
        <f t="shared" si="44"/>
        <v>344</v>
      </c>
      <c r="G95" s="72">
        <f t="shared" si="45"/>
        <v>1111</v>
      </c>
      <c r="H95" s="72">
        <f t="shared" si="46"/>
        <v>477</v>
      </c>
      <c r="I95" s="72">
        <f t="shared" si="47"/>
        <v>983</v>
      </c>
      <c r="J95" s="72">
        <v>0</v>
      </c>
      <c r="K95" s="72">
        <f t="shared" si="48"/>
        <v>692</v>
      </c>
      <c r="L95" s="72">
        <v>0</v>
      </c>
      <c r="M95" s="121">
        <f t="shared" si="49"/>
        <v>3.016</v>
      </c>
      <c r="N95" s="121">
        <f t="shared" si="50"/>
        <v>1.484</v>
      </c>
      <c r="O95" s="121">
        <f t="shared" si="51"/>
        <v>0.19100000000000009</v>
      </c>
      <c r="P95" s="121">
        <f t="shared" si="55"/>
        <v>0.45500000000000029</v>
      </c>
      <c r="Q95" s="121">
        <f t="shared" si="56"/>
        <v>0.27300000000000019</v>
      </c>
      <c r="R95" s="121">
        <f t="shared" si="57"/>
        <v>0.27300000000000019</v>
      </c>
      <c r="S95" s="121">
        <f t="shared" si="58"/>
        <v>0.27300000000000019</v>
      </c>
      <c r="T95" s="121">
        <f t="shared" si="59"/>
        <v>0.27300000000000019</v>
      </c>
      <c r="U95" s="121">
        <f t="shared" si="60"/>
        <v>0.27300000000000019</v>
      </c>
      <c r="V95" s="121">
        <f t="shared" si="61"/>
        <v>0.27300000000000019</v>
      </c>
      <c r="W95" s="120"/>
      <c r="Y95" s="72">
        <v>92</v>
      </c>
      <c r="Z95" s="72">
        <f t="shared" si="62"/>
        <v>1190</v>
      </c>
      <c r="AA95" s="72">
        <f t="shared" si="63"/>
        <v>344</v>
      </c>
      <c r="AB95" s="72">
        <f t="shared" si="64"/>
        <v>999</v>
      </c>
      <c r="AC95" s="72">
        <f t="shared" si="65"/>
        <v>955</v>
      </c>
      <c r="AD95" s="72">
        <f t="shared" si="66"/>
        <v>1010</v>
      </c>
      <c r="AE95" s="72">
        <f t="shared" si="67"/>
        <v>781</v>
      </c>
      <c r="AF95" s="72">
        <f t="shared" si="68"/>
        <v>692</v>
      </c>
      <c r="AG95" s="72">
        <v>0</v>
      </c>
      <c r="AH95" s="121">
        <f t="shared" si="52"/>
        <v>3.016</v>
      </c>
      <c r="AI95" s="121">
        <f t="shared" si="53"/>
        <v>1.484</v>
      </c>
      <c r="AJ95" s="121">
        <f t="shared" si="69"/>
        <v>0.19100000000000009</v>
      </c>
      <c r="AK95" s="121">
        <f t="shared" si="54"/>
        <v>0.45500000000000029</v>
      </c>
      <c r="AL95" s="121">
        <f t="shared" si="70"/>
        <v>0.45500000000000029</v>
      </c>
      <c r="AM95" s="121">
        <f t="shared" si="71"/>
        <v>0.45500000000000029</v>
      </c>
      <c r="AN95" s="121">
        <f t="shared" si="72"/>
        <v>0.45500000000000029</v>
      </c>
      <c r="AO95" s="121">
        <f t="shared" si="73"/>
        <v>0.45500000000000029</v>
      </c>
      <c r="AP95" s="121">
        <f t="shared" si="74"/>
        <v>0.45500000000000029</v>
      </c>
      <c r="AQ95" s="121">
        <f t="shared" si="75"/>
        <v>0.45500000000000029</v>
      </c>
      <c r="AR95" s="1">
        <f t="shared" si="76"/>
        <v>0.9200000000000006</v>
      </c>
      <c r="AS95" s="1">
        <v>2.5</v>
      </c>
    </row>
    <row r="96" spans="1:45" x14ac:dyDescent="0.2">
      <c r="A96" s="1">
        <f t="shared" si="40"/>
        <v>2.5</v>
      </c>
      <c r="B96" s="1">
        <f t="shared" si="41"/>
        <v>5</v>
      </c>
      <c r="C96" s="1">
        <f t="shared" si="42"/>
        <v>2326</v>
      </c>
      <c r="D96" s="72">
        <v>93</v>
      </c>
      <c r="E96" s="72">
        <f t="shared" si="43"/>
        <v>2337</v>
      </c>
      <c r="F96" s="72">
        <f t="shared" si="44"/>
        <v>349</v>
      </c>
      <c r="G96" s="72">
        <f t="shared" si="45"/>
        <v>1137</v>
      </c>
      <c r="H96" s="72">
        <f t="shared" si="46"/>
        <v>486</v>
      </c>
      <c r="I96" s="72">
        <f t="shared" si="47"/>
        <v>1005</v>
      </c>
      <c r="J96" s="72">
        <v>0</v>
      </c>
      <c r="K96" s="72">
        <f t="shared" si="48"/>
        <v>704</v>
      </c>
      <c r="L96" s="72">
        <v>0</v>
      </c>
      <c r="M96" s="121">
        <f t="shared" si="49"/>
        <v>3.0389999999999997</v>
      </c>
      <c r="N96" s="121">
        <f t="shared" si="50"/>
        <v>1.508</v>
      </c>
      <c r="O96" s="121">
        <f t="shared" si="51"/>
        <v>0.19200000000000009</v>
      </c>
      <c r="P96" s="121">
        <f t="shared" si="55"/>
        <v>0.4600000000000003</v>
      </c>
      <c r="Q96" s="121">
        <f t="shared" si="56"/>
        <v>0.27600000000000019</v>
      </c>
      <c r="R96" s="121">
        <f t="shared" si="57"/>
        <v>0.27600000000000019</v>
      </c>
      <c r="S96" s="121">
        <f t="shared" si="58"/>
        <v>0.27600000000000019</v>
      </c>
      <c r="T96" s="121">
        <f t="shared" si="59"/>
        <v>0.27600000000000019</v>
      </c>
      <c r="U96" s="121">
        <f t="shared" si="60"/>
        <v>0.27600000000000019</v>
      </c>
      <c r="V96" s="121">
        <f t="shared" si="61"/>
        <v>0.27600000000000019</v>
      </c>
      <c r="W96" s="120"/>
      <c r="Y96" s="72">
        <v>93</v>
      </c>
      <c r="Z96" s="72">
        <f t="shared" si="62"/>
        <v>1211</v>
      </c>
      <c r="AA96" s="72">
        <f t="shared" si="63"/>
        <v>349</v>
      </c>
      <c r="AB96" s="72">
        <f t="shared" si="64"/>
        <v>1017</v>
      </c>
      <c r="AC96" s="72">
        <f t="shared" si="65"/>
        <v>972</v>
      </c>
      <c r="AD96" s="72">
        <f t="shared" si="66"/>
        <v>1028</v>
      </c>
      <c r="AE96" s="72">
        <f t="shared" si="67"/>
        <v>794</v>
      </c>
      <c r="AF96" s="72">
        <f t="shared" si="68"/>
        <v>704</v>
      </c>
      <c r="AG96" s="72">
        <v>0</v>
      </c>
      <c r="AH96" s="121">
        <f t="shared" si="52"/>
        <v>3.0389999999999997</v>
      </c>
      <c r="AI96" s="121">
        <f t="shared" si="53"/>
        <v>1.508</v>
      </c>
      <c r="AJ96" s="121">
        <f t="shared" si="69"/>
        <v>0.19200000000000009</v>
      </c>
      <c r="AK96" s="121">
        <f t="shared" si="54"/>
        <v>0.4600000000000003</v>
      </c>
      <c r="AL96" s="121">
        <f t="shared" si="70"/>
        <v>0.4600000000000003</v>
      </c>
      <c r="AM96" s="121">
        <f t="shared" si="71"/>
        <v>0.4600000000000003</v>
      </c>
      <c r="AN96" s="121">
        <f t="shared" si="72"/>
        <v>0.4600000000000003</v>
      </c>
      <c r="AO96" s="121">
        <f t="shared" si="73"/>
        <v>0.4600000000000003</v>
      </c>
      <c r="AP96" s="121">
        <f t="shared" si="74"/>
        <v>0.4600000000000003</v>
      </c>
      <c r="AQ96" s="121">
        <f t="shared" si="75"/>
        <v>0.4600000000000003</v>
      </c>
      <c r="AR96" s="1">
        <f t="shared" si="76"/>
        <v>0.9300000000000006</v>
      </c>
      <c r="AS96" s="1">
        <v>2.5</v>
      </c>
    </row>
    <row r="97" spans="1:45" x14ac:dyDescent="0.2">
      <c r="A97" s="1">
        <f t="shared" si="40"/>
        <v>2.5</v>
      </c>
      <c r="B97" s="1">
        <f t="shared" si="41"/>
        <v>5</v>
      </c>
      <c r="C97" s="1">
        <f t="shared" si="42"/>
        <v>2357</v>
      </c>
      <c r="D97" s="72">
        <v>94</v>
      </c>
      <c r="E97" s="72">
        <f t="shared" si="43"/>
        <v>2373</v>
      </c>
      <c r="F97" s="72">
        <f t="shared" si="44"/>
        <v>354</v>
      </c>
      <c r="G97" s="72">
        <f t="shared" si="45"/>
        <v>1162</v>
      </c>
      <c r="H97" s="72">
        <f t="shared" si="46"/>
        <v>494</v>
      </c>
      <c r="I97" s="72">
        <f t="shared" si="47"/>
        <v>1028</v>
      </c>
      <c r="J97" s="72">
        <v>0</v>
      </c>
      <c r="K97" s="72">
        <f t="shared" si="48"/>
        <v>716</v>
      </c>
      <c r="L97" s="72">
        <v>0</v>
      </c>
      <c r="M97" s="121">
        <f t="shared" si="49"/>
        <v>3.0619999999999998</v>
      </c>
      <c r="N97" s="121">
        <f t="shared" si="50"/>
        <v>1.532</v>
      </c>
      <c r="O97" s="121">
        <f t="shared" si="51"/>
        <v>0.19300000000000009</v>
      </c>
      <c r="P97" s="121">
        <f t="shared" si="55"/>
        <v>0.4650000000000003</v>
      </c>
      <c r="Q97" s="121">
        <f t="shared" si="56"/>
        <v>0.27900000000000019</v>
      </c>
      <c r="R97" s="121">
        <f t="shared" si="57"/>
        <v>0.27900000000000019</v>
      </c>
      <c r="S97" s="121">
        <f t="shared" si="58"/>
        <v>0.27900000000000019</v>
      </c>
      <c r="T97" s="121">
        <f t="shared" si="59"/>
        <v>0.27900000000000019</v>
      </c>
      <c r="U97" s="121">
        <f t="shared" si="60"/>
        <v>0.27900000000000019</v>
      </c>
      <c r="V97" s="121">
        <f t="shared" si="61"/>
        <v>0.27900000000000019</v>
      </c>
      <c r="W97" s="120"/>
      <c r="Y97" s="72">
        <v>94</v>
      </c>
      <c r="Z97" s="72">
        <f t="shared" si="62"/>
        <v>1232</v>
      </c>
      <c r="AA97" s="72">
        <f t="shared" si="63"/>
        <v>354</v>
      </c>
      <c r="AB97" s="72">
        <f t="shared" si="64"/>
        <v>1035</v>
      </c>
      <c r="AC97" s="72">
        <f t="shared" si="65"/>
        <v>989</v>
      </c>
      <c r="AD97" s="72">
        <f t="shared" si="66"/>
        <v>1046</v>
      </c>
      <c r="AE97" s="72">
        <f t="shared" si="67"/>
        <v>807</v>
      </c>
      <c r="AF97" s="72">
        <f t="shared" si="68"/>
        <v>716</v>
      </c>
      <c r="AG97" s="72">
        <v>0</v>
      </c>
      <c r="AH97" s="121">
        <f t="shared" si="52"/>
        <v>3.0619999999999998</v>
      </c>
      <c r="AI97" s="121">
        <f t="shared" si="53"/>
        <v>1.532</v>
      </c>
      <c r="AJ97" s="121">
        <f t="shared" si="69"/>
        <v>0.19300000000000009</v>
      </c>
      <c r="AK97" s="121">
        <f t="shared" si="54"/>
        <v>0.4650000000000003</v>
      </c>
      <c r="AL97" s="121">
        <f t="shared" si="70"/>
        <v>0.4650000000000003</v>
      </c>
      <c r="AM97" s="121">
        <f t="shared" si="71"/>
        <v>0.4650000000000003</v>
      </c>
      <c r="AN97" s="121">
        <f t="shared" si="72"/>
        <v>0.4650000000000003</v>
      </c>
      <c r="AO97" s="121">
        <f t="shared" si="73"/>
        <v>0.4650000000000003</v>
      </c>
      <c r="AP97" s="121">
        <f t="shared" si="74"/>
        <v>0.4650000000000003</v>
      </c>
      <c r="AQ97" s="121">
        <f t="shared" si="75"/>
        <v>0.4650000000000003</v>
      </c>
      <c r="AR97" s="1">
        <f t="shared" si="76"/>
        <v>0.94000000000000061</v>
      </c>
      <c r="AS97" s="1">
        <v>2.5</v>
      </c>
    </row>
    <row r="98" spans="1:45" x14ac:dyDescent="0.2">
      <c r="A98" s="1">
        <f t="shared" si="40"/>
        <v>2.5</v>
      </c>
      <c r="B98" s="1">
        <f t="shared" si="41"/>
        <v>5</v>
      </c>
      <c r="C98" s="1">
        <f t="shared" si="42"/>
        <v>2387</v>
      </c>
      <c r="D98" s="72">
        <v>95</v>
      </c>
      <c r="E98" s="72">
        <f t="shared" si="43"/>
        <v>2408</v>
      </c>
      <c r="F98" s="72">
        <f t="shared" si="44"/>
        <v>359</v>
      </c>
      <c r="G98" s="72">
        <f t="shared" si="45"/>
        <v>1189</v>
      </c>
      <c r="H98" s="72">
        <f t="shared" si="46"/>
        <v>503</v>
      </c>
      <c r="I98" s="72">
        <f t="shared" si="47"/>
        <v>1051</v>
      </c>
      <c r="J98" s="72">
        <v>0</v>
      </c>
      <c r="K98" s="72">
        <f t="shared" si="48"/>
        <v>728</v>
      </c>
      <c r="L98" s="72">
        <v>0</v>
      </c>
      <c r="M98" s="121">
        <f t="shared" si="49"/>
        <v>3.0849999999999995</v>
      </c>
      <c r="N98" s="121">
        <f t="shared" si="50"/>
        <v>1.556</v>
      </c>
      <c r="O98" s="121">
        <f t="shared" si="51"/>
        <v>0.19400000000000009</v>
      </c>
      <c r="P98" s="121">
        <f t="shared" si="55"/>
        <v>0.47000000000000031</v>
      </c>
      <c r="Q98" s="121">
        <f t="shared" si="56"/>
        <v>0.28200000000000019</v>
      </c>
      <c r="R98" s="121">
        <f t="shared" si="57"/>
        <v>0.28200000000000019</v>
      </c>
      <c r="S98" s="121">
        <f t="shared" si="58"/>
        <v>0.28200000000000019</v>
      </c>
      <c r="T98" s="121">
        <f t="shared" si="59"/>
        <v>0.28200000000000019</v>
      </c>
      <c r="U98" s="121">
        <f t="shared" si="60"/>
        <v>0.28200000000000019</v>
      </c>
      <c r="V98" s="121">
        <f t="shared" si="61"/>
        <v>0.28200000000000019</v>
      </c>
      <c r="W98" s="120"/>
      <c r="Y98" s="72">
        <v>95</v>
      </c>
      <c r="Z98" s="72">
        <f t="shared" si="62"/>
        <v>1254</v>
      </c>
      <c r="AA98" s="72">
        <f t="shared" si="63"/>
        <v>359</v>
      </c>
      <c r="AB98" s="72">
        <f t="shared" si="64"/>
        <v>1053</v>
      </c>
      <c r="AC98" s="72">
        <f t="shared" si="65"/>
        <v>1006</v>
      </c>
      <c r="AD98" s="72">
        <f t="shared" si="66"/>
        <v>1064</v>
      </c>
      <c r="AE98" s="72">
        <f t="shared" si="67"/>
        <v>820</v>
      </c>
      <c r="AF98" s="72">
        <f t="shared" si="68"/>
        <v>728</v>
      </c>
      <c r="AG98" s="72">
        <v>0</v>
      </c>
      <c r="AH98" s="121">
        <f t="shared" si="52"/>
        <v>3.0849999999999995</v>
      </c>
      <c r="AI98" s="121">
        <f t="shared" si="53"/>
        <v>1.556</v>
      </c>
      <c r="AJ98" s="121">
        <f t="shared" si="69"/>
        <v>0.19400000000000009</v>
      </c>
      <c r="AK98" s="121">
        <f t="shared" si="54"/>
        <v>0.47000000000000031</v>
      </c>
      <c r="AL98" s="121">
        <f t="shared" si="70"/>
        <v>0.47000000000000031</v>
      </c>
      <c r="AM98" s="121">
        <f t="shared" si="71"/>
        <v>0.47000000000000031</v>
      </c>
      <c r="AN98" s="121">
        <f t="shared" si="72"/>
        <v>0.47000000000000031</v>
      </c>
      <c r="AO98" s="121">
        <f t="shared" si="73"/>
        <v>0.47000000000000031</v>
      </c>
      <c r="AP98" s="121">
        <f t="shared" si="74"/>
        <v>0.47000000000000031</v>
      </c>
      <c r="AQ98" s="121">
        <f t="shared" si="75"/>
        <v>0.47000000000000031</v>
      </c>
      <c r="AR98" s="1">
        <f t="shared" si="76"/>
        <v>0.95000000000000062</v>
      </c>
      <c r="AS98" s="1">
        <v>2.5</v>
      </c>
    </row>
    <row r="99" spans="1:45" x14ac:dyDescent="0.2">
      <c r="A99" s="1">
        <f t="shared" si="40"/>
        <v>2.5</v>
      </c>
      <c r="B99" s="1">
        <f t="shared" si="41"/>
        <v>5</v>
      </c>
      <c r="C99" s="1">
        <f t="shared" si="42"/>
        <v>2418</v>
      </c>
      <c r="D99" s="72">
        <v>96</v>
      </c>
      <c r="E99" s="72">
        <f t="shared" si="43"/>
        <v>2444</v>
      </c>
      <c r="F99" s="72">
        <f t="shared" si="44"/>
        <v>364</v>
      </c>
      <c r="G99" s="72">
        <f t="shared" si="45"/>
        <v>1216</v>
      </c>
      <c r="H99" s="72">
        <f t="shared" si="46"/>
        <v>511</v>
      </c>
      <c r="I99" s="72">
        <f t="shared" si="47"/>
        <v>1075</v>
      </c>
      <c r="J99" s="72">
        <v>0</v>
      </c>
      <c r="K99" s="72">
        <f t="shared" si="48"/>
        <v>740</v>
      </c>
      <c r="L99" s="72">
        <v>0</v>
      </c>
      <c r="M99" s="121">
        <f t="shared" si="49"/>
        <v>3.1079999999999997</v>
      </c>
      <c r="N99" s="121">
        <f t="shared" si="50"/>
        <v>1.58</v>
      </c>
      <c r="O99" s="121">
        <f t="shared" si="51"/>
        <v>0.19500000000000009</v>
      </c>
      <c r="P99" s="121">
        <f t="shared" si="55"/>
        <v>0.47500000000000031</v>
      </c>
      <c r="Q99" s="121">
        <f t="shared" si="56"/>
        <v>0.2850000000000002</v>
      </c>
      <c r="R99" s="121">
        <f t="shared" si="57"/>
        <v>0.2850000000000002</v>
      </c>
      <c r="S99" s="121">
        <f t="shared" si="58"/>
        <v>0.2850000000000002</v>
      </c>
      <c r="T99" s="121">
        <f t="shared" si="59"/>
        <v>0.2850000000000002</v>
      </c>
      <c r="U99" s="121">
        <f t="shared" si="60"/>
        <v>0.2850000000000002</v>
      </c>
      <c r="V99" s="121">
        <f t="shared" si="61"/>
        <v>0.2850000000000002</v>
      </c>
      <c r="W99" s="120"/>
      <c r="Y99" s="72">
        <v>96</v>
      </c>
      <c r="Z99" s="72">
        <f t="shared" si="62"/>
        <v>1276</v>
      </c>
      <c r="AA99" s="72">
        <f t="shared" si="63"/>
        <v>364</v>
      </c>
      <c r="AB99" s="72">
        <f t="shared" si="64"/>
        <v>1071</v>
      </c>
      <c r="AC99" s="72">
        <f t="shared" si="65"/>
        <v>1023</v>
      </c>
      <c r="AD99" s="72">
        <f t="shared" si="66"/>
        <v>1082</v>
      </c>
      <c r="AE99" s="72">
        <f t="shared" si="67"/>
        <v>833</v>
      </c>
      <c r="AF99" s="72">
        <f t="shared" si="68"/>
        <v>740</v>
      </c>
      <c r="AG99" s="72">
        <v>0</v>
      </c>
      <c r="AH99" s="121">
        <f t="shared" si="52"/>
        <v>3.1079999999999997</v>
      </c>
      <c r="AI99" s="121">
        <f t="shared" si="53"/>
        <v>1.58</v>
      </c>
      <c r="AJ99" s="121">
        <f t="shared" si="69"/>
        <v>0.19500000000000009</v>
      </c>
      <c r="AK99" s="121">
        <f t="shared" si="54"/>
        <v>0.47500000000000031</v>
      </c>
      <c r="AL99" s="121">
        <f t="shared" si="70"/>
        <v>0.47500000000000031</v>
      </c>
      <c r="AM99" s="121">
        <f t="shared" si="71"/>
        <v>0.47500000000000031</v>
      </c>
      <c r="AN99" s="121">
        <f t="shared" si="72"/>
        <v>0.47500000000000031</v>
      </c>
      <c r="AO99" s="121">
        <f t="shared" si="73"/>
        <v>0.47500000000000031</v>
      </c>
      <c r="AP99" s="121">
        <f t="shared" si="74"/>
        <v>0.47500000000000031</v>
      </c>
      <c r="AQ99" s="121">
        <f t="shared" si="75"/>
        <v>0.47500000000000031</v>
      </c>
      <c r="AR99" s="1">
        <f t="shared" si="76"/>
        <v>0.96000000000000063</v>
      </c>
      <c r="AS99" s="1">
        <v>2.5</v>
      </c>
    </row>
    <row r="100" spans="1:45" x14ac:dyDescent="0.2">
      <c r="A100" s="1">
        <f t="shared" si="40"/>
        <v>2.5</v>
      </c>
      <c r="B100" s="1">
        <f t="shared" si="41"/>
        <v>5</v>
      </c>
      <c r="C100" s="1">
        <f t="shared" si="42"/>
        <v>2448</v>
      </c>
      <c r="D100" s="72">
        <v>97</v>
      </c>
      <c r="E100" s="72">
        <f t="shared" si="43"/>
        <v>2479</v>
      </c>
      <c r="F100" s="72">
        <f t="shared" si="44"/>
        <v>369</v>
      </c>
      <c r="G100" s="72">
        <f t="shared" si="45"/>
        <v>1243</v>
      </c>
      <c r="H100" s="72">
        <f t="shared" si="46"/>
        <v>520</v>
      </c>
      <c r="I100" s="72">
        <f t="shared" si="47"/>
        <v>1099</v>
      </c>
      <c r="J100" s="72">
        <v>0</v>
      </c>
      <c r="K100" s="72">
        <f t="shared" si="48"/>
        <v>752</v>
      </c>
      <c r="L100" s="72">
        <v>0</v>
      </c>
      <c r="M100" s="121">
        <f t="shared" si="49"/>
        <v>3.1309999999999998</v>
      </c>
      <c r="N100" s="121">
        <f t="shared" si="50"/>
        <v>1.6040000000000001</v>
      </c>
      <c r="O100" s="121">
        <f t="shared" si="51"/>
        <v>0.19600000000000009</v>
      </c>
      <c r="P100" s="121">
        <f t="shared" si="55"/>
        <v>0.48000000000000032</v>
      </c>
      <c r="Q100" s="121">
        <f t="shared" si="56"/>
        <v>0.2880000000000002</v>
      </c>
      <c r="R100" s="121">
        <f t="shared" si="57"/>
        <v>0.2880000000000002</v>
      </c>
      <c r="S100" s="121">
        <f t="shared" si="58"/>
        <v>0.2880000000000002</v>
      </c>
      <c r="T100" s="121">
        <f t="shared" si="59"/>
        <v>0.2880000000000002</v>
      </c>
      <c r="U100" s="121">
        <f t="shared" si="60"/>
        <v>0.2880000000000002</v>
      </c>
      <c r="V100" s="121">
        <f t="shared" si="61"/>
        <v>0.2880000000000002</v>
      </c>
      <c r="W100" s="120"/>
      <c r="Y100" s="72">
        <v>97</v>
      </c>
      <c r="Z100" s="72">
        <f t="shared" si="62"/>
        <v>1298</v>
      </c>
      <c r="AA100" s="72">
        <f t="shared" si="63"/>
        <v>369</v>
      </c>
      <c r="AB100" s="72">
        <f t="shared" si="64"/>
        <v>1089</v>
      </c>
      <c r="AC100" s="72">
        <f t="shared" si="65"/>
        <v>1040</v>
      </c>
      <c r="AD100" s="72">
        <f t="shared" si="66"/>
        <v>1100</v>
      </c>
      <c r="AE100" s="72">
        <f t="shared" si="67"/>
        <v>847</v>
      </c>
      <c r="AF100" s="72">
        <f t="shared" si="68"/>
        <v>752</v>
      </c>
      <c r="AG100" s="72">
        <v>0</v>
      </c>
      <c r="AH100" s="121">
        <f t="shared" si="52"/>
        <v>3.1309999999999998</v>
      </c>
      <c r="AI100" s="121">
        <f t="shared" si="53"/>
        <v>1.6040000000000001</v>
      </c>
      <c r="AJ100" s="121">
        <f t="shared" si="69"/>
        <v>0.19600000000000009</v>
      </c>
      <c r="AK100" s="121">
        <f t="shared" si="54"/>
        <v>0.48000000000000032</v>
      </c>
      <c r="AL100" s="121">
        <f t="shared" si="70"/>
        <v>0.48000000000000032</v>
      </c>
      <c r="AM100" s="121">
        <f t="shared" si="71"/>
        <v>0.48000000000000032</v>
      </c>
      <c r="AN100" s="121">
        <f t="shared" si="72"/>
        <v>0.48000000000000032</v>
      </c>
      <c r="AO100" s="121">
        <f t="shared" si="73"/>
        <v>0.48000000000000032</v>
      </c>
      <c r="AP100" s="121">
        <f t="shared" si="74"/>
        <v>0.48000000000000032</v>
      </c>
      <c r="AQ100" s="121">
        <f t="shared" si="75"/>
        <v>0.48000000000000032</v>
      </c>
      <c r="AR100" s="1">
        <f t="shared" si="76"/>
        <v>0.97000000000000064</v>
      </c>
      <c r="AS100" s="1">
        <v>2.5</v>
      </c>
    </row>
    <row r="101" spans="1:45" x14ac:dyDescent="0.2">
      <c r="A101" s="1">
        <f t="shared" si="40"/>
        <v>2.5</v>
      </c>
      <c r="B101" s="1">
        <f t="shared" si="41"/>
        <v>5</v>
      </c>
      <c r="C101" s="1">
        <f t="shared" si="42"/>
        <v>2477</v>
      </c>
      <c r="D101" s="72">
        <v>98</v>
      </c>
      <c r="E101" s="72">
        <f t="shared" si="43"/>
        <v>2514</v>
      </c>
      <c r="F101" s="72">
        <f t="shared" si="44"/>
        <v>374</v>
      </c>
      <c r="G101" s="72">
        <f t="shared" si="45"/>
        <v>1271</v>
      </c>
      <c r="H101" s="72">
        <f t="shared" si="46"/>
        <v>528</v>
      </c>
      <c r="I101" s="72">
        <f t="shared" si="47"/>
        <v>1124</v>
      </c>
      <c r="J101" s="72">
        <v>0</v>
      </c>
      <c r="K101" s="72">
        <f t="shared" si="48"/>
        <v>764</v>
      </c>
      <c r="L101" s="72">
        <v>0</v>
      </c>
      <c r="M101" s="121">
        <f t="shared" si="49"/>
        <v>3.1539999999999995</v>
      </c>
      <c r="N101" s="121">
        <f t="shared" si="50"/>
        <v>1.6280000000000001</v>
      </c>
      <c r="O101" s="121">
        <f t="shared" si="51"/>
        <v>0.19700000000000009</v>
      </c>
      <c r="P101" s="121">
        <f t="shared" si="55"/>
        <v>0.48500000000000032</v>
      </c>
      <c r="Q101" s="121">
        <f t="shared" si="56"/>
        <v>0.2910000000000002</v>
      </c>
      <c r="R101" s="121">
        <f t="shared" si="57"/>
        <v>0.2910000000000002</v>
      </c>
      <c r="S101" s="121">
        <f t="shared" si="58"/>
        <v>0.2910000000000002</v>
      </c>
      <c r="T101" s="121">
        <f t="shared" si="59"/>
        <v>0.2910000000000002</v>
      </c>
      <c r="U101" s="121">
        <f t="shared" si="60"/>
        <v>0.2910000000000002</v>
      </c>
      <c r="V101" s="121">
        <f t="shared" si="61"/>
        <v>0.2910000000000002</v>
      </c>
      <c r="W101" s="120"/>
      <c r="Y101" s="72">
        <v>98</v>
      </c>
      <c r="Z101" s="72">
        <f t="shared" si="62"/>
        <v>1320</v>
      </c>
      <c r="AA101" s="72">
        <f t="shared" si="63"/>
        <v>374</v>
      </c>
      <c r="AB101" s="72">
        <f t="shared" si="64"/>
        <v>1107</v>
      </c>
      <c r="AC101" s="72">
        <f t="shared" si="65"/>
        <v>1057</v>
      </c>
      <c r="AD101" s="72">
        <f t="shared" si="66"/>
        <v>1118</v>
      </c>
      <c r="AE101" s="72">
        <f t="shared" si="67"/>
        <v>861</v>
      </c>
      <c r="AF101" s="72">
        <f t="shared" si="68"/>
        <v>764</v>
      </c>
      <c r="AG101" s="72">
        <v>0</v>
      </c>
      <c r="AH101" s="121">
        <f t="shared" si="52"/>
        <v>3.1539999999999995</v>
      </c>
      <c r="AI101" s="121">
        <f t="shared" si="53"/>
        <v>1.6280000000000001</v>
      </c>
      <c r="AJ101" s="121">
        <f t="shared" si="69"/>
        <v>0.19700000000000009</v>
      </c>
      <c r="AK101" s="121">
        <f t="shared" si="54"/>
        <v>0.48500000000000032</v>
      </c>
      <c r="AL101" s="121">
        <f t="shared" si="70"/>
        <v>0.48500000000000032</v>
      </c>
      <c r="AM101" s="121">
        <f t="shared" si="71"/>
        <v>0.48500000000000032</v>
      </c>
      <c r="AN101" s="121">
        <f t="shared" si="72"/>
        <v>0.48500000000000032</v>
      </c>
      <c r="AO101" s="121">
        <f t="shared" si="73"/>
        <v>0.48500000000000032</v>
      </c>
      <c r="AP101" s="121">
        <f t="shared" si="74"/>
        <v>0.48500000000000032</v>
      </c>
      <c r="AQ101" s="121">
        <f t="shared" si="75"/>
        <v>0.48500000000000032</v>
      </c>
      <c r="AR101" s="1">
        <f t="shared" si="76"/>
        <v>0.98000000000000065</v>
      </c>
      <c r="AS101" s="1">
        <v>2.5</v>
      </c>
    </row>
    <row r="102" spans="1:45" x14ac:dyDescent="0.2">
      <c r="A102" s="1">
        <f t="shared" si="40"/>
        <v>2.5</v>
      </c>
      <c r="B102" s="1">
        <f t="shared" si="41"/>
        <v>5</v>
      </c>
      <c r="C102" s="1">
        <f t="shared" si="42"/>
        <v>2509</v>
      </c>
      <c r="D102" s="72">
        <v>99</v>
      </c>
      <c r="E102" s="72">
        <f t="shared" si="43"/>
        <v>2549</v>
      </c>
      <c r="F102" s="72">
        <f t="shared" si="44"/>
        <v>379</v>
      </c>
      <c r="G102" s="72">
        <f t="shared" si="45"/>
        <v>1299</v>
      </c>
      <c r="H102" s="72">
        <f t="shared" si="46"/>
        <v>537</v>
      </c>
      <c r="I102" s="72">
        <f t="shared" si="47"/>
        <v>1149</v>
      </c>
      <c r="J102" s="72">
        <v>0</v>
      </c>
      <c r="K102" s="72">
        <f t="shared" si="48"/>
        <v>776</v>
      </c>
      <c r="L102" s="72">
        <v>0</v>
      </c>
      <c r="M102" s="121">
        <f t="shared" si="49"/>
        <v>3.1769999999999996</v>
      </c>
      <c r="N102" s="121">
        <f t="shared" si="50"/>
        <v>1.6520000000000001</v>
      </c>
      <c r="O102" s="121">
        <f t="shared" si="51"/>
        <v>0.19800000000000009</v>
      </c>
      <c r="P102" s="121">
        <f t="shared" si="55"/>
        <v>0.49000000000000032</v>
      </c>
      <c r="Q102" s="121">
        <f t="shared" si="56"/>
        <v>0.29400000000000021</v>
      </c>
      <c r="R102" s="121">
        <f t="shared" si="57"/>
        <v>0.29400000000000021</v>
      </c>
      <c r="S102" s="121">
        <f t="shared" si="58"/>
        <v>0.29400000000000021</v>
      </c>
      <c r="T102" s="121">
        <f t="shared" si="59"/>
        <v>0.29400000000000021</v>
      </c>
      <c r="U102" s="121">
        <f t="shared" si="60"/>
        <v>0.29400000000000021</v>
      </c>
      <c r="V102" s="121">
        <f t="shared" si="61"/>
        <v>0.29400000000000021</v>
      </c>
      <c r="W102" s="120"/>
      <c r="Y102" s="72">
        <v>99</v>
      </c>
      <c r="Z102" s="72">
        <f t="shared" si="62"/>
        <v>1342</v>
      </c>
      <c r="AA102" s="72">
        <f t="shared" si="63"/>
        <v>379</v>
      </c>
      <c r="AB102" s="72">
        <f t="shared" si="64"/>
        <v>1125</v>
      </c>
      <c r="AC102" s="72">
        <f t="shared" si="65"/>
        <v>1074</v>
      </c>
      <c r="AD102" s="72">
        <f t="shared" si="66"/>
        <v>1137</v>
      </c>
      <c r="AE102" s="72">
        <f t="shared" si="67"/>
        <v>875</v>
      </c>
      <c r="AF102" s="72">
        <f t="shared" si="68"/>
        <v>776</v>
      </c>
      <c r="AG102" s="72">
        <v>0</v>
      </c>
      <c r="AH102" s="121">
        <f t="shared" si="52"/>
        <v>3.1769999999999996</v>
      </c>
      <c r="AI102" s="121">
        <f t="shared" si="53"/>
        <v>1.6520000000000001</v>
      </c>
      <c r="AJ102" s="121">
        <f t="shared" si="69"/>
        <v>0.19800000000000009</v>
      </c>
      <c r="AK102" s="121">
        <f t="shared" si="54"/>
        <v>0.49000000000000032</v>
      </c>
      <c r="AL102" s="121">
        <f t="shared" si="70"/>
        <v>0.49000000000000032</v>
      </c>
      <c r="AM102" s="121">
        <f t="shared" si="71"/>
        <v>0.49000000000000032</v>
      </c>
      <c r="AN102" s="121">
        <f t="shared" si="72"/>
        <v>0.49000000000000032</v>
      </c>
      <c r="AO102" s="121">
        <f t="shared" si="73"/>
        <v>0.49000000000000032</v>
      </c>
      <c r="AP102" s="121">
        <f t="shared" si="74"/>
        <v>0.49000000000000032</v>
      </c>
      <c r="AQ102" s="121">
        <f t="shared" si="75"/>
        <v>0.49000000000000032</v>
      </c>
      <c r="AR102" s="1">
        <f t="shared" si="76"/>
        <v>0.99000000000000066</v>
      </c>
      <c r="AS102" s="1">
        <v>2.5</v>
      </c>
    </row>
    <row r="103" spans="1:45" x14ac:dyDescent="0.2">
      <c r="Z103" s="15">
        <v>1328.2959999999998</v>
      </c>
      <c r="AA103" s="15">
        <v>302.71667200000002</v>
      </c>
      <c r="AB103" s="15">
        <v>1152.7776000000001</v>
      </c>
      <c r="AC103" s="15">
        <v>1045.432</v>
      </c>
      <c r="AD103" s="15">
        <v>1089.48928</v>
      </c>
      <c r="AE103" s="15">
        <v>846.95519999999999</v>
      </c>
      <c r="AF103" s="1">
        <v>787</v>
      </c>
      <c r="AG103" s="156"/>
      <c r="AJ103" s="1">
        <v>0.19800000000000009</v>
      </c>
      <c r="AK103" s="1">
        <v>0.49000000000000032</v>
      </c>
      <c r="AL103" s="1">
        <v>0.49000000000000032</v>
      </c>
      <c r="AM103" s="1">
        <v>0.49000000000000032</v>
      </c>
      <c r="AN103" s="1">
        <v>0.49000000000000032</v>
      </c>
      <c r="AO103" s="1">
        <v>0.49000000000000032</v>
      </c>
      <c r="AP103" s="1">
        <v>0.49000000000000032</v>
      </c>
      <c r="AQ103" s="1">
        <v>0.49000000000000032</v>
      </c>
    </row>
    <row r="106" spans="1:45" x14ac:dyDescent="0.2">
      <c r="AM106" s="1" t="s">
        <v>2091</v>
      </c>
    </row>
    <row r="109" spans="1:45" x14ac:dyDescent="0.2">
      <c r="N109" s="123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D26"/>
  <sheetViews>
    <sheetView topLeftCell="B10" zoomScaleNormal="100" workbookViewId="0">
      <selection activeCell="D28" sqref="D28"/>
    </sheetView>
  </sheetViews>
  <sheetFormatPr defaultRowHeight="12.75" x14ac:dyDescent="0.2"/>
  <cols>
    <col min="1" max="2" width="9" style="1"/>
    <col min="3" max="3" width="20.25" style="1" customWidth="1"/>
    <col min="4" max="4" width="130.75" style="1" customWidth="1"/>
    <col min="5" max="16384" width="9" style="1"/>
  </cols>
  <sheetData>
    <row r="2" spans="2:4" x14ac:dyDescent="0.2">
      <c r="B2" s="1" t="s">
        <v>46</v>
      </c>
    </row>
    <row r="3" spans="2:4" x14ac:dyDescent="0.2">
      <c r="C3" s="1" t="s">
        <v>47</v>
      </c>
      <c r="D3" s="1" t="s">
        <v>2043</v>
      </c>
    </row>
    <row r="4" spans="2:4" x14ac:dyDescent="0.2">
      <c r="C4" s="1" t="s">
        <v>48</v>
      </c>
      <c r="D4" s="1" t="s">
        <v>2046</v>
      </c>
    </row>
    <row r="5" spans="2:4" x14ac:dyDescent="0.2">
      <c r="C5" s="37" t="s">
        <v>2064</v>
      </c>
      <c r="D5" s="37" t="s">
        <v>2065</v>
      </c>
    </row>
    <row r="6" spans="2:4" x14ac:dyDescent="0.2">
      <c r="C6" s="37" t="s">
        <v>2044</v>
      </c>
      <c r="D6" s="37" t="s">
        <v>2045</v>
      </c>
    </row>
    <row r="7" spans="2:4" x14ac:dyDescent="0.2">
      <c r="C7" s="37" t="s">
        <v>2051</v>
      </c>
      <c r="D7" s="37" t="s">
        <v>2052</v>
      </c>
    </row>
    <row r="8" spans="2:4" x14ac:dyDescent="0.2">
      <c r="C8" s="37" t="s">
        <v>2047</v>
      </c>
      <c r="D8" s="1" t="s">
        <v>2048</v>
      </c>
    </row>
    <row r="9" spans="2:4" x14ac:dyDescent="0.2">
      <c r="C9" s="37" t="s">
        <v>2049</v>
      </c>
      <c r="D9" s="1" t="s">
        <v>2050</v>
      </c>
    </row>
    <row r="10" spans="2:4" x14ac:dyDescent="0.2">
      <c r="C10" s="37" t="s">
        <v>2053</v>
      </c>
      <c r="D10" s="37" t="s">
        <v>2054</v>
      </c>
    </row>
    <row r="11" spans="2:4" x14ac:dyDescent="0.2">
      <c r="C11" s="37" t="s">
        <v>2055</v>
      </c>
      <c r="D11" s="37" t="s">
        <v>2056</v>
      </c>
    </row>
    <row r="12" spans="2:4" x14ac:dyDescent="0.2">
      <c r="C12" s="37" t="s">
        <v>2057</v>
      </c>
      <c r="D12" s="37" t="s">
        <v>2058</v>
      </c>
    </row>
    <row r="13" spans="2:4" x14ac:dyDescent="0.2">
      <c r="C13" s="37" t="s">
        <v>2059</v>
      </c>
      <c r="D13" s="37" t="s">
        <v>2060</v>
      </c>
    </row>
    <row r="14" spans="2:4" x14ac:dyDescent="0.2">
      <c r="C14" s="37" t="s">
        <v>2061</v>
      </c>
      <c r="D14" s="1" t="s">
        <v>2062</v>
      </c>
    </row>
    <row r="15" spans="2:4" x14ac:dyDescent="0.2">
      <c r="C15" s="37" t="s">
        <v>2063</v>
      </c>
      <c r="D15" s="37" t="s">
        <v>2066</v>
      </c>
    </row>
    <row r="16" spans="2:4" x14ac:dyDescent="0.2">
      <c r="C16" s="37" t="s">
        <v>2063</v>
      </c>
      <c r="D16" s="37" t="s">
        <v>2067</v>
      </c>
    </row>
    <row r="22" spans="4:4" x14ac:dyDescent="0.2">
      <c r="D22" s="1" t="s">
        <v>3559</v>
      </c>
    </row>
    <row r="23" spans="4:4" x14ac:dyDescent="0.2">
      <c r="D23" s="1" t="s">
        <v>3476</v>
      </c>
    </row>
    <row r="24" spans="4:4" x14ac:dyDescent="0.2">
      <c r="D24" s="1" t="s">
        <v>3560</v>
      </c>
    </row>
    <row r="25" spans="4:4" x14ac:dyDescent="0.2">
      <c r="D25" s="1" t="s">
        <v>3561</v>
      </c>
    </row>
    <row r="26" spans="4:4" x14ac:dyDescent="0.2">
      <c r="D26" s="1" t="s">
        <v>3562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P91"/>
  <sheetViews>
    <sheetView topLeftCell="A26" workbookViewId="0">
      <selection activeCell="L54" sqref="L54"/>
    </sheetView>
  </sheetViews>
  <sheetFormatPr defaultRowHeight="12.75" x14ac:dyDescent="0.15"/>
  <cols>
    <col min="1" max="12" width="9" style="16"/>
    <col min="13" max="13" width="9.5" style="16" customWidth="1"/>
    <col min="14" max="14" width="27.125" style="16" customWidth="1"/>
    <col min="15" max="16384" width="9" style="16"/>
  </cols>
  <sheetData>
    <row r="2" spans="2:16" ht="13.5" thickBot="1" x14ac:dyDescent="0.2"/>
    <row r="3" spans="2:16" x14ac:dyDescent="0.15">
      <c r="B3" s="27" t="s">
        <v>87</v>
      </c>
      <c r="C3" s="28" t="s">
        <v>44</v>
      </c>
      <c r="D3" s="28" t="s">
        <v>45</v>
      </c>
      <c r="E3" s="28" t="s">
        <v>88</v>
      </c>
      <c r="F3" s="28" t="s">
        <v>89</v>
      </c>
      <c r="G3" s="28" t="s">
        <v>90</v>
      </c>
      <c r="H3" s="28" t="s">
        <v>91</v>
      </c>
      <c r="I3" s="28" t="s">
        <v>81</v>
      </c>
      <c r="J3" s="28" t="s">
        <v>82</v>
      </c>
      <c r="K3" s="28" t="s">
        <v>83</v>
      </c>
      <c r="L3" s="28" t="s">
        <v>84</v>
      </c>
      <c r="M3" s="29" t="s">
        <v>85</v>
      </c>
      <c r="N3" s="30" t="s">
        <v>92</v>
      </c>
      <c r="O3" s="116" t="s">
        <v>1894</v>
      </c>
      <c r="P3" s="69" t="s">
        <v>1895</v>
      </c>
    </row>
    <row r="4" spans="2:16" ht="15" x14ac:dyDescent="0.15">
      <c r="B4" s="31" t="s">
        <v>93</v>
      </c>
      <c r="C4" s="23">
        <v>26</v>
      </c>
      <c r="D4" s="23">
        <v>4</v>
      </c>
      <c r="E4" s="23">
        <v>18</v>
      </c>
      <c r="F4" s="23">
        <v>18</v>
      </c>
      <c r="G4" s="23">
        <v>0</v>
      </c>
      <c r="H4" s="23">
        <v>4</v>
      </c>
      <c r="I4" s="23">
        <v>5</v>
      </c>
      <c r="J4" s="23">
        <f>(99+I4/100)%</f>
        <v>0.99049999999999994</v>
      </c>
      <c r="K4" s="23">
        <f>(1+H4/100)%</f>
        <v>1.04E-2</v>
      </c>
      <c r="L4" s="23">
        <f>(1+I4/100)%</f>
        <v>1.0500000000000001E-2</v>
      </c>
      <c r="M4" s="23"/>
      <c r="N4" s="34" t="s">
        <v>123</v>
      </c>
      <c r="O4" s="21">
        <v>0</v>
      </c>
      <c r="P4" s="16">
        <v>0.1</v>
      </c>
    </row>
    <row r="5" spans="2:16" ht="15" x14ac:dyDescent="0.15">
      <c r="B5" s="31" t="s">
        <v>94</v>
      </c>
      <c r="C5" s="23">
        <v>24</v>
      </c>
      <c r="D5" s="23">
        <v>2</v>
      </c>
      <c r="E5" s="23">
        <v>18</v>
      </c>
      <c r="F5" s="23">
        <v>11</v>
      </c>
      <c r="G5" s="23">
        <v>0</v>
      </c>
      <c r="H5" s="23">
        <v>23</v>
      </c>
      <c r="I5" s="23">
        <v>11</v>
      </c>
      <c r="J5" s="23">
        <f t="shared" ref="J5:J13" si="0">(99+I5/100)%</f>
        <v>0.99109999999999998</v>
      </c>
      <c r="K5" s="23">
        <f t="shared" ref="K5:K13" si="1">(1+H5/100)%</f>
        <v>1.23E-2</v>
      </c>
      <c r="L5" s="23">
        <f t="shared" ref="L5:L13" si="2">(1+I5/100)%</f>
        <v>1.11E-2</v>
      </c>
      <c r="M5" s="23"/>
      <c r="N5" s="34" t="s">
        <v>123</v>
      </c>
      <c r="O5" s="21">
        <v>0</v>
      </c>
      <c r="P5" s="16">
        <v>0.1</v>
      </c>
    </row>
    <row r="6" spans="2:16" x14ac:dyDescent="0.15">
      <c r="B6" s="31" t="s">
        <v>70</v>
      </c>
      <c r="C6" s="23">
        <v>18</v>
      </c>
      <c r="D6" s="23">
        <v>18</v>
      </c>
      <c r="E6" s="23">
        <v>4</v>
      </c>
      <c r="F6" s="23">
        <v>4</v>
      </c>
      <c r="G6" s="23">
        <v>18</v>
      </c>
      <c r="H6" s="23">
        <v>18</v>
      </c>
      <c r="I6" s="23">
        <v>14</v>
      </c>
      <c r="J6" s="23">
        <f t="shared" si="0"/>
        <v>0.99140000000000006</v>
      </c>
      <c r="K6" s="23">
        <f t="shared" si="1"/>
        <v>1.18E-2</v>
      </c>
      <c r="L6" s="23">
        <f t="shared" si="2"/>
        <v>1.14E-2</v>
      </c>
      <c r="M6" s="23"/>
      <c r="N6" s="34" t="s">
        <v>123</v>
      </c>
      <c r="O6" s="21">
        <v>2</v>
      </c>
      <c r="P6" s="16">
        <v>0.15</v>
      </c>
    </row>
    <row r="7" spans="2:16" ht="15" x14ac:dyDescent="0.15">
      <c r="B7" s="31" t="s">
        <v>95</v>
      </c>
      <c r="C7" s="23">
        <v>19</v>
      </c>
      <c r="D7" s="23">
        <v>14</v>
      </c>
      <c r="E7" s="23">
        <v>9</v>
      </c>
      <c r="F7" s="23">
        <v>9</v>
      </c>
      <c r="G7" s="23">
        <v>18</v>
      </c>
      <c r="H7" s="23">
        <v>14</v>
      </c>
      <c r="I7" s="23">
        <v>9</v>
      </c>
      <c r="J7" s="23">
        <f t="shared" si="0"/>
        <v>0.9909</v>
      </c>
      <c r="K7" s="23">
        <f t="shared" si="1"/>
        <v>1.14E-2</v>
      </c>
      <c r="L7" s="23">
        <f t="shared" si="2"/>
        <v>1.09E-2</v>
      </c>
      <c r="M7" s="23"/>
      <c r="N7" s="34" t="s">
        <v>123</v>
      </c>
      <c r="O7" s="21">
        <v>5</v>
      </c>
      <c r="P7" s="16">
        <v>0.15</v>
      </c>
    </row>
    <row r="8" spans="2:16" ht="15" x14ac:dyDescent="0.15">
      <c r="B8" s="31" t="s">
        <v>96</v>
      </c>
      <c r="C8" s="23">
        <v>15</v>
      </c>
      <c r="D8" s="23">
        <v>10</v>
      </c>
      <c r="E8" s="23">
        <v>10</v>
      </c>
      <c r="F8" s="23">
        <v>9</v>
      </c>
      <c r="G8" s="23">
        <v>13</v>
      </c>
      <c r="H8" s="23">
        <v>25</v>
      </c>
      <c r="I8" s="23">
        <v>15</v>
      </c>
      <c r="J8" s="23">
        <f t="shared" si="0"/>
        <v>0.99150000000000005</v>
      </c>
      <c r="K8" s="23">
        <f t="shared" si="1"/>
        <v>1.2500000000000001E-2</v>
      </c>
      <c r="L8" s="23">
        <f t="shared" si="2"/>
        <v>1.15E-2</v>
      </c>
      <c r="M8" s="23"/>
      <c r="N8" s="34" t="s">
        <v>123</v>
      </c>
      <c r="O8" s="21">
        <v>2</v>
      </c>
      <c r="P8" s="16">
        <v>0.1</v>
      </c>
    </row>
    <row r="9" spans="2:16" ht="15" x14ac:dyDescent="0.15">
      <c r="B9" s="31" t="s">
        <v>97</v>
      </c>
      <c r="C9" s="23">
        <v>20</v>
      </c>
      <c r="D9" s="23">
        <v>5</v>
      </c>
      <c r="E9" s="23">
        <v>9</v>
      </c>
      <c r="F9" s="23">
        <v>9</v>
      </c>
      <c r="G9" s="23">
        <v>0</v>
      </c>
      <c r="H9" s="23">
        <v>20</v>
      </c>
      <c r="I9" s="23">
        <v>20</v>
      </c>
      <c r="J9" s="23">
        <f t="shared" si="0"/>
        <v>0.99199999999999999</v>
      </c>
      <c r="K9" s="23">
        <f t="shared" si="1"/>
        <v>1.2E-2</v>
      </c>
      <c r="L9" s="23">
        <f t="shared" si="2"/>
        <v>1.2E-2</v>
      </c>
      <c r="M9" s="23"/>
      <c r="N9" s="34" t="s">
        <v>123</v>
      </c>
      <c r="O9" s="21">
        <v>0</v>
      </c>
      <c r="P9" s="16">
        <v>0.1</v>
      </c>
    </row>
    <row r="10" spans="2:16" ht="15" x14ac:dyDescent="0.15">
      <c r="B10" s="31" t="s">
        <v>98</v>
      </c>
      <c r="C10" s="23">
        <v>17</v>
      </c>
      <c r="D10" s="23">
        <v>12</v>
      </c>
      <c r="E10" s="23">
        <v>6</v>
      </c>
      <c r="F10" s="23">
        <v>12</v>
      </c>
      <c r="G10" s="23">
        <v>12</v>
      </c>
      <c r="H10" s="23">
        <v>10</v>
      </c>
      <c r="I10" s="23">
        <v>13</v>
      </c>
      <c r="J10" s="23">
        <f t="shared" si="0"/>
        <v>0.99129999999999996</v>
      </c>
      <c r="K10" s="23">
        <f t="shared" si="1"/>
        <v>1.1000000000000001E-2</v>
      </c>
      <c r="L10" s="23">
        <f t="shared" si="2"/>
        <v>1.1299999999999999E-2</v>
      </c>
      <c r="M10" s="23"/>
      <c r="N10" s="34" t="s">
        <v>123</v>
      </c>
      <c r="O10" s="21">
        <v>2</v>
      </c>
      <c r="P10" s="16">
        <v>0.1</v>
      </c>
    </row>
    <row r="11" spans="2:16" ht="15" x14ac:dyDescent="0.15">
      <c r="B11" s="31" t="s">
        <v>99</v>
      </c>
      <c r="C11" s="23">
        <v>21</v>
      </c>
      <c r="D11" s="23">
        <v>10</v>
      </c>
      <c r="E11" s="23">
        <v>8</v>
      </c>
      <c r="F11" s="23">
        <v>8</v>
      </c>
      <c r="G11" s="23">
        <v>15</v>
      </c>
      <c r="H11" s="23">
        <v>10</v>
      </c>
      <c r="I11" s="23">
        <v>8</v>
      </c>
      <c r="J11" s="23">
        <f t="shared" si="0"/>
        <v>0.99080000000000001</v>
      </c>
      <c r="K11" s="23">
        <f t="shared" si="1"/>
        <v>1.1000000000000001E-2</v>
      </c>
      <c r="L11" s="23">
        <f t="shared" si="2"/>
        <v>1.0800000000000001E-2</v>
      </c>
      <c r="M11" s="23"/>
      <c r="N11" s="34" t="s">
        <v>123</v>
      </c>
      <c r="O11" s="21">
        <v>3</v>
      </c>
      <c r="P11" s="16">
        <v>0.15</v>
      </c>
    </row>
    <row r="12" spans="2:16" ht="15" x14ac:dyDescent="0.15">
      <c r="B12" s="31" t="s">
        <v>100</v>
      </c>
      <c r="C12" s="23">
        <v>16</v>
      </c>
      <c r="D12" s="23">
        <v>9</v>
      </c>
      <c r="E12" s="23">
        <v>10</v>
      </c>
      <c r="F12" s="23">
        <v>10</v>
      </c>
      <c r="G12" s="23">
        <v>8</v>
      </c>
      <c r="H12" s="23">
        <v>18</v>
      </c>
      <c r="I12" s="23">
        <v>18</v>
      </c>
      <c r="J12" s="23">
        <f t="shared" si="0"/>
        <v>0.99180000000000001</v>
      </c>
      <c r="K12" s="23">
        <f t="shared" si="1"/>
        <v>1.18E-2</v>
      </c>
      <c r="L12" s="23">
        <f t="shared" si="2"/>
        <v>1.18E-2</v>
      </c>
      <c r="M12" s="23"/>
      <c r="N12" s="34" t="s">
        <v>123</v>
      </c>
      <c r="O12" s="21">
        <v>3</v>
      </c>
      <c r="P12" s="16">
        <v>0.15</v>
      </c>
    </row>
    <row r="13" spans="2:16" ht="15.75" thickBot="1" x14ac:dyDescent="0.2">
      <c r="B13" s="32" t="s">
        <v>101</v>
      </c>
      <c r="C13" s="26">
        <v>20</v>
      </c>
      <c r="D13" s="26">
        <v>3</v>
      </c>
      <c r="E13" s="26">
        <v>12</v>
      </c>
      <c r="F13" s="26">
        <v>17</v>
      </c>
      <c r="G13" s="26">
        <v>0</v>
      </c>
      <c r="H13" s="26">
        <v>17</v>
      </c>
      <c r="I13" s="26">
        <v>15</v>
      </c>
      <c r="J13" s="26">
        <f t="shared" si="0"/>
        <v>0.99150000000000005</v>
      </c>
      <c r="K13" s="26">
        <f t="shared" si="1"/>
        <v>1.1699999999999999E-2</v>
      </c>
      <c r="L13" s="26">
        <f t="shared" si="2"/>
        <v>1.15E-2</v>
      </c>
      <c r="M13" s="26"/>
      <c r="N13" s="34" t="s">
        <v>123</v>
      </c>
      <c r="O13" s="21">
        <v>0</v>
      </c>
      <c r="P13" s="16">
        <v>0.1</v>
      </c>
    </row>
    <row r="16" spans="2:16" x14ac:dyDescent="0.15">
      <c r="B16" s="23" t="s">
        <v>49</v>
      </c>
      <c r="C16" s="23" t="s">
        <v>44</v>
      </c>
      <c r="D16" s="23" t="s">
        <v>45</v>
      </c>
      <c r="E16" s="23" t="s">
        <v>50</v>
      </c>
      <c r="F16" s="23" t="s">
        <v>51</v>
      </c>
      <c r="G16" s="23" t="s">
        <v>52</v>
      </c>
      <c r="H16" s="23" t="s">
        <v>53</v>
      </c>
      <c r="I16" s="23" t="s">
        <v>54</v>
      </c>
      <c r="J16" s="23" t="s">
        <v>55</v>
      </c>
      <c r="K16" s="23" t="s">
        <v>56</v>
      </c>
      <c r="L16" s="23" t="s">
        <v>57</v>
      </c>
      <c r="M16" s="22" t="s">
        <v>86</v>
      </c>
      <c r="N16" s="23" t="s">
        <v>58</v>
      </c>
      <c r="O16" s="21"/>
    </row>
    <row r="17" spans="2:16" ht="15" x14ac:dyDescent="0.15">
      <c r="B17" s="24" t="s">
        <v>59</v>
      </c>
      <c r="C17" s="23">
        <f>INT(C4*1.2)</f>
        <v>31</v>
      </c>
      <c r="D17" s="23">
        <f>INT(D4*1.2)</f>
        <v>4</v>
      </c>
      <c r="E17" s="23">
        <f>INT(E4*1.2)</f>
        <v>21</v>
      </c>
      <c r="F17" s="23">
        <f>INT(F4*1.2)</f>
        <v>21</v>
      </c>
      <c r="G17" s="23">
        <v>0</v>
      </c>
      <c r="H17" s="23">
        <f>INT(H5*1.2)</f>
        <v>27</v>
      </c>
      <c r="I17" s="23">
        <f>INT(I5*1.2)</f>
        <v>13</v>
      </c>
      <c r="J17" s="23">
        <f>(99+I17/100)%</f>
        <v>0.99129999999999996</v>
      </c>
      <c r="K17" s="23">
        <f>(1+H17/100)%</f>
        <v>1.2699999999999999E-2</v>
      </c>
      <c r="L17" s="23">
        <f>(1+I17/100)%</f>
        <v>1.1299999999999999E-2</v>
      </c>
      <c r="M17" s="23"/>
      <c r="N17" s="25" t="s">
        <v>71</v>
      </c>
      <c r="O17" s="21">
        <v>2</v>
      </c>
      <c r="P17" s="16">
        <v>0.15</v>
      </c>
    </row>
    <row r="18" spans="2:16" ht="15" x14ac:dyDescent="0.15">
      <c r="B18" s="24" t="s">
        <v>60</v>
      </c>
      <c r="C18" s="23">
        <f>INT(C4*1.2)</f>
        <v>31</v>
      </c>
      <c r="D18" s="23">
        <f>INT(D6*1.2)</f>
        <v>21</v>
      </c>
      <c r="E18" s="23">
        <f>INT(E4*1.2)</f>
        <v>21</v>
      </c>
      <c r="F18" s="23">
        <f>F17</f>
        <v>21</v>
      </c>
      <c r="G18" s="23">
        <f>INT(G6*1.2)</f>
        <v>21</v>
      </c>
      <c r="H18" s="23">
        <f>INT(H6*1.2)</f>
        <v>21</v>
      </c>
      <c r="I18" s="23">
        <f>INT(I6*1.2)</f>
        <v>16</v>
      </c>
      <c r="J18" s="23">
        <f t="shared" ref="J18:J23" si="3">(99+I18/100)%</f>
        <v>0.99159999999999993</v>
      </c>
      <c r="K18" s="23">
        <f t="shared" ref="K18:K23" si="4">(1+H18/100)%</f>
        <v>1.21E-2</v>
      </c>
      <c r="L18" s="23">
        <f t="shared" ref="L18:L23" si="5">(1+I18/100)%</f>
        <v>1.1599999999999999E-2</v>
      </c>
      <c r="M18" s="23"/>
      <c r="N18" s="25" t="s">
        <v>72</v>
      </c>
      <c r="O18" s="21">
        <v>3</v>
      </c>
      <c r="P18" s="16">
        <v>0.15</v>
      </c>
    </row>
    <row r="19" spans="2:16" ht="15" x14ac:dyDescent="0.15">
      <c r="B19" s="24" t="s">
        <v>61</v>
      </c>
      <c r="C19" s="23">
        <f>INT(C5*1.2)</f>
        <v>28</v>
      </c>
      <c r="D19" s="23">
        <f>INT(D7*1.2)</f>
        <v>16</v>
      </c>
      <c r="E19" s="23">
        <f>INT(E5*1.2)</f>
        <v>21</v>
      </c>
      <c r="F19" s="23">
        <f>INT(F5*1.2)</f>
        <v>13</v>
      </c>
      <c r="G19" s="23">
        <f>INT(G7*1.2)</f>
        <v>21</v>
      </c>
      <c r="H19" s="23">
        <f>INT(H5*1.2)</f>
        <v>27</v>
      </c>
      <c r="I19" s="23">
        <f>INT(I5*1.2)</f>
        <v>13</v>
      </c>
      <c r="J19" s="23">
        <f t="shared" si="3"/>
        <v>0.99129999999999996</v>
      </c>
      <c r="K19" s="23">
        <f t="shared" si="4"/>
        <v>1.2699999999999999E-2</v>
      </c>
      <c r="L19" s="23">
        <f t="shared" si="5"/>
        <v>1.1299999999999999E-2</v>
      </c>
      <c r="M19" s="23"/>
      <c r="N19" s="25" t="s">
        <v>73</v>
      </c>
      <c r="O19" s="21">
        <v>5</v>
      </c>
      <c r="P19" s="16">
        <v>0.2</v>
      </c>
    </row>
    <row r="20" spans="2:16" ht="15" x14ac:dyDescent="0.15">
      <c r="B20" s="24" t="s">
        <v>62</v>
      </c>
      <c r="C20" s="23">
        <f>INT(C7*1.2)</f>
        <v>22</v>
      </c>
      <c r="D20" s="23">
        <f>INT(D6*1.2)</f>
        <v>21</v>
      </c>
      <c r="E20" s="23">
        <f>INT(E7*1.2)</f>
        <v>10</v>
      </c>
      <c r="F20" s="23">
        <f>INT(F7*1.2)</f>
        <v>10</v>
      </c>
      <c r="G20" s="23">
        <f>INT(G7*1.2)</f>
        <v>21</v>
      </c>
      <c r="H20" s="23">
        <f>INT(H6*1.2)</f>
        <v>21</v>
      </c>
      <c r="I20" s="23">
        <f>INT(I6*1.2)</f>
        <v>16</v>
      </c>
      <c r="J20" s="23">
        <f t="shared" si="3"/>
        <v>0.99159999999999993</v>
      </c>
      <c r="K20" s="23">
        <f t="shared" si="4"/>
        <v>1.21E-2</v>
      </c>
      <c r="L20" s="23">
        <f t="shared" si="5"/>
        <v>1.1599999999999999E-2</v>
      </c>
      <c r="M20" s="23"/>
      <c r="N20" s="25" t="s">
        <v>74</v>
      </c>
      <c r="O20" s="21">
        <v>3</v>
      </c>
      <c r="P20" s="16">
        <v>0.15</v>
      </c>
    </row>
    <row r="21" spans="2:16" ht="15" x14ac:dyDescent="0.15">
      <c r="B21" s="24" t="s">
        <v>63</v>
      </c>
      <c r="C21" s="23">
        <f>INT(C9*1.2)</f>
        <v>24</v>
      </c>
      <c r="D21" s="23">
        <f>INT(D10*1.2)</f>
        <v>14</v>
      </c>
      <c r="E21" s="23">
        <f>INT(E9*1.2)</f>
        <v>10</v>
      </c>
      <c r="F21" s="23">
        <f>INT(F10*1.2)</f>
        <v>14</v>
      </c>
      <c r="G21" s="23">
        <f>INT(G10*1.2)</f>
        <v>14</v>
      </c>
      <c r="H21" s="23">
        <f>INT(H9*1.2)</f>
        <v>24</v>
      </c>
      <c r="I21" s="23">
        <f>INT(I9*1.2)</f>
        <v>24</v>
      </c>
      <c r="J21" s="23">
        <f t="shared" si="3"/>
        <v>0.99239999999999995</v>
      </c>
      <c r="K21" s="23">
        <f t="shared" si="4"/>
        <v>1.24E-2</v>
      </c>
      <c r="L21" s="23">
        <f t="shared" si="5"/>
        <v>1.24E-2</v>
      </c>
      <c r="M21" s="23"/>
      <c r="N21" s="25" t="s">
        <v>75</v>
      </c>
      <c r="O21" s="21">
        <v>3</v>
      </c>
      <c r="P21" s="16">
        <v>0.15</v>
      </c>
    </row>
    <row r="22" spans="2:16" ht="15" x14ac:dyDescent="0.15">
      <c r="B22" s="24" t="s">
        <v>64</v>
      </c>
      <c r="C22" s="23">
        <f>INT(C13*1.2)</f>
        <v>24</v>
      </c>
      <c r="D22" s="23">
        <f>INT(D9*1.2)</f>
        <v>6</v>
      </c>
      <c r="E22" s="23">
        <f>INT(E13*1.2)</f>
        <v>14</v>
      </c>
      <c r="F22" s="23">
        <f>INT(F13*1.2)</f>
        <v>20</v>
      </c>
      <c r="G22" s="23">
        <v>0</v>
      </c>
      <c r="H22" s="23">
        <f>INT(H9*1.2)</f>
        <v>24</v>
      </c>
      <c r="I22" s="23">
        <f>INT(I9*1.2)</f>
        <v>24</v>
      </c>
      <c r="J22" s="23">
        <f t="shared" si="3"/>
        <v>0.99239999999999995</v>
      </c>
      <c r="K22" s="23">
        <f t="shared" si="4"/>
        <v>1.24E-2</v>
      </c>
      <c r="L22" s="23">
        <f t="shared" si="5"/>
        <v>1.24E-2</v>
      </c>
      <c r="M22" s="23"/>
      <c r="N22" s="25" t="s">
        <v>76</v>
      </c>
      <c r="O22" s="21">
        <v>1</v>
      </c>
      <c r="P22" s="16">
        <v>0.15</v>
      </c>
    </row>
    <row r="23" spans="2:16" ht="15" x14ac:dyDescent="0.15">
      <c r="B23" s="24" t="s">
        <v>65</v>
      </c>
      <c r="C23" s="23">
        <f>INT(C11*1.2)</f>
        <v>25</v>
      </c>
      <c r="D23" s="23">
        <f>INT(D11*1.2)</f>
        <v>12</v>
      </c>
      <c r="E23" s="23">
        <f>INT(E12*1.2)</f>
        <v>12</v>
      </c>
      <c r="F23" s="23">
        <f>INT(F12*1.2)</f>
        <v>12</v>
      </c>
      <c r="G23" s="23">
        <f>INT(G11*1.2)</f>
        <v>18</v>
      </c>
      <c r="H23" s="23">
        <f>INT(H8*1.2)</f>
        <v>30</v>
      </c>
      <c r="I23" s="23">
        <f>INT(I12*1.2)</f>
        <v>21</v>
      </c>
      <c r="J23" s="23">
        <f t="shared" si="3"/>
        <v>0.99209999999999998</v>
      </c>
      <c r="K23" s="23">
        <f t="shared" si="4"/>
        <v>1.3000000000000001E-2</v>
      </c>
      <c r="L23" s="23">
        <f t="shared" si="5"/>
        <v>1.21E-2</v>
      </c>
      <c r="M23" s="23"/>
      <c r="N23" s="25" t="s">
        <v>77</v>
      </c>
      <c r="O23" s="21">
        <v>3</v>
      </c>
      <c r="P23" s="16">
        <v>0.15</v>
      </c>
    </row>
    <row r="27" spans="2:16" x14ac:dyDescent="0.15">
      <c r="B27" s="23" t="s">
        <v>66</v>
      </c>
      <c r="C27" s="23" t="s">
        <v>44</v>
      </c>
      <c r="D27" s="23" t="s">
        <v>45</v>
      </c>
      <c r="E27" s="23" t="s">
        <v>50</v>
      </c>
      <c r="F27" s="23" t="s">
        <v>51</v>
      </c>
      <c r="G27" s="23" t="s">
        <v>52</v>
      </c>
      <c r="H27" s="23" t="s">
        <v>53</v>
      </c>
      <c r="I27" s="23" t="s">
        <v>54</v>
      </c>
      <c r="J27" s="23" t="s">
        <v>55</v>
      </c>
      <c r="K27" s="23" t="s">
        <v>56</v>
      </c>
      <c r="L27" s="23" t="s">
        <v>57</v>
      </c>
      <c r="M27" s="22" t="s">
        <v>86</v>
      </c>
      <c r="N27" s="23" t="s">
        <v>58</v>
      </c>
      <c r="O27" s="21"/>
    </row>
    <row r="28" spans="2:16" ht="15" x14ac:dyDescent="0.15">
      <c r="B28" s="24" t="s">
        <v>67</v>
      </c>
      <c r="C28" s="23">
        <f>INT(C23*1.2)</f>
        <v>30</v>
      </c>
      <c r="D28" s="23">
        <f>INT(D20*1.2)</f>
        <v>25</v>
      </c>
      <c r="E28" s="23">
        <f>INT(E23*1.2)</f>
        <v>14</v>
      </c>
      <c r="F28" s="23">
        <f>INT(F23*1.2)</f>
        <v>14</v>
      </c>
      <c r="G28" s="23">
        <f>INT(G20*1.2)</f>
        <v>25</v>
      </c>
      <c r="H28" s="23">
        <f>INT(H23*1.2)</f>
        <v>36</v>
      </c>
      <c r="I28" s="23">
        <f>INT(I23*1.2)</f>
        <v>25</v>
      </c>
      <c r="J28" s="23">
        <f>(99+I28/100)%</f>
        <v>0.99250000000000005</v>
      </c>
      <c r="K28" s="23">
        <f t="shared" ref="K28:L30" si="6">(1+H28/100)%</f>
        <v>1.3599999999999999E-2</v>
      </c>
      <c r="L28" s="23">
        <f t="shared" si="6"/>
        <v>1.2500000000000001E-2</v>
      </c>
      <c r="M28" s="23"/>
      <c r="N28" s="25" t="s">
        <v>78</v>
      </c>
      <c r="O28" s="21">
        <v>5</v>
      </c>
      <c r="P28" s="16">
        <v>0.2</v>
      </c>
    </row>
    <row r="29" spans="2:16" ht="15" x14ac:dyDescent="0.15">
      <c r="B29" s="24" t="s">
        <v>68</v>
      </c>
      <c r="C29" s="23">
        <f>INT(C17*1.5)</f>
        <v>46</v>
      </c>
      <c r="D29" s="23">
        <f>INT(D19*1.2)</f>
        <v>19</v>
      </c>
      <c r="E29" s="23">
        <f>INT(E17*1.2)</f>
        <v>25</v>
      </c>
      <c r="F29" s="23">
        <f>INT(F17*1.2)</f>
        <v>25</v>
      </c>
      <c r="G29" s="23">
        <f>INT(G20*1.2)</f>
        <v>25</v>
      </c>
      <c r="H29" s="23">
        <f>INT(H17*1.2)</f>
        <v>32</v>
      </c>
      <c r="I29" s="23">
        <f>INT(I19*1.2)</f>
        <v>15</v>
      </c>
      <c r="J29" s="23">
        <f>(99+I29/100)%</f>
        <v>0.99150000000000005</v>
      </c>
      <c r="K29" s="23">
        <f t="shared" si="6"/>
        <v>1.32E-2</v>
      </c>
      <c r="L29" s="23">
        <f t="shared" si="6"/>
        <v>1.15E-2</v>
      </c>
      <c r="M29" s="23"/>
      <c r="N29" s="25" t="s">
        <v>79</v>
      </c>
      <c r="O29" s="21">
        <v>5</v>
      </c>
      <c r="P29" s="16">
        <v>0.2</v>
      </c>
    </row>
    <row r="30" spans="2:16" ht="15" x14ac:dyDescent="0.15">
      <c r="B30" s="24" t="s">
        <v>69</v>
      </c>
      <c r="C30" s="23">
        <f>INT(SUM(C17:C23)*1.2/7)</f>
        <v>31</v>
      </c>
      <c r="D30" s="23">
        <f>INT(SUM(D17:D23)*1.2/7)</f>
        <v>16</v>
      </c>
      <c r="E30" s="23">
        <f>INT(SUM(E17:E23)*1.2/7)</f>
        <v>18</v>
      </c>
      <c r="F30" s="23">
        <f>INT(SUM(F17:F23)*1.2/7)</f>
        <v>19</v>
      </c>
      <c r="G30" s="23">
        <f>INT(SUM(G17:G23)*1.2/5)</f>
        <v>22</v>
      </c>
      <c r="H30" s="23">
        <f>INT(SUM(H17:H23)*1.2/7)</f>
        <v>29</v>
      </c>
      <c r="I30" s="23">
        <f>INT(SUM(I17:I23)*1.2/7)</f>
        <v>21</v>
      </c>
      <c r="J30" s="23">
        <f>(99+I30/100)%</f>
        <v>0.99209999999999998</v>
      </c>
      <c r="K30" s="23">
        <f t="shared" si="6"/>
        <v>1.29E-2</v>
      </c>
      <c r="L30" s="23">
        <f t="shared" si="6"/>
        <v>1.21E-2</v>
      </c>
      <c r="M30" s="23"/>
      <c r="N30" s="25" t="s">
        <v>80</v>
      </c>
      <c r="O30" s="21">
        <v>5</v>
      </c>
      <c r="P30" s="16">
        <v>0.2</v>
      </c>
    </row>
    <row r="31" spans="2:16" ht="13.5" thickBot="1" x14ac:dyDescent="0.2"/>
    <row r="32" spans="2:16" x14ac:dyDescent="0.15">
      <c r="G32" s="53"/>
      <c r="H32" s="54" t="s">
        <v>1575</v>
      </c>
      <c r="I32" s="55" t="s">
        <v>1576</v>
      </c>
    </row>
    <row r="33" spans="2:15" x14ac:dyDescent="0.15">
      <c r="B33" s="23">
        <v>1</v>
      </c>
      <c r="C33" s="22" t="s">
        <v>102</v>
      </c>
      <c r="D33" s="16">
        <v>1</v>
      </c>
      <c r="G33" s="56" t="s">
        <v>1572</v>
      </c>
      <c r="H33" s="21">
        <f ca="1">VLOOKUP(playerLV,playerNature,5,FALSE)</f>
        <v>239</v>
      </c>
      <c r="I33" s="68">
        <f ca="1">VLOOKUP(playerLV,playerNature,5,FALSE)+VLOOKUP(weaponshowbuff,weaponnature,2,FALSE)</f>
        <v>261</v>
      </c>
    </row>
    <row r="34" spans="2:15" x14ac:dyDescent="0.15">
      <c r="B34" s="23">
        <v>2</v>
      </c>
      <c r="C34" s="22" t="s">
        <v>103</v>
      </c>
      <c r="D34" s="16">
        <v>1.5</v>
      </c>
      <c r="G34" s="56" t="s">
        <v>1573</v>
      </c>
      <c r="H34" s="21">
        <f ca="1">VLOOKUP(playerLV,playerNature,6,FALSE)</f>
        <v>239</v>
      </c>
      <c r="I34" s="68" t="e">
        <f ca="1">VLOOKUP(playerLV,playerNature,6,FALSE)+VLOOKUP(drop1showbuff,dropnature,2,FALSE)</f>
        <v>#N/A</v>
      </c>
    </row>
    <row r="35" spans="2:15" ht="13.5" thickBot="1" x14ac:dyDescent="0.2">
      <c r="B35" s="23">
        <v>3</v>
      </c>
      <c r="C35" s="22" t="s">
        <v>104</v>
      </c>
      <c r="D35" s="16">
        <v>2</v>
      </c>
      <c r="G35" s="57" t="s">
        <v>1574</v>
      </c>
      <c r="H35" s="58">
        <v>0</v>
      </c>
      <c r="I35" s="59">
        <v>0</v>
      </c>
    </row>
    <row r="41" spans="2:15" x14ac:dyDescent="0.15">
      <c r="C41" s="16">
        <v>2</v>
      </c>
      <c r="D41" s="16">
        <v>3</v>
      </c>
      <c r="E41" s="16">
        <v>4</v>
      </c>
      <c r="F41" s="16">
        <v>5</v>
      </c>
      <c r="G41" s="16">
        <v>6</v>
      </c>
      <c r="H41" s="16">
        <v>7</v>
      </c>
      <c r="I41" s="16">
        <v>8</v>
      </c>
      <c r="J41" s="16">
        <v>9</v>
      </c>
      <c r="K41" s="16">
        <v>10</v>
      </c>
      <c r="L41" s="16">
        <v>11</v>
      </c>
      <c r="M41" s="16">
        <v>12</v>
      </c>
      <c r="N41" s="16">
        <v>13</v>
      </c>
      <c r="O41" s="16">
        <v>14</v>
      </c>
    </row>
    <row r="42" spans="2:15" x14ac:dyDescent="0.15">
      <c r="B42" s="23"/>
      <c r="C42" s="23" t="s">
        <v>44</v>
      </c>
      <c r="D42" s="23" t="s">
        <v>45</v>
      </c>
      <c r="E42" s="23" t="s">
        <v>50</v>
      </c>
      <c r="F42" s="23" t="s">
        <v>51</v>
      </c>
      <c r="G42" s="23" t="s">
        <v>52</v>
      </c>
      <c r="H42" s="23" t="s">
        <v>53</v>
      </c>
      <c r="I42" s="23" t="s">
        <v>54</v>
      </c>
      <c r="J42" s="33" t="s">
        <v>1603</v>
      </c>
      <c r="K42" s="33" t="s">
        <v>1665</v>
      </c>
      <c r="L42" s="33" t="s">
        <v>1666</v>
      </c>
      <c r="M42" s="33" t="s">
        <v>1667</v>
      </c>
      <c r="N42" s="33" t="s">
        <v>1668</v>
      </c>
      <c r="O42" s="33" t="s">
        <v>1669</v>
      </c>
    </row>
    <row r="43" spans="2:15" x14ac:dyDescent="0.15">
      <c r="B43" s="22" t="s">
        <v>115</v>
      </c>
      <c r="C43" s="23">
        <v>5</v>
      </c>
      <c r="D43" s="23">
        <v>4</v>
      </c>
      <c r="E43" s="23">
        <v>4</v>
      </c>
      <c r="F43" s="23">
        <v>4</v>
      </c>
      <c r="G43" s="23">
        <v>4</v>
      </c>
      <c r="H43" s="23">
        <v>3</v>
      </c>
      <c r="I43" s="23">
        <v>2</v>
      </c>
      <c r="J43" s="23">
        <v>2</v>
      </c>
      <c r="K43" s="23">
        <v>2</v>
      </c>
      <c r="L43" s="23">
        <v>2</v>
      </c>
      <c r="M43" s="23">
        <v>2</v>
      </c>
      <c r="N43" s="23">
        <v>2</v>
      </c>
      <c r="O43" s="16">
        <v>5</v>
      </c>
    </row>
    <row r="44" spans="2:15" x14ac:dyDescent="0.15">
      <c r="B44" s="22" t="s">
        <v>116</v>
      </c>
      <c r="C44" s="23">
        <f>C43*1.2</f>
        <v>6</v>
      </c>
      <c r="D44" s="23">
        <f t="shared" ref="D44:I44" si="7">D43*1.2</f>
        <v>4.8</v>
      </c>
      <c r="E44" s="23">
        <f t="shared" si="7"/>
        <v>4.8</v>
      </c>
      <c r="F44" s="23">
        <f t="shared" si="7"/>
        <v>4.8</v>
      </c>
      <c r="G44" s="23">
        <f t="shared" si="7"/>
        <v>4.8</v>
      </c>
      <c r="H44" s="23">
        <f t="shared" si="7"/>
        <v>3.5999999999999996</v>
      </c>
      <c r="I44" s="23">
        <f t="shared" si="7"/>
        <v>2.4</v>
      </c>
      <c r="J44" s="23">
        <f>J43*1.2</f>
        <v>2.4</v>
      </c>
      <c r="K44" s="23">
        <f t="shared" ref="K44:N45" si="8">K43*1.2</f>
        <v>2.4</v>
      </c>
      <c r="L44" s="23">
        <f t="shared" si="8"/>
        <v>2.4</v>
      </c>
      <c r="M44" s="23">
        <f t="shared" si="8"/>
        <v>2.4</v>
      </c>
      <c r="N44" s="23">
        <f t="shared" si="8"/>
        <v>2.4</v>
      </c>
      <c r="O44" s="16">
        <f>N44</f>
        <v>2.4</v>
      </c>
    </row>
    <row r="45" spans="2:15" x14ac:dyDescent="0.15">
      <c r="B45" s="22" t="s">
        <v>117</v>
      </c>
      <c r="C45" s="23">
        <f>C44*1.2</f>
        <v>7.1999999999999993</v>
      </c>
      <c r="D45" s="23">
        <f t="shared" ref="D45:I45" si="9">D44*1.2</f>
        <v>5.76</v>
      </c>
      <c r="E45" s="23">
        <f t="shared" si="9"/>
        <v>5.76</v>
      </c>
      <c r="F45" s="23">
        <f t="shared" si="9"/>
        <v>5.76</v>
      </c>
      <c r="G45" s="23">
        <f t="shared" si="9"/>
        <v>5.76</v>
      </c>
      <c r="H45" s="23">
        <f t="shared" si="9"/>
        <v>4.3199999999999994</v>
      </c>
      <c r="I45" s="23">
        <f t="shared" si="9"/>
        <v>2.88</v>
      </c>
      <c r="J45" s="23">
        <f>J44*1.2</f>
        <v>2.88</v>
      </c>
      <c r="K45" s="23">
        <f t="shared" si="8"/>
        <v>2.88</v>
      </c>
      <c r="L45" s="23">
        <f t="shared" si="8"/>
        <v>2.88</v>
      </c>
      <c r="M45" s="23">
        <f t="shared" si="8"/>
        <v>2.88</v>
      </c>
      <c r="N45" s="23">
        <f t="shared" si="8"/>
        <v>2.88</v>
      </c>
      <c r="O45" s="16">
        <f>N45</f>
        <v>2.88</v>
      </c>
    </row>
    <row r="48" spans="2:15" x14ac:dyDescent="0.15">
      <c r="B48" s="22" t="s">
        <v>124</v>
      </c>
      <c r="C48" s="23">
        <v>1</v>
      </c>
      <c r="D48" s="23">
        <v>2</v>
      </c>
      <c r="E48" s="23">
        <v>3</v>
      </c>
      <c r="F48" s="23">
        <v>4</v>
      </c>
      <c r="G48" s="23">
        <v>5</v>
      </c>
      <c r="H48" s="23">
        <v>6</v>
      </c>
      <c r="I48" s="23">
        <v>7</v>
      </c>
      <c r="J48" s="23">
        <v>8</v>
      </c>
      <c r="K48" s="16">
        <v>1</v>
      </c>
    </row>
    <row r="49" spans="2:11" ht="15" x14ac:dyDescent="0.15">
      <c r="B49" s="35" t="s">
        <v>93</v>
      </c>
      <c r="C49" s="23">
        <v>10</v>
      </c>
      <c r="D49" s="23">
        <f>C49+D$48^2</f>
        <v>14</v>
      </c>
      <c r="E49" s="23">
        <f t="shared" ref="E49:J49" si="10">D49+E$48^2</f>
        <v>23</v>
      </c>
      <c r="F49" s="23">
        <f t="shared" si="10"/>
        <v>39</v>
      </c>
      <c r="G49" s="23">
        <f t="shared" si="10"/>
        <v>64</v>
      </c>
      <c r="H49" s="23">
        <f t="shared" si="10"/>
        <v>100</v>
      </c>
      <c r="I49" s="23">
        <f t="shared" si="10"/>
        <v>149</v>
      </c>
      <c r="J49" s="23">
        <f t="shared" si="10"/>
        <v>213</v>
      </c>
      <c r="K49" s="16">
        <v>2</v>
      </c>
    </row>
    <row r="50" spans="2:11" ht="15" x14ac:dyDescent="0.15">
      <c r="B50" s="35" t="s">
        <v>94</v>
      </c>
      <c r="C50" s="23">
        <f>C49</f>
        <v>10</v>
      </c>
      <c r="D50" s="23">
        <f t="shared" ref="D50:J68" si="11">C50+D$48^2</f>
        <v>14</v>
      </c>
      <c r="E50" s="23">
        <f t="shared" si="11"/>
        <v>23</v>
      </c>
      <c r="F50" s="23">
        <f t="shared" si="11"/>
        <v>39</v>
      </c>
      <c r="G50" s="23">
        <f t="shared" si="11"/>
        <v>64</v>
      </c>
      <c r="H50" s="23">
        <f t="shared" si="11"/>
        <v>100</v>
      </c>
      <c r="I50" s="23">
        <f t="shared" si="11"/>
        <v>149</v>
      </c>
      <c r="J50" s="23">
        <f t="shared" si="11"/>
        <v>213</v>
      </c>
      <c r="K50" s="16">
        <v>3</v>
      </c>
    </row>
    <row r="51" spans="2:11" x14ac:dyDescent="0.15">
      <c r="B51" s="35" t="s">
        <v>70</v>
      </c>
      <c r="C51" s="23">
        <f t="shared" ref="C51:C68" si="12">C50</f>
        <v>10</v>
      </c>
      <c r="D51" s="23">
        <f t="shared" si="11"/>
        <v>14</v>
      </c>
      <c r="E51" s="23">
        <f t="shared" si="11"/>
        <v>23</v>
      </c>
      <c r="F51" s="23">
        <f t="shared" si="11"/>
        <v>39</v>
      </c>
      <c r="G51" s="23">
        <f t="shared" si="11"/>
        <v>64</v>
      </c>
      <c r="H51" s="23">
        <f t="shared" si="11"/>
        <v>100</v>
      </c>
      <c r="I51" s="23">
        <f t="shared" si="11"/>
        <v>149</v>
      </c>
      <c r="J51" s="23">
        <f t="shared" si="11"/>
        <v>213</v>
      </c>
      <c r="K51" s="16">
        <v>4</v>
      </c>
    </row>
    <row r="52" spans="2:11" ht="15" x14ac:dyDescent="0.15">
      <c r="B52" s="35" t="s">
        <v>95</v>
      </c>
      <c r="C52" s="23">
        <f t="shared" si="12"/>
        <v>10</v>
      </c>
      <c r="D52" s="23">
        <f t="shared" si="11"/>
        <v>14</v>
      </c>
      <c r="E52" s="23">
        <f t="shared" si="11"/>
        <v>23</v>
      </c>
      <c r="F52" s="23">
        <f t="shared" si="11"/>
        <v>39</v>
      </c>
      <c r="G52" s="23">
        <f t="shared" si="11"/>
        <v>64</v>
      </c>
      <c r="H52" s="23">
        <f t="shared" si="11"/>
        <v>100</v>
      </c>
      <c r="I52" s="23">
        <f t="shared" si="11"/>
        <v>149</v>
      </c>
      <c r="J52" s="23">
        <f t="shared" si="11"/>
        <v>213</v>
      </c>
      <c r="K52" s="16">
        <v>5</v>
      </c>
    </row>
    <row r="53" spans="2:11" ht="15" x14ac:dyDescent="0.15">
      <c r="B53" s="35" t="s">
        <v>96</v>
      </c>
      <c r="C53" s="23">
        <f t="shared" si="12"/>
        <v>10</v>
      </c>
      <c r="D53" s="23">
        <f t="shared" si="11"/>
        <v>14</v>
      </c>
      <c r="E53" s="23">
        <f t="shared" si="11"/>
        <v>23</v>
      </c>
      <c r="F53" s="23">
        <f t="shared" si="11"/>
        <v>39</v>
      </c>
      <c r="G53" s="23">
        <f t="shared" si="11"/>
        <v>64</v>
      </c>
      <c r="H53" s="23">
        <f t="shared" si="11"/>
        <v>100</v>
      </c>
      <c r="I53" s="23">
        <f t="shared" si="11"/>
        <v>149</v>
      </c>
      <c r="J53" s="23">
        <f t="shared" si="11"/>
        <v>213</v>
      </c>
      <c r="K53" s="16">
        <v>6</v>
      </c>
    </row>
    <row r="54" spans="2:11" ht="15" x14ac:dyDescent="0.15">
      <c r="B54" s="35" t="s">
        <v>97</v>
      </c>
      <c r="C54" s="23">
        <f t="shared" si="12"/>
        <v>10</v>
      </c>
      <c r="D54" s="23">
        <f t="shared" si="11"/>
        <v>14</v>
      </c>
      <c r="E54" s="23">
        <f t="shared" si="11"/>
        <v>23</v>
      </c>
      <c r="F54" s="23">
        <f t="shared" si="11"/>
        <v>39</v>
      </c>
      <c r="G54" s="23">
        <f t="shared" si="11"/>
        <v>64</v>
      </c>
      <c r="H54" s="23">
        <f t="shared" si="11"/>
        <v>100</v>
      </c>
      <c r="I54" s="23">
        <f t="shared" si="11"/>
        <v>149</v>
      </c>
      <c r="J54" s="23">
        <f t="shared" si="11"/>
        <v>213</v>
      </c>
      <c r="K54" s="16">
        <v>7</v>
      </c>
    </row>
    <row r="55" spans="2:11" ht="15" x14ac:dyDescent="0.15">
      <c r="B55" s="35" t="s">
        <v>98</v>
      </c>
      <c r="C55" s="23">
        <f t="shared" si="12"/>
        <v>10</v>
      </c>
      <c r="D55" s="23">
        <f t="shared" si="11"/>
        <v>14</v>
      </c>
      <c r="E55" s="23">
        <f t="shared" si="11"/>
        <v>23</v>
      </c>
      <c r="F55" s="23">
        <f t="shared" si="11"/>
        <v>39</v>
      </c>
      <c r="G55" s="23">
        <f t="shared" si="11"/>
        <v>64</v>
      </c>
      <c r="H55" s="23">
        <f t="shared" si="11"/>
        <v>100</v>
      </c>
      <c r="I55" s="23">
        <f t="shared" si="11"/>
        <v>149</v>
      </c>
      <c r="J55" s="23">
        <f t="shared" si="11"/>
        <v>213</v>
      </c>
      <c r="K55" s="16">
        <v>8</v>
      </c>
    </row>
    <row r="56" spans="2:11" ht="15" x14ac:dyDescent="0.15">
      <c r="B56" s="35" t="s">
        <v>99</v>
      </c>
      <c r="C56" s="23">
        <f t="shared" si="12"/>
        <v>10</v>
      </c>
      <c r="D56" s="23">
        <f t="shared" si="11"/>
        <v>14</v>
      </c>
      <c r="E56" s="23">
        <f t="shared" si="11"/>
        <v>23</v>
      </c>
      <c r="F56" s="23">
        <f t="shared" si="11"/>
        <v>39</v>
      </c>
      <c r="G56" s="23">
        <f t="shared" si="11"/>
        <v>64</v>
      </c>
      <c r="H56" s="23">
        <f t="shared" si="11"/>
        <v>100</v>
      </c>
      <c r="I56" s="23">
        <f t="shared" si="11"/>
        <v>149</v>
      </c>
      <c r="J56" s="23">
        <f t="shared" si="11"/>
        <v>213</v>
      </c>
    </row>
    <row r="57" spans="2:11" ht="15" x14ac:dyDescent="0.15">
      <c r="B57" s="35" t="s">
        <v>100</v>
      </c>
      <c r="C57" s="23">
        <f t="shared" si="12"/>
        <v>10</v>
      </c>
      <c r="D57" s="23">
        <f t="shared" si="11"/>
        <v>14</v>
      </c>
      <c r="E57" s="23">
        <f t="shared" si="11"/>
        <v>23</v>
      </c>
      <c r="F57" s="23">
        <f t="shared" si="11"/>
        <v>39</v>
      </c>
      <c r="G57" s="23">
        <f t="shared" si="11"/>
        <v>64</v>
      </c>
      <c r="H57" s="23">
        <f t="shared" si="11"/>
        <v>100</v>
      </c>
      <c r="I57" s="23">
        <f t="shared" si="11"/>
        <v>149</v>
      </c>
      <c r="J57" s="23">
        <f t="shared" si="11"/>
        <v>213</v>
      </c>
    </row>
    <row r="58" spans="2:11" ht="15" x14ac:dyDescent="0.15">
      <c r="B58" s="35" t="s">
        <v>101</v>
      </c>
      <c r="C58" s="23">
        <f t="shared" si="12"/>
        <v>10</v>
      </c>
      <c r="D58" s="23">
        <f t="shared" si="11"/>
        <v>14</v>
      </c>
      <c r="E58" s="23">
        <f t="shared" si="11"/>
        <v>23</v>
      </c>
      <c r="F58" s="23">
        <f t="shared" si="11"/>
        <v>39</v>
      </c>
      <c r="G58" s="23">
        <f t="shared" si="11"/>
        <v>64</v>
      </c>
      <c r="H58" s="23">
        <f t="shared" si="11"/>
        <v>100</v>
      </c>
      <c r="I58" s="23">
        <f t="shared" si="11"/>
        <v>149</v>
      </c>
      <c r="J58" s="23">
        <f t="shared" si="11"/>
        <v>213</v>
      </c>
    </row>
    <row r="59" spans="2:11" ht="15" x14ac:dyDescent="0.15">
      <c r="B59" s="24" t="s">
        <v>59</v>
      </c>
      <c r="C59" s="23">
        <f t="shared" si="12"/>
        <v>10</v>
      </c>
      <c r="D59" s="23">
        <f t="shared" si="11"/>
        <v>14</v>
      </c>
      <c r="E59" s="23">
        <f t="shared" si="11"/>
        <v>23</v>
      </c>
      <c r="F59" s="23">
        <f t="shared" si="11"/>
        <v>39</v>
      </c>
      <c r="G59" s="23">
        <f t="shared" si="11"/>
        <v>64</v>
      </c>
      <c r="H59" s="23">
        <f t="shared" si="11"/>
        <v>100</v>
      </c>
      <c r="I59" s="23">
        <f t="shared" si="11"/>
        <v>149</v>
      </c>
      <c r="J59" s="23">
        <f t="shared" si="11"/>
        <v>213</v>
      </c>
    </row>
    <row r="60" spans="2:11" ht="15" x14ac:dyDescent="0.15">
      <c r="B60" s="24" t="s">
        <v>60</v>
      </c>
      <c r="C60" s="23">
        <f t="shared" si="12"/>
        <v>10</v>
      </c>
      <c r="D60" s="23">
        <f t="shared" si="11"/>
        <v>14</v>
      </c>
      <c r="E60" s="23">
        <f t="shared" si="11"/>
        <v>23</v>
      </c>
      <c r="F60" s="23">
        <f t="shared" si="11"/>
        <v>39</v>
      </c>
      <c r="G60" s="23">
        <f t="shared" si="11"/>
        <v>64</v>
      </c>
      <c r="H60" s="23">
        <f t="shared" si="11"/>
        <v>100</v>
      </c>
      <c r="I60" s="23">
        <f t="shared" si="11"/>
        <v>149</v>
      </c>
      <c r="J60" s="23">
        <f t="shared" si="11"/>
        <v>213</v>
      </c>
    </row>
    <row r="61" spans="2:11" ht="15" x14ac:dyDescent="0.15">
      <c r="B61" s="24" t="s">
        <v>61</v>
      </c>
      <c r="C61" s="23">
        <f t="shared" si="12"/>
        <v>10</v>
      </c>
      <c r="D61" s="23">
        <f t="shared" si="11"/>
        <v>14</v>
      </c>
      <c r="E61" s="23">
        <f t="shared" si="11"/>
        <v>23</v>
      </c>
      <c r="F61" s="23">
        <f t="shared" si="11"/>
        <v>39</v>
      </c>
      <c r="G61" s="23">
        <f t="shared" si="11"/>
        <v>64</v>
      </c>
      <c r="H61" s="23">
        <f t="shared" si="11"/>
        <v>100</v>
      </c>
      <c r="I61" s="23">
        <f t="shared" si="11"/>
        <v>149</v>
      </c>
      <c r="J61" s="23">
        <f t="shared" si="11"/>
        <v>213</v>
      </c>
    </row>
    <row r="62" spans="2:11" ht="15" x14ac:dyDescent="0.15">
      <c r="B62" s="24" t="s">
        <v>62</v>
      </c>
      <c r="C62" s="23">
        <f t="shared" si="12"/>
        <v>10</v>
      </c>
      <c r="D62" s="23">
        <f t="shared" si="11"/>
        <v>14</v>
      </c>
      <c r="E62" s="23">
        <f t="shared" si="11"/>
        <v>23</v>
      </c>
      <c r="F62" s="23">
        <f t="shared" si="11"/>
        <v>39</v>
      </c>
      <c r="G62" s="23">
        <f t="shared" si="11"/>
        <v>64</v>
      </c>
      <c r="H62" s="23">
        <f t="shared" si="11"/>
        <v>100</v>
      </c>
      <c r="I62" s="23">
        <f t="shared" si="11"/>
        <v>149</v>
      </c>
      <c r="J62" s="23">
        <f t="shared" si="11"/>
        <v>213</v>
      </c>
    </row>
    <row r="63" spans="2:11" ht="15" x14ac:dyDescent="0.15">
      <c r="B63" s="24" t="s">
        <v>63</v>
      </c>
      <c r="C63" s="23">
        <f t="shared" si="12"/>
        <v>10</v>
      </c>
      <c r="D63" s="23">
        <f t="shared" si="11"/>
        <v>14</v>
      </c>
      <c r="E63" s="23">
        <f t="shared" si="11"/>
        <v>23</v>
      </c>
      <c r="F63" s="23">
        <f t="shared" si="11"/>
        <v>39</v>
      </c>
      <c r="G63" s="23">
        <f t="shared" si="11"/>
        <v>64</v>
      </c>
      <c r="H63" s="23">
        <f t="shared" si="11"/>
        <v>100</v>
      </c>
      <c r="I63" s="23">
        <f t="shared" si="11"/>
        <v>149</v>
      </c>
      <c r="J63" s="23">
        <f t="shared" si="11"/>
        <v>213</v>
      </c>
    </row>
    <row r="64" spans="2:11" ht="15" x14ac:dyDescent="0.15">
      <c r="B64" s="24" t="s">
        <v>64</v>
      </c>
      <c r="C64" s="23">
        <f t="shared" si="12"/>
        <v>10</v>
      </c>
      <c r="D64" s="23">
        <f t="shared" si="11"/>
        <v>14</v>
      </c>
      <c r="E64" s="23">
        <f t="shared" si="11"/>
        <v>23</v>
      </c>
      <c r="F64" s="23">
        <f t="shared" si="11"/>
        <v>39</v>
      </c>
      <c r="G64" s="23">
        <f t="shared" si="11"/>
        <v>64</v>
      </c>
      <c r="H64" s="23">
        <f t="shared" si="11"/>
        <v>100</v>
      </c>
      <c r="I64" s="23">
        <f t="shared" si="11"/>
        <v>149</v>
      </c>
      <c r="J64" s="23">
        <f t="shared" si="11"/>
        <v>213</v>
      </c>
    </row>
    <row r="65" spans="2:10" ht="15" x14ac:dyDescent="0.15">
      <c r="B65" s="24" t="s">
        <v>65</v>
      </c>
      <c r="C65" s="23">
        <f t="shared" si="12"/>
        <v>10</v>
      </c>
      <c r="D65" s="23">
        <f t="shared" si="11"/>
        <v>14</v>
      </c>
      <c r="E65" s="23">
        <f t="shared" si="11"/>
        <v>23</v>
      </c>
      <c r="F65" s="23">
        <f t="shared" si="11"/>
        <v>39</v>
      </c>
      <c r="G65" s="23">
        <f t="shared" si="11"/>
        <v>64</v>
      </c>
      <c r="H65" s="23">
        <f t="shared" si="11"/>
        <v>100</v>
      </c>
      <c r="I65" s="23">
        <f t="shared" si="11"/>
        <v>149</v>
      </c>
      <c r="J65" s="23">
        <f t="shared" si="11"/>
        <v>213</v>
      </c>
    </row>
    <row r="66" spans="2:10" ht="15" x14ac:dyDescent="0.15">
      <c r="B66" s="24" t="s">
        <v>67</v>
      </c>
      <c r="C66" s="23">
        <f t="shared" si="12"/>
        <v>10</v>
      </c>
      <c r="D66" s="23">
        <f t="shared" si="11"/>
        <v>14</v>
      </c>
      <c r="E66" s="23">
        <f t="shared" si="11"/>
        <v>23</v>
      </c>
      <c r="F66" s="23">
        <f t="shared" si="11"/>
        <v>39</v>
      </c>
      <c r="G66" s="23">
        <f t="shared" si="11"/>
        <v>64</v>
      </c>
      <c r="H66" s="23">
        <f t="shared" si="11"/>
        <v>100</v>
      </c>
      <c r="I66" s="23">
        <f t="shared" si="11"/>
        <v>149</v>
      </c>
      <c r="J66" s="23">
        <f t="shared" si="11"/>
        <v>213</v>
      </c>
    </row>
    <row r="67" spans="2:10" ht="15" x14ac:dyDescent="0.15">
      <c r="B67" s="24" t="s">
        <v>68</v>
      </c>
      <c r="C67" s="23">
        <f t="shared" si="12"/>
        <v>10</v>
      </c>
      <c r="D67" s="23">
        <f t="shared" si="11"/>
        <v>14</v>
      </c>
      <c r="E67" s="23">
        <f t="shared" si="11"/>
        <v>23</v>
      </c>
      <c r="F67" s="23">
        <f t="shared" si="11"/>
        <v>39</v>
      </c>
      <c r="G67" s="23">
        <f t="shared" si="11"/>
        <v>64</v>
      </c>
      <c r="H67" s="23">
        <f t="shared" si="11"/>
        <v>100</v>
      </c>
      <c r="I67" s="23">
        <f t="shared" si="11"/>
        <v>149</v>
      </c>
      <c r="J67" s="23">
        <f t="shared" si="11"/>
        <v>213</v>
      </c>
    </row>
    <row r="68" spans="2:10" ht="15" x14ac:dyDescent="0.15">
      <c r="B68" s="24" t="s">
        <v>69</v>
      </c>
      <c r="C68" s="23">
        <f t="shared" si="12"/>
        <v>10</v>
      </c>
      <c r="D68" s="23">
        <f t="shared" si="11"/>
        <v>14</v>
      </c>
      <c r="E68" s="23">
        <f t="shared" si="11"/>
        <v>23</v>
      </c>
      <c r="F68" s="23">
        <f t="shared" si="11"/>
        <v>39</v>
      </c>
      <c r="G68" s="23">
        <f t="shared" si="11"/>
        <v>64</v>
      </c>
      <c r="H68" s="23">
        <f t="shared" si="11"/>
        <v>100</v>
      </c>
      <c r="I68" s="23">
        <f t="shared" si="11"/>
        <v>149</v>
      </c>
      <c r="J68" s="23">
        <f t="shared" si="11"/>
        <v>213</v>
      </c>
    </row>
    <row r="71" spans="2:10" x14ac:dyDescent="0.15">
      <c r="B71" s="22" t="s">
        <v>124</v>
      </c>
      <c r="C71" s="23">
        <v>1</v>
      </c>
      <c r="D71" s="23">
        <v>2</v>
      </c>
      <c r="E71" s="23">
        <v>3</v>
      </c>
      <c r="F71" s="23">
        <v>4</v>
      </c>
      <c r="G71" s="23">
        <v>5</v>
      </c>
      <c r="H71" s="23">
        <v>6</v>
      </c>
      <c r="I71" s="23">
        <v>7</v>
      </c>
      <c r="J71" s="23">
        <v>8</v>
      </c>
    </row>
    <row r="72" spans="2:10" ht="15" x14ac:dyDescent="0.15">
      <c r="B72" s="35" t="s">
        <v>93</v>
      </c>
      <c r="C72" s="23">
        <f>SUM($C49:C49)</f>
        <v>10</v>
      </c>
      <c r="D72" s="23">
        <f>SUM($C49:D49)</f>
        <v>24</v>
      </c>
      <c r="E72" s="23">
        <f>SUM($C49:E49)</f>
        <v>47</v>
      </c>
      <c r="F72" s="23">
        <f>SUM($C49:F49)</f>
        <v>86</v>
      </c>
      <c r="G72" s="23">
        <f>SUM($C49:G49)</f>
        <v>150</v>
      </c>
      <c r="H72" s="23">
        <f>SUM($C49:H49)</f>
        <v>250</v>
      </c>
      <c r="I72" s="23">
        <f>SUM($C49:I49)</f>
        <v>399</v>
      </c>
      <c r="J72" s="23">
        <f>SUM($C49:J49)</f>
        <v>612</v>
      </c>
    </row>
    <row r="73" spans="2:10" ht="15" x14ac:dyDescent="0.15">
      <c r="B73" s="35" t="s">
        <v>94</v>
      </c>
      <c r="C73" s="23">
        <f>SUM($C50:C50)</f>
        <v>10</v>
      </c>
      <c r="D73" s="23">
        <f>SUM($C50:D50)</f>
        <v>24</v>
      </c>
      <c r="E73" s="23">
        <f>SUM($C50:E50)</f>
        <v>47</v>
      </c>
      <c r="F73" s="23">
        <f>SUM($C50:F50)</f>
        <v>86</v>
      </c>
      <c r="G73" s="23">
        <f>SUM($C50:G50)</f>
        <v>150</v>
      </c>
      <c r="H73" s="23">
        <f>SUM($C50:H50)</f>
        <v>250</v>
      </c>
      <c r="I73" s="23">
        <f>SUM($C50:I50)</f>
        <v>399</v>
      </c>
      <c r="J73" s="23">
        <f>SUM($C50:J50)</f>
        <v>612</v>
      </c>
    </row>
    <row r="74" spans="2:10" x14ac:dyDescent="0.15">
      <c r="B74" s="35" t="s">
        <v>70</v>
      </c>
      <c r="C74" s="23">
        <f>SUM($C51:C51)</f>
        <v>10</v>
      </c>
      <c r="D74" s="23">
        <f>SUM($C51:D51)</f>
        <v>24</v>
      </c>
      <c r="E74" s="23">
        <f>SUM($C51:E51)</f>
        <v>47</v>
      </c>
      <c r="F74" s="23">
        <f>SUM($C51:F51)</f>
        <v>86</v>
      </c>
      <c r="G74" s="23">
        <f>SUM($C51:G51)</f>
        <v>150</v>
      </c>
      <c r="H74" s="23">
        <f>SUM($C51:H51)</f>
        <v>250</v>
      </c>
      <c r="I74" s="23">
        <f>SUM($C51:I51)</f>
        <v>399</v>
      </c>
      <c r="J74" s="23">
        <f>SUM($C51:J51)</f>
        <v>612</v>
      </c>
    </row>
    <row r="75" spans="2:10" ht="15" x14ac:dyDescent="0.15">
      <c r="B75" s="35" t="s">
        <v>95</v>
      </c>
      <c r="C75" s="23">
        <f>SUM($C52:C52)</f>
        <v>10</v>
      </c>
      <c r="D75" s="23">
        <f>SUM($C52:D52)</f>
        <v>24</v>
      </c>
      <c r="E75" s="23">
        <f>SUM($C52:E52)</f>
        <v>47</v>
      </c>
      <c r="F75" s="23">
        <f>SUM($C52:F52)</f>
        <v>86</v>
      </c>
      <c r="G75" s="23">
        <f>SUM($C52:G52)</f>
        <v>150</v>
      </c>
      <c r="H75" s="23">
        <f>SUM($C52:H52)</f>
        <v>250</v>
      </c>
      <c r="I75" s="23">
        <f>SUM($C52:I52)</f>
        <v>399</v>
      </c>
      <c r="J75" s="23">
        <f>SUM($C52:J52)</f>
        <v>612</v>
      </c>
    </row>
    <row r="76" spans="2:10" ht="15" x14ac:dyDescent="0.15">
      <c r="B76" s="35" t="s">
        <v>96</v>
      </c>
      <c r="C76" s="23">
        <f>SUM($C53:C53)</f>
        <v>10</v>
      </c>
      <c r="D76" s="23">
        <f>SUM($C53:D53)</f>
        <v>24</v>
      </c>
      <c r="E76" s="23">
        <f>SUM($C53:E53)</f>
        <v>47</v>
      </c>
      <c r="F76" s="23">
        <f>SUM($C53:F53)</f>
        <v>86</v>
      </c>
      <c r="G76" s="23">
        <f>SUM($C53:G53)</f>
        <v>150</v>
      </c>
      <c r="H76" s="23">
        <f>SUM($C53:H53)</f>
        <v>250</v>
      </c>
      <c r="I76" s="23">
        <f>SUM($C53:I53)</f>
        <v>399</v>
      </c>
      <c r="J76" s="23">
        <f>SUM($C53:J53)</f>
        <v>612</v>
      </c>
    </row>
    <row r="77" spans="2:10" ht="15" x14ac:dyDescent="0.15">
      <c r="B77" s="35" t="s">
        <v>97</v>
      </c>
      <c r="C77" s="23">
        <f>SUM($C54:C54)</f>
        <v>10</v>
      </c>
      <c r="D77" s="23">
        <f>SUM($C54:D54)</f>
        <v>24</v>
      </c>
      <c r="E77" s="23">
        <f>SUM($C54:E54)</f>
        <v>47</v>
      </c>
      <c r="F77" s="23">
        <f>SUM($C54:F54)</f>
        <v>86</v>
      </c>
      <c r="G77" s="23">
        <f>SUM($C54:G54)</f>
        <v>150</v>
      </c>
      <c r="H77" s="23">
        <f>SUM($C54:H54)</f>
        <v>250</v>
      </c>
      <c r="I77" s="23">
        <f>SUM($C54:I54)</f>
        <v>399</v>
      </c>
      <c r="J77" s="23">
        <f>SUM($C54:J54)</f>
        <v>612</v>
      </c>
    </row>
    <row r="78" spans="2:10" ht="15" x14ac:dyDescent="0.15">
      <c r="B78" s="35" t="s">
        <v>98</v>
      </c>
      <c r="C78" s="23">
        <f>SUM($C55:C55)</f>
        <v>10</v>
      </c>
      <c r="D78" s="23">
        <f>SUM($C55:D55)</f>
        <v>24</v>
      </c>
      <c r="E78" s="23">
        <f>SUM($C55:E55)</f>
        <v>47</v>
      </c>
      <c r="F78" s="23">
        <f>SUM($C55:F55)</f>
        <v>86</v>
      </c>
      <c r="G78" s="23">
        <f>SUM($C55:G55)</f>
        <v>150</v>
      </c>
      <c r="H78" s="23">
        <f>SUM($C55:H55)</f>
        <v>250</v>
      </c>
      <c r="I78" s="23">
        <f>SUM($C55:I55)</f>
        <v>399</v>
      </c>
      <c r="J78" s="23">
        <f>SUM($C55:J55)</f>
        <v>612</v>
      </c>
    </row>
    <row r="79" spans="2:10" ht="15" x14ac:dyDescent="0.15">
      <c r="B79" s="35" t="s">
        <v>99</v>
      </c>
      <c r="C79" s="23">
        <f>SUM($C56:C56)</f>
        <v>10</v>
      </c>
      <c r="D79" s="23">
        <f>SUM($C56:D56)</f>
        <v>24</v>
      </c>
      <c r="E79" s="23">
        <f>SUM($C56:E56)</f>
        <v>47</v>
      </c>
      <c r="F79" s="23">
        <f>SUM($C56:F56)</f>
        <v>86</v>
      </c>
      <c r="G79" s="23">
        <f>SUM($C56:G56)</f>
        <v>150</v>
      </c>
      <c r="H79" s="23">
        <f>SUM($C56:H56)</f>
        <v>250</v>
      </c>
      <c r="I79" s="23">
        <f>SUM($C56:I56)</f>
        <v>399</v>
      </c>
      <c r="J79" s="23">
        <f>SUM($C56:J56)</f>
        <v>612</v>
      </c>
    </row>
    <row r="80" spans="2:10" ht="15" x14ac:dyDescent="0.15">
      <c r="B80" s="35" t="s">
        <v>100</v>
      </c>
      <c r="C80" s="23">
        <f>SUM($C57:C57)</f>
        <v>10</v>
      </c>
      <c r="D80" s="23">
        <f>SUM($C57:D57)</f>
        <v>24</v>
      </c>
      <c r="E80" s="23">
        <f>SUM($C57:E57)</f>
        <v>47</v>
      </c>
      <c r="F80" s="23">
        <f>SUM($C57:F57)</f>
        <v>86</v>
      </c>
      <c r="G80" s="23">
        <f>SUM($C57:G57)</f>
        <v>150</v>
      </c>
      <c r="H80" s="23">
        <f>SUM($C57:H57)</f>
        <v>250</v>
      </c>
      <c r="I80" s="23">
        <f>SUM($C57:I57)</f>
        <v>399</v>
      </c>
      <c r="J80" s="23">
        <f>SUM($C57:J57)</f>
        <v>612</v>
      </c>
    </row>
    <row r="81" spans="2:10" ht="15" x14ac:dyDescent="0.15">
      <c r="B81" s="35" t="s">
        <v>101</v>
      </c>
      <c r="C81" s="23">
        <f>SUM($C58:C58)</f>
        <v>10</v>
      </c>
      <c r="D81" s="23">
        <f>SUM($C58:D58)</f>
        <v>24</v>
      </c>
      <c r="E81" s="23">
        <f>SUM($C58:E58)</f>
        <v>47</v>
      </c>
      <c r="F81" s="23">
        <f>SUM($C58:F58)</f>
        <v>86</v>
      </c>
      <c r="G81" s="23">
        <f>SUM($C58:G58)</f>
        <v>150</v>
      </c>
      <c r="H81" s="23">
        <f>SUM($C58:H58)</f>
        <v>250</v>
      </c>
      <c r="I81" s="23">
        <f>SUM($C58:I58)</f>
        <v>399</v>
      </c>
      <c r="J81" s="23">
        <f>SUM($C58:J58)</f>
        <v>612</v>
      </c>
    </row>
    <row r="82" spans="2:10" ht="15" x14ac:dyDescent="0.15">
      <c r="B82" s="24" t="s">
        <v>59</v>
      </c>
      <c r="C82" s="23">
        <f>SUM($C59:C59)</f>
        <v>10</v>
      </c>
      <c r="D82" s="23">
        <f>SUM($C59:D59)</f>
        <v>24</v>
      </c>
      <c r="E82" s="23">
        <f>SUM($C59:E59)</f>
        <v>47</v>
      </c>
      <c r="F82" s="23">
        <f>SUM($C59:F59)</f>
        <v>86</v>
      </c>
      <c r="G82" s="23">
        <f>SUM($C59:G59)</f>
        <v>150</v>
      </c>
      <c r="H82" s="23">
        <f>SUM($C59:H59)</f>
        <v>250</v>
      </c>
      <c r="I82" s="23">
        <f>SUM($C59:I59)</f>
        <v>399</v>
      </c>
      <c r="J82" s="23">
        <f>SUM($C59:J59)</f>
        <v>612</v>
      </c>
    </row>
    <row r="83" spans="2:10" ht="15" x14ac:dyDescent="0.15">
      <c r="B83" s="24" t="s">
        <v>60</v>
      </c>
      <c r="C83" s="23">
        <f>SUM($C60:C60)</f>
        <v>10</v>
      </c>
      <c r="D83" s="23">
        <f>SUM($C60:D60)</f>
        <v>24</v>
      </c>
      <c r="E83" s="23">
        <f>SUM($C60:E60)</f>
        <v>47</v>
      </c>
      <c r="F83" s="23">
        <f>SUM($C60:F60)</f>
        <v>86</v>
      </c>
      <c r="G83" s="23">
        <f>SUM($C60:G60)</f>
        <v>150</v>
      </c>
      <c r="H83" s="23">
        <f>SUM($C60:H60)</f>
        <v>250</v>
      </c>
      <c r="I83" s="23">
        <f>SUM($C60:I60)</f>
        <v>399</v>
      </c>
      <c r="J83" s="23">
        <f>SUM($C60:J60)</f>
        <v>612</v>
      </c>
    </row>
    <row r="84" spans="2:10" ht="15" x14ac:dyDescent="0.15">
      <c r="B84" s="24" t="s">
        <v>61</v>
      </c>
      <c r="C84" s="23">
        <f>SUM($C61:C61)</f>
        <v>10</v>
      </c>
      <c r="D84" s="23">
        <f>SUM($C61:D61)</f>
        <v>24</v>
      </c>
      <c r="E84" s="23">
        <f>SUM($C61:E61)</f>
        <v>47</v>
      </c>
      <c r="F84" s="23">
        <f>SUM($C61:F61)</f>
        <v>86</v>
      </c>
      <c r="G84" s="23">
        <f>SUM($C61:G61)</f>
        <v>150</v>
      </c>
      <c r="H84" s="23">
        <f>SUM($C61:H61)</f>
        <v>250</v>
      </c>
      <c r="I84" s="23">
        <f>SUM($C61:I61)</f>
        <v>399</v>
      </c>
      <c r="J84" s="23">
        <f>SUM($C61:J61)</f>
        <v>612</v>
      </c>
    </row>
    <row r="85" spans="2:10" ht="15" x14ac:dyDescent="0.15">
      <c r="B85" s="24" t="s">
        <v>62</v>
      </c>
      <c r="C85" s="23">
        <f>SUM($C62:C62)</f>
        <v>10</v>
      </c>
      <c r="D85" s="23">
        <f>SUM($C62:D62)</f>
        <v>24</v>
      </c>
      <c r="E85" s="23">
        <f>SUM($C62:E62)</f>
        <v>47</v>
      </c>
      <c r="F85" s="23">
        <f>SUM($C62:F62)</f>
        <v>86</v>
      </c>
      <c r="G85" s="23">
        <f>SUM($C62:G62)</f>
        <v>150</v>
      </c>
      <c r="H85" s="23">
        <f>SUM($C62:H62)</f>
        <v>250</v>
      </c>
      <c r="I85" s="23">
        <f>SUM($C62:I62)</f>
        <v>399</v>
      </c>
      <c r="J85" s="23">
        <f>SUM($C62:J62)</f>
        <v>612</v>
      </c>
    </row>
    <row r="86" spans="2:10" ht="15" x14ac:dyDescent="0.15">
      <c r="B86" s="24" t="s">
        <v>63</v>
      </c>
      <c r="C86" s="23">
        <f>SUM($C63:C63)</f>
        <v>10</v>
      </c>
      <c r="D86" s="23">
        <f>SUM($C63:D63)</f>
        <v>24</v>
      </c>
      <c r="E86" s="23">
        <f>SUM($C63:E63)</f>
        <v>47</v>
      </c>
      <c r="F86" s="23">
        <f>SUM($C63:F63)</f>
        <v>86</v>
      </c>
      <c r="G86" s="23">
        <f>SUM($C63:G63)</f>
        <v>150</v>
      </c>
      <c r="H86" s="23">
        <f>SUM($C63:H63)</f>
        <v>250</v>
      </c>
      <c r="I86" s="23">
        <f>SUM($C63:I63)</f>
        <v>399</v>
      </c>
      <c r="J86" s="23">
        <f>SUM($C63:J63)</f>
        <v>612</v>
      </c>
    </row>
    <row r="87" spans="2:10" ht="15" x14ac:dyDescent="0.15">
      <c r="B87" s="24" t="s">
        <v>64</v>
      </c>
      <c r="C87" s="23">
        <f>SUM($C64:C64)</f>
        <v>10</v>
      </c>
      <c r="D87" s="23">
        <f>SUM($C64:D64)</f>
        <v>24</v>
      </c>
      <c r="E87" s="23">
        <f>SUM($C64:E64)</f>
        <v>47</v>
      </c>
      <c r="F87" s="23">
        <f>SUM($C64:F64)</f>
        <v>86</v>
      </c>
      <c r="G87" s="23">
        <f>SUM($C64:G64)</f>
        <v>150</v>
      </c>
      <c r="H87" s="23">
        <f>SUM($C64:H64)</f>
        <v>250</v>
      </c>
      <c r="I87" s="23">
        <f>SUM($C64:I64)</f>
        <v>399</v>
      </c>
      <c r="J87" s="23">
        <f>SUM($C64:J64)</f>
        <v>612</v>
      </c>
    </row>
    <row r="88" spans="2:10" ht="15" x14ac:dyDescent="0.15">
      <c r="B88" s="24" t="s">
        <v>65</v>
      </c>
      <c r="C88" s="23">
        <f>SUM($C65:C65)</f>
        <v>10</v>
      </c>
      <c r="D88" s="23">
        <f>SUM($C65:D65)</f>
        <v>24</v>
      </c>
      <c r="E88" s="23">
        <f>SUM($C65:E65)</f>
        <v>47</v>
      </c>
      <c r="F88" s="23">
        <f>SUM($C65:F65)</f>
        <v>86</v>
      </c>
      <c r="G88" s="23">
        <f>SUM($C65:G65)</f>
        <v>150</v>
      </c>
      <c r="H88" s="23">
        <f>SUM($C65:H65)</f>
        <v>250</v>
      </c>
      <c r="I88" s="23">
        <f>SUM($C65:I65)</f>
        <v>399</v>
      </c>
      <c r="J88" s="23">
        <f>SUM($C65:J65)</f>
        <v>612</v>
      </c>
    </row>
    <row r="89" spans="2:10" ht="15" x14ac:dyDescent="0.15">
      <c r="B89" s="24" t="s">
        <v>67</v>
      </c>
      <c r="C89" s="23">
        <f>SUM($C66:C66)</f>
        <v>10</v>
      </c>
      <c r="D89" s="23">
        <f>SUM($C66:D66)</f>
        <v>24</v>
      </c>
      <c r="E89" s="23">
        <f>SUM($C66:E66)</f>
        <v>47</v>
      </c>
      <c r="F89" s="23">
        <f>SUM($C66:F66)</f>
        <v>86</v>
      </c>
      <c r="G89" s="23">
        <f>SUM($C66:G66)</f>
        <v>150</v>
      </c>
      <c r="H89" s="23">
        <f>SUM($C66:H66)</f>
        <v>250</v>
      </c>
      <c r="I89" s="23">
        <f>SUM($C66:I66)</f>
        <v>399</v>
      </c>
      <c r="J89" s="23">
        <f>SUM($C66:J66)</f>
        <v>612</v>
      </c>
    </row>
    <row r="90" spans="2:10" ht="15" x14ac:dyDescent="0.15">
      <c r="B90" s="24" t="s">
        <v>68</v>
      </c>
      <c r="C90" s="23">
        <f>SUM($C67:C67)</f>
        <v>10</v>
      </c>
      <c r="D90" s="23">
        <f>SUM($C67:D67)</f>
        <v>24</v>
      </c>
      <c r="E90" s="23">
        <f>SUM($C67:E67)</f>
        <v>47</v>
      </c>
      <c r="F90" s="23">
        <f>SUM($C67:F67)</f>
        <v>86</v>
      </c>
      <c r="G90" s="23">
        <f>SUM($C67:G67)</f>
        <v>150</v>
      </c>
      <c r="H90" s="23">
        <f>SUM($C67:H67)</f>
        <v>250</v>
      </c>
      <c r="I90" s="23">
        <f>SUM($C67:I67)</f>
        <v>399</v>
      </c>
      <c r="J90" s="23">
        <f>SUM($C67:J67)</f>
        <v>612</v>
      </c>
    </row>
    <row r="91" spans="2:10" ht="15" x14ac:dyDescent="0.15">
      <c r="B91" s="24" t="s">
        <v>69</v>
      </c>
      <c r="C91" s="23">
        <f>SUM($C68:C68)</f>
        <v>10</v>
      </c>
      <c r="D91" s="23">
        <f>SUM($C68:D68)</f>
        <v>24</v>
      </c>
      <c r="E91" s="23">
        <f>SUM($C68:E68)</f>
        <v>47</v>
      </c>
      <c r="F91" s="23">
        <f>SUM($C68:F68)</f>
        <v>86</v>
      </c>
      <c r="G91" s="23">
        <f>SUM($C68:G68)</f>
        <v>150</v>
      </c>
      <c r="H91" s="23">
        <f>SUM($C68:H68)</f>
        <v>250</v>
      </c>
      <c r="I91" s="23">
        <f>SUM($C68:I68)</f>
        <v>399</v>
      </c>
      <c r="J91" s="23">
        <f>SUM($C68:J68)</f>
        <v>612</v>
      </c>
    </row>
  </sheetData>
  <phoneticPr fontId="4" type="noConversion"/>
  <conditionalFormatting sqref="C4:I13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{AF07CD5B-2754-4122-B9DF-0B9338564D45}</x14:id>
        </ext>
      </extLst>
    </cfRule>
  </conditionalFormatting>
  <conditionalFormatting sqref="K4:L13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{852C0D00-345E-4726-B594-4C92C58B860D}</x14:id>
        </ext>
      </extLst>
    </cfRule>
  </conditionalFormatting>
  <conditionalFormatting sqref="J4:J13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{D0CC7AD8-FC86-489F-9BEC-8D23BDFECD58}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07CD5B-2754-4122-B9DF-0B9338564D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C4:I13</xm:sqref>
        </x14:conditionalFormatting>
        <x14:conditionalFormatting xmlns:xm="http://schemas.microsoft.com/office/excel/2006/main">
          <x14:cfRule type="dataBar" id="{852C0D00-345E-4726-B594-4C92C58B86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K4:L13</xm:sqref>
        </x14:conditionalFormatting>
        <x14:conditionalFormatting xmlns:xm="http://schemas.microsoft.com/office/excel/2006/main">
          <x14:cfRule type="dataBar" id="{D0CC7AD8-FC86-489F-9BEC-8D23BDFECD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J4:J13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U38"/>
  <sheetViews>
    <sheetView workbookViewId="0">
      <selection activeCell="N6" sqref="N6:N25"/>
    </sheetView>
  </sheetViews>
  <sheetFormatPr defaultRowHeight="12.75" x14ac:dyDescent="0.2"/>
  <cols>
    <col min="1" max="14" width="9" style="1"/>
    <col min="15" max="15" width="37.5" style="1" customWidth="1"/>
    <col min="16" max="16384" width="9" style="1"/>
  </cols>
  <sheetData>
    <row r="1" spans="2:20" ht="13.5" thickBot="1" x14ac:dyDescent="0.25"/>
    <row r="2" spans="2:20" x14ac:dyDescent="0.2">
      <c r="B2" s="5" t="s">
        <v>6</v>
      </c>
      <c r="C2" s="6" t="s">
        <v>8</v>
      </c>
      <c r="D2" s="7" t="s">
        <v>7</v>
      </c>
      <c r="E2" s="6" t="s">
        <v>9</v>
      </c>
      <c r="F2" s="6" t="s">
        <v>23</v>
      </c>
      <c r="G2" s="6" t="s">
        <v>10</v>
      </c>
      <c r="H2" s="6" t="s">
        <v>12</v>
      </c>
      <c r="I2" s="6" t="s">
        <v>13</v>
      </c>
      <c r="J2" s="6" t="s">
        <v>14</v>
      </c>
      <c r="K2" s="8" t="s">
        <v>15</v>
      </c>
    </row>
    <row r="3" spans="2:20" x14ac:dyDescent="0.2">
      <c r="B3" s="9" t="s">
        <v>0</v>
      </c>
      <c r="C3" s="10">
        <v>26</v>
      </c>
      <c r="D3" s="10">
        <v>4</v>
      </c>
      <c r="E3" s="10">
        <v>18</v>
      </c>
      <c r="F3" s="10">
        <v>4</v>
      </c>
      <c r="G3" s="10">
        <v>18</v>
      </c>
      <c r="H3" s="10">
        <v>5</v>
      </c>
      <c r="I3" s="10">
        <v>4</v>
      </c>
      <c r="J3" s="10">
        <v>0</v>
      </c>
      <c r="K3" s="11">
        <v>0</v>
      </c>
      <c r="L3" s="1">
        <f t="shared" ref="L3:L8" si="0">SUM(C3:K3)</f>
        <v>79</v>
      </c>
    </row>
    <row r="4" spans="2:20" x14ac:dyDescent="0.2">
      <c r="B4" s="9" t="s">
        <v>1</v>
      </c>
      <c r="C4" s="10">
        <v>19</v>
      </c>
      <c r="D4" s="10">
        <v>14</v>
      </c>
      <c r="E4" s="10">
        <v>9</v>
      </c>
      <c r="F4" s="10">
        <v>14</v>
      </c>
      <c r="G4" s="10">
        <v>9</v>
      </c>
      <c r="H4" s="10">
        <v>9</v>
      </c>
      <c r="I4" s="10">
        <v>7</v>
      </c>
      <c r="J4" s="10">
        <v>18</v>
      </c>
      <c r="K4" s="11">
        <v>0</v>
      </c>
      <c r="L4" s="1">
        <f t="shared" si="0"/>
        <v>99</v>
      </c>
    </row>
    <row r="5" spans="2:20" x14ac:dyDescent="0.2">
      <c r="B5" s="9" t="s">
        <v>2</v>
      </c>
      <c r="C5" s="10">
        <v>18</v>
      </c>
      <c r="D5" s="10">
        <v>16</v>
      </c>
      <c r="E5" s="10">
        <v>4</v>
      </c>
      <c r="F5" s="10">
        <v>18</v>
      </c>
      <c r="G5" s="10">
        <v>7</v>
      </c>
      <c r="H5" s="10">
        <v>14</v>
      </c>
      <c r="I5" s="10">
        <v>7</v>
      </c>
      <c r="J5" s="10">
        <v>0</v>
      </c>
      <c r="K5" s="11">
        <v>18</v>
      </c>
      <c r="L5" s="1">
        <f t="shared" si="0"/>
        <v>102</v>
      </c>
    </row>
    <row r="6" spans="2:20" ht="15" x14ac:dyDescent="0.2">
      <c r="B6" s="9" t="s">
        <v>3</v>
      </c>
      <c r="C6" s="10">
        <v>24</v>
      </c>
      <c r="D6" s="10">
        <v>2</v>
      </c>
      <c r="E6" s="10">
        <v>18</v>
      </c>
      <c r="F6" s="10">
        <v>23</v>
      </c>
      <c r="G6" s="10">
        <v>11</v>
      </c>
      <c r="H6" s="10">
        <v>11</v>
      </c>
      <c r="I6" s="10">
        <v>5</v>
      </c>
      <c r="J6" s="10">
        <v>0</v>
      </c>
      <c r="K6" s="11">
        <v>0</v>
      </c>
      <c r="L6" s="1">
        <f t="shared" si="0"/>
        <v>94</v>
      </c>
      <c r="M6" s="103" t="s">
        <v>1588</v>
      </c>
      <c r="N6" s="105" t="s">
        <v>24</v>
      </c>
      <c r="O6" s="110" t="s">
        <v>1806</v>
      </c>
    </row>
    <row r="7" spans="2:20" ht="15" x14ac:dyDescent="0.2">
      <c r="B7" s="9" t="s">
        <v>4</v>
      </c>
      <c r="C7" s="10">
        <v>23</v>
      </c>
      <c r="D7" s="10">
        <v>6</v>
      </c>
      <c r="E7" s="10">
        <v>13</v>
      </c>
      <c r="F7" s="10">
        <v>18</v>
      </c>
      <c r="G7" s="10">
        <v>11</v>
      </c>
      <c r="H7" s="10">
        <v>18</v>
      </c>
      <c r="I7" s="10">
        <v>3</v>
      </c>
      <c r="J7" s="10">
        <v>4</v>
      </c>
      <c r="K7" s="11">
        <v>0</v>
      </c>
      <c r="L7" s="1">
        <f t="shared" si="0"/>
        <v>96</v>
      </c>
      <c r="M7" s="103" t="s">
        <v>1603</v>
      </c>
      <c r="N7" s="105" t="s">
        <v>25</v>
      </c>
      <c r="O7" s="110" t="s">
        <v>1807</v>
      </c>
    </row>
    <row r="8" spans="2:20" ht="15.75" thickBot="1" x14ac:dyDescent="0.25">
      <c r="B8" s="12" t="s">
        <v>5</v>
      </c>
      <c r="C8" s="13">
        <v>20</v>
      </c>
      <c r="D8" s="13">
        <v>6</v>
      </c>
      <c r="E8" s="13">
        <v>9</v>
      </c>
      <c r="F8" s="13">
        <v>8</v>
      </c>
      <c r="G8" s="13">
        <v>8</v>
      </c>
      <c r="H8" s="13">
        <v>12</v>
      </c>
      <c r="I8" s="13">
        <v>9</v>
      </c>
      <c r="J8" s="13">
        <v>7</v>
      </c>
      <c r="K8" s="14">
        <v>6</v>
      </c>
      <c r="L8" s="1">
        <f t="shared" si="0"/>
        <v>85</v>
      </c>
      <c r="M8" s="103" t="s">
        <v>1605</v>
      </c>
      <c r="N8" s="105" t="s">
        <v>26</v>
      </c>
      <c r="O8" s="110" t="s">
        <v>1808</v>
      </c>
    </row>
    <row r="9" spans="2:20" ht="15" x14ac:dyDescent="0.2">
      <c r="M9" s="103" t="s">
        <v>1610</v>
      </c>
      <c r="N9" s="105" t="s">
        <v>27</v>
      </c>
      <c r="O9" s="110" t="s">
        <v>1809</v>
      </c>
    </row>
    <row r="10" spans="2:20" ht="15.75" thickBot="1" x14ac:dyDescent="0.25">
      <c r="M10" s="103" t="s">
        <v>1603</v>
      </c>
      <c r="N10" s="105" t="s">
        <v>28</v>
      </c>
      <c r="O10" s="110" t="s">
        <v>1810</v>
      </c>
    </row>
    <row r="11" spans="2:20" ht="15" x14ac:dyDescent="0.2">
      <c r="B11" s="5" t="s">
        <v>16</v>
      </c>
      <c r="C11" s="6" t="s">
        <v>8</v>
      </c>
      <c r="D11" s="7" t="s">
        <v>7</v>
      </c>
      <c r="E11" s="6" t="s">
        <v>9</v>
      </c>
      <c r="F11" s="6" t="s">
        <v>11</v>
      </c>
      <c r="G11" s="6" t="s">
        <v>10</v>
      </c>
      <c r="H11" s="6" t="s">
        <v>12</v>
      </c>
      <c r="I11" s="6" t="s">
        <v>13</v>
      </c>
      <c r="J11" s="6" t="s">
        <v>14</v>
      </c>
      <c r="K11" s="8" t="s">
        <v>15</v>
      </c>
      <c r="M11" s="103" t="s">
        <v>1668</v>
      </c>
      <c r="N11" s="105" t="s">
        <v>29</v>
      </c>
      <c r="O11" s="110" t="s">
        <v>1811</v>
      </c>
    </row>
    <row r="12" spans="2:20" ht="15" x14ac:dyDescent="0.2">
      <c r="B12" s="9" t="s">
        <v>17</v>
      </c>
      <c r="C12" s="10">
        <v>32</v>
      </c>
      <c r="D12" s="10">
        <v>2</v>
      </c>
      <c r="E12" s="10">
        <v>30</v>
      </c>
      <c r="F12" s="10">
        <v>7</v>
      </c>
      <c r="G12" s="10">
        <v>19</v>
      </c>
      <c r="H12" s="10">
        <v>15</v>
      </c>
      <c r="I12" s="10">
        <v>5</v>
      </c>
      <c r="J12" s="10">
        <v>0</v>
      </c>
      <c r="K12" s="11">
        <v>0</v>
      </c>
      <c r="M12" s="103" t="s">
        <v>1605</v>
      </c>
      <c r="N12" s="105" t="s">
        <v>30</v>
      </c>
      <c r="O12" s="110" t="s">
        <v>1812</v>
      </c>
    </row>
    <row r="13" spans="2:20" ht="15" x14ac:dyDescent="0.2">
      <c r="B13" s="9" t="s">
        <v>18</v>
      </c>
      <c r="C13" s="10">
        <v>36</v>
      </c>
      <c r="D13" s="10">
        <v>11</v>
      </c>
      <c r="E13" s="10">
        <v>21</v>
      </c>
      <c r="F13" s="10">
        <v>4</v>
      </c>
      <c r="G13" s="10">
        <v>22</v>
      </c>
      <c r="H13" s="10">
        <v>1</v>
      </c>
      <c r="I13" s="10">
        <v>7</v>
      </c>
      <c r="J13" s="10">
        <v>10</v>
      </c>
      <c r="K13" s="11">
        <v>0</v>
      </c>
      <c r="M13" s="103" t="s">
        <v>1610</v>
      </c>
      <c r="N13" s="105" t="s">
        <v>31</v>
      </c>
      <c r="O13" s="110" t="s">
        <v>1813</v>
      </c>
    </row>
    <row r="14" spans="2:20" ht="15" x14ac:dyDescent="0.2">
      <c r="B14" s="9" t="s">
        <v>19</v>
      </c>
      <c r="C14" s="10">
        <v>32</v>
      </c>
      <c r="D14" s="10">
        <v>14</v>
      </c>
      <c r="E14" s="10">
        <v>21</v>
      </c>
      <c r="F14" s="10">
        <v>10</v>
      </c>
      <c r="G14" s="10">
        <v>15</v>
      </c>
      <c r="H14" s="10">
        <v>7</v>
      </c>
      <c r="I14" s="10">
        <v>11</v>
      </c>
      <c r="J14" s="10">
        <v>32</v>
      </c>
      <c r="K14" s="11">
        <v>14</v>
      </c>
      <c r="M14" s="103" t="s">
        <v>1588</v>
      </c>
      <c r="N14" s="105" t="s">
        <v>32</v>
      </c>
      <c r="O14" s="110" t="s">
        <v>1814</v>
      </c>
    </row>
    <row r="15" spans="2:20" ht="15" x14ac:dyDescent="0.2">
      <c r="B15" s="9" t="s">
        <v>20</v>
      </c>
      <c r="C15" s="10">
        <v>31</v>
      </c>
      <c r="D15" s="10">
        <v>14</v>
      </c>
      <c r="E15" s="10">
        <v>18</v>
      </c>
      <c r="F15" s="10">
        <v>16</v>
      </c>
      <c r="G15" s="10">
        <v>14</v>
      </c>
      <c r="H15" s="10">
        <v>30</v>
      </c>
      <c r="I15" s="10">
        <v>4</v>
      </c>
      <c r="J15" s="10">
        <v>12</v>
      </c>
      <c r="K15" s="11">
        <v>0</v>
      </c>
      <c r="M15" s="103" t="s">
        <v>1666</v>
      </c>
      <c r="N15" s="105" t="s">
        <v>33</v>
      </c>
      <c r="O15" s="110" t="s">
        <v>1815</v>
      </c>
    </row>
    <row r="16" spans="2:20" ht="15" x14ac:dyDescent="0.2">
      <c r="B16" s="9" t="s">
        <v>21</v>
      </c>
      <c r="C16" s="10">
        <v>30</v>
      </c>
      <c r="D16" s="10">
        <v>29</v>
      </c>
      <c r="E16" s="10">
        <v>12</v>
      </c>
      <c r="F16" s="10">
        <v>13</v>
      </c>
      <c r="G16" s="10">
        <v>12</v>
      </c>
      <c r="H16" s="10">
        <v>3</v>
      </c>
      <c r="I16" s="10">
        <v>14</v>
      </c>
      <c r="J16" s="10">
        <v>12</v>
      </c>
      <c r="K16" s="11">
        <v>14</v>
      </c>
      <c r="L16" s="2"/>
      <c r="M16" s="103" t="s">
        <v>1588</v>
      </c>
      <c r="N16" s="105" t="s">
        <v>34</v>
      </c>
      <c r="O16" s="111" t="s">
        <v>1796</v>
      </c>
      <c r="P16" s="2"/>
      <c r="Q16" s="2"/>
      <c r="R16" s="2"/>
      <c r="S16" s="2"/>
      <c r="T16" s="2"/>
    </row>
    <row r="17" spans="2:21" ht="15.75" thickBot="1" x14ac:dyDescent="0.25">
      <c r="B17" s="12" t="s">
        <v>22</v>
      </c>
      <c r="C17" s="13">
        <v>31</v>
      </c>
      <c r="D17" s="13">
        <v>13</v>
      </c>
      <c r="E17" s="13">
        <v>9</v>
      </c>
      <c r="F17" s="13">
        <v>22</v>
      </c>
      <c r="G17" s="13">
        <v>12</v>
      </c>
      <c r="H17" s="13">
        <v>16</v>
      </c>
      <c r="I17" s="13">
        <v>18</v>
      </c>
      <c r="J17" s="13">
        <v>19</v>
      </c>
      <c r="K17" s="14">
        <v>5</v>
      </c>
      <c r="L17" s="3"/>
      <c r="M17" s="103" t="s">
        <v>1605</v>
      </c>
      <c r="N17" s="105" t="s">
        <v>35</v>
      </c>
      <c r="O17" s="111" t="s">
        <v>1797</v>
      </c>
      <c r="P17" s="2"/>
      <c r="Q17" s="2"/>
      <c r="R17" s="2"/>
      <c r="S17" s="2"/>
      <c r="T17" s="2"/>
    </row>
    <row r="18" spans="2:21" ht="15" x14ac:dyDescent="0.2">
      <c r="L18" s="3"/>
      <c r="M18" s="103" t="s">
        <v>1603</v>
      </c>
      <c r="N18" s="105" t="s">
        <v>36</v>
      </c>
      <c r="O18" s="111" t="s">
        <v>1798</v>
      </c>
      <c r="P18" s="2"/>
      <c r="Q18" s="2"/>
      <c r="R18" s="2"/>
      <c r="S18" s="2"/>
      <c r="T18" s="2"/>
    </row>
    <row r="19" spans="2:21" ht="15" x14ac:dyDescent="0.2">
      <c r="L19" s="4"/>
      <c r="M19" s="103" t="s">
        <v>1610</v>
      </c>
      <c r="N19" s="105" t="s">
        <v>37</v>
      </c>
      <c r="O19" s="111" t="s">
        <v>1799</v>
      </c>
      <c r="P19" s="2"/>
      <c r="Q19" s="2"/>
      <c r="R19" s="2"/>
      <c r="S19" s="2"/>
      <c r="T19" s="2"/>
    </row>
    <row r="20" spans="2:21" ht="15" x14ac:dyDescent="0.2">
      <c r="I20" s="2"/>
      <c r="J20" s="2"/>
      <c r="K20" s="2"/>
      <c r="L20" s="2"/>
      <c r="M20" s="103" t="s">
        <v>1668</v>
      </c>
      <c r="N20" s="105" t="s">
        <v>38</v>
      </c>
      <c r="O20" s="111" t="s">
        <v>1800</v>
      </c>
      <c r="P20" s="2"/>
      <c r="Q20" s="2"/>
      <c r="R20" s="2"/>
      <c r="S20" s="2"/>
      <c r="T20" s="2"/>
      <c r="U20" s="2"/>
    </row>
    <row r="21" spans="2:21" ht="15" x14ac:dyDescent="0.2">
      <c r="I21" s="2"/>
      <c r="J21" s="2"/>
      <c r="K21" s="2"/>
      <c r="L21" s="2"/>
      <c r="M21" s="103" t="s">
        <v>1666</v>
      </c>
      <c r="N21" s="105" t="s">
        <v>39</v>
      </c>
      <c r="O21" s="111" t="s">
        <v>1801</v>
      </c>
      <c r="P21" s="2"/>
      <c r="Q21" s="2"/>
      <c r="R21" s="2"/>
      <c r="S21" s="2"/>
      <c r="T21" s="2"/>
      <c r="U21" s="2"/>
    </row>
    <row r="22" spans="2:21" ht="15" x14ac:dyDescent="0.2">
      <c r="I22" s="2"/>
      <c r="J22" s="2"/>
      <c r="K22" s="2"/>
      <c r="L22" s="2"/>
      <c r="M22" s="103" t="s">
        <v>1610</v>
      </c>
      <c r="N22" s="105" t="s">
        <v>40</v>
      </c>
      <c r="O22" s="111" t="s">
        <v>1802</v>
      </c>
      <c r="P22" s="2"/>
      <c r="Q22" s="2"/>
      <c r="R22" s="2"/>
      <c r="S22" s="2"/>
      <c r="T22" s="2"/>
      <c r="U22" s="2"/>
    </row>
    <row r="23" spans="2:21" ht="15" x14ac:dyDescent="0.2">
      <c r="I23" s="2"/>
      <c r="J23" s="2"/>
      <c r="K23" s="2"/>
      <c r="L23" s="2"/>
      <c r="M23" s="103" t="s">
        <v>1605</v>
      </c>
      <c r="N23" s="105" t="s">
        <v>41</v>
      </c>
      <c r="O23" s="111" t="s">
        <v>1803</v>
      </c>
      <c r="P23" s="2"/>
      <c r="Q23" s="2"/>
      <c r="R23" s="2"/>
      <c r="S23" s="2"/>
      <c r="T23" s="2"/>
      <c r="U23" s="2"/>
    </row>
    <row r="24" spans="2:21" ht="15" x14ac:dyDescent="0.2">
      <c r="I24" s="2"/>
      <c r="J24" s="2"/>
      <c r="K24" s="2"/>
      <c r="L24" s="2"/>
      <c r="M24" s="103" t="s">
        <v>1610</v>
      </c>
      <c r="N24" s="105" t="s">
        <v>42</v>
      </c>
      <c r="O24" s="111" t="s">
        <v>1804</v>
      </c>
      <c r="P24" s="2"/>
      <c r="Q24" s="2"/>
      <c r="R24" s="2"/>
      <c r="S24" s="2"/>
      <c r="T24" s="2"/>
      <c r="U24" s="2"/>
    </row>
    <row r="25" spans="2:21" ht="15" x14ac:dyDescent="0.2">
      <c r="I25" s="2"/>
      <c r="J25" s="2"/>
      <c r="K25" s="2"/>
      <c r="L25" s="2"/>
      <c r="M25" s="103" t="s">
        <v>1588</v>
      </c>
      <c r="N25" s="105" t="s">
        <v>43</v>
      </c>
      <c r="O25" s="111" t="s">
        <v>1805</v>
      </c>
      <c r="P25" s="2"/>
      <c r="Q25" s="2"/>
      <c r="R25" s="2"/>
      <c r="S25" s="2"/>
      <c r="T25" s="2"/>
      <c r="U25" s="2"/>
    </row>
    <row r="26" spans="2:21" ht="13.5" x14ac:dyDescent="0.2"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ht="13.5" x14ac:dyDescent="0.2"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ht="13.5" x14ac:dyDescent="0.2"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ht="13.5" x14ac:dyDescent="0.2"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ht="13.5" x14ac:dyDescent="0.2"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ht="13.5" x14ac:dyDescent="0.2"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ht="13.5" x14ac:dyDescent="0.2"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9:21" ht="13.5" x14ac:dyDescent="0.2"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9:21" ht="13.5" x14ac:dyDescent="0.2"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9:21" ht="13.5" x14ac:dyDescent="0.2"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9:21" ht="13.5" x14ac:dyDescent="0.2"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9:21" ht="13.5" x14ac:dyDescent="0.2"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9:21" ht="13.5" x14ac:dyDescent="0.2"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E1:Y75"/>
  <sheetViews>
    <sheetView topLeftCell="H22" workbookViewId="0">
      <selection activeCell="Q43" sqref="Q43"/>
    </sheetView>
  </sheetViews>
  <sheetFormatPr defaultRowHeight="12.75" x14ac:dyDescent="0.2"/>
  <cols>
    <col min="1" max="12" width="9" style="15"/>
    <col min="13" max="13" width="10.375" style="15" customWidth="1"/>
    <col min="14" max="16384" width="9" style="15"/>
  </cols>
  <sheetData>
    <row r="1" spans="5:21" ht="13.5" thickBot="1" x14ac:dyDescent="0.25"/>
    <row r="2" spans="5:21" x14ac:dyDescent="0.2">
      <c r="E2" s="94"/>
      <c r="F2" s="95"/>
      <c r="G2" s="95"/>
      <c r="H2" s="95"/>
      <c r="I2" s="95"/>
      <c r="J2" s="95"/>
      <c r="K2" s="95"/>
      <c r="L2" s="95"/>
      <c r="M2" s="96"/>
    </row>
    <row r="3" spans="5:21" x14ac:dyDescent="0.2">
      <c r="E3" s="97"/>
      <c r="F3" s="98">
        <v>2</v>
      </c>
      <c r="G3" s="98">
        <v>3</v>
      </c>
      <c r="H3" s="98">
        <v>4</v>
      </c>
      <c r="I3" s="98">
        <v>5</v>
      </c>
      <c r="J3" s="98">
        <v>6</v>
      </c>
      <c r="K3" s="98">
        <v>7</v>
      </c>
      <c r="L3" s="98">
        <v>8</v>
      </c>
      <c r="M3" s="99"/>
    </row>
    <row r="4" spans="5:21" x14ac:dyDescent="0.2">
      <c r="E4" s="97"/>
      <c r="F4" s="33" t="s">
        <v>105</v>
      </c>
      <c r="G4" s="33" t="s">
        <v>106</v>
      </c>
      <c r="H4" s="33" t="s">
        <v>108</v>
      </c>
      <c r="I4" s="33" t="s">
        <v>109</v>
      </c>
      <c r="J4" s="33" t="s">
        <v>126</v>
      </c>
      <c r="K4" s="33" t="s">
        <v>110</v>
      </c>
      <c r="L4" s="33" t="s">
        <v>111</v>
      </c>
      <c r="M4" s="99"/>
    </row>
    <row r="5" spans="5:21" x14ac:dyDescent="0.2">
      <c r="E5" s="97"/>
      <c r="F5" s="36">
        <f ca="1">VLOOKUP(职业设计!$C$2,professionGrowP,角色3!F3,FALSE)</f>
        <v>-0.4</v>
      </c>
      <c r="G5" s="36">
        <f ca="1">VLOOKUP(职业设计!$C$2,professionGrowP,角色3!G3,FALSE)</f>
        <v>0.1</v>
      </c>
      <c r="H5" s="36">
        <f ca="1">VLOOKUP(职业设计!$C$2,professionGrowP,角色3!H3,FALSE)</f>
        <v>-0.4</v>
      </c>
      <c r="I5" s="36">
        <f ca="1">VLOOKUP(职业设计!$C$2,professionGrowP,角色3!I3,FALSE)</f>
        <v>-0.4</v>
      </c>
      <c r="J5" s="36">
        <f ca="1">VLOOKUP(职业设计!$C$2,professionGrowP,角色3!J3,FALSE)</f>
        <v>0.2</v>
      </c>
      <c r="K5" s="36">
        <f ca="1">VLOOKUP(职业设计!$C$2,professionGrowP,角色3!K3,FALSE)</f>
        <v>-0.05</v>
      </c>
      <c r="L5" s="36">
        <f ca="1">VLOOKUP(职业设计!$C$2,professionGrowP,角色3!L3,FALSE)</f>
        <v>0.1</v>
      </c>
      <c r="M5" s="99"/>
    </row>
    <row r="6" spans="5:21" ht="13.5" thickBot="1" x14ac:dyDescent="0.25">
      <c r="E6" s="100"/>
      <c r="F6" s="101"/>
      <c r="G6" s="101"/>
      <c r="H6" s="101"/>
      <c r="I6" s="101"/>
      <c r="J6" s="101"/>
      <c r="K6" s="101"/>
      <c r="L6" s="101"/>
      <c r="M6" s="102"/>
    </row>
    <row r="8" spans="5:21" x14ac:dyDescent="0.2">
      <c r="E8" s="15">
        <v>1</v>
      </c>
      <c r="F8" s="15">
        <v>2</v>
      </c>
      <c r="G8" s="15">
        <v>3</v>
      </c>
      <c r="H8" s="15">
        <v>4</v>
      </c>
      <c r="I8" s="15">
        <v>5</v>
      </c>
      <c r="J8" s="15">
        <v>6</v>
      </c>
      <c r="K8" s="15">
        <v>7</v>
      </c>
      <c r="L8" s="15">
        <v>8</v>
      </c>
      <c r="M8" s="15">
        <v>9</v>
      </c>
      <c r="N8" s="15">
        <v>10</v>
      </c>
      <c r="O8" s="15">
        <v>11</v>
      </c>
      <c r="P8" s="15">
        <v>12</v>
      </c>
      <c r="Q8" s="15">
        <v>13</v>
      </c>
      <c r="R8" s="15">
        <v>14</v>
      </c>
    </row>
    <row r="9" spans="5:21" x14ac:dyDescent="0.2">
      <c r="E9" s="93" t="s">
        <v>1724</v>
      </c>
      <c r="F9" s="33" t="s">
        <v>105</v>
      </c>
      <c r="G9" s="33" t="s">
        <v>106</v>
      </c>
      <c r="H9" s="33" t="s">
        <v>108</v>
      </c>
      <c r="I9" s="33" t="s">
        <v>109</v>
      </c>
      <c r="J9" s="33" t="s">
        <v>126</v>
      </c>
      <c r="K9" s="33" t="s">
        <v>110</v>
      </c>
      <c r="L9" s="33" t="s">
        <v>111</v>
      </c>
      <c r="M9" s="33" t="s">
        <v>1603</v>
      </c>
      <c r="N9" s="33" t="s">
        <v>1665</v>
      </c>
      <c r="O9" s="33" t="s">
        <v>1666</v>
      </c>
      <c r="P9" s="33" t="s">
        <v>1667</v>
      </c>
      <c r="Q9" s="33" t="s">
        <v>1668</v>
      </c>
      <c r="R9" s="33" t="s">
        <v>1669</v>
      </c>
    </row>
    <row r="10" spans="5:21" ht="15" x14ac:dyDescent="0.3">
      <c r="E10" s="36" t="s">
        <v>93</v>
      </c>
      <c r="F10" s="36">
        <v>0.1</v>
      </c>
      <c r="G10" s="36">
        <v>-0.6</v>
      </c>
      <c r="H10" s="36">
        <v>0.1</v>
      </c>
      <c r="I10" s="36">
        <v>0</v>
      </c>
      <c r="J10" s="36">
        <v>-0.3</v>
      </c>
      <c r="K10" s="36">
        <v>-0.35</v>
      </c>
      <c r="L10" s="36">
        <v>0</v>
      </c>
      <c r="M10" s="36">
        <v>0</v>
      </c>
      <c r="N10" s="36">
        <v>0.15</v>
      </c>
      <c r="O10" s="36">
        <v>-0.3</v>
      </c>
      <c r="P10" s="36">
        <v>0.15</v>
      </c>
      <c r="Q10" s="36">
        <v>0</v>
      </c>
      <c r="R10" s="36">
        <v>0</v>
      </c>
      <c r="U10" s="37" t="s">
        <v>1602</v>
      </c>
    </row>
    <row r="11" spans="5:21" ht="15" x14ac:dyDescent="0.3">
      <c r="E11" s="36" t="s">
        <v>94</v>
      </c>
      <c r="F11" s="36">
        <v>0</v>
      </c>
      <c r="G11" s="36">
        <v>-0.5</v>
      </c>
      <c r="H11" s="36">
        <v>0</v>
      </c>
      <c r="I11" s="36">
        <v>-0.1</v>
      </c>
      <c r="J11" s="36">
        <v>-0.2</v>
      </c>
      <c r="K11" s="36">
        <v>0.15</v>
      </c>
      <c r="L11" s="36">
        <v>0</v>
      </c>
      <c r="M11" s="36">
        <v>0.15</v>
      </c>
      <c r="N11" s="36">
        <v>-0.3</v>
      </c>
      <c r="O11" s="36">
        <v>0</v>
      </c>
      <c r="P11" s="36">
        <v>0</v>
      </c>
      <c r="Q11" s="36">
        <v>0</v>
      </c>
      <c r="R11" s="36">
        <v>0.15</v>
      </c>
      <c r="U11" s="37" t="s">
        <v>1604</v>
      </c>
    </row>
    <row r="12" spans="5:21" x14ac:dyDescent="0.2">
      <c r="E12" s="36" t="s">
        <v>125</v>
      </c>
      <c r="F12" s="36">
        <v>-0.4</v>
      </c>
      <c r="G12" s="36">
        <v>0.1</v>
      </c>
      <c r="H12" s="36">
        <v>-0.4</v>
      </c>
      <c r="I12" s="36">
        <v>-0.4</v>
      </c>
      <c r="J12" s="36">
        <v>0.2</v>
      </c>
      <c r="K12" s="36">
        <v>-0.05</v>
      </c>
      <c r="L12" s="36">
        <v>0.1</v>
      </c>
      <c r="M12" s="36">
        <v>0.15</v>
      </c>
      <c r="N12" s="36">
        <v>0.3</v>
      </c>
      <c r="O12" s="36">
        <v>0</v>
      </c>
      <c r="P12" s="36">
        <v>-0.3</v>
      </c>
      <c r="Q12" s="36">
        <v>0</v>
      </c>
      <c r="R12" s="36">
        <v>0.15</v>
      </c>
      <c r="U12" s="37" t="s">
        <v>1670</v>
      </c>
    </row>
    <row r="13" spans="5:21" ht="15" x14ac:dyDescent="0.3">
      <c r="E13" s="36" t="s">
        <v>95</v>
      </c>
      <c r="F13" s="36">
        <v>-0.2</v>
      </c>
      <c r="G13" s="36">
        <v>0</v>
      </c>
      <c r="H13" s="36">
        <v>-0.2</v>
      </c>
      <c r="I13" s="36">
        <v>-0.3</v>
      </c>
      <c r="J13" s="36">
        <v>0.1</v>
      </c>
      <c r="K13" s="36">
        <v>-0.1</v>
      </c>
      <c r="L13" s="36">
        <v>0</v>
      </c>
      <c r="M13" s="36">
        <v>-0.3</v>
      </c>
      <c r="N13" s="36">
        <v>0</v>
      </c>
      <c r="O13" s="36">
        <v>0</v>
      </c>
      <c r="P13" s="36">
        <v>0</v>
      </c>
      <c r="Q13" s="36">
        <v>0.15</v>
      </c>
      <c r="R13" s="36">
        <v>0.15</v>
      </c>
      <c r="U13" s="37" t="s">
        <v>1610</v>
      </c>
    </row>
    <row r="14" spans="5:21" ht="15" x14ac:dyDescent="0.3">
      <c r="E14" s="36" t="s">
        <v>96</v>
      </c>
      <c r="F14" s="36">
        <v>-0.3</v>
      </c>
      <c r="G14" s="36">
        <v>-0.2</v>
      </c>
      <c r="H14" s="36">
        <v>-0.3</v>
      </c>
      <c r="I14" s="36">
        <v>-0.4</v>
      </c>
      <c r="J14" s="36">
        <v>0</v>
      </c>
      <c r="K14" s="36">
        <v>0.3</v>
      </c>
      <c r="L14" s="36">
        <v>0.1</v>
      </c>
      <c r="M14" s="36">
        <v>0.15</v>
      </c>
      <c r="N14" s="36">
        <v>-0.3</v>
      </c>
      <c r="O14" s="36">
        <v>0</v>
      </c>
      <c r="P14" s="36">
        <v>0</v>
      </c>
      <c r="Q14" s="36">
        <v>0</v>
      </c>
      <c r="R14" s="36">
        <v>0.15</v>
      </c>
      <c r="U14" s="37" t="s">
        <v>1603</v>
      </c>
    </row>
    <row r="15" spans="5:21" ht="15" x14ac:dyDescent="0.3">
      <c r="E15" s="36" t="s">
        <v>97</v>
      </c>
      <c r="F15" s="36">
        <v>-0.1</v>
      </c>
      <c r="G15" s="36">
        <v>-0.4</v>
      </c>
      <c r="H15" s="36">
        <v>-0.1</v>
      </c>
      <c r="I15" s="36">
        <v>-0.3</v>
      </c>
      <c r="J15" s="36">
        <v>-0.1</v>
      </c>
      <c r="K15" s="36">
        <v>0.2</v>
      </c>
      <c r="L15" s="36">
        <v>-0.2</v>
      </c>
      <c r="M15" s="36">
        <v>0</v>
      </c>
      <c r="N15" s="36">
        <v>0</v>
      </c>
      <c r="O15" s="36">
        <v>0.15</v>
      </c>
      <c r="P15" s="36">
        <v>0</v>
      </c>
      <c r="Q15" s="36">
        <v>0.15</v>
      </c>
      <c r="R15" s="36">
        <v>-0.3</v>
      </c>
      <c r="U15" s="37" t="s">
        <v>1671</v>
      </c>
    </row>
    <row r="16" spans="5:21" ht="15" x14ac:dyDescent="0.3">
      <c r="E16" s="36" t="s">
        <v>98</v>
      </c>
      <c r="F16" s="36">
        <v>-0.2</v>
      </c>
      <c r="G16" s="36">
        <v>-0.3</v>
      </c>
      <c r="H16" s="36">
        <v>-0.15</v>
      </c>
      <c r="I16" s="36">
        <v>-0.2</v>
      </c>
      <c r="J16" s="36">
        <v>0</v>
      </c>
      <c r="K16" s="36">
        <v>0</v>
      </c>
      <c r="L16" s="36">
        <v>0</v>
      </c>
      <c r="M16" s="36">
        <v>0.15</v>
      </c>
      <c r="N16" s="36">
        <v>0.15</v>
      </c>
      <c r="O16" s="36">
        <v>0</v>
      </c>
      <c r="P16" s="36">
        <v>-0.3</v>
      </c>
      <c r="Q16" s="36">
        <v>0</v>
      </c>
      <c r="R16" s="36">
        <v>0</v>
      </c>
      <c r="U16" s="37" t="s">
        <v>1605</v>
      </c>
    </row>
    <row r="17" spans="5:25" ht="15" x14ac:dyDescent="0.3">
      <c r="E17" s="36" t="s">
        <v>99</v>
      </c>
      <c r="F17" s="36">
        <v>-0.2</v>
      </c>
      <c r="G17" s="36">
        <v>0</v>
      </c>
      <c r="H17" s="36">
        <v>-0.25</v>
      </c>
      <c r="I17" s="36">
        <v>-0.15</v>
      </c>
      <c r="J17" s="36">
        <v>0.2</v>
      </c>
      <c r="K17" s="36">
        <v>-0.1</v>
      </c>
      <c r="L17" s="36">
        <v>0.1</v>
      </c>
      <c r="M17" s="36">
        <v>-0.3</v>
      </c>
      <c r="N17" s="36">
        <v>0</v>
      </c>
      <c r="O17" s="36">
        <v>0</v>
      </c>
      <c r="P17" s="36">
        <v>0</v>
      </c>
      <c r="Q17" s="36">
        <v>0.15</v>
      </c>
      <c r="R17" s="36">
        <v>0.15</v>
      </c>
      <c r="U17" s="37" t="s">
        <v>1610</v>
      </c>
    </row>
    <row r="18" spans="5:25" ht="15" x14ac:dyDescent="0.3">
      <c r="E18" s="36" t="s">
        <v>100</v>
      </c>
      <c r="F18" s="36">
        <v>-0.3</v>
      </c>
      <c r="G18" s="36">
        <v>-0.4</v>
      </c>
      <c r="H18" s="36">
        <v>-0.3</v>
      </c>
      <c r="I18" s="36">
        <v>-0.4</v>
      </c>
      <c r="J18" s="36">
        <v>-0.2</v>
      </c>
      <c r="K18" s="36">
        <v>-0.3</v>
      </c>
      <c r="L18" s="36">
        <v>0.05</v>
      </c>
      <c r="M18" s="36">
        <v>0</v>
      </c>
      <c r="N18" s="36">
        <v>0.15</v>
      </c>
      <c r="O18" s="36">
        <v>-0.3</v>
      </c>
      <c r="P18" s="36">
        <v>0.15</v>
      </c>
      <c r="Q18" s="36">
        <v>0</v>
      </c>
      <c r="R18" s="36">
        <v>0</v>
      </c>
      <c r="U18" s="37" t="s">
        <v>1678</v>
      </c>
    </row>
    <row r="19" spans="5:25" ht="15" x14ac:dyDescent="0.3">
      <c r="E19" s="36" t="s">
        <v>101</v>
      </c>
      <c r="F19" s="36">
        <v>0.15</v>
      </c>
      <c r="G19" s="36">
        <v>-0.2</v>
      </c>
      <c r="H19" s="36">
        <v>0</v>
      </c>
      <c r="I19" s="36">
        <v>0.1</v>
      </c>
      <c r="J19" s="36">
        <v>-0.1</v>
      </c>
      <c r="K19" s="36">
        <v>0.05</v>
      </c>
      <c r="L19" s="36">
        <v>0</v>
      </c>
      <c r="M19" s="36">
        <v>0</v>
      </c>
      <c r="N19" s="36">
        <v>0</v>
      </c>
      <c r="O19" s="36">
        <v>0.15</v>
      </c>
      <c r="P19" s="36">
        <v>0.15</v>
      </c>
      <c r="Q19" s="36">
        <v>-0.3</v>
      </c>
      <c r="R19" s="36">
        <v>0</v>
      </c>
      <c r="U19" s="37" t="s">
        <v>1672</v>
      </c>
    </row>
    <row r="20" spans="5:25" ht="15" x14ac:dyDescent="0.3">
      <c r="E20" s="36" t="s">
        <v>59</v>
      </c>
      <c r="F20" s="36">
        <v>0.2</v>
      </c>
      <c r="G20" s="36">
        <v>-0.4</v>
      </c>
      <c r="H20" s="36">
        <v>0.15</v>
      </c>
      <c r="I20" s="36">
        <v>0.1</v>
      </c>
      <c r="J20" s="36">
        <v>-0.2</v>
      </c>
      <c r="K20" s="36">
        <v>0.1</v>
      </c>
      <c r="L20" s="36">
        <v>0</v>
      </c>
      <c r="M20" s="36">
        <f t="shared" ref="M20:R20" si="0">M10+M11</f>
        <v>0.15</v>
      </c>
      <c r="N20" s="36">
        <f t="shared" si="0"/>
        <v>-0.15</v>
      </c>
      <c r="O20" s="36">
        <f t="shared" si="0"/>
        <v>-0.3</v>
      </c>
      <c r="P20" s="36">
        <f t="shared" si="0"/>
        <v>0.15</v>
      </c>
      <c r="Q20" s="36">
        <f t="shared" si="0"/>
        <v>0</v>
      </c>
      <c r="R20" s="36">
        <f t="shared" si="0"/>
        <v>0.15</v>
      </c>
      <c r="U20" s="37" t="s">
        <v>1673</v>
      </c>
    </row>
    <row r="21" spans="5:25" ht="15" x14ac:dyDescent="0.3">
      <c r="E21" s="36" t="s">
        <v>60</v>
      </c>
      <c r="F21" s="36">
        <v>-0.1</v>
      </c>
      <c r="G21" s="36">
        <v>0.1</v>
      </c>
      <c r="H21" s="36">
        <v>0.05</v>
      </c>
      <c r="I21" s="36">
        <v>-0.15</v>
      </c>
      <c r="J21" s="36">
        <v>0</v>
      </c>
      <c r="K21" s="36">
        <v>-0.1</v>
      </c>
      <c r="L21" s="36">
        <v>0</v>
      </c>
      <c r="M21" s="36">
        <f t="shared" ref="M21:R22" si="1">M10+M12</f>
        <v>0.15</v>
      </c>
      <c r="N21" s="36">
        <f t="shared" si="1"/>
        <v>0.44999999999999996</v>
      </c>
      <c r="O21" s="36">
        <f t="shared" si="1"/>
        <v>-0.3</v>
      </c>
      <c r="P21" s="36">
        <f t="shared" si="1"/>
        <v>-0.15</v>
      </c>
      <c r="Q21" s="36">
        <f t="shared" si="1"/>
        <v>0</v>
      </c>
      <c r="R21" s="36">
        <f t="shared" si="1"/>
        <v>0.15</v>
      </c>
      <c r="U21" s="37" t="s">
        <v>1674</v>
      </c>
    </row>
    <row r="22" spans="5:25" ht="15" x14ac:dyDescent="0.3">
      <c r="E22" s="36" t="s">
        <v>61</v>
      </c>
      <c r="F22" s="36">
        <v>0</v>
      </c>
      <c r="G22" s="36">
        <v>0</v>
      </c>
      <c r="H22" s="36">
        <v>0.1</v>
      </c>
      <c r="I22" s="36">
        <v>0</v>
      </c>
      <c r="J22" s="36">
        <v>0.15</v>
      </c>
      <c r="K22" s="36">
        <v>0.15</v>
      </c>
      <c r="L22" s="36">
        <v>0</v>
      </c>
      <c r="M22" s="36">
        <f t="shared" si="1"/>
        <v>-0.15</v>
      </c>
      <c r="N22" s="36">
        <f t="shared" si="1"/>
        <v>-0.3</v>
      </c>
      <c r="O22" s="36">
        <f t="shared" si="1"/>
        <v>0</v>
      </c>
      <c r="P22" s="36">
        <f t="shared" si="1"/>
        <v>0</v>
      </c>
      <c r="Q22" s="36">
        <f t="shared" si="1"/>
        <v>0.15</v>
      </c>
      <c r="R22" s="36">
        <f t="shared" si="1"/>
        <v>0.3</v>
      </c>
      <c r="U22" s="37" t="s">
        <v>1675</v>
      </c>
    </row>
    <row r="23" spans="5:25" ht="15" x14ac:dyDescent="0.3">
      <c r="E23" s="36" t="s">
        <v>62</v>
      </c>
      <c r="F23" s="36">
        <v>-0.2</v>
      </c>
      <c r="G23" s="36">
        <v>0.2</v>
      </c>
      <c r="H23" s="36">
        <v>-0.3</v>
      </c>
      <c r="I23" s="36">
        <v>-0.2</v>
      </c>
      <c r="J23" s="36">
        <v>0.2</v>
      </c>
      <c r="K23" s="36">
        <v>0.05</v>
      </c>
      <c r="L23" s="36">
        <v>0</v>
      </c>
      <c r="M23" s="36">
        <f t="shared" ref="M23:R23" si="2">M17+M16</f>
        <v>-0.15</v>
      </c>
      <c r="N23" s="36">
        <f t="shared" si="2"/>
        <v>0.15</v>
      </c>
      <c r="O23" s="36">
        <f t="shared" si="2"/>
        <v>0</v>
      </c>
      <c r="P23" s="36">
        <f t="shared" si="2"/>
        <v>-0.3</v>
      </c>
      <c r="Q23" s="36">
        <f t="shared" si="2"/>
        <v>0.15</v>
      </c>
      <c r="R23" s="36">
        <f t="shared" si="2"/>
        <v>0.15</v>
      </c>
      <c r="U23" s="37" t="s">
        <v>1676</v>
      </c>
    </row>
    <row r="24" spans="5:25" ht="15" x14ac:dyDescent="0.3">
      <c r="E24" s="36" t="s">
        <v>63</v>
      </c>
      <c r="F24" s="36">
        <v>-0.05</v>
      </c>
      <c r="G24" s="36">
        <v>-0.05</v>
      </c>
      <c r="H24" s="36">
        <v>0</v>
      </c>
      <c r="I24" s="36">
        <v>0</v>
      </c>
      <c r="J24" s="36">
        <v>0.2</v>
      </c>
      <c r="K24" s="36">
        <v>0.1</v>
      </c>
      <c r="L24" s="36">
        <v>0.05</v>
      </c>
      <c r="M24" s="36">
        <f t="shared" ref="M24:R24" si="3">M12+M15</f>
        <v>0.15</v>
      </c>
      <c r="N24" s="36">
        <f t="shared" si="3"/>
        <v>0.3</v>
      </c>
      <c r="O24" s="36">
        <f t="shared" si="3"/>
        <v>0.15</v>
      </c>
      <c r="P24" s="36">
        <f t="shared" si="3"/>
        <v>-0.3</v>
      </c>
      <c r="Q24" s="36">
        <f t="shared" si="3"/>
        <v>0.15</v>
      </c>
      <c r="R24" s="36">
        <f t="shared" si="3"/>
        <v>-0.15</v>
      </c>
      <c r="U24" s="37" t="s">
        <v>1680</v>
      </c>
    </row>
    <row r="25" spans="5:25" ht="15" x14ac:dyDescent="0.3">
      <c r="E25" s="36" t="s">
        <v>64</v>
      </c>
      <c r="F25" s="36">
        <v>0.05</v>
      </c>
      <c r="G25" s="36">
        <v>-0.1</v>
      </c>
      <c r="H25" s="36">
        <v>0.1</v>
      </c>
      <c r="I25" s="36">
        <v>0.2</v>
      </c>
      <c r="J25" s="36">
        <v>-0.1</v>
      </c>
      <c r="K25" s="36">
        <v>0.1</v>
      </c>
      <c r="L25" s="36">
        <v>0</v>
      </c>
      <c r="M25" s="36">
        <f t="shared" ref="M25:R25" si="4">M15+M19</f>
        <v>0</v>
      </c>
      <c r="N25" s="36">
        <f t="shared" si="4"/>
        <v>0</v>
      </c>
      <c r="O25" s="36">
        <f t="shared" si="4"/>
        <v>0.3</v>
      </c>
      <c r="P25" s="36">
        <f t="shared" si="4"/>
        <v>0.15</v>
      </c>
      <c r="Q25" s="36">
        <f t="shared" si="4"/>
        <v>-0.15</v>
      </c>
      <c r="R25" s="36">
        <f t="shared" si="4"/>
        <v>-0.3</v>
      </c>
      <c r="U25" s="37" t="s">
        <v>1677</v>
      </c>
    </row>
    <row r="26" spans="5:25" ht="15" x14ac:dyDescent="0.3">
      <c r="E26" s="36" t="s">
        <v>65</v>
      </c>
      <c r="F26" s="36">
        <v>-0.2</v>
      </c>
      <c r="G26" s="36">
        <v>-0.1</v>
      </c>
      <c r="H26" s="36">
        <v>-0.2</v>
      </c>
      <c r="I26" s="36">
        <v>-0.1</v>
      </c>
      <c r="J26" s="36">
        <v>0</v>
      </c>
      <c r="K26" s="36">
        <v>-0.1</v>
      </c>
      <c r="L26" s="36">
        <v>0.15</v>
      </c>
      <c r="M26" s="36">
        <f t="shared" ref="M26:R26" si="5">M11+M10+M17</f>
        <v>-0.15</v>
      </c>
      <c r="N26" s="36">
        <f t="shared" si="5"/>
        <v>-0.15</v>
      </c>
      <c r="O26" s="36">
        <f t="shared" si="5"/>
        <v>-0.3</v>
      </c>
      <c r="P26" s="36">
        <f t="shared" si="5"/>
        <v>0.15</v>
      </c>
      <c r="Q26" s="36">
        <f t="shared" si="5"/>
        <v>0.15</v>
      </c>
      <c r="R26" s="36">
        <f t="shared" si="5"/>
        <v>0.3</v>
      </c>
      <c r="U26" s="37" t="s">
        <v>1679</v>
      </c>
    </row>
    <row r="27" spans="5:25" ht="15" x14ac:dyDescent="0.3">
      <c r="E27" s="36" t="s">
        <v>67</v>
      </c>
      <c r="F27" s="36">
        <v>-0.1</v>
      </c>
      <c r="G27" s="36">
        <v>0.2</v>
      </c>
      <c r="H27" s="36">
        <v>-0.1</v>
      </c>
      <c r="I27" s="36">
        <v>-0.1</v>
      </c>
      <c r="J27" s="36">
        <v>0.2</v>
      </c>
      <c r="K27" s="36">
        <v>0.15</v>
      </c>
      <c r="L27" s="36">
        <v>0</v>
      </c>
      <c r="M27" s="36">
        <f t="shared" ref="M27:R27" si="6">M11+M13+M10+M16</f>
        <v>0</v>
      </c>
      <c r="N27" s="36">
        <f t="shared" si="6"/>
        <v>0</v>
      </c>
      <c r="O27" s="36">
        <f t="shared" si="6"/>
        <v>-0.3</v>
      </c>
      <c r="P27" s="36">
        <f t="shared" si="6"/>
        <v>-0.15</v>
      </c>
      <c r="Q27" s="36">
        <f t="shared" si="6"/>
        <v>0.15</v>
      </c>
      <c r="R27" s="36">
        <f t="shared" si="6"/>
        <v>0.3</v>
      </c>
      <c r="U27" s="37" t="s">
        <v>1681</v>
      </c>
    </row>
    <row r="28" spans="5:25" ht="15" x14ac:dyDescent="0.3">
      <c r="E28" s="36" t="s">
        <v>68</v>
      </c>
      <c r="F28" s="36">
        <v>0.1</v>
      </c>
      <c r="G28" s="36">
        <v>-0.1</v>
      </c>
      <c r="H28" s="36">
        <v>0.25</v>
      </c>
      <c r="I28" s="36">
        <v>0.05</v>
      </c>
      <c r="J28" s="36">
        <v>0</v>
      </c>
      <c r="K28" s="36">
        <v>0.1</v>
      </c>
      <c r="L28" s="36">
        <v>0</v>
      </c>
      <c r="M28" s="36">
        <f t="shared" ref="M28:R28" si="7">M10+M11+M13</f>
        <v>-0.15</v>
      </c>
      <c r="N28" s="36">
        <f t="shared" si="7"/>
        <v>-0.15</v>
      </c>
      <c r="O28" s="36">
        <f t="shared" si="7"/>
        <v>-0.3</v>
      </c>
      <c r="P28" s="36">
        <f t="shared" si="7"/>
        <v>0.15</v>
      </c>
      <c r="Q28" s="36">
        <f t="shared" si="7"/>
        <v>0.15</v>
      </c>
      <c r="R28" s="36">
        <f t="shared" si="7"/>
        <v>0.3</v>
      </c>
      <c r="U28" s="37" t="s">
        <v>1682</v>
      </c>
    </row>
    <row r="29" spans="5:25" ht="15" x14ac:dyDescent="0.3">
      <c r="E29" s="36" t="s">
        <v>69</v>
      </c>
      <c r="F29" s="36">
        <v>0.1</v>
      </c>
      <c r="G29" s="36">
        <v>0.1</v>
      </c>
      <c r="H29" s="36">
        <v>0.1</v>
      </c>
      <c r="I29" s="36">
        <v>0</v>
      </c>
      <c r="J29" s="36">
        <v>0.1</v>
      </c>
      <c r="K29" s="36">
        <v>0</v>
      </c>
      <c r="L29" s="36">
        <v>0.1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U29" s="37" t="s">
        <v>1683</v>
      </c>
    </row>
    <row r="32" spans="5:25" x14ac:dyDescent="0.2">
      <c r="E32" s="93" t="s">
        <v>2040</v>
      </c>
      <c r="F32" s="33" t="s">
        <v>105</v>
      </c>
      <c r="G32" s="33" t="s">
        <v>45</v>
      </c>
      <c r="H32" s="33" t="s">
        <v>9</v>
      </c>
      <c r="I32" s="33" t="s">
        <v>109</v>
      </c>
      <c r="J32" s="33" t="s">
        <v>126</v>
      </c>
      <c r="K32" s="33" t="s">
        <v>110</v>
      </c>
      <c r="L32" s="33" t="s">
        <v>111</v>
      </c>
      <c r="N32" s="93" t="s">
        <v>1725</v>
      </c>
      <c r="O32" s="36"/>
      <c r="R32" s="93" t="s">
        <v>2039</v>
      </c>
      <c r="S32" s="33" t="s">
        <v>105</v>
      </c>
      <c r="T32" s="33" t="s">
        <v>45</v>
      </c>
      <c r="U32" s="33" t="s">
        <v>9</v>
      </c>
      <c r="V32" s="33" t="s">
        <v>109</v>
      </c>
      <c r="W32" s="33" t="s">
        <v>126</v>
      </c>
      <c r="X32" s="33" t="s">
        <v>110</v>
      </c>
      <c r="Y32" s="33" t="s">
        <v>111</v>
      </c>
    </row>
    <row r="33" spans="5:25" ht="15" x14ac:dyDescent="0.3">
      <c r="E33" s="36" t="s">
        <v>93</v>
      </c>
      <c r="F33" s="36">
        <v>0.3</v>
      </c>
      <c r="G33" s="36">
        <v>0</v>
      </c>
      <c r="H33" s="36">
        <v>-0.1</v>
      </c>
      <c r="I33" s="36">
        <v>0.1</v>
      </c>
      <c r="J33" s="36">
        <v>-0.8</v>
      </c>
      <c r="K33" s="36">
        <v>0</v>
      </c>
      <c r="L33" s="36">
        <v>0</v>
      </c>
      <c r="N33" s="36" t="s">
        <v>93</v>
      </c>
      <c r="O33" s="103" t="s">
        <v>1602</v>
      </c>
      <c r="P33" s="15" t="s">
        <v>1896</v>
      </c>
      <c r="R33" s="36" t="s">
        <v>93</v>
      </c>
      <c r="S33" s="36">
        <v>0</v>
      </c>
      <c r="T33" s="36">
        <v>0</v>
      </c>
      <c r="U33" s="36">
        <v>0</v>
      </c>
      <c r="V33" s="36">
        <v>0</v>
      </c>
      <c r="W33" s="36">
        <v>0</v>
      </c>
      <c r="X33" s="36">
        <v>0</v>
      </c>
      <c r="Y33" s="36">
        <v>0</v>
      </c>
    </row>
    <row r="34" spans="5:25" ht="15" x14ac:dyDescent="0.3">
      <c r="E34" s="36" t="s">
        <v>94</v>
      </c>
      <c r="F34" s="36">
        <v>0.2</v>
      </c>
      <c r="G34" s="36">
        <v>0</v>
      </c>
      <c r="H34" s="36">
        <v>0</v>
      </c>
      <c r="I34" s="36">
        <v>0</v>
      </c>
      <c r="J34" s="36">
        <v>-0.8</v>
      </c>
      <c r="K34" s="36">
        <v>0</v>
      </c>
      <c r="L34" s="36">
        <v>0</v>
      </c>
      <c r="N34" s="36" t="s">
        <v>94</v>
      </c>
      <c r="O34" s="103" t="s">
        <v>1603</v>
      </c>
      <c r="P34" s="15" t="s">
        <v>1897</v>
      </c>
      <c r="R34" s="36" t="s">
        <v>94</v>
      </c>
      <c r="S34" s="36">
        <v>0</v>
      </c>
      <c r="T34" s="36">
        <v>0</v>
      </c>
      <c r="U34" s="36">
        <v>0</v>
      </c>
      <c r="V34" s="36">
        <v>0</v>
      </c>
      <c r="W34" s="36">
        <v>0</v>
      </c>
      <c r="X34" s="36">
        <v>0</v>
      </c>
      <c r="Y34" s="36">
        <v>0</v>
      </c>
    </row>
    <row r="35" spans="5:25" x14ac:dyDescent="0.2">
      <c r="E35" s="36" t="s">
        <v>125</v>
      </c>
      <c r="F35" s="36">
        <v>0.2</v>
      </c>
      <c r="G35" s="36">
        <v>0</v>
      </c>
      <c r="H35" s="36">
        <v>-0.5</v>
      </c>
      <c r="I35" s="36">
        <v>0</v>
      </c>
      <c r="J35" s="36">
        <v>1.5</v>
      </c>
      <c r="K35" s="36">
        <v>0</v>
      </c>
      <c r="L35" s="36">
        <v>0</v>
      </c>
      <c r="N35" s="36" t="s">
        <v>125</v>
      </c>
      <c r="O35" s="103" t="s">
        <v>1605</v>
      </c>
      <c r="P35" s="15" t="s">
        <v>1898</v>
      </c>
      <c r="R35" s="36" t="s">
        <v>125</v>
      </c>
      <c r="S35" s="36">
        <v>0</v>
      </c>
      <c r="T35" s="36">
        <v>0</v>
      </c>
      <c r="U35" s="36">
        <v>0</v>
      </c>
      <c r="V35" s="36">
        <v>0</v>
      </c>
      <c r="W35" s="36">
        <v>0</v>
      </c>
      <c r="X35" s="36">
        <v>0</v>
      </c>
      <c r="Y35" s="36">
        <v>0</v>
      </c>
    </row>
    <row r="36" spans="5:25" ht="15" x14ac:dyDescent="0.3">
      <c r="E36" s="36" t="s">
        <v>95</v>
      </c>
      <c r="F36" s="36">
        <v>0.2</v>
      </c>
      <c r="G36" s="36">
        <v>0</v>
      </c>
      <c r="H36" s="36">
        <v>-0.3</v>
      </c>
      <c r="I36" s="36">
        <v>0</v>
      </c>
      <c r="J36" s="36">
        <v>1.2</v>
      </c>
      <c r="K36" s="36">
        <v>0</v>
      </c>
      <c r="L36" s="36">
        <v>0</v>
      </c>
      <c r="N36" s="36" t="s">
        <v>95</v>
      </c>
      <c r="O36" s="103" t="s">
        <v>1610</v>
      </c>
      <c r="P36" s="15" t="s">
        <v>1899</v>
      </c>
      <c r="R36" s="36" t="s">
        <v>95</v>
      </c>
      <c r="S36" s="36">
        <v>0</v>
      </c>
      <c r="T36" s="36">
        <v>0</v>
      </c>
      <c r="U36" s="36">
        <v>0</v>
      </c>
      <c r="V36" s="36">
        <v>0</v>
      </c>
      <c r="W36" s="36">
        <v>0</v>
      </c>
      <c r="X36" s="36">
        <v>0</v>
      </c>
      <c r="Y36" s="36">
        <v>0</v>
      </c>
    </row>
    <row r="37" spans="5:25" ht="15" x14ac:dyDescent="0.3">
      <c r="E37" s="36" t="s">
        <v>96</v>
      </c>
      <c r="F37" s="36">
        <v>0.2</v>
      </c>
      <c r="G37" s="36">
        <v>0</v>
      </c>
      <c r="H37" s="36">
        <v>-0.3</v>
      </c>
      <c r="I37" s="36">
        <v>0</v>
      </c>
      <c r="J37" s="36">
        <v>0.5</v>
      </c>
      <c r="K37" s="36">
        <v>0.2</v>
      </c>
      <c r="L37" s="36">
        <v>0</v>
      </c>
      <c r="N37" s="36" t="s">
        <v>96</v>
      </c>
      <c r="O37" s="103" t="s">
        <v>1603</v>
      </c>
      <c r="P37" s="15" t="s">
        <v>1902</v>
      </c>
      <c r="R37" s="36" t="s">
        <v>96</v>
      </c>
      <c r="S37" s="36">
        <v>0</v>
      </c>
      <c r="T37" s="36">
        <v>0</v>
      </c>
      <c r="U37" s="36">
        <v>0</v>
      </c>
      <c r="V37" s="36">
        <v>0</v>
      </c>
      <c r="W37" s="36">
        <v>0</v>
      </c>
      <c r="X37" s="36">
        <v>0</v>
      </c>
      <c r="Y37" s="36">
        <v>0</v>
      </c>
    </row>
    <row r="38" spans="5:25" ht="15" x14ac:dyDescent="0.3">
      <c r="E38" s="36" t="s">
        <v>97</v>
      </c>
      <c r="F38" s="36">
        <v>0.2</v>
      </c>
      <c r="G38" s="36">
        <v>0</v>
      </c>
      <c r="H38" s="36">
        <v>-0.2</v>
      </c>
      <c r="I38" s="36">
        <v>0</v>
      </c>
      <c r="J38" s="36">
        <v>0</v>
      </c>
      <c r="K38" s="36">
        <v>0.15</v>
      </c>
      <c r="L38" s="36">
        <v>0.2</v>
      </c>
      <c r="N38" s="36" t="s">
        <v>97</v>
      </c>
      <c r="O38" s="103" t="s">
        <v>1671</v>
      </c>
      <c r="P38" s="15" t="s">
        <v>1901</v>
      </c>
      <c r="R38" s="36" t="s">
        <v>97</v>
      </c>
      <c r="S38" s="36">
        <v>0</v>
      </c>
      <c r="T38" s="36">
        <v>0</v>
      </c>
      <c r="U38" s="36">
        <v>0</v>
      </c>
      <c r="V38" s="36">
        <v>0</v>
      </c>
      <c r="W38" s="36">
        <v>0</v>
      </c>
      <c r="X38" s="36">
        <v>0</v>
      </c>
      <c r="Y38" s="36">
        <v>0</v>
      </c>
    </row>
    <row r="39" spans="5:25" ht="15" x14ac:dyDescent="0.3">
      <c r="E39" s="36" t="s">
        <v>98</v>
      </c>
      <c r="F39" s="36">
        <v>0.2</v>
      </c>
      <c r="G39" s="36">
        <v>0</v>
      </c>
      <c r="H39" s="36">
        <v>0</v>
      </c>
      <c r="I39" s="36">
        <v>0</v>
      </c>
      <c r="J39" s="36">
        <v>1.2</v>
      </c>
      <c r="K39" s="36">
        <v>0</v>
      </c>
      <c r="L39" s="36">
        <v>0.2</v>
      </c>
      <c r="N39" s="36" t="s">
        <v>98</v>
      </c>
      <c r="O39" s="103" t="s">
        <v>1605</v>
      </c>
      <c r="P39" s="15" t="s">
        <v>1904</v>
      </c>
      <c r="R39" s="36" t="s">
        <v>98</v>
      </c>
      <c r="S39" s="36">
        <v>0</v>
      </c>
      <c r="T39" s="36">
        <v>0</v>
      </c>
      <c r="U39" s="36">
        <v>0</v>
      </c>
      <c r="V39" s="36">
        <v>0</v>
      </c>
      <c r="W39" s="36">
        <v>0</v>
      </c>
      <c r="X39" s="36">
        <v>0</v>
      </c>
      <c r="Y39" s="36">
        <v>0</v>
      </c>
    </row>
    <row r="40" spans="5:25" ht="15" x14ac:dyDescent="0.3">
      <c r="E40" s="36" t="s">
        <v>99</v>
      </c>
      <c r="F40" s="36">
        <v>0.2</v>
      </c>
      <c r="G40" s="36">
        <v>0</v>
      </c>
      <c r="H40" s="36">
        <v>0</v>
      </c>
      <c r="I40" s="36">
        <v>0</v>
      </c>
      <c r="J40" s="36">
        <v>1.2</v>
      </c>
      <c r="K40" s="36">
        <v>0</v>
      </c>
      <c r="L40" s="36">
        <v>0.15</v>
      </c>
      <c r="N40" s="36" t="s">
        <v>99</v>
      </c>
      <c r="O40" s="103" t="s">
        <v>1610</v>
      </c>
      <c r="P40" s="15" t="s">
        <v>1905</v>
      </c>
      <c r="R40" s="36" t="s">
        <v>99</v>
      </c>
      <c r="S40" s="36">
        <v>0</v>
      </c>
      <c r="T40" s="36">
        <v>0</v>
      </c>
      <c r="U40" s="36">
        <v>0</v>
      </c>
      <c r="V40" s="36">
        <v>0</v>
      </c>
      <c r="W40" s="36">
        <v>0</v>
      </c>
      <c r="X40" s="36">
        <v>0</v>
      </c>
      <c r="Y40" s="36">
        <v>0</v>
      </c>
    </row>
    <row r="41" spans="5:25" ht="15" x14ac:dyDescent="0.3">
      <c r="E41" s="36" t="s">
        <v>100</v>
      </c>
      <c r="F41" s="36">
        <v>0.3</v>
      </c>
      <c r="G41" s="36">
        <v>0.1</v>
      </c>
      <c r="H41" s="36">
        <v>0.1</v>
      </c>
      <c r="I41" s="36">
        <v>0.1</v>
      </c>
      <c r="J41" s="36">
        <v>1.2</v>
      </c>
      <c r="K41" s="36">
        <v>0</v>
      </c>
      <c r="L41" s="36">
        <v>0.3</v>
      </c>
      <c r="N41" s="36" t="s">
        <v>100</v>
      </c>
      <c r="O41" s="103" t="s">
        <v>1678</v>
      </c>
      <c r="P41" s="15" t="s">
        <v>1903</v>
      </c>
      <c r="R41" s="36" t="s">
        <v>100</v>
      </c>
      <c r="S41" s="36">
        <v>0</v>
      </c>
      <c r="T41" s="36">
        <v>0</v>
      </c>
      <c r="U41" s="36">
        <v>0</v>
      </c>
      <c r="V41" s="36">
        <v>0</v>
      </c>
      <c r="W41" s="36">
        <v>0</v>
      </c>
      <c r="X41" s="36">
        <v>0</v>
      </c>
      <c r="Y41" s="36">
        <v>0</v>
      </c>
    </row>
    <row r="42" spans="5:25" ht="15" x14ac:dyDescent="0.3">
      <c r="E42" s="36" t="s">
        <v>101</v>
      </c>
      <c r="F42" s="36">
        <v>0.2</v>
      </c>
      <c r="G42" s="36">
        <v>0</v>
      </c>
      <c r="H42" s="36">
        <v>0</v>
      </c>
      <c r="I42" s="36">
        <v>0</v>
      </c>
      <c r="J42" s="36">
        <v>0</v>
      </c>
      <c r="K42" s="36">
        <v>0.1</v>
      </c>
      <c r="L42" s="36">
        <v>0</v>
      </c>
      <c r="N42" s="36" t="s">
        <v>101</v>
      </c>
      <c r="O42" s="103" t="s">
        <v>1672</v>
      </c>
      <c r="P42" s="15" t="s">
        <v>1900</v>
      </c>
      <c r="R42" s="36" t="s">
        <v>101</v>
      </c>
      <c r="S42" s="36">
        <v>0</v>
      </c>
      <c r="T42" s="36">
        <v>0</v>
      </c>
      <c r="U42" s="36">
        <v>0</v>
      </c>
      <c r="V42" s="36">
        <v>0</v>
      </c>
      <c r="W42" s="36">
        <v>0</v>
      </c>
      <c r="X42" s="36">
        <v>0</v>
      </c>
      <c r="Y42" s="36">
        <v>0</v>
      </c>
    </row>
    <row r="43" spans="5:25" ht="15" x14ac:dyDescent="0.3">
      <c r="E43" s="36" t="s">
        <v>59</v>
      </c>
      <c r="F43" s="36">
        <v>0.2</v>
      </c>
      <c r="G43" s="36">
        <v>0</v>
      </c>
      <c r="H43" s="36">
        <v>0.1</v>
      </c>
      <c r="I43" s="36">
        <v>0</v>
      </c>
      <c r="J43" s="36">
        <v>0</v>
      </c>
      <c r="K43" s="36">
        <v>0.1</v>
      </c>
      <c r="L43" s="36">
        <v>0</v>
      </c>
      <c r="N43" s="36" t="s">
        <v>59</v>
      </c>
      <c r="O43" s="103" t="s">
        <v>1678</v>
      </c>
      <c r="P43" s="15" t="s">
        <v>1908</v>
      </c>
      <c r="R43" s="36" t="s">
        <v>59</v>
      </c>
      <c r="S43" s="36">
        <v>0</v>
      </c>
      <c r="T43" s="36">
        <v>0</v>
      </c>
      <c r="U43" s="36">
        <v>0</v>
      </c>
      <c r="V43" s="36">
        <v>0</v>
      </c>
      <c r="W43" s="36">
        <v>0</v>
      </c>
      <c r="X43" s="36">
        <v>0</v>
      </c>
      <c r="Y43" s="36">
        <v>0</v>
      </c>
    </row>
    <row r="44" spans="5:25" ht="15" x14ac:dyDescent="0.3">
      <c r="E44" s="36" t="s">
        <v>60</v>
      </c>
      <c r="F44" s="36">
        <v>0.2</v>
      </c>
      <c r="G44" s="36">
        <v>0.1</v>
      </c>
      <c r="H44" s="36">
        <v>0</v>
      </c>
      <c r="I44" s="36">
        <v>0</v>
      </c>
      <c r="J44" s="36">
        <v>1.5</v>
      </c>
      <c r="K44" s="36">
        <v>0</v>
      </c>
      <c r="L44" s="36">
        <v>0</v>
      </c>
      <c r="N44" s="36" t="s">
        <v>60</v>
      </c>
      <c r="O44" s="103" t="s">
        <v>1605</v>
      </c>
      <c r="P44" s="15" t="s">
        <v>1907</v>
      </c>
      <c r="R44" s="36" t="s">
        <v>60</v>
      </c>
      <c r="S44" s="36">
        <v>0</v>
      </c>
      <c r="T44" s="36">
        <v>0</v>
      </c>
      <c r="U44" s="36">
        <v>0</v>
      </c>
      <c r="V44" s="36">
        <v>0</v>
      </c>
      <c r="W44" s="36">
        <v>0</v>
      </c>
      <c r="X44" s="36">
        <v>0</v>
      </c>
      <c r="Y44" s="36">
        <v>0</v>
      </c>
    </row>
    <row r="45" spans="5:25" ht="15" x14ac:dyDescent="0.3">
      <c r="E45" s="36" t="s">
        <v>61</v>
      </c>
      <c r="F45" s="36">
        <v>0.3</v>
      </c>
      <c r="G45" s="36">
        <v>0.1</v>
      </c>
      <c r="H45" s="36">
        <v>0</v>
      </c>
      <c r="I45" s="36">
        <v>0</v>
      </c>
      <c r="J45" s="36">
        <v>0.8</v>
      </c>
      <c r="K45" s="36">
        <v>0</v>
      </c>
      <c r="L45" s="36">
        <v>0</v>
      </c>
      <c r="N45" s="36" t="s">
        <v>61</v>
      </c>
      <c r="O45" s="103" t="s">
        <v>1603</v>
      </c>
      <c r="P45" s="15" t="s">
        <v>1906</v>
      </c>
      <c r="R45" s="36" t="s">
        <v>61</v>
      </c>
      <c r="S45" s="36">
        <v>0</v>
      </c>
      <c r="T45" s="36">
        <v>0</v>
      </c>
      <c r="U45" s="36">
        <v>0</v>
      </c>
      <c r="V45" s="36">
        <v>0</v>
      </c>
      <c r="W45" s="36">
        <v>0</v>
      </c>
      <c r="X45" s="36">
        <v>0</v>
      </c>
      <c r="Y45" s="36">
        <v>0</v>
      </c>
    </row>
    <row r="46" spans="5:25" ht="15" x14ac:dyDescent="0.3">
      <c r="E46" s="36" t="s">
        <v>62</v>
      </c>
      <c r="F46" s="36">
        <v>0.25</v>
      </c>
      <c r="G46" s="36">
        <v>0.05</v>
      </c>
      <c r="H46" s="36">
        <v>0.05</v>
      </c>
      <c r="I46" s="36">
        <v>0.05</v>
      </c>
      <c r="J46" s="36">
        <v>1.5</v>
      </c>
      <c r="K46" s="36">
        <v>0.05</v>
      </c>
      <c r="L46" s="36">
        <v>0.05</v>
      </c>
      <c r="N46" s="36" t="s">
        <v>62</v>
      </c>
      <c r="O46" s="103" t="s">
        <v>1610</v>
      </c>
      <c r="P46" s="15" t="s">
        <v>1909</v>
      </c>
      <c r="R46" s="36" t="s">
        <v>62</v>
      </c>
      <c r="S46" s="36">
        <v>0</v>
      </c>
      <c r="T46" s="36">
        <v>0</v>
      </c>
      <c r="U46" s="36">
        <v>0</v>
      </c>
      <c r="V46" s="36">
        <v>0</v>
      </c>
      <c r="W46" s="36">
        <v>0</v>
      </c>
      <c r="X46" s="36">
        <v>0</v>
      </c>
      <c r="Y46" s="36">
        <v>0</v>
      </c>
    </row>
    <row r="47" spans="5:25" ht="15" x14ac:dyDescent="0.3">
      <c r="E47" s="36" t="s">
        <v>63</v>
      </c>
      <c r="F47" s="36">
        <v>0.2</v>
      </c>
      <c r="G47" s="36">
        <v>0.05</v>
      </c>
      <c r="H47" s="36">
        <v>0</v>
      </c>
      <c r="I47" s="36">
        <v>0</v>
      </c>
      <c r="J47" s="36">
        <v>0</v>
      </c>
      <c r="K47" s="36">
        <v>0.3</v>
      </c>
      <c r="L47" s="36">
        <v>0</v>
      </c>
      <c r="N47" s="36" t="s">
        <v>63</v>
      </c>
      <c r="O47" s="103" t="s">
        <v>1671</v>
      </c>
      <c r="P47" s="15" t="s">
        <v>1910</v>
      </c>
      <c r="R47" s="36" t="s">
        <v>63</v>
      </c>
      <c r="S47" s="36">
        <v>0</v>
      </c>
      <c r="T47" s="36">
        <v>0</v>
      </c>
      <c r="U47" s="36">
        <v>0</v>
      </c>
      <c r="V47" s="36">
        <v>0</v>
      </c>
      <c r="W47" s="36">
        <v>0</v>
      </c>
      <c r="X47" s="36">
        <v>0</v>
      </c>
      <c r="Y47" s="36">
        <v>0</v>
      </c>
    </row>
    <row r="48" spans="5:25" ht="15" x14ac:dyDescent="0.3">
      <c r="E48" s="36" t="s">
        <v>64</v>
      </c>
      <c r="F48" s="36">
        <v>0.2</v>
      </c>
      <c r="G48" s="36">
        <v>0</v>
      </c>
      <c r="H48" s="36">
        <v>0.1</v>
      </c>
      <c r="I48" s="36">
        <v>0</v>
      </c>
      <c r="J48" s="36">
        <v>0</v>
      </c>
      <c r="K48" s="36">
        <v>0</v>
      </c>
      <c r="L48" s="36">
        <v>0.2</v>
      </c>
      <c r="N48" s="36" t="s">
        <v>64</v>
      </c>
      <c r="O48" s="103" t="s">
        <v>1672</v>
      </c>
      <c r="P48" s="15" t="s">
        <v>1911</v>
      </c>
      <c r="R48" s="36" t="s">
        <v>64</v>
      </c>
      <c r="S48" s="36">
        <v>0</v>
      </c>
      <c r="T48" s="36">
        <v>0</v>
      </c>
      <c r="U48" s="36">
        <v>0</v>
      </c>
      <c r="V48" s="36">
        <v>0</v>
      </c>
      <c r="W48" s="36">
        <v>0</v>
      </c>
      <c r="X48" s="36">
        <v>0</v>
      </c>
      <c r="Y48" s="36">
        <v>0</v>
      </c>
    </row>
    <row r="49" spans="5:25" ht="15" x14ac:dyDescent="0.3">
      <c r="E49" s="36" t="s">
        <v>65</v>
      </c>
      <c r="F49" s="36">
        <v>0.25</v>
      </c>
      <c r="G49" s="36">
        <v>0.05</v>
      </c>
      <c r="H49" s="36">
        <v>0.05</v>
      </c>
      <c r="I49" s="36">
        <v>0.05</v>
      </c>
      <c r="J49" s="36">
        <v>1</v>
      </c>
      <c r="K49" s="36">
        <v>0.05</v>
      </c>
      <c r="L49" s="36">
        <v>0.05</v>
      </c>
      <c r="N49" s="36" t="s">
        <v>65</v>
      </c>
      <c r="O49" s="103" t="s">
        <v>1610</v>
      </c>
      <c r="P49" s="15" t="s">
        <v>1912</v>
      </c>
      <c r="R49" s="36" t="s">
        <v>65</v>
      </c>
      <c r="S49" s="36">
        <v>0</v>
      </c>
      <c r="T49" s="36">
        <v>0</v>
      </c>
      <c r="U49" s="36">
        <v>0</v>
      </c>
      <c r="V49" s="36">
        <v>0</v>
      </c>
      <c r="W49" s="36">
        <v>0</v>
      </c>
      <c r="X49" s="36">
        <v>0</v>
      </c>
      <c r="Y49" s="36">
        <v>0</v>
      </c>
    </row>
    <row r="50" spans="5:25" ht="15" x14ac:dyDescent="0.3">
      <c r="E50" s="36" t="s">
        <v>67</v>
      </c>
      <c r="F50" s="36">
        <v>0.2</v>
      </c>
      <c r="G50" s="36">
        <v>0</v>
      </c>
      <c r="H50" s="36">
        <v>-0.1</v>
      </c>
      <c r="I50" s="36">
        <v>0</v>
      </c>
      <c r="J50" s="36">
        <v>1.5</v>
      </c>
      <c r="K50" s="36">
        <v>0</v>
      </c>
      <c r="L50" s="36">
        <v>0</v>
      </c>
      <c r="N50" s="36" t="s">
        <v>67</v>
      </c>
      <c r="O50" s="103" t="s">
        <v>1670</v>
      </c>
      <c r="P50" s="15" t="s">
        <v>1913</v>
      </c>
      <c r="R50" s="36" t="s">
        <v>67</v>
      </c>
      <c r="S50" s="36">
        <v>0</v>
      </c>
      <c r="T50" s="36">
        <v>0</v>
      </c>
      <c r="U50" s="36">
        <v>0</v>
      </c>
      <c r="V50" s="36">
        <v>0</v>
      </c>
      <c r="W50" s="36">
        <v>0</v>
      </c>
      <c r="X50" s="36">
        <v>0</v>
      </c>
      <c r="Y50" s="36">
        <v>0</v>
      </c>
    </row>
    <row r="51" spans="5:25" ht="15" x14ac:dyDescent="0.3">
      <c r="E51" s="36" t="s">
        <v>68</v>
      </c>
      <c r="F51" s="36">
        <v>0.3</v>
      </c>
      <c r="G51" s="36">
        <v>0.05</v>
      </c>
      <c r="H51" s="36">
        <v>0.05</v>
      </c>
      <c r="I51" s="36">
        <v>0.1</v>
      </c>
      <c r="J51" s="36">
        <v>0</v>
      </c>
      <c r="K51" s="36">
        <v>0.05</v>
      </c>
      <c r="L51" s="36">
        <v>0.05</v>
      </c>
      <c r="N51" s="36" t="s">
        <v>68</v>
      </c>
      <c r="O51" s="103" t="s">
        <v>1610</v>
      </c>
      <c r="P51" s="15" t="s">
        <v>1914</v>
      </c>
      <c r="R51" s="36" t="s">
        <v>68</v>
      </c>
      <c r="S51" s="36">
        <v>0</v>
      </c>
      <c r="T51" s="36">
        <v>0</v>
      </c>
      <c r="U51" s="36">
        <v>0</v>
      </c>
      <c r="V51" s="36">
        <v>0</v>
      </c>
      <c r="W51" s="36">
        <v>0</v>
      </c>
      <c r="X51" s="36">
        <v>0</v>
      </c>
      <c r="Y51" s="36">
        <v>0</v>
      </c>
    </row>
    <row r="52" spans="5:25" ht="15" x14ac:dyDescent="0.3">
      <c r="E52" s="36" t="s">
        <v>69</v>
      </c>
      <c r="F52" s="36">
        <v>0.25</v>
      </c>
      <c r="G52" s="36">
        <v>0.05</v>
      </c>
      <c r="H52" s="36">
        <v>0.05</v>
      </c>
      <c r="I52" s="36">
        <v>0.05</v>
      </c>
      <c r="J52" s="36">
        <v>0.5</v>
      </c>
      <c r="K52" s="36">
        <v>0.05</v>
      </c>
      <c r="L52" s="36">
        <v>0.05</v>
      </c>
      <c r="N52" s="36" t="s">
        <v>69</v>
      </c>
      <c r="O52" s="103" t="s">
        <v>1678</v>
      </c>
      <c r="P52" s="15" t="s">
        <v>1915</v>
      </c>
      <c r="R52" s="36" t="s">
        <v>69</v>
      </c>
      <c r="S52" s="36">
        <v>0</v>
      </c>
      <c r="T52" s="36">
        <v>0</v>
      </c>
      <c r="U52" s="36">
        <v>0</v>
      </c>
      <c r="V52" s="36">
        <v>0</v>
      </c>
      <c r="W52" s="36">
        <v>0</v>
      </c>
      <c r="X52" s="36">
        <v>0</v>
      </c>
      <c r="Y52" s="36">
        <v>0</v>
      </c>
    </row>
    <row r="54" spans="5:25" x14ac:dyDescent="0.2">
      <c r="F54" s="15">
        <v>2</v>
      </c>
      <c r="G54" s="15">
        <v>3</v>
      </c>
      <c r="H54" s="15">
        <v>4</v>
      </c>
      <c r="I54" s="15">
        <v>5</v>
      </c>
      <c r="J54" s="15">
        <v>6</v>
      </c>
      <c r="K54" s="15">
        <v>7</v>
      </c>
      <c r="L54" s="15">
        <v>8</v>
      </c>
    </row>
    <row r="55" spans="5:25" x14ac:dyDescent="0.2">
      <c r="E55" s="93" t="s">
        <v>1843</v>
      </c>
      <c r="F55" s="33" t="s">
        <v>1835</v>
      </c>
      <c r="G55" s="33" t="s">
        <v>1836</v>
      </c>
      <c r="H55" s="33" t="s">
        <v>1837</v>
      </c>
      <c r="I55" s="33" t="s">
        <v>1838</v>
      </c>
      <c r="J55" s="33" t="s">
        <v>1839</v>
      </c>
      <c r="K55" s="33" t="s">
        <v>1840</v>
      </c>
      <c r="L55" s="33" t="s">
        <v>1841</v>
      </c>
      <c r="M55" s="115" t="s">
        <v>1894</v>
      </c>
    </row>
    <row r="56" spans="5:25" x14ac:dyDescent="0.2">
      <c r="E56" s="36" t="s">
        <v>24</v>
      </c>
      <c r="F56" s="114">
        <f t="shared" ref="F56:L65" si="8">(1+F10)*VLOOKUP("下级职业",professionGrow,F$54,FALSE)</f>
        <v>5.5</v>
      </c>
      <c r="G56" s="114">
        <f t="shared" si="8"/>
        <v>1.6</v>
      </c>
      <c r="H56" s="114">
        <f t="shared" si="8"/>
        <v>4.4000000000000004</v>
      </c>
      <c r="I56" s="114">
        <f t="shared" si="8"/>
        <v>4</v>
      </c>
      <c r="J56" s="114">
        <f t="shared" si="8"/>
        <v>2.8</v>
      </c>
      <c r="K56" s="114">
        <f t="shared" si="8"/>
        <v>1.9500000000000002</v>
      </c>
      <c r="L56" s="114">
        <f t="shared" si="8"/>
        <v>2</v>
      </c>
      <c r="M56" s="15">
        <v>0.1</v>
      </c>
    </row>
    <row r="57" spans="5:25" x14ac:dyDescent="0.2">
      <c r="E57" s="36" t="s">
        <v>25</v>
      </c>
      <c r="F57" s="114">
        <f t="shared" si="8"/>
        <v>5</v>
      </c>
      <c r="G57" s="114">
        <f t="shared" si="8"/>
        <v>2</v>
      </c>
      <c r="H57" s="114">
        <f t="shared" si="8"/>
        <v>4</v>
      </c>
      <c r="I57" s="114">
        <f t="shared" si="8"/>
        <v>3.6</v>
      </c>
      <c r="J57" s="114">
        <f t="shared" si="8"/>
        <v>3.2</v>
      </c>
      <c r="K57" s="114">
        <f t="shared" si="8"/>
        <v>3.4499999999999997</v>
      </c>
      <c r="L57" s="114">
        <f t="shared" si="8"/>
        <v>2</v>
      </c>
      <c r="M57" s="15">
        <v>0.1</v>
      </c>
    </row>
    <row r="58" spans="5:25" x14ac:dyDescent="0.2">
      <c r="E58" s="36" t="s">
        <v>1842</v>
      </c>
      <c r="F58" s="114">
        <f t="shared" si="8"/>
        <v>3</v>
      </c>
      <c r="G58" s="114">
        <f t="shared" si="8"/>
        <v>4.4000000000000004</v>
      </c>
      <c r="H58" s="114">
        <f t="shared" si="8"/>
        <v>2.4</v>
      </c>
      <c r="I58" s="114">
        <f t="shared" si="8"/>
        <v>2.4</v>
      </c>
      <c r="J58" s="114">
        <f t="shared" si="8"/>
        <v>4.8</v>
      </c>
      <c r="K58" s="114">
        <f t="shared" si="8"/>
        <v>2.8499999999999996</v>
      </c>
      <c r="L58" s="114">
        <f t="shared" si="8"/>
        <v>2.2000000000000002</v>
      </c>
      <c r="M58" s="15">
        <v>0.1</v>
      </c>
    </row>
    <row r="59" spans="5:25" x14ac:dyDescent="0.2">
      <c r="E59" s="36" t="s">
        <v>27</v>
      </c>
      <c r="F59" s="114">
        <f t="shared" si="8"/>
        <v>4</v>
      </c>
      <c r="G59" s="114">
        <f t="shared" si="8"/>
        <v>4</v>
      </c>
      <c r="H59" s="114">
        <f t="shared" si="8"/>
        <v>3.2</v>
      </c>
      <c r="I59" s="114">
        <f t="shared" si="8"/>
        <v>2.8</v>
      </c>
      <c r="J59" s="114">
        <f t="shared" si="8"/>
        <v>4.4000000000000004</v>
      </c>
      <c r="K59" s="114">
        <f t="shared" si="8"/>
        <v>2.7</v>
      </c>
      <c r="L59" s="114">
        <f t="shared" si="8"/>
        <v>2</v>
      </c>
      <c r="M59" s="15">
        <v>0.1</v>
      </c>
      <c r="T59" s="15">
        <f>30/(30+120)</f>
        <v>0.2</v>
      </c>
    </row>
    <row r="60" spans="5:25" x14ac:dyDescent="0.2">
      <c r="E60" s="36" t="s">
        <v>28</v>
      </c>
      <c r="F60" s="114">
        <f t="shared" si="8"/>
        <v>3.5</v>
      </c>
      <c r="G60" s="114">
        <f t="shared" si="8"/>
        <v>3.2</v>
      </c>
      <c r="H60" s="114">
        <f t="shared" si="8"/>
        <v>2.8</v>
      </c>
      <c r="I60" s="114">
        <f t="shared" si="8"/>
        <v>2.4</v>
      </c>
      <c r="J60" s="114">
        <f t="shared" si="8"/>
        <v>4</v>
      </c>
      <c r="K60" s="114">
        <f t="shared" si="8"/>
        <v>3.9000000000000004</v>
      </c>
      <c r="L60" s="114">
        <f t="shared" si="8"/>
        <v>2.2000000000000002</v>
      </c>
      <c r="M60" s="15">
        <v>0.1</v>
      </c>
      <c r="T60" s="15">
        <f>15/99</f>
        <v>0.15151515151515152</v>
      </c>
    </row>
    <row r="61" spans="5:25" x14ac:dyDescent="0.2">
      <c r="E61" s="36" t="s">
        <v>29</v>
      </c>
      <c r="F61" s="114">
        <f t="shared" si="8"/>
        <v>4.5</v>
      </c>
      <c r="G61" s="114">
        <f t="shared" si="8"/>
        <v>2.4</v>
      </c>
      <c r="H61" s="114">
        <f t="shared" si="8"/>
        <v>3.6</v>
      </c>
      <c r="I61" s="114">
        <f t="shared" si="8"/>
        <v>2.8</v>
      </c>
      <c r="J61" s="114">
        <f t="shared" si="8"/>
        <v>3.6</v>
      </c>
      <c r="K61" s="114">
        <f t="shared" si="8"/>
        <v>3.5999999999999996</v>
      </c>
      <c r="L61" s="114">
        <f t="shared" si="8"/>
        <v>1.6</v>
      </c>
      <c r="M61" s="15">
        <v>0.1</v>
      </c>
    </row>
    <row r="62" spans="5:25" x14ac:dyDescent="0.2">
      <c r="E62" s="36" t="s">
        <v>30</v>
      </c>
      <c r="F62" s="114">
        <f t="shared" si="8"/>
        <v>4</v>
      </c>
      <c r="G62" s="114">
        <f t="shared" si="8"/>
        <v>2.8</v>
      </c>
      <c r="H62" s="114">
        <f t="shared" si="8"/>
        <v>3.4</v>
      </c>
      <c r="I62" s="114">
        <f t="shared" si="8"/>
        <v>3.2</v>
      </c>
      <c r="J62" s="114">
        <f t="shared" si="8"/>
        <v>4</v>
      </c>
      <c r="K62" s="114">
        <f t="shared" si="8"/>
        <v>3</v>
      </c>
      <c r="L62" s="114">
        <f t="shared" si="8"/>
        <v>2</v>
      </c>
      <c r="M62" s="15">
        <v>0.1</v>
      </c>
    </row>
    <row r="63" spans="5:25" x14ac:dyDescent="0.2">
      <c r="E63" s="36" t="s">
        <v>31</v>
      </c>
      <c r="F63" s="114">
        <f t="shared" si="8"/>
        <v>4</v>
      </c>
      <c r="G63" s="114">
        <f t="shared" si="8"/>
        <v>4</v>
      </c>
      <c r="H63" s="114">
        <f t="shared" si="8"/>
        <v>3</v>
      </c>
      <c r="I63" s="114">
        <f t="shared" si="8"/>
        <v>3.4</v>
      </c>
      <c r="J63" s="114">
        <f t="shared" si="8"/>
        <v>4.8</v>
      </c>
      <c r="K63" s="114">
        <f t="shared" si="8"/>
        <v>2.7</v>
      </c>
      <c r="L63" s="114">
        <f t="shared" si="8"/>
        <v>2.2000000000000002</v>
      </c>
      <c r="M63" s="15">
        <v>0.1</v>
      </c>
    </row>
    <row r="64" spans="5:25" x14ac:dyDescent="0.2">
      <c r="E64" s="36" t="s">
        <v>32</v>
      </c>
      <c r="F64" s="114">
        <f t="shared" si="8"/>
        <v>3.5</v>
      </c>
      <c r="G64" s="114">
        <f t="shared" si="8"/>
        <v>2.4</v>
      </c>
      <c r="H64" s="114">
        <f t="shared" si="8"/>
        <v>2.8</v>
      </c>
      <c r="I64" s="114">
        <f t="shared" si="8"/>
        <v>2.4</v>
      </c>
      <c r="J64" s="114">
        <f t="shared" si="8"/>
        <v>3.2</v>
      </c>
      <c r="K64" s="114">
        <f t="shared" si="8"/>
        <v>2.0999999999999996</v>
      </c>
      <c r="L64" s="114">
        <f t="shared" si="8"/>
        <v>2.1</v>
      </c>
      <c r="M64" s="15">
        <v>0.1</v>
      </c>
    </row>
    <row r="65" spans="5:13" x14ac:dyDescent="0.2">
      <c r="E65" s="36" t="s">
        <v>33</v>
      </c>
      <c r="F65" s="114">
        <f t="shared" si="8"/>
        <v>5.75</v>
      </c>
      <c r="G65" s="114">
        <f t="shared" si="8"/>
        <v>3.2</v>
      </c>
      <c r="H65" s="114">
        <f t="shared" si="8"/>
        <v>4</v>
      </c>
      <c r="I65" s="114">
        <f t="shared" si="8"/>
        <v>4.4000000000000004</v>
      </c>
      <c r="J65" s="114">
        <f t="shared" si="8"/>
        <v>3.6</v>
      </c>
      <c r="K65" s="114">
        <f t="shared" si="8"/>
        <v>3.1500000000000004</v>
      </c>
      <c r="L65" s="114">
        <f t="shared" si="8"/>
        <v>2</v>
      </c>
      <c r="M65" s="15">
        <v>0.1</v>
      </c>
    </row>
    <row r="66" spans="5:13" x14ac:dyDescent="0.2">
      <c r="E66" s="36" t="s">
        <v>34</v>
      </c>
      <c r="F66" s="114">
        <f t="shared" ref="F66:L72" si="9">(1+F20)*VLOOKUP("上级职业",professionGrow,F$54,FALSE)</f>
        <v>7.1999999999999993</v>
      </c>
      <c r="G66" s="114">
        <f t="shared" si="9"/>
        <v>2.88</v>
      </c>
      <c r="H66" s="114">
        <f t="shared" si="9"/>
        <v>5.52</v>
      </c>
      <c r="I66" s="114">
        <f t="shared" si="9"/>
        <v>5.28</v>
      </c>
      <c r="J66" s="114">
        <f t="shared" si="9"/>
        <v>3.84</v>
      </c>
      <c r="K66" s="114">
        <f t="shared" si="9"/>
        <v>3.96</v>
      </c>
      <c r="L66" s="114">
        <f t="shared" si="9"/>
        <v>2.4</v>
      </c>
      <c r="M66" s="15">
        <v>0.1</v>
      </c>
    </row>
    <row r="67" spans="5:13" x14ac:dyDescent="0.2">
      <c r="E67" s="36" t="s">
        <v>35</v>
      </c>
      <c r="F67" s="114">
        <f t="shared" si="9"/>
        <v>5.4</v>
      </c>
      <c r="G67" s="114">
        <f t="shared" si="9"/>
        <v>5.28</v>
      </c>
      <c r="H67" s="114">
        <f t="shared" si="9"/>
        <v>5.04</v>
      </c>
      <c r="I67" s="114">
        <f t="shared" si="9"/>
        <v>4.08</v>
      </c>
      <c r="J67" s="114">
        <f t="shared" si="9"/>
        <v>4.8</v>
      </c>
      <c r="K67" s="114">
        <f t="shared" si="9"/>
        <v>3.2399999999999998</v>
      </c>
      <c r="L67" s="114">
        <f t="shared" si="9"/>
        <v>2.4</v>
      </c>
      <c r="M67" s="15">
        <v>0.1</v>
      </c>
    </row>
    <row r="68" spans="5:13" x14ac:dyDescent="0.2">
      <c r="E68" s="36" t="s">
        <v>36</v>
      </c>
      <c r="F68" s="114">
        <f t="shared" si="9"/>
        <v>6</v>
      </c>
      <c r="G68" s="114">
        <f t="shared" si="9"/>
        <v>4.8</v>
      </c>
      <c r="H68" s="114">
        <f t="shared" si="9"/>
        <v>5.28</v>
      </c>
      <c r="I68" s="114">
        <f t="shared" si="9"/>
        <v>4.8</v>
      </c>
      <c r="J68" s="114">
        <f t="shared" si="9"/>
        <v>5.52</v>
      </c>
      <c r="K68" s="114">
        <f t="shared" si="9"/>
        <v>4.1399999999999997</v>
      </c>
      <c r="L68" s="114">
        <f t="shared" si="9"/>
        <v>2.4</v>
      </c>
      <c r="M68" s="15">
        <v>0.1</v>
      </c>
    </row>
    <row r="69" spans="5:13" x14ac:dyDescent="0.2">
      <c r="E69" s="36" t="s">
        <v>37</v>
      </c>
      <c r="F69" s="114">
        <f t="shared" si="9"/>
        <v>4.8000000000000007</v>
      </c>
      <c r="G69" s="114">
        <f t="shared" si="9"/>
        <v>5.76</v>
      </c>
      <c r="H69" s="114">
        <f t="shared" si="9"/>
        <v>3.36</v>
      </c>
      <c r="I69" s="114">
        <f t="shared" si="9"/>
        <v>3.84</v>
      </c>
      <c r="J69" s="114">
        <f t="shared" si="9"/>
        <v>5.76</v>
      </c>
      <c r="K69" s="114">
        <f t="shared" si="9"/>
        <v>3.78</v>
      </c>
      <c r="L69" s="114">
        <f t="shared" si="9"/>
        <v>2.4</v>
      </c>
      <c r="M69" s="15">
        <v>0.1</v>
      </c>
    </row>
    <row r="70" spans="5:13" x14ac:dyDescent="0.2">
      <c r="E70" s="36" t="s">
        <v>38</v>
      </c>
      <c r="F70" s="114">
        <f t="shared" si="9"/>
        <v>5.6999999999999993</v>
      </c>
      <c r="G70" s="114">
        <f t="shared" si="9"/>
        <v>4.5599999999999996</v>
      </c>
      <c r="H70" s="114">
        <f t="shared" si="9"/>
        <v>4.8</v>
      </c>
      <c r="I70" s="114">
        <f t="shared" si="9"/>
        <v>4.8</v>
      </c>
      <c r="J70" s="114">
        <f t="shared" si="9"/>
        <v>5.76</v>
      </c>
      <c r="K70" s="114">
        <f t="shared" si="9"/>
        <v>3.96</v>
      </c>
      <c r="L70" s="114">
        <f t="shared" si="9"/>
        <v>2.52</v>
      </c>
      <c r="M70" s="15">
        <v>0.1</v>
      </c>
    </row>
    <row r="71" spans="5:13" x14ac:dyDescent="0.2">
      <c r="E71" s="36" t="s">
        <v>39</v>
      </c>
      <c r="F71" s="114">
        <f t="shared" si="9"/>
        <v>6.3000000000000007</v>
      </c>
      <c r="G71" s="114">
        <f t="shared" si="9"/>
        <v>4.32</v>
      </c>
      <c r="H71" s="114">
        <f t="shared" si="9"/>
        <v>5.28</v>
      </c>
      <c r="I71" s="114">
        <f t="shared" si="9"/>
        <v>5.76</v>
      </c>
      <c r="J71" s="114">
        <f t="shared" si="9"/>
        <v>4.32</v>
      </c>
      <c r="K71" s="114">
        <f t="shared" si="9"/>
        <v>3.96</v>
      </c>
      <c r="L71" s="114">
        <f t="shared" si="9"/>
        <v>2.4</v>
      </c>
      <c r="M71" s="15">
        <v>0.1</v>
      </c>
    </row>
    <row r="72" spans="5:13" x14ac:dyDescent="0.2">
      <c r="E72" s="36" t="s">
        <v>40</v>
      </c>
      <c r="F72" s="114">
        <f t="shared" si="9"/>
        <v>4.8000000000000007</v>
      </c>
      <c r="G72" s="114">
        <f t="shared" si="9"/>
        <v>4.32</v>
      </c>
      <c r="H72" s="114">
        <f t="shared" si="9"/>
        <v>3.84</v>
      </c>
      <c r="I72" s="114">
        <f t="shared" si="9"/>
        <v>4.32</v>
      </c>
      <c r="J72" s="114">
        <f t="shared" si="9"/>
        <v>4.8</v>
      </c>
      <c r="K72" s="114">
        <f t="shared" si="9"/>
        <v>3.2399999999999998</v>
      </c>
      <c r="L72" s="114">
        <f t="shared" si="9"/>
        <v>2.76</v>
      </c>
      <c r="M72" s="15">
        <v>0.1</v>
      </c>
    </row>
    <row r="73" spans="5:13" x14ac:dyDescent="0.2">
      <c r="E73" s="36" t="s">
        <v>41</v>
      </c>
      <c r="F73" s="114">
        <f t="shared" ref="F73:L75" si="10">(1+F27)*VLOOKUP("终极职业",professionGrow,F$54,FALSE)</f>
        <v>6.4799999999999995</v>
      </c>
      <c r="G73" s="114">
        <f t="shared" si="10"/>
        <v>6.9119999999999999</v>
      </c>
      <c r="H73" s="114">
        <f t="shared" si="10"/>
        <v>5.1840000000000002</v>
      </c>
      <c r="I73" s="114">
        <f t="shared" si="10"/>
        <v>5.1840000000000002</v>
      </c>
      <c r="J73" s="114">
        <f t="shared" si="10"/>
        <v>6.9119999999999999</v>
      </c>
      <c r="K73" s="114">
        <f t="shared" si="10"/>
        <v>4.9679999999999991</v>
      </c>
      <c r="L73" s="114">
        <f t="shared" si="10"/>
        <v>2.88</v>
      </c>
      <c r="M73" s="15">
        <v>0.1</v>
      </c>
    </row>
    <row r="74" spans="5:13" x14ac:dyDescent="0.2">
      <c r="E74" s="36" t="s">
        <v>42</v>
      </c>
      <c r="F74" s="114">
        <f t="shared" si="10"/>
        <v>7.92</v>
      </c>
      <c r="G74" s="114">
        <f t="shared" si="10"/>
        <v>5.1840000000000002</v>
      </c>
      <c r="H74" s="114">
        <f t="shared" si="10"/>
        <v>7.1999999999999993</v>
      </c>
      <c r="I74" s="114">
        <f t="shared" si="10"/>
        <v>6.048</v>
      </c>
      <c r="J74" s="114">
        <f t="shared" si="10"/>
        <v>5.76</v>
      </c>
      <c r="K74" s="114">
        <f t="shared" si="10"/>
        <v>4.7519999999999998</v>
      </c>
      <c r="L74" s="114">
        <f t="shared" si="10"/>
        <v>2.88</v>
      </c>
      <c r="M74" s="15">
        <v>0.1</v>
      </c>
    </row>
    <row r="75" spans="5:13" x14ac:dyDescent="0.2">
      <c r="E75" s="36" t="s">
        <v>43</v>
      </c>
      <c r="F75" s="114">
        <f t="shared" si="10"/>
        <v>7.92</v>
      </c>
      <c r="G75" s="114">
        <f t="shared" si="10"/>
        <v>6.3360000000000003</v>
      </c>
      <c r="H75" s="114">
        <f t="shared" si="10"/>
        <v>6.3360000000000003</v>
      </c>
      <c r="I75" s="114">
        <f t="shared" si="10"/>
        <v>5.76</v>
      </c>
      <c r="J75" s="114">
        <f t="shared" si="10"/>
        <v>6.3360000000000003</v>
      </c>
      <c r="K75" s="114">
        <f t="shared" si="10"/>
        <v>4.3199999999999994</v>
      </c>
      <c r="L75" s="114">
        <f t="shared" si="10"/>
        <v>3.1680000000000001</v>
      </c>
      <c r="M75" s="15">
        <v>0.1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53"/>
  <sheetViews>
    <sheetView topLeftCell="B319" workbookViewId="0">
      <selection activeCell="L67" sqref="L67"/>
    </sheetView>
  </sheetViews>
  <sheetFormatPr defaultRowHeight="13.5" x14ac:dyDescent="0.15"/>
  <cols>
    <col min="10" max="10" width="14.25" customWidth="1"/>
    <col min="13" max="14" width="16.875" customWidth="1"/>
  </cols>
  <sheetData>
    <row r="1" spans="1:14" x14ac:dyDescent="0.15">
      <c r="A1" t="s">
        <v>24</v>
      </c>
    </row>
    <row r="6" spans="1:14" ht="14.25" thickBot="1" x14ac:dyDescent="0.2"/>
    <row r="7" spans="1:14" ht="16.5" thickBot="1" x14ac:dyDescent="0.35">
      <c r="C7" t="s">
        <v>130</v>
      </c>
      <c r="D7">
        <v>1</v>
      </c>
      <c r="E7" s="39" t="s">
        <v>129</v>
      </c>
      <c r="F7" s="41" t="str">
        <f>E7&amp;D7</f>
        <v>战士1</v>
      </c>
      <c r="G7" t="str">
        <f ca="1">IF(F7=Player&amp;ProfessionLV,COUNTIF(F$7:F7,Player&amp;ProfessionLV),"")</f>
        <v/>
      </c>
      <c r="H7" s="40" t="str">
        <f>C7</f>
        <v>武器A1</v>
      </c>
      <c r="I7">
        <v>1</v>
      </c>
      <c r="J7" s="38" t="str">
        <f ca="1">IF(ISNA(VLOOKUP(I7,G$7:H$553,2,FALSE)),"",VLOOKUP(I7,G$7:H$553,2,FALSE))</f>
        <v>武器C76</v>
      </c>
      <c r="K7" t="s">
        <v>677</v>
      </c>
      <c r="L7">
        <v>434</v>
      </c>
      <c r="M7" t="str">
        <f ca="1">IF(K7&lt;&gt;"",K7,INDIRECT("L"&amp;(7+COUNTIF(N$7:N7,TRUE))))</f>
        <v>rrrr</v>
      </c>
      <c r="N7" t="b">
        <f>IF(L7&lt;&gt;"",FALSE,TRUE)</f>
        <v>0</v>
      </c>
    </row>
    <row r="8" spans="1:14" ht="16.5" thickBot="1" x14ac:dyDescent="0.35">
      <c r="C8" t="s">
        <v>131</v>
      </c>
      <c r="D8">
        <v>1</v>
      </c>
      <c r="E8" s="36" t="s">
        <v>94</v>
      </c>
      <c r="F8" s="41" t="str">
        <f t="shared" ref="F8:F71" si="0">E8&amp;D8</f>
        <v>武斗家1</v>
      </c>
      <c r="G8" t="str">
        <f ca="1">IF(F8=Player&amp;ProfessionLV,COUNTIF(F$7:F8,Player&amp;ProfessionLV),"")</f>
        <v/>
      </c>
      <c r="H8" s="40" t="str">
        <f t="shared" ref="H8:H71" si="1">C8</f>
        <v>武器A2</v>
      </c>
      <c r="I8">
        <v>2</v>
      </c>
      <c r="J8" s="42" t="str">
        <f t="shared" ref="J8:J46" ca="1" si="2">IF(ISNA(VLOOKUP(I8,G$7:H$553,2,FALSE)),"",VLOOKUP(I8,G$7:H$553,2,FALSE))</f>
        <v/>
      </c>
      <c r="K8" t="s">
        <v>678</v>
      </c>
      <c r="L8">
        <v>2313</v>
      </c>
      <c r="M8" t="str">
        <f ca="1">IF(K8&lt;&gt;"",K8,INDIRECT("L"&amp;(7+COUNTIF(N$7:N8,TRUE))))</f>
        <v>rerere</v>
      </c>
      <c r="N8" t="b">
        <f t="shared" ref="N8:N42" si="3">IF(L8&lt;&gt;"",FALSE,TRUE)</f>
        <v>0</v>
      </c>
    </row>
    <row r="9" spans="1:14" ht="16.5" thickBot="1" x14ac:dyDescent="0.35">
      <c r="C9" t="s">
        <v>132</v>
      </c>
      <c r="D9">
        <v>1</v>
      </c>
      <c r="E9" s="36" t="s">
        <v>125</v>
      </c>
      <c r="F9" s="41" t="str">
        <f t="shared" si="0"/>
        <v>魔法师1</v>
      </c>
      <c r="G9" t="str">
        <f ca="1">IF(F9=Player&amp;ProfessionLV,COUNTIF(F$7:F9,Player&amp;ProfessionLV),"")</f>
        <v/>
      </c>
      <c r="H9" s="40" t="str">
        <f t="shared" si="1"/>
        <v>武器A3</v>
      </c>
      <c r="I9">
        <v>3</v>
      </c>
      <c r="J9" s="42" t="str">
        <f t="shared" ca="1" si="2"/>
        <v/>
      </c>
      <c r="K9" t="s">
        <v>679</v>
      </c>
      <c r="L9">
        <v>31</v>
      </c>
      <c r="M9" t="str">
        <f ca="1">IF(K9&lt;&gt;"",K9,INDIRECT("L"&amp;(7+COUNTIF(N$7:N9,TRUE))))</f>
        <v>er</v>
      </c>
      <c r="N9" t="b">
        <f t="shared" si="3"/>
        <v>0</v>
      </c>
    </row>
    <row r="10" spans="1:14" ht="16.5" thickBot="1" x14ac:dyDescent="0.35">
      <c r="C10" t="s">
        <v>133</v>
      </c>
      <c r="D10">
        <v>1</v>
      </c>
      <c r="E10" s="36" t="s">
        <v>95</v>
      </c>
      <c r="F10" s="41" t="str">
        <f t="shared" si="0"/>
        <v>僧侣1</v>
      </c>
      <c r="G10" t="str">
        <f ca="1">IF(F10=Player&amp;ProfessionLV,COUNTIF(F$7:F10,Player&amp;ProfessionLV),"")</f>
        <v/>
      </c>
      <c r="H10" s="40" t="str">
        <f t="shared" si="1"/>
        <v>武器A4</v>
      </c>
      <c r="I10">
        <v>4</v>
      </c>
      <c r="J10" s="42" t="str">
        <f t="shared" ca="1" si="2"/>
        <v/>
      </c>
      <c r="K10" t="s">
        <v>681</v>
      </c>
      <c r="L10">
        <v>13</v>
      </c>
      <c r="M10" t="str">
        <f ca="1">IF(K10&lt;&gt;"",K10,INDIRECT("L"&amp;(7+COUNTIF(N$7:N10,TRUE))))</f>
        <v>wr</v>
      </c>
      <c r="N10" t="b">
        <f t="shared" si="3"/>
        <v>0</v>
      </c>
    </row>
    <row r="11" spans="1:14" ht="16.5" thickBot="1" x14ac:dyDescent="0.35">
      <c r="C11" t="s">
        <v>134</v>
      </c>
      <c r="D11">
        <v>1</v>
      </c>
      <c r="E11" s="36" t="s">
        <v>96</v>
      </c>
      <c r="F11" s="41" t="str">
        <f t="shared" si="0"/>
        <v>舞师1</v>
      </c>
      <c r="G11" t="str">
        <f ca="1">IF(F11=Player&amp;ProfessionLV,COUNTIF(F$7:F11,Player&amp;ProfessionLV),"")</f>
        <v/>
      </c>
      <c r="H11" s="40" t="str">
        <f t="shared" si="1"/>
        <v>武器A5</v>
      </c>
      <c r="I11">
        <v>5</v>
      </c>
      <c r="J11" s="42" t="str">
        <f t="shared" ca="1" si="2"/>
        <v/>
      </c>
      <c r="K11" t="s">
        <v>680</v>
      </c>
      <c r="L11">
        <v>31</v>
      </c>
      <c r="M11" t="str">
        <f ca="1">IF(K11&lt;&gt;"",K11,INDIRECT("L"&amp;(7+COUNTIF(N$7:N11,TRUE))))</f>
        <v>wrw</v>
      </c>
      <c r="N11" t="b">
        <f t="shared" si="3"/>
        <v>0</v>
      </c>
    </row>
    <row r="12" spans="1:14" ht="16.5" thickBot="1" x14ac:dyDescent="0.35">
      <c r="C12" t="s">
        <v>135</v>
      </c>
      <c r="D12">
        <v>1</v>
      </c>
      <c r="E12" s="36" t="s">
        <v>97</v>
      </c>
      <c r="F12" s="41" t="str">
        <f t="shared" si="0"/>
        <v>盗贼1</v>
      </c>
      <c r="G12" t="str">
        <f ca="1">IF(F12=Player&amp;ProfessionLV,COUNTIF(F$7:F12,Player&amp;ProfessionLV),"")</f>
        <v/>
      </c>
      <c r="H12" s="40" t="str">
        <f t="shared" si="1"/>
        <v>武器A6</v>
      </c>
      <c r="I12">
        <v>6</v>
      </c>
      <c r="J12" s="42" t="str">
        <f t="shared" ca="1" si="2"/>
        <v/>
      </c>
      <c r="L12">
        <v>1</v>
      </c>
      <c r="M12">
        <f ca="1">IF(K12&lt;&gt;"",K12,INDIRECT("L"&amp;(7+COUNTIF(N$7:N12,TRUE))))</f>
        <v>434</v>
      </c>
      <c r="N12" t="b">
        <f t="shared" si="3"/>
        <v>0</v>
      </c>
    </row>
    <row r="13" spans="1:14" ht="16.5" thickBot="1" x14ac:dyDescent="0.35">
      <c r="C13" t="s">
        <v>136</v>
      </c>
      <c r="D13">
        <v>1</v>
      </c>
      <c r="E13" s="36" t="s">
        <v>98</v>
      </c>
      <c r="F13" s="41" t="str">
        <f t="shared" si="0"/>
        <v>养羊师1</v>
      </c>
      <c r="G13" t="str">
        <f ca="1">IF(F13=Player&amp;ProfessionLV,COUNTIF(F$7:F13,Player&amp;ProfessionLV),"")</f>
        <v/>
      </c>
      <c r="H13" s="40" t="str">
        <f t="shared" si="1"/>
        <v>武器A7</v>
      </c>
      <c r="I13">
        <v>7</v>
      </c>
      <c r="J13" s="42" t="str">
        <f t="shared" ca="1" si="2"/>
        <v/>
      </c>
      <c r="L13" t="str">
        <f t="shared" ref="L13:L42" ca="1" si="4">J13</f>
        <v/>
      </c>
      <c r="M13">
        <f ca="1">IF(K13&lt;&gt;"",K13,INDIRECT("L"&amp;(7+COUNTIF(N$7:N13,TRUE))))</f>
        <v>2313</v>
      </c>
      <c r="N13" t="b">
        <f t="shared" ca="1" si="3"/>
        <v>1</v>
      </c>
    </row>
    <row r="14" spans="1:14" ht="16.5" thickBot="1" x14ac:dyDescent="0.35">
      <c r="C14" t="s">
        <v>137</v>
      </c>
      <c r="D14">
        <v>1</v>
      </c>
      <c r="E14" s="36" t="s">
        <v>99</v>
      </c>
      <c r="F14" s="41" t="str">
        <f t="shared" si="0"/>
        <v>吟游诗人1</v>
      </c>
      <c r="G14" t="str">
        <f ca="1">IF(F14=Player&amp;ProfessionLV,COUNTIF(F$7:F14,Player&amp;ProfessionLV),"")</f>
        <v/>
      </c>
      <c r="H14" s="40" t="str">
        <f t="shared" si="1"/>
        <v>武器A8</v>
      </c>
      <c r="I14">
        <v>8</v>
      </c>
      <c r="J14" s="42" t="str">
        <f t="shared" ca="1" si="2"/>
        <v/>
      </c>
      <c r="L14" t="str">
        <f t="shared" ca="1" si="4"/>
        <v/>
      </c>
      <c r="M14">
        <f ca="1">IF(K14&lt;&gt;"",K14,INDIRECT("L"&amp;(7+COUNTIF(N$7:N14,TRUE))))</f>
        <v>31</v>
      </c>
      <c r="N14" t="b">
        <f t="shared" ca="1" si="3"/>
        <v>1</v>
      </c>
    </row>
    <row r="15" spans="1:14" ht="16.5" thickBot="1" x14ac:dyDescent="0.35">
      <c r="C15" t="s">
        <v>138</v>
      </c>
      <c r="D15">
        <v>1</v>
      </c>
      <c r="E15" s="36" t="s">
        <v>100</v>
      </c>
      <c r="F15" s="41" t="str">
        <f t="shared" si="0"/>
        <v>滑稽师1</v>
      </c>
      <c r="G15" t="str">
        <f ca="1">IF(F15=Player&amp;ProfessionLV,COUNTIF(F$7:F15,Player&amp;ProfessionLV),"")</f>
        <v/>
      </c>
      <c r="H15" s="40" t="str">
        <f t="shared" si="1"/>
        <v>武器A9</v>
      </c>
      <c r="I15">
        <v>9</v>
      </c>
      <c r="J15" s="42" t="str">
        <f t="shared" ca="1" si="2"/>
        <v/>
      </c>
      <c r="L15" t="str">
        <f t="shared" ca="1" si="4"/>
        <v/>
      </c>
      <c r="M15">
        <f ca="1">IF(K15&lt;&gt;"",K15,INDIRECT("L"&amp;(7+COUNTIF(N$7:N15,TRUE))))</f>
        <v>13</v>
      </c>
      <c r="N15" t="b">
        <f t="shared" ca="1" si="3"/>
        <v>1</v>
      </c>
    </row>
    <row r="16" spans="1:14" ht="16.5" thickBot="1" x14ac:dyDescent="0.35">
      <c r="C16" t="s">
        <v>139</v>
      </c>
      <c r="D16">
        <v>1</v>
      </c>
      <c r="E16" s="36" t="s">
        <v>101</v>
      </c>
      <c r="F16" s="41" t="str">
        <f t="shared" si="0"/>
        <v>水手1</v>
      </c>
      <c r="G16" t="str">
        <f ca="1">IF(F16=Player&amp;ProfessionLV,COUNTIF(F$7:F16,Player&amp;ProfessionLV),"")</f>
        <v/>
      </c>
      <c r="H16" s="40" t="str">
        <f t="shared" si="1"/>
        <v>武器A10</v>
      </c>
      <c r="I16">
        <v>10</v>
      </c>
      <c r="J16" s="42" t="str">
        <f t="shared" ca="1" si="2"/>
        <v/>
      </c>
      <c r="L16" t="str">
        <f t="shared" ca="1" si="4"/>
        <v/>
      </c>
      <c r="M16">
        <f ca="1">IF(K16&lt;&gt;"",K16,INDIRECT("L"&amp;(7+COUNTIF(N$7:N16,TRUE))))</f>
        <v>31</v>
      </c>
      <c r="N16" t="b">
        <f t="shared" ca="1" si="3"/>
        <v>1</v>
      </c>
    </row>
    <row r="17" spans="3:14" ht="16.5" thickBot="1" x14ac:dyDescent="0.35">
      <c r="C17" t="s">
        <v>140</v>
      </c>
      <c r="D17">
        <v>1</v>
      </c>
      <c r="E17" s="36" t="s">
        <v>59</v>
      </c>
      <c r="F17" s="41" t="str">
        <f t="shared" si="0"/>
        <v>战斗大师1</v>
      </c>
      <c r="G17" t="str">
        <f ca="1">IF(F17=Player&amp;ProfessionLV,COUNTIF(F$7:F17,Player&amp;ProfessionLV),"")</f>
        <v/>
      </c>
      <c r="H17" s="40" t="str">
        <f t="shared" si="1"/>
        <v>武器A11</v>
      </c>
      <c r="I17">
        <v>11</v>
      </c>
      <c r="J17" s="42" t="str">
        <f t="shared" ca="1" si="2"/>
        <v/>
      </c>
      <c r="L17" t="str">
        <f t="shared" ca="1" si="4"/>
        <v/>
      </c>
      <c r="M17">
        <f ca="1">IF(K17&lt;&gt;"",K17,INDIRECT("L"&amp;(7+COUNTIF(N$7:N17,TRUE))))</f>
        <v>1</v>
      </c>
      <c r="N17" t="b">
        <f t="shared" ca="1" si="3"/>
        <v>1</v>
      </c>
    </row>
    <row r="18" spans="3:14" ht="16.5" thickBot="1" x14ac:dyDescent="0.35">
      <c r="C18" t="s">
        <v>141</v>
      </c>
      <c r="D18">
        <v>1</v>
      </c>
      <c r="E18" s="36" t="s">
        <v>60</v>
      </c>
      <c r="F18" s="41" t="str">
        <f t="shared" si="0"/>
        <v>魔法战士1</v>
      </c>
      <c r="G18" t="str">
        <f ca="1">IF(F18=Player&amp;ProfessionLV,COUNTIF(F$7:F18,Player&amp;ProfessionLV),"")</f>
        <v/>
      </c>
      <c r="H18" s="40" t="str">
        <f t="shared" si="1"/>
        <v>武器A12</v>
      </c>
      <c r="I18">
        <v>12</v>
      </c>
      <c r="J18" s="42" t="str">
        <f t="shared" ca="1" si="2"/>
        <v/>
      </c>
      <c r="L18" t="str">
        <f t="shared" ca="1" si="4"/>
        <v/>
      </c>
      <c r="M18" t="str">
        <f ca="1">IF(K18&lt;&gt;"",K18,INDIRECT("L"&amp;(7+COUNTIF(N$7:N18,TRUE))))</f>
        <v/>
      </c>
      <c r="N18" t="b">
        <f t="shared" ca="1" si="3"/>
        <v>1</v>
      </c>
    </row>
    <row r="19" spans="3:14" ht="16.5" thickBot="1" x14ac:dyDescent="0.35">
      <c r="C19" t="s">
        <v>142</v>
      </c>
      <c r="D19">
        <v>1</v>
      </c>
      <c r="E19" s="36" t="s">
        <v>61</v>
      </c>
      <c r="F19" s="41" t="str">
        <f t="shared" si="0"/>
        <v>圣骑士1</v>
      </c>
      <c r="G19" t="str">
        <f ca="1">IF(F19=Player&amp;ProfessionLV,COUNTIF(F$7:F19,Player&amp;ProfessionLV),"")</f>
        <v/>
      </c>
      <c r="H19" s="40" t="str">
        <f t="shared" si="1"/>
        <v>武器A13</v>
      </c>
      <c r="I19">
        <v>13</v>
      </c>
      <c r="J19" s="42" t="str">
        <f t="shared" ca="1" si="2"/>
        <v/>
      </c>
      <c r="L19" t="str">
        <f t="shared" ca="1" si="4"/>
        <v/>
      </c>
      <c r="M19" t="str">
        <f ca="1">IF(K19&lt;&gt;"",K19,INDIRECT("L"&amp;(7+COUNTIF(N$7:N19,TRUE))))</f>
        <v/>
      </c>
      <c r="N19" t="b">
        <f t="shared" ca="1" si="3"/>
        <v>1</v>
      </c>
    </row>
    <row r="20" spans="3:14" ht="16.5" thickBot="1" x14ac:dyDescent="0.35">
      <c r="C20" t="s">
        <v>143</v>
      </c>
      <c r="D20">
        <v>1</v>
      </c>
      <c r="E20" s="36" t="s">
        <v>62</v>
      </c>
      <c r="F20" s="41" t="str">
        <f t="shared" si="0"/>
        <v>贤者1</v>
      </c>
      <c r="G20" t="str">
        <f ca="1">IF(F20=Player&amp;ProfessionLV,COUNTIF(F$7:F20,Player&amp;ProfessionLV),"")</f>
        <v/>
      </c>
      <c r="H20" s="40" t="str">
        <f t="shared" si="1"/>
        <v>武器A14</v>
      </c>
      <c r="I20">
        <v>14</v>
      </c>
      <c r="J20" s="42" t="str">
        <f t="shared" ca="1" si="2"/>
        <v/>
      </c>
      <c r="L20" t="str">
        <f t="shared" ca="1" si="4"/>
        <v/>
      </c>
      <c r="M20" t="str">
        <f ca="1">IF(K20&lt;&gt;"",K20,INDIRECT("L"&amp;(7+COUNTIF(N$7:N20,TRUE))))</f>
        <v/>
      </c>
      <c r="N20" t="b">
        <f t="shared" ca="1" si="3"/>
        <v>1</v>
      </c>
    </row>
    <row r="21" spans="3:14" ht="16.5" thickBot="1" x14ac:dyDescent="0.35">
      <c r="C21" t="s">
        <v>144</v>
      </c>
      <c r="D21">
        <v>1</v>
      </c>
      <c r="E21" s="36" t="s">
        <v>63</v>
      </c>
      <c r="F21" s="41" t="str">
        <f t="shared" si="0"/>
        <v>魔物猎人1</v>
      </c>
      <c r="G21" t="str">
        <f ca="1">IF(F21=Player&amp;ProfessionLV,COUNTIF(F$7:F21,Player&amp;ProfessionLV),"")</f>
        <v/>
      </c>
      <c r="H21" s="40" t="str">
        <f t="shared" si="1"/>
        <v>武器A15</v>
      </c>
      <c r="I21">
        <v>15</v>
      </c>
      <c r="J21" s="42" t="str">
        <f t="shared" ca="1" si="2"/>
        <v/>
      </c>
      <c r="L21" t="str">
        <f t="shared" ca="1" si="4"/>
        <v/>
      </c>
      <c r="M21" t="str">
        <f ca="1">IF(K21&lt;&gt;"",K21,INDIRECT("L"&amp;(7+COUNTIF(N$7:N21,TRUE))))</f>
        <v/>
      </c>
      <c r="N21" t="b">
        <f t="shared" ca="1" si="3"/>
        <v>1</v>
      </c>
    </row>
    <row r="22" spans="3:14" ht="16.5" thickBot="1" x14ac:dyDescent="0.35">
      <c r="C22" t="s">
        <v>145</v>
      </c>
      <c r="D22">
        <v>1</v>
      </c>
      <c r="E22" s="36" t="s">
        <v>64</v>
      </c>
      <c r="F22" s="41" t="str">
        <f t="shared" si="0"/>
        <v>海贼1</v>
      </c>
      <c r="G22" t="str">
        <f ca="1">IF(F22=Player&amp;ProfessionLV,COUNTIF(F$7:F22,Player&amp;ProfessionLV),"")</f>
        <v/>
      </c>
      <c r="H22" s="40" t="str">
        <f t="shared" si="1"/>
        <v>武器A16</v>
      </c>
      <c r="I22">
        <v>16</v>
      </c>
      <c r="J22" s="42" t="str">
        <f t="shared" ca="1" si="2"/>
        <v/>
      </c>
      <c r="L22" t="str">
        <f t="shared" ca="1" si="4"/>
        <v/>
      </c>
      <c r="M22" t="str">
        <f ca="1">IF(K22&lt;&gt;"",K22,INDIRECT("L"&amp;(7+COUNTIF(N$7:N22,TRUE))))</f>
        <v/>
      </c>
      <c r="N22" t="b">
        <f t="shared" ca="1" si="3"/>
        <v>1</v>
      </c>
    </row>
    <row r="23" spans="3:14" ht="16.5" thickBot="1" x14ac:dyDescent="0.35">
      <c r="C23" t="s">
        <v>146</v>
      </c>
      <c r="D23">
        <v>1</v>
      </c>
      <c r="E23" s="36" t="s">
        <v>65</v>
      </c>
      <c r="F23" s="41" t="str">
        <f t="shared" si="0"/>
        <v>超级明星1</v>
      </c>
      <c r="G23" t="str">
        <f ca="1">IF(F23=Player&amp;ProfessionLV,COUNTIF(F$7:F23,Player&amp;ProfessionLV),"")</f>
        <v/>
      </c>
      <c r="H23" s="40" t="str">
        <f t="shared" si="1"/>
        <v>武器A17</v>
      </c>
      <c r="I23">
        <v>17</v>
      </c>
      <c r="J23" s="42" t="str">
        <f t="shared" ca="1" si="2"/>
        <v/>
      </c>
      <c r="L23" t="str">
        <f t="shared" ca="1" si="4"/>
        <v/>
      </c>
      <c r="M23" t="str">
        <f ca="1">IF(K23&lt;&gt;"",K23,INDIRECT("L"&amp;(7+COUNTIF(N$7:N23,TRUE))))</f>
        <v/>
      </c>
      <c r="N23" t="b">
        <f t="shared" ca="1" si="3"/>
        <v>1</v>
      </c>
    </row>
    <row r="24" spans="3:14" ht="16.5" thickBot="1" x14ac:dyDescent="0.35">
      <c r="C24" t="s">
        <v>147</v>
      </c>
      <c r="D24">
        <v>1</v>
      </c>
      <c r="E24" s="36" t="s">
        <v>67</v>
      </c>
      <c r="F24" s="41" t="str">
        <f t="shared" si="0"/>
        <v>天地雷鳴士1</v>
      </c>
      <c r="G24" t="str">
        <f ca="1">IF(F24=Player&amp;ProfessionLV,COUNTIF(F$7:F24,Player&amp;ProfessionLV),"")</f>
        <v/>
      </c>
      <c r="H24" s="40" t="str">
        <f t="shared" si="1"/>
        <v>武器B1</v>
      </c>
      <c r="I24">
        <v>18</v>
      </c>
      <c r="J24" s="42" t="str">
        <f t="shared" ca="1" si="2"/>
        <v/>
      </c>
      <c r="L24" t="str">
        <f t="shared" ca="1" si="4"/>
        <v/>
      </c>
      <c r="M24" t="str">
        <f ca="1">IF(K24&lt;&gt;"",K24,INDIRECT("L"&amp;(7+COUNTIF(N$7:N24,TRUE))))</f>
        <v/>
      </c>
      <c r="N24" t="b">
        <f t="shared" ca="1" si="3"/>
        <v>1</v>
      </c>
    </row>
    <row r="25" spans="3:14" ht="16.5" thickBot="1" x14ac:dyDescent="0.35">
      <c r="C25" t="s">
        <v>148</v>
      </c>
      <c r="D25">
        <v>1</v>
      </c>
      <c r="E25" s="36" t="s">
        <v>68</v>
      </c>
      <c r="F25" s="41" t="str">
        <f t="shared" si="0"/>
        <v>神之手1</v>
      </c>
      <c r="G25" t="str">
        <f ca="1">IF(F25=Player&amp;ProfessionLV,COUNTIF(F$7:F25,Player&amp;ProfessionLV),"")</f>
        <v/>
      </c>
      <c r="H25" s="40" t="str">
        <f t="shared" si="1"/>
        <v>武器B2</v>
      </c>
      <c r="I25">
        <v>19</v>
      </c>
      <c r="J25" s="42" t="str">
        <f t="shared" ca="1" si="2"/>
        <v/>
      </c>
      <c r="L25" t="str">
        <f t="shared" ca="1" si="4"/>
        <v/>
      </c>
      <c r="M25" t="str">
        <f ca="1">IF(K25&lt;&gt;"",K25,INDIRECT("L"&amp;(7+COUNTIF(N$7:N25,TRUE))))</f>
        <v/>
      </c>
      <c r="N25" t="b">
        <f t="shared" ca="1" si="3"/>
        <v>1</v>
      </c>
    </row>
    <row r="26" spans="3:14" ht="16.5" thickBot="1" x14ac:dyDescent="0.35">
      <c r="C26" t="s">
        <v>149</v>
      </c>
      <c r="D26">
        <v>1</v>
      </c>
      <c r="E26" s="36" t="s">
        <v>69</v>
      </c>
      <c r="F26" s="41" t="str">
        <f t="shared" si="0"/>
        <v>勇者1</v>
      </c>
      <c r="G26" t="str">
        <f ca="1">IF(F26=Player&amp;ProfessionLV,COUNTIF(F$7:F26,Player&amp;ProfessionLV),"")</f>
        <v/>
      </c>
      <c r="H26" s="40" t="str">
        <f t="shared" si="1"/>
        <v>武器B3</v>
      </c>
      <c r="I26">
        <v>20</v>
      </c>
      <c r="J26" s="42" t="str">
        <f t="shared" ca="1" si="2"/>
        <v/>
      </c>
      <c r="L26" t="str">
        <f t="shared" ca="1" si="4"/>
        <v/>
      </c>
      <c r="M26" t="str">
        <f ca="1">IF(K26&lt;&gt;"",K26,INDIRECT("L"&amp;(7+COUNTIF(N$7:N26,TRUE))))</f>
        <v/>
      </c>
      <c r="N26" t="b">
        <f t="shared" ca="1" si="3"/>
        <v>1</v>
      </c>
    </row>
    <row r="27" spans="3:14" ht="16.5" thickBot="1" x14ac:dyDescent="0.35">
      <c r="C27" t="s">
        <v>150</v>
      </c>
      <c r="D27">
        <v>2</v>
      </c>
      <c r="E27" s="36" t="s">
        <v>93</v>
      </c>
      <c r="F27" s="41" t="str">
        <f t="shared" si="0"/>
        <v>战士2</v>
      </c>
      <c r="G27" t="str">
        <f ca="1">IF(F27=Player&amp;ProfessionLV,COUNTIF(F$7:F27,Player&amp;ProfessionLV),"")</f>
        <v/>
      </c>
      <c r="H27" s="40" t="str">
        <f t="shared" si="1"/>
        <v>武器B4</v>
      </c>
      <c r="J27" s="38" t="str">
        <f t="shared" ca="1" si="2"/>
        <v/>
      </c>
      <c r="L27" t="str">
        <f t="shared" ca="1" si="4"/>
        <v/>
      </c>
      <c r="M27" t="str">
        <f ca="1">IF(K27&lt;&gt;"",K27,INDIRECT("L"&amp;(7+COUNTIF(N$7:N27,TRUE))))</f>
        <v/>
      </c>
      <c r="N27" t="b">
        <f t="shared" ca="1" si="3"/>
        <v>1</v>
      </c>
    </row>
    <row r="28" spans="3:14" ht="16.5" thickBot="1" x14ac:dyDescent="0.35">
      <c r="C28" t="s">
        <v>151</v>
      </c>
      <c r="D28">
        <v>2</v>
      </c>
      <c r="E28" s="36" t="s">
        <v>94</v>
      </c>
      <c r="F28" s="41" t="str">
        <f t="shared" si="0"/>
        <v>武斗家2</v>
      </c>
      <c r="G28" t="str">
        <f ca="1">IF(F28=Player&amp;ProfessionLV,COUNTIF(F$7:F28,Player&amp;ProfessionLV),"")</f>
        <v/>
      </c>
      <c r="H28" s="40" t="str">
        <f t="shared" si="1"/>
        <v>武器B5</v>
      </c>
      <c r="J28" s="38" t="str">
        <f t="shared" ca="1" si="2"/>
        <v/>
      </c>
      <c r="L28" t="str">
        <f t="shared" ca="1" si="4"/>
        <v/>
      </c>
      <c r="M28" t="str">
        <f ca="1">IF(K28&lt;&gt;"",K28,INDIRECT("L"&amp;(7+COUNTIF(N$7:N28,TRUE))))</f>
        <v/>
      </c>
      <c r="N28" t="b">
        <f t="shared" ca="1" si="3"/>
        <v>1</v>
      </c>
    </row>
    <row r="29" spans="3:14" ht="16.5" thickBot="1" x14ac:dyDescent="0.35">
      <c r="C29" t="s">
        <v>152</v>
      </c>
      <c r="D29">
        <v>2</v>
      </c>
      <c r="E29" s="36" t="s">
        <v>125</v>
      </c>
      <c r="F29" s="41" t="str">
        <f t="shared" si="0"/>
        <v>魔法师2</v>
      </c>
      <c r="G29" t="str">
        <f ca="1">IF(F29=Player&amp;ProfessionLV,COUNTIF(F$7:F29,Player&amp;ProfessionLV),"")</f>
        <v/>
      </c>
      <c r="H29" s="40" t="str">
        <f t="shared" si="1"/>
        <v>武器B6</v>
      </c>
      <c r="J29" s="38" t="str">
        <f t="shared" ca="1" si="2"/>
        <v/>
      </c>
      <c r="L29" t="str">
        <f t="shared" ca="1" si="4"/>
        <v/>
      </c>
      <c r="M29" t="str">
        <f ca="1">IF(K29&lt;&gt;"",K29,INDIRECT("L"&amp;(7+COUNTIF(N$7:N29,TRUE))))</f>
        <v/>
      </c>
      <c r="N29" t="b">
        <f t="shared" ca="1" si="3"/>
        <v>1</v>
      </c>
    </row>
    <row r="30" spans="3:14" ht="16.5" thickBot="1" x14ac:dyDescent="0.35">
      <c r="C30" t="s">
        <v>153</v>
      </c>
      <c r="D30">
        <v>2</v>
      </c>
      <c r="E30" s="36" t="s">
        <v>95</v>
      </c>
      <c r="F30" s="41" t="str">
        <f t="shared" si="0"/>
        <v>僧侣2</v>
      </c>
      <c r="G30" t="str">
        <f ca="1">IF(F30=Player&amp;ProfessionLV,COUNTIF(F$7:F30,Player&amp;ProfessionLV),"")</f>
        <v/>
      </c>
      <c r="H30" s="40" t="str">
        <f t="shared" si="1"/>
        <v>武器B7</v>
      </c>
      <c r="J30" s="38" t="str">
        <f t="shared" ca="1" si="2"/>
        <v/>
      </c>
      <c r="L30" t="str">
        <f t="shared" ca="1" si="4"/>
        <v/>
      </c>
      <c r="M30" t="str">
        <f ca="1">IF(K30&lt;&gt;"",K30,INDIRECT("L"&amp;(7+COUNTIF(N$7:N30,TRUE))))</f>
        <v/>
      </c>
      <c r="N30" t="b">
        <f t="shared" ca="1" si="3"/>
        <v>1</v>
      </c>
    </row>
    <row r="31" spans="3:14" ht="16.5" thickBot="1" x14ac:dyDescent="0.35">
      <c r="C31" t="s">
        <v>154</v>
      </c>
      <c r="D31">
        <v>2</v>
      </c>
      <c r="E31" s="36" t="s">
        <v>96</v>
      </c>
      <c r="F31" s="41" t="str">
        <f t="shared" si="0"/>
        <v>舞师2</v>
      </c>
      <c r="G31" t="str">
        <f ca="1">IF(F31=Player&amp;ProfessionLV,COUNTIF(F$7:F31,Player&amp;ProfessionLV),"")</f>
        <v/>
      </c>
      <c r="H31" s="40" t="str">
        <f t="shared" si="1"/>
        <v>武器B8</v>
      </c>
      <c r="J31" s="38" t="str">
        <f t="shared" ca="1" si="2"/>
        <v/>
      </c>
      <c r="L31" t="str">
        <f t="shared" ca="1" si="4"/>
        <v/>
      </c>
      <c r="M31" t="str">
        <f ca="1">IF(K31&lt;&gt;"",K31,INDIRECT("L"&amp;(7+COUNTIF(N$7:N31,TRUE))))</f>
        <v/>
      </c>
      <c r="N31" t="b">
        <f t="shared" ca="1" si="3"/>
        <v>1</v>
      </c>
    </row>
    <row r="32" spans="3:14" ht="16.5" thickBot="1" x14ac:dyDescent="0.35">
      <c r="C32" t="s">
        <v>155</v>
      </c>
      <c r="D32">
        <v>2</v>
      </c>
      <c r="E32" s="36" t="s">
        <v>97</v>
      </c>
      <c r="F32" s="41" t="str">
        <f t="shared" si="0"/>
        <v>盗贼2</v>
      </c>
      <c r="G32" t="str">
        <f ca="1">IF(F32=Player&amp;ProfessionLV,COUNTIF(F$7:F32,Player&amp;ProfessionLV),"")</f>
        <v/>
      </c>
      <c r="H32" s="40" t="str">
        <f t="shared" si="1"/>
        <v>武器B9</v>
      </c>
      <c r="J32" s="38" t="str">
        <f t="shared" ca="1" si="2"/>
        <v/>
      </c>
      <c r="L32" t="str">
        <f t="shared" ca="1" si="4"/>
        <v/>
      </c>
      <c r="M32" t="str">
        <f ca="1">IF(K32&lt;&gt;"",K32,INDIRECT("L"&amp;(7+COUNTIF(N$7:N32,TRUE))))</f>
        <v/>
      </c>
      <c r="N32" t="b">
        <f t="shared" ca="1" si="3"/>
        <v>1</v>
      </c>
    </row>
    <row r="33" spans="3:14" ht="16.5" thickBot="1" x14ac:dyDescent="0.35">
      <c r="C33" t="s">
        <v>156</v>
      </c>
      <c r="D33">
        <v>2</v>
      </c>
      <c r="E33" s="36" t="s">
        <v>98</v>
      </c>
      <c r="F33" s="41" t="str">
        <f t="shared" si="0"/>
        <v>养羊师2</v>
      </c>
      <c r="G33" t="str">
        <f ca="1">IF(F33=Player&amp;ProfessionLV,COUNTIF(F$7:F33,Player&amp;ProfessionLV),"")</f>
        <v/>
      </c>
      <c r="H33" s="40" t="str">
        <f t="shared" si="1"/>
        <v>武器B10</v>
      </c>
      <c r="J33" s="38" t="str">
        <f t="shared" ca="1" si="2"/>
        <v/>
      </c>
      <c r="L33" t="str">
        <f t="shared" ca="1" si="4"/>
        <v/>
      </c>
      <c r="M33" t="str">
        <f ca="1">IF(K33&lt;&gt;"",K33,INDIRECT("L"&amp;(7+COUNTIF(N$7:N33,TRUE))))</f>
        <v/>
      </c>
      <c r="N33" t="b">
        <f t="shared" ca="1" si="3"/>
        <v>1</v>
      </c>
    </row>
    <row r="34" spans="3:14" ht="16.5" thickBot="1" x14ac:dyDescent="0.35">
      <c r="C34" t="s">
        <v>157</v>
      </c>
      <c r="D34">
        <v>2</v>
      </c>
      <c r="E34" s="36" t="s">
        <v>99</v>
      </c>
      <c r="F34" s="41" t="str">
        <f t="shared" si="0"/>
        <v>吟游诗人2</v>
      </c>
      <c r="G34" t="str">
        <f ca="1">IF(F34=Player&amp;ProfessionLV,COUNTIF(F$7:F34,Player&amp;ProfessionLV),"")</f>
        <v/>
      </c>
      <c r="H34" s="40" t="str">
        <f t="shared" si="1"/>
        <v>武器C1</v>
      </c>
      <c r="J34" s="38" t="str">
        <f t="shared" ca="1" si="2"/>
        <v/>
      </c>
      <c r="L34" t="str">
        <f t="shared" ca="1" si="4"/>
        <v/>
      </c>
      <c r="M34" t="str">
        <f ca="1">IF(K34&lt;&gt;"",K34,INDIRECT("L"&amp;(7+COUNTIF(N$7:N34,TRUE))))</f>
        <v/>
      </c>
      <c r="N34" t="b">
        <f t="shared" ca="1" si="3"/>
        <v>1</v>
      </c>
    </row>
    <row r="35" spans="3:14" ht="16.5" thickBot="1" x14ac:dyDescent="0.35">
      <c r="C35" t="s">
        <v>158</v>
      </c>
      <c r="D35">
        <v>2</v>
      </c>
      <c r="E35" s="36" t="s">
        <v>100</v>
      </c>
      <c r="F35" s="41" t="str">
        <f t="shared" si="0"/>
        <v>滑稽师2</v>
      </c>
      <c r="G35" t="str">
        <f ca="1">IF(F35=Player&amp;ProfessionLV,COUNTIF(F$7:F35,Player&amp;ProfessionLV),"")</f>
        <v/>
      </c>
      <c r="H35" s="40" t="str">
        <f t="shared" si="1"/>
        <v>武器C2</v>
      </c>
      <c r="J35" s="38" t="str">
        <f t="shared" ca="1" si="2"/>
        <v/>
      </c>
      <c r="L35" t="str">
        <f t="shared" ca="1" si="4"/>
        <v/>
      </c>
      <c r="M35" t="str">
        <f ca="1">IF(K35&lt;&gt;"",K35,INDIRECT("L"&amp;(7+COUNTIF(N$7:N35,TRUE))))</f>
        <v/>
      </c>
      <c r="N35" t="b">
        <f t="shared" ca="1" si="3"/>
        <v>1</v>
      </c>
    </row>
    <row r="36" spans="3:14" ht="16.5" thickBot="1" x14ac:dyDescent="0.35">
      <c r="C36" t="s">
        <v>159</v>
      </c>
      <c r="D36">
        <v>2</v>
      </c>
      <c r="E36" s="36" t="s">
        <v>101</v>
      </c>
      <c r="F36" s="41" t="str">
        <f t="shared" si="0"/>
        <v>水手2</v>
      </c>
      <c r="G36" t="str">
        <f ca="1">IF(F36=Player&amp;ProfessionLV,COUNTIF(F$7:F36,Player&amp;ProfessionLV),"")</f>
        <v/>
      </c>
      <c r="H36" s="40" t="str">
        <f t="shared" si="1"/>
        <v>武器C3</v>
      </c>
      <c r="J36" s="38" t="str">
        <f t="shared" ca="1" si="2"/>
        <v/>
      </c>
      <c r="L36" t="str">
        <f t="shared" ca="1" si="4"/>
        <v/>
      </c>
      <c r="M36" t="str">
        <f ca="1">IF(K36&lt;&gt;"",K36,INDIRECT("L"&amp;(7+COUNTIF(N$7:N36,TRUE))))</f>
        <v/>
      </c>
      <c r="N36" t="b">
        <f t="shared" ca="1" si="3"/>
        <v>1</v>
      </c>
    </row>
    <row r="37" spans="3:14" ht="16.5" thickBot="1" x14ac:dyDescent="0.35">
      <c r="C37" t="s">
        <v>160</v>
      </c>
      <c r="D37">
        <v>2</v>
      </c>
      <c r="E37" s="36" t="s">
        <v>59</v>
      </c>
      <c r="F37" s="41" t="str">
        <f t="shared" si="0"/>
        <v>战斗大师2</v>
      </c>
      <c r="G37" t="str">
        <f ca="1">IF(F37=Player&amp;ProfessionLV,COUNTIF(F$7:F37,Player&amp;ProfessionLV),"")</f>
        <v/>
      </c>
      <c r="H37" s="40" t="str">
        <f t="shared" si="1"/>
        <v>武器C4</v>
      </c>
      <c r="J37" s="38" t="str">
        <f t="shared" ca="1" si="2"/>
        <v/>
      </c>
      <c r="L37" t="str">
        <f t="shared" ca="1" si="4"/>
        <v/>
      </c>
      <c r="M37" t="str">
        <f ca="1">IF(K37&lt;&gt;"",K37,INDIRECT("L"&amp;(7+COUNTIF(N$7:N37,TRUE))))</f>
        <v/>
      </c>
      <c r="N37" t="b">
        <f t="shared" ca="1" si="3"/>
        <v>1</v>
      </c>
    </row>
    <row r="38" spans="3:14" ht="16.5" thickBot="1" x14ac:dyDescent="0.35">
      <c r="C38" t="s">
        <v>161</v>
      </c>
      <c r="D38">
        <v>2</v>
      </c>
      <c r="E38" s="36" t="s">
        <v>60</v>
      </c>
      <c r="F38" s="41" t="str">
        <f t="shared" si="0"/>
        <v>魔法战士2</v>
      </c>
      <c r="G38" t="str">
        <f ca="1">IF(F38=Player&amp;ProfessionLV,COUNTIF(F$7:F38,Player&amp;ProfessionLV),"")</f>
        <v/>
      </c>
      <c r="H38" s="40" t="str">
        <f t="shared" si="1"/>
        <v>武器C5</v>
      </c>
      <c r="J38" s="38" t="str">
        <f t="shared" ca="1" si="2"/>
        <v/>
      </c>
      <c r="L38" t="str">
        <f t="shared" ca="1" si="4"/>
        <v/>
      </c>
      <c r="M38" t="str">
        <f ca="1">IF(K38&lt;&gt;"",K38,INDIRECT("L"&amp;(7+COUNTIF(N$7:N38,TRUE))))</f>
        <v/>
      </c>
      <c r="N38" t="b">
        <f t="shared" ca="1" si="3"/>
        <v>1</v>
      </c>
    </row>
    <row r="39" spans="3:14" ht="16.5" thickBot="1" x14ac:dyDescent="0.35">
      <c r="C39" t="s">
        <v>162</v>
      </c>
      <c r="D39">
        <v>2</v>
      </c>
      <c r="E39" s="36" t="s">
        <v>61</v>
      </c>
      <c r="F39" s="41" t="str">
        <f t="shared" si="0"/>
        <v>圣骑士2</v>
      </c>
      <c r="G39" t="str">
        <f ca="1">IF(F39=Player&amp;ProfessionLV,COUNTIF(F$7:F39,Player&amp;ProfessionLV),"")</f>
        <v/>
      </c>
      <c r="H39" s="40" t="str">
        <f t="shared" si="1"/>
        <v>武器C6</v>
      </c>
      <c r="J39" s="38" t="str">
        <f t="shared" ca="1" si="2"/>
        <v/>
      </c>
      <c r="L39" t="str">
        <f t="shared" ca="1" si="4"/>
        <v/>
      </c>
      <c r="M39" t="str">
        <f ca="1">IF(K39&lt;&gt;"",K39,INDIRECT("L"&amp;(7+COUNTIF(N$7:N39,TRUE))))</f>
        <v/>
      </c>
      <c r="N39" t="b">
        <f t="shared" ca="1" si="3"/>
        <v>1</v>
      </c>
    </row>
    <row r="40" spans="3:14" ht="16.5" thickBot="1" x14ac:dyDescent="0.35">
      <c r="C40" t="s">
        <v>163</v>
      </c>
      <c r="D40">
        <v>2</v>
      </c>
      <c r="E40" s="36" t="s">
        <v>62</v>
      </c>
      <c r="F40" s="41" t="str">
        <f t="shared" si="0"/>
        <v>贤者2</v>
      </c>
      <c r="G40" t="str">
        <f ca="1">IF(F40=Player&amp;ProfessionLV,COUNTIF(F$7:F40,Player&amp;ProfessionLV),"")</f>
        <v/>
      </c>
      <c r="H40" s="40" t="str">
        <f t="shared" si="1"/>
        <v>武器C7</v>
      </c>
      <c r="J40" s="38" t="str">
        <f t="shared" ca="1" si="2"/>
        <v/>
      </c>
      <c r="L40" t="str">
        <f t="shared" ca="1" si="4"/>
        <v/>
      </c>
      <c r="M40" t="str">
        <f ca="1">IF(K40&lt;&gt;"",K40,INDIRECT("L"&amp;(7+COUNTIF(N$7:N40,TRUE))))</f>
        <v/>
      </c>
      <c r="N40" t="b">
        <f t="shared" ca="1" si="3"/>
        <v>1</v>
      </c>
    </row>
    <row r="41" spans="3:14" ht="16.5" thickBot="1" x14ac:dyDescent="0.35">
      <c r="C41" t="s">
        <v>164</v>
      </c>
      <c r="D41">
        <v>2</v>
      </c>
      <c r="E41" s="36" t="s">
        <v>63</v>
      </c>
      <c r="F41" s="41" t="str">
        <f t="shared" si="0"/>
        <v>魔物猎人2</v>
      </c>
      <c r="G41" t="str">
        <f ca="1">IF(F41=Player&amp;ProfessionLV,COUNTIF(F$7:F41,Player&amp;ProfessionLV),"")</f>
        <v/>
      </c>
      <c r="H41" s="40" t="str">
        <f t="shared" si="1"/>
        <v>武器C8</v>
      </c>
      <c r="J41" s="38" t="str">
        <f t="shared" ca="1" si="2"/>
        <v/>
      </c>
      <c r="L41" t="str">
        <f t="shared" ca="1" si="4"/>
        <v/>
      </c>
      <c r="M41" t="str">
        <f ca="1">IF(K41&lt;&gt;"",K41,INDIRECT("L"&amp;(7+COUNTIF(N$7:N41,TRUE))))</f>
        <v/>
      </c>
      <c r="N41" t="b">
        <f t="shared" ca="1" si="3"/>
        <v>1</v>
      </c>
    </row>
    <row r="42" spans="3:14" ht="16.5" thickBot="1" x14ac:dyDescent="0.35">
      <c r="C42" t="s">
        <v>165</v>
      </c>
      <c r="D42">
        <v>2</v>
      </c>
      <c r="E42" s="36" t="s">
        <v>64</v>
      </c>
      <c r="F42" s="41" t="str">
        <f t="shared" si="0"/>
        <v>海贼2</v>
      </c>
      <c r="G42" t="str">
        <f ca="1">IF(F42=Player&amp;ProfessionLV,COUNTIF(F$7:F42,Player&amp;ProfessionLV),"")</f>
        <v/>
      </c>
      <c r="H42" s="40" t="str">
        <f t="shared" si="1"/>
        <v>武器C9</v>
      </c>
      <c r="J42" s="38" t="str">
        <f t="shared" ca="1" si="2"/>
        <v/>
      </c>
      <c r="L42" t="str">
        <f t="shared" ca="1" si="4"/>
        <v/>
      </c>
      <c r="M42" t="str">
        <f ca="1">IF(K42&lt;&gt;"",K42,INDIRECT("L"&amp;(7+COUNTIF(N$7:N42,TRUE))))</f>
        <v/>
      </c>
      <c r="N42" t="b">
        <f t="shared" ca="1" si="3"/>
        <v>1</v>
      </c>
    </row>
    <row r="43" spans="3:14" ht="16.5" thickBot="1" x14ac:dyDescent="0.35">
      <c r="C43" t="s">
        <v>166</v>
      </c>
      <c r="D43">
        <v>2</v>
      </c>
      <c r="E43" s="36" t="s">
        <v>65</v>
      </c>
      <c r="F43" s="41" t="str">
        <f t="shared" si="0"/>
        <v>超级明星2</v>
      </c>
      <c r="G43" t="str">
        <f ca="1">IF(F43=Player&amp;ProfessionLV,COUNTIF(F$7:F43,Player&amp;ProfessionLV),"")</f>
        <v/>
      </c>
      <c r="H43" s="40" t="str">
        <f t="shared" si="1"/>
        <v>武器C10</v>
      </c>
      <c r="J43" s="38" t="str">
        <f t="shared" ca="1" si="2"/>
        <v/>
      </c>
    </row>
    <row r="44" spans="3:14" ht="16.5" thickBot="1" x14ac:dyDescent="0.35">
      <c r="C44" t="s">
        <v>167</v>
      </c>
      <c r="D44">
        <v>2</v>
      </c>
      <c r="E44" s="36" t="s">
        <v>67</v>
      </c>
      <c r="F44" s="41" t="str">
        <f t="shared" si="0"/>
        <v>天地雷鳴士2</v>
      </c>
      <c r="G44" t="str">
        <f ca="1">IF(F44=Player&amp;ProfessionLV,COUNTIF(F$7:F44,Player&amp;ProfessionLV),"")</f>
        <v/>
      </c>
      <c r="H44" s="40" t="str">
        <f t="shared" si="1"/>
        <v>武器C11</v>
      </c>
      <c r="J44" s="38" t="str">
        <f t="shared" ca="1" si="2"/>
        <v/>
      </c>
    </row>
    <row r="45" spans="3:14" ht="16.5" thickBot="1" x14ac:dyDescent="0.35">
      <c r="C45" t="s">
        <v>168</v>
      </c>
      <c r="D45">
        <v>2</v>
      </c>
      <c r="E45" s="36" t="s">
        <v>68</v>
      </c>
      <c r="F45" s="41" t="str">
        <f t="shared" si="0"/>
        <v>神之手2</v>
      </c>
      <c r="G45" t="str">
        <f ca="1">IF(F45=Player&amp;ProfessionLV,COUNTIF(F$7:F45,Player&amp;ProfessionLV),"")</f>
        <v/>
      </c>
      <c r="H45" s="40" t="str">
        <f t="shared" si="1"/>
        <v>武器C12</v>
      </c>
      <c r="J45" s="38" t="str">
        <f t="shared" ca="1" si="2"/>
        <v/>
      </c>
    </row>
    <row r="46" spans="3:14" ht="15.75" x14ac:dyDescent="0.3">
      <c r="C46" t="s">
        <v>169</v>
      </c>
      <c r="D46">
        <v>2</v>
      </c>
      <c r="E46" s="36" t="s">
        <v>69</v>
      </c>
      <c r="F46" s="41" t="str">
        <f t="shared" si="0"/>
        <v>勇者2</v>
      </c>
      <c r="G46" t="str">
        <f ca="1">IF(F46=Player&amp;ProfessionLV,COUNTIF(F$7:F46,Player&amp;ProfessionLV),"")</f>
        <v/>
      </c>
      <c r="H46" s="40" t="str">
        <f t="shared" si="1"/>
        <v>武器C13</v>
      </c>
      <c r="J46" s="38" t="str">
        <f t="shared" ca="1" si="2"/>
        <v/>
      </c>
    </row>
    <row r="47" spans="3:14" ht="15.75" x14ac:dyDescent="0.3">
      <c r="C47" t="s">
        <v>170</v>
      </c>
      <c r="D47">
        <f>D27+1</f>
        <v>3</v>
      </c>
      <c r="E47" s="40" t="str">
        <f>E27</f>
        <v>战士</v>
      </c>
      <c r="F47" s="41" t="str">
        <f t="shared" si="0"/>
        <v>战士3</v>
      </c>
      <c r="G47" t="str">
        <f ca="1">IF(F47=Player&amp;ProfessionLV,COUNTIF(F$7:F47,Player&amp;ProfessionLV),"")</f>
        <v/>
      </c>
      <c r="H47" s="40" t="str">
        <f t="shared" si="1"/>
        <v>武器C14</v>
      </c>
    </row>
    <row r="48" spans="3:14" ht="15.75" x14ac:dyDescent="0.3">
      <c r="C48" t="s">
        <v>171</v>
      </c>
      <c r="D48">
        <f t="shared" ref="D48:D111" si="5">D28+1</f>
        <v>3</v>
      </c>
      <c r="E48" s="40" t="str">
        <f t="shared" ref="E48:E111" si="6">E28</f>
        <v>武斗家</v>
      </c>
      <c r="F48" s="41" t="str">
        <f t="shared" si="0"/>
        <v>武斗家3</v>
      </c>
      <c r="G48" t="str">
        <f ca="1">IF(F48=Player&amp;ProfessionLV,COUNTIF(F$7:F48,Player&amp;ProfessionLV),"")</f>
        <v/>
      </c>
      <c r="H48" s="40" t="str">
        <f t="shared" si="1"/>
        <v>武器C15</v>
      </c>
    </row>
    <row r="49" spans="3:8" ht="15.75" x14ac:dyDescent="0.3">
      <c r="C49" t="s">
        <v>172</v>
      </c>
      <c r="D49">
        <f t="shared" si="5"/>
        <v>3</v>
      </c>
      <c r="E49" s="40" t="str">
        <f t="shared" si="6"/>
        <v>魔法师</v>
      </c>
      <c r="F49" s="41" t="str">
        <f t="shared" si="0"/>
        <v>魔法师3</v>
      </c>
      <c r="G49" t="str">
        <f ca="1">IF(F49=Player&amp;ProfessionLV,COUNTIF(F$7:F49,Player&amp;ProfessionLV),"")</f>
        <v/>
      </c>
      <c r="H49" s="40" t="str">
        <f t="shared" si="1"/>
        <v>武器C16</v>
      </c>
    </row>
    <row r="50" spans="3:8" ht="15.75" x14ac:dyDescent="0.3">
      <c r="C50" t="s">
        <v>173</v>
      </c>
      <c r="D50">
        <f t="shared" si="5"/>
        <v>3</v>
      </c>
      <c r="E50" s="40" t="str">
        <f t="shared" si="6"/>
        <v>僧侣</v>
      </c>
      <c r="F50" s="41" t="str">
        <f t="shared" si="0"/>
        <v>僧侣3</v>
      </c>
      <c r="G50" t="str">
        <f ca="1">IF(F50=Player&amp;ProfessionLV,COUNTIF(F$7:F50,Player&amp;ProfessionLV),"")</f>
        <v/>
      </c>
      <c r="H50" s="40" t="str">
        <f t="shared" si="1"/>
        <v>武器C17</v>
      </c>
    </row>
    <row r="51" spans="3:8" ht="15.75" x14ac:dyDescent="0.3">
      <c r="C51" t="s">
        <v>174</v>
      </c>
      <c r="D51">
        <f t="shared" si="5"/>
        <v>3</v>
      </c>
      <c r="E51" s="40" t="str">
        <f t="shared" si="6"/>
        <v>舞师</v>
      </c>
      <c r="F51" s="41" t="str">
        <f t="shared" si="0"/>
        <v>舞师3</v>
      </c>
      <c r="G51" t="str">
        <f ca="1">IF(F51=Player&amp;ProfessionLV,COUNTIF(F$7:F51,Player&amp;ProfessionLV),"")</f>
        <v/>
      </c>
      <c r="H51" s="40" t="str">
        <f t="shared" si="1"/>
        <v>武器C18</v>
      </c>
    </row>
    <row r="52" spans="3:8" ht="15.75" x14ac:dyDescent="0.3">
      <c r="C52" t="s">
        <v>175</v>
      </c>
      <c r="D52">
        <f t="shared" si="5"/>
        <v>3</v>
      </c>
      <c r="E52" s="40" t="str">
        <f t="shared" si="6"/>
        <v>盗贼</v>
      </c>
      <c r="F52" s="41" t="str">
        <f t="shared" si="0"/>
        <v>盗贼3</v>
      </c>
      <c r="G52" t="str">
        <f ca="1">IF(F52=Player&amp;ProfessionLV,COUNTIF(F$7:F52,Player&amp;ProfessionLV),"")</f>
        <v/>
      </c>
      <c r="H52" s="40" t="str">
        <f t="shared" si="1"/>
        <v>武器C19</v>
      </c>
    </row>
    <row r="53" spans="3:8" ht="15.75" x14ac:dyDescent="0.3">
      <c r="C53" t="s">
        <v>176</v>
      </c>
      <c r="D53">
        <f t="shared" si="5"/>
        <v>3</v>
      </c>
      <c r="E53" s="40" t="str">
        <f t="shared" si="6"/>
        <v>养羊师</v>
      </c>
      <c r="F53" s="41" t="str">
        <f t="shared" si="0"/>
        <v>养羊师3</v>
      </c>
      <c r="G53" t="str">
        <f ca="1">IF(F53=Player&amp;ProfessionLV,COUNTIF(F$7:F53,Player&amp;ProfessionLV),"")</f>
        <v/>
      </c>
      <c r="H53" s="40" t="str">
        <f t="shared" si="1"/>
        <v>武器C20</v>
      </c>
    </row>
    <row r="54" spans="3:8" ht="15.75" x14ac:dyDescent="0.3">
      <c r="C54" t="s">
        <v>177</v>
      </c>
      <c r="D54">
        <f t="shared" si="5"/>
        <v>3</v>
      </c>
      <c r="E54" s="40" t="str">
        <f t="shared" si="6"/>
        <v>吟游诗人</v>
      </c>
      <c r="F54" s="41" t="str">
        <f t="shared" si="0"/>
        <v>吟游诗人3</v>
      </c>
      <c r="G54" t="str">
        <f ca="1">IF(F54=Player&amp;ProfessionLV,COUNTIF(F$7:F54,Player&amp;ProfessionLV),"")</f>
        <v/>
      </c>
      <c r="H54" s="40" t="str">
        <f t="shared" si="1"/>
        <v>武器C21</v>
      </c>
    </row>
    <row r="55" spans="3:8" ht="15.75" x14ac:dyDescent="0.3">
      <c r="C55" t="s">
        <v>178</v>
      </c>
      <c r="D55">
        <f t="shared" si="5"/>
        <v>3</v>
      </c>
      <c r="E55" s="40" t="str">
        <f t="shared" si="6"/>
        <v>滑稽师</v>
      </c>
      <c r="F55" s="41" t="str">
        <f t="shared" si="0"/>
        <v>滑稽师3</v>
      </c>
      <c r="G55" t="str">
        <f ca="1">IF(F55=Player&amp;ProfessionLV,COUNTIF(F$7:F55,Player&amp;ProfessionLV),"")</f>
        <v/>
      </c>
      <c r="H55" s="40" t="str">
        <f t="shared" si="1"/>
        <v>武器C22</v>
      </c>
    </row>
    <row r="56" spans="3:8" ht="15.75" x14ac:dyDescent="0.3">
      <c r="C56" t="s">
        <v>179</v>
      </c>
      <c r="D56">
        <f t="shared" si="5"/>
        <v>3</v>
      </c>
      <c r="E56" s="40" t="str">
        <f t="shared" si="6"/>
        <v>水手</v>
      </c>
      <c r="F56" s="41" t="str">
        <f t="shared" si="0"/>
        <v>水手3</v>
      </c>
      <c r="G56" t="str">
        <f ca="1">IF(F56=Player&amp;ProfessionLV,COUNTIF(F$7:F56,Player&amp;ProfessionLV),"")</f>
        <v/>
      </c>
      <c r="H56" s="40" t="str">
        <f t="shared" si="1"/>
        <v>武器C23</v>
      </c>
    </row>
    <row r="57" spans="3:8" ht="15.75" x14ac:dyDescent="0.3">
      <c r="C57" t="s">
        <v>180</v>
      </c>
      <c r="D57">
        <f t="shared" si="5"/>
        <v>3</v>
      </c>
      <c r="E57" s="40" t="str">
        <f t="shared" si="6"/>
        <v>战斗大师</v>
      </c>
      <c r="F57" s="41" t="str">
        <f t="shared" si="0"/>
        <v>战斗大师3</v>
      </c>
      <c r="G57" t="str">
        <f ca="1">IF(F57=Player&amp;ProfessionLV,COUNTIF(F$7:F57,Player&amp;ProfessionLV),"")</f>
        <v/>
      </c>
      <c r="H57" s="40" t="str">
        <f t="shared" si="1"/>
        <v>武器C24</v>
      </c>
    </row>
    <row r="58" spans="3:8" ht="15.75" x14ac:dyDescent="0.3">
      <c r="C58" t="s">
        <v>181</v>
      </c>
      <c r="D58">
        <f t="shared" si="5"/>
        <v>3</v>
      </c>
      <c r="E58" s="40" t="str">
        <f t="shared" si="6"/>
        <v>魔法战士</v>
      </c>
      <c r="F58" s="41" t="str">
        <f t="shared" si="0"/>
        <v>魔法战士3</v>
      </c>
      <c r="G58" t="str">
        <f ca="1">IF(F58=Player&amp;ProfessionLV,COUNTIF(F$7:F58,Player&amp;ProfessionLV),"")</f>
        <v/>
      </c>
      <c r="H58" s="40" t="str">
        <f t="shared" si="1"/>
        <v>武器C25</v>
      </c>
    </row>
    <row r="59" spans="3:8" ht="15.75" x14ac:dyDescent="0.3">
      <c r="C59" t="s">
        <v>182</v>
      </c>
      <c r="D59">
        <f t="shared" si="5"/>
        <v>3</v>
      </c>
      <c r="E59" s="40" t="str">
        <f t="shared" si="6"/>
        <v>圣骑士</v>
      </c>
      <c r="F59" s="41" t="str">
        <f t="shared" si="0"/>
        <v>圣骑士3</v>
      </c>
      <c r="G59" t="str">
        <f ca="1">IF(F59=Player&amp;ProfessionLV,COUNTIF(F$7:F59,Player&amp;ProfessionLV),"")</f>
        <v/>
      </c>
      <c r="H59" s="40" t="str">
        <f t="shared" si="1"/>
        <v>武器C26</v>
      </c>
    </row>
    <row r="60" spans="3:8" ht="15.75" x14ac:dyDescent="0.3">
      <c r="C60" t="s">
        <v>183</v>
      </c>
      <c r="D60">
        <f t="shared" si="5"/>
        <v>3</v>
      </c>
      <c r="E60" s="40" t="str">
        <f t="shared" si="6"/>
        <v>贤者</v>
      </c>
      <c r="F60" s="41" t="str">
        <f t="shared" si="0"/>
        <v>贤者3</v>
      </c>
      <c r="G60" t="str">
        <f ca="1">IF(F60=Player&amp;ProfessionLV,COUNTIF(F$7:F60,Player&amp;ProfessionLV),"")</f>
        <v/>
      </c>
      <c r="H60" s="40" t="str">
        <f t="shared" si="1"/>
        <v>武器C27</v>
      </c>
    </row>
    <row r="61" spans="3:8" ht="15.75" x14ac:dyDescent="0.3">
      <c r="C61" t="s">
        <v>184</v>
      </c>
      <c r="D61">
        <f t="shared" si="5"/>
        <v>3</v>
      </c>
      <c r="E61" s="40" t="str">
        <f t="shared" si="6"/>
        <v>魔物猎人</v>
      </c>
      <c r="F61" s="41" t="str">
        <f t="shared" si="0"/>
        <v>魔物猎人3</v>
      </c>
      <c r="G61" t="str">
        <f ca="1">IF(F61=Player&amp;ProfessionLV,COUNTIF(F$7:F61,Player&amp;ProfessionLV),"")</f>
        <v/>
      </c>
      <c r="H61" s="40" t="str">
        <f t="shared" si="1"/>
        <v>武器C28</v>
      </c>
    </row>
    <row r="62" spans="3:8" ht="15.75" x14ac:dyDescent="0.3">
      <c r="C62" t="s">
        <v>185</v>
      </c>
      <c r="D62">
        <f t="shared" si="5"/>
        <v>3</v>
      </c>
      <c r="E62" s="40" t="str">
        <f t="shared" si="6"/>
        <v>海贼</v>
      </c>
      <c r="F62" s="41" t="str">
        <f t="shared" si="0"/>
        <v>海贼3</v>
      </c>
      <c r="G62" t="str">
        <f ca="1">IF(F62=Player&amp;ProfessionLV,COUNTIF(F$7:F62,Player&amp;ProfessionLV),"")</f>
        <v/>
      </c>
      <c r="H62" s="40" t="str">
        <f t="shared" si="1"/>
        <v>武器C29</v>
      </c>
    </row>
    <row r="63" spans="3:8" ht="15.75" x14ac:dyDescent="0.3">
      <c r="C63" t="s">
        <v>186</v>
      </c>
      <c r="D63">
        <f t="shared" si="5"/>
        <v>3</v>
      </c>
      <c r="E63" s="40" t="str">
        <f t="shared" si="6"/>
        <v>超级明星</v>
      </c>
      <c r="F63" s="41" t="str">
        <f t="shared" si="0"/>
        <v>超级明星3</v>
      </c>
      <c r="G63" t="str">
        <f ca="1">IF(F63=Player&amp;ProfessionLV,COUNTIF(F$7:F63,Player&amp;ProfessionLV),"")</f>
        <v/>
      </c>
      <c r="H63" s="40" t="str">
        <f t="shared" si="1"/>
        <v>武器C30</v>
      </c>
    </row>
    <row r="64" spans="3:8" ht="15.75" x14ac:dyDescent="0.3">
      <c r="C64" t="s">
        <v>187</v>
      </c>
      <c r="D64">
        <f t="shared" si="5"/>
        <v>3</v>
      </c>
      <c r="E64" s="40" t="str">
        <f t="shared" si="6"/>
        <v>天地雷鳴士</v>
      </c>
      <c r="F64" s="41" t="str">
        <f t="shared" si="0"/>
        <v>天地雷鳴士3</v>
      </c>
      <c r="G64" t="str">
        <f ca="1">IF(F64=Player&amp;ProfessionLV,COUNTIF(F$7:F64,Player&amp;ProfessionLV),"")</f>
        <v/>
      </c>
      <c r="H64" s="40" t="str">
        <f t="shared" si="1"/>
        <v>武器C31</v>
      </c>
    </row>
    <row r="65" spans="3:8" ht="15.75" x14ac:dyDescent="0.3">
      <c r="C65" t="s">
        <v>188</v>
      </c>
      <c r="D65">
        <f t="shared" si="5"/>
        <v>3</v>
      </c>
      <c r="E65" s="40" t="str">
        <f t="shared" si="6"/>
        <v>神之手</v>
      </c>
      <c r="F65" s="41" t="str">
        <f t="shared" si="0"/>
        <v>神之手3</v>
      </c>
      <c r="G65" t="str">
        <f ca="1">IF(F65=Player&amp;ProfessionLV,COUNTIF(F$7:F65,Player&amp;ProfessionLV),"")</f>
        <v/>
      </c>
      <c r="H65" s="40" t="str">
        <f t="shared" si="1"/>
        <v>武器C32</v>
      </c>
    </row>
    <row r="66" spans="3:8" ht="15.75" x14ac:dyDescent="0.3">
      <c r="C66" t="s">
        <v>189</v>
      </c>
      <c r="D66">
        <f t="shared" si="5"/>
        <v>3</v>
      </c>
      <c r="E66" s="40" t="str">
        <f t="shared" si="6"/>
        <v>勇者</v>
      </c>
      <c r="F66" s="41" t="str">
        <f t="shared" si="0"/>
        <v>勇者3</v>
      </c>
      <c r="G66" t="str">
        <f ca="1">IF(F66=Player&amp;ProfessionLV,COUNTIF(F$7:F66,Player&amp;ProfessionLV),"")</f>
        <v/>
      </c>
      <c r="H66" s="40" t="str">
        <f t="shared" si="1"/>
        <v>武器C33</v>
      </c>
    </row>
    <row r="67" spans="3:8" ht="15.75" x14ac:dyDescent="0.3">
      <c r="C67" t="s">
        <v>190</v>
      </c>
      <c r="D67">
        <f t="shared" si="5"/>
        <v>4</v>
      </c>
      <c r="E67" s="40" t="str">
        <f t="shared" si="6"/>
        <v>战士</v>
      </c>
      <c r="F67" s="41" t="str">
        <f t="shared" si="0"/>
        <v>战士4</v>
      </c>
      <c r="G67" t="str">
        <f ca="1">IF(F67=Player&amp;ProfessionLV,COUNTIF(F$7:F67,Player&amp;ProfessionLV),"")</f>
        <v/>
      </c>
      <c r="H67" s="40" t="str">
        <f t="shared" si="1"/>
        <v>武器C34</v>
      </c>
    </row>
    <row r="68" spans="3:8" ht="15.75" x14ac:dyDescent="0.3">
      <c r="C68" t="s">
        <v>191</v>
      </c>
      <c r="D68">
        <f t="shared" si="5"/>
        <v>4</v>
      </c>
      <c r="E68" s="40" t="str">
        <f t="shared" si="6"/>
        <v>武斗家</v>
      </c>
      <c r="F68" s="41" t="str">
        <f t="shared" si="0"/>
        <v>武斗家4</v>
      </c>
      <c r="G68" t="str">
        <f ca="1">IF(F68=Player&amp;ProfessionLV,COUNTIF(F$7:F68,Player&amp;ProfessionLV),"")</f>
        <v/>
      </c>
      <c r="H68" s="40" t="str">
        <f t="shared" si="1"/>
        <v>武器C35</v>
      </c>
    </row>
    <row r="69" spans="3:8" ht="15.75" x14ac:dyDescent="0.3">
      <c r="C69" t="s">
        <v>192</v>
      </c>
      <c r="D69">
        <f t="shared" si="5"/>
        <v>4</v>
      </c>
      <c r="E69" s="40" t="str">
        <f t="shared" si="6"/>
        <v>魔法师</v>
      </c>
      <c r="F69" s="41" t="str">
        <f t="shared" si="0"/>
        <v>魔法师4</v>
      </c>
      <c r="G69" t="str">
        <f ca="1">IF(F69=Player&amp;ProfessionLV,COUNTIF(F$7:F69,Player&amp;ProfessionLV),"")</f>
        <v/>
      </c>
      <c r="H69" s="40" t="str">
        <f t="shared" si="1"/>
        <v>武器C36</v>
      </c>
    </row>
    <row r="70" spans="3:8" ht="15.75" x14ac:dyDescent="0.3">
      <c r="C70" t="s">
        <v>193</v>
      </c>
      <c r="D70">
        <f t="shared" si="5"/>
        <v>4</v>
      </c>
      <c r="E70" s="40" t="str">
        <f t="shared" si="6"/>
        <v>僧侣</v>
      </c>
      <c r="F70" s="41" t="str">
        <f t="shared" si="0"/>
        <v>僧侣4</v>
      </c>
      <c r="G70" t="str">
        <f ca="1">IF(F70=Player&amp;ProfessionLV,COUNTIF(F$7:F70,Player&amp;ProfessionLV),"")</f>
        <v/>
      </c>
      <c r="H70" s="40" t="str">
        <f t="shared" si="1"/>
        <v>武器C37</v>
      </c>
    </row>
    <row r="71" spans="3:8" ht="15.75" x14ac:dyDescent="0.3">
      <c r="C71" t="s">
        <v>194</v>
      </c>
      <c r="D71">
        <f t="shared" si="5"/>
        <v>4</v>
      </c>
      <c r="E71" s="40" t="str">
        <f t="shared" si="6"/>
        <v>舞师</v>
      </c>
      <c r="F71" s="41" t="str">
        <f t="shared" si="0"/>
        <v>舞师4</v>
      </c>
      <c r="G71" t="str">
        <f ca="1">IF(F71=Player&amp;ProfessionLV,COUNTIF(F$7:F71,Player&amp;ProfessionLV),"")</f>
        <v/>
      </c>
      <c r="H71" s="40" t="str">
        <f t="shared" si="1"/>
        <v>武器C38</v>
      </c>
    </row>
    <row r="72" spans="3:8" ht="15.75" x14ac:dyDescent="0.3">
      <c r="C72" t="s">
        <v>195</v>
      </c>
      <c r="D72">
        <f t="shared" si="5"/>
        <v>4</v>
      </c>
      <c r="E72" s="40" t="str">
        <f t="shared" si="6"/>
        <v>盗贼</v>
      </c>
      <c r="F72" s="41" t="str">
        <f t="shared" ref="F72:F135" si="7">E72&amp;D72</f>
        <v>盗贼4</v>
      </c>
      <c r="G72" t="str">
        <f ca="1">IF(F72=Player&amp;ProfessionLV,COUNTIF(F$7:F72,Player&amp;ProfessionLV),"")</f>
        <v/>
      </c>
      <c r="H72" s="40" t="str">
        <f t="shared" ref="H72:H135" si="8">C72</f>
        <v>武器C39</v>
      </c>
    </row>
    <row r="73" spans="3:8" ht="15.75" x14ac:dyDescent="0.3">
      <c r="C73" t="s">
        <v>196</v>
      </c>
      <c r="D73">
        <f t="shared" si="5"/>
        <v>4</v>
      </c>
      <c r="E73" s="40" t="str">
        <f t="shared" si="6"/>
        <v>养羊师</v>
      </c>
      <c r="F73" s="41" t="str">
        <f t="shared" si="7"/>
        <v>养羊师4</v>
      </c>
      <c r="G73" t="str">
        <f ca="1">IF(F73=Player&amp;ProfessionLV,COUNTIF(F$7:F73,Player&amp;ProfessionLV),"")</f>
        <v/>
      </c>
      <c r="H73" s="40" t="str">
        <f t="shared" si="8"/>
        <v>武器C40</v>
      </c>
    </row>
    <row r="74" spans="3:8" ht="15.75" x14ac:dyDescent="0.3">
      <c r="C74" t="s">
        <v>197</v>
      </c>
      <c r="D74">
        <f t="shared" si="5"/>
        <v>4</v>
      </c>
      <c r="E74" s="40" t="str">
        <f t="shared" si="6"/>
        <v>吟游诗人</v>
      </c>
      <c r="F74" s="41" t="str">
        <f t="shared" si="7"/>
        <v>吟游诗人4</v>
      </c>
      <c r="G74" t="str">
        <f ca="1">IF(F74=Player&amp;ProfessionLV,COUNTIF(F$7:F74,Player&amp;ProfessionLV),"")</f>
        <v/>
      </c>
      <c r="H74" s="40" t="str">
        <f t="shared" si="8"/>
        <v>武器C41</v>
      </c>
    </row>
    <row r="75" spans="3:8" ht="15.75" x14ac:dyDescent="0.3">
      <c r="C75" t="s">
        <v>198</v>
      </c>
      <c r="D75">
        <f t="shared" si="5"/>
        <v>4</v>
      </c>
      <c r="E75" s="40" t="str">
        <f t="shared" si="6"/>
        <v>滑稽师</v>
      </c>
      <c r="F75" s="41" t="str">
        <f t="shared" si="7"/>
        <v>滑稽师4</v>
      </c>
      <c r="G75" t="str">
        <f ca="1">IF(F75=Player&amp;ProfessionLV,COUNTIF(F$7:F75,Player&amp;ProfessionLV),"")</f>
        <v/>
      </c>
      <c r="H75" s="40" t="str">
        <f t="shared" si="8"/>
        <v>武器C42</v>
      </c>
    </row>
    <row r="76" spans="3:8" ht="15.75" x14ac:dyDescent="0.3">
      <c r="C76" t="s">
        <v>199</v>
      </c>
      <c r="D76">
        <f t="shared" si="5"/>
        <v>4</v>
      </c>
      <c r="E76" s="40" t="str">
        <f t="shared" si="6"/>
        <v>水手</v>
      </c>
      <c r="F76" s="41" t="str">
        <f t="shared" si="7"/>
        <v>水手4</v>
      </c>
      <c r="G76" t="str">
        <f ca="1">IF(F76=Player&amp;ProfessionLV,COUNTIF(F$7:F76,Player&amp;ProfessionLV),"")</f>
        <v/>
      </c>
      <c r="H76" s="40" t="str">
        <f t="shared" si="8"/>
        <v>武器C43</v>
      </c>
    </row>
    <row r="77" spans="3:8" ht="15.75" x14ac:dyDescent="0.3">
      <c r="C77" t="s">
        <v>200</v>
      </c>
      <c r="D77">
        <f t="shared" si="5"/>
        <v>4</v>
      </c>
      <c r="E77" s="40" t="str">
        <f t="shared" si="6"/>
        <v>战斗大师</v>
      </c>
      <c r="F77" s="41" t="str">
        <f t="shared" si="7"/>
        <v>战斗大师4</v>
      </c>
      <c r="G77" t="str">
        <f ca="1">IF(F77=Player&amp;ProfessionLV,COUNTIF(F$7:F77,Player&amp;ProfessionLV),"")</f>
        <v/>
      </c>
      <c r="H77" s="40" t="str">
        <f t="shared" si="8"/>
        <v>武器C44</v>
      </c>
    </row>
    <row r="78" spans="3:8" ht="15.75" x14ac:dyDescent="0.3">
      <c r="C78" t="s">
        <v>201</v>
      </c>
      <c r="D78">
        <f t="shared" si="5"/>
        <v>4</v>
      </c>
      <c r="E78" s="40" t="str">
        <f t="shared" si="6"/>
        <v>魔法战士</v>
      </c>
      <c r="F78" s="41" t="str">
        <f t="shared" si="7"/>
        <v>魔法战士4</v>
      </c>
      <c r="G78" t="str">
        <f ca="1">IF(F78=Player&amp;ProfessionLV,COUNTIF(F$7:F78,Player&amp;ProfessionLV),"")</f>
        <v/>
      </c>
      <c r="H78" s="40" t="str">
        <f t="shared" si="8"/>
        <v>武器C45</v>
      </c>
    </row>
    <row r="79" spans="3:8" ht="15.75" x14ac:dyDescent="0.3">
      <c r="C79" t="s">
        <v>202</v>
      </c>
      <c r="D79">
        <f t="shared" si="5"/>
        <v>4</v>
      </c>
      <c r="E79" s="40" t="str">
        <f t="shared" si="6"/>
        <v>圣骑士</v>
      </c>
      <c r="F79" s="41" t="str">
        <f t="shared" si="7"/>
        <v>圣骑士4</v>
      </c>
      <c r="G79" t="str">
        <f ca="1">IF(F79=Player&amp;ProfessionLV,COUNTIF(F$7:F79,Player&amp;ProfessionLV),"")</f>
        <v/>
      </c>
      <c r="H79" s="40" t="str">
        <f t="shared" si="8"/>
        <v>武器C46</v>
      </c>
    </row>
    <row r="80" spans="3:8" ht="15.75" x14ac:dyDescent="0.3">
      <c r="C80" t="s">
        <v>203</v>
      </c>
      <c r="D80">
        <f t="shared" si="5"/>
        <v>4</v>
      </c>
      <c r="E80" s="40" t="str">
        <f t="shared" si="6"/>
        <v>贤者</v>
      </c>
      <c r="F80" s="41" t="str">
        <f t="shared" si="7"/>
        <v>贤者4</v>
      </c>
      <c r="G80" t="str">
        <f ca="1">IF(F80=Player&amp;ProfessionLV,COUNTIF(F$7:F80,Player&amp;ProfessionLV),"")</f>
        <v/>
      </c>
      <c r="H80" s="40" t="str">
        <f t="shared" si="8"/>
        <v>武器C47</v>
      </c>
    </row>
    <row r="81" spans="3:8" ht="15.75" x14ac:dyDescent="0.3">
      <c r="C81" t="s">
        <v>204</v>
      </c>
      <c r="D81">
        <f t="shared" si="5"/>
        <v>4</v>
      </c>
      <c r="E81" s="40" t="str">
        <f t="shared" si="6"/>
        <v>魔物猎人</v>
      </c>
      <c r="F81" s="41" t="str">
        <f t="shared" si="7"/>
        <v>魔物猎人4</v>
      </c>
      <c r="G81" t="str">
        <f ca="1">IF(F81=Player&amp;ProfessionLV,COUNTIF(F$7:F81,Player&amp;ProfessionLV),"")</f>
        <v/>
      </c>
      <c r="H81" s="40" t="str">
        <f t="shared" si="8"/>
        <v>武器C48</v>
      </c>
    </row>
    <row r="82" spans="3:8" ht="15.75" x14ac:dyDescent="0.3">
      <c r="C82" t="s">
        <v>205</v>
      </c>
      <c r="D82">
        <f t="shared" si="5"/>
        <v>4</v>
      </c>
      <c r="E82" s="40" t="str">
        <f t="shared" si="6"/>
        <v>海贼</v>
      </c>
      <c r="F82" s="41" t="str">
        <f t="shared" si="7"/>
        <v>海贼4</v>
      </c>
      <c r="G82" t="str">
        <f ca="1">IF(F82=Player&amp;ProfessionLV,COUNTIF(F$7:F82,Player&amp;ProfessionLV),"")</f>
        <v/>
      </c>
      <c r="H82" s="40" t="str">
        <f t="shared" si="8"/>
        <v>武器C49</v>
      </c>
    </row>
    <row r="83" spans="3:8" ht="15.75" x14ac:dyDescent="0.3">
      <c r="C83" t="s">
        <v>206</v>
      </c>
      <c r="D83">
        <f t="shared" si="5"/>
        <v>4</v>
      </c>
      <c r="E83" s="40" t="str">
        <f t="shared" si="6"/>
        <v>超级明星</v>
      </c>
      <c r="F83" s="41" t="str">
        <f t="shared" si="7"/>
        <v>超级明星4</v>
      </c>
      <c r="G83" t="str">
        <f ca="1">IF(F83=Player&amp;ProfessionLV,COUNTIF(F$7:F83,Player&amp;ProfessionLV),"")</f>
        <v/>
      </c>
      <c r="H83" s="40" t="str">
        <f t="shared" si="8"/>
        <v>武器C50</v>
      </c>
    </row>
    <row r="84" spans="3:8" ht="15.75" x14ac:dyDescent="0.3">
      <c r="C84" t="s">
        <v>207</v>
      </c>
      <c r="D84">
        <f t="shared" si="5"/>
        <v>4</v>
      </c>
      <c r="E84" s="40" t="str">
        <f t="shared" si="6"/>
        <v>天地雷鳴士</v>
      </c>
      <c r="F84" s="41" t="str">
        <f t="shared" si="7"/>
        <v>天地雷鳴士4</v>
      </c>
      <c r="G84" t="str">
        <f ca="1">IF(F84=Player&amp;ProfessionLV,COUNTIF(F$7:F84,Player&amp;ProfessionLV),"")</f>
        <v/>
      </c>
      <c r="H84" s="40" t="str">
        <f t="shared" si="8"/>
        <v>武器C51</v>
      </c>
    </row>
    <row r="85" spans="3:8" ht="15.75" x14ac:dyDescent="0.3">
      <c r="C85" t="s">
        <v>208</v>
      </c>
      <c r="D85">
        <f t="shared" si="5"/>
        <v>4</v>
      </c>
      <c r="E85" s="40" t="str">
        <f t="shared" si="6"/>
        <v>神之手</v>
      </c>
      <c r="F85" s="41" t="str">
        <f t="shared" si="7"/>
        <v>神之手4</v>
      </c>
      <c r="G85" t="str">
        <f ca="1">IF(F85=Player&amp;ProfessionLV,COUNTIF(F$7:F85,Player&amp;ProfessionLV),"")</f>
        <v/>
      </c>
      <c r="H85" s="40" t="str">
        <f t="shared" si="8"/>
        <v>武器C52</v>
      </c>
    </row>
    <row r="86" spans="3:8" ht="15.75" x14ac:dyDescent="0.3">
      <c r="C86" t="s">
        <v>209</v>
      </c>
      <c r="D86">
        <f t="shared" si="5"/>
        <v>4</v>
      </c>
      <c r="E86" s="40" t="str">
        <f t="shared" si="6"/>
        <v>勇者</v>
      </c>
      <c r="F86" s="41" t="str">
        <f t="shared" si="7"/>
        <v>勇者4</v>
      </c>
      <c r="G86" t="str">
        <f ca="1">IF(F86=Player&amp;ProfessionLV,COUNTIF(F$7:F86,Player&amp;ProfessionLV),"")</f>
        <v/>
      </c>
      <c r="H86" s="40" t="str">
        <f t="shared" si="8"/>
        <v>武器C53</v>
      </c>
    </row>
    <row r="87" spans="3:8" ht="15.75" x14ac:dyDescent="0.3">
      <c r="C87" t="s">
        <v>210</v>
      </c>
      <c r="D87">
        <f t="shared" si="5"/>
        <v>5</v>
      </c>
      <c r="E87" s="40" t="str">
        <f t="shared" si="6"/>
        <v>战士</v>
      </c>
      <c r="F87" s="41" t="str">
        <f t="shared" si="7"/>
        <v>战士5</v>
      </c>
      <c r="G87" t="str">
        <f ca="1">IF(F87=Player&amp;ProfessionLV,COUNTIF(F$7:F87,Player&amp;ProfessionLV),"")</f>
        <v/>
      </c>
      <c r="H87" s="40" t="str">
        <f t="shared" si="8"/>
        <v>武器C54</v>
      </c>
    </row>
    <row r="88" spans="3:8" ht="15.75" x14ac:dyDescent="0.3">
      <c r="C88" t="s">
        <v>211</v>
      </c>
      <c r="D88">
        <f t="shared" si="5"/>
        <v>5</v>
      </c>
      <c r="E88" s="40" t="str">
        <f t="shared" si="6"/>
        <v>武斗家</v>
      </c>
      <c r="F88" s="41" t="str">
        <f t="shared" si="7"/>
        <v>武斗家5</v>
      </c>
      <c r="G88" t="str">
        <f ca="1">IF(F88=Player&amp;ProfessionLV,COUNTIF(F$7:F88,Player&amp;ProfessionLV),"")</f>
        <v/>
      </c>
      <c r="H88" s="40" t="str">
        <f t="shared" si="8"/>
        <v>武器C55</v>
      </c>
    </row>
    <row r="89" spans="3:8" ht="15.75" x14ac:dyDescent="0.3">
      <c r="C89" t="s">
        <v>212</v>
      </c>
      <c r="D89">
        <f t="shared" si="5"/>
        <v>5</v>
      </c>
      <c r="E89" s="40" t="str">
        <f t="shared" si="6"/>
        <v>魔法师</v>
      </c>
      <c r="F89" s="41" t="str">
        <f t="shared" si="7"/>
        <v>魔法师5</v>
      </c>
      <c r="G89" t="str">
        <f ca="1">IF(F89=Player&amp;ProfessionLV,COUNTIF(F$7:F89,Player&amp;ProfessionLV),"")</f>
        <v/>
      </c>
      <c r="H89" s="40" t="str">
        <f t="shared" si="8"/>
        <v>武器C56</v>
      </c>
    </row>
    <row r="90" spans="3:8" ht="15.75" x14ac:dyDescent="0.3">
      <c r="C90" t="s">
        <v>213</v>
      </c>
      <c r="D90">
        <f t="shared" si="5"/>
        <v>5</v>
      </c>
      <c r="E90" s="40" t="str">
        <f t="shared" si="6"/>
        <v>僧侣</v>
      </c>
      <c r="F90" s="41" t="str">
        <f t="shared" si="7"/>
        <v>僧侣5</v>
      </c>
      <c r="G90" t="str">
        <f ca="1">IF(F90=Player&amp;ProfessionLV,COUNTIF(F$7:F90,Player&amp;ProfessionLV),"")</f>
        <v/>
      </c>
      <c r="H90" s="40" t="str">
        <f t="shared" si="8"/>
        <v>武器C57</v>
      </c>
    </row>
    <row r="91" spans="3:8" ht="15.75" x14ac:dyDescent="0.3">
      <c r="C91" t="s">
        <v>214</v>
      </c>
      <c r="D91">
        <f t="shared" si="5"/>
        <v>5</v>
      </c>
      <c r="E91" s="40" t="str">
        <f t="shared" si="6"/>
        <v>舞师</v>
      </c>
      <c r="F91" s="41" t="str">
        <f t="shared" si="7"/>
        <v>舞师5</v>
      </c>
      <c r="G91" t="str">
        <f ca="1">IF(F91=Player&amp;ProfessionLV,COUNTIF(F$7:F91,Player&amp;ProfessionLV),"")</f>
        <v/>
      </c>
      <c r="H91" s="40" t="str">
        <f t="shared" si="8"/>
        <v>武器C58</v>
      </c>
    </row>
    <row r="92" spans="3:8" ht="15.75" x14ac:dyDescent="0.3">
      <c r="C92" t="s">
        <v>215</v>
      </c>
      <c r="D92">
        <f t="shared" si="5"/>
        <v>5</v>
      </c>
      <c r="E92" s="40" t="str">
        <f t="shared" si="6"/>
        <v>盗贼</v>
      </c>
      <c r="F92" s="41" t="str">
        <f t="shared" si="7"/>
        <v>盗贼5</v>
      </c>
      <c r="G92" t="str">
        <f ca="1">IF(F92=Player&amp;ProfessionLV,COUNTIF(F$7:F92,Player&amp;ProfessionLV),"")</f>
        <v/>
      </c>
      <c r="H92" s="40" t="str">
        <f t="shared" si="8"/>
        <v>武器C59</v>
      </c>
    </row>
    <row r="93" spans="3:8" ht="15.75" x14ac:dyDescent="0.3">
      <c r="C93" t="s">
        <v>216</v>
      </c>
      <c r="D93">
        <f t="shared" si="5"/>
        <v>5</v>
      </c>
      <c r="E93" s="40" t="str">
        <f t="shared" si="6"/>
        <v>养羊师</v>
      </c>
      <c r="F93" s="41" t="str">
        <f t="shared" si="7"/>
        <v>养羊师5</v>
      </c>
      <c r="G93" t="str">
        <f ca="1">IF(F93=Player&amp;ProfessionLV,COUNTIF(F$7:F93,Player&amp;ProfessionLV),"")</f>
        <v/>
      </c>
      <c r="H93" s="40" t="str">
        <f t="shared" si="8"/>
        <v>武器C60</v>
      </c>
    </row>
    <row r="94" spans="3:8" ht="15.75" x14ac:dyDescent="0.3">
      <c r="C94" t="s">
        <v>217</v>
      </c>
      <c r="D94">
        <f t="shared" si="5"/>
        <v>5</v>
      </c>
      <c r="E94" s="40" t="str">
        <f t="shared" si="6"/>
        <v>吟游诗人</v>
      </c>
      <c r="F94" s="41" t="str">
        <f t="shared" si="7"/>
        <v>吟游诗人5</v>
      </c>
      <c r="G94" t="str">
        <f ca="1">IF(F94=Player&amp;ProfessionLV,COUNTIF(F$7:F94,Player&amp;ProfessionLV),"")</f>
        <v/>
      </c>
      <c r="H94" s="40" t="str">
        <f t="shared" si="8"/>
        <v>武器C61</v>
      </c>
    </row>
    <row r="95" spans="3:8" ht="15.75" x14ac:dyDescent="0.3">
      <c r="C95" t="s">
        <v>218</v>
      </c>
      <c r="D95">
        <f t="shared" si="5"/>
        <v>5</v>
      </c>
      <c r="E95" s="40" t="str">
        <f t="shared" si="6"/>
        <v>滑稽师</v>
      </c>
      <c r="F95" s="41" t="str">
        <f t="shared" si="7"/>
        <v>滑稽师5</v>
      </c>
      <c r="G95" t="str">
        <f ca="1">IF(F95=Player&amp;ProfessionLV,COUNTIF(F$7:F95,Player&amp;ProfessionLV),"")</f>
        <v/>
      </c>
      <c r="H95" s="40" t="str">
        <f t="shared" si="8"/>
        <v>武器C62</v>
      </c>
    </row>
    <row r="96" spans="3:8" ht="15.75" x14ac:dyDescent="0.3">
      <c r="C96" t="s">
        <v>219</v>
      </c>
      <c r="D96">
        <f t="shared" si="5"/>
        <v>5</v>
      </c>
      <c r="E96" s="40" t="str">
        <f t="shared" si="6"/>
        <v>水手</v>
      </c>
      <c r="F96" s="41" t="str">
        <f t="shared" si="7"/>
        <v>水手5</v>
      </c>
      <c r="G96" t="str">
        <f ca="1">IF(F96=Player&amp;ProfessionLV,COUNTIF(F$7:F96,Player&amp;ProfessionLV),"")</f>
        <v/>
      </c>
      <c r="H96" s="40" t="str">
        <f t="shared" si="8"/>
        <v>武器C63</v>
      </c>
    </row>
    <row r="97" spans="3:8" ht="15.75" x14ac:dyDescent="0.3">
      <c r="C97" t="s">
        <v>220</v>
      </c>
      <c r="D97">
        <f t="shared" si="5"/>
        <v>5</v>
      </c>
      <c r="E97" s="40" t="str">
        <f t="shared" si="6"/>
        <v>战斗大师</v>
      </c>
      <c r="F97" s="41" t="str">
        <f t="shared" si="7"/>
        <v>战斗大师5</v>
      </c>
      <c r="G97" t="str">
        <f ca="1">IF(F97=Player&amp;ProfessionLV,COUNTIF(F$7:F97,Player&amp;ProfessionLV),"")</f>
        <v/>
      </c>
      <c r="H97" s="40" t="str">
        <f t="shared" si="8"/>
        <v>武器C64</v>
      </c>
    </row>
    <row r="98" spans="3:8" ht="15.75" x14ac:dyDescent="0.3">
      <c r="C98" t="s">
        <v>221</v>
      </c>
      <c r="D98">
        <f t="shared" si="5"/>
        <v>5</v>
      </c>
      <c r="E98" s="40" t="str">
        <f t="shared" si="6"/>
        <v>魔法战士</v>
      </c>
      <c r="F98" s="41" t="str">
        <f t="shared" si="7"/>
        <v>魔法战士5</v>
      </c>
      <c r="G98" t="str">
        <f ca="1">IF(F98=Player&amp;ProfessionLV,COUNTIF(F$7:F98,Player&amp;ProfessionLV),"")</f>
        <v/>
      </c>
      <c r="H98" s="40" t="str">
        <f t="shared" si="8"/>
        <v>武器C65</v>
      </c>
    </row>
    <row r="99" spans="3:8" ht="15.75" x14ac:dyDescent="0.3">
      <c r="C99" t="s">
        <v>222</v>
      </c>
      <c r="D99">
        <f t="shared" si="5"/>
        <v>5</v>
      </c>
      <c r="E99" s="40" t="str">
        <f t="shared" si="6"/>
        <v>圣骑士</v>
      </c>
      <c r="F99" s="41" t="str">
        <f t="shared" si="7"/>
        <v>圣骑士5</v>
      </c>
      <c r="G99" t="str">
        <f ca="1">IF(F99=Player&amp;ProfessionLV,COUNTIF(F$7:F99,Player&amp;ProfessionLV),"")</f>
        <v/>
      </c>
      <c r="H99" s="40" t="str">
        <f t="shared" si="8"/>
        <v>武器C66</v>
      </c>
    </row>
    <row r="100" spans="3:8" ht="15.75" x14ac:dyDescent="0.3">
      <c r="C100" t="s">
        <v>223</v>
      </c>
      <c r="D100">
        <f t="shared" si="5"/>
        <v>5</v>
      </c>
      <c r="E100" s="40" t="str">
        <f t="shared" si="6"/>
        <v>贤者</v>
      </c>
      <c r="F100" s="41" t="str">
        <f t="shared" si="7"/>
        <v>贤者5</v>
      </c>
      <c r="G100" t="str">
        <f ca="1">IF(F100=Player&amp;ProfessionLV,COUNTIF(F$7:F100,Player&amp;ProfessionLV),"")</f>
        <v/>
      </c>
      <c r="H100" s="40" t="str">
        <f t="shared" si="8"/>
        <v>武器C67</v>
      </c>
    </row>
    <row r="101" spans="3:8" ht="15.75" x14ac:dyDescent="0.3">
      <c r="C101" t="s">
        <v>224</v>
      </c>
      <c r="D101">
        <f t="shared" si="5"/>
        <v>5</v>
      </c>
      <c r="E101" s="40" t="str">
        <f t="shared" si="6"/>
        <v>魔物猎人</v>
      </c>
      <c r="F101" s="41" t="str">
        <f t="shared" si="7"/>
        <v>魔物猎人5</v>
      </c>
      <c r="G101" t="str">
        <f ca="1">IF(F101=Player&amp;ProfessionLV,COUNTIF(F$7:F101,Player&amp;ProfessionLV),"")</f>
        <v/>
      </c>
      <c r="H101" s="40" t="str">
        <f t="shared" si="8"/>
        <v>武器C68</v>
      </c>
    </row>
    <row r="102" spans="3:8" ht="15.75" x14ac:dyDescent="0.3">
      <c r="C102" t="s">
        <v>225</v>
      </c>
      <c r="D102">
        <f t="shared" si="5"/>
        <v>5</v>
      </c>
      <c r="E102" s="40" t="str">
        <f t="shared" si="6"/>
        <v>海贼</v>
      </c>
      <c r="F102" s="41" t="str">
        <f t="shared" si="7"/>
        <v>海贼5</v>
      </c>
      <c r="G102" t="str">
        <f ca="1">IF(F102=Player&amp;ProfessionLV,COUNTIF(F$7:F102,Player&amp;ProfessionLV),"")</f>
        <v/>
      </c>
      <c r="H102" s="40" t="str">
        <f t="shared" si="8"/>
        <v>武器C69</v>
      </c>
    </row>
    <row r="103" spans="3:8" ht="15.75" x14ac:dyDescent="0.3">
      <c r="C103" t="s">
        <v>226</v>
      </c>
      <c r="D103">
        <f t="shared" si="5"/>
        <v>5</v>
      </c>
      <c r="E103" s="40" t="str">
        <f t="shared" si="6"/>
        <v>超级明星</v>
      </c>
      <c r="F103" s="41" t="str">
        <f t="shared" si="7"/>
        <v>超级明星5</v>
      </c>
      <c r="G103" t="str">
        <f ca="1">IF(F103=Player&amp;ProfessionLV,COUNTIF(F$7:F103,Player&amp;ProfessionLV),"")</f>
        <v/>
      </c>
      <c r="H103" s="40" t="str">
        <f t="shared" si="8"/>
        <v>武器C70</v>
      </c>
    </row>
    <row r="104" spans="3:8" ht="15.75" x14ac:dyDescent="0.3">
      <c r="C104" t="s">
        <v>227</v>
      </c>
      <c r="D104">
        <f t="shared" si="5"/>
        <v>5</v>
      </c>
      <c r="E104" s="40" t="str">
        <f t="shared" si="6"/>
        <v>天地雷鳴士</v>
      </c>
      <c r="F104" s="41" t="str">
        <f t="shared" si="7"/>
        <v>天地雷鳴士5</v>
      </c>
      <c r="G104" t="str">
        <f ca="1">IF(F104=Player&amp;ProfessionLV,COUNTIF(F$7:F104,Player&amp;ProfessionLV),"")</f>
        <v/>
      </c>
      <c r="H104" s="40" t="str">
        <f t="shared" si="8"/>
        <v>武器C71</v>
      </c>
    </row>
    <row r="105" spans="3:8" ht="15.75" x14ac:dyDescent="0.3">
      <c r="C105" t="s">
        <v>228</v>
      </c>
      <c r="D105">
        <f t="shared" si="5"/>
        <v>5</v>
      </c>
      <c r="E105" s="40" t="str">
        <f t="shared" si="6"/>
        <v>神之手</v>
      </c>
      <c r="F105" s="41" t="str">
        <f t="shared" si="7"/>
        <v>神之手5</v>
      </c>
      <c r="G105" t="str">
        <f ca="1">IF(F105=Player&amp;ProfessionLV,COUNTIF(F$7:F105,Player&amp;ProfessionLV),"")</f>
        <v/>
      </c>
      <c r="H105" s="40" t="str">
        <f t="shared" si="8"/>
        <v>武器C72</v>
      </c>
    </row>
    <row r="106" spans="3:8" ht="15.75" x14ac:dyDescent="0.3">
      <c r="C106" t="s">
        <v>229</v>
      </c>
      <c r="D106">
        <f t="shared" si="5"/>
        <v>5</v>
      </c>
      <c r="E106" s="40" t="str">
        <f t="shared" si="6"/>
        <v>勇者</v>
      </c>
      <c r="F106" s="41" t="str">
        <f t="shared" si="7"/>
        <v>勇者5</v>
      </c>
      <c r="G106" t="str">
        <f ca="1">IF(F106=Player&amp;ProfessionLV,COUNTIF(F$7:F106,Player&amp;ProfessionLV),"")</f>
        <v/>
      </c>
      <c r="H106" s="40" t="str">
        <f t="shared" si="8"/>
        <v>武器C73</v>
      </c>
    </row>
    <row r="107" spans="3:8" ht="15.75" x14ac:dyDescent="0.3">
      <c r="C107" t="s">
        <v>230</v>
      </c>
      <c r="D107">
        <f t="shared" si="5"/>
        <v>6</v>
      </c>
      <c r="E107" s="40" t="str">
        <f t="shared" si="6"/>
        <v>战士</v>
      </c>
      <c r="F107" s="41" t="str">
        <f t="shared" si="7"/>
        <v>战士6</v>
      </c>
      <c r="G107" t="str">
        <f ca="1">IF(F107=Player&amp;ProfessionLV,COUNTIF(F$7:F107,Player&amp;ProfessionLV),"")</f>
        <v/>
      </c>
      <c r="H107" s="40" t="str">
        <f t="shared" si="8"/>
        <v>武器C74</v>
      </c>
    </row>
    <row r="108" spans="3:8" ht="15.75" x14ac:dyDescent="0.3">
      <c r="C108" t="s">
        <v>231</v>
      </c>
      <c r="D108">
        <f t="shared" si="5"/>
        <v>6</v>
      </c>
      <c r="E108" s="40" t="str">
        <f t="shared" si="6"/>
        <v>武斗家</v>
      </c>
      <c r="F108" s="41" t="str">
        <f t="shared" si="7"/>
        <v>武斗家6</v>
      </c>
      <c r="G108" t="str">
        <f ca="1">IF(F108=Player&amp;ProfessionLV,COUNTIF(F$7:F108,Player&amp;ProfessionLV),"")</f>
        <v/>
      </c>
      <c r="H108" s="40" t="str">
        <f t="shared" si="8"/>
        <v>武器C75</v>
      </c>
    </row>
    <row r="109" spans="3:8" ht="15.75" x14ac:dyDescent="0.3">
      <c r="C109" t="s">
        <v>232</v>
      </c>
      <c r="D109">
        <f t="shared" si="5"/>
        <v>6</v>
      </c>
      <c r="E109" s="40" t="str">
        <f t="shared" si="6"/>
        <v>魔法师</v>
      </c>
      <c r="F109" s="41" t="str">
        <f t="shared" si="7"/>
        <v>魔法师6</v>
      </c>
      <c r="G109">
        <f ca="1">IF(F109=Player&amp;ProfessionLV,COUNTIF(F$7:F109,Player&amp;ProfessionLV),"")</f>
        <v>1</v>
      </c>
      <c r="H109" s="40" t="str">
        <f t="shared" si="8"/>
        <v>武器C76</v>
      </c>
    </row>
    <row r="110" spans="3:8" ht="15.75" x14ac:dyDescent="0.3">
      <c r="C110" t="s">
        <v>233</v>
      </c>
      <c r="D110">
        <f t="shared" si="5"/>
        <v>6</v>
      </c>
      <c r="E110" s="40" t="str">
        <f t="shared" si="6"/>
        <v>僧侣</v>
      </c>
      <c r="F110" s="41" t="str">
        <f t="shared" si="7"/>
        <v>僧侣6</v>
      </c>
      <c r="G110" t="str">
        <f ca="1">IF(F110=Player&amp;ProfessionLV,COUNTIF(F$7:F110,Player&amp;ProfessionLV),"")</f>
        <v/>
      </c>
      <c r="H110" s="40" t="str">
        <f t="shared" si="8"/>
        <v>武器C77</v>
      </c>
    </row>
    <row r="111" spans="3:8" ht="15.75" x14ac:dyDescent="0.3">
      <c r="C111" t="s">
        <v>234</v>
      </c>
      <c r="D111">
        <f t="shared" si="5"/>
        <v>6</v>
      </c>
      <c r="E111" s="40" t="str">
        <f t="shared" si="6"/>
        <v>舞师</v>
      </c>
      <c r="F111" s="41" t="str">
        <f t="shared" si="7"/>
        <v>舞师6</v>
      </c>
      <c r="G111" t="str">
        <f ca="1">IF(F111=Player&amp;ProfessionLV,COUNTIF(F$7:F111,Player&amp;ProfessionLV),"")</f>
        <v/>
      </c>
      <c r="H111" s="40" t="str">
        <f t="shared" si="8"/>
        <v>武器C78</v>
      </c>
    </row>
    <row r="112" spans="3:8" ht="15.75" x14ac:dyDescent="0.3">
      <c r="C112" t="s">
        <v>235</v>
      </c>
      <c r="D112">
        <f t="shared" ref="D112:D175" si="9">D92+1</f>
        <v>6</v>
      </c>
      <c r="E112" s="40" t="str">
        <f t="shared" ref="E112:E175" si="10">E92</f>
        <v>盗贼</v>
      </c>
      <c r="F112" s="41" t="str">
        <f t="shared" si="7"/>
        <v>盗贼6</v>
      </c>
      <c r="G112" t="str">
        <f ca="1">IF(F112=Player&amp;ProfessionLV,COUNTIF(F$7:F112,Player&amp;ProfessionLV),"")</f>
        <v/>
      </c>
      <c r="H112" s="40" t="str">
        <f t="shared" si="8"/>
        <v>武器C79</v>
      </c>
    </row>
    <row r="113" spans="3:8" ht="15.75" x14ac:dyDescent="0.3">
      <c r="C113" t="s">
        <v>236</v>
      </c>
      <c r="D113">
        <f t="shared" si="9"/>
        <v>6</v>
      </c>
      <c r="E113" s="40" t="str">
        <f t="shared" si="10"/>
        <v>养羊师</v>
      </c>
      <c r="F113" s="41" t="str">
        <f t="shared" si="7"/>
        <v>养羊师6</v>
      </c>
      <c r="G113" t="str">
        <f ca="1">IF(F113=Player&amp;ProfessionLV,COUNTIF(F$7:F113,Player&amp;ProfessionLV),"")</f>
        <v/>
      </c>
      <c r="H113" s="40" t="str">
        <f t="shared" si="8"/>
        <v>武器C80</v>
      </c>
    </row>
    <row r="114" spans="3:8" ht="15.75" x14ac:dyDescent="0.3">
      <c r="C114" t="s">
        <v>237</v>
      </c>
      <c r="D114">
        <f t="shared" si="9"/>
        <v>6</v>
      </c>
      <c r="E114" s="40" t="str">
        <f t="shared" si="10"/>
        <v>吟游诗人</v>
      </c>
      <c r="F114" s="41" t="str">
        <f t="shared" si="7"/>
        <v>吟游诗人6</v>
      </c>
      <c r="G114" t="str">
        <f ca="1">IF(F114=Player&amp;ProfessionLV,COUNTIF(F$7:F114,Player&amp;ProfessionLV),"")</f>
        <v/>
      </c>
      <c r="H114" s="40" t="str">
        <f t="shared" si="8"/>
        <v>武器C81</v>
      </c>
    </row>
    <row r="115" spans="3:8" ht="15.75" x14ac:dyDescent="0.3">
      <c r="C115" t="s">
        <v>238</v>
      </c>
      <c r="D115">
        <f t="shared" si="9"/>
        <v>6</v>
      </c>
      <c r="E115" s="40" t="str">
        <f t="shared" si="10"/>
        <v>滑稽师</v>
      </c>
      <c r="F115" s="41" t="str">
        <f t="shared" si="7"/>
        <v>滑稽师6</v>
      </c>
      <c r="G115" t="str">
        <f ca="1">IF(F115=Player&amp;ProfessionLV,COUNTIF(F$7:F115,Player&amp;ProfessionLV),"")</f>
        <v/>
      </c>
      <c r="H115" s="40" t="str">
        <f t="shared" si="8"/>
        <v>武器C82</v>
      </c>
    </row>
    <row r="116" spans="3:8" ht="15.75" x14ac:dyDescent="0.3">
      <c r="C116" t="s">
        <v>239</v>
      </c>
      <c r="D116">
        <f t="shared" si="9"/>
        <v>6</v>
      </c>
      <c r="E116" s="40" t="str">
        <f t="shared" si="10"/>
        <v>水手</v>
      </c>
      <c r="F116" s="41" t="str">
        <f t="shared" si="7"/>
        <v>水手6</v>
      </c>
      <c r="G116" t="str">
        <f ca="1">IF(F116=Player&amp;ProfessionLV,COUNTIF(F$7:F116,Player&amp;ProfessionLV),"")</f>
        <v/>
      </c>
      <c r="H116" s="40" t="str">
        <f t="shared" si="8"/>
        <v>武器C83</v>
      </c>
    </row>
    <row r="117" spans="3:8" ht="15.75" x14ac:dyDescent="0.3">
      <c r="C117" t="s">
        <v>240</v>
      </c>
      <c r="D117">
        <f t="shared" si="9"/>
        <v>6</v>
      </c>
      <c r="E117" s="40" t="str">
        <f t="shared" si="10"/>
        <v>战斗大师</v>
      </c>
      <c r="F117" s="41" t="str">
        <f t="shared" si="7"/>
        <v>战斗大师6</v>
      </c>
      <c r="G117" t="str">
        <f ca="1">IF(F117=Player&amp;ProfessionLV,COUNTIF(F$7:F117,Player&amp;ProfessionLV),"")</f>
        <v/>
      </c>
      <c r="H117" s="40" t="str">
        <f t="shared" si="8"/>
        <v>武器C84</v>
      </c>
    </row>
    <row r="118" spans="3:8" ht="15.75" x14ac:dyDescent="0.3">
      <c r="C118" t="s">
        <v>241</v>
      </c>
      <c r="D118">
        <f t="shared" si="9"/>
        <v>6</v>
      </c>
      <c r="E118" s="40" t="str">
        <f t="shared" si="10"/>
        <v>魔法战士</v>
      </c>
      <c r="F118" s="41" t="str">
        <f t="shared" si="7"/>
        <v>魔法战士6</v>
      </c>
      <c r="G118" t="str">
        <f ca="1">IF(F118=Player&amp;ProfessionLV,COUNTIF(F$7:F118,Player&amp;ProfessionLV),"")</f>
        <v/>
      </c>
      <c r="H118" s="40" t="str">
        <f t="shared" si="8"/>
        <v>武器C85</v>
      </c>
    </row>
    <row r="119" spans="3:8" ht="15.75" x14ac:dyDescent="0.3">
      <c r="C119" t="s">
        <v>242</v>
      </c>
      <c r="D119">
        <f t="shared" si="9"/>
        <v>6</v>
      </c>
      <c r="E119" s="40" t="str">
        <f t="shared" si="10"/>
        <v>圣骑士</v>
      </c>
      <c r="F119" s="41" t="str">
        <f t="shared" si="7"/>
        <v>圣骑士6</v>
      </c>
      <c r="G119" t="str">
        <f ca="1">IF(F119=Player&amp;ProfessionLV,COUNTIF(F$7:F119,Player&amp;ProfessionLV),"")</f>
        <v/>
      </c>
      <c r="H119" s="40" t="str">
        <f t="shared" si="8"/>
        <v>武器C86</v>
      </c>
    </row>
    <row r="120" spans="3:8" ht="15.75" x14ac:dyDescent="0.3">
      <c r="C120" t="s">
        <v>243</v>
      </c>
      <c r="D120">
        <f t="shared" si="9"/>
        <v>6</v>
      </c>
      <c r="E120" s="40" t="str">
        <f t="shared" si="10"/>
        <v>贤者</v>
      </c>
      <c r="F120" s="41" t="str">
        <f t="shared" si="7"/>
        <v>贤者6</v>
      </c>
      <c r="G120" t="str">
        <f ca="1">IF(F120=Player&amp;ProfessionLV,COUNTIF(F$7:F120,Player&amp;ProfessionLV),"")</f>
        <v/>
      </c>
      <c r="H120" s="40" t="str">
        <f t="shared" si="8"/>
        <v>武器C87</v>
      </c>
    </row>
    <row r="121" spans="3:8" ht="15.75" x14ac:dyDescent="0.3">
      <c r="C121" t="s">
        <v>244</v>
      </c>
      <c r="D121">
        <f t="shared" si="9"/>
        <v>6</v>
      </c>
      <c r="E121" s="40" t="str">
        <f t="shared" si="10"/>
        <v>魔物猎人</v>
      </c>
      <c r="F121" s="41" t="str">
        <f t="shared" si="7"/>
        <v>魔物猎人6</v>
      </c>
      <c r="G121" t="str">
        <f ca="1">IF(F121=Player&amp;ProfessionLV,COUNTIF(F$7:F121,Player&amp;ProfessionLV),"")</f>
        <v/>
      </c>
      <c r="H121" s="40" t="str">
        <f t="shared" si="8"/>
        <v>武器C88</v>
      </c>
    </row>
    <row r="122" spans="3:8" ht="15.75" x14ac:dyDescent="0.3">
      <c r="C122" t="s">
        <v>245</v>
      </c>
      <c r="D122">
        <f t="shared" si="9"/>
        <v>6</v>
      </c>
      <c r="E122" s="40" t="str">
        <f t="shared" si="10"/>
        <v>海贼</v>
      </c>
      <c r="F122" s="41" t="str">
        <f t="shared" si="7"/>
        <v>海贼6</v>
      </c>
      <c r="G122" t="str">
        <f ca="1">IF(F122=Player&amp;ProfessionLV,COUNTIF(F$7:F122,Player&amp;ProfessionLV),"")</f>
        <v/>
      </c>
      <c r="H122" s="40" t="str">
        <f t="shared" si="8"/>
        <v>武器C89</v>
      </c>
    </row>
    <row r="123" spans="3:8" ht="15.75" x14ac:dyDescent="0.3">
      <c r="C123" t="s">
        <v>246</v>
      </c>
      <c r="D123">
        <f t="shared" si="9"/>
        <v>6</v>
      </c>
      <c r="E123" s="40" t="str">
        <f t="shared" si="10"/>
        <v>超级明星</v>
      </c>
      <c r="F123" s="41" t="str">
        <f t="shared" si="7"/>
        <v>超级明星6</v>
      </c>
      <c r="G123" t="str">
        <f ca="1">IF(F123=Player&amp;ProfessionLV,COUNTIF(F$7:F123,Player&amp;ProfessionLV),"")</f>
        <v/>
      </c>
      <c r="H123" s="40" t="str">
        <f t="shared" si="8"/>
        <v>武器C90</v>
      </c>
    </row>
    <row r="124" spans="3:8" ht="15.75" x14ac:dyDescent="0.3">
      <c r="C124" t="s">
        <v>247</v>
      </c>
      <c r="D124">
        <f t="shared" si="9"/>
        <v>6</v>
      </c>
      <c r="E124" s="40" t="str">
        <f t="shared" si="10"/>
        <v>天地雷鳴士</v>
      </c>
      <c r="F124" s="41" t="str">
        <f t="shared" si="7"/>
        <v>天地雷鳴士6</v>
      </c>
      <c r="G124" t="str">
        <f ca="1">IF(F124=Player&amp;ProfessionLV,COUNTIF(F$7:F124,Player&amp;ProfessionLV),"")</f>
        <v/>
      </c>
      <c r="H124" s="40" t="str">
        <f t="shared" si="8"/>
        <v>武器C91</v>
      </c>
    </row>
    <row r="125" spans="3:8" ht="15.75" x14ac:dyDescent="0.3">
      <c r="C125" t="s">
        <v>248</v>
      </c>
      <c r="D125">
        <f t="shared" si="9"/>
        <v>6</v>
      </c>
      <c r="E125" s="40" t="str">
        <f t="shared" si="10"/>
        <v>神之手</v>
      </c>
      <c r="F125" s="41" t="str">
        <f t="shared" si="7"/>
        <v>神之手6</v>
      </c>
      <c r="G125" t="str">
        <f ca="1">IF(F125=Player&amp;ProfessionLV,COUNTIF(F$7:F125,Player&amp;ProfessionLV),"")</f>
        <v/>
      </c>
      <c r="H125" s="40" t="str">
        <f t="shared" si="8"/>
        <v>武器C92</v>
      </c>
    </row>
    <row r="126" spans="3:8" ht="15.75" x14ac:dyDescent="0.3">
      <c r="C126" t="s">
        <v>249</v>
      </c>
      <c r="D126">
        <f t="shared" si="9"/>
        <v>6</v>
      </c>
      <c r="E126" s="40" t="str">
        <f t="shared" si="10"/>
        <v>勇者</v>
      </c>
      <c r="F126" s="41" t="str">
        <f t="shared" si="7"/>
        <v>勇者6</v>
      </c>
      <c r="G126" t="str">
        <f ca="1">IF(F126=Player&amp;ProfessionLV,COUNTIF(F$7:F126,Player&amp;ProfessionLV),"")</f>
        <v/>
      </c>
      <c r="H126" s="40" t="str">
        <f t="shared" si="8"/>
        <v>武器C93</v>
      </c>
    </row>
    <row r="127" spans="3:8" ht="15.75" x14ac:dyDescent="0.3">
      <c r="C127" t="s">
        <v>250</v>
      </c>
      <c r="D127">
        <f t="shared" si="9"/>
        <v>7</v>
      </c>
      <c r="E127" s="40" t="str">
        <f t="shared" si="10"/>
        <v>战士</v>
      </c>
      <c r="F127" s="41" t="str">
        <f t="shared" si="7"/>
        <v>战士7</v>
      </c>
      <c r="G127" t="str">
        <f ca="1">IF(F127=Player&amp;ProfessionLV,COUNTIF(F$7:F127,Player&amp;ProfessionLV),"")</f>
        <v/>
      </c>
      <c r="H127" s="40" t="str">
        <f t="shared" si="8"/>
        <v>武器C94</v>
      </c>
    </row>
    <row r="128" spans="3:8" ht="15.75" x14ac:dyDescent="0.3">
      <c r="C128" t="s">
        <v>251</v>
      </c>
      <c r="D128">
        <f t="shared" si="9"/>
        <v>7</v>
      </c>
      <c r="E128" s="40" t="str">
        <f t="shared" si="10"/>
        <v>武斗家</v>
      </c>
      <c r="F128" s="41" t="str">
        <f t="shared" si="7"/>
        <v>武斗家7</v>
      </c>
      <c r="G128" t="str">
        <f ca="1">IF(F128=Player&amp;ProfessionLV,COUNTIF(F$7:F128,Player&amp;ProfessionLV),"")</f>
        <v/>
      </c>
      <c r="H128" s="40" t="str">
        <f t="shared" si="8"/>
        <v>武器C95</v>
      </c>
    </row>
    <row r="129" spans="3:8" ht="15.75" x14ac:dyDescent="0.3">
      <c r="C129" t="s">
        <v>252</v>
      </c>
      <c r="D129">
        <f t="shared" si="9"/>
        <v>7</v>
      </c>
      <c r="E129" s="40" t="str">
        <f t="shared" si="10"/>
        <v>魔法师</v>
      </c>
      <c r="F129" s="41" t="str">
        <f t="shared" si="7"/>
        <v>魔法师7</v>
      </c>
      <c r="G129" t="str">
        <f ca="1">IF(F129=Player&amp;ProfessionLV,COUNTIF(F$7:F129,Player&amp;ProfessionLV),"")</f>
        <v/>
      </c>
      <c r="H129" s="40" t="str">
        <f t="shared" si="8"/>
        <v>武器C96</v>
      </c>
    </row>
    <row r="130" spans="3:8" ht="15.75" x14ac:dyDescent="0.3">
      <c r="C130" t="s">
        <v>253</v>
      </c>
      <c r="D130">
        <f t="shared" si="9"/>
        <v>7</v>
      </c>
      <c r="E130" s="40" t="str">
        <f t="shared" si="10"/>
        <v>僧侣</v>
      </c>
      <c r="F130" s="41" t="str">
        <f t="shared" si="7"/>
        <v>僧侣7</v>
      </c>
      <c r="G130" t="str">
        <f ca="1">IF(F130=Player&amp;ProfessionLV,COUNTIF(F$7:F130,Player&amp;ProfessionLV),"")</f>
        <v/>
      </c>
      <c r="H130" s="40" t="str">
        <f t="shared" si="8"/>
        <v>武器C97</v>
      </c>
    </row>
    <row r="131" spans="3:8" ht="15.75" x14ac:dyDescent="0.3">
      <c r="C131" t="s">
        <v>254</v>
      </c>
      <c r="D131">
        <f t="shared" si="9"/>
        <v>7</v>
      </c>
      <c r="E131" s="40" t="str">
        <f t="shared" si="10"/>
        <v>舞师</v>
      </c>
      <c r="F131" s="41" t="str">
        <f t="shared" si="7"/>
        <v>舞师7</v>
      </c>
      <c r="G131" t="str">
        <f ca="1">IF(F131=Player&amp;ProfessionLV,COUNTIF(F$7:F131,Player&amp;ProfessionLV),"")</f>
        <v/>
      </c>
      <c r="H131" s="40" t="str">
        <f t="shared" si="8"/>
        <v>武器C98</v>
      </c>
    </row>
    <row r="132" spans="3:8" ht="15.75" x14ac:dyDescent="0.3">
      <c r="C132" t="s">
        <v>255</v>
      </c>
      <c r="D132">
        <f t="shared" si="9"/>
        <v>7</v>
      </c>
      <c r="E132" s="40" t="str">
        <f t="shared" si="10"/>
        <v>盗贼</v>
      </c>
      <c r="F132" s="41" t="str">
        <f t="shared" si="7"/>
        <v>盗贼7</v>
      </c>
      <c r="G132" t="str">
        <f ca="1">IF(F132=Player&amp;ProfessionLV,COUNTIF(F$7:F132,Player&amp;ProfessionLV),"")</f>
        <v/>
      </c>
      <c r="H132" s="40" t="str">
        <f t="shared" si="8"/>
        <v>武器C99</v>
      </c>
    </row>
    <row r="133" spans="3:8" ht="15.75" x14ac:dyDescent="0.3">
      <c r="C133" t="s">
        <v>256</v>
      </c>
      <c r="D133">
        <f t="shared" si="9"/>
        <v>7</v>
      </c>
      <c r="E133" s="40" t="str">
        <f t="shared" si="10"/>
        <v>养羊师</v>
      </c>
      <c r="F133" s="41" t="str">
        <f t="shared" si="7"/>
        <v>养羊师7</v>
      </c>
      <c r="G133" t="str">
        <f ca="1">IF(F133=Player&amp;ProfessionLV,COUNTIF(F$7:F133,Player&amp;ProfessionLV),"")</f>
        <v/>
      </c>
      <c r="H133" s="40" t="str">
        <f t="shared" si="8"/>
        <v>武器C100</v>
      </c>
    </row>
    <row r="134" spans="3:8" ht="15.75" x14ac:dyDescent="0.3">
      <c r="C134" t="s">
        <v>257</v>
      </c>
      <c r="D134">
        <f t="shared" si="9"/>
        <v>7</v>
      </c>
      <c r="E134" s="40" t="str">
        <f t="shared" si="10"/>
        <v>吟游诗人</v>
      </c>
      <c r="F134" s="41" t="str">
        <f t="shared" si="7"/>
        <v>吟游诗人7</v>
      </c>
      <c r="G134" t="str">
        <f ca="1">IF(F134=Player&amp;ProfessionLV,COUNTIF(F$7:F134,Player&amp;ProfessionLV),"")</f>
        <v/>
      </c>
      <c r="H134" s="40" t="str">
        <f t="shared" si="8"/>
        <v>武器C101</v>
      </c>
    </row>
    <row r="135" spans="3:8" ht="15.75" x14ac:dyDescent="0.3">
      <c r="C135" t="s">
        <v>258</v>
      </c>
      <c r="D135">
        <f t="shared" si="9"/>
        <v>7</v>
      </c>
      <c r="E135" s="40" t="str">
        <f t="shared" si="10"/>
        <v>滑稽师</v>
      </c>
      <c r="F135" s="41" t="str">
        <f t="shared" si="7"/>
        <v>滑稽师7</v>
      </c>
      <c r="G135" t="str">
        <f ca="1">IF(F135=Player&amp;ProfessionLV,COUNTIF(F$7:F135,Player&amp;ProfessionLV),"")</f>
        <v/>
      </c>
      <c r="H135" s="40" t="str">
        <f t="shared" si="8"/>
        <v>武器C102</v>
      </c>
    </row>
    <row r="136" spans="3:8" ht="15.75" x14ac:dyDescent="0.3">
      <c r="C136" t="s">
        <v>259</v>
      </c>
      <c r="D136">
        <f t="shared" si="9"/>
        <v>7</v>
      </c>
      <c r="E136" s="40" t="str">
        <f t="shared" si="10"/>
        <v>水手</v>
      </c>
      <c r="F136" s="41" t="str">
        <f t="shared" ref="F136:F199" si="11">E136&amp;D136</f>
        <v>水手7</v>
      </c>
      <c r="G136" t="str">
        <f ca="1">IF(F136=Player&amp;ProfessionLV,COUNTIF(F$7:F136,Player&amp;ProfessionLV),"")</f>
        <v/>
      </c>
      <c r="H136" s="40" t="str">
        <f t="shared" ref="H136:H199" si="12">C136</f>
        <v>武器C103</v>
      </c>
    </row>
    <row r="137" spans="3:8" ht="15.75" x14ac:dyDescent="0.3">
      <c r="C137" t="s">
        <v>260</v>
      </c>
      <c r="D137">
        <f t="shared" si="9"/>
        <v>7</v>
      </c>
      <c r="E137" s="40" t="str">
        <f t="shared" si="10"/>
        <v>战斗大师</v>
      </c>
      <c r="F137" s="41" t="str">
        <f t="shared" si="11"/>
        <v>战斗大师7</v>
      </c>
      <c r="G137" t="str">
        <f ca="1">IF(F137=Player&amp;ProfessionLV,COUNTIF(F$7:F137,Player&amp;ProfessionLV),"")</f>
        <v/>
      </c>
      <c r="H137" s="40" t="str">
        <f t="shared" si="12"/>
        <v>武器C104</v>
      </c>
    </row>
    <row r="138" spans="3:8" ht="15.75" x14ac:dyDescent="0.3">
      <c r="C138" t="s">
        <v>261</v>
      </c>
      <c r="D138">
        <f t="shared" si="9"/>
        <v>7</v>
      </c>
      <c r="E138" s="40" t="str">
        <f t="shared" si="10"/>
        <v>魔法战士</v>
      </c>
      <c r="F138" s="41" t="str">
        <f t="shared" si="11"/>
        <v>魔法战士7</v>
      </c>
      <c r="G138" t="str">
        <f ca="1">IF(F138=Player&amp;ProfessionLV,COUNTIF(F$7:F138,Player&amp;ProfessionLV),"")</f>
        <v/>
      </c>
      <c r="H138" s="40" t="str">
        <f t="shared" si="12"/>
        <v>武器C105</v>
      </c>
    </row>
    <row r="139" spans="3:8" ht="15.75" x14ac:dyDescent="0.3">
      <c r="C139" t="s">
        <v>262</v>
      </c>
      <c r="D139">
        <f t="shared" si="9"/>
        <v>7</v>
      </c>
      <c r="E139" s="40" t="str">
        <f t="shared" si="10"/>
        <v>圣骑士</v>
      </c>
      <c r="F139" s="41" t="str">
        <f t="shared" si="11"/>
        <v>圣骑士7</v>
      </c>
      <c r="G139" t="str">
        <f ca="1">IF(F139=Player&amp;ProfessionLV,COUNTIF(F$7:F139,Player&amp;ProfessionLV),"")</f>
        <v/>
      </c>
      <c r="H139" s="40" t="str">
        <f t="shared" si="12"/>
        <v>武器C106</v>
      </c>
    </row>
    <row r="140" spans="3:8" ht="15.75" x14ac:dyDescent="0.3">
      <c r="C140" t="s">
        <v>263</v>
      </c>
      <c r="D140">
        <f t="shared" si="9"/>
        <v>7</v>
      </c>
      <c r="E140" s="40" t="str">
        <f t="shared" si="10"/>
        <v>贤者</v>
      </c>
      <c r="F140" s="41" t="str">
        <f t="shared" si="11"/>
        <v>贤者7</v>
      </c>
      <c r="G140" t="str">
        <f ca="1">IF(F140=Player&amp;ProfessionLV,COUNTIF(F$7:F140,Player&amp;ProfessionLV),"")</f>
        <v/>
      </c>
      <c r="H140" s="40" t="str">
        <f t="shared" si="12"/>
        <v>武器C107</v>
      </c>
    </row>
    <row r="141" spans="3:8" ht="15.75" x14ac:dyDescent="0.3">
      <c r="C141" t="s">
        <v>264</v>
      </c>
      <c r="D141">
        <f t="shared" si="9"/>
        <v>7</v>
      </c>
      <c r="E141" s="40" t="str">
        <f t="shared" si="10"/>
        <v>魔物猎人</v>
      </c>
      <c r="F141" s="41" t="str">
        <f t="shared" si="11"/>
        <v>魔物猎人7</v>
      </c>
      <c r="G141" t="str">
        <f ca="1">IF(F141=Player&amp;ProfessionLV,COUNTIF(F$7:F141,Player&amp;ProfessionLV),"")</f>
        <v/>
      </c>
      <c r="H141" s="40" t="str">
        <f t="shared" si="12"/>
        <v>武器C108</v>
      </c>
    </row>
    <row r="142" spans="3:8" ht="15.75" x14ac:dyDescent="0.3">
      <c r="C142" t="s">
        <v>265</v>
      </c>
      <c r="D142">
        <f t="shared" si="9"/>
        <v>7</v>
      </c>
      <c r="E142" s="40" t="str">
        <f t="shared" si="10"/>
        <v>海贼</v>
      </c>
      <c r="F142" s="41" t="str">
        <f t="shared" si="11"/>
        <v>海贼7</v>
      </c>
      <c r="G142" t="str">
        <f ca="1">IF(F142=Player&amp;ProfessionLV,COUNTIF(F$7:F142,Player&amp;ProfessionLV),"")</f>
        <v/>
      </c>
      <c r="H142" s="40" t="str">
        <f t="shared" si="12"/>
        <v>武器C109</v>
      </c>
    </row>
    <row r="143" spans="3:8" ht="15.75" x14ac:dyDescent="0.3">
      <c r="C143" t="s">
        <v>266</v>
      </c>
      <c r="D143">
        <f t="shared" si="9"/>
        <v>7</v>
      </c>
      <c r="E143" s="40" t="str">
        <f t="shared" si="10"/>
        <v>超级明星</v>
      </c>
      <c r="F143" s="41" t="str">
        <f t="shared" si="11"/>
        <v>超级明星7</v>
      </c>
      <c r="G143" t="str">
        <f ca="1">IF(F143=Player&amp;ProfessionLV,COUNTIF(F$7:F143,Player&amp;ProfessionLV),"")</f>
        <v/>
      </c>
      <c r="H143" s="40" t="str">
        <f t="shared" si="12"/>
        <v>武器C110</v>
      </c>
    </row>
    <row r="144" spans="3:8" ht="15.75" x14ac:dyDescent="0.3">
      <c r="C144" t="s">
        <v>267</v>
      </c>
      <c r="D144">
        <f t="shared" si="9"/>
        <v>7</v>
      </c>
      <c r="E144" s="40" t="str">
        <f t="shared" si="10"/>
        <v>天地雷鳴士</v>
      </c>
      <c r="F144" s="41" t="str">
        <f t="shared" si="11"/>
        <v>天地雷鳴士7</v>
      </c>
      <c r="G144" t="str">
        <f ca="1">IF(F144=Player&amp;ProfessionLV,COUNTIF(F$7:F144,Player&amp;ProfessionLV),"")</f>
        <v/>
      </c>
      <c r="H144" s="40" t="str">
        <f t="shared" si="12"/>
        <v>武器C111</v>
      </c>
    </row>
    <row r="145" spans="3:8" ht="15.75" x14ac:dyDescent="0.3">
      <c r="C145" t="s">
        <v>268</v>
      </c>
      <c r="D145">
        <f t="shared" si="9"/>
        <v>7</v>
      </c>
      <c r="E145" s="40" t="str">
        <f t="shared" si="10"/>
        <v>神之手</v>
      </c>
      <c r="F145" s="41" t="str">
        <f t="shared" si="11"/>
        <v>神之手7</v>
      </c>
      <c r="G145" t="str">
        <f ca="1">IF(F145=Player&amp;ProfessionLV,COUNTIF(F$7:F145,Player&amp;ProfessionLV),"")</f>
        <v/>
      </c>
      <c r="H145" s="40" t="str">
        <f t="shared" si="12"/>
        <v>武器C112</v>
      </c>
    </row>
    <row r="146" spans="3:8" ht="15.75" x14ac:dyDescent="0.3">
      <c r="C146" t="s">
        <v>269</v>
      </c>
      <c r="D146">
        <f t="shared" si="9"/>
        <v>7</v>
      </c>
      <c r="E146" s="40" t="str">
        <f t="shared" si="10"/>
        <v>勇者</v>
      </c>
      <c r="F146" s="41" t="str">
        <f t="shared" si="11"/>
        <v>勇者7</v>
      </c>
      <c r="G146" t="str">
        <f ca="1">IF(F146=Player&amp;ProfessionLV,COUNTIF(F$7:F146,Player&amp;ProfessionLV),"")</f>
        <v/>
      </c>
      <c r="H146" s="40" t="str">
        <f t="shared" si="12"/>
        <v>武器C113</v>
      </c>
    </row>
    <row r="147" spans="3:8" ht="15.75" x14ac:dyDescent="0.3">
      <c r="C147" t="s">
        <v>270</v>
      </c>
      <c r="D147">
        <f t="shared" si="9"/>
        <v>8</v>
      </c>
      <c r="E147" s="40" t="str">
        <f t="shared" si="10"/>
        <v>战士</v>
      </c>
      <c r="F147" s="41" t="str">
        <f t="shared" si="11"/>
        <v>战士8</v>
      </c>
      <c r="G147" t="str">
        <f ca="1">IF(F147=Player&amp;ProfessionLV,COUNTIF(F$7:F147,Player&amp;ProfessionLV),"")</f>
        <v/>
      </c>
      <c r="H147" s="40" t="str">
        <f t="shared" si="12"/>
        <v>武器C114</v>
      </c>
    </row>
    <row r="148" spans="3:8" ht="15.75" x14ac:dyDescent="0.3">
      <c r="C148" t="s">
        <v>271</v>
      </c>
      <c r="D148">
        <f t="shared" si="9"/>
        <v>8</v>
      </c>
      <c r="E148" s="40" t="str">
        <f t="shared" si="10"/>
        <v>武斗家</v>
      </c>
      <c r="F148" s="41" t="str">
        <f t="shared" si="11"/>
        <v>武斗家8</v>
      </c>
      <c r="G148" t="str">
        <f ca="1">IF(F148=Player&amp;ProfessionLV,COUNTIF(F$7:F148,Player&amp;ProfessionLV),"")</f>
        <v/>
      </c>
      <c r="H148" s="40" t="str">
        <f t="shared" si="12"/>
        <v>武器C115</v>
      </c>
    </row>
    <row r="149" spans="3:8" ht="15.75" x14ac:dyDescent="0.3">
      <c r="C149" t="s">
        <v>272</v>
      </c>
      <c r="D149">
        <f t="shared" si="9"/>
        <v>8</v>
      </c>
      <c r="E149" s="40" t="str">
        <f t="shared" si="10"/>
        <v>魔法师</v>
      </c>
      <c r="F149" s="41" t="str">
        <f t="shared" si="11"/>
        <v>魔法师8</v>
      </c>
      <c r="G149" t="str">
        <f ca="1">IF(F149=Player&amp;ProfessionLV,COUNTIF(F$7:F149,Player&amp;ProfessionLV),"")</f>
        <v/>
      </c>
      <c r="H149" s="40" t="str">
        <f t="shared" si="12"/>
        <v>武器C116</v>
      </c>
    </row>
    <row r="150" spans="3:8" ht="15.75" x14ac:dyDescent="0.3">
      <c r="C150" t="s">
        <v>273</v>
      </c>
      <c r="D150">
        <f t="shared" si="9"/>
        <v>8</v>
      </c>
      <c r="E150" s="40" t="str">
        <f t="shared" si="10"/>
        <v>僧侣</v>
      </c>
      <c r="F150" s="41" t="str">
        <f t="shared" si="11"/>
        <v>僧侣8</v>
      </c>
      <c r="G150" t="str">
        <f ca="1">IF(F150=Player&amp;ProfessionLV,COUNTIF(F$7:F150,Player&amp;ProfessionLV),"")</f>
        <v/>
      </c>
      <c r="H150" s="40" t="str">
        <f t="shared" si="12"/>
        <v>武器C117</v>
      </c>
    </row>
    <row r="151" spans="3:8" ht="15.75" x14ac:dyDescent="0.3">
      <c r="C151" t="s">
        <v>274</v>
      </c>
      <c r="D151">
        <f t="shared" si="9"/>
        <v>8</v>
      </c>
      <c r="E151" s="40" t="str">
        <f t="shared" si="10"/>
        <v>舞师</v>
      </c>
      <c r="F151" s="41" t="str">
        <f t="shared" si="11"/>
        <v>舞师8</v>
      </c>
      <c r="G151" t="str">
        <f ca="1">IF(F151=Player&amp;ProfessionLV,COUNTIF(F$7:F151,Player&amp;ProfessionLV),"")</f>
        <v/>
      </c>
      <c r="H151" s="40" t="str">
        <f t="shared" si="12"/>
        <v>武器C118</v>
      </c>
    </row>
    <row r="152" spans="3:8" ht="15.75" x14ac:dyDescent="0.3">
      <c r="C152" t="s">
        <v>275</v>
      </c>
      <c r="D152">
        <f t="shared" si="9"/>
        <v>8</v>
      </c>
      <c r="E152" s="40" t="str">
        <f t="shared" si="10"/>
        <v>盗贼</v>
      </c>
      <c r="F152" s="41" t="str">
        <f t="shared" si="11"/>
        <v>盗贼8</v>
      </c>
      <c r="G152" t="str">
        <f ca="1">IF(F152=Player&amp;ProfessionLV,COUNTIF(F$7:F152,Player&amp;ProfessionLV),"")</f>
        <v/>
      </c>
      <c r="H152" s="40" t="str">
        <f t="shared" si="12"/>
        <v>武器C119</v>
      </c>
    </row>
    <row r="153" spans="3:8" ht="15.75" x14ac:dyDescent="0.3">
      <c r="C153" t="s">
        <v>276</v>
      </c>
      <c r="D153">
        <f t="shared" si="9"/>
        <v>8</v>
      </c>
      <c r="E153" s="40" t="str">
        <f t="shared" si="10"/>
        <v>养羊师</v>
      </c>
      <c r="F153" s="41" t="str">
        <f t="shared" si="11"/>
        <v>养羊师8</v>
      </c>
      <c r="G153" t="str">
        <f ca="1">IF(F153=Player&amp;ProfessionLV,COUNTIF(F$7:F153,Player&amp;ProfessionLV),"")</f>
        <v/>
      </c>
      <c r="H153" s="40" t="str">
        <f t="shared" si="12"/>
        <v>武器C120</v>
      </c>
    </row>
    <row r="154" spans="3:8" ht="15.75" x14ac:dyDescent="0.3">
      <c r="C154" t="s">
        <v>277</v>
      </c>
      <c r="D154">
        <f t="shared" si="9"/>
        <v>8</v>
      </c>
      <c r="E154" s="40" t="str">
        <f t="shared" si="10"/>
        <v>吟游诗人</v>
      </c>
      <c r="F154" s="41" t="str">
        <f t="shared" si="11"/>
        <v>吟游诗人8</v>
      </c>
      <c r="G154" t="str">
        <f ca="1">IF(F154=Player&amp;ProfessionLV,COUNTIF(F$7:F154,Player&amp;ProfessionLV),"")</f>
        <v/>
      </c>
      <c r="H154" s="40" t="str">
        <f t="shared" si="12"/>
        <v>武器C121</v>
      </c>
    </row>
    <row r="155" spans="3:8" ht="15.75" x14ac:dyDescent="0.3">
      <c r="C155" t="s">
        <v>278</v>
      </c>
      <c r="D155">
        <f t="shared" si="9"/>
        <v>8</v>
      </c>
      <c r="E155" s="40" t="str">
        <f t="shared" si="10"/>
        <v>滑稽师</v>
      </c>
      <c r="F155" s="41" t="str">
        <f t="shared" si="11"/>
        <v>滑稽师8</v>
      </c>
      <c r="G155" t="str">
        <f ca="1">IF(F155=Player&amp;ProfessionLV,COUNTIF(F$7:F155,Player&amp;ProfessionLV),"")</f>
        <v/>
      </c>
      <c r="H155" s="40" t="str">
        <f t="shared" si="12"/>
        <v>武器C122</v>
      </c>
    </row>
    <row r="156" spans="3:8" ht="15.75" x14ac:dyDescent="0.3">
      <c r="C156" t="s">
        <v>279</v>
      </c>
      <c r="D156">
        <f t="shared" si="9"/>
        <v>8</v>
      </c>
      <c r="E156" s="40" t="str">
        <f t="shared" si="10"/>
        <v>水手</v>
      </c>
      <c r="F156" s="41" t="str">
        <f t="shared" si="11"/>
        <v>水手8</v>
      </c>
      <c r="G156" t="str">
        <f ca="1">IF(F156=Player&amp;ProfessionLV,COUNTIF(F$7:F156,Player&amp;ProfessionLV),"")</f>
        <v/>
      </c>
      <c r="H156" s="40" t="str">
        <f t="shared" si="12"/>
        <v>武器C123</v>
      </c>
    </row>
    <row r="157" spans="3:8" ht="15.75" x14ac:dyDescent="0.3">
      <c r="C157" t="s">
        <v>280</v>
      </c>
      <c r="D157">
        <f t="shared" si="9"/>
        <v>8</v>
      </c>
      <c r="E157" s="40" t="str">
        <f t="shared" si="10"/>
        <v>战斗大师</v>
      </c>
      <c r="F157" s="41" t="str">
        <f t="shared" si="11"/>
        <v>战斗大师8</v>
      </c>
      <c r="G157" t="str">
        <f ca="1">IF(F157=Player&amp;ProfessionLV,COUNTIF(F$7:F157,Player&amp;ProfessionLV),"")</f>
        <v/>
      </c>
      <c r="H157" s="40" t="str">
        <f t="shared" si="12"/>
        <v>武器C124</v>
      </c>
    </row>
    <row r="158" spans="3:8" ht="15.75" x14ac:dyDescent="0.3">
      <c r="C158" t="s">
        <v>281</v>
      </c>
      <c r="D158">
        <f t="shared" si="9"/>
        <v>8</v>
      </c>
      <c r="E158" s="40" t="str">
        <f t="shared" si="10"/>
        <v>魔法战士</v>
      </c>
      <c r="F158" s="41" t="str">
        <f t="shared" si="11"/>
        <v>魔法战士8</v>
      </c>
      <c r="G158" t="str">
        <f ca="1">IF(F158=Player&amp;ProfessionLV,COUNTIF(F$7:F158,Player&amp;ProfessionLV),"")</f>
        <v/>
      </c>
      <c r="H158" s="40" t="str">
        <f t="shared" si="12"/>
        <v>武器C125</v>
      </c>
    </row>
    <row r="159" spans="3:8" ht="15.75" x14ac:dyDescent="0.3">
      <c r="C159" t="s">
        <v>282</v>
      </c>
      <c r="D159">
        <f t="shared" si="9"/>
        <v>8</v>
      </c>
      <c r="E159" s="40" t="str">
        <f t="shared" si="10"/>
        <v>圣骑士</v>
      </c>
      <c r="F159" s="41" t="str">
        <f t="shared" si="11"/>
        <v>圣骑士8</v>
      </c>
      <c r="G159" t="str">
        <f ca="1">IF(F159=Player&amp;ProfessionLV,COUNTIF(F$7:F159,Player&amp;ProfessionLV),"")</f>
        <v/>
      </c>
      <c r="H159" s="40" t="str">
        <f t="shared" si="12"/>
        <v>武器C126</v>
      </c>
    </row>
    <row r="160" spans="3:8" ht="15.75" x14ac:dyDescent="0.3">
      <c r="C160" t="s">
        <v>283</v>
      </c>
      <c r="D160">
        <f t="shared" si="9"/>
        <v>8</v>
      </c>
      <c r="E160" s="40" t="str">
        <f t="shared" si="10"/>
        <v>贤者</v>
      </c>
      <c r="F160" s="41" t="str">
        <f t="shared" si="11"/>
        <v>贤者8</v>
      </c>
      <c r="G160" t="str">
        <f ca="1">IF(F160=Player&amp;ProfessionLV,COUNTIF(F$7:F160,Player&amp;ProfessionLV),"")</f>
        <v/>
      </c>
      <c r="H160" s="40" t="str">
        <f t="shared" si="12"/>
        <v>武器C127</v>
      </c>
    </row>
    <row r="161" spans="3:8" ht="15.75" x14ac:dyDescent="0.3">
      <c r="C161" t="s">
        <v>284</v>
      </c>
      <c r="D161">
        <f t="shared" si="9"/>
        <v>8</v>
      </c>
      <c r="E161" s="40" t="str">
        <f t="shared" si="10"/>
        <v>魔物猎人</v>
      </c>
      <c r="F161" s="41" t="str">
        <f t="shared" si="11"/>
        <v>魔物猎人8</v>
      </c>
      <c r="G161" t="str">
        <f ca="1">IF(F161=Player&amp;ProfessionLV,COUNTIF(F$7:F161,Player&amp;ProfessionLV),"")</f>
        <v/>
      </c>
      <c r="H161" s="40" t="str">
        <f t="shared" si="12"/>
        <v>武器C128</v>
      </c>
    </row>
    <row r="162" spans="3:8" ht="15.75" x14ac:dyDescent="0.3">
      <c r="C162" t="s">
        <v>285</v>
      </c>
      <c r="D162">
        <f t="shared" si="9"/>
        <v>8</v>
      </c>
      <c r="E162" s="40" t="str">
        <f t="shared" si="10"/>
        <v>海贼</v>
      </c>
      <c r="F162" s="41" t="str">
        <f t="shared" si="11"/>
        <v>海贼8</v>
      </c>
      <c r="G162" t="str">
        <f ca="1">IF(F162=Player&amp;ProfessionLV,COUNTIF(F$7:F162,Player&amp;ProfessionLV),"")</f>
        <v/>
      </c>
      <c r="H162" s="40" t="str">
        <f t="shared" si="12"/>
        <v>武器C129</v>
      </c>
    </row>
    <row r="163" spans="3:8" ht="15.75" x14ac:dyDescent="0.3">
      <c r="C163" t="s">
        <v>286</v>
      </c>
      <c r="D163">
        <f t="shared" si="9"/>
        <v>8</v>
      </c>
      <c r="E163" s="40" t="str">
        <f t="shared" si="10"/>
        <v>超级明星</v>
      </c>
      <c r="F163" s="41" t="str">
        <f t="shared" si="11"/>
        <v>超级明星8</v>
      </c>
      <c r="G163" t="str">
        <f ca="1">IF(F163=Player&amp;ProfessionLV,COUNTIF(F$7:F163,Player&amp;ProfessionLV),"")</f>
        <v/>
      </c>
      <c r="H163" s="40" t="str">
        <f t="shared" si="12"/>
        <v>武器C130</v>
      </c>
    </row>
    <row r="164" spans="3:8" ht="15.75" x14ac:dyDescent="0.3">
      <c r="C164" t="s">
        <v>287</v>
      </c>
      <c r="D164">
        <f t="shared" si="9"/>
        <v>8</v>
      </c>
      <c r="E164" s="40" t="str">
        <f t="shared" si="10"/>
        <v>天地雷鳴士</v>
      </c>
      <c r="F164" s="41" t="str">
        <f t="shared" si="11"/>
        <v>天地雷鳴士8</v>
      </c>
      <c r="G164" t="str">
        <f ca="1">IF(F164=Player&amp;ProfessionLV,COUNTIF(F$7:F164,Player&amp;ProfessionLV),"")</f>
        <v/>
      </c>
      <c r="H164" s="40" t="str">
        <f t="shared" si="12"/>
        <v>武器C131</v>
      </c>
    </row>
    <row r="165" spans="3:8" ht="15.75" x14ac:dyDescent="0.3">
      <c r="C165" t="s">
        <v>288</v>
      </c>
      <c r="D165">
        <f t="shared" si="9"/>
        <v>8</v>
      </c>
      <c r="E165" s="40" t="str">
        <f t="shared" si="10"/>
        <v>神之手</v>
      </c>
      <c r="F165" s="41" t="str">
        <f t="shared" si="11"/>
        <v>神之手8</v>
      </c>
      <c r="G165" t="str">
        <f ca="1">IF(F165=Player&amp;ProfessionLV,COUNTIF(F$7:F165,Player&amp;ProfessionLV),"")</f>
        <v/>
      </c>
      <c r="H165" s="40" t="str">
        <f t="shared" si="12"/>
        <v>武器C132</v>
      </c>
    </row>
    <row r="166" spans="3:8" ht="15.75" x14ac:dyDescent="0.3">
      <c r="C166" t="s">
        <v>289</v>
      </c>
      <c r="D166">
        <f t="shared" si="9"/>
        <v>8</v>
      </c>
      <c r="E166" s="40" t="str">
        <f t="shared" si="10"/>
        <v>勇者</v>
      </c>
      <c r="F166" s="41" t="str">
        <f t="shared" si="11"/>
        <v>勇者8</v>
      </c>
      <c r="G166" t="str">
        <f ca="1">IF(F166=Player&amp;ProfessionLV,COUNTIF(F$7:F166,Player&amp;ProfessionLV),"")</f>
        <v/>
      </c>
      <c r="H166" s="40" t="str">
        <f t="shared" si="12"/>
        <v>武器C133</v>
      </c>
    </row>
    <row r="167" spans="3:8" ht="15.75" x14ac:dyDescent="0.3">
      <c r="C167" t="s">
        <v>290</v>
      </c>
      <c r="D167">
        <f t="shared" si="9"/>
        <v>9</v>
      </c>
      <c r="E167" s="40" t="str">
        <f t="shared" si="10"/>
        <v>战士</v>
      </c>
      <c r="F167" s="41" t="str">
        <f t="shared" si="11"/>
        <v>战士9</v>
      </c>
      <c r="G167" t="str">
        <f ca="1">IF(F167=Player&amp;ProfessionLV,COUNTIF(F$7:F167,Player&amp;ProfessionLV),"")</f>
        <v/>
      </c>
      <c r="H167" s="40" t="str">
        <f t="shared" si="12"/>
        <v>武器C134</v>
      </c>
    </row>
    <row r="168" spans="3:8" ht="15.75" x14ac:dyDescent="0.3">
      <c r="C168" t="s">
        <v>291</v>
      </c>
      <c r="D168">
        <f t="shared" si="9"/>
        <v>9</v>
      </c>
      <c r="E168" s="40" t="str">
        <f t="shared" si="10"/>
        <v>武斗家</v>
      </c>
      <c r="F168" s="41" t="str">
        <f t="shared" si="11"/>
        <v>武斗家9</v>
      </c>
      <c r="G168" t="str">
        <f ca="1">IF(F168=Player&amp;ProfessionLV,COUNTIF(F$7:F168,Player&amp;ProfessionLV),"")</f>
        <v/>
      </c>
      <c r="H168" s="40" t="str">
        <f t="shared" si="12"/>
        <v>武器C135</v>
      </c>
    </row>
    <row r="169" spans="3:8" ht="15.75" x14ac:dyDescent="0.3">
      <c r="C169" t="s">
        <v>292</v>
      </c>
      <c r="D169">
        <f t="shared" si="9"/>
        <v>9</v>
      </c>
      <c r="E169" s="40" t="str">
        <f t="shared" si="10"/>
        <v>魔法师</v>
      </c>
      <c r="F169" s="41" t="str">
        <f t="shared" si="11"/>
        <v>魔法师9</v>
      </c>
      <c r="G169" t="str">
        <f ca="1">IF(F169=Player&amp;ProfessionLV,COUNTIF(F$7:F169,Player&amp;ProfessionLV),"")</f>
        <v/>
      </c>
      <c r="H169" s="40" t="str">
        <f t="shared" si="12"/>
        <v>武器C136</v>
      </c>
    </row>
    <row r="170" spans="3:8" ht="15.75" x14ac:dyDescent="0.3">
      <c r="C170" t="s">
        <v>293</v>
      </c>
      <c r="D170">
        <f t="shared" si="9"/>
        <v>9</v>
      </c>
      <c r="E170" s="40" t="str">
        <f t="shared" si="10"/>
        <v>僧侣</v>
      </c>
      <c r="F170" s="41" t="str">
        <f t="shared" si="11"/>
        <v>僧侣9</v>
      </c>
      <c r="G170" t="str">
        <f ca="1">IF(F170=Player&amp;ProfessionLV,COUNTIF(F$7:F170,Player&amp;ProfessionLV),"")</f>
        <v/>
      </c>
      <c r="H170" s="40" t="str">
        <f t="shared" si="12"/>
        <v>武器C137</v>
      </c>
    </row>
    <row r="171" spans="3:8" ht="15.75" x14ac:dyDescent="0.3">
      <c r="C171" t="s">
        <v>294</v>
      </c>
      <c r="D171">
        <f t="shared" si="9"/>
        <v>9</v>
      </c>
      <c r="E171" s="40" t="str">
        <f t="shared" si="10"/>
        <v>舞师</v>
      </c>
      <c r="F171" s="41" t="str">
        <f t="shared" si="11"/>
        <v>舞师9</v>
      </c>
      <c r="G171" t="str">
        <f ca="1">IF(F171=Player&amp;ProfessionLV,COUNTIF(F$7:F171,Player&amp;ProfessionLV),"")</f>
        <v/>
      </c>
      <c r="H171" s="40" t="str">
        <f t="shared" si="12"/>
        <v>武器C138</v>
      </c>
    </row>
    <row r="172" spans="3:8" ht="15.75" x14ac:dyDescent="0.3">
      <c r="C172" t="s">
        <v>295</v>
      </c>
      <c r="D172">
        <f t="shared" si="9"/>
        <v>9</v>
      </c>
      <c r="E172" s="40" t="str">
        <f t="shared" si="10"/>
        <v>盗贼</v>
      </c>
      <c r="F172" s="41" t="str">
        <f t="shared" si="11"/>
        <v>盗贼9</v>
      </c>
      <c r="G172" t="str">
        <f ca="1">IF(F172=Player&amp;ProfessionLV,COUNTIF(F$7:F172,Player&amp;ProfessionLV),"")</f>
        <v/>
      </c>
      <c r="H172" s="40" t="str">
        <f t="shared" si="12"/>
        <v>武器C139</v>
      </c>
    </row>
    <row r="173" spans="3:8" ht="15.75" x14ac:dyDescent="0.3">
      <c r="C173" t="s">
        <v>296</v>
      </c>
      <c r="D173">
        <f t="shared" si="9"/>
        <v>9</v>
      </c>
      <c r="E173" s="40" t="str">
        <f t="shared" si="10"/>
        <v>养羊师</v>
      </c>
      <c r="F173" s="41" t="str">
        <f t="shared" si="11"/>
        <v>养羊师9</v>
      </c>
      <c r="G173" t="str">
        <f ca="1">IF(F173=Player&amp;ProfessionLV,COUNTIF(F$7:F173,Player&amp;ProfessionLV),"")</f>
        <v/>
      </c>
      <c r="H173" s="40" t="str">
        <f t="shared" si="12"/>
        <v>武器C140</v>
      </c>
    </row>
    <row r="174" spans="3:8" ht="15.75" x14ac:dyDescent="0.3">
      <c r="C174" t="s">
        <v>297</v>
      </c>
      <c r="D174">
        <f t="shared" si="9"/>
        <v>9</v>
      </c>
      <c r="E174" s="40" t="str">
        <f t="shared" si="10"/>
        <v>吟游诗人</v>
      </c>
      <c r="F174" s="41" t="str">
        <f t="shared" si="11"/>
        <v>吟游诗人9</v>
      </c>
      <c r="G174" t="str">
        <f ca="1">IF(F174=Player&amp;ProfessionLV,COUNTIF(F$7:F174,Player&amp;ProfessionLV),"")</f>
        <v/>
      </c>
      <c r="H174" s="40" t="str">
        <f t="shared" si="12"/>
        <v>武器C141</v>
      </c>
    </row>
    <row r="175" spans="3:8" ht="15.75" x14ac:dyDescent="0.3">
      <c r="C175" t="s">
        <v>298</v>
      </c>
      <c r="D175">
        <f t="shared" si="9"/>
        <v>9</v>
      </c>
      <c r="E175" s="40" t="str">
        <f t="shared" si="10"/>
        <v>滑稽师</v>
      </c>
      <c r="F175" s="41" t="str">
        <f t="shared" si="11"/>
        <v>滑稽师9</v>
      </c>
      <c r="G175" t="str">
        <f ca="1">IF(F175=Player&amp;ProfessionLV,COUNTIF(F$7:F175,Player&amp;ProfessionLV),"")</f>
        <v/>
      </c>
      <c r="H175" s="40" t="str">
        <f t="shared" si="12"/>
        <v>武器C142</v>
      </c>
    </row>
    <row r="176" spans="3:8" ht="15.75" x14ac:dyDescent="0.3">
      <c r="C176" t="s">
        <v>299</v>
      </c>
      <c r="D176">
        <f t="shared" ref="D176:D239" si="13">D156+1</f>
        <v>9</v>
      </c>
      <c r="E176" s="40" t="str">
        <f t="shared" ref="E176:E239" si="14">E156</f>
        <v>水手</v>
      </c>
      <c r="F176" s="41" t="str">
        <f t="shared" si="11"/>
        <v>水手9</v>
      </c>
      <c r="G176" t="str">
        <f ca="1">IF(F176=Player&amp;ProfessionLV,COUNTIF(F$7:F176,Player&amp;ProfessionLV),"")</f>
        <v/>
      </c>
      <c r="H176" s="40" t="str">
        <f t="shared" si="12"/>
        <v>武器C143</v>
      </c>
    </row>
    <row r="177" spans="3:8" ht="15.75" x14ac:dyDescent="0.3">
      <c r="C177" t="s">
        <v>300</v>
      </c>
      <c r="D177">
        <f t="shared" si="13"/>
        <v>9</v>
      </c>
      <c r="E177" s="40" t="str">
        <f t="shared" si="14"/>
        <v>战斗大师</v>
      </c>
      <c r="F177" s="41" t="str">
        <f t="shared" si="11"/>
        <v>战斗大师9</v>
      </c>
      <c r="G177" t="str">
        <f ca="1">IF(F177=Player&amp;ProfessionLV,COUNTIF(F$7:F177,Player&amp;ProfessionLV),"")</f>
        <v/>
      </c>
      <c r="H177" s="40" t="str">
        <f t="shared" si="12"/>
        <v>武器C144</v>
      </c>
    </row>
    <row r="178" spans="3:8" ht="15.75" x14ac:dyDescent="0.3">
      <c r="C178" t="s">
        <v>301</v>
      </c>
      <c r="D178">
        <f t="shared" si="13"/>
        <v>9</v>
      </c>
      <c r="E178" s="40" t="str">
        <f t="shared" si="14"/>
        <v>魔法战士</v>
      </c>
      <c r="F178" s="41" t="str">
        <f t="shared" si="11"/>
        <v>魔法战士9</v>
      </c>
      <c r="G178" t="str">
        <f ca="1">IF(F178=Player&amp;ProfessionLV,COUNTIF(F$7:F178,Player&amp;ProfessionLV),"")</f>
        <v/>
      </c>
      <c r="H178" s="40" t="str">
        <f t="shared" si="12"/>
        <v>武器C145</v>
      </c>
    </row>
    <row r="179" spans="3:8" ht="15.75" x14ac:dyDescent="0.3">
      <c r="C179" t="s">
        <v>302</v>
      </c>
      <c r="D179">
        <f t="shared" si="13"/>
        <v>9</v>
      </c>
      <c r="E179" s="40" t="str">
        <f t="shared" si="14"/>
        <v>圣骑士</v>
      </c>
      <c r="F179" s="41" t="str">
        <f t="shared" si="11"/>
        <v>圣骑士9</v>
      </c>
      <c r="G179" t="str">
        <f ca="1">IF(F179=Player&amp;ProfessionLV,COUNTIF(F$7:F179,Player&amp;ProfessionLV),"")</f>
        <v/>
      </c>
      <c r="H179" s="40" t="str">
        <f t="shared" si="12"/>
        <v>武器C146</v>
      </c>
    </row>
    <row r="180" spans="3:8" ht="15.75" x14ac:dyDescent="0.3">
      <c r="C180" t="s">
        <v>303</v>
      </c>
      <c r="D180">
        <f t="shared" si="13"/>
        <v>9</v>
      </c>
      <c r="E180" s="40" t="str">
        <f t="shared" si="14"/>
        <v>贤者</v>
      </c>
      <c r="F180" s="41" t="str">
        <f t="shared" si="11"/>
        <v>贤者9</v>
      </c>
      <c r="G180" t="str">
        <f ca="1">IF(F180=Player&amp;ProfessionLV,COUNTIF(F$7:F180,Player&amp;ProfessionLV),"")</f>
        <v/>
      </c>
      <c r="H180" s="40" t="str">
        <f t="shared" si="12"/>
        <v>武器C147</v>
      </c>
    </row>
    <row r="181" spans="3:8" ht="15.75" x14ac:dyDescent="0.3">
      <c r="C181" t="s">
        <v>304</v>
      </c>
      <c r="D181">
        <f t="shared" si="13"/>
        <v>9</v>
      </c>
      <c r="E181" s="40" t="str">
        <f t="shared" si="14"/>
        <v>魔物猎人</v>
      </c>
      <c r="F181" s="41" t="str">
        <f t="shared" si="11"/>
        <v>魔物猎人9</v>
      </c>
      <c r="G181" t="str">
        <f ca="1">IF(F181=Player&amp;ProfessionLV,COUNTIF(F$7:F181,Player&amp;ProfessionLV),"")</f>
        <v/>
      </c>
      <c r="H181" s="40" t="str">
        <f t="shared" si="12"/>
        <v>武器C148</v>
      </c>
    </row>
    <row r="182" spans="3:8" ht="15.75" x14ac:dyDescent="0.3">
      <c r="C182" t="s">
        <v>305</v>
      </c>
      <c r="D182">
        <f t="shared" si="13"/>
        <v>9</v>
      </c>
      <c r="E182" s="40" t="str">
        <f t="shared" si="14"/>
        <v>海贼</v>
      </c>
      <c r="F182" s="41" t="str">
        <f t="shared" si="11"/>
        <v>海贼9</v>
      </c>
      <c r="G182" t="str">
        <f ca="1">IF(F182=Player&amp;ProfessionLV,COUNTIF(F$7:F182,Player&amp;ProfessionLV),"")</f>
        <v/>
      </c>
      <c r="H182" s="40" t="str">
        <f t="shared" si="12"/>
        <v>武器C149</v>
      </c>
    </row>
    <row r="183" spans="3:8" ht="15.75" x14ac:dyDescent="0.3">
      <c r="C183" t="s">
        <v>306</v>
      </c>
      <c r="D183">
        <f t="shared" si="13"/>
        <v>9</v>
      </c>
      <c r="E183" s="40" t="str">
        <f t="shared" si="14"/>
        <v>超级明星</v>
      </c>
      <c r="F183" s="41" t="str">
        <f t="shared" si="11"/>
        <v>超级明星9</v>
      </c>
      <c r="G183" t="str">
        <f ca="1">IF(F183=Player&amp;ProfessionLV,COUNTIF(F$7:F183,Player&amp;ProfessionLV),"")</f>
        <v/>
      </c>
      <c r="H183" s="40" t="str">
        <f t="shared" si="12"/>
        <v>武器C150</v>
      </c>
    </row>
    <row r="184" spans="3:8" ht="15.75" x14ac:dyDescent="0.3">
      <c r="C184" t="s">
        <v>307</v>
      </c>
      <c r="D184">
        <f t="shared" si="13"/>
        <v>9</v>
      </c>
      <c r="E184" s="40" t="str">
        <f t="shared" si="14"/>
        <v>天地雷鳴士</v>
      </c>
      <c r="F184" s="41" t="str">
        <f t="shared" si="11"/>
        <v>天地雷鳴士9</v>
      </c>
      <c r="G184" t="str">
        <f ca="1">IF(F184=Player&amp;ProfessionLV,COUNTIF(F$7:F184,Player&amp;ProfessionLV),"")</f>
        <v/>
      </c>
      <c r="H184" s="40" t="str">
        <f t="shared" si="12"/>
        <v>武器C151</v>
      </c>
    </row>
    <row r="185" spans="3:8" ht="15.75" x14ac:dyDescent="0.3">
      <c r="C185" t="s">
        <v>308</v>
      </c>
      <c r="D185">
        <f t="shared" si="13"/>
        <v>9</v>
      </c>
      <c r="E185" s="40" t="str">
        <f t="shared" si="14"/>
        <v>神之手</v>
      </c>
      <c r="F185" s="41" t="str">
        <f t="shared" si="11"/>
        <v>神之手9</v>
      </c>
      <c r="G185" t="str">
        <f ca="1">IF(F185=Player&amp;ProfessionLV,COUNTIF(F$7:F185,Player&amp;ProfessionLV),"")</f>
        <v/>
      </c>
      <c r="H185" s="40" t="str">
        <f t="shared" si="12"/>
        <v>武器C152</v>
      </c>
    </row>
    <row r="186" spans="3:8" ht="15.75" x14ac:dyDescent="0.3">
      <c r="C186" t="s">
        <v>309</v>
      </c>
      <c r="D186">
        <f t="shared" si="13"/>
        <v>9</v>
      </c>
      <c r="E186" s="40" t="str">
        <f t="shared" si="14"/>
        <v>勇者</v>
      </c>
      <c r="F186" s="41" t="str">
        <f t="shared" si="11"/>
        <v>勇者9</v>
      </c>
      <c r="G186" t="str">
        <f ca="1">IF(F186=Player&amp;ProfessionLV,COUNTIF(F$7:F186,Player&amp;ProfessionLV),"")</f>
        <v/>
      </c>
      <c r="H186" s="40" t="str">
        <f t="shared" si="12"/>
        <v>武器C153</v>
      </c>
    </row>
    <row r="187" spans="3:8" ht="15.75" x14ac:dyDescent="0.3">
      <c r="C187" t="s">
        <v>310</v>
      </c>
      <c r="D187">
        <f t="shared" si="13"/>
        <v>10</v>
      </c>
      <c r="E187" s="40" t="str">
        <f t="shared" si="14"/>
        <v>战士</v>
      </c>
      <c r="F187" s="41" t="str">
        <f t="shared" si="11"/>
        <v>战士10</v>
      </c>
      <c r="G187" t="str">
        <f ca="1">IF(F187=Player&amp;ProfessionLV,COUNTIF(F$7:F187,Player&amp;ProfessionLV),"")</f>
        <v/>
      </c>
      <c r="H187" s="40" t="str">
        <f t="shared" si="12"/>
        <v>武器C154</v>
      </c>
    </row>
    <row r="188" spans="3:8" ht="15.75" x14ac:dyDescent="0.3">
      <c r="C188" t="s">
        <v>311</v>
      </c>
      <c r="D188">
        <f t="shared" si="13"/>
        <v>10</v>
      </c>
      <c r="E188" s="40" t="str">
        <f t="shared" si="14"/>
        <v>武斗家</v>
      </c>
      <c r="F188" s="41" t="str">
        <f t="shared" si="11"/>
        <v>武斗家10</v>
      </c>
      <c r="G188" t="str">
        <f ca="1">IF(F188=Player&amp;ProfessionLV,COUNTIF(F$7:F188,Player&amp;ProfessionLV),"")</f>
        <v/>
      </c>
      <c r="H188" s="40" t="str">
        <f t="shared" si="12"/>
        <v>武器C155</v>
      </c>
    </row>
    <row r="189" spans="3:8" ht="15.75" x14ac:dyDescent="0.3">
      <c r="C189" t="s">
        <v>312</v>
      </c>
      <c r="D189">
        <f t="shared" si="13"/>
        <v>10</v>
      </c>
      <c r="E189" s="40" t="str">
        <f t="shared" si="14"/>
        <v>魔法师</v>
      </c>
      <c r="F189" s="41" t="str">
        <f t="shared" si="11"/>
        <v>魔法师10</v>
      </c>
      <c r="G189" t="str">
        <f ca="1">IF(F189=Player&amp;ProfessionLV,COUNTIF(F$7:F189,Player&amp;ProfessionLV),"")</f>
        <v/>
      </c>
      <c r="H189" s="40" t="str">
        <f t="shared" si="12"/>
        <v>武器C156</v>
      </c>
    </row>
    <row r="190" spans="3:8" ht="15.75" x14ac:dyDescent="0.3">
      <c r="C190" t="s">
        <v>313</v>
      </c>
      <c r="D190">
        <f t="shared" si="13"/>
        <v>10</v>
      </c>
      <c r="E190" s="40" t="str">
        <f t="shared" si="14"/>
        <v>僧侣</v>
      </c>
      <c r="F190" s="41" t="str">
        <f t="shared" si="11"/>
        <v>僧侣10</v>
      </c>
      <c r="G190" t="str">
        <f ca="1">IF(F190=Player&amp;ProfessionLV,COUNTIF(F$7:F190,Player&amp;ProfessionLV),"")</f>
        <v/>
      </c>
      <c r="H190" s="40" t="str">
        <f t="shared" si="12"/>
        <v>武器C157</v>
      </c>
    </row>
    <row r="191" spans="3:8" ht="15.75" x14ac:dyDescent="0.3">
      <c r="C191" t="s">
        <v>314</v>
      </c>
      <c r="D191">
        <f t="shared" si="13"/>
        <v>10</v>
      </c>
      <c r="E191" s="40" t="str">
        <f t="shared" si="14"/>
        <v>舞师</v>
      </c>
      <c r="F191" s="41" t="str">
        <f t="shared" si="11"/>
        <v>舞师10</v>
      </c>
      <c r="G191" t="str">
        <f ca="1">IF(F191=Player&amp;ProfessionLV,COUNTIF(F$7:F191,Player&amp;ProfessionLV),"")</f>
        <v/>
      </c>
      <c r="H191" s="40" t="str">
        <f t="shared" si="12"/>
        <v>武器C158</v>
      </c>
    </row>
    <row r="192" spans="3:8" ht="15.75" x14ac:dyDescent="0.3">
      <c r="C192" t="s">
        <v>315</v>
      </c>
      <c r="D192">
        <f t="shared" si="13"/>
        <v>10</v>
      </c>
      <c r="E192" s="40" t="str">
        <f t="shared" si="14"/>
        <v>盗贼</v>
      </c>
      <c r="F192" s="41" t="str">
        <f t="shared" si="11"/>
        <v>盗贼10</v>
      </c>
      <c r="G192" t="str">
        <f ca="1">IF(F192=Player&amp;ProfessionLV,COUNTIF(F$7:F192,Player&amp;ProfessionLV),"")</f>
        <v/>
      </c>
      <c r="H192" s="40" t="str">
        <f t="shared" si="12"/>
        <v>武器C159</v>
      </c>
    </row>
    <row r="193" spans="3:8" ht="15.75" x14ac:dyDescent="0.3">
      <c r="C193" t="s">
        <v>316</v>
      </c>
      <c r="D193">
        <f t="shared" si="13"/>
        <v>10</v>
      </c>
      <c r="E193" s="40" t="str">
        <f t="shared" si="14"/>
        <v>养羊师</v>
      </c>
      <c r="F193" s="41" t="str">
        <f t="shared" si="11"/>
        <v>养羊师10</v>
      </c>
      <c r="G193" t="str">
        <f ca="1">IF(F193=Player&amp;ProfessionLV,COUNTIF(F$7:F193,Player&amp;ProfessionLV),"")</f>
        <v/>
      </c>
      <c r="H193" s="40" t="str">
        <f t="shared" si="12"/>
        <v>武器C160</v>
      </c>
    </row>
    <row r="194" spans="3:8" ht="15.75" x14ac:dyDescent="0.3">
      <c r="C194" t="s">
        <v>317</v>
      </c>
      <c r="D194">
        <f t="shared" si="13"/>
        <v>10</v>
      </c>
      <c r="E194" s="40" t="str">
        <f t="shared" si="14"/>
        <v>吟游诗人</v>
      </c>
      <c r="F194" s="41" t="str">
        <f t="shared" si="11"/>
        <v>吟游诗人10</v>
      </c>
      <c r="G194" t="str">
        <f ca="1">IF(F194=Player&amp;ProfessionLV,COUNTIF(F$7:F194,Player&amp;ProfessionLV),"")</f>
        <v/>
      </c>
      <c r="H194" s="40" t="str">
        <f t="shared" si="12"/>
        <v>武器C161</v>
      </c>
    </row>
    <row r="195" spans="3:8" ht="15.75" x14ac:dyDescent="0.3">
      <c r="C195" t="s">
        <v>318</v>
      </c>
      <c r="D195">
        <f t="shared" si="13"/>
        <v>10</v>
      </c>
      <c r="E195" s="40" t="str">
        <f t="shared" si="14"/>
        <v>滑稽师</v>
      </c>
      <c r="F195" s="41" t="str">
        <f t="shared" si="11"/>
        <v>滑稽师10</v>
      </c>
      <c r="G195" t="str">
        <f ca="1">IF(F195=Player&amp;ProfessionLV,COUNTIF(F$7:F195,Player&amp;ProfessionLV),"")</f>
        <v/>
      </c>
      <c r="H195" s="40" t="str">
        <f t="shared" si="12"/>
        <v>武器C162</v>
      </c>
    </row>
    <row r="196" spans="3:8" ht="15.75" x14ac:dyDescent="0.3">
      <c r="C196" t="s">
        <v>319</v>
      </c>
      <c r="D196">
        <f t="shared" si="13"/>
        <v>10</v>
      </c>
      <c r="E196" s="40" t="str">
        <f t="shared" si="14"/>
        <v>水手</v>
      </c>
      <c r="F196" s="41" t="str">
        <f t="shared" si="11"/>
        <v>水手10</v>
      </c>
      <c r="G196" t="str">
        <f ca="1">IF(F196=Player&amp;ProfessionLV,COUNTIF(F$7:F196,Player&amp;ProfessionLV),"")</f>
        <v/>
      </c>
      <c r="H196" s="40" t="str">
        <f t="shared" si="12"/>
        <v>武器C163</v>
      </c>
    </row>
    <row r="197" spans="3:8" ht="15.75" x14ac:dyDescent="0.3">
      <c r="C197" t="s">
        <v>320</v>
      </c>
      <c r="D197">
        <f t="shared" si="13"/>
        <v>10</v>
      </c>
      <c r="E197" s="40" t="str">
        <f t="shared" si="14"/>
        <v>战斗大师</v>
      </c>
      <c r="F197" s="41" t="str">
        <f t="shared" si="11"/>
        <v>战斗大师10</v>
      </c>
      <c r="G197" t="str">
        <f ca="1">IF(F197=Player&amp;ProfessionLV,COUNTIF(F$7:F197,Player&amp;ProfessionLV),"")</f>
        <v/>
      </c>
      <c r="H197" s="40" t="str">
        <f t="shared" si="12"/>
        <v>武器C164</v>
      </c>
    </row>
    <row r="198" spans="3:8" ht="15.75" x14ac:dyDescent="0.3">
      <c r="C198" t="s">
        <v>321</v>
      </c>
      <c r="D198">
        <f t="shared" si="13"/>
        <v>10</v>
      </c>
      <c r="E198" s="40" t="str">
        <f t="shared" si="14"/>
        <v>魔法战士</v>
      </c>
      <c r="F198" s="41" t="str">
        <f t="shared" si="11"/>
        <v>魔法战士10</v>
      </c>
      <c r="G198" t="str">
        <f ca="1">IF(F198=Player&amp;ProfessionLV,COUNTIF(F$7:F198,Player&amp;ProfessionLV),"")</f>
        <v/>
      </c>
      <c r="H198" s="40" t="str">
        <f t="shared" si="12"/>
        <v>武器C165</v>
      </c>
    </row>
    <row r="199" spans="3:8" ht="15.75" x14ac:dyDescent="0.3">
      <c r="C199" t="s">
        <v>322</v>
      </c>
      <c r="D199">
        <f t="shared" si="13"/>
        <v>10</v>
      </c>
      <c r="E199" s="40" t="str">
        <f t="shared" si="14"/>
        <v>圣骑士</v>
      </c>
      <c r="F199" s="41" t="str">
        <f t="shared" si="11"/>
        <v>圣骑士10</v>
      </c>
      <c r="G199" t="str">
        <f ca="1">IF(F199=Player&amp;ProfessionLV,COUNTIF(F$7:F199,Player&amp;ProfessionLV),"")</f>
        <v/>
      </c>
      <c r="H199" s="40" t="str">
        <f t="shared" si="12"/>
        <v>武器C166</v>
      </c>
    </row>
    <row r="200" spans="3:8" ht="15.75" x14ac:dyDescent="0.3">
      <c r="C200" t="s">
        <v>323</v>
      </c>
      <c r="D200">
        <f t="shared" si="13"/>
        <v>10</v>
      </c>
      <c r="E200" s="40" t="str">
        <f t="shared" si="14"/>
        <v>贤者</v>
      </c>
      <c r="F200" s="41" t="str">
        <f t="shared" ref="F200:F263" si="15">E200&amp;D200</f>
        <v>贤者10</v>
      </c>
      <c r="G200" t="str">
        <f ca="1">IF(F200=Player&amp;ProfessionLV,COUNTIF(F$7:F200,Player&amp;ProfessionLV),"")</f>
        <v/>
      </c>
      <c r="H200" s="40" t="str">
        <f t="shared" ref="H200:H263" si="16">C200</f>
        <v>武器C167</v>
      </c>
    </row>
    <row r="201" spans="3:8" ht="15.75" x14ac:dyDescent="0.3">
      <c r="C201" t="s">
        <v>324</v>
      </c>
      <c r="D201">
        <f t="shared" si="13"/>
        <v>10</v>
      </c>
      <c r="E201" s="40" t="str">
        <f t="shared" si="14"/>
        <v>魔物猎人</v>
      </c>
      <c r="F201" s="41" t="str">
        <f t="shared" si="15"/>
        <v>魔物猎人10</v>
      </c>
      <c r="G201" t="str">
        <f ca="1">IF(F201=Player&amp;ProfessionLV,COUNTIF(F$7:F201,Player&amp;ProfessionLV),"")</f>
        <v/>
      </c>
      <c r="H201" s="40" t="str">
        <f t="shared" si="16"/>
        <v>武器C168</v>
      </c>
    </row>
    <row r="202" spans="3:8" ht="15.75" x14ac:dyDescent="0.3">
      <c r="C202" t="s">
        <v>325</v>
      </c>
      <c r="D202">
        <f t="shared" si="13"/>
        <v>10</v>
      </c>
      <c r="E202" s="40" t="str">
        <f t="shared" si="14"/>
        <v>海贼</v>
      </c>
      <c r="F202" s="41" t="str">
        <f t="shared" si="15"/>
        <v>海贼10</v>
      </c>
      <c r="G202" t="str">
        <f ca="1">IF(F202=Player&amp;ProfessionLV,COUNTIF(F$7:F202,Player&amp;ProfessionLV),"")</f>
        <v/>
      </c>
      <c r="H202" s="40" t="str">
        <f t="shared" si="16"/>
        <v>武器C169</v>
      </c>
    </row>
    <row r="203" spans="3:8" ht="15.75" x14ac:dyDescent="0.3">
      <c r="C203" t="s">
        <v>326</v>
      </c>
      <c r="D203">
        <f t="shared" si="13"/>
        <v>10</v>
      </c>
      <c r="E203" s="40" t="str">
        <f t="shared" si="14"/>
        <v>超级明星</v>
      </c>
      <c r="F203" s="41" t="str">
        <f t="shared" si="15"/>
        <v>超级明星10</v>
      </c>
      <c r="G203" t="str">
        <f ca="1">IF(F203=Player&amp;ProfessionLV,COUNTIF(F$7:F203,Player&amp;ProfessionLV),"")</f>
        <v/>
      </c>
      <c r="H203" s="40" t="str">
        <f t="shared" si="16"/>
        <v>武器C170</v>
      </c>
    </row>
    <row r="204" spans="3:8" ht="15.75" x14ac:dyDescent="0.3">
      <c r="C204" t="s">
        <v>327</v>
      </c>
      <c r="D204">
        <f t="shared" si="13"/>
        <v>10</v>
      </c>
      <c r="E204" s="40" t="str">
        <f t="shared" si="14"/>
        <v>天地雷鳴士</v>
      </c>
      <c r="F204" s="41" t="str">
        <f t="shared" si="15"/>
        <v>天地雷鳴士10</v>
      </c>
      <c r="G204" t="str">
        <f ca="1">IF(F204=Player&amp;ProfessionLV,COUNTIF(F$7:F204,Player&amp;ProfessionLV),"")</f>
        <v/>
      </c>
      <c r="H204" s="40" t="str">
        <f t="shared" si="16"/>
        <v>武器C171</v>
      </c>
    </row>
    <row r="205" spans="3:8" ht="15.75" x14ac:dyDescent="0.3">
      <c r="C205" t="s">
        <v>328</v>
      </c>
      <c r="D205">
        <f t="shared" si="13"/>
        <v>10</v>
      </c>
      <c r="E205" s="40" t="str">
        <f t="shared" si="14"/>
        <v>神之手</v>
      </c>
      <c r="F205" s="41" t="str">
        <f t="shared" si="15"/>
        <v>神之手10</v>
      </c>
      <c r="G205" t="str">
        <f ca="1">IF(F205=Player&amp;ProfessionLV,COUNTIF(F$7:F205,Player&amp;ProfessionLV),"")</f>
        <v/>
      </c>
      <c r="H205" s="40" t="str">
        <f t="shared" si="16"/>
        <v>武器C172</v>
      </c>
    </row>
    <row r="206" spans="3:8" ht="15.75" x14ac:dyDescent="0.3">
      <c r="C206" t="s">
        <v>329</v>
      </c>
      <c r="D206">
        <f t="shared" si="13"/>
        <v>10</v>
      </c>
      <c r="E206" s="40" t="str">
        <f t="shared" si="14"/>
        <v>勇者</v>
      </c>
      <c r="F206" s="41" t="str">
        <f t="shared" si="15"/>
        <v>勇者10</v>
      </c>
      <c r="G206" t="str">
        <f ca="1">IF(F206=Player&amp;ProfessionLV,COUNTIF(F$7:F206,Player&amp;ProfessionLV),"")</f>
        <v/>
      </c>
      <c r="H206" s="40" t="str">
        <f t="shared" si="16"/>
        <v>武器C173</v>
      </c>
    </row>
    <row r="207" spans="3:8" ht="15.75" x14ac:dyDescent="0.3">
      <c r="C207" t="s">
        <v>330</v>
      </c>
      <c r="D207">
        <f t="shared" si="13"/>
        <v>11</v>
      </c>
      <c r="E207" s="40" t="str">
        <f t="shared" si="14"/>
        <v>战士</v>
      </c>
      <c r="F207" s="41" t="str">
        <f t="shared" si="15"/>
        <v>战士11</v>
      </c>
      <c r="G207" t="str">
        <f ca="1">IF(F207=Player&amp;ProfessionLV,COUNTIF(F$7:F207,Player&amp;ProfessionLV),"")</f>
        <v/>
      </c>
      <c r="H207" s="40" t="str">
        <f t="shared" si="16"/>
        <v>武器C174</v>
      </c>
    </row>
    <row r="208" spans="3:8" ht="15.75" x14ac:dyDescent="0.3">
      <c r="C208" t="s">
        <v>331</v>
      </c>
      <c r="D208">
        <f t="shared" si="13"/>
        <v>11</v>
      </c>
      <c r="E208" s="40" t="str">
        <f t="shared" si="14"/>
        <v>武斗家</v>
      </c>
      <c r="F208" s="41" t="str">
        <f t="shared" si="15"/>
        <v>武斗家11</v>
      </c>
      <c r="G208" t="str">
        <f ca="1">IF(F208=Player&amp;ProfessionLV,COUNTIF(F$7:F208,Player&amp;ProfessionLV),"")</f>
        <v/>
      </c>
      <c r="H208" s="40" t="str">
        <f t="shared" si="16"/>
        <v>武器C175</v>
      </c>
    </row>
    <row r="209" spans="3:8" ht="15.75" x14ac:dyDescent="0.3">
      <c r="C209" t="s">
        <v>332</v>
      </c>
      <c r="D209">
        <f t="shared" si="13"/>
        <v>11</v>
      </c>
      <c r="E209" s="40" t="str">
        <f t="shared" si="14"/>
        <v>魔法师</v>
      </c>
      <c r="F209" s="41" t="str">
        <f t="shared" si="15"/>
        <v>魔法师11</v>
      </c>
      <c r="G209" t="str">
        <f ca="1">IF(F209=Player&amp;ProfessionLV,COUNTIF(F$7:F209,Player&amp;ProfessionLV),"")</f>
        <v/>
      </c>
      <c r="H209" s="40" t="str">
        <f t="shared" si="16"/>
        <v>武器C176</v>
      </c>
    </row>
    <row r="210" spans="3:8" ht="15.75" x14ac:dyDescent="0.3">
      <c r="C210" t="s">
        <v>333</v>
      </c>
      <c r="D210">
        <f t="shared" si="13"/>
        <v>11</v>
      </c>
      <c r="E210" s="40" t="str">
        <f t="shared" si="14"/>
        <v>僧侣</v>
      </c>
      <c r="F210" s="41" t="str">
        <f t="shared" si="15"/>
        <v>僧侣11</v>
      </c>
      <c r="G210" t="str">
        <f ca="1">IF(F210=Player&amp;ProfessionLV,COUNTIF(F$7:F210,Player&amp;ProfessionLV),"")</f>
        <v/>
      </c>
      <c r="H210" s="40" t="str">
        <f t="shared" si="16"/>
        <v>武器C177</v>
      </c>
    </row>
    <row r="211" spans="3:8" ht="15.75" x14ac:dyDescent="0.3">
      <c r="C211" t="s">
        <v>334</v>
      </c>
      <c r="D211">
        <f t="shared" si="13"/>
        <v>11</v>
      </c>
      <c r="E211" s="40" t="str">
        <f t="shared" si="14"/>
        <v>舞师</v>
      </c>
      <c r="F211" s="41" t="str">
        <f t="shared" si="15"/>
        <v>舞师11</v>
      </c>
      <c r="G211" t="str">
        <f ca="1">IF(F211=Player&amp;ProfessionLV,COUNTIF(F$7:F211,Player&amp;ProfessionLV),"")</f>
        <v/>
      </c>
      <c r="H211" s="40" t="str">
        <f t="shared" si="16"/>
        <v>武器C178</v>
      </c>
    </row>
    <row r="212" spans="3:8" ht="15.75" x14ac:dyDescent="0.3">
      <c r="C212" t="s">
        <v>335</v>
      </c>
      <c r="D212">
        <f t="shared" si="13"/>
        <v>11</v>
      </c>
      <c r="E212" s="40" t="str">
        <f t="shared" si="14"/>
        <v>盗贼</v>
      </c>
      <c r="F212" s="41" t="str">
        <f t="shared" si="15"/>
        <v>盗贼11</v>
      </c>
      <c r="G212" t="str">
        <f ca="1">IF(F212=Player&amp;ProfessionLV,COUNTIF(F$7:F212,Player&amp;ProfessionLV),"")</f>
        <v/>
      </c>
      <c r="H212" s="40" t="str">
        <f t="shared" si="16"/>
        <v>武器C179</v>
      </c>
    </row>
    <row r="213" spans="3:8" ht="15.75" x14ac:dyDescent="0.3">
      <c r="C213" t="s">
        <v>336</v>
      </c>
      <c r="D213">
        <f t="shared" si="13"/>
        <v>11</v>
      </c>
      <c r="E213" s="40" t="str">
        <f t="shared" si="14"/>
        <v>养羊师</v>
      </c>
      <c r="F213" s="41" t="str">
        <f t="shared" si="15"/>
        <v>养羊师11</v>
      </c>
      <c r="G213" t="str">
        <f ca="1">IF(F213=Player&amp;ProfessionLV,COUNTIF(F$7:F213,Player&amp;ProfessionLV),"")</f>
        <v/>
      </c>
      <c r="H213" s="40" t="str">
        <f t="shared" si="16"/>
        <v>武器C180</v>
      </c>
    </row>
    <row r="214" spans="3:8" ht="15.75" x14ac:dyDescent="0.3">
      <c r="C214" t="s">
        <v>337</v>
      </c>
      <c r="D214">
        <f t="shared" si="13"/>
        <v>11</v>
      </c>
      <c r="E214" s="40" t="str">
        <f t="shared" si="14"/>
        <v>吟游诗人</v>
      </c>
      <c r="F214" s="41" t="str">
        <f t="shared" si="15"/>
        <v>吟游诗人11</v>
      </c>
      <c r="G214" t="str">
        <f ca="1">IF(F214=Player&amp;ProfessionLV,COUNTIF(F$7:F214,Player&amp;ProfessionLV),"")</f>
        <v/>
      </c>
      <c r="H214" s="40" t="str">
        <f t="shared" si="16"/>
        <v>武器C181</v>
      </c>
    </row>
    <row r="215" spans="3:8" ht="15.75" x14ac:dyDescent="0.3">
      <c r="C215" t="s">
        <v>338</v>
      </c>
      <c r="D215">
        <f t="shared" si="13"/>
        <v>11</v>
      </c>
      <c r="E215" s="40" t="str">
        <f t="shared" si="14"/>
        <v>滑稽师</v>
      </c>
      <c r="F215" s="41" t="str">
        <f t="shared" si="15"/>
        <v>滑稽师11</v>
      </c>
      <c r="G215" t="str">
        <f ca="1">IF(F215=Player&amp;ProfessionLV,COUNTIF(F$7:F215,Player&amp;ProfessionLV),"")</f>
        <v/>
      </c>
      <c r="H215" s="40" t="str">
        <f t="shared" si="16"/>
        <v>武器C182</v>
      </c>
    </row>
    <row r="216" spans="3:8" ht="15.75" x14ac:dyDescent="0.3">
      <c r="C216" t="s">
        <v>339</v>
      </c>
      <c r="D216">
        <f t="shared" si="13"/>
        <v>11</v>
      </c>
      <c r="E216" s="40" t="str">
        <f t="shared" si="14"/>
        <v>水手</v>
      </c>
      <c r="F216" s="41" t="str">
        <f t="shared" si="15"/>
        <v>水手11</v>
      </c>
      <c r="G216" t="str">
        <f ca="1">IF(F216=Player&amp;ProfessionLV,COUNTIF(F$7:F216,Player&amp;ProfessionLV),"")</f>
        <v/>
      </c>
      <c r="H216" s="40" t="str">
        <f t="shared" si="16"/>
        <v>武器C183</v>
      </c>
    </row>
    <row r="217" spans="3:8" ht="15.75" x14ac:dyDescent="0.3">
      <c r="C217" t="s">
        <v>340</v>
      </c>
      <c r="D217">
        <f t="shared" si="13"/>
        <v>11</v>
      </c>
      <c r="E217" s="40" t="str">
        <f t="shared" si="14"/>
        <v>战斗大师</v>
      </c>
      <c r="F217" s="41" t="str">
        <f t="shared" si="15"/>
        <v>战斗大师11</v>
      </c>
      <c r="G217" t="str">
        <f ca="1">IF(F217=Player&amp;ProfessionLV,COUNTIF(F$7:F217,Player&amp;ProfessionLV),"")</f>
        <v/>
      </c>
      <c r="H217" s="40" t="str">
        <f t="shared" si="16"/>
        <v>武器C184</v>
      </c>
    </row>
    <row r="218" spans="3:8" ht="15.75" x14ac:dyDescent="0.3">
      <c r="C218" t="s">
        <v>341</v>
      </c>
      <c r="D218">
        <f t="shared" si="13"/>
        <v>11</v>
      </c>
      <c r="E218" s="40" t="str">
        <f t="shared" si="14"/>
        <v>魔法战士</v>
      </c>
      <c r="F218" s="41" t="str">
        <f t="shared" si="15"/>
        <v>魔法战士11</v>
      </c>
      <c r="G218" t="str">
        <f ca="1">IF(F218=Player&amp;ProfessionLV,COUNTIF(F$7:F218,Player&amp;ProfessionLV),"")</f>
        <v/>
      </c>
      <c r="H218" s="40" t="str">
        <f t="shared" si="16"/>
        <v>武器C185</v>
      </c>
    </row>
    <row r="219" spans="3:8" ht="15.75" x14ac:dyDescent="0.3">
      <c r="C219" t="s">
        <v>342</v>
      </c>
      <c r="D219">
        <f t="shared" si="13"/>
        <v>11</v>
      </c>
      <c r="E219" s="40" t="str">
        <f t="shared" si="14"/>
        <v>圣骑士</v>
      </c>
      <c r="F219" s="41" t="str">
        <f t="shared" si="15"/>
        <v>圣骑士11</v>
      </c>
      <c r="G219" t="str">
        <f ca="1">IF(F219=Player&amp;ProfessionLV,COUNTIF(F$7:F219,Player&amp;ProfessionLV),"")</f>
        <v/>
      </c>
      <c r="H219" s="40" t="str">
        <f t="shared" si="16"/>
        <v>武器C186</v>
      </c>
    </row>
    <row r="220" spans="3:8" ht="15.75" x14ac:dyDescent="0.3">
      <c r="C220" t="s">
        <v>343</v>
      </c>
      <c r="D220">
        <f t="shared" si="13"/>
        <v>11</v>
      </c>
      <c r="E220" s="40" t="str">
        <f t="shared" si="14"/>
        <v>贤者</v>
      </c>
      <c r="F220" s="41" t="str">
        <f t="shared" si="15"/>
        <v>贤者11</v>
      </c>
      <c r="G220" t="str">
        <f ca="1">IF(F220=Player&amp;ProfessionLV,COUNTIF(F$7:F220,Player&amp;ProfessionLV),"")</f>
        <v/>
      </c>
      <c r="H220" s="40" t="str">
        <f t="shared" si="16"/>
        <v>武器C187</v>
      </c>
    </row>
    <row r="221" spans="3:8" ht="15.75" x14ac:dyDescent="0.3">
      <c r="C221" t="s">
        <v>344</v>
      </c>
      <c r="D221">
        <f t="shared" si="13"/>
        <v>11</v>
      </c>
      <c r="E221" s="40" t="str">
        <f t="shared" si="14"/>
        <v>魔物猎人</v>
      </c>
      <c r="F221" s="41" t="str">
        <f t="shared" si="15"/>
        <v>魔物猎人11</v>
      </c>
      <c r="G221" t="str">
        <f ca="1">IF(F221=Player&amp;ProfessionLV,COUNTIF(F$7:F221,Player&amp;ProfessionLV),"")</f>
        <v/>
      </c>
      <c r="H221" s="40" t="str">
        <f t="shared" si="16"/>
        <v>武器C188</v>
      </c>
    </row>
    <row r="222" spans="3:8" ht="15.75" x14ac:dyDescent="0.3">
      <c r="C222" t="s">
        <v>345</v>
      </c>
      <c r="D222">
        <f t="shared" si="13"/>
        <v>11</v>
      </c>
      <c r="E222" s="40" t="str">
        <f t="shared" si="14"/>
        <v>海贼</v>
      </c>
      <c r="F222" s="41" t="str">
        <f t="shared" si="15"/>
        <v>海贼11</v>
      </c>
      <c r="G222" t="str">
        <f ca="1">IF(F222=Player&amp;ProfessionLV,COUNTIF(F$7:F222,Player&amp;ProfessionLV),"")</f>
        <v/>
      </c>
      <c r="H222" s="40" t="str">
        <f t="shared" si="16"/>
        <v>武器C189</v>
      </c>
    </row>
    <row r="223" spans="3:8" ht="15.75" x14ac:dyDescent="0.3">
      <c r="C223" t="s">
        <v>346</v>
      </c>
      <c r="D223">
        <f t="shared" si="13"/>
        <v>11</v>
      </c>
      <c r="E223" s="40" t="str">
        <f t="shared" si="14"/>
        <v>超级明星</v>
      </c>
      <c r="F223" s="41" t="str">
        <f t="shared" si="15"/>
        <v>超级明星11</v>
      </c>
      <c r="G223" t="str">
        <f ca="1">IF(F223=Player&amp;ProfessionLV,COUNTIF(F$7:F223,Player&amp;ProfessionLV),"")</f>
        <v/>
      </c>
      <c r="H223" s="40" t="str">
        <f t="shared" si="16"/>
        <v>武器C190</v>
      </c>
    </row>
    <row r="224" spans="3:8" ht="15.75" x14ac:dyDescent="0.3">
      <c r="C224" t="s">
        <v>347</v>
      </c>
      <c r="D224">
        <f t="shared" si="13"/>
        <v>11</v>
      </c>
      <c r="E224" s="40" t="str">
        <f t="shared" si="14"/>
        <v>天地雷鳴士</v>
      </c>
      <c r="F224" s="41" t="str">
        <f t="shared" si="15"/>
        <v>天地雷鳴士11</v>
      </c>
      <c r="G224" t="str">
        <f ca="1">IF(F224=Player&amp;ProfessionLV,COUNTIF(F$7:F224,Player&amp;ProfessionLV),"")</f>
        <v/>
      </c>
      <c r="H224" s="40" t="str">
        <f t="shared" si="16"/>
        <v>武器C191</v>
      </c>
    </row>
    <row r="225" spans="3:8" ht="15.75" x14ac:dyDescent="0.3">
      <c r="C225" t="s">
        <v>348</v>
      </c>
      <c r="D225">
        <f t="shared" si="13"/>
        <v>11</v>
      </c>
      <c r="E225" s="40" t="str">
        <f t="shared" si="14"/>
        <v>神之手</v>
      </c>
      <c r="F225" s="41" t="str">
        <f t="shared" si="15"/>
        <v>神之手11</v>
      </c>
      <c r="G225" t="str">
        <f ca="1">IF(F225=Player&amp;ProfessionLV,COUNTIF(F$7:F225,Player&amp;ProfessionLV),"")</f>
        <v/>
      </c>
      <c r="H225" s="40" t="str">
        <f t="shared" si="16"/>
        <v>武器C192</v>
      </c>
    </row>
    <row r="226" spans="3:8" ht="15.75" x14ac:dyDescent="0.3">
      <c r="C226" t="s">
        <v>349</v>
      </c>
      <c r="D226">
        <f t="shared" si="13"/>
        <v>11</v>
      </c>
      <c r="E226" s="40" t="str">
        <f t="shared" si="14"/>
        <v>勇者</v>
      </c>
      <c r="F226" s="41" t="str">
        <f t="shared" si="15"/>
        <v>勇者11</v>
      </c>
      <c r="G226" t="str">
        <f ca="1">IF(F226=Player&amp;ProfessionLV,COUNTIF(F$7:F226,Player&amp;ProfessionLV),"")</f>
        <v/>
      </c>
      <c r="H226" s="40" t="str">
        <f t="shared" si="16"/>
        <v>武器C193</v>
      </c>
    </row>
    <row r="227" spans="3:8" ht="15.75" x14ac:dyDescent="0.3">
      <c r="C227" t="s">
        <v>350</v>
      </c>
      <c r="D227">
        <f t="shared" si="13"/>
        <v>12</v>
      </c>
      <c r="E227" s="40" t="str">
        <f t="shared" si="14"/>
        <v>战士</v>
      </c>
      <c r="F227" s="41" t="str">
        <f t="shared" si="15"/>
        <v>战士12</v>
      </c>
      <c r="G227" t="str">
        <f ca="1">IF(F227=Player&amp;ProfessionLV,COUNTIF(F$7:F227,Player&amp;ProfessionLV),"")</f>
        <v/>
      </c>
      <c r="H227" s="40" t="str">
        <f t="shared" si="16"/>
        <v>武器C194</v>
      </c>
    </row>
    <row r="228" spans="3:8" ht="15.75" x14ac:dyDescent="0.3">
      <c r="C228" t="s">
        <v>351</v>
      </c>
      <c r="D228">
        <f t="shared" si="13"/>
        <v>12</v>
      </c>
      <c r="E228" s="40" t="str">
        <f t="shared" si="14"/>
        <v>武斗家</v>
      </c>
      <c r="F228" s="41" t="str">
        <f t="shared" si="15"/>
        <v>武斗家12</v>
      </c>
      <c r="G228" t="str">
        <f ca="1">IF(F228=Player&amp;ProfessionLV,COUNTIF(F$7:F228,Player&amp;ProfessionLV),"")</f>
        <v/>
      </c>
      <c r="H228" s="40" t="str">
        <f t="shared" si="16"/>
        <v>武器C195</v>
      </c>
    </row>
    <row r="229" spans="3:8" ht="15.75" x14ac:dyDescent="0.3">
      <c r="C229" t="s">
        <v>352</v>
      </c>
      <c r="D229">
        <f t="shared" si="13"/>
        <v>12</v>
      </c>
      <c r="E229" s="40" t="str">
        <f t="shared" si="14"/>
        <v>魔法师</v>
      </c>
      <c r="F229" s="41" t="str">
        <f t="shared" si="15"/>
        <v>魔法师12</v>
      </c>
      <c r="G229" t="str">
        <f ca="1">IF(F229=Player&amp;ProfessionLV,COUNTIF(F$7:F229,Player&amp;ProfessionLV),"")</f>
        <v/>
      </c>
      <c r="H229" s="40" t="str">
        <f t="shared" si="16"/>
        <v>武器C196</v>
      </c>
    </row>
    <row r="230" spans="3:8" ht="15.75" x14ac:dyDescent="0.3">
      <c r="C230" t="s">
        <v>353</v>
      </c>
      <c r="D230">
        <f t="shared" si="13"/>
        <v>12</v>
      </c>
      <c r="E230" s="40" t="str">
        <f t="shared" si="14"/>
        <v>僧侣</v>
      </c>
      <c r="F230" s="41" t="str">
        <f t="shared" si="15"/>
        <v>僧侣12</v>
      </c>
      <c r="G230" t="str">
        <f ca="1">IF(F230=Player&amp;ProfessionLV,COUNTIF(F$7:F230,Player&amp;ProfessionLV),"")</f>
        <v/>
      </c>
      <c r="H230" s="40" t="str">
        <f t="shared" si="16"/>
        <v>武器C197</v>
      </c>
    </row>
    <row r="231" spans="3:8" ht="15.75" x14ac:dyDescent="0.3">
      <c r="C231" t="s">
        <v>354</v>
      </c>
      <c r="D231">
        <f t="shared" si="13"/>
        <v>12</v>
      </c>
      <c r="E231" s="40" t="str">
        <f t="shared" si="14"/>
        <v>舞师</v>
      </c>
      <c r="F231" s="41" t="str">
        <f t="shared" si="15"/>
        <v>舞师12</v>
      </c>
      <c r="G231" t="str">
        <f ca="1">IF(F231=Player&amp;ProfessionLV,COUNTIF(F$7:F231,Player&amp;ProfessionLV),"")</f>
        <v/>
      </c>
      <c r="H231" s="40" t="str">
        <f t="shared" si="16"/>
        <v>武器C198</v>
      </c>
    </row>
    <row r="232" spans="3:8" ht="15.75" x14ac:dyDescent="0.3">
      <c r="C232" t="s">
        <v>355</v>
      </c>
      <c r="D232">
        <f t="shared" si="13"/>
        <v>12</v>
      </c>
      <c r="E232" s="40" t="str">
        <f t="shared" si="14"/>
        <v>盗贼</v>
      </c>
      <c r="F232" s="41" t="str">
        <f t="shared" si="15"/>
        <v>盗贼12</v>
      </c>
      <c r="G232" t="str">
        <f ca="1">IF(F232=Player&amp;ProfessionLV,COUNTIF(F$7:F232,Player&amp;ProfessionLV),"")</f>
        <v/>
      </c>
      <c r="H232" s="40" t="str">
        <f t="shared" si="16"/>
        <v>武器C199</v>
      </c>
    </row>
    <row r="233" spans="3:8" ht="15.75" x14ac:dyDescent="0.3">
      <c r="C233" t="s">
        <v>356</v>
      </c>
      <c r="D233">
        <f t="shared" si="13"/>
        <v>12</v>
      </c>
      <c r="E233" s="40" t="str">
        <f t="shared" si="14"/>
        <v>养羊师</v>
      </c>
      <c r="F233" s="41" t="str">
        <f t="shared" si="15"/>
        <v>养羊师12</v>
      </c>
      <c r="G233" t="str">
        <f ca="1">IF(F233=Player&amp;ProfessionLV,COUNTIF(F$7:F233,Player&amp;ProfessionLV),"")</f>
        <v/>
      </c>
      <c r="H233" s="40" t="str">
        <f t="shared" si="16"/>
        <v>武器C200</v>
      </c>
    </row>
    <row r="234" spans="3:8" ht="15.75" x14ac:dyDescent="0.3">
      <c r="C234" t="s">
        <v>357</v>
      </c>
      <c r="D234">
        <f t="shared" si="13"/>
        <v>12</v>
      </c>
      <c r="E234" s="40" t="str">
        <f t="shared" si="14"/>
        <v>吟游诗人</v>
      </c>
      <c r="F234" s="41" t="str">
        <f t="shared" si="15"/>
        <v>吟游诗人12</v>
      </c>
      <c r="G234" t="str">
        <f ca="1">IF(F234=Player&amp;ProfessionLV,COUNTIF(F$7:F234,Player&amp;ProfessionLV),"")</f>
        <v/>
      </c>
      <c r="H234" s="40" t="str">
        <f t="shared" si="16"/>
        <v>武器C201</v>
      </c>
    </row>
    <row r="235" spans="3:8" ht="15.75" x14ac:dyDescent="0.3">
      <c r="C235" t="s">
        <v>358</v>
      </c>
      <c r="D235">
        <f t="shared" si="13"/>
        <v>12</v>
      </c>
      <c r="E235" s="40" t="str">
        <f t="shared" si="14"/>
        <v>滑稽师</v>
      </c>
      <c r="F235" s="41" t="str">
        <f t="shared" si="15"/>
        <v>滑稽师12</v>
      </c>
      <c r="G235" t="str">
        <f ca="1">IF(F235=Player&amp;ProfessionLV,COUNTIF(F$7:F235,Player&amp;ProfessionLV),"")</f>
        <v/>
      </c>
      <c r="H235" s="40" t="str">
        <f t="shared" si="16"/>
        <v>武器C202</v>
      </c>
    </row>
    <row r="236" spans="3:8" ht="15.75" x14ac:dyDescent="0.3">
      <c r="C236" t="s">
        <v>359</v>
      </c>
      <c r="D236">
        <f t="shared" si="13"/>
        <v>12</v>
      </c>
      <c r="E236" s="40" t="str">
        <f t="shared" si="14"/>
        <v>水手</v>
      </c>
      <c r="F236" s="41" t="str">
        <f t="shared" si="15"/>
        <v>水手12</v>
      </c>
      <c r="G236" t="str">
        <f ca="1">IF(F236=Player&amp;ProfessionLV,COUNTIF(F$7:F236,Player&amp;ProfessionLV),"")</f>
        <v/>
      </c>
      <c r="H236" s="40" t="str">
        <f t="shared" si="16"/>
        <v>武器C203</v>
      </c>
    </row>
    <row r="237" spans="3:8" ht="15.75" x14ac:dyDescent="0.3">
      <c r="C237" t="s">
        <v>360</v>
      </c>
      <c r="D237">
        <f t="shared" si="13"/>
        <v>12</v>
      </c>
      <c r="E237" s="40" t="str">
        <f t="shared" si="14"/>
        <v>战斗大师</v>
      </c>
      <c r="F237" s="41" t="str">
        <f t="shared" si="15"/>
        <v>战斗大师12</v>
      </c>
      <c r="G237" t="str">
        <f ca="1">IF(F237=Player&amp;ProfessionLV,COUNTIF(F$7:F237,Player&amp;ProfessionLV),"")</f>
        <v/>
      </c>
      <c r="H237" s="40" t="str">
        <f t="shared" si="16"/>
        <v>武器C204</v>
      </c>
    </row>
    <row r="238" spans="3:8" ht="15.75" x14ac:dyDescent="0.3">
      <c r="C238" t="s">
        <v>361</v>
      </c>
      <c r="D238">
        <f t="shared" si="13"/>
        <v>12</v>
      </c>
      <c r="E238" s="40" t="str">
        <f t="shared" si="14"/>
        <v>魔法战士</v>
      </c>
      <c r="F238" s="41" t="str">
        <f t="shared" si="15"/>
        <v>魔法战士12</v>
      </c>
      <c r="G238" t="str">
        <f ca="1">IF(F238=Player&amp;ProfessionLV,COUNTIF(F$7:F238,Player&amp;ProfessionLV),"")</f>
        <v/>
      </c>
      <c r="H238" s="40" t="str">
        <f t="shared" si="16"/>
        <v>武器C205</v>
      </c>
    </row>
    <row r="239" spans="3:8" ht="15.75" x14ac:dyDescent="0.3">
      <c r="C239" t="s">
        <v>362</v>
      </c>
      <c r="D239">
        <f t="shared" si="13"/>
        <v>12</v>
      </c>
      <c r="E239" s="40" t="str">
        <f t="shared" si="14"/>
        <v>圣骑士</v>
      </c>
      <c r="F239" s="41" t="str">
        <f t="shared" si="15"/>
        <v>圣骑士12</v>
      </c>
      <c r="G239" t="str">
        <f ca="1">IF(F239=Player&amp;ProfessionLV,COUNTIF(F$7:F239,Player&amp;ProfessionLV),"")</f>
        <v/>
      </c>
      <c r="H239" s="40" t="str">
        <f t="shared" si="16"/>
        <v>武器C206</v>
      </c>
    </row>
    <row r="240" spans="3:8" ht="15.75" x14ac:dyDescent="0.3">
      <c r="C240" t="s">
        <v>363</v>
      </c>
      <c r="D240">
        <f t="shared" ref="D240:D303" si="17">D220+1</f>
        <v>12</v>
      </c>
      <c r="E240" s="40" t="str">
        <f t="shared" ref="E240:E303" si="18">E220</f>
        <v>贤者</v>
      </c>
      <c r="F240" s="41" t="str">
        <f t="shared" si="15"/>
        <v>贤者12</v>
      </c>
      <c r="G240" t="str">
        <f ca="1">IF(F240=Player&amp;ProfessionLV,COUNTIF(F$7:F240,Player&amp;ProfessionLV),"")</f>
        <v/>
      </c>
      <c r="H240" s="40" t="str">
        <f t="shared" si="16"/>
        <v>武器C207</v>
      </c>
    </row>
    <row r="241" spans="3:8" ht="15.75" x14ac:dyDescent="0.3">
      <c r="C241" t="s">
        <v>364</v>
      </c>
      <c r="D241">
        <f t="shared" si="17"/>
        <v>12</v>
      </c>
      <c r="E241" s="40" t="str">
        <f t="shared" si="18"/>
        <v>魔物猎人</v>
      </c>
      <c r="F241" s="41" t="str">
        <f t="shared" si="15"/>
        <v>魔物猎人12</v>
      </c>
      <c r="G241" t="str">
        <f ca="1">IF(F241=Player&amp;ProfessionLV,COUNTIF(F$7:F241,Player&amp;ProfessionLV),"")</f>
        <v/>
      </c>
      <c r="H241" s="40" t="str">
        <f t="shared" si="16"/>
        <v>武器C208</v>
      </c>
    </row>
    <row r="242" spans="3:8" ht="15.75" x14ac:dyDescent="0.3">
      <c r="C242" t="s">
        <v>365</v>
      </c>
      <c r="D242">
        <f t="shared" si="17"/>
        <v>12</v>
      </c>
      <c r="E242" s="40" t="str">
        <f t="shared" si="18"/>
        <v>海贼</v>
      </c>
      <c r="F242" s="41" t="str">
        <f t="shared" si="15"/>
        <v>海贼12</v>
      </c>
      <c r="G242" t="str">
        <f ca="1">IF(F242=Player&amp;ProfessionLV,COUNTIF(F$7:F242,Player&amp;ProfessionLV),"")</f>
        <v/>
      </c>
      <c r="H242" s="40" t="str">
        <f t="shared" si="16"/>
        <v>武器C209</v>
      </c>
    </row>
    <row r="243" spans="3:8" ht="15.75" x14ac:dyDescent="0.3">
      <c r="C243" t="s">
        <v>366</v>
      </c>
      <c r="D243">
        <f t="shared" si="17"/>
        <v>12</v>
      </c>
      <c r="E243" s="40" t="str">
        <f t="shared" si="18"/>
        <v>超级明星</v>
      </c>
      <c r="F243" s="41" t="str">
        <f t="shared" si="15"/>
        <v>超级明星12</v>
      </c>
      <c r="G243" t="str">
        <f ca="1">IF(F243=Player&amp;ProfessionLV,COUNTIF(F$7:F243,Player&amp;ProfessionLV),"")</f>
        <v/>
      </c>
      <c r="H243" s="40" t="str">
        <f t="shared" si="16"/>
        <v>武器C210</v>
      </c>
    </row>
    <row r="244" spans="3:8" ht="15.75" x14ac:dyDescent="0.3">
      <c r="C244" t="s">
        <v>367</v>
      </c>
      <c r="D244">
        <f t="shared" si="17"/>
        <v>12</v>
      </c>
      <c r="E244" s="40" t="str">
        <f t="shared" si="18"/>
        <v>天地雷鳴士</v>
      </c>
      <c r="F244" s="41" t="str">
        <f t="shared" si="15"/>
        <v>天地雷鳴士12</v>
      </c>
      <c r="G244" t="str">
        <f ca="1">IF(F244=Player&amp;ProfessionLV,COUNTIF(F$7:F244,Player&amp;ProfessionLV),"")</f>
        <v/>
      </c>
      <c r="H244" s="40" t="str">
        <f t="shared" si="16"/>
        <v>武器C211</v>
      </c>
    </row>
    <row r="245" spans="3:8" ht="15.75" x14ac:dyDescent="0.3">
      <c r="C245" t="s">
        <v>368</v>
      </c>
      <c r="D245">
        <f t="shared" si="17"/>
        <v>12</v>
      </c>
      <c r="E245" s="40" t="str">
        <f t="shared" si="18"/>
        <v>神之手</v>
      </c>
      <c r="F245" s="41" t="str">
        <f t="shared" si="15"/>
        <v>神之手12</v>
      </c>
      <c r="G245" t="str">
        <f ca="1">IF(F245=Player&amp;ProfessionLV,COUNTIF(F$7:F245,Player&amp;ProfessionLV),"")</f>
        <v/>
      </c>
      <c r="H245" s="40" t="str">
        <f t="shared" si="16"/>
        <v>武器C212</v>
      </c>
    </row>
    <row r="246" spans="3:8" ht="15.75" x14ac:dyDescent="0.3">
      <c r="C246" t="s">
        <v>369</v>
      </c>
      <c r="D246">
        <f t="shared" si="17"/>
        <v>12</v>
      </c>
      <c r="E246" s="40" t="str">
        <f t="shared" si="18"/>
        <v>勇者</v>
      </c>
      <c r="F246" s="41" t="str">
        <f t="shared" si="15"/>
        <v>勇者12</v>
      </c>
      <c r="G246" t="str">
        <f ca="1">IF(F246=Player&amp;ProfessionLV,COUNTIF(F$7:F246,Player&amp;ProfessionLV),"")</f>
        <v/>
      </c>
      <c r="H246" s="40" t="str">
        <f t="shared" si="16"/>
        <v>武器C213</v>
      </c>
    </row>
    <row r="247" spans="3:8" ht="15.75" x14ac:dyDescent="0.3">
      <c r="C247" t="s">
        <v>370</v>
      </c>
      <c r="D247">
        <f t="shared" si="17"/>
        <v>13</v>
      </c>
      <c r="E247" s="40" t="str">
        <f t="shared" si="18"/>
        <v>战士</v>
      </c>
      <c r="F247" s="41" t="str">
        <f t="shared" si="15"/>
        <v>战士13</v>
      </c>
      <c r="G247" t="str">
        <f ca="1">IF(F247=Player&amp;ProfessionLV,COUNTIF(F$7:F247,Player&amp;ProfessionLV),"")</f>
        <v/>
      </c>
      <c r="H247" s="40" t="str">
        <f t="shared" si="16"/>
        <v>武器C214</v>
      </c>
    </row>
    <row r="248" spans="3:8" ht="15.75" x14ac:dyDescent="0.3">
      <c r="C248" t="s">
        <v>371</v>
      </c>
      <c r="D248">
        <f t="shared" si="17"/>
        <v>13</v>
      </c>
      <c r="E248" s="40" t="str">
        <f t="shared" si="18"/>
        <v>武斗家</v>
      </c>
      <c r="F248" s="41" t="str">
        <f t="shared" si="15"/>
        <v>武斗家13</v>
      </c>
      <c r="G248" t="str">
        <f ca="1">IF(F248=Player&amp;ProfessionLV,COUNTIF(F$7:F248,Player&amp;ProfessionLV),"")</f>
        <v/>
      </c>
      <c r="H248" s="40" t="str">
        <f t="shared" si="16"/>
        <v>武器C215</v>
      </c>
    </row>
    <row r="249" spans="3:8" ht="15.75" x14ac:dyDescent="0.3">
      <c r="C249" t="s">
        <v>372</v>
      </c>
      <c r="D249">
        <f t="shared" si="17"/>
        <v>13</v>
      </c>
      <c r="E249" s="40" t="str">
        <f t="shared" si="18"/>
        <v>魔法师</v>
      </c>
      <c r="F249" s="41" t="str">
        <f t="shared" si="15"/>
        <v>魔法师13</v>
      </c>
      <c r="G249" t="str">
        <f ca="1">IF(F249=Player&amp;ProfessionLV,COUNTIF(F$7:F249,Player&amp;ProfessionLV),"")</f>
        <v/>
      </c>
      <c r="H249" s="40" t="str">
        <f t="shared" si="16"/>
        <v>武器C216</v>
      </c>
    </row>
    <row r="250" spans="3:8" ht="15.75" x14ac:dyDescent="0.3">
      <c r="C250" t="s">
        <v>373</v>
      </c>
      <c r="D250">
        <f t="shared" si="17"/>
        <v>13</v>
      </c>
      <c r="E250" s="40" t="str">
        <f t="shared" si="18"/>
        <v>僧侣</v>
      </c>
      <c r="F250" s="41" t="str">
        <f t="shared" si="15"/>
        <v>僧侣13</v>
      </c>
      <c r="G250" t="str">
        <f ca="1">IF(F250=Player&amp;ProfessionLV,COUNTIF(F$7:F250,Player&amp;ProfessionLV),"")</f>
        <v/>
      </c>
      <c r="H250" s="40" t="str">
        <f t="shared" si="16"/>
        <v>武器C217</v>
      </c>
    </row>
    <row r="251" spans="3:8" ht="15.75" x14ac:dyDescent="0.3">
      <c r="C251" t="s">
        <v>374</v>
      </c>
      <c r="D251">
        <f t="shared" si="17"/>
        <v>13</v>
      </c>
      <c r="E251" s="40" t="str">
        <f t="shared" si="18"/>
        <v>舞师</v>
      </c>
      <c r="F251" s="41" t="str">
        <f t="shared" si="15"/>
        <v>舞师13</v>
      </c>
      <c r="G251" t="str">
        <f ca="1">IF(F251=Player&amp;ProfessionLV,COUNTIF(F$7:F251,Player&amp;ProfessionLV),"")</f>
        <v/>
      </c>
      <c r="H251" s="40" t="str">
        <f t="shared" si="16"/>
        <v>武器C218</v>
      </c>
    </row>
    <row r="252" spans="3:8" ht="15.75" x14ac:dyDescent="0.3">
      <c r="C252" t="s">
        <v>375</v>
      </c>
      <c r="D252">
        <f t="shared" si="17"/>
        <v>13</v>
      </c>
      <c r="E252" s="40" t="str">
        <f t="shared" si="18"/>
        <v>盗贼</v>
      </c>
      <c r="F252" s="41" t="str">
        <f t="shared" si="15"/>
        <v>盗贼13</v>
      </c>
      <c r="G252" t="str">
        <f ca="1">IF(F252=Player&amp;ProfessionLV,COUNTIF(F$7:F252,Player&amp;ProfessionLV),"")</f>
        <v/>
      </c>
      <c r="H252" s="40" t="str">
        <f t="shared" si="16"/>
        <v>武器C219</v>
      </c>
    </row>
    <row r="253" spans="3:8" ht="15.75" x14ac:dyDescent="0.3">
      <c r="C253" t="s">
        <v>376</v>
      </c>
      <c r="D253">
        <f t="shared" si="17"/>
        <v>13</v>
      </c>
      <c r="E253" s="40" t="str">
        <f t="shared" si="18"/>
        <v>养羊师</v>
      </c>
      <c r="F253" s="41" t="str">
        <f t="shared" si="15"/>
        <v>养羊师13</v>
      </c>
      <c r="G253" t="str">
        <f ca="1">IF(F253=Player&amp;ProfessionLV,COUNTIF(F$7:F253,Player&amp;ProfessionLV),"")</f>
        <v/>
      </c>
      <c r="H253" s="40" t="str">
        <f t="shared" si="16"/>
        <v>武器C220</v>
      </c>
    </row>
    <row r="254" spans="3:8" ht="15.75" x14ac:dyDescent="0.3">
      <c r="C254" t="s">
        <v>377</v>
      </c>
      <c r="D254">
        <f t="shared" si="17"/>
        <v>13</v>
      </c>
      <c r="E254" s="40" t="str">
        <f t="shared" si="18"/>
        <v>吟游诗人</v>
      </c>
      <c r="F254" s="41" t="str">
        <f t="shared" si="15"/>
        <v>吟游诗人13</v>
      </c>
      <c r="G254" t="str">
        <f ca="1">IF(F254=Player&amp;ProfessionLV,COUNTIF(F$7:F254,Player&amp;ProfessionLV),"")</f>
        <v/>
      </c>
      <c r="H254" s="40" t="str">
        <f t="shared" si="16"/>
        <v>武器C221</v>
      </c>
    </row>
    <row r="255" spans="3:8" ht="15.75" x14ac:dyDescent="0.3">
      <c r="C255" t="s">
        <v>378</v>
      </c>
      <c r="D255">
        <f t="shared" si="17"/>
        <v>13</v>
      </c>
      <c r="E255" s="40" t="str">
        <f t="shared" si="18"/>
        <v>滑稽师</v>
      </c>
      <c r="F255" s="41" t="str">
        <f t="shared" si="15"/>
        <v>滑稽师13</v>
      </c>
      <c r="G255" t="str">
        <f ca="1">IF(F255=Player&amp;ProfessionLV,COUNTIF(F$7:F255,Player&amp;ProfessionLV),"")</f>
        <v/>
      </c>
      <c r="H255" s="40" t="str">
        <f t="shared" si="16"/>
        <v>武器C222</v>
      </c>
    </row>
    <row r="256" spans="3:8" ht="15.75" x14ac:dyDescent="0.3">
      <c r="C256" t="s">
        <v>379</v>
      </c>
      <c r="D256">
        <f t="shared" si="17"/>
        <v>13</v>
      </c>
      <c r="E256" s="40" t="str">
        <f t="shared" si="18"/>
        <v>水手</v>
      </c>
      <c r="F256" s="41" t="str">
        <f t="shared" si="15"/>
        <v>水手13</v>
      </c>
      <c r="G256" t="str">
        <f ca="1">IF(F256=Player&amp;ProfessionLV,COUNTIF(F$7:F256,Player&amp;ProfessionLV),"")</f>
        <v/>
      </c>
      <c r="H256" s="40" t="str">
        <f t="shared" si="16"/>
        <v>武器C223</v>
      </c>
    </row>
    <row r="257" spans="3:8" ht="15.75" x14ac:dyDescent="0.3">
      <c r="C257" t="s">
        <v>380</v>
      </c>
      <c r="D257">
        <f t="shared" si="17"/>
        <v>13</v>
      </c>
      <c r="E257" s="40" t="str">
        <f t="shared" si="18"/>
        <v>战斗大师</v>
      </c>
      <c r="F257" s="41" t="str">
        <f t="shared" si="15"/>
        <v>战斗大师13</v>
      </c>
      <c r="G257" t="str">
        <f ca="1">IF(F257=Player&amp;ProfessionLV,COUNTIF(F$7:F257,Player&amp;ProfessionLV),"")</f>
        <v/>
      </c>
      <c r="H257" s="40" t="str">
        <f t="shared" si="16"/>
        <v>武器C224</v>
      </c>
    </row>
    <row r="258" spans="3:8" ht="15.75" x14ac:dyDescent="0.3">
      <c r="C258" t="s">
        <v>381</v>
      </c>
      <c r="D258">
        <f t="shared" si="17"/>
        <v>13</v>
      </c>
      <c r="E258" s="40" t="str">
        <f t="shared" si="18"/>
        <v>魔法战士</v>
      </c>
      <c r="F258" s="41" t="str">
        <f t="shared" si="15"/>
        <v>魔法战士13</v>
      </c>
      <c r="G258" t="str">
        <f ca="1">IF(F258=Player&amp;ProfessionLV,COUNTIF(F$7:F258,Player&amp;ProfessionLV),"")</f>
        <v/>
      </c>
      <c r="H258" s="40" t="str">
        <f t="shared" si="16"/>
        <v>武器C225</v>
      </c>
    </row>
    <row r="259" spans="3:8" ht="15.75" x14ac:dyDescent="0.3">
      <c r="C259" t="s">
        <v>382</v>
      </c>
      <c r="D259">
        <f t="shared" si="17"/>
        <v>13</v>
      </c>
      <c r="E259" s="40" t="str">
        <f t="shared" si="18"/>
        <v>圣骑士</v>
      </c>
      <c r="F259" s="41" t="str">
        <f t="shared" si="15"/>
        <v>圣骑士13</v>
      </c>
      <c r="G259" t="str">
        <f ca="1">IF(F259=Player&amp;ProfessionLV,COUNTIF(F$7:F259,Player&amp;ProfessionLV),"")</f>
        <v/>
      </c>
      <c r="H259" s="40" t="str">
        <f t="shared" si="16"/>
        <v>武器C226</v>
      </c>
    </row>
    <row r="260" spans="3:8" ht="15.75" x14ac:dyDescent="0.3">
      <c r="C260" t="s">
        <v>383</v>
      </c>
      <c r="D260">
        <f t="shared" si="17"/>
        <v>13</v>
      </c>
      <c r="E260" s="40" t="str">
        <f t="shared" si="18"/>
        <v>贤者</v>
      </c>
      <c r="F260" s="41" t="str">
        <f t="shared" si="15"/>
        <v>贤者13</v>
      </c>
      <c r="G260" t="str">
        <f ca="1">IF(F260=Player&amp;ProfessionLV,COUNTIF(F$7:F260,Player&amp;ProfessionLV),"")</f>
        <v/>
      </c>
      <c r="H260" s="40" t="str">
        <f t="shared" si="16"/>
        <v>武器C227</v>
      </c>
    </row>
    <row r="261" spans="3:8" ht="15.75" x14ac:dyDescent="0.3">
      <c r="C261" t="s">
        <v>384</v>
      </c>
      <c r="D261">
        <f t="shared" si="17"/>
        <v>13</v>
      </c>
      <c r="E261" s="40" t="str">
        <f t="shared" si="18"/>
        <v>魔物猎人</v>
      </c>
      <c r="F261" s="41" t="str">
        <f t="shared" si="15"/>
        <v>魔物猎人13</v>
      </c>
      <c r="G261" t="str">
        <f ca="1">IF(F261=Player&amp;ProfessionLV,COUNTIF(F$7:F261,Player&amp;ProfessionLV),"")</f>
        <v/>
      </c>
      <c r="H261" s="40" t="str">
        <f t="shared" si="16"/>
        <v>武器C228</v>
      </c>
    </row>
    <row r="262" spans="3:8" ht="15.75" x14ac:dyDescent="0.3">
      <c r="C262" t="s">
        <v>385</v>
      </c>
      <c r="D262">
        <f t="shared" si="17"/>
        <v>13</v>
      </c>
      <c r="E262" s="40" t="str">
        <f t="shared" si="18"/>
        <v>海贼</v>
      </c>
      <c r="F262" s="41" t="str">
        <f t="shared" si="15"/>
        <v>海贼13</v>
      </c>
      <c r="G262" t="str">
        <f ca="1">IF(F262=Player&amp;ProfessionLV,COUNTIF(F$7:F262,Player&amp;ProfessionLV),"")</f>
        <v/>
      </c>
      <c r="H262" s="40" t="str">
        <f t="shared" si="16"/>
        <v>武器C229</v>
      </c>
    </row>
    <row r="263" spans="3:8" ht="15.75" x14ac:dyDescent="0.3">
      <c r="C263" t="s">
        <v>386</v>
      </c>
      <c r="D263">
        <f t="shared" si="17"/>
        <v>13</v>
      </c>
      <c r="E263" s="40" t="str">
        <f t="shared" si="18"/>
        <v>超级明星</v>
      </c>
      <c r="F263" s="41" t="str">
        <f t="shared" si="15"/>
        <v>超级明星13</v>
      </c>
      <c r="G263" t="str">
        <f ca="1">IF(F263=Player&amp;ProfessionLV,COUNTIF(F$7:F263,Player&amp;ProfessionLV),"")</f>
        <v/>
      </c>
      <c r="H263" s="40" t="str">
        <f t="shared" si="16"/>
        <v>武器C230</v>
      </c>
    </row>
    <row r="264" spans="3:8" ht="15.75" x14ac:dyDescent="0.3">
      <c r="C264" t="s">
        <v>387</v>
      </c>
      <c r="D264">
        <f t="shared" si="17"/>
        <v>13</v>
      </c>
      <c r="E264" s="40" t="str">
        <f t="shared" si="18"/>
        <v>天地雷鳴士</v>
      </c>
      <c r="F264" s="41" t="str">
        <f t="shared" ref="F264:F327" si="19">E264&amp;D264</f>
        <v>天地雷鳴士13</v>
      </c>
      <c r="G264" t="str">
        <f ca="1">IF(F264=Player&amp;ProfessionLV,COUNTIF(F$7:F264,Player&amp;ProfessionLV),"")</f>
        <v/>
      </c>
      <c r="H264" s="40" t="str">
        <f t="shared" ref="H264:H327" si="20">C264</f>
        <v>武器C231</v>
      </c>
    </row>
    <row r="265" spans="3:8" ht="15.75" x14ac:dyDescent="0.3">
      <c r="C265" t="s">
        <v>388</v>
      </c>
      <c r="D265">
        <f t="shared" si="17"/>
        <v>13</v>
      </c>
      <c r="E265" s="40" t="str">
        <f t="shared" si="18"/>
        <v>神之手</v>
      </c>
      <c r="F265" s="41" t="str">
        <f t="shared" si="19"/>
        <v>神之手13</v>
      </c>
      <c r="G265" t="str">
        <f ca="1">IF(F265=Player&amp;ProfessionLV,COUNTIF(F$7:F265,Player&amp;ProfessionLV),"")</f>
        <v/>
      </c>
      <c r="H265" s="40" t="str">
        <f t="shared" si="20"/>
        <v>武器C232</v>
      </c>
    </row>
    <row r="266" spans="3:8" ht="15.75" x14ac:dyDescent="0.3">
      <c r="C266" t="s">
        <v>389</v>
      </c>
      <c r="D266">
        <f t="shared" si="17"/>
        <v>13</v>
      </c>
      <c r="E266" s="40" t="str">
        <f t="shared" si="18"/>
        <v>勇者</v>
      </c>
      <c r="F266" s="41" t="str">
        <f t="shared" si="19"/>
        <v>勇者13</v>
      </c>
      <c r="G266" t="str">
        <f ca="1">IF(F266=Player&amp;ProfessionLV,COUNTIF(F$7:F266,Player&amp;ProfessionLV),"")</f>
        <v/>
      </c>
      <c r="H266" s="40" t="str">
        <f t="shared" si="20"/>
        <v>武器C233</v>
      </c>
    </row>
    <row r="267" spans="3:8" ht="15.75" x14ac:dyDescent="0.3">
      <c r="C267" t="s">
        <v>390</v>
      </c>
      <c r="D267">
        <f t="shared" si="17"/>
        <v>14</v>
      </c>
      <c r="E267" s="40" t="str">
        <f t="shared" si="18"/>
        <v>战士</v>
      </c>
      <c r="F267" s="41" t="str">
        <f t="shared" si="19"/>
        <v>战士14</v>
      </c>
      <c r="G267" t="str">
        <f ca="1">IF(F267=Player&amp;ProfessionLV,COUNTIF(F$7:F267,Player&amp;ProfessionLV),"")</f>
        <v/>
      </c>
      <c r="H267" s="40" t="str">
        <f t="shared" si="20"/>
        <v>武器C234</v>
      </c>
    </row>
    <row r="268" spans="3:8" ht="15.75" x14ac:dyDescent="0.3">
      <c r="C268" t="s">
        <v>391</v>
      </c>
      <c r="D268">
        <f t="shared" si="17"/>
        <v>14</v>
      </c>
      <c r="E268" s="40" t="str">
        <f t="shared" si="18"/>
        <v>武斗家</v>
      </c>
      <c r="F268" s="41" t="str">
        <f t="shared" si="19"/>
        <v>武斗家14</v>
      </c>
      <c r="G268" t="str">
        <f ca="1">IF(F268=Player&amp;ProfessionLV,COUNTIF(F$7:F268,Player&amp;ProfessionLV),"")</f>
        <v/>
      </c>
      <c r="H268" s="40" t="str">
        <f t="shared" si="20"/>
        <v>武器C235</v>
      </c>
    </row>
    <row r="269" spans="3:8" ht="15.75" x14ac:dyDescent="0.3">
      <c r="C269" t="s">
        <v>392</v>
      </c>
      <c r="D269">
        <f t="shared" si="17"/>
        <v>14</v>
      </c>
      <c r="E269" s="40" t="str">
        <f t="shared" si="18"/>
        <v>魔法师</v>
      </c>
      <c r="F269" s="41" t="str">
        <f t="shared" si="19"/>
        <v>魔法师14</v>
      </c>
      <c r="G269" t="str">
        <f ca="1">IF(F269=Player&amp;ProfessionLV,COUNTIF(F$7:F269,Player&amp;ProfessionLV),"")</f>
        <v/>
      </c>
      <c r="H269" s="40" t="str">
        <f t="shared" si="20"/>
        <v>武器C236</v>
      </c>
    </row>
    <row r="270" spans="3:8" ht="15.75" x14ac:dyDescent="0.3">
      <c r="C270" t="s">
        <v>393</v>
      </c>
      <c r="D270">
        <f t="shared" si="17"/>
        <v>14</v>
      </c>
      <c r="E270" s="40" t="str">
        <f t="shared" si="18"/>
        <v>僧侣</v>
      </c>
      <c r="F270" s="41" t="str">
        <f t="shared" si="19"/>
        <v>僧侣14</v>
      </c>
      <c r="G270" t="str">
        <f ca="1">IF(F270=Player&amp;ProfessionLV,COUNTIF(F$7:F270,Player&amp;ProfessionLV),"")</f>
        <v/>
      </c>
      <c r="H270" s="40" t="str">
        <f t="shared" si="20"/>
        <v>武器C237</v>
      </c>
    </row>
    <row r="271" spans="3:8" ht="15.75" x14ac:dyDescent="0.3">
      <c r="C271" t="s">
        <v>394</v>
      </c>
      <c r="D271">
        <f t="shared" si="17"/>
        <v>14</v>
      </c>
      <c r="E271" s="40" t="str">
        <f t="shared" si="18"/>
        <v>舞师</v>
      </c>
      <c r="F271" s="41" t="str">
        <f t="shared" si="19"/>
        <v>舞师14</v>
      </c>
      <c r="G271" t="str">
        <f ca="1">IF(F271=Player&amp;ProfessionLV,COUNTIF(F$7:F271,Player&amp;ProfessionLV),"")</f>
        <v/>
      </c>
      <c r="H271" s="40" t="str">
        <f t="shared" si="20"/>
        <v>武器C238</v>
      </c>
    </row>
    <row r="272" spans="3:8" ht="15.75" x14ac:dyDescent="0.3">
      <c r="C272" t="s">
        <v>395</v>
      </c>
      <c r="D272">
        <f t="shared" si="17"/>
        <v>14</v>
      </c>
      <c r="E272" s="40" t="str">
        <f t="shared" si="18"/>
        <v>盗贼</v>
      </c>
      <c r="F272" s="41" t="str">
        <f t="shared" si="19"/>
        <v>盗贼14</v>
      </c>
      <c r="G272" t="str">
        <f ca="1">IF(F272=Player&amp;ProfessionLV,COUNTIF(F$7:F272,Player&amp;ProfessionLV),"")</f>
        <v/>
      </c>
      <c r="H272" s="40" t="str">
        <f t="shared" si="20"/>
        <v>武器C239</v>
      </c>
    </row>
    <row r="273" spans="3:8" ht="15.75" x14ac:dyDescent="0.3">
      <c r="C273" t="s">
        <v>396</v>
      </c>
      <c r="D273">
        <f t="shared" si="17"/>
        <v>14</v>
      </c>
      <c r="E273" s="40" t="str">
        <f t="shared" si="18"/>
        <v>养羊师</v>
      </c>
      <c r="F273" s="41" t="str">
        <f t="shared" si="19"/>
        <v>养羊师14</v>
      </c>
      <c r="G273" t="str">
        <f ca="1">IF(F273=Player&amp;ProfessionLV,COUNTIF(F$7:F273,Player&amp;ProfessionLV),"")</f>
        <v/>
      </c>
      <c r="H273" s="40" t="str">
        <f t="shared" si="20"/>
        <v>武器C240</v>
      </c>
    </row>
    <row r="274" spans="3:8" ht="15.75" x14ac:dyDescent="0.3">
      <c r="C274" t="s">
        <v>397</v>
      </c>
      <c r="D274">
        <f t="shared" si="17"/>
        <v>14</v>
      </c>
      <c r="E274" s="40" t="str">
        <f t="shared" si="18"/>
        <v>吟游诗人</v>
      </c>
      <c r="F274" s="41" t="str">
        <f t="shared" si="19"/>
        <v>吟游诗人14</v>
      </c>
      <c r="G274" t="str">
        <f ca="1">IF(F274=Player&amp;ProfessionLV,COUNTIF(F$7:F274,Player&amp;ProfessionLV),"")</f>
        <v/>
      </c>
      <c r="H274" s="40" t="str">
        <f t="shared" si="20"/>
        <v>武器C241</v>
      </c>
    </row>
    <row r="275" spans="3:8" ht="15.75" x14ac:dyDescent="0.3">
      <c r="C275" t="s">
        <v>398</v>
      </c>
      <c r="D275">
        <f t="shared" si="17"/>
        <v>14</v>
      </c>
      <c r="E275" s="40" t="str">
        <f t="shared" si="18"/>
        <v>滑稽师</v>
      </c>
      <c r="F275" s="41" t="str">
        <f t="shared" si="19"/>
        <v>滑稽师14</v>
      </c>
      <c r="G275" t="str">
        <f ca="1">IF(F275=Player&amp;ProfessionLV,COUNTIF(F$7:F275,Player&amp;ProfessionLV),"")</f>
        <v/>
      </c>
      <c r="H275" s="40" t="str">
        <f t="shared" si="20"/>
        <v>武器C242</v>
      </c>
    </row>
    <row r="276" spans="3:8" ht="15.75" x14ac:dyDescent="0.3">
      <c r="C276" t="s">
        <v>399</v>
      </c>
      <c r="D276">
        <f t="shared" si="17"/>
        <v>14</v>
      </c>
      <c r="E276" s="40" t="str">
        <f t="shared" si="18"/>
        <v>水手</v>
      </c>
      <c r="F276" s="41" t="str">
        <f t="shared" si="19"/>
        <v>水手14</v>
      </c>
      <c r="G276" t="str">
        <f ca="1">IF(F276=Player&amp;ProfessionLV,COUNTIF(F$7:F276,Player&amp;ProfessionLV),"")</f>
        <v/>
      </c>
      <c r="H276" s="40" t="str">
        <f t="shared" si="20"/>
        <v>武器C243</v>
      </c>
    </row>
    <row r="277" spans="3:8" ht="15.75" x14ac:dyDescent="0.3">
      <c r="C277" t="s">
        <v>400</v>
      </c>
      <c r="D277">
        <f t="shared" si="17"/>
        <v>14</v>
      </c>
      <c r="E277" s="40" t="str">
        <f t="shared" si="18"/>
        <v>战斗大师</v>
      </c>
      <c r="F277" s="41" t="str">
        <f t="shared" si="19"/>
        <v>战斗大师14</v>
      </c>
      <c r="G277" t="str">
        <f ca="1">IF(F277=Player&amp;ProfessionLV,COUNTIF(F$7:F277,Player&amp;ProfessionLV),"")</f>
        <v/>
      </c>
      <c r="H277" s="40" t="str">
        <f t="shared" si="20"/>
        <v>武器C244</v>
      </c>
    </row>
    <row r="278" spans="3:8" ht="15.75" x14ac:dyDescent="0.3">
      <c r="C278" t="s">
        <v>401</v>
      </c>
      <c r="D278">
        <f t="shared" si="17"/>
        <v>14</v>
      </c>
      <c r="E278" s="40" t="str">
        <f t="shared" si="18"/>
        <v>魔法战士</v>
      </c>
      <c r="F278" s="41" t="str">
        <f t="shared" si="19"/>
        <v>魔法战士14</v>
      </c>
      <c r="G278" t="str">
        <f ca="1">IF(F278=Player&amp;ProfessionLV,COUNTIF(F$7:F278,Player&amp;ProfessionLV),"")</f>
        <v/>
      </c>
      <c r="H278" s="40" t="str">
        <f t="shared" si="20"/>
        <v>武器C245</v>
      </c>
    </row>
    <row r="279" spans="3:8" ht="15.75" x14ac:dyDescent="0.3">
      <c r="C279" t="s">
        <v>402</v>
      </c>
      <c r="D279">
        <f t="shared" si="17"/>
        <v>14</v>
      </c>
      <c r="E279" s="40" t="str">
        <f t="shared" si="18"/>
        <v>圣骑士</v>
      </c>
      <c r="F279" s="41" t="str">
        <f t="shared" si="19"/>
        <v>圣骑士14</v>
      </c>
      <c r="G279" t="str">
        <f ca="1">IF(F279=Player&amp;ProfessionLV,COUNTIF(F$7:F279,Player&amp;ProfessionLV),"")</f>
        <v/>
      </c>
      <c r="H279" s="40" t="str">
        <f t="shared" si="20"/>
        <v>武器C246</v>
      </c>
    </row>
    <row r="280" spans="3:8" ht="15.75" x14ac:dyDescent="0.3">
      <c r="C280" t="s">
        <v>403</v>
      </c>
      <c r="D280">
        <f t="shared" si="17"/>
        <v>14</v>
      </c>
      <c r="E280" s="40" t="str">
        <f t="shared" si="18"/>
        <v>贤者</v>
      </c>
      <c r="F280" s="41" t="str">
        <f t="shared" si="19"/>
        <v>贤者14</v>
      </c>
      <c r="G280" t="str">
        <f ca="1">IF(F280=Player&amp;ProfessionLV,COUNTIF(F$7:F280,Player&amp;ProfessionLV),"")</f>
        <v/>
      </c>
      <c r="H280" s="40" t="str">
        <f t="shared" si="20"/>
        <v>武器C247</v>
      </c>
    </row>
    <row r="281" spans="3:8" ht="15.75" x14ac:dyDescent="0.3">
      <c r="C281" t="s">
        <v>404</v>
      </c>
      <c r="D281">
        <f t="shared" si="17"/>
        <v>14</v>
      </c>
      <c r="E281" s="40" t="str">
        <f t="shared" si="18"/>
        <v>魔物猎人</v>
      </c>
      <c r="F281" s="41" t="str">
        <f t="shared" si="19"/>
        <v>魔物猎人14</v>
      </c>
      <c r="G281" t="str">
        <f ca="1">IF(F281=Player&amp;ProfessionLV,COUNTIF(F$7:F281,Player&amp;ProfessionLV),"")</f>
        <v/>
      </c>
      <c r="H281" s="40" t="str">
        <f t="shared" si="20"/>
        <v>武器C248</v>
      </c>
    </row>
    <row r="282" spans="3:8" ht="15.75" x14ac:dyDescent="0.3">
      <c r="C282" t="s">
        <v>405</v>
      </c>
      <c r="D282">
        <f t="shared" si="17"/>
        <v>14</v>
      </c>
      <c r="E282" s="40" t="str">
        <f t="shared" si="18"/>
        <v>海贼</v>
      </c>
      <c r="F282" s="41" t="str">
        <f t="shared" si="19"/>
        <v>海贼14</v>
      </c>
      <c r="G282" t="str">
        <f ca="1">IF(F282=Player&amp;ProfessionLV,COUNTIF(F$7:F282,Player&amp;ProfessionLV),"")</f>
        <v/>
      </c>
      <c r="H282" s="40" t="str">
        <f t="shared" si="20"/>
        <v>武器C249</v>
      </c>
    </row>
    <row r="283" spans="3:8" ht="15.75" x14ac:dyDescent="0.3">
      <c r="C283" t="s">
        <v>406</v>
      </c>
      <c r="D283">
        <f t="shared" si="17"/>
        <v>14</v>
      </c>
      <c r="E283" s="40" t="str">
        <f t="shared" si="18"/>
        <v>超级明星</v>
      </c>
      <c r="F283" s="41" t="str">
        <f t="shared" si="19"/>
        <v>超级明星14</v>
      </c>
      <c r="G283" t="str">
        <f ca="1">IF(F283=Player&amp;ProfessionLV,COUNTIF(F$7:F283,Player&amp;ProfessionLV),"")</f>
        <v/>
      </c>
      <c r="H283" s="40" t="str">
        <f t="shared" si="20"/>
        <v>武器C250</v>
      </c>
    </row>
    <row r="284" spans="3:8" ht="15.75" x14ac:dyDescent="0.3">
      <c r="C284" t="s">
        <v>407</v>
      </c>
      <c r="D284">
        <f t="shared" si="17"/>
        <v>14</v>
      </c>
      <c r="E284" s="40" t="str">
        <f t="shared" si="18"/>
        <v>天地雷鳴士</v>
      </c>
      <c r="F284" s="41" t="str">
        <f t="shared" si="19"/>
        <v>天地雷鳴士14</v>
      </c>
      <c r="G284" t="str">
        <f ca="1">IF(F284=Player&amp;ProfessionLV,COUNTIF(F$7:F284,Player&amp;ProfessionLV),"")</f>
        <v/>
      </c>
      <c r="H284" s="40" t="str">
        <f t="shared" si="20"/>
        <v>武器C251</v>
      </c>
    </row>
    <row r="285" spans="3:8" ht="15.75" x14ac:dyDescent="0.3">
      <c r="C285" t="s">
        <v>408</v>
      </c>
      <c r="D285">
        <f t="shared" si="17"/>
        <v>14</v>
      </c>
      <c r="E285" s="40" t="str">
        <f t="shared" si="18"/>
        <v>神之手</v>
      </c>
      <c r="F285" s="41" t="str">
        <f t="shared" si="19"/>
        <v>神之手14</v>
      </c>
      <c r="G285" t="str">
        <f ca="1">IF(F285=Player&amp;ProfessionLV,COUNTIF(F$7:F285,Player&amp;ProfessionLV),"")</f>
        <v/>
      </c>
      <c r="H285" s="40" t="str">
        <f t="shared" si="20"/>
        <v>武器C252</v>
      </c>
    </row>
    <row r="286" spans="3:8" ht="15.75" x14ac:dyDescent="0.3">
      <c r="C286" t="s">
        <v>409</v>
      </c>
      <c r="D286">
        <f t="shared" si="17"/>
        <v>14</v>
      </c>
      <c r="E286" s="40" t="str">
        <f t="shared" si="18"/>
        <v>勇者</v>
      </c>
      <c r="F286" s="41" t="str">
        <f t="shared" si="19"/>
        <v>勇者14</v>
      </c>
      <c r="G286" t="str">
        <f ca="1">IF(F286=Player&amp;ProfessionLV,COUNTIF(F$7:F286,Player&amp;ProfessionLV),"")</f>
        <v/>
      </c>
      <c r="H286" s="40" t="str">
        <f t="shared" si="20"/>
        <v>武器C253</v>
      </c>
    </row>
    <row r="287" spans="3:8" ht="15.75" x14ac:dyDescent="0.3">
      <c r="C287" t="s">
        <v>410</v>
      </c>
      <c r="D287">
        <f t="shared" si="17"/>
        <v>15</v>
      </c>
      <c r="E287" s="40" t="str">
        <f t="shared" si="18"/>
        <v>战士</v>
      </c>
      <c r="F287" s="41" t="str">
        <f t="shared" si="19"/>
        <v>战士15</v>
      </c>
      <c r="G287" t="str">
        <f ca="1">IF(F287=Player&amp;ProfessionLV,COUNTIF(F$7:F287,Player&amp;ProfessionLV),"")</f>
        <v/>
      </c>
      <c r="H287" s="40" t="str">
        <f t="shared" si="20"/>
        <v>武器C254</v>
      </c>
    </row>
    <row r="288" spans="3:8" ht="15.75" x14ac:dyDescent="0.3">
      <c r="C288" t="s">
        <v>411</v>
      </c>
      <c r="D288">
        <f t="shared" si="17"/>
        <v>15</v>
      </c>
      <c r="E288" s="40" t="str">
        <f t="shared" si="18"/>
        <v>武斗家</v>
      </c>
      <c r="F288" s="41" t="str">
        <f t="shared" si="19"/>
        <v>武斗家15</v>
      </c>
      <c r="G288" t="str">
        <f ca="1">IF(F288=Player&amp;ProfessionLV,COUNTIF(F$7:F288,Player&amp;ProfessionLV),"")</f>
        <v/>
      </c>
      <c r="H288" s="40" t="str">
        <f t="shared" si="20"/>
        <v>武器C255</v>
      </c>
    </row>
    <row r="289" spans="3:8" ht="15.75" x14ac:dyDescent="0.3">
      <c r="C289" t="s">
        <v>412</v>
      </c>
      <c r="D289">
        <f t="shared" si="17"/>
        <v>15</v>
      </c>
      <c r="E289" s="40" t="str">
        <f t="shared" si="18"/>
        <v>魔法师</v>
      </c>
      <c r="F289" s="41" t="str">
        <f t="shared" si="19"/>
        <v>魔法师15</v>
      </c>
      <c r="G289" t="str">
        <f ca="1">IF(F289=Player&amp;ProfessionLV,COUNTIF(F$7:F289,Player&amp;ProfessionLV),"")</f>
        <v/>
      </c>
      <c r="H289" s="40" t="str">
        <f t="shared" si="20"/>
        <v>武器C256</v>
      </c>
    </row>
    <row r="290" spans="3:8" ht="15.75" x14ac:dyDescent="0.3">
      <c r="C290" t="s">
        <v>413</v>
      </c>
      <c r="D290">
        <f t="shared" si="17"/>
        <v>15</v>
      </c>
      <c r="E290" s="40" t="str">
        <f t="shared" si="18"/>
        <v>僧侣</v>
      </c>
      <c r="F290" s="41" t="str">
        <f t="shared" si="19"/>
        <v>僧侣15</v>
      </c>
      <c r="G290" t="str">
        <f ca="1">IF(F290=Player&amp;ProfessionLV,COUNTIF(F$7:F290,Player&amp;ProfessionLV),"")</f>
        <v/>
      </c>
      <c r="H290" s="40" t="str">
        <f t="shared" si="20"/>
        <v>武器C257</v>
      </c>
    </row>
    <row r="291" spans="3:8" ht="15.75" x14ac:dyDescent="0.3">
      <c r="C291" t="s">
        <v>414</v>
      </c>
      <c r="D291">
        <f t="shared" si="17"/>
        <v>15</v>
      </c>
      <c r="E291" s="40" t="str">
        <f t="shared" si="18"/>
        <v>舞师</v>
      </c>
      <c r="F291" s="41" t="str">
        <f t="shared" si="19"/>
        <v>舞师15</v>
      </c>
      <c r="G291" t="str">
        <f ca="1">IF(F291=Player&amp;ProfessionLV,COUNTIF(F$7:F291,Player&amp;ProfessionLV),"")</f>
        <v/>
      </c>
      <c r="H291" s="40" t="str">
        <f t="shared" si="20"/>
        <v>武器C258</v>
      </c>
    </row>
    <row r="292" spans="3:8" ht="15.75" x14ac:dyDescent="0.3">
      <c r="C292" t="s">
        <v>415</v>
      </c>
      <c r="D292">
        <f t="shared" si="17"/>
        <v>15</v>
      </c>
      <c r="E292" s="40" t="str">
        <f t="shared" si="18"/>
        <v>盗贼</v>
      </c>
      <c r="F292" s="41" t="str">
        <f t="shared" si="19"/>
        <v>盗贼15</v>
      </c>
      <c r="G292" t="str">
        <f ca="1">IF(F292=Player&amp;ProfessionLV,COUNTIF(F$7:F292,Player&amp;ProfessionLV),"")</f>
        <v/>
      </c>
      <c r="H292" s="40" t="str">
        <f t="shared" si="20"/>
        <v>武器C259</v>
      </c>
    </row>
    <row r="293" spans="3:8" ht="15.75" x14ac:dyDescent="0.3">
      <c r="C293" t="s">
        <v>416</v>
      </c>
      <c r="D293">
        <f t="shared" si="17"/>
        <v>15</v>
      </c>
      <c r="E293" s="40" t="str">
        <f t="shared" si="18"/>
        <v>养羊师</v>
      </c>
      <c r="F293" s="41" t="str">
        <f t="shared" si="19"/>
        <v>养羊师15</v>
      </c>
      <c r="G293" t="str">
        <f ca="1">IF(F293=Player&amp;ProfessionLV,COUNTIF(F$7:F293,Player&amp;ProfessionLV),"")</f>
        <v/>
      </c>
      <c r="H293" s="40" t="str">
        <f t="shared" si="20"/>
        <v>武器C260</v>
      </c>
    </row>
    <row r="294" spans="3:8" ht="15.75" x14ac:dyDescent="0.3">
      <c r="C294" t="s">
        <v>417</v>
      </c>
      <c r="D294">
        <f t="shared" si="17"/>
        <v>15</v>
      </c>
      <c r="E294" s="40" t="str">
        <f t="shared" si="18"/>
        <v>吟游诗人</v>
      </c>
      <c r="F294" s="41" t="str">
        <f t="shared" si="19"/>
        <v>吟游诗人15</v>
      </c>
      <c r="G294" t="str">
        <f ca="1">IF(F294=Player&amp;ProfessionLV,COUNTIF(F$7:F294,Player&amp;ProfessionLV),"")</f>
        <v/>
      </c>
      <c r="H294" s="40" t="str">
        <f t="shared" si="20"/>
        <v>武器C261</v>
      </c>
    </row>
    <row r="295" spans="3:8" ht="15.75" x14ac:dyDescent="0.3">
      <c r="C295" t="s">
        <v>418</v>
      </c>
      <c r="D295">
        <f t="shared" si="17"/>
        <v>15</v>
      </c>
      <c r="E295" s="40" t="str">
        <f t="shared" si="18"/>
        <v>滑稽师</v>
      </c>
      <c r="F295" s="41" t="str">
        <f t="shared" si="19"/>
        <v>滑稽师15</v>
      </c>
      <c r="G295" t="str">
        <f ca="1">IF(F295=Player&amp;ProfessionLV,COUNTIF(F$7:F295,Player&amp;ProfessionLV),"")</f>
        <v/>
      </c>
      <c r="H295" s="40" t="str">
        <f t="shared" si="20"/>
        <v>武器C262</v>
      </c>
    </row>
    <row r="296" spans="3:8" ht="15.75" x14ac:dyDescent="0.3">
      <c r="C296" t="s">
        <v>419</v>
      </c>
      <c r="D296">
        <f t="shared" si="17"/>
        <v>15</v>
      </c>
      <c r="E296" s="40" t="str">
        <f t="shared" si="18"/>
        <v>水手</v>
      </c>
      <c r="F296" s="41" t="str">
        <f t="shared" si="19"/>
        <v>水手15</v>
      </c>
      <c r="G296" t="str">
        <f ca="1">IF(F296=Player&amp;ProfessionLV,COUNTIF(F$7:F296,Player&amp;ProfessionLV),"")</f>
        <v/>
      </c>
      <c r="H296" s="40" t="str">
        <f t="shared" si="20"/>
        <v>武器C263</v>
      </c>
    </row>
    <row r="297" spans="3:8" ht="15.75" x14ac:dyDescent="0.3">
      <c r="C297" t="s">
        <v>420</v>
      </c>
      <c r="D297">
        <f t="shared" si="17"/>
        <v>15</v>
      </c>
      <c r="E297" s="40" t="str">
        <f t="shared" si="18"/>
        <v>战斗大师</v>
      </c>
      <c r="F297" s="41" t="str">
        <f t="shared" si="19"/>
        <v>战斗大师15</v>
      </c>
      <c r="G297" t="str">
        <f ca="1">IF(F297=Player&amp;ProfessionLV,COUNTIF(F$7:F297,Player&amp;ProfessionLV),"")</f>
        <v/>
      </c>
      <c r="H297" s="40" t="str">
        <f t="shared" si="20"/>
        <v>武器C264</v>
      </c>
    </row>
    <row r="298" spans="3:8" ht="15.75" x14ac:dyDescent="0.3">
      <c r="C298" t="s">
        <v>421</v>
      </c>
      <c r="D298">
        <f t="shared" si="17"/>
        <v>15</v>
      </c>
      <c r="E298" s="40" t="str">
        <f t="shared" si="18"/>
        <v>魔法战士</v>
      </c>
      <c r="F298" s="41" t="str">
        <f t="shared" si="19"/>
        <v>魔法战士15</v>
      </c>
      <c r="G298" t="str">
        <f ca="1">IF(F298=Player&amp;ProfessionLV,COUNTIF(F$7:F298,Player&amp;ProfessionLV),"")</f>
        <v/>
      </c>
      <c r="H298" s="40" t="str">
        <f t="shared" si="20"/>
        <v>武器C265</v>
      </c>
    </row>
    <row r="299" spans="3:8" ht="15.75" x14ac:dyDescent="0.3">
      <c r="C299" t="s">
        <v>422</v>
      </c>
      <c r="D299">
        <f t="shared" si="17"/>
        <v>15</v>
      </c>
      <c r="E299" s="40" t="str">
        <f t="shared" si="18"/>
        <v>圣骑士</v>
      </c>
      <c r="F299" s="41" t="str">
        <f t="shared" si="19"/>
        <v>圣骑士15</v>
      </c>
      <c r="G299" t="str">
        <f ca="1">IF(F299=Player&amp;ProfessionLV,COUNTIF(F$7:F299,Player&amp;ProfessionLV),"")</f>
        <v/>
      </c>
      <c r="H299" s="40" t="str">
        <f t="shared" si="20"/>
        <v>武器C266</v>
      </c>
    </row>
    <row r="300" spans="3:8" ht="15.75" x14ac:dyDescent="0.3">
      <c r="C300" t="s">
        <v>423</v>
      </c>
      <c r="D300">
        <f t="shared" si="17"/>
        <v>15</v>
      </c>
      <c r="E300" s="40" t="str">
        <f t="shared" si="18"/>
        <v>贤者</v>
      </c>
      <c r="F300" s="41" t="str">
        <f t="shared" si="19"/>
        <v>贤者15</v>
      </c>
      <c r="G300" t="str">
        <f ca="1">IF(F300=Player&amp;ProfessionLV,COUNTIF(F$7:F300,Player&amp;ProfessionLV),"")</f>
        <v/>
      </c>
      <c r="H300" s="40" t="str">
        <f t="shared" si="20"/>
        <v>武器C267</v>
      </c>
    </row>
    <row r="301" spans="3:8" ht="15.75" x14ac:dyDescent="0.3">
      <c r="C301" t="s">
        <v>424</v>
      </c>
      <c r="D301">
        <f t="shared" si="17"/>
        <v>15</v>
      </c>
      <c r="E301" s="40" t="str">
        <f t="shared" si="18"/>
        <v>魔物猎人</v>
      </c>
      <c r="F301" s="41" t="str">
        <f t="shared" si="19"/>
        <v>魔物猎人15</v>
      </c>
      <c r="G301" t="str">
        <f ca="1">IF(F301=Player&amp;ProfessionLV,COUNTIF(F$7:F301,Player&amp;ProfessionLV),"")</f>
        <v/>
      </c>
      <c r="H301" s="40" t="str">
        <f t="shared" si="20"/>
        <v>武器C268</v>
      </c>
    </row>
    <row r="302" spans="3:8" ht="15.75" x14ac:dyDescent="0.3">
      <c r="C302" t="s">
        <v>425</v>
      </c>
      <c r="D302">
        <f t="shared" si="17"/>
        <v>15</v>
      </c>
      <c r="E302" s="40" t="str">
        <f t="shared" si="18"/>
        <v>海贼</v>
      </c>
      <c r="F302" s="41" t="str">
        <f t="shared" si="19"/>
        <v>海贼15</v>
      </c>
      <c r="G302" t="str">
        <f ca="1">IF(F302=Player&amp;ProfessionLV,COUNTIF(F$7:F302,Player&amp;ProfessionLV),"")</f>
        <v/>
      </c>
      <c r="H302" s="40" t="str">
        <f t="shared" si="20"/>
        <v>武器C269</v>
      </c>
    </row>
    <row r="303" spans="3:8" ht="15.75" x14ac:dyDescent="0.3">
      <c r="C303" t="s">
        <v>426</v>
      </c>
      <c r="D303">
        <f t="shared" si="17"/>
        <v>15</v>
      </c>
      <c r="E303" s="40" t="str">
        <f t="shared" si="18"/>
        <v>超级明星</v>
      </c>
      <c r="F303" s="41" t="str">
        <f t="shared" si="19"/>
        <v>超级明星15</v>
      </c>
      <c r="G303" t="str">
        <f ca="1">IF(F303=Player&amp;ProfessionLV,COUNTIF(F$7:F303,Player&amp;ProfessionLV),"")</f>
        <v/>
      </c>
      <c r="H303" s="40" t="str">
        <f t="shared" si="20"/>
        <v>武器C270</v>
      </c>
    </row>
    <row r="304" spans="3:8" ht="15.75" x14ac:dyDescent="0.3">
      <c r="C304" t="s">
        <v>427</v>
      </c>
      <c r="D304">
        <f t="shared" ref="D304:D367" si="21">D284+1</f>
        <v>15</v>
      </c>
      <c r="E304" s="40" t="str">
        <f t="shared" ref="E304:E367" si="22">E284</f>
        <v>天地雷鳴士</v>
      </c>
      <c r="F304" s="41" t="str">
        <f t="shared" si="19"/>
        <v>天地雷鳴士15</v>
      </c>
      <c r="G304" t="str">
        <f ca="1">IF(F304=Player&amp;ProfessionLV,COUNTIF(F$7:F304,Player&amp;ProfessionLV),"")</f>
        <v/>
      </c>
      <c r="H304" s="40" t="str">
        <f t="shared" si="20"/>
        <v>武器C271</v>
      </c>
    </row>
    <row r="305" spans="3:8" ht="15.75" x14ac:dyDescent="0.3">
      <c r="C305" t="s">
        <v>428</v>
      </c>
      <c r="D305">
        <f t="shared" si="21"/>
        <v>15</v>
      </c>
      <c r="E305" s="40" t="str">
        <f t="shared" si="22"/>
        <v>神之手</v>
      </c>
      <c r="F305" s="41" t="str">
        <f t="shared" si="19"/>
        <v>神之手15</v>
      </c>
      <c r="G305" t="str">
        <f ca="1">IF(F305=Player&amp;ProfessionLV,COUNTIF(F$7:F305,Player&amp;ProfessionLV),"")</f>
        <v/>
      </c>
      <c r="H305" s="40" t="str">
        <f t="shared" si="20"/>
        <v>武器C272</v>
      </c>
    </row>
    <row r="306" spans="3:8" ht="15.75" x14ac:dyDescent="0.3">
      <c r="C306" t="s">
        <v>429</v>
      </c>
      <c r="D306">
        <f t="shared" si="21"/>
        <v>15</v>
      </c>
      <c r="E306" s="40" t="str">
        <f t="shared" si="22"/>
        <v>勇者</v>
      </c>
      <c r="F306" s="41" t="str">
        <f t="shared" si="19"/>
        <v>勇者15</v>
      </c>
      <c r="G306" t="str">
        <f ca="1">IF(F306=Player&amp;ProfessionLV,COUNTIF(F$7:F306,Player&amp;ProfessionLV),"")</f>
        <v/>
      </c>
      <c r="H306" s="40" t="str">
        <f t="shared" si="20"/>
        <v>武器C273</v>
      </c>
    </row>
    <row r="307" spans="3:8" ht="15.75" x14ac:dyDescent="0.3">
      <c r="C307" t="s">
        <v>430</v>
      </c>
      <c r="D307">
        <f t="shared" si="21"/>
        <v>16</v>
      </c>
      <c r="E307" s="40" t="str">
        <f t="shared" si="22"/>
        <v>战士</v>
      </c>
      <c r="F307" s="41" t="str">
        <f t="shared" si="19"/>
        <v>战士16</v>
      </c>
      <c r="G307" t="str">
        <f ca="1">IF(F307=Player&amp;ProfessionLV,COUNTIF(F$7:F307,Player&amp;ProfessionLV),"")</f>
        <v/>
      </c>
      <c r="H307" s="40" t="str">
        <f t="shared" si="20"/>
        <v>武器C274</v>
      </c>
    </row>
    <row r="308" spans="3:8" ht="15.75" x14ac:dyDescent="0.3">
      <c r="C308" t="s">
        <v>431</v>
      </c>
      <c r="D308">
        <f t="shared" si="21"/>
        <v>16</v>
      </c>
      <c r="E308" s="40" t="str">
        <f t="shared" si="22"/>
        <v>武斗家</v>
      </c>
      <c r="F308" s="41" t="str">
        <f t="shared" si="19"/>
        <v>武斗家16</v>
      </c>
      <c r="G308" t="str">
        <f ca="1">IF(F308=Player&amp;ProfessionLV,COUNTIF(F$7:F308,Player&amp;ProfessionLV),"")</f>
        <v/>
      </c>
      <c r="H308" s="40" t="str">
        <f t="shared" si="20"/>
        <v>武器C275</v>
      </c>
    </row>
    <row r="309" spans="3:8" ht="15.75" x14ac:dyDescent="0.3">
      <c r="C309" t="s">
        <v>432</v>
      </c>
      <c r="D309">
        <f t="shared" si="21"/>
        <v>16</v>
      </c>
      <c r="E309" s="40" t="str">
        <f t="shared" si="22"/>
        <v>魔法师</v>
      </c>
      <c r="F309" s="41" t="str">
        <f t="shared" si="19"/>
        <v>魔法师16</v>
      </c>
      <c r="G309" t="str">
        <f ca="1">IF(F309=Player&amp;ProfessionLV,COUNTIF(F$7:F309,Player&amp;ProfessionLV),"")</f>
        <v/>
      </c>
      <c r="H309" s="40" t="str">
        <f t="shared" si="20"/>
        <v>武器C276</v>
      </c>
    </row>
    <row r="310" spans="3:8" ht="15.75" x14ac:dyDescent="0.3">
      <c r="C310" t="s">
        <v>433</v>
      </c>
      <c r="D310">
        <f t="shared" si="21"/>
        <v>16</v>
      </c>
      <c r="E310" s="40" t="str">
        <f t="shared" si="22"/>
        <v>僧侣</v>
      </c>
      <c r="F310" s="41" t="str">
        <f t="shared" si="19"/>
        <v>僧侣16</v>
      </c>
      <c r="G310" t="str">
        <f ca="1">IF(F310=Player&amp;ProfessionLV,COUNTIF(F$7:F310,Player&amp;ProfessionLV),"")</f>
        <v/>
      </c>
      <c r="H310" s="40" t="str">
        <f t="shared" si="20"/>
        <v>武器C277</v>
      </c>
    </row>
    <row r="311" spans="3:8" ht="15.75" x14ac:dyDescent="0.3">
      <c r="C311" t="s">
        <v>434</v>
      </c>
      <c r="D311">
        <f t="shared" si="21"/>
        <v>16</v>
      </c>
      <c r="E311" s="40" t="str">
        <f t="shared" si="22"/>
        <v>舞师</v>
      </c>
      <c r="F311" s="41" t="str">
        <f t="shared" si="19"/>
        <v>舞师16</v>
      </c>
      <c r="G311" t="str">
        <f ca="1">IF(F311=Player&amp;ProfessionLV,COUNTIF(F$7:F311,Player&amp;ProfessionLV),"")</f>
        <v/>
      </c>
      <c r="H311" s="40" t="str">
        <f t="shared" si="20"/>
        <v>武器C278</v>
      </c>
    </row>
    <row r="312" spans="3:8" ht="15.75" x14ac:dyDescent="0.3">
      <c r="C312" t="s">
        <v>435</v>
      </c>
      <c r="D312">
        <f t="shared" si="21"/>
        <v>16</v>
      </c>
      <c r="E312" s="40" t="str">
        <f t="shared" si="22"/>
        <v>盗贼</v>
      </c>
      <c r="F312" s="41" t="str">
        <f t="shared" si="19"/>
        <v>盗贼16</v>
      </c>
      <c r="G312" t="str">
        <f ca="1">IF(F312=Player&amp;ProfessionLV,COUNTIF(F$7:F312,Player&amp;ProfessionLV),"")</f>
        <v/>
      </c>
      <c r="H312" s="40" t="str">
        <f t="shared" si="20"/>
        <v>武器C279</v>
      </c>
    </row>
    <row r="313" spans="3:8" ht="15.75" x14ac:dyDescent="0.3">
      <c r="C313" t="s">
        <v>436</v>
      </c>
      <c r="D313">
        <f t="shared" si="21"/>
        <v>16</v>
      </c>
      <c r="E313" s="40" t="str">
        <f t="shared" si="22"/>
        <v>养羊师</v>
      </c>
      <c r="F313" s="41" t="str">
        <f t="shared" si="19"/>
        <v>养羊师16</v>
      </c>
      <c r="G313" t="str">
        <f ca="1">IF(F313=Player&amp;ProfessionLV,COUNTIF(F$7:F313,Player&amp;ProfessionLV),"")</f>
        <v/>
      </c>
      <c r="H313" s="40" t="str">
        <f t="shared" si="20"/>
        <v>武器C280</v>
      </c>
    </row>
    <row r="314" spans="3:8" ht="15.75" x14ac:dyDescent="0.3">
      <c r="C314" t="s">
        <v>437</v>
      </c>
      <c r="D314">
        <f t="shared" si="21"/>
        <v>16</v>
      </c>
      <c r="E314" s="40" t="str">
        <f t="shared" si="22"/>
        <v>吟游诗人</v>
      </c>
      <c r="F314" s="41" t="str">
        <f t="shared" si="19"/>
        <v>吟游诗人16</v>
      </c>
      <c r="G314" t="str">
        <f ca="1">IF(F314=Player&amp;ProfessionLV,COUNTIF(F$7:F314,Player&amp;ProfessionLV),"")</f>
        <v/>
      </c>
      <c r="H314" s="40" t="str">
        <f t="shared" si="20"/>
        <v>武器C281</v>
      </c>
    </row>
    <row r="315" spans="3:8" ht="15.75" x14ac:dyDescent="0.3">
      <c r="C315" t="s">
        <v>438</v>
      </c>
      <c r="D315">
        <f t="shared" si="21"/>
        <v>16</v>
      </c>
      <c r="E315" s="40" t="str">
        <f t="shared" si="22"/>
        <v>滑稽师</v>
      </c>
      <c r="F315" s="41" t="str">
        <f t="shared" si="19"/>
        <v>滑稽师16</v>
      </c>
      <c r="G315" t="str">
        <f ca="1">IF(F315=Player&amp;ProfessionLV,COUNTIF(F$7:F315,Player&amp;ProfessionLV),"")</f>
        <v/>
      </c>
      <c r="H315" s="40" t="str">
        <f t="shared" si="20"/>
        <v>武器C282</v>
      </c>
    </row>
    <row r="316" spans="3:8" ht="15.75" x14ac:dyDescent="0.3">
      <c r="C316" t="s">
        <v>439</v>
      </c>
      <c r="D316">
        <f t="shared" si="21"/>
        <v>16</v>
      </c>
      <c r="E316" s="40" t="str">
        <f t="shared" si="22"/>
        <v>水手</v>
      </c>
      <c r="F316" s="41" t="str">
        <f t="shared" si="19"/>
        <v>水手16</v>
      </c>
      <c r="G316" t="str">
        <f ca="1">IF(F316=Player&amp;ProfessionLV,COUNTIF(F$7:F316,Player&amp;ProfessionLV),"")</f>
        <v/>
      </c>
      <c r="H316" s="40" t="str">
        <f t="shared" si="20"/>
        <v>武器C283</v>
      </c>
    </row>
    <row r="317" spans="3:8" ht="15.75" x14ac:dyDescent="0.3">
      <c r="C317" t="s">
        <v>440</v>
      </c>
      <c r="D317">
        <f t="shared" si="21"/>
        <v>16</v>
      </c>
      <c r="E317" s="40" t="str">
        <f t="shared" si="22"/>
        <v>战斗大师</v>
      </c>
      <c r="F317" s="41" t="str">
        <f t="shared" si="19"/>
        <v>战斗大师16</v>
      </c>
      <c r="G317" t="str">
        <f ca="1">IF(F317=Player&amp;ProfessionLV,COUNTIF(F$7:F317,Player&amp;ProfessionLV),"")</f>
        <v/>
      </c>
      <c r="H317" s="40" t="str">
        <f t="shared" si="20"/>
        <v>武器C284</v>
      </c>
    </row>
    <row r="318" spans="3:8" ht="15.75" x14ac:dyDescent="0.3">
      <c r="C318" t="s">
        <v>441</v>
      </c>
      <c r="D318">
        <f t="shared" si="21"/>
        <v>16</v>
      </c>
      <c r="E318" s="40" t="str">
        <f t="shared" si="22"/>
        <v>魔法战士</v>
      </c>
      <c r="F318" s="41" t="str">
        <f t="shared" si="19"/>
        <v>魔法战士16</v>
      </c>
      <c r="G318" t="str">
        <f ca="1">IF(F318=Player&amp;ProfessionLV,COUNTIF(F$7:F318,Player&amp;ProfessionLV),"")</f>
        <v/>
      </c>
      <c r="H318" s="40" t="str">
        <f t="shared" si="20"/>
        <v>武器C285</v>
      </c>
    </row>
    <row r="319" spans="3:8" ht="15.75" x14ac:dyDescent="0.3">
      <c r="C319" t="s">
        <v>442</v>
      </c>
      <c r="D319">
        <f t="shared" si="21"/>
        <v>16</v>
      </c>
      <c r="E319" s="40" t="str">
        <f t="shared" si="22"/>
        <v>圣骑士</v>
      </c>
      <c r="F319" s="41" t="str">
        <f t="shared" si="19"/>
        <v>圣骑士16</v>
      </c>
      <c r="G319" t="str">
        <f ca="1">IF(F319=Player&amp;ProfessionLV,COUNTIF(F$7:F319,Player&amp;ProfessionLV),"")</f>
        <v/>
      </c>
      <c r="H319" s="40" t="str">
        <f t="shared" si="20"/>
        <v>武器C286</v>
      </c>
    </row>
    <row r="320" spans="3:8" ht="15.75" x14ac:dyDescent="0.3">
      <c r="C320" t="s">
        <v>443</v>
      </c>
      <c r="D320">
        <f t="shared" si="21"/>
        <v>16</v>
      </c>
      <c r="E320" s="40" t="str">
        <f t="shared" si="22"/>
        <v>贤者</v>
      </c>
      <c r="F320" s="41" t="str">
        <f t="shared" si="19"/>
        <v>贤者16</v>
      </c>
      <c r="G320" t="str">
        <f ca="1">IF(F320=Player&amp;ProfessionLV,COUNTIF(F$7:F320,Player&amp;ProfessionLV),"")</f>
        <v/>
      </c>
      <c r="H320" s="40" t="str">
        <f t="shared" si="20"/>
        <v>武器C287</v>
      </c>
    </row>
    <row r="321" spans="3:8" ht="15.75" x14ac:dyDescent="0.3">
      <c r="C321" t="s">
        <v>444</v>
      </c>
      <c r="D321">
        <f t="shared" si="21"/>
        <v>16</v>
      </c>
      <c r="E321" s="40" t="str">
        <f t="shared" si="22"/>
        <v>魔物猎人</v>
      </c>
      <c r="F321" s="41" t="str">
        <f t="shared" si="19"/>
        <v>魔物猎人16</v>
      </c>
      <c r="G321" t="str">
        <f ca="1">IF(F321=Player&amp;ProfessionLV,COUNTIF(F$7:F321,Player&amp;ProfessionLV),"")</f>
        <v/>
      </c>
      <c r="H321" s="40" t="str">
        <f t="shared" si="20"/>
        <v>武器C288</v>
      </c>
    </row>
    <row r="322" spans="3:8" ht="15.75" x14ac:dyDescent="0.3">
      <c r="C322" t="s">
        <v>445</v>
      </c>
      <c r="D322">
        <f t="shared" si="21"/>
        <v>16</v>
      </c>
      <c r="E322" s="40" t="str">
        <f t="shared" si="22"/>
        <v>海贼</v>
      </c>
      <c r="F322" s="41" t="str">
        <f t="shared" si="19"/>
        <v>海贼16</v>
      </c>
      <c r="G322" t="str">
        <f ca="1">IF(F322=Player&amp;ProfessionLV,COUNTIF(F$7:F322,Player&amp;ProfessionLV),"")</f>
        <v/>
      </c>
      <c r="H322" s="40" t="str">
        <f t="shared" si="20"/>
        <v>武器C289</v>
      </c>
    </row>
    <row r="323" spans="3:8" ht="15.75" x14ac:dyDescent="0.3">
      <c r="C323" t="s">
        <v>446</v>
      </c>
      <c r="D323">
        <f t="shared" si="21"/>
        <v>16</v>
      </c>
      <c r="E323" s="40" t="str">
        <f t="shared" si="22"/>
        <v>超级明星</v>
      </c>
      <c r="F323" s="41" t="str">
        <f t="shared" si="19"/>
        <v>超级明星16</v>
      </c>
      <c r="G323" t="str">
        <f ca="1">IF(F323=Player&amp;ProfessionLV,COUNTIF(F$7:F323,Player&amp;ProfessionLV),"")</f>
        <v/>
      </c>
      <c r="H323" s="40" t="str">
        <f t="shared" si="20"/>
        <v>武器C290</v>
      </c>
    </row>
    <row r="324" spans="3:8" ht="15.75" x14ac:dyDescent="0.3">
      <c r="C324" t="s">
        <v>447</v>
      </c>
      <c r="D324">
        <f t="shared" si="21"/>
        <v>16</v>
      </c>
      <c r="E324" s="40" t="str">
        <f t="shared" si="22"/>
        <v>天地雷鳴士</v>
      </c>
      <c r="F324" s="41" t="str">
        <f t="shared" si="19"/>
        <v>天地雷鳴士16</v>
      </c>
      <c r="G324" t="str">
        <f ca="1">IF(F324=Player&amp;ProfessionLV,COUNTIF(F$7:F324,Player&amp;ProfessionLV),"")</f>
        <v/>
      </c>
      <c r="H324" s="40" t="str">
        <f t="shared" si="20"/>
        <v>武器C291</v>
      </c>
    </row>
    <row r="325" spans="3:8" ht="15.75" x14ac:dyDescent="0.3">
      <c r="C325" t="s">
        <v>448</v>
      </c>
      <c r="D325">
        <f t="shared" si="21"/>
        <v>16</v>
      </c>
      <c r="E325" s="40" t="str">
        <f t="shared" si="22"/>
        <v>神之手</v>
      </c>
      <c r="F325" s="41" t="str">
        <f t="shared" si="19"/>
        <v>神之手16</v>
      </c>
      <c r="G325" t="str">
        <f ca="1">IF(F325=Player&amp;ProfessionLV,COUNTIF(F$7:F325,Player&amp;ProfessionLV),"")</f>
        <v/>
      </c>
      <c r="H325" s="40" t="str">
        <f t="shared" si="20"/>
        <v>武器C292</v>
      </c>
    </row>
    <row r="326" spans="3:8" ht="15.75" x14ac:dyDescent="0.3">
      <c r="C326" t="s">
        <v>449</v>
      </c>
      <c r="D326">
        <f t="shared" si="21"/>
        <v>16</v>
      </c>
      <c r="E326" s="40" t="str">
        <f t="shared" si="22"/>
        <v>勇者</v>
      </c>
      <c r="F326" s="41" t="str">
        <f t="shared" si="19"/>
        <v>勇者16</v>
      </c>
      <c r="G326" t="str">
        <f ca="1">IF(F326=Player&amp;ProfessionLV,COUNTIF(F$7:F326,Player&amp;ProfessionLV),"")</f>
        <v/>
      </c>
      <c r="H326" s="40" t="str">
        <f t="shared" si="20"/>
        <v>武器C293</v>
      </c>
    </row>
    <row r="327" spans="3:8" ht="15.75" x14ac:dyDescent="0.3">
      <c r="C327" t="s">
        <v>450</v>
      </c>
      <c r="D327">
        <f t="shared" si="21"/>
        <v>17</v>
      </c>
      <c r="E327" s="40" t="str">
        <f t="shared" si="22"/>
        <v>战士</v>
      </c>
      <c r="F327" s="41" t="str">
        <f t="shared" si="19"/>
        <v>战士17</v>
      </c>
      <c r="G327" t="str">
        <f ca="1">IF(F327=Player&amp;ProfessionLV,COUNTIF(F$7:F327,Player&amp;ProfessionLV),"")</f>
        <v/>
      </c>
      <c r="H327" s="40" t="str">
        <f t="shared" si="20"/>
        <v>武器C294</v>
      </c>
    </row>
    <row r="328" spans="3:8" ht="15.75" x14ac:dyDescent="0.3">
      <c r="C328" t="s">
        <v>451</v>
      </c>
      <c r="D328">
        <f t="shared" si="21"/>
        <v>17</v>
      </c>
      <c r="E328" s="40" t="str">
        <f t="shared" si="22"/>
        <v>武斗家</v>
      </c>
      <c r="F328" s="41" t="str">
        <f t="shared" ref="F328:F391" si="23">E328&amp;D328</f>
        <v>武斗家17</v>
      </c>
      <c r="G328" t="str">
        <f ca="1">IF(F328=Player&amp;ProfessionLV,COUNTIF(F$7:F328,Player&amp;ProfessionLV),"")</f>
        <v/>
      </c>
      <c r="H328" s="40" t="str">
        <f t="shared" ref="H328:H391" si="24">C328</f>
        <v>武器C295</v>
      </c>
    </row>
    <row r="329" spans="3:8" ht="15.75" x14ac:dyDescent="0.3">
      <c r="C329" t="s">
        <v>452</v>
      </c>
      <c r="D329">
        <f t="shared" si="21"/>
        <v>17</v>
      </c>
      <c r="E329" s="40" t="str">
        <f t="shared" si="22"/>
        <v>魔法师</v>
      </c>
      <c r="F329" s="41" t="str">
        <f t="shared" si="23"/>
        <v>魔法师17</v>
      </c>
      <c r="G329" t="str">
        <f ca="1">IF(F329=Player&amp;ProfessionLV,COUNTIF(F$7:F329,Player&amp;ProfessionLV),"")</f>
        <v/>
      </c>
      <c r="H329" s="40" t="str">
        <f t="shared" si="24"/>
        <v>武器C296</v>
      </c>
    </row>
    <row r="330" spans="3:8" ht="15.75" x14ac:dyDescent="0.3">
      <c r="C330" t="s">
        <v>453</v>
      </c>
      <c r="D330">
        <f t="shared" si="21"/>
        <v>17</v>
      </c>
      <c r="E330" s="40" t="str">
        <f t="shared" si="22"/>
        <v>僧侣</v>
      </c>
      <c r="F330" s="41" t="str">
        <f t="shared" si="23"/>
        <v>僧侣17</v>
      </c>
      <c r="G330" t="str">
        <f ca="1">IF(F330=Player&amp;ProfessionLV,COUNTIF(F$7:F330,Player&amp;ProfessionLV),"")</f>
        <v/>
      </c>
      <c r="H330" s="40" t="str">
        <f t="shared" si="24"/>
        <v>武器C297</v>
      </c>
    </row>
    <row r="331" spans="3:8" ht="15.75" x14ac:dyDescent="0.3">
      <c r="C331" t="s">
        <v>454</v>
      </c>
      <c r="D331">
        <f t="shared" si="21"/>
        <v>17</v>
      </c>
      <c r="E331" s="40" t="str">
        <f t="shared" si="22"/>
        <v>舞师</v>
      </c>
      <c r="F331" s="41" t="str">
        <f t="shared" si="23"/>
        <v>舞师17</v>
      </c>
      <c r="G331" t="str">
        <f ca="1">IF(F331=Player&amp;ProfessionLV,COUNTIF(F$7:F331,Player&amp;ProfessionLV),"")</f>
        <v/>
      </c>
      <c r="H331" s="40" t="str">
        <f t="shared" si="24"/>
        <v>武器C298</v>
      </c>
    </row>
    <row r="332" spans="3:8" ht="15.75" x14ac:dyDescent="0.3">
      <c r="C332" t="s">
        <v>455</v>
      </c>
      <c r="D332">
        <f t="shared" si="21"/>
        <v>17</v>
      </c>
      <c r="E332" s="40" t="str">
        <f t="shared" si="22"/>
        <v>盗贼</v>
      </c>
      <c r="F332" s="41" t="str">
        <f t="shared" si="23"/>
        <v>盗贼17</v>
      </c>
      <c r="G332" t="str">
        <f ca="1">IF(F332=Player&amp;ProfessionLV,COUNTIF(F$7:F332,Player&amp;ProfessionLV),"")</f>
        <v/>
      </c>
      <c r="H332" s="40" t="str">
        <f t="shared" si="24"/>
        <v>武器C299</v>
      </c>
    </row>
    <row r="333" spans="3:8" ht="15.75" x14ac:dyDescent="0.3">
      <c r="C333" t="s">
        <v>456</v>
      </c>
      <c r="D333">
        <f t="shared" si="21"/>
        <v>17</v>
      </c>
      <c r="E333" s="40" t="str">
        <f t="shared" si="22"/>
        <v>养羊师</v>
      </c>
      <c r="F333" s="41" t="str">
        <f t="shared" si="23"/>
        <v>养羊师17</v>
      </c>
      <c r="G333" t="str">
        <f ca="1">IF(F333=Player&amp;ProfessionLV,COUNTIF(F$7:F333,Player&amp;ProfessionLV),"")</f>
        <v/>
      </c>
      <c r="H333" s="40" t="str">
        <f t="shared" si="24"/>
        <v>武器C300</v>
      </c>
    </row>
    <row r="334" spans="3:8" ht="15.75" x14ac:dyDescent="0.3">
      <c r="C334" t="s">
        <v>457</v>
      </c>
      <c r="D334">
        <f t="shared" si="21"/>
        <v>17</v>
      </c>
      <c r="E334" s="40" t="str">
        <f t="shared" si="22"/>
        <v>吟游诗人</v>
      </c>
      <c r="F334" s="41" t="str">
        <f t="shared" si="23"/>
        <v>吟游诗人17</v>
      </c>
      <c r="G334" t="str">
        <f ca="1">IF(F334=Player&amp;ProfessionLV,COUNTIF(F$7:F334,Player&amp;ProfessionLV),"")</f>
        <v/>
      </c>
      <c r="H334" s="40" t="str">
        <f t="shared" si="24"/>
        <v>武器C301</v>
      </c>
    </row>
    <row r="335" spans="3:8" ht="15.75" x14ac:dyDescent="0.3">
      <c r="C335" t="s">
        <v>458</v>
      </c>
      <c r="D335">
        <f t="shared" si="21"/>
        <v>17</v>
      </c>
      <c r="E335" s="40" t="str">
        <f t="shared" si="22"/>
        <v>滑稽师</v>
      </c>
      <c r="F335" s="41" t="str">
        <f t="shared" si="23"/>
        <v>滑稽师17</v>
      </c>
      <c r="G335" t="str">
        <f ca="1">IF(F335=Player&amp;ProfessionLV,COUNTIF(F$7:F335,Player&amp;ProfessionLV),"")</f>
        <v/>
      </c>
      <c r="H335" s="40" t="str">
        <f t="shared" si="24"/>
        <v>武器C302</v>
      </c>
    </row>
    <row r="336" spans="3:8" ht="15.75" x14ac:dyDescent="0.3">
      <c r="C336" t="s">
        <v>459</v>
      </c>
      <c r="D336">
        <f t="shared" si="21"/>
        <v>17</v>
      </c>
      <c r="E336" s="40" t="str">
        <f t="shared" si="22"/>
        <v>水手</v>
      </c>
      <c r="F336" s="41" t="str">
        <f t="shared" si="23"/>
        <v>水手17</v>
      </c>
      <c r="G336" t="str">
        <f ca="1">IF(F336=Player&amp;ProfessionLV,COUNTIF(F$7:F336,Player&amp;ProfessionLV),"")</f>
        <v/>
      </c>
      <c r="H336" s="40" t="str">
        <f t="shared" si="24"/>
        <v>武器C303</v>
      </c>
    </row>
    <row r="337" spans="3:8" ht="15.75" x14ac:dyDescent="0.3">
      <c r="C337" t="s">
        <v>460</v>
      </c>
      <c r="D337">
        <f t="shared" si="21"/>
        <v>17</v>
      </c>
      <c r="E337" s="40" t="str">
        <f t="shared" si="22"/>
        <v>战斗大师</v>
      </c>
      <c r="F337" s="41" t="str">
        <f t="shared" si="23"/>
        <v>战斗大师17</v>
      </c>
      <c r="G337" t="str">
        <f ca="1">IF(F337=Player&amp;ProfessionLV,COUNTIF(F$7:F337,Player&amp;ProfessionLV),"")</f>
        <v/>
      </c>
      <c r="H337" s="40" t="str">
        <f t="shared" si="24"/>
        <v>武器C304</v>
      </c>
    </row>
    <row r="338" spans="3:8" ht="15.75" x14ac:dyDescent="0.3">
      <c r="C338" t="s">
        <v>461</v>
      </c>
      <c r="D338">
        <f t="shared" si="21"/>
        <v>17</v>
      </c>
      <c r="E338" s="40" t="str">
        <f t="shared" si="22"/>
        <v>魔法战士</v>
      </c>
      <c r="F338" s="41" t="str">
        <f t="shared" si="23"/>
        <v>魔法战士17</v>
      </c>
      <c r="G338" t="str">
        <f ca="1">IF(F338=Player&amp;ProfessionLV,COUNTIF(F$7:F338,Player&amp;ProfessionLV),"")</f>
        <v/>
      </c>
      <c r="H338" s="40" t="str">
        <f t="shared" si="24"/>
        <v>武器C305</v>
      </c>
    </row>
    <row r="339" spans="3:8" ht="15.75" x14ac:dyDescent="0.3">
      <c r="C339" t="s">
        <v>462</v>
      </c>
      <c r="D339">
        <f t="shared" si="21"/>
        <v>17</v>
      </c>
      <c r="E339" s="40" t="str">
        <f t="shared" si="22"/>
        <v>圣骑士</v>
      </c>
      <c r="F339" s="41" t="str">
        <f t="shared" si="23"/>
        <v>圣骑士17</v>
      </c>
      <c r="G339" t="str">
        <f ca="1">IF(F339=Player&amp;ProfessionLV,COUNTIF(F$7:F339,Player&amp;ProfessionLV),"")</f>
        <v/>
      </c>
      <c r="H339" s="40" t="str">
        <f t="shared" si="24"/>
        <v>武器C306</v>
      </c>
    </row>
    <row r="340" spans="3:8" ht="15.75" x14ac:dyDescent="0.3">
      <c r="C340" t="s">
        <v>463</v>
      </c>
      <c r="D340">
        <f t="shared" si="21"/>
        <v>17</v>
      </c>
      <c r="E340" s="40" t="str">
        <f t="shared" si="22"/>
        <v>贤者</v>
      </c>
      <c r="F340" s="41" t="str">
        <f t="shared" si="23"/>
        <v>贤者17</v>
      </c>
      <c r="G340" t="str">
        <f ca="1">IF(F340=Player&amp;ProfessionLV,COUNTIF(F$7:F340,Player&amp;ProfessionLV),"")</f>
        <v/>
      </c>
      <c r="H340" s="40" t="str">
        <f t="shared" si="24"/>
        <v>武器C307</v>
      </c>
    </row>
    <row r="341" spans="3:8" ht="15.75" x14ac:dyDescent="0.3">
      <c r="C341" t="s">
        <v>464</v>
      </c>
      <c r="D341">
        <f t="shared" si="21"/>
        <v>17</v>
      </c>
      <c r="E341" s="40" t="str">
        <f t="shared" si="22"/>
        <v>魔物猎人</v>
      </c>
      <c r="F341" s="41" t="str">
        <f t="shared" si="23"/>
        <v>魔物猎人17</v>
      </c>
      <c r="G341" t="str">
        <f ca="1">IF(F341=Player&amp;ProfessionLV,COUNTIF(F$7:F341,Player&amp;ProfessionLV),"")</f>
        <v/>
      </c>
      <c r="H341" s="40" t="str">
        <f t="shared" si="24"/>
        <v>武器C308</v>
      </c>
    </row>
    <row r="342" spans="3:8" ht="15.75" x14ac:dyDescent="0.3">
      <c r="C342" t="s">
        <v>465</v>
      </c>
      <c r="D342">
        <f t="shared" si="21"/>
        <v>17</v>
      </c>
      <c r="E342" s="40" t="str">
        <f t="shared" si="22"/>
        <v>海贼</v>
      </c>
      <c r="F342" s="41" t="str">
        <f t="shared" si="23"/>
        <v>海贼17</v>
      </c>
      <c r="G342" t="str">
        <f ca="1">IF(F342=Player&amp;ProfessionLV,COUNTIF(F$7:F342,Player&amp;ProfessionLV),"")</f>
        <v/>
      </c>
      <c r="H342" s="40" t="str">
        <f t="shared" si="24"/>
        <v>武器C309</v>
      </c>
    </row>
    <row r="343" spans="3:8" ht="15.75" x14ac:dyDescent="0.3">
      <c r="C343" t="s">
        <v>466</v>
      </c>
      <c r="D343">
        <f t="shared" si="21"/>
        <v>17</v>
      </c>
      <c r="E343" s="40" t="str">
        <f t="shared" si="22"/>
        <v>超级明星</v>
      </c>
      <c r="F343" s="41" t="str">
        <f t="shared" si="23"/>
        <v>超级明星17</v>
      </c>
      <c r="G343" t="str">
        <f ca="1">IF(F343=Player&amp;ProfessionLV,COUNTIF(F$7:F343,Player&amp;ProfessionLV),"")</f>
        <v/>
      </c>
      <c r="H343" s="40" t="str">
        <f t="shared" si="24"/>
        <v>武器C310</v>
      </c>
    </row>
    <row r="344" spans="3:8" ht="15.75" x14ac:dyDescent="0.3">
      <c r="C344" t="s">
        <v>467</v>
      </c>
      <c r="D344">
        <f t="shared" si="21"/>
        <v>17</v>
      </c>
      <c r="E344" s="40" t="str">
        <f t="shared" si="22"/>
        <v>天地雷鳴士</v>
      </c>
      <c r="F344" s="41" t="str">
        <f t="shared" si="23"/>
        <v>天地雷鳴士17</v>
      </c>
      <c r="G344" t="str">
        <f ca="1">IF(F344=Player&amp;ProfessionLV,COUNTIF(F$7:F344,Player&amp;ProfessionLV),"")</f>
        <v/>
      </c>
      <c r="H344" s="40" t="str">
        <f t="shared" si="24"/>
        <v>武器C311</v>
      </c>
    </row>
    <row r="345" spans="3:8" ht="15.75" x14ac:dyDescent="0.3">
      <c r="C345" t="s">
        <v>468</v>
      </c>
      <c r="D345">
        <f t="shared" si="21"/>
        <v>17</v>
      </c>
      <c r="E345" s="40" t="str">
        <f t="shared" si="22"/>
        <v>神之手</v>
      </c>
      <c r="F345" s="41" t="str">
        <f t="shared" si="23"/>
        <v>神之手17</v>
      </c>
      <c r="G345" t="str">
        <f ca="1">IF(F345=Player&amp;ProfessionLV,COUNTIF(F$7:F345,Player&amp;ProfessionLV),"")</f>
        <v/>
      </c>
      <c r="H345" s="40" t="str">
        <f t="shared" si="24"/>
        <v>武器C312</v>
      </c>
    </row>
    <row r="346" spans="3:8" ht="15.75" x14ac:dyDescent="0.3">
      <c r="C346" t="s">
        <v>469</v>
      </c>
      <c r="D346">
        <f t="shared" si="21"/>
        <v>17</v>
      </c>
      <c r="E346" s="40" t="str">
        <f t="shared" si="22"/>
        <v>勇者</v>
      </c>
      <c r="F346" s="41" t="str">
        <f t="shared" si="23"/>
        <v>勇者17</v>
      </c>
      <c r="G346" t="str">
        <f ca="1">IF(F346=Player&amp;ProfessionLV,COUNTIF(F$7:F346,Player&amp;ProfessionLV),"")</f>
        <v/>
      </c>
      <c r="H346" s="40" t="str">
        <f t="shared" si="24"/>
        <v>武器C313</v>
      </c>
    </row>
    <row r="347" spans="3:8" ht="15.75" x14ac:dyDescent="0.3">
      <c r="C347" t="s">
        <v>470</v>
      </c>
      <c r="D347">
        <f t="shared" si="21"/>
        <v>18</v>
      </c>
      <c r="E347" s="40" t="str">
        <f t="shared" si="22"/>
        <v>战士</v>
      </c>
      <c r="F347" s="41" t="str">
        <f t="shared" si="23"/>
        <v>战士18</v>
      </c>
      <c r="G347" t="str">
        <f ca="1">IF(F347=Player&amp;ProfessionLV,COUNTIF(F$7:F347,Player&amp;ProfessionLV),"")</f>
        <v/>
      </c>
      <c r="H347" s="40" t="str">
        <f t="shared" si="24"/>
        <v>武器C314</v>
      </c>
    </row>
    <row r="348" spans="3:8" ht="15.75" x14ac:dyDescent="0.3">
      <c r="C348" t="s">
        <v>471</v>
      </c>
      <c r="D348">
        <f t="shared" si="21"/>
        <v>18</v>
      </c>
      <c r="E348" s="40" t="str">
        <f t="shared" si="22"/>
        <v>武斗家</v>
      </c>
      <c r="F348" s="41" t="str">
        <f t="shared" si="23"/>
        <v>武斗家18</v>
      </c>
      <c r="G348" t="str">
        <f ca="1">IF(F348=Player&amp;ProfessionLV,COUNTIF(F$7:F348,Player&amp;ProfessionLV),"")</f>
        <v/>
      </c>
      <c r="H348" s="40" t="str">
        <f t="shared" si="24"/>
        <v>武器C315</v>
      </c>
    </row>
    <row r="349" spans="3:8" ht="15.75" x14ac:dyDescent="0.3">
      <c r="C349" t="s">
        <v>472</v>
      </c>
      <c r="D349">
        <f t="shared" si="21"/>
        <v>18</v>
      </c>
      <c r="E349" s="40" t="str">
        <f t="shared" si="22"/>
        <v>魔法师</v>
      </c>
      <c r="F349" s="41" t="str">
        <f t="shared" si="23"/>
        <v>魔法师18</v>
      </c>
      <c r="G349" t="str">
        <f ca="1">IF(F349=Player&amp;ProfessionLV,COUNTIF(F$7:F349,Player&amp;ProfessionLV),"")</f>
        <v/>
      </c>
      <c r="H349" s="40" t="str">
        <f t="shared" si="24"/>
        <v>武器C316</v>
      </c>
    </row>
    <row r="350" spans="3:8" ht="15.75" x14ac:dyDescent="0.3">
      <c r="C350" t="s">
        <v>473</v>
      </c>
      <c r="D350">
        <f t="shared" si="21"/>
        <v>18</v>
      </c>
      <c r="E350" s="40" t="str">
        <f t="shared" si="22"/>
        <v>僧侣</v>
      </c>
      <c r="F350" s="41" t="str">
        <f t="shared" si="23"/>
        <v>僧侣18</v>
      </c>
      <c r="G350" t="str">
        <f ca="1">IF(F350=Player&amp;ProfessionLV,COUNTIF(F$7:F350,Player&amp;ProfessionLV),"")</f>
        <v/>
      </c>
      <c r="H350" s="40" t="str">
        <f t="shared" si="24"/>
        <v>武器C317</v>
      </c>
    </row>
    <row r="351" spans="3:8" ht="15.75" x14ac:dyDescent="0.3">
      <c r="C351" t="s">
        <v>474</v>
      </c>
      <c r="D351">
        <f t="shared" si="21"/>
        <v>18</v>
      </c>
      <c r="E351" s="40" t="str">
        <f t="shared" si="22"/>
        <v>舞师</v>
      </c>
      <c r="F351" s="41" t="str">
        <f t="shared" si="23"/>
        <v>舞师18</v>
      </c>
      <c r="G351" t="str">
        <f ca="1">IF(F351=Player&amp;ProfessionLV,COUNTIF(F$7:F351,Player&amp;ProfessionLV),"")</f>
        <v/>
      </c>
      <c r="H351" s="40" t="str">
        <f t="shared" si="24"/>
        <v>武器C318</v>
      </c>
    </row>
    <row r="352" spans="3:8" ht="15.75" x14ac:dyDescent="0.3">
      <c r="C352" t="s">
        <v>475</v>
      </c>
      <c r="D352">
        <f t="shared" si="21"/>
        <v>18</v>
      </c>
      <c r="E352" s="40" t="str">
        <f t="shared" si="22"/>
        <v>盗贼</v>
      </c>
      <c r="F352" s="41" t="str">
        <f t="shared" si="23"/>
        <v>盗贼18</v>
      </c>
      <c r="G352" t="str">
        <f ca="1">IF(F352=Player&amp;ProfessionLV,COUNTIF(F$7:F352,Player&amp;ProfessionLV),"")</f>
        <v/>
      </c>
      <c r="H352" s="40" t="str">
        <f t="shared" si="24"/>
        <v>武器C319</v>
      </c>
    </row>
    <row r="353" spans="3:8" ht="15.75" x14ac:dyDescent="0.3">
      <c r="C353" t="s">
        <v>476</v>
      </c>
      <c r="D353">
        <f t="shared" si="21"/>
        <v>18</v>
      </c>
      <c r="E353" s="40" t="str">
        <f t="shared" si="22"/>
        <v>养羊师</v>
      </c>
      <c r="F353" s="41" t="str">
        <f t="shared" si="23"/>
        <v>养羊师18</v>
      </c>
      <c r="G353" t="str">
        <f ca="1">IF(F353=Player&amp;ProfessionLV,COUNTIF(F$7:F353,Player&amp;ProfessionLV),"")</f>
        <v/>
      </c>
      <c r="H353" s="40" t="str">
        <f t="shared" si="24"/>
        <v>武器C320</v>
      </c>
    </row>
    <row r="354" spans="3:8" ht="15.75" x14ac:dyDescent="0.3">
      <c r="C354" t="s">
        <v>477</v>
      </c>
      <c r="D354">
        <f t="shared" si="21"/>
        <v>18</v>
      </c>
      <c r="E354" s="40" t="str">
        <f t="shared" si="22"/>
        <v>吟游诗人</v>
      </c>
      <c r="F354" s="41" t="str">
        <f t="shared" si="23"/>
        <v>吟游诗人18</v>
      </c>
      <c r="G354" t="str">
        <f ca="1">IF(F354=Player&amp;ProfessionLV,COUNTIF(F$7:F354,Player&amp;ProfessionLV),"")</f>
        <v/>
      </c>
      <c r="H354" s="40" t="str">
        <f t="shared" si="24"/>
        <v>武器C321</v>
      </c>
    </row>
    <row r="355" spans="3:8" ht="15.75" x14ac:dyDescent="0.3">
      <c r="C355" t="s">
        <v>478</v>
      </c>
      <c r="D355">
        <f t="shared" si="21"/>
        <v>18</v>
      </c>
      <c r="E355" s="40" t="str">
        <f t="shared" si="22"/>
        <v>滑稽师</v>
      </c>
      <c r="F355" s="41" t="str">
        <f t="shared" si="23"/>
        <v>滑稽师18</v>
      </c>
      <c r="G355" t="str">
        <f ca="1">IF(F355=Player&amp;ProfessionLV,COUNTIF(F$7:F355,Player&amp;ProfessionLV),"")</f>
        <v/>
      </c>
      <c r="H355" s="40" t="str">
        <f t="shared" si="24"/>
        <v>武器C322</v>
      </c>
    </row>
    <row r="356" spans="3:8" ht="15.75" x14ac:dyDescent="0.3">
      <c r="C356" t="s">
        <v>479</v>
      </c>
      <c r="D356">
        <f t="shared" si="21"/>
        <v>18</v>
      </c>
      <c r="E356" s="40" t="str">
        <f t="shared" si="22"/>
        <v>水手</v>
      </c>
      <c r="F356" s="41" t="str">
        <f t="shared" si="23"/>
        <v>水手18</v>
      </c>
      <c r="G356" t="str">
        <f ca="1">IF(F356=Player&amp;ProfessionLV,COUNTIF(F$7:F356,Player&amp;ProfessionLV),"")</f>
        <v/>
      </c>
      <c r="H356" s="40" t="str">
        <f t="shared" si="24"/>
        <v>武器C323</v>
      </c>
    </row>
    <row r="357" spans="3:8" ht="15.75" x14ac:dyDescent="0.3">
      <c r="C357" t="s">
        <v>480</v>
      </c>
      <c r="D357">
        <f t="shared" si="21"/>
        <v>18</v>
      </c>
      <c r="E357" s="40" t="str">
        <f t="shared" si="22"/>
        <v>战斗大师</v>
      </c>
      <c r="F357" s="41" t="str">
        <f t="shared" si="23"/>
        <v>战斗大师18</v>
      </c>
      <c r="G357" t="str">
        <f ca="1">IF(F357=Player&amp;ProfessionLV,COUNTIF(F$7:F357,Player&amp;ProfessionLV),"")</f>
        <v/>
      </c>
      <c r="H357" s="40" t="str">
        <f t="shared" si="24"/>
        <v>武器C324</v>
      </c>
    </row>
    <row r="358" spans="3:8" ht="15.75" x14ac:dyDescent="0.3">
      <c r="C358" t="s">
        <v>481</v>
      </c>
      <c r="D358">
        <f t="shared" si="21"/>
        <v>18</v>
      </c>
      <c r="E358" s="40" t="str">
        <f t="shared" si="22"/>
        <v>魔法战士</v>
      </c>
      <c r="F358" s="41" t="str">
        <f t="shared" si="23"/>
        <v>魔法战士18</v>
      </c>
      <c r="G358" t="str">
        <f ca="1">IF(F358=Player&amp;ProfessionLV,COUNTIF(F$7:F358,Player&amp;ProfessionLV),"")</f>
        <v/>
      </c>
      <c r="H358" s="40" t="str">
        <f t="shared" si="24"/>
        <v>武器C325</v>
      </c>
    </row>
    <row r="359" spans="3:8" ht="15.75" x14ac:dyDescent="0.3">
      <c r="C359" t="s">
        <v>482</v>
      </c>
      <c r="D359">
        <f t="shared" si="21"/>
        <v>18</v>
      </c>
      <c r="E359" s="40" t="str">
        <f t="shared" si="22"/>
        <v>圣骑士</v>
      </c>
      <c r="F359" s="41" t="str">
        <f t="shared" si="23"/>
        <v>圣骑士18</v>
      </c>
      <c r="G359" t="str">
        <f ca="1">IF(F359=Player&amp;ProfessionLV,COUNTIF(F$7:F359,Player&amp;ProfessionLV),"")</f>
        <v/>
      </c>
      <c r="H359" s="40" t="str">
        <f t="shared" si="24"/>
        <v>武器C326</v>
      </c>
    </row>
    <row r="360" spans="3:8" ht="15.75" x14ac:dyDescent="0.3">
      <c r="C360" t="s">
        <v>483</v>
      </c>
      <c r="D360">
        <f t="shared" si="21"/>
        <v>18</v>
      </c>
      <c r="E360" s="40" t="str">
        <f t="shared" si="22"/>
        <v>贤者</v>
      </c>
      <c r="F360" s="41" t="str">
        <f t="shared" si="23"/>
        <v>贤者18</v>
      </c>
      <c r="G360" t="str">
        <f ca="1">IF(F360=Player&amp;ProfessionLV,COUNTIF(F$7:F360,Player&amp;ProfessionLV),"")</f>
        <v/>
      </c>
      <c r="H360" s="40" t="str">
        <f t="shared" si="24"/>
        <v>武器C327</v>
      </c>
    </row>
    <row r="361" spans="3:8" ht="15.75" x14ac:dyDescent="0.3">
      <c r="C361" t="s">
        <v>484</v>
      </c>
      <c r="D361">
        <f t="shared" si="21"/>
        <v>18</v>
      </c>
      <c r="E361" s="40" t="str">
        <f t="shared" si="22"/>
        <v>魔物猎人</v>
      </c>
      <c r="F361" s="41" t="str">
        <f t="shared" si="23"/>
        <v>魔物猎人18</v>
      </c>
      <c r="G361" t="str">
        <f ca="1">IF(F361=Player&amp;ProfessionLV,COUNTIF(F$7:F361,Player&amp;ProfessionLV),"")</f>
        <v/>
      </c>
      <c r="H361" s="40" t="str">
        <f t="shared" si="24"/>
        <v>武器C328</v>
      </c>
    </row>
    <row r="362" spans="3:8" ht="15.75" x14ac:dyDescent="0.3">
      <c r="C362" t="s">
        <v>485</v>
      </c>
      <c r="D362">
        <f t="shared" si="21"/>
        <v>18</v>
      </c>
      <c r="E362" s="40" t="str">
        <f t="shared" si="22"/>
        <v>海贼</v>
      </c>
      <c r="F362" s="41" t="str">
        <f t="shared" si="23"/>
        <v>海贼18</v>
      </c>
      <c r="G362" t="str">
        <f ca="1">IF(F362=Player&amp;ProfessionLV,COUNTIF(F$7:F362,Player&amp;ProfessionLV),"")</f>
        <v/>
      </c>
      <c r="H362" s="40" t="str">
        <f t="shared" si="24"/>
        <v>武器C329</v>
      </c>
    </row>
    <row r="363" spans="3:8" ht="15.75" x14ac:dyDescent="0.3">
      <c r="C363" t="s">
        <v>486</v>
      </c>
      <c r="D363">
        <f t="shared" si="21"/>
        <v>18</v>
      </c>
      <c r="E363" s="40" t="str">
        <f t="shared" si="22"/>
        <v>超级明星</v>
      </c>
      <c r="F363" s="41" t="str">
        <f t="shared" si="23"/>
        <v>超级明星18</v>
      </c>
      <c r="G363" t="str">
        <f ca="1">IF(F363=Player&amp;ProfessionLV,COUNTIF(F$7:F363,Player&amp;ProfessionLV),"")</f>
        <v/>
      </c>
      <c r="H363" s="40" t="str">
        <f t="shared" si="24"/>
        <v>武器C330</v>
      </c>
    </row>
    <row r="364" spans="3:8" ht="15.75" x14ac:dyDescent="0.3">
      <c r="C364" t="s">
        <v>487</v>
      </c>
      <c r="D364">
        <f t="shared" si="21"/>
        <v>18</v>
      </c>
      <c r="E364" s="40" t="str">
        <f t="shared" si="22"/>
        <v>天地雷鳴士</v>
      </c>
      <c r="F364" s="41" t="str">
        <f t="shared" si="23"/>
        <v>天地雷鳴士18</v>
      </c>
      <c r="G364" t="str">
        <f ca="1">IF(F364=Player&amp;ProfessionLV,COUNTIF(F$7:F364,Player&amp;ProfessionLV),"")</f>
        <v/>
      </c>
      <c r="H364" s="40" t="str">
        <f t="shared" si="24"/>
        <v>武器C331</v>
      </c>
    </row>
    <row r="365" spans="3:8" ht="15.75" x14ac:dyDescent="0.3">
      <c r="C365" t="s">
        <v>488</v>
      </c>
      <c r="D365">
        <f t="shared" si="21"/>
        <v>18</v>
      </c>
      <c r="E365" s="40" t="str">
        <f t="shared" si="22"/>
        <v>神之手</v>
      </c>
      <c r="F365" s="41" t="str">
        <f t="shared" si="23"/>
        <v>神之手18</v>
      </c>
      <c r="G365" t="str">
        <f ca="1">IF(F365=Player&amp;ProfessionLV,COUNTIF(F$7:F365,Player&amp;ProfessionLV),"")</f>
        <v/>
      </c>
      <c r="H365" s="40" t="str">
        <f t="shared" si="24"/>
        <v>武器C332</v>
      </c>
    </row>
    <row r="366" spans="3:8" ht="15.75" x14ac:dyDescent="0.3">
      <c r="C366" t="s">
        <v>489</v>
      </c>
      <c r="D366">
        <f t="shared" si="21"/>
        <v>18</v>
      </c>
      <c r="E366" s="40" t="str">
        <f t="shared" si="22"/>
        <v>勇者</v>
      </c>
      <c r="F366" s="41" t="str">
        <f t="shared" si="23"/>
        <v>勇者18</v>
      </c>
      <c r="G366" t="str">
        <f ca="1">IF(F366=Player&amp;ProfessionLV,COUNTIF(F$7:F366,Player&amp;ProfessionLV),"")</f>
        <v/>
      </c>
      <c r="H366" s="40" t="str">
        <f t="shared" si="24"/>
        <v>武器C333</v>
      </c>
    </row>
    <row r="367" spans="3:8" ht="15.75" x14ac:dyDescent="0.3">
      <c r="C367" t="s">
        <v>490</v>
      </c>
      <c r="D367">
        <f t="shared" si="21"/>
        <v>19</v>
      </c>
      <c r="E367" s="40" t="str">
        <f t="shared" si="22"/>
        <v>战士</v>
      </c>
      <c r="F367" s="41" t="str">
        <f t="shared" si="23"/>
        <v>战士19</v>
      </c>
      <c r="G367" t="str">
        <f ca="1">IF(F367=Player&amp;ProfessionLV,COUNTIF(F$7:F367,Player&amp;ProfessionLV),"")</f>
        <v/>
      </c>
      <c r="H367" s="40" t="str">
        <f t="shared" si="24"/>
        <v>武器C334</v>
      </c>
    </row>
    <row r="368" spans="3:8" ht="15.75" x14ac:dyDescent="0.3">
      <c r="C368" t="s">
        <v>491</v>
      </c>
      <c r="D368">
        <f t="shared" ref="D368:D431" si="25">D348+1</f>
        <v>19</v>
      </c>
      <c r="E368" s="40" t="str">
        <f t="shared" ref="E368:E431" si="26">E348</f>
        <v>武斗家</v>
      </c>
      <c r="F368" s="41" t="str">
        <f t="shared" si="23"/>
        <v>武斗家19</v>
      </c>
      <c r="G368" t="str">
        <f ca="1">IF(F368=Player&amp;ProfessionLV,COUNTIF(F$7:F368,Player&amp;ProfessionLV),"")</f>
        <v/>
      </c>
      <c r="H368" s="40" t="str">
        <f t="shared" si="24"/>
        <v>武器C335</v>
      </c>
    </row>
    <row r="369" spans="3:8" ht="15.75" x14ac:dyDescent="0.3">
      <c r="C369" t="s">
        <v>492</v>
      </c>
      <c r="D369">
        <f t="shared" si="25"/>
        <v>19</v>
      </c>
      <c r="E369" s="40" t="str">
        <f t="shared" si="26"/>
        <v>魔法师</v>
      </c>
      <c r="F369" s="41" t="str">
        <f t="shared" si="23"/>
        <v>魔法师19</v>
      </c>
      <c r="G369" t="str">
        <f ca="1">IF(F369=Player&amp;ProfessionLV,COUNTIF(F$7:F369,Player&amp;ProfessionLV),"")</f>
        <v/>
      </c>
      <c r="H369" s="40" t="str">
        <f t="shared" si="24"/>
        <v>武器C336</v>
      </c>
    </row>
    <row r="370" spans="3:8" ht="15.75" x14ac:dyDescent="0.3">
      <c r="C370" t="s">
        <v>493</v>
      </c>
      <c r="D370">
        <f t="shared" si="25"/>
        <v>19</v>
      </c>
      <c r="E370" s="40" t="str">
        <f t="shared" si="26"/>
        <v>僧侣</v>
      </c>
      <c r="F370" s="41" t="str">
        <f t="shared" si="23"/>
        <v>僧侣19</v>
      </c>
      <c r="G370" t="str">
        <f ca="1">IF(F370=Player&amp;ProfessionLV,COUNTIF(F$7:F370,Player&amp;ProfessionLV),"")</f>
        <v/>
      </c>
      <c r="H370" s="40" t="str">
        <f t="shared" si="24"/>
        <v>武器C337</v>
      </c>
    </row>
    <row r="371" spans="3:8" ht="15.75" x14ac:dyDescent="0.3">
      <c r="C371" t="s">
        <v>494</v>
      </c>
      <c r="D371">
        <f t="shared" si="25"/>
        <v>19</v>
      </c>
      <c r="E371" s="40" t="str">
        <f t="shared" si="26"/>
        <v>舞师</v>
      </c>
      <c r="F371" s="41" t="str">
        <f t="shared" si="23"/>
        <v>舞师19</v>
      </c>
      <c r="G371" t="str">
        <f ca="1">IF(F371=Player&amp;ProfessionLV,COUNTIF(F$7:F371,Player&amp;ProfessionLV),"")</f>
        <v/>
      </c>
      <c r="H371" s="40" t="str">
        <f t="shared" si="24"/>
        <v>武器C338</v>
      </c>
    </row>
    <row r="372" spans="3:8" ht="15.75" x14ac:dyDescent="0.3">
      <c r="C372" t="s">
        <v>495</v>
      </c>
      <c r="D372">
        <f t="shared" si="25"/>
        <v>19</v>
      </c>
      <c r="E372" s="40" t="str">
        <f t="shared" si="26"/>
        <v>盗贼</v>
      </c>
      <c r="F372" s="41" t="str">
        <f t="shared" si="23"/>
        <v>盗贼19</v>
      </c>
      <c r="G372" t="str">
        <f ca="1">IF(F372=Player&amp;ProfessionLV,COUNTIF(F$7:F372,Player&amp;ProfessionLV),"")</f>
        <v/>
      </c>
      <c r="H372" s="40" t="str">
        <f t="shared" si="24"/>
        <v>武器C339</v>
      </c>
    </row>
    <row r="373" spans="3:8" ht="15.75" x14ac:dyDescent="0.3">
      <c r="C373" t="s">
        <v>496</v>
      </c>
      <c r="D373">
        <f t="shared" si="25"/>
        <v>19</v>
      </c>
      <c r="E373" s="40" t="str">
        <f t="shared" si="26"/>
        <v>养羊师</v>
      </c>
      <c r="F373" s="41" t="str">
        <f t="shared" si="23"/>
        <v>养羊师19</v>
      </c>
      <c r="G373" t="str">
        <f ca="1">IF(F373=Player&amp;ProfessionLV,COUNTIF(F$7:F373,Player&amp;ProfessionLV),"")</f>
        <v/>
      </c>
      <c r="H373" s="40" t="str">
        <f t="shared" si="24"/>
        <v>武器C340</v>
      </c>
    </row>
    <row r="374" spans="3:8" ht="15.75" x14ac:dyDescent="0.3">
      <c r="C374" t="s">
        <v>497</v>
      </c>
      <c r="D374">
        <f t="shared" si="25"/>
        <v>19</v>
      </c>
      <c r="E374" s="40" t="str">
        <f t="shared" si="26"/>
        <v>吟游诗人</v>
      </c>
      <c r="F374" s="41" t="str">
        <f t="shared" si="23"/>
        <v>吟游诗人19</v>
      </c>
      <c r="G374" t="str">
        <f ca="1">IF(F374=Player&amp;ProfessionLV,COUNTIF(F$7:F374,Player&amp;ProfessionLV),"")</f>
        <v/>
      </c>
      <c r="H374" s="40" t="str">
        <f t="shared" si="24"/>
        <v>武器C341</v>
      </c>
    </row>
    <row r="375" spans="3:8" ht="15.75" x14ac:dyDescent="0.3">
      <c r="C375" t="s">
        <v>498</v>
      </c>
      <c r="D375">
        <f t="shared" si="25"/>
        <v>19</v>
      </c>
      <c r="E375" s="40" t="str">
        <f t="shared" si="26"/>
        <v>滑稽师</v>
      </c>
      <c r="F375" s="41" t="str">
        <f t="shared" si="23"/>
        <v>滑稽师19</v>
      </c>
      <c r="G375" t="str">
        <f ca="1">IF(F375=Player&amp;ProfessionLV,COUNTIF(F$7:F375,Player&amp;ProfessionLV),"")</f>
        <v/>
      </c>
      <c r="H375" s="40" t="str">
        <f t="shared" si="24"/>
        <v>武器C342</v>
      </c>
    </row>
    <row r="376" spans="3:8" ht="15.75" x14ac:dyDescent="0.3">
      <c r="C376" t="s">
        <v>499</v>
      </c>
      <c r="D376">
        <f t="shared" si="25"/>
        <v>19</v>
      </c>
      <c r="E376" s="40" t="str">
        <f t="shared" si="26"/>
        <v>水手</v>
      </c>
      <c r="F376" s="41" t="str">
        <f t="shared" si="23"/>
        <v>水手19</v>
      </c>
      <c r="G376" t="str">
        <f ca="1">IF(F376=Player&amp;ProfessionLV,COUNTIF(F$7:F376,Player&amp;ProfessionLV),"")</f>
        <v/>
      </c>
      <c r="H376" s="40" t="str">
        <f t="shared" si="24"/>
        <v>武器C343</v>
      </c>
    </row>
    <row r="377" spans="3:8" ht="15.75" x14ac:dyDescent="0.3">
      <c r="C377" t="s">
        <v>500</v>
      </c>
      <c r="D377">
        <f t="shared" si="25"/>
        <v>19</v>
      </c>
      <c r="E377" s="40" t="str">
        <f t="shared" si="26"/>
        <v>战斗大师</v>
      </c>
      <c r="F377" s="41" t="str">
        <f t="shared" si="23"/>
        <v>战斗大师19</v>
      </c>
      <c r="G377" t="str">
        <f ca="1">IF(F377=Player&amp;ProfessionLV,COUNTIF(F$7:F377,Player&amp;ProfessionLV),"")</f>
        <v/>
      </c>
      <c r="H377" s="40" t="str">
        <f t="shared" si="24"/>
        <v>武器C344</v>
      </c>
    </row>
    <row r="378" spans="3:8" ht="15.75" x14ac:dyDescent="0.3">
      <c r="C378" t="s">
        <v>501</v>
      </c>
      <c r="D378">
        <f t="shared" si="25"/>
        <v>19</v>
      </c>
      <c r="E378" s="40" t="str">
        <f t="shared" si="26"/>
        <v>魔法战士</v>
      </c>
      <c r="F378" s="41" t="str">
        <f t="shared" si="23"/>
        <v>魔法战士19</v>
      </c>
      <c r="G378" t="str">
        <f ca="1">IF(F378=Player&amp;ProfessionLV,COUNTIF(F$7:F378,Player&amp;ProfessionLV),"")</f>
        <v/>
      </c>
      <c r="H378" s="40" t="str">
        <f t="shared" si="24"/>
        <v>武器C345</v>
      </c>
    </row>
    <row r="379" spans="3:8" ht="15.75" x14ac:dyDescent="0.3">
      <c r="C379" t="s">
        <v>502</v>
      </c>
      <c r="D379">
        <f t="shared" si="25"/>
        <v>19</v>
      </c>
      <c r="E379" s="40" t="str">
        <f t="shared" si="26"/>
        <v>圣骑士</v>
      </c>
      <c r="F379" s="41" t="str">
        <f t="shared" si="23"/>
        <v>圣骑士19</v>
      </c>
      <c r="G379" t="str">
        <f ca="1">IF(F379=Player&amp;ProfessionLV,COUNTIF(F$7:F379,Player&amp;ProfessionLV),"")</f>
        <v/>
      </c>
      <c r="H379" s="40" t="str">
        <f t="shared" si="24"/>
        <v>武器C346</v>
      </c>
    </row>
    <row r="380" spans="3:8" ht="15.75" x14ac:dyDescent="0.3">
      <c r="C380" t="s">
        <v>503</v>
      </c>
      <c r="D380">
        <f t="shared" si="25"/>
        <v>19</v>
      </c>
      <c r="E380" s="40" t="str">
        <f t="shared" si="26"/>
        <v>贤者</v>
      </c>
      <c r="F380" s="41" t="str">
        <f t="shared" si="23"/>
        <v>贤者19</v>
      </c>
      <c r="G380" t="str">
        <f ca="1">IF(F380=Player&amp;ProfessionLV,COUNTIF(F$7:F380,Player&amp;ProfessionLV),"")</f>
        <v/>
      </c>
      <c r="H380" s="40" t="str">
        <f t="shared" si="24"/>
        <v>武器C347</v>
      </c>
    </row>
    <row r="381" spans="3:8" ht="15.75" x14ac:dyDescent="0.3">
      <c r="C381" t="s">
        <v>504</v>
      </c>
      <c r="D381">
        <f t="shared" si="25"/>
        <v>19</v>
      </c>
      <c r="E381" s="40" t="str">
        <f t="shared" si="26"/>
        <v>魔物猎人</v>
      </c>
      <c r="F381" s="41" t="str">
        <f t="shared" si="23"/>
        <v>魔物猎人19</v>
      </c>
      <c r="G381" t="str">
        <f ca="1">IF(F381=Player&amp;ProfessionLV,COUNTIF(F$7:F381,Player&amp;ProfessionLV),"")</f>
        <v/>
      </c>
      <c r="H381" s="40" t="str">
        <f t="shared" si="24"/>
        <v>武器C348</v>
      </c>
    </row>
    <row r="382" spans="3:8" ht="15.75" x14ac:dyDescent="0.3">
      <c r="C382" t="s">
        <v>505</v>
      </c>
      <c r="D382">
        <f t="shared" si="25"/>
        <v>19</v>
      </c>
      <c r="E382" s="40" t="str">
        <f t="shared" si="26"/>
        <v>海贼</v>
      </c>
      <c r="F382" s="41" t="str">
        <f t="shared" si="23"/>
        <v>海贼19</v>
      </c>
      <c r="G382" t="str">
        <f ca="1">IF(F382=Player&amp;ProfessionLV,COUNTIF(F$7:F382,Player&amp;ProfessionLV),"")</f>
        <v/>
      </c>
      <c r="H382" s="40" t="str">
        <f t="shared" si="24"/>
        <v>武器C349</v>
      </c>
    </row>
    <row r="383" spans="3:8" ht="15.75" x14ac:dyDescent="0.3">
      <c r="C383" t="s">
        <v>506</v>
      </c>
      <c r="D383">
        <f t="shared" si="25"/>
        <v>19</v>
      </c>
      <c r="E383" s="40" t="str">
        <f t="shared" si="26"/>
        <v>超级明星</v>
      </c>
      <c r="F383" s="41" t="str">
        <f t="shared" si="23"/>
        <v>超级明星19</v>
      </c>
      <c r="G383" t="str">
        <f ca="1">IF(F383=Player&amp;ProfessionLV,COUNTIF(F$7:F383,Player&amp;ProfessionLV),"")</f>
        <v/>
      </c>
      <c r="H383" s="40" t="str">
        <f t="shared" si="24"/>
        <v>武器C350</v>
      </c>
    </row>
    <row r="384" spans="3:8" ht="15.75" x14ac:dyDescent="0.3">
      <c r="C384" t="s">
        <v>507</v>
      </c>
      <c r="D384">
        <f t="shared" si="25"/>
        <v>19</v>
      </c>
      <c r="E384" s="40" t="str">
        <f t="shared" si="26"/>
        <v>天地雷鳴士</v>
      </c>
      <c r="F384" s="41" t="str">
        <f t="shared" si="23"/>
        <v>天地雷鳴士19</v>
      </c>
      <c r="G384" t="str">
        <f ca="1">IF(F384=Player&amp;ProfessionLV,COUNTIF(F$7:F384,Player&amp;ProfessionLV),"")</f>
        <v/>
      </c>
      <c r="H384" s="40" t="str">
        <f t="shared" si="24"/>
        <v>武器C351</v>
      </c>
    </row>
    <row r="385" spans="3:8" ht="15.75" x14ac:dyDescent="0.3">
      <c r="C385" t="s">
        <v>508</v>
      </c>
      <c r="D385">
        <f t="shared" si="25"/>
        <v>19</v>
      </c>
      <c r="E385" s="40" t="str">
        <f t="shared" si="26"/>
        <v>神之手</v>
      </c>
      <c r="F385" s="41" t="str">
        <f t="shared" si="23"/>
        <v>神之手19</v>
      </c>
      <c r="G385" t="str">
        <f ca="1">IF(F385=Player&amp;ProfessionLV,COUNTIF(F$7:F385,Player&amp;ProfessionLV),"")</f>
        <v/>
      </c>
      <c r="H385" s="40" t="str">
        <f t="shared" si="24"/>
        <v>武器C352</v>
      </c>
    </row>
    <row r="386" spans="3:8" ht="15.75" x14ac:dyDescent="0.3">
      <c r="C386" t="s">
        <v>509</v>
      </c>
      <c r="D386">
        <f t="shared" si="25"/>
        <v>19</v>
      </c>
      <c r="E386" s="40" t="str">
        <f t="shared" si="26"/>
        <v>勇者</v>
      </c>
      <c r="F386" s="41" t="str">
        <f t="shared" si="23"/>
        <v>勇者19</v>
      </c>
      <c r="G386" t="str">
        <f ca="1">IF(F386=Player&amp;ProfessionLV,COUNTIF(F$7:F386,Player&amp;ProfessionLV),"")</f>
        <v/>
      </c>
      <c r="H386" s="40" t="str">
        <f t="shared" si="24"/>
        <v>武器C353</v>
      </c>
    </row>
    <row r="387" spans="3:8" ht="15.75" x14ac:dyDescent="0.3">
      <c r="C387" t="s">
        <v>510</v>
      </c>
      <c r="D387">
        <f t="shared" si="25"/>
        <v>20</v>
      </c>
      <c r="E387" s="40" t="str">
        <f t="shared" si="26"/>
        <v>战士</v>
      </c>
      <c r="F387" s="41" t="str">
        <f t="shared" si="23"/>
        <v>战士20</v>
      </c>
      <c r="G387" t="str">
        <f ca="1">IF(F387=Player&amp;ProfessionLV,COUNTIF(F$7:F387,Player&amp;ProfessionLV),"")</f>
        <v/>
      </c>
      <c r="H387" s="40" t="str">
        <f t="shared" si="24"/>
        <v>武器C354</v>
      </c>
    </row>
    <row r="388" spans="3:8" ht="15.75" x14ac:dyDescent="0.3">
      <c r="C388" t="s">
        <v>511</v>
      </c>
      <c r="D388">
        <f t="shared" si="25"/>
        <v>20</v>
      </c>
      <c r="E388" s="40" t="str">
        <f t="shared" si="26"/>
        <v>武斗家</v>
      </c>
      <c r="F388" s="41" t="str">
        <f t="shared" si="23"/>
        <v>武斗家20</v>
      </c>
      <c r="G388" t="str">
        <f ca="1">IF(F388=Player&amp;ProfessionLV,COUNTIF(F$7:F388,Player&amp;ProfessionLV),"")</f>
        <v/>
      </c>
      <c r="H388" s="40" t="str">
        <f t="shared" si="24"/>
        <v>武器C355</v>
      </c>
    </row>
    <row r="389" spans="3:8" ht="15.75" x14ac:dyDescent="0.3">
      <c r="C389" t="s">
        <v>512</v>
      </c>
      <c r="D389">
        <f t="shared" si="25"/>
        <v>20</v>
      </c>
      <c r="E389" s="40" t="str">
        <f t="shared" si="26"/>
        <v>魔法师</v>
      </c>
      <c r="F389" s="41" t="str">
        <f t="shared" si="23"/>
        <v>魔法师20</v>
      </c>
      <c r="G389" t="str">
        <f ca="1">IF(F389=Player&amp;ProfessionLV,COUNTIF(F$7:F389,Player&amp;ProfessionLV),"")</f>
        <v/>
      </c>
      <c r="H389" s="40" t="str">
        <f t="shared" si="24"/>
        <v>武器C356</v>
      </c>
    </row>
    <row r="390" spans="3:8" ht="15.75" x14ac:dyDescent="0.3">
      <c r="C390" t="s">
        <v>513</v>
      </c>
      <c r="D390">
        <f t="shared" si="25"/>
        <v>20</v>
      </c>
      <c r="E390" s="40" t="str">
        <f t="shared" si="26"/>
        <v>僧侣</v>
      </c>
      <c r="F390" s="41" t="str">
        <f t="shared" si="23"/>
        <v>僧侣20</v>
      </c>
      <c r="G390" t="str">
        <f ca="1">IF(F390=Player&amp;ProfessionLV,COUNTIF(F$7:F390,Player&amp;ProfessionLV),"")</f>
        <v/>
      </c>
      <c r="H390" s="40" t="str">
        <f t="shared" si="24"/>
        <v>武器C357</v>
      </c>
    </row>
    <row r="391" spans="3:8" ht="15.75" x14ac:dyDescent="0.3">
      <c r="C391" t="s">
        <v>514</v>
      </c>
      <c r="D391">
        <f t="shared" si="25"/>
        <v>20</v>
      </c>
      <c r="E391" s="40" t="str">
        <f t="shared" si="26"/>
        <v>舞师</v>
      </c>
      <c r="F391" s="41" t="str">
        <f t="shared" si="23"/>
        <v>舞师20</v>
      </c>
      <c r="G391" t="str">
        <f ca="1">IF(F391=Player&amp;ProfessionLV,COUNTIF(F$7:F391,Player&amp;ProfessionLV),"")</f>
        <v/>
      </c>
      <c r="H391" s="40" t="str">
        <f t="shared" si="24"/>
        <v>武器C358</v>
      </c>
    </row>
    <row r="392" spans="3:8" ht="15.75" x14ac:dyDescent="0.3">
      <c r="C392" t="s">
        <v>515</v>
      </c>
      <c r="D392">
        <f t="shared" si="25"/>
        <v>20</v>
      </c>
      <c r="E392" s="40" t="str">
        <f t="shared" si="26"/>
        <v>盗贼</v>
      </c>
      <c r="F392" s="41" t="str">
        <f t="shared" ref="F392:F455" si="27">E392&amp;D392</f>
        <v>盗贼20</v>
      </c>
      <c r="G392" t="str">
        <f ca="1">IF(F392=Player&amp;ProfessionLV,COUNTIF(F$7:F392,Player&amp;ProfessionLV),"")</f>
        <v/>
      </c>
      <c r="H392" s="40" t="str">
        <f t="shared" ref="H392:H455" si="28">C392</f>
        <v>武器C359</v>
      </c>
    </row>
    <row r="393" spans="3:8" ht="15.75" x14ac:dyDescent="0.3">
      <c r="C393" t="s">
        <v>516</v>
      </c>
      <c r="D393">
        <f t="shared" si="25"/>
        <v>20</v>
      </c>
      <c r="E393" s="40" t="str">
        <f t="shared" si="26"/>
        <v>养羊师</v>
      </c>
      <c r="F393" s="41" t="str">
        <f t="shared" si="27"/>
        <v>养羊师20</v>
      </c>
      <c r="G393" t="str">
        <f ca="1">IF(F393=Player&amp;ProfessionLV,COUNTIF(F$7:F393,Player&amp;ProfessionLV),"")</f>
        <v/>
      </c>
      <c r="H393" s="40" t="str">
        <f t="shared" si="28"/>
        <v>武器C360</v>
      </c>
    </row>
    <row r="394" spans="3:8" ht="15.75" x14ac:dyDescent="0.3">
      <c r="C394" t="s">
        <v>517</v>
      </c>
      <c r="D394">
        <f t="shared" si="25"/>
        <v>20</v>
      </c>
      <c r="E394" s="40" t="str">
        <f t="shared" si="26"/>
        <v>吟游诗人</v>
      </c>
      <c r="F394" s="41" t="str">
        <f t="shared" si="27"/>
        <v>吟游诗人20</v>
      </c>
      <c r="G394" t="str">
        <f ca="1">IF(F394=Player&amp;ProfessionLV,COUNTIF(F$7:F394,Player&amp;ProfessionLV),"")</f>
        <v/>
      </c>
      <c r="H394" s="40" t="str">
        <f t="shared" si="28"/>
        <v>武器C361</v>
      </c>
    </row>
    <row r="395" spans="3:8" ht="15.75" x14ac:dyDescent="0.3">
      <c r="C395" t="s">
        <v>518</v>
      </c>
      <c r="D395">
        <f t="shared" si="25"/>
        <v>20</v>
      </c>
      <c r="E395" s="40" t="str">
        <f t="shared" si="26"/>
        <v>滑稽师</v>
      </c>
      <c r="F395" s="41" t="str">
        <f t="shared" si="27"/>
        <v>滑稽师20</v>
      </c>
      <c r="G395" t="str">
        <f ca="1">IF(F395=Player&amp;ProfessionLV,COUNTIF(F$7:F395,Player&amp;ProfessionLV),"")</f>
        <v/>
      </c>
      <c r="H395" s="40" t="str">
        <f t="shared" si="28"/>
        <v>武器C362</v>
      </c>
    </row>
    <row r="396" spans="3:8" ht="15.75" x14ac:dyDescent="0.3">
      <c r="C396" t="s">
        <v>519</v>
      </c>
      <c r="D396">
        <f t="shared" si="25"/>
        <v>20</v>
      </c>
      <c r="E396" s="40" t="str">
        <f t="shared" si="26"/>
        <v>水手</v>
      </c>
      <c r="F396" s="41" t="str">
        <f t="shared" si="27"/>
        <v>水手20</v>
      </c>
      <c r="G396" t="str">
        <f ca="1">IF(F396=Player&amp;ProfessionLV,COUNTIF(F$7:F396,Player&amp;ProfessionLV),"")</f>
        <v/>
      </c>
      <c r="H396" s="40" t="str">
        <f t="shared" si="28"/>
        <v>武器C363</v>
      </c>
    </row>
    <row r="397" spans="3:8" ht="15.75" x14ac:dyDescent="0.3">
      <c r="C397" t="s">
        <v>520</v>
      </c>
      <c r="D397">
        <f t="shared" si="25"/>
        <v>20</v>
      </c>
      <c r="E397" s="40" t="str">
        <f t="shared" si="26"/>
        <v>战斗大师</v>
      </c>
      <c r="F397" s="41" t="str">
        <f t="shared" si="27"/>
        <v>战斗大师20</v>
      </c>
      <c r="G397" t="str">
        <f ca="1">IF(F397=Player&amp;ProfessionLV,COUNTIF(F$7:F397,Player&amp;ProfessionLV),"")</f>
        <v/>
      </c>
      <c r="H397" s="40" t="str">
        <f t="shared" si="28"/>
        <v>武器C364</v>
      </c>
    </row>
    <row r="398" spans="3:8" ht="15.75" x14ac:dyDescent="0.3">
      <c r="C398" t="s">
        <v>521</v>
      </c>
      <c r="D398">
        <f t="shared" si="25"/>
        <v>20</v>
      </c>
      <c r="E398" s="40" t="str">
        <f t="shared" si="26"/>
        <v>魔法战士</v>
      </c>
      <c r="F398" s="41" t="str">
        <f t="shared" si="27"/>
        <v>魔法战士20</v>
      </c>
      <c r="G398" t="str">
        <f ca="1">IF(F398=Player&amp;ProfessionLV,COUNTIF(F$7:F398,Player&amp;ProfessionLV),"")</f>
        <v/>
      </c>
      <c r="H398" s="40" t="str">
        <f t="shared" si="28"/>
        <v>武器C365</v>
      </c>
    </row>
    <row r="399" spans="3:8" ht="15.75" x14ac:dyDescent="0.3">
      <c r="C399" t="s">
        <v>522</v>
      </c>
      <c r="D399">
        <f t="shared" si="25"/>
        <v>20</v>
      </c>
      <c r="E399" s="40" t="str">
        <f t="shared" si="26"/>
        <v>圣骑士</v>
      </c>
      <c r="F399" s="41" t="str">
        <f t="shared" si="27"/>
        <v>圣骑士20</v>
      </c>
      <c r="G399" t="str">
        <f ca="1">IF(F399=Player&amp;ProfessionLV,COUNTIF(F$7:F399,Player&amp;ProfessionLV),"")</f>
        <v/>
      </c>
      <c r="H399" s="40" t="str">
        <f t="shared" si="28"/>
        <v>武器C366</v>
      </c>
    </row>
    <row r="400" spans="3:8" ht="15.75" x14ac:dyDescent="0.3">
      <c r="C400" t="s">
        <v>523</v>
      </c>
      <c r="D400">
        <f t="shared" si="25"/>
        <v>20</v>
      </c>
      <c r="E400" s="40" t="str">
        <f t="shared" si="26"/>
        <v>贤者</v>
      </c>
      <c r="F400" s="41" t="str">
        <f t="shared" si="27"/>
        <v>贤者20</v>
      </c>
      <c r="G400" t="str">
        <f ca="1">IF(F400=Player&amp;ProfessionLV,COUNTIF(F$7:F400,Player&amp;ProfessionLV),"")</f>
        <v/>
      </c>
      <c r="H400" s="40" t="str">
        <f t="shared" si="28"/>
        <v>武器C367</v>
      </c>
    </row>
    <row r="401" spans="3:8" ht="15.75" x14ac:dyDescent="0.3">
      <c r="C401" t="s">
        <v>524</v>
      </c>
      <c r="D401">
        <f t="shared" si="25"/>
        <v>20</v>
      </c>
      <c r="E401" s="40" t="str">
        <f t="shared" si="26"/>
        <v>魔物猎人</v>
      </c>
      <c r="F401" s="41" t="str">
        <f t="shared" si="27"/>
        <v>魔物猎人20</v>
      </c>
      <c r="G401" t="str">
        <f ca="1">IF(F401=Player&amp;ProfessionLV,COUNTIF(F$7:F401,Player&amp;ProfessionLV),"")</f>
        <v/>
      </c>
      <c r="H401" s="40" t="str">
        <f t="shared" si="28"/>
        <v>武器C368</v>
      </c>
    </row>
    <row r="402" spans="3:8" ht="15.75" x14ac:dyDescent="0.3">
      <c r="C402" t="s">
        <v>525</v>
      </c>
      <c r="D402">
        <f t="shared" si="25"/>
        <v>20</v>
      </c>
      <c r="E402" s="40" t="str">
        <f t="shared" si="26"/>
        <v>海贼</v>
      </c>
      <c r="F402" s="41" t="str">
        <f t="shared" si="27"/>
        <v>海贼20</v>
      </c>
      <c r="G402" t="str">
        <f ca="1">IF(F402=Player&amp;ProfessionLV,COUNTIF(F$7:F402,Player&amp;ProfessionLV),"")</f>
        <v/>
      </c>
      <c r="H402" s="40" t="str">
        <f t="shared" si="28"/>
        <v>武器C369</v>
      </c>
    </row>
    <row r="403" spans="3:8" ht="15.75" x14ac:dyDescent="0.3">
      <c r="C403" t="s">
        <v>526</v>
      </c>
      <c r="D403">
        <f t="shared" si="25"/>
        <v>20</v>
      </c>
      <c r="E403" s="40" t="str">
        <f t="shared" si="26"/>
        <v>超级明星</v>
      </c>
      <c r="F403" s="41" t="str">
        <f t="shared" si="27"/>
        <v>超级明星20</v>
      </c>
      <c r="G403" t="str">
        <f ca="1">IF(F403=Player&amp;ProfessionLV,COUNTIF(F$7:F403,Player&amp;ProfessionLV),"")</f>
        <v/>
      </c>
      <c r="H403" s="40" t="str">
        <f t="shared" si="28"/>
        <v>武器C370</v>
      </c>
    </row>
    <row r="404" spans="3:8" ht="15.75" x14ac:dyDescent="0.3">
      <c r="C404" t="s">
        <v>527</v>
      </c>
      <c r="D404">
        <f t="shared" si="25"/>
        <v>20</v>
      </c>
      <c r="E404" s="40" t="str">
        <f t="shared" si="26"/>
        <v>天地雷鳴士</v>
      </c>
      <c r="F404" s="41" t="str">
        <f t="shared" si="27"/>
        <v>天地雷鳴士20</v>
      </c>
      <c r="G404" t="str">
        <f ca="1">IF(F404=Player&amp;ProfessionLV,COUNTIF(F$7:F404,Player&amp;ProfessionLV),"")</f>
        <v/>
      </c>
      <c r="H404" s="40" t="str">
        <f t="shared" si="28"/>
        <v>武器C371</v>
      </c>
    </row>
    <row r="405" spans="3:8" ht="15.75" x14ac:dyDescent="0.3">
      <c r="C405" t="s">
        <v>528</v>
      </c>
      <c r="D405">
        <f t="shared" si="25"/>
        <v>20</v>
      </c>
      <c r="E405" s="40" t="str">
        <f t="shared" si="26"/>
        <v>神之手</v>
      </c>
      <c r="F405" s="41" t="str">
        <f t="shared" si="27"/>
        <v>神之手20</v>
      </c>
      <c r="G405" t="str">
        <f ca="1">IF(F405=Player&amp;ProfessionLV,COUNTIF(F$7:F405,Player&amp;ProfessionLV),"")</f>
        <v/>
      </c>
      <c r="H405" s="40" t="str">
        <f t="shared" si="28"/>
        <v>武器C372</v>
      </c>
    </row>
    <row r="406" spans="3:8" ht="15.75" x14ac:dyDescent="0.3">
      <c r="C406" t="s">
        <v>529</v>
      </c>
      <c r="D406">
        <f t="shared" si="25"/>
        <v>20</v>
      </c>
      <c r="E406" s="40" t="str">
        <f t="shared" si="26"/>
        <v>勇者</v>
      </c>
      <c r="F406" s="41" t="str">
        <f t="shared" si="27"/>
        <v>勇者20</v>
      </c>
      <c r="G406" t="str">
        <f ca="1">IF(F406=Player&amp;ProfessionLV,COUNTIF(F$7:F406,Player&amp;ProfessionLV),"")</f>
        <v/>
      </c>
      <c r="H406" s="40" t="str">
        <f t="shared" si="28"/>
        <v>武器C373</v>
      </c>
    </row>
    <row r="407" spans="3:8" ht="15.75" x14ac:dyDescent="0.3">
      <c r="C407" t="s">
        <v>530</v>
      </c>
      <c r="D407">
        <f t="shared" si="25"/>
        <v>21</v>
      </c>
      <c r="E407" s="40" t="str">
        <f t="shared" si="26"/>
        <v>战士</v>
      </c>
      <c r="F407" s="41" t="str">
        <f t="shared" si="27"/>
        <v>战士21</v>
      </c>
      <c r="G407" t="str">
        <f ca="1">IF(F407=Player&amp;ProfessionLV,COUNTIF(F$7:F407,Player&amp;ProfessionLV),"")</f>
        <v/>
      </c>
      <c r="H407" s="40" t="str">
        <f t="shared" si="28"/>
        <v>武器C374</v>
      </c>
    </row>
    <row r="408" spans="3:8" ht="15.75" x14ac:dyDescent="0.3">
      <c r="C408" t="s">
        <v>531</v>
      </c>
      <c r="D408">
        <f t="shared" si="25"/>
        <v>21</v>
      </c>
      <c r="E408" s="40" t="str">
        <f t="shared" si="26"/>
        <v>武斗家</v>
      </c>
      <c r="F408" s="41" t="str">
        <f t="shared" si="27"/>
        <v>武斗家21</v>
      </c>
      <c r="G408" t="str">
        <f ca="1">IF(F408=Player&amp;ProfessionLV,COUNTIF(F$7:F408,Player&amp;ProfessionLV),"")</f>
        <v/>
      </c>
      <c r="H408" s="40" t="str">
        <f t="shared" si="28"/>
        <v>武器C375</v>
      </c>
    </row>
    <row r="409" spans="3:8" ht="15.75" x14ac:dyDescent="0.3">
      <c r="C409" t="s">
        <v>532</v>
      </c>
      <c r="D409">
        <f t="shared" si="25"/>
        <v>21</v>
      </c>
      <c r="E409" s="40" t="str">
        <f t="shared" si="26"/>
        <v>魔法师</v>
      </c>
      <c r="F409" s="41" t="str">
        <f t="shared" si="27"/>
        <v>魔法师21</v>
      </c>
      <c r="G409" t="str">
        <f ca="1">IF(F409=Player&amp;ProfessionLV,COUNTIF(F$7:F409,Player&amp;ProfessionLV),"")</f>
        <v/>
      </c>
      <c r="H409" s="40" t="str">
        <f t="shared" si="28"/>
        <v>武器C376</v>
      </c>
    </row>
    <row r="410" spans="3:8" ht="15.75" x14ac:dyDescent="0.3">
      <c r="C410" t="s">
        <v>533</v>
      </c>
      <c r="D410">
        <f t="shared" si="25"/>
        <v>21</v>
      </c>
      <c r="E410" s="40" t="str">
        <f t="shared" si="26"/>
        <v>僧侣</v>
      </c>
      <c r="F410" s="41" t="str">
        <f t="shared" si="27"/>
        <v>僧侣21</v>
      </c>
      <c r="G410" t="str">
        <f ca="1">IF(F410=Player&amp;ProfessionLV,COUNTIF(F$7:F410,Player&amp;ProfessionLV),"")</f>
        <v/>
      </c>
      <c r="H410" s="40" t="str">
        <f t="shared" si="28"/>
        <v>武器C377</v>
      </c>
    </row>
    <row r="411" spans="3:8" ht="15.75" x14ac:dyDescent="0.3">
      <c r="C411" t="s">
        <v>534</v>
      </c>
      <c r="D411">
        <f t="shared" si="25"/>
        <v>21</v>
      </c>
      <c r="E411" s="40" t="str">
        <f t="shared" si="26"/>
        <v>舞师</v>
      </c>
      <c r="F411" s="41" t="str">
        <f t="shared" si="27"/>
        <v>舞师21</v>
      </c>
      <c r="G411" t="str">
        <f ca="1">IF(F411=Player&amp;ProfessionLV,COUNTIF(F$7:F411,Player&amp;ProfessionLV),"")</f>
        <v/>
      </c>
      <c r="H411" s="40" t="str">
        <f t="shared" si="28"/>
        <v>武器C378</v>
      </c>
    </row>
    <row r="412" spans="3:8" ht="15.75" x14ac:dyDescent="0.3">
      <c r="C412" t="s">
        <v>535</v>
      </c>
      <c r="D412">
        <f t="shared" si="25"/>
        <v>21</v>
      </c>
      <c r="E412" s="40" t="str">
        <f t="shared" si="26"/>
        <v>盗贼</v>
      </c>
      <c r="F412" s="41" t="str">
        <f t="shared" si="27"/>
        <v>盗贼21</v>
      </c>
      <c r="G412" t="str">
        <f ca="1">IF(F412=Player&amp;ProfessionLV,COUNTIF(F$7:F412,Player&amp;ProfessionLV),"")</f>
        <v/>
      </c>
      <c r="H412" s="40" t="str">
        <f t="shared" si="28"/>
        <v>武器C379</v>
      </c>
    </row>
    <row r="413" spans="3:8" ht="15.75" x14ac:dyDescent="0.3">
      <c r="C413" t="s">
        <v>536</v>
      </c>
      <c r="D413">
        <f t="shared" si="25"/>
        <v>21</v>
      </c>
      <c r="E413" s="40" t="str">
        <f t="shared" si="26"/>
        <v>养羊师</v>
      </c>
      <c r="F413" s="41" t="str">
        <f t="shared" si="27"/>
        <v>养羊师21</v>
      </c>
      <c r="G413" t="str">
        <f ca="1">IF(F413=Player&amp;ProfessionLV,COUNTIF(F$7:F413,Player&amp;ProfessionLV),"")</f>
        <v/>
      </c>
      <c r="H413" s="40" t="str">
        <f t="shared" si="28"/>
        <v>武器C380</v>
      </c>
    </row>
    <row r="414" spans="3:8" ht="15.75" x14ac:dyDescent="0.3">
      <c r="C414" t="s">
        <v>537</v>
      </c>
      <c r="D414">
        <f t="shared" si="25"/>
        <v>21</v>
      </c>
      <c r="E414" s="40" t="str">
        <f t="shared" si="26"/>
        <v>吟游诗人</v>
      </c>
      <c r="F414" s="41" t="str">
        <f t="shared" si="27"/>
        <v>吟游诗人21</v>
      </c>
      <c r="G414" t="str">
        <f ca="1">IF(F414=Player&amp;ProfessionLV,COUNTIF(F$7:F414,Player&amp;ProfessionLV),"")</f>
        <v/>
      </c>
      <c r="H414" s="40" t="str">
        <f t="shared" si="28"/>
        <v>武器C381</v>
      </c>
    </row>
    <row r="415" spans="3:8" ht="15.75" x14ac:dyDescent="0.3">
      <c r="C415" t="s">
        <v>538</v>
      </c>
      <c r="D415">
        <f t="shared" si="25"/>
        <v>21</v>
      </c>
      <c r="E415" s="40" t="str">
        <f t="shared" si="26"/>
        <v>滑稽师</v>
      </c>
      <c r="F415" s="41" t="str">
        <f t="shared" si="27"/>
        <v>滑稽师21</v>
      </c>
      <c r="G415" t="str">
        <f ca="1">IF(F415=Player&amp;ProfessionLV,COUNTIF(F$7:F415,Player&amp;ProfessionLV),"")</f>
        <v/>
      </c>
      <c r="H415" s="40" t="str">
        <f t="shared" si="28"/>
        <v>武器C382</v>
      </c>
    </row>
    <row r="416" spans="3:8" ht="15.75" x14ac:dyDescent="0.3">
      <c r="C416" t="s">
        <v>539</v>
      </c>
      <c r="D416">
        <f t="shared" si="25"/>
        <v>21</v>
      </c>
      <c r="E416" s="40" t="str">
        <f t="shared" si="26"/>
        <v>水手</v>
      </c>
      <c r="F416" s="41" t="str">
        <f t="shared" si="27"/>
        <v>水手21</v>
      </c>
      <c r="G416" t="str">
        <f ca="1">IF(F416=Player&amp;ProfessionLV,COUNTIF(F$7:F416,Player&amp;ProfessionLV),"")</f>
        <v/>
      </c>
      <c r="H416" s="40" t="str">
        <f t="shared" si="28"/>
        <v>武器C383</v>
      </c>
    </row>
    <row r="417" spans="3:8" ht="15.75" x14ac:dyDescent="0.3">
      <c r="C417" t="s">
        <v>540</v>
      </c>
      <c r="D417">
        <f t="shared" si="25"/>
        <v>21</v>
      </c>
      <c r="E417" s="40" t="str">
        <f t="shared" si="26"/>
        <v>战斗大师</v>
      </c>
      <c r="F417" s="41" t="str">
        <f t="shared" si="27"/>
        <v>战斗大师21</v>
      </c>
      <c r="G417" t="str">
        <f ca="1">IF(F417=Player&amp;ProfessionLV,COUNTIF(F$7:F417,Player&amp;ProfessionLV),"")</f>
        <v/>
      </c>
      <c r="H417" s="40" t="str">
        <f t="shared" si="28"/>
        <v>武器C384</v>
      </c>
    </row>
    <row r="418" spans="3:8" ht="15.75" x14ac:dyDescent="0.3">
      <c r="C418" t="s">
        <v>541</v>
      </c>
      <c r="D418">
        <f t="shared" si="25"/>
        <v>21</v>
      </c>
      <c r="E418" s="40" t="str">
        <f t="shared" si="26"/>
        <v>魔法战士</v>
      </c>
      <c r="F418" s="41" t="str">
        <f t="shared" si="27"/>
        <v>魔法战士21</v>
      </c>
      <c r="G418" t="str">
        <f ca="1">IF(F418=Player&amp;ProfessionLV,COUNTIF(F$7:F418,Player&amp;ProfessionLV),"")</f>
        <v/>
      </c>
      <c r="H418" s="40" t="str">
        <f t="shared" si="28"/>
        <v>武器C385</v>
      </c>
    </row>
    <row r="419" spans="3:8" ht="15.75" x14ac:dyDescent="0.3">
      <c r="C419" t="s">
        <v>542</v>
      </c>
      <c r="D419">
        <f t="shared" si="25"/>
        <v>21</v>
      </c>
      <c r="E419" s="40" t="str">
        <f t="shared" si="26"/>
        <v>圣骑士</v>
      </c>
      <c r="F419" s="41" t="str">
        <f t="shared" si="27"/>
        <v>圣骑士21</v>
      </c>
      <c r="G419" t="str">
        <f ca="1">IF(F419=Player&amp;ProfessionLV,COUNTIF(F$7:F419,Player&amp;ProfessionLV),"")</f>
        <v/>
      </c>
      <c r="H419" s="40" t="str">
        <f t="shared" si="28"/>
        <v>武器C386</v>
      </c>
    </row>
    <row r="420" spans="3:8" ht="15.75" x14ac:dyDescent="0.3">
      <c r="C420" t="s">
        <v>543</v>
      </c>
      <c r="D420">
        <f t="shared" si="25"/>
        <v>21</v>
      </c>
      <c r="E420" s="40" t="str">
        <f t="shared" si="26"/>
        <v>贤者</v>
      </c>
      <c r="F420" s="41" t="str">
        <f t="shared" si="27"/>
        <v>贤者21</v>
      </c>
      <c r="G420" t="str">
        <f ca="1">IF(F420=Player&amp;ProfessionLV,COUNTIF(F$7:F420,Player&amp;ProfessionLV),"")</f>
        <v/>
      </c>
      <c r="H420" s="40" t="str">
        <f t="shared" si="28"/>
        <v>武器C387</v>
      </c>
    </row>
    <row r="421" spans="3:8" ht="15.75" x14ac:dyDescent="0.3">
      <c r="C421" t="s">
        <v>544</v>
      </c>
      <c r="D421">
        <f t="shared" si="25"/>
        <v>21</v>
      </c>
      <c r="E421" s="40" t="str">
        <f t="shared" si="26"/>
        <v>魔物猎人</v>
      </c>
      <c r="F421" s="41" t="str">
        <f t="shared" si="27"/>
        <v>魔物猎人21</v>
      </c>
      <c r="G421" t="str">
        <f ca="1">IF(F421=Player&amp;ProfessionLV,COUNTIF(F$7:F421,Player&amp;ProfessionLV),"")</f>
        <v/>
      </c>
      <c r="H421" s="40" t="str">
        <f t="shared" si="28"/>
        <v>武器C388</v>
      </c>
    </row>
    <row r="422" spans="3:8" ht="15.75" x14ac:dyDescent="0.3">
      <c r="C422" t="s">
        <v>545</v>
      </c>
      <c r="D422">
        <f t="shared" si="25"/>
        <v>21</v>
      </c>
      <c r="E422" s="40" t="str">
        <f t="shared" si="26"/>
        <v>海贼</v>
      </c>
      <c r="F422" s="41" t="str">
        <f t="shared" si="27"/>
        <v>海贼21</v>
      </c>
      <c r="G422" t="str">
        <f ca="1">IF(F422=Player&amp;ProfessionLV,COUNTIF(F$7:F422,Player&amp;ProfessionLV),"")</f>
        <v/>
      </c>
      <c r="H422" s="40" t="str">
        <f t="shared" si="28"/>
        <v>武器C389</v>
      </c>
    </row>
    <row r="423" spans="3:8" ht="15.75" x14ac:dyDescent="0.3">
      <c r="C423" t="s">
        <v>546</v>
      </c>
      <c r="D423">
        <f t="shared" si="25"/>
        <v>21</v>
      </c>
      <c r="E423" s="40" t="str">
        <f t="shared" si="26"/>
        <v>超级明星</v>
      </c>
      <c r="F423" s="41" t="str">
        <f t="shared" si="27"/>
        <v>超级明星21</v>
      </c>
      <c r="G423" t="str">
        <f ca="1">IF(F423=Player&amp;ProfessionLV,COUNTIF(F$7:F423,Player&amp;ProfessionLV),"")</f>
        <v/>
      </c>
      <c r="H423" s="40" t="str">
        <f t="shared" si="28"/>
        <v>武器C390</v>
      </c>
    </row>
    <row r="424" spans="3:8" ht="15.75" x14ac:dyDescent="0.3">
      <c r="C424" t="s">
        <v>547</v>
      </c>
      <c r="D424">
        <f t="shared" si="25"/>
        <v>21</v>
      </c>
      <c r="E424" s="40" t="str">
        <f t="shared" si="26"/>
        <v>天地雷鳴士</v>
      </c>
      <c r="F424" s="41" t="str">
        <f t="shared" si="27"/>
        <v>天地雷鳴士21</v>
      </c>
      <c r="G424" t="str">
        <f ca="1">IF(F424=Player&amp;ProfessionLV,COUNTIF(F$7:F424,Player&amp;ProfessionLV),"")</f>
        <v/>
      </c>
      <c r="H424" s="40" t="str">
        <f t="shared" si="28"/>
        <v>武器C391</v>
      </c>
    </row>
    <row r="425" spans="3:8" ht="15.75" x14ac:dyDescent="0.3">
      <c r="C425" t="s">
        <v>548</v>
      </c>
      <c r="D425">
        <f t="shared" si="25"/>
        <v>21</v>
      </c>
      <c r="E425" s="40" t="str">
        <f t="shared" si="26"/>
        <v>神之手</v>
      </c>
      <c r="F425" s="41" t="str">
        <f t="shared" si="27"/>
        <v>神之手21</v>
      </c>
      <c r="G425" t="str">
        <f ca="1">IF(F425=Player&amp;ProfessionLV,COUNTIF(F$7:F425,Player&amp;ProfessionLV),"")</f>
        <v/>
      </c>
      <c r="H425" s="40" t="str">
        <f t="shared" si="28"/>
        <v>武器C392</v>
      </c>
    </row>
    <row r="426" spans="3:8" ht="15.75" x14ac:dyDescent="0.3">
      <c r="C426" t="s">
        <v>549</v>
      </c>
      <c r="D426">
        <f t="shared" si="25"/>
        <v>21</v>
      </c>
      <c r="E426" s="40" t="str">
        <f t="shared" si="26"/>
        <v>勇者</v>
      </c>
      <c r="F426" s="41" t="str">
        <f t="shared" si="27"/>
        <v>勇者21</v>
      </c>
      <c r="G426" t="str">
        <f ca="1">IF(F426=Player&amp;ProfessionLV,COUNTIF(F$7:F426,Player&amp;ProfessionLV),"")</f>
        <v/>
      </c>
      <c r="H426" s="40" t="str">
        <f t="shared" si="28"/>
        <v>武器C393</v>
      </c>
    </row>
    <row r="427" spans="3:8" ht="15.75" x14ac:dyDescent="0.3">
      <c r="C427" t="s">
        <v>550</v>
      </c>
      <c r="D427">
        <f t="shared" si="25"/>
        <v>22</v>
      </c>
      <c r="E427" s="40" t="str">
        <f t="shared" si="26"/>
        <v>战士</v>
      </c>
      <c r="F427" s="41" t="str">
        <f t="shared" si="27"/>
        <v>战士22</v>
      </c>
      <c r="G427" t="str">
        <f ca="1">IF(F427=Player&amp;ProfessionLV,COUNTIF(F$7:F427,Player&amp;ProfessionLV),"")</f>
        <v/>
      </c>
      <c r="H427" s="40" t="str">
        <f t="shared" si="28"/>
        <v>武器C394</v>
      </c>
    </row>
    <row r="428" spans="3:8" ht="15.75" x14ac:dyDescent="0.3">
      <c r="C428" t="s">
        <v>551</v>
      </c>
      <c r="D428">
        <f t="shared" si="25"/>
        <v>22</v>
      </c>
      <c r="E428" s="40" t="str">
        <f t="shared" si="26"/>
        <v>武斗家</v>
      </c>
      <c r="F428" s="41" t="str">
        <f t="shared" si="27"/>
        <v>武斗家22</v>
      </c>
      <c r="G428" t="str">
        <f ca="1">IF(F428=Player&amp;ProfessionLV,COUNTIF(F$7:F428,Player&amp;ProfessionLV),"")</f>
        <v/>
      </c>
      <c r="H428" s="40" t="str">
        <f t="shared" si="28"/>
        <v>武器C395</v>
      </c>
    </row>
    <row r="429" spans="3:8" ht="15.75" x14ac:dyDescent="0.3">
      <c r="C429" t="s">
        <v>552</v>
      </c>
      <c r="D429">
        <f t="shared" si="25"/>
        <v>22</v>
      </c>
      <c r="E429" s="40" t="str">
        <f t="shared" si="26"/>
        <v>魔法师</v>
      </c>
      <c r="F429" s="41" t="str">
        <f t="shared" si="27"/>
        <v>魔法师22</v>
      </c>
      <c r="G429" t="str">
        <f ca="1">IF(F429=Player&amp;ProfessionLV,COUNTIF(F$7:F429,Player&amp;ProfessionLV),"")</f>
        <v/>
      </c>
      <c r="H429" s="40" t="str">
        <f t="shared" si="28"/>
        <v>武器C396</v>
      </c>
    </row>
    <row r="430" spans="3:8" ht="15.75" x14ac:dyDescent="0.3">
      <c r="C430" t="s">
        <v>553</v>
      </c>
      <c r="D430">
        <f t="shared" si="25"/>
        <v>22</v>
      </c>
      <c r="E430" s="40" t="str">
        <f t="shared" si="26"/>
        <v>僧侣</v>
      </c>
      <c r="F430" s="41" t="str">
        <f t="shared" si="27"/>
        <v>僧侣22</v>
      </c>
      <c r="G430" t="str">
        <f ca="1">IF(F430=Player&amp;ProfessionLV,COUNTIF(F$7:F430,Player&amp;ProfessionLV),"")</f>
        <v/>
      </c>
      <c r="H430" s="40" t="str">
        <f t="shared" si="28"/>
        <v>武器C397</v>
      </c>
    </row>
    <row r="431" spans="3:8" ht="15.75" x14ac:dyDescent="0.3">
      <c r="C431" t="s">
        <v>554</v>
      </c>
      <c r="D431">
        <f t="shared" si="25"/>
        <v>22</v>
      </c>
      <c r="E431" s="40" t="str">
        <f t="shared" si="26"/>
        <v>舞师</v>
      </c>
      <c r="F431" s="41" t="str">
        <f t="shared" si="27"/>
        <v>舞师22</v>
      </c>
      <c r="G431" t="str">
        <f ca="1">IF(F431=Player&amp;ProfessionLV,COUNTIF(F$7:F431,Player&amp;ProfessionLV),"")</f>
        <v/>
      </c>
      <c r="H431" s="40" t="str">
        <f t="shared" si="28"/>
        <v>武器C398</v>
      </c>
    </row>
    <row r="432" spans="3:8" ht="15.75" x14ac:dyDescent="0.3">
      <c r="C432" t="s">
        <v>555</v>
      </c>
      <c r="D432">
        <f t="shared" ref="D432:D495" si="29">D412+1</f>
        <v>22</v>
      </c>
      <c r="E432" s="40" t="str">
        <f t="shared" ref="E432:E495" si="30">E412</f>
        <v>盗贼</v>
      </c>
      <c r="F432" s="41" t="str">
        <f t="shared" si="27"/>
        <v>盗贼22</v>
      </c>
      <c r="G432" t="str">
        <f ca="1">IF(F432=Player&amp;ProfessionLV,COUNTIF(F$7:F432,Player&amp;ProfessionLV),"")</f>
        <v/>
      </c>
      <c r="H432" s="40" t="str">
        <f t="shared" si="28"/>
        <v>武器C399</v>
      </c>
    </row>
    <row r="433" spans="3:8" ht="15.75" x14ac:dyDescent="0.3">
      <c r="C433" t="s">
        <v>556</v>
      </c>
      <c r="D433">
        <f t="shared" si="29"/>
        <v>22</v>
      </c>
      <c r="E433" s="40" t="str">
        <f t="shared" si="30"/>
        <v>养羊师</v>
      </c>
      <c r="F433" s="41" t="str">
        <f t="shared" si="27"/>
        <v>养羊师22</v>
      </c>
      <c r="G433" t="str">
        <f ca="1">IF(F433=Player&amp;ProfessionLV,COUNTIF(F$7:F433,Player&amp;ProfessionLV),"")</f>
        <v/>
      </c>
      <c r="H433" s="40" t="str">
        <f t="shared" si="28"/>
        <v>武器C400</v>
      </c>
    </row>
    <row r="434" spans="3:8" ht="15.75" x14ac:dyDescent="0.3">
      <c r="C434" t="s">
        <v>557</v>
      </c>
      <c r="D434">
        <f t="shared" si="29"/>
        <v>22</v>
      </c>
      <c r="E434" s="40" t="str">
        <f t="shared" si="30"/>
        <v>吟游诗人</v>
      </c>
      <c r="F434" s="41" t="str">
        <f t="shared" si="27"/>
        <v>吟游诗人22</v>
      </c>
      <c r="G434" t="str">
        <f ca="1">IF(F434=Player&amp;ProfessionLV,COUNTIF(F$7:F434,Player&amp;ProfessionLV),"")</f>
        <v/>
      </c>
      <c r="H434" s="40" t="str">
        <f t="shared" si="28"/>
        <v>武器C401</v>
      </c>
    </row>
    <row r="435" spans="3:8" ht="15.75" x14ac:dyDescent="0.3">
      <c r="C435" t="s">
        <v>558</v>
      </c>
      <c r="D435">
        <f t="shared" si="29"/>
        <v>22</v>
      </c>
      <c r="E435" s="40" t="str">
        <f t="shared" si="30"/>
        <v>滑稽师</v>
      </c>
      <c r="F435" s="41" t="str">
        <f t="shared" si="27"/>
        <v>滑稽师22</v>
      </c>
      <c r="G435" t="str">
        <f ca="1">IF(F435=Player&amp;ProfessionLV,COUNTIF(F$7:F435,Player&amp;ProfessionLV),"")</f>
        <v/>
      </c>
      <c r="H435" s="40" t="str">
        <f t="shared" si="28"/>
        <v>武器C402</v>
      </c>
    </row>
    <row r="436" spans="3:8" ht="15.75" x14ac:dyDescent="0.3">
      <c r="C436" t="s">
        <v>559</v>
      </c>
      <c r="D436">
        <f t="shared" si="29"/>
        <v>22</v>
      </c>
      <c r="E436" s="40" t="str">
        <f t="shared" si="30"/>
        <v>水手</v>
      </c>
      <c r="F436" s="41" t="str">
        <f t="shared" si="27"/>
        <v>水手22</v>
      </c>
      <c r="G436" t="str">
        <f ca="1">IF(F436=Player&amp;ProfessionLV,COUNTIF(F$7:F436,Player&amp;ProfessionLV),"")</f>
        <v/>
      </c>
      <c r="H436" s="40" t="str">
        <f t="shared" si="28"/>
        <v>武器C403</v>
      </c>
    </row>
    <row r="437" spans="3:8" ht="15.75" x14ac:dyDescent="0.3">
      <c r="C437" t="s">
        <v>560</v>
      </c>
      <c r="D437">
        <f t="shared" si="29"/>
        <v>22</v>
      </c>
      <c r="E437" s="40" t="str">
        <f t="shared" si="30"/>
        <v>战斗大师</v>
      </c>
      <c r="F437" s="41" t="str">
        <f t="shared" si="27"/>
        <v>战斗大师22</v>
      </c>
      <c r="G437" t="str">
        <f ca="1">IF(F437=Player&amp;ProfessionLV,COUNTIF(F$7:F437,Player&amp;ProfessionLV),"")</f>
        <v/>
      </c>
      <c r="H437" s="40" t="str">
        <f t="shared" si="28"/>
        <v>武器C404</v>
      </c>
    </row>
    <row r="438" spans="3:8" ht="15.75" x14ac:dyDescent="0.3">
      <c r="C438" t="s">
        <v>561</v>
      </c>
      <c r="D438">
        <f t="shared" si="29"/>
        <v>22</v>
      </c>
      <c r="E438" s="40" t="str">
        <f t="shared" si="30"/>
        <v>魔法战士</v>
      </c>
      <c r="F438" s="41" t="str">
        <f t="shared" si="27"/>
        <v>魔法战士22</v>
      </c>
      <c r="G438" t="str">
        <f ca="1">IF(F438=Player&amp;ProfessionLV,COUNTIF(F$7:F438,Player&amp;ProfessionLV),"")</f>
        <v/>
      </c>
      <c r="H438" s="40" t="str">
        <f t="shared" si="28"/>
        <v>武器C405</v>
      </c>
    </row>
    <row r="439" spans="3:8" ht="15.75" x14ac:dyDescent="0.3">
      <c r="C439" t="s">
        <v>562</v>
      </c>
      <c r="D439">
        <f t="shared" si="29"/>
        <v>22</v>
      </c>
      <c r="E439" s="40" t="str">
        <f t="shared" si="30"/>
        <v>圣骑士</v>
      </c>
      <c r="F439" s="41" t="str">
        <f t="shared" si="27"/>
        <v>圣骑士22</v>
      </c>
      <c r="G439" t="str">
        <f ca="1">IF(F439=Player&amp;ProfessionLV,COUNTIF(F$7:F439,Player&amp;ProfessionLV),"")</f>
        <v/>
      </c>
      <c r="H439" s="40" t="str">
        <f t="shared" si="28"/>
        <v>武器C406</v>
      </c>
    </row>
    <row r="440" spans="3:8" ht="15.75" x14ac:dyDescent="0.3">
      <c r="C440" t="s">
        <v>563</v>
      </c>
      <c r="D440">
        <f t="shared" si="29"/>
        <v>22</v>
      </c>
      <c r="E440" s="40" t="str">
        <f t="shared" si="30"/>
        <v>贤者</v>
      </c>
      <c r="F440" s="41" t="str">
        <f t="shared" si="27"/>
        <v>贤者22</v>
      </c>
      <c r="G440" t="str">
        <f ca="1">IF(F440=Player&amp;ProfessionLV,COUNTIF(F$7:F440,Player&amp;ProfessionLV),"")</f>
        <v/>
      </c>
      <c r="H440" s="40" t="str">
        <f t="shared" si="28"/>
        <v>武器C407</v>
      </c>
    </row>
    <row r="441" spans="3:8" ht="15.75" x14ac:dyDescent="0.3">
      <c r="C441" t="s">
        <v>564</v>
      </c>
      <c r="D441">
        <f t="shared" si="29"/>
        <v>22</v>
      </c>
      <c r="E441" s="40" t="str">
        <f t="shared" si="30"/>
        <v>魔物猎人</v>
      </c>
      <c r="F441" s="41" t="str">
        <f t="shared" si="27"/>
        <v>魔物猎人22</v>
      </c>
      <c r="G441" t="str">
        <f ca="1">IF(F441=Player&amp;ProfessionLV,COUNTIF(F$7:F441,Player&amp;ProfessionLV),"")</f>
        <v/>
      </c>
      <c r="H441" s="40" t="str">
        <f t="shared" si="28"/>
        <v>武器C408</v>
      </c>
    </row>
    <row r="442" spans="3:8" ht="15.75" x14ac:dyDescent="0.3">
      <c r="C442" t="s">
        <v>565</v>
      </c>
      <c r="D442">
        <f t="shared" si="29"/>
        <v>22</v>
      </c>
      <c r="E442" s="40" t="str">
        <f t="shared" si="30"/>
        <v>海贼</v>
      </c>
      <c r="F442" s="41" t="str">
        <f t="shared" si="27"/>
        <v>海贼22</v>
      </c>
      <c r="G442" t="str">
        <f ca="1">IF(F442=Player&amp;ProfessionLV,COUNTIF(F$7:F442,Player&amp;ProfessionLV),"")</f>
        <v/>
      </c>
      <c r="H442" s="40" t="str">
        <f t="shared" si="28"/>
        <v>武器C409</v>
      </c>
    </row>
    <row r="443" spans="3:8" ht="15.75" x14ac:dyDescent="0.3">
      <c r="C443" t="s">
        <v>566</v>
      </c>
      <c r="D443">
        <f t="shared" si="29"/>
        <v>22</v>
      </c>
      <c r="E443" s="40" t="str">
        <f t="shared" si="30"/>
        <v>超级明星</v>
      </c>
      <c r="F443" s="41" t="str">
        <f t="shared" si="27"/>
        <v>超级明星22</v>
      </c>
      <c r="G443" t="str">
        <f ca="1">IF(F443=Player&amp;ProfessionLV,COUNTIF(F$7:F443,Player&amp;ProfessionLV),"")</f>
        <v/>
      </c>
      <c r="H443" s="40" t="str">
        <f t="shared" si="28"/>
        <v>武器C410</v>
      </c>
    </row>
    <row r="444" spans="3:8" ht="15.75" x14ac:dyDescent="0.3">
      <c r="C444" t="s">
        <v>567</v>
      </c>
      <c r="D444">
        <f t="shared" si="29"/>
        <v>22</v>
      </c>
      <c r="E444" s="40" t="str">
        <f t="shared" si="30"/>
        <v>天地雷鳴士</v>
      </c>
      <c r="F444" s="41" t="str">
        <f t="shared" si="27"/>
        <v>天地雷鳴士22</v>
      </c>
      <c r="G444" t="str">
        <f ca="1">IF(F444=Player&amp;ProfessionLV,COUNTIF(F$7:F444,Player&amp;ProfessionLV),"")</f>
        <v/>
      </c>
      <c r="H444" s="40" t="str">
        <f t="shared" si="28"/>
        <v>武器C411</v>
      </c>
    </row>
    <row r="445" spans="3:8" ht="15.75" x14ac:dyDescent="0.3">
      <c r="C445" t="s">
        <v>568</v>
      </c>
      <c r="D445">
        <f t="shared" si="29"/>
        <v>22</v>
      </c>
      <c r="E445" s="40" t="str">
        <f t="shared" si="30"/>
        <v>神之手</v>
      </c>
      <c r="F445" s="41" t="str">
        <f t="shared" si="27"/>
        <v>神之手22</v>
      </c>
      <c r="G445" t="str">
        <f ca="1">IF(F445=Player&amp;ProfessionLV,COUNTIF(F$7:F445,Player&amp;ProfessionLV),"")</f>
        <v/>
      </c>
      <c r="H445" s="40" t="str">
        <f t="shared" si="28"/>
        <v>武器C412</v>
      </c>
    </row>
    <row r="446" spans="3:8" ht="15.75" x14ac:dyDescent="0.3">
      <c r="C446" t="s">
        <v>569</v>
      </c>
      <c r="D446">
        <f t="shared" si="29"/>
        <v>22</v>
      </c>
      <c r="E446" s="40" t="str">
        <f t="shared" si="30"/>
        <v>勇者</v>
      </c>
      <c r="F446" s="41" t="str">
        <f t="shared" si="27"/>
        <v>勇者22</v>
      </c>
      <c r="G446" t="str">
        <f ca="1">IF(F446=Player&amp;ProfessionLV,COUNTIF(F$7:F446,Player&amp;ProfessionLV),"")</f>
        <v/>
      </c>
      <c r="H446" s="40" t="str">
        <f t="shared" si="28"/>
        <v>武器C413</v>
      </c>
    </row>
    <row r="447" spans="3:8" ht="15.75" x14ac:dyDescent="0.3">
      <c r="C447" t="s">
        <v>570</v>
      </c>
      <c r="D447">
        <f t="shared" si="29"/>
        <v>23</v>
      </c>
      <c r="E447" s="40" t="str">
        <f t="shared" si="30"/>
        <v>战士</v>
      </c>
      <c r="F447" s="41" t="str">
        <f t="shared" si="27"/>
        <v>战士23</v>
      </c>
      <c r="G447" t="str">
        <f ca="1">IF(F447=Player&amp;ProfessionLV,COUNTIF(F$7:F447,Player&amp;ProfessionLV),"")</f>
        <v/>
      </c>
      <c r="H447" s="40" t="str">
        <f t="shared" si="28"/>
        <v>武器C414</v>
      </c>
    </row>
    <row r="448" spans="3:8" ht="15.75" x14ac:dyDescent="0.3">
      <c r="C448" t="s">
        <v>571</v>
      </c>
      <c r="D448">
        <f t="shared" si="29"/>
        <v>23</v>
      </c>
      <c r="E448" s="40" t="str">
        <f t="shared" si="30"/>
        <v>武斗家</v>
      </c>
      <c r="F448" s="41" t="str">
        <f t="shared" si="27"/>
        <v>武斗家23</v>
      </c>
      <c r="G448" t="str">
        <f ca="1">IF(F448=Player&amp;ProfessionLV,COUNTIF(F$7:F448,Player&amp;ProfessionLV),"")</f>
        <v/>
      </c>
      <c r="H448" s="40" t="str">
        <f t="shared" si="28"/>
        <v>武器C415</v>
      </c>
    </row>
    <row r="449" spans="3:8" ht="15.75" x14ac:dyDescent="0.3">
      <c r="C449" t="s">
        <v>572</v>
      </c>
      <c r="D449">
        <f t="shared" si="29"/>
        <v>23</v>
      </c>
      <c r="E449" s="40" t="str">
        <f t="shared" si="30"/>
        <v>魔法师</v>
      </c>
      <c r="F449" s="41" t="str">
        <f t="shared" si="27"/>
        <v>魔法师23</v>
      </c>
      <c r="G449" t="str">
        <f ca="1">IF(F449=Player&amp;ProfessionLV,COUNTIF(F$7:F449,Player&amp;ProfessionLV),"")</f>
        <v/>
      </c>
      <c r="H449" s="40" t="str">
        <f t="shared" si="28"/>
        <v>武器C416</v>
      </c>
    </row>
    <row r="450" spans="3:8" ht="15.75" x14ac:dyDescent="0.3">
      <c r="C450" t="s">
        <v>573</v>
      </c>
      <c r="D450">
        <f t="shared" si="29"/>
        <v>23</v>
      </c>
      <c r="E450" s="40" t="str">
        <f t="shared" si="30"/>
        <v>僧侣</v>
      </c>
      <c r="F450" s="41" t="str">
        <f t="shared" si="27"/>
        <v>僧侣23</v>
      </c>
      <c r="G450" t="str">
        <f ca="1">IF(F450=Player&amp;ProfessionLV,COUNTIF(F$7:F450,Player&amp;ProfessionLV),"")</f>
        <v/>
      </c>
      <c r="H450" s="40" t="str">
        <f t="shared" si="28"/>
        <v>武器C417</v>
      </c>
    </row>
    <row r="451" spans="3:8" ht="15.75" x14ac:dyDescent="0.3">
      <c r="C451" t="s">
        <v>574</v>
      </c>
      <c r="D451">
        <f t="shared" si="29"/>
        <v>23</v>
      </c>
      <c r="E451" s="40" t="str">
        <f t="shared" si="30"/>
        <v>舞师</v>
      </c>
      <c r="F451" s="41" t="str">
        <f t="shared" si="27"/>
        <v>舞师23</v>
      </c>
      <c r="G451" t="str">
        <f ca="1">IF(F451=Player&amp;ProfessionLV,COUNTIF(F$7:F451,Player&amp;ProfessionLV),"")</f>
        <v/>
      </c>
      <c r="H451" s="40" t="str">
        <f t="shared" si="28"/>
        <v>武器C418</v>
      </c>
    </row>
    <row r="452" spans="3:8" ht="15.75" x14ac:dyDescent="0.3">
      <c r="C452" t="s">
        <v>575</v>
      </c>
      <c r="D452">
        <f t="shared" si="29"/>
        <v>23</v>
      </c>
      <c r="E452" s="40" t="str">
        <f t="shared" si="30"/>
        <v>盗贼</v>
      </c>
      <c r="F452" s="41" t="str">
        <f t="shared" si="27"/>
        <v>盗贼23</v>
      </c>
      <c r="G452" t="str">
        <f ca="1">IF(F452=Player&amp;ProfessionLV,COUNTIF(F$7:F452,Player&amp;ProfessionLV),"")</f>
        <v/>
      </c>
      <c r="H452" s="40" t="str">
        <f t="shared" si="28"/>
        <v>武器C419</v>
      </c>
    </row>
    <row r="453" spans="3:8" ht="15.75" x14ac:dyDescent="0.3">
      <c r="C453" t="s">
        <v>576</v>
      </c>
      <c r="D453">
        <f t="shared" si="29"/>
        <v>23</v>
      </c>
      <c r="E453" s="40" t="str">
        <f t="shared" si="30"/>
        <v>养羊师</v>
      </c>
      <c r="F453" s="41" t="str">
        <f t="shared" si="27"/>
        <v>养羊师23</v>
      </c>
      <c r="G453" t="str">
        <f ca="1">IF(F453=Player&amp;ProfessionLV,COUNTIF(F$7:F453,Player&amp;ProfessionLV),"")</f>
        <v/>
      </c>
      <c r="H453" s="40" t="str">
        <f t="shared" si="28"/>
        <v>武器C420</v>
      </c>
    </row>
    <row r="454" spans="3:8" ht="15.75" x14ac:dyDescent="0.3">
      <c r="C454" t="s">
        <v>577</v>
      </c>
      <c r="D454">
        <f t="shared" si="29"/>
        <v>23</v>
      </c>
      <c r="E454" s="40" t="str">
        <f t="shared" si="30"/>
        <v>吟游诗人</v>
      </c>
      <c r="F454" s="41" t="str">
        <f t="shared" si="27"/>
        <v>吟游诗人23</v>
      </c>
      <c r="G454" t="str">
        <f ca="1">IF(F454=Player&amp;ProfessionLV,COUNTIF(F$7:F454,Player&amp;ProfessionLV),"")</f>
        <v/>
      </c>
      <c r="H454" s="40" t="str">
        <f t="shared" si="28"/>
        <v>武器C421</v>
      </c>
    </row>
    <row r="455" spans="3:8" ht="15.75" x14ac:dyDescent="0.3">
      <c r="C455" t="s">
        <v>578</v>
      </c>
      <c r="D455">
        <f t="shared" si="29"/>
        <v>23</v>
      </c>
      <c r="E455" s="40" t="str">
        <f t="shared" si="30"/>
        <v>滑稽师</v>
      </c>
      <c r="F455" s="41" t="str">
        <f t="shared" si="27"/>
        <v>滑稽师23</v>
      </c>
      <c r="G455" t="str">
        <f ca="1">IF(F455=Player&amp;ProfessionLV,COUNTIF(F$7:F455,Player&amp;ProfessionLV),"")</f>
        <v/>
      </c>
      <c r="H455" s="40" t="str">
        <f t="shared" si="28"/>
        <v>武器C422</v>
      </c>
    </row>
    <row r="456" spans="3:8" ht="15.75" x14ac:dyDescent="0.3">
      <c r="C456" t="s">
        <v>579</v>
      </c>
      <c r="D456">
        <f t="shared" si="29"/>
        <v>23</v>
      </c>
      <c r="E456" s="40" t="str">
        <f t="shared" si="30"/>
        <v>水手</v>
      </c>
      <c r="F456" s="41" t="str">
        <f t="shared" ref="F456:F519" si="31">E456&amp;D456</f>
        <v>水手23</v>
      </c>
      <c r="G456" t="str">
        <f ca="1">IF(F456=Player&amp;ProfessionLV,COUNTIF(F$7:F456,Player&amp;ProfessionLV),"")</f>
        <v/>
      </c>
      <c r="H456" s="40" t="str">
        <f t="shared" ref="H456:H519" si="32">C456</f>
        <v>武器C423</v>
      </c>
    </row>
    <row r="457" spans="3:8" ht="15.75" x14ac:dyDescent="0.3">
      <c r="C457" t="s">
        <v>580</v>
      </c>
      <c r="D457">
        <f t="shared" si="29"/>
        <v>23</v>
      </c>
      <c r="E457" s="40" t="str">
        <f t="shared" si="30"/>
        <v>战斗大师</v>
      </c>
      <c r="F457" s="41" t="str">
        <f t="shared" si="31"/>
        <v>战斗大师23</v>
      </c>
      <c r="G457" t="str">
        <f ca="1">IF(F457=Player&amp;ProfessionLV,COUNTIF(F$7:F457,Player&amp;ProfessionLV),"")</f>
        <v/>
      </c>
      <c r="H457" s="40" t="str">
        <f t="shared" si="32"/>
        <v>武器C424</v>
      </c>
    </row>
    <row r="458" spans="3:8" ht="15.75" x14ac:dyDescent="0.3">
      <c r="C458" t="s">
        <v>581</v>
      </c>
      <c r="D458">
        <f t="shared" si="29"/>
        <v>23</v>
      </c>
      <c r="E458" s="40" t="str">
        <f t="shared" si="30"/>
        <v>魔法战士</v>
      </c>
      <c r="F458" s="41" t="str">
        <f t="shared" si="31"/>
        <v>魔法战士23</v>
      </c>
      <c r="G458" t="str">
        <f ca="1">IF(F458=Player&amp;ProfessionLV,COUNTIF(F$7:F458,Player&amp;ProfessionLV),"")</f>
        <v/>
      </c>
      <c r="H458" s="40" t="str">
        <f t="shared" si="32"/>
        <v>武器C425</v>
      </c>
    </row>
    <row r="459" spans="3:8" ht="15.75" x14ac:dyDescent="0.3">
      <c r="C459" t="s">
        <v>582</v>
      </c>
      <c r="D459">
        <f t="shared" si="29"/>
        <v>23</v>
      </c>
      <c r="E459" s="40" t="str">
        <f t="shared" si="30"/>
        <v>圣骑士</v>
      </c>
      <c r="F459" s="41" t="str">
        <f t="shared" si="31"/>
        <v>圣骑士23</v>
      </c>
      <c r="G459" t="str">
        <f ca="1">IF(F459=Player&amp;ProfessionLV,COUNTIF(F$7:F459,Player&amp;ProfessionLV),"")</f>
        <v/>
      </c>
      <c r="H459" s="40" t="str">
        <f t="shared" si="32"/>
        <v>武器C426</v>
      </c>
    </row>
    <row r="460" spans="3:8" ht="15.75" x14ac:dyDescent="0.3">
      <c r="C460" t="s">
        <v>583</v>
      </c>
      <c r="D460">
        <f t="shared" si="29"/>
        <v>23</v>
      </c>
      <c r="E460" s="40" t="str">
        <f t="shared" si="30"/>
        <v>贤者</v>
      </c>
      <c r="F460" s="41" t="str">
        <f t="shared" si="31"/>
        <v>贤者23</v>
      </c>
      <c r="G460" t="str">
        <f ca="1">IF(F460=Player&amp;ProfessionLV,COUNTIF(F$7:F460,Player&amp;ProfessionLV),"")</f>
        <v/>
      </c>
      <c r="H460" s="40" t="str">
        <f t="shared" si="32"/>
        <v>武器C427</v>
      </c>
    </row>
    <row r="461" spans="3:8" ht="15.75" x14ac:dyDescent="0.3">
      <c r="C461" t="s">
        <v>584</v>
      </c>
      <c r="D461">
        <f t="shared" si="29"/>
        <v>23</v>
      </c>
      <c r="E461" s="40" t="str">
        <f t="shared" si="30"/>
        <v>魔物猎人</v>
      </c>
      <c r="F461" s="41" t="str">
        <f t="shared" si="31"/>
        <v>魔物猎人23</v>
      </c>
      <c r="G461" t="str">
        <f ca="1">IF(F461=Player&amp;ProfessionLV,COUNTIF(F$7:F461,Player&amp;ProfessionLV),"")</f>
        <v/>
      </c>
      <c r="H461" s="40" t="str">
        <f t="shared" si="32"/>
        <v>武器C428</v>
      </c>
    </row>
    <row r="462" spans="3:8" ht="15.75" x14ac:dyDescent="0.3">
      <c r="C462" t="s">
        <v>585</v>
      </c>
      <c r="D462">
        <f t="shared" si="29"/>
        <v>23</v>
      </c>
      <c r="E462" s="40" t="str">
        <f t="shared" si="30"/>
        <v>海贼</v>
      </c>
      <c r="F462" s="41" t="str">
        <f t="shared" si="31"/>
        <v>海贼23</v>
      </c>
      <c r="G462" t="str">
        <f ca="1">IF(F462=Player&amp;ProfessionLV,COUNTIF(F$7:F462,Player&amp;ProfessionLV),"")</f>
        <v/>
      </c>
      <c r="H462" s="40" t="str">
        <f t="shared" si="32"/>
        <v>武器C429</v>
      </c>
    </row>
    <row r="463" spans="3:8" ht="15.75" x14ac:dyDescent="0.3">
      <c r="C463" t="s">
        <v>586</v>
      </c>
      <c r="D463">
        <f t="shared" si="29"/>
        <v>23</v>
      </c>
      <c r="E463" s="40" t="str">
        <f t="shared" si="30"/>
        <v>超级明星</v>
      </c>
      <c r="F463" s="41" t="str">
        <f t="shared" si="31"/>
        <v>超级明星23</v>
      </c>
      <c r="G463" t="str">
        <f ca="1">IF(F463=Player&amp;ProfessionLV,COUNTIF(F$7:F463,Player&amp;ProfessionLV),"")</f>
        <v/>
      </c>
      <c r="H463" s="40" t="str">
        <f t="shared" si="32"/>
        <v>武器C430</v>
      </c>
    </row>
    <row r="464" spans="3:8" ht="15.75" x14ac:dyDescent="0.3">
      <c r="C464" t="s">
        <v>587</v>
      </c>
      <c r="D464">
        <f t="shared" si="29"/>
        <v>23</v>
      </c>
      <c r="E464" s="40" t="str">
        <f t="shared" si="30"/>
        <v>天地雷鳴士</v>
      </c>
      <c r="F464" s="41" t="str">
        <f t="shared" si="31"/>
        <v>天地雷鳴士23</v>
      </c>
      <c r="G464" t="str">
        <f ca="1">IF(F464=Player&amp;ProfessionLV,COUNTIF(F$7:F464,Player&amp;ProfessionLV),"")</f>
        <v/>
      </c>
      <c r="H464" s="40" t="str">
        <f t="shared" si="32"/>
        <v>武器C431</v>
      </c>
    </row>
    <row r="465" spans="3:8" ht="15.75" x14ac:dyDescent="0.3">
      <c r="C465" t="s">
        <v>588</v>
      </c>
      <c r="D465">
        <f t="shared" si="29"/>
        <v>23</v>
      </c>
      <c r="E465" s="40" t="str">
        <f t="shared" si="30"/>
        <v>神之手</v>
      </c>
      <c r="F465" s="41" t="str">
        <f t="shared" si="31"/>
        <v>神之手23</v>
      </c>
      <c r="G465" t="str">
        <f ca="1">IF(F465=Player&amp;ProfessionLV,COUNTIF(F$7:F465,Player&amp;ProfessionLV),"")</f>
        <v/>
      </c>
      <c r="H465" s="40" t="str">
        <f t="shared" si="32"/>
        <v>武器C432</v>
      </c>
    </row>
    <row r="466" spans="3:8" ht="15.75" x14ac:dyDescent="0.3">
      <c r="C466" t="s">
        <v>589</v>
      </c>
      <c r="D466">
        <f t="shared" si="29"/>
        <v>23</v>
      </c>
      <c r="E466" s="40" t="str">
        <f t="shared" si="30"/>
        <v>勇者</v>
      </c>
      <c r="F466" s="41" t="str">
        <f t="shared" si="31"/>
        <v>勇者23</v>
      </c>
      <c r="G466" t="str">
        <f ca="1">IF(F466=Player&amp;ProfessionLV,COUNTIF(F$7:F466,Player&amp;ProfessionLV),"")</f>
        <v/>
      </c>
      <c r="H466" s="40" t="str">
        <f t="shared" si="32"/>
        <v>武器C433</v>
      </c>
    </row>
    <row r="467" spans="3:8" ht="15.75" x14ac:dyDescent="0.3">
      <c r="C467" t="s">
        <v>590</v>
      </c>
      <c r="D467">
        <f t="shared" si="29"/>
        <v>24</v>
      </c>
      <c r="E467" s="40" t="str">
        <f t="shared" si="30"/>
        <v>战士</v>
      </c>
      <c r="F467" s="41" t="str">
        <f t="shared" si="31"/>
        <v>战士24</v>
      </c>
      <c r="G467" t="str">
        <f ca="1">IF(F467=Player&amp;ProfessionLV,COUNTIF(F$7:F467,Player&amp;ProfessionLV),"")</f>
        <v/>
      </c>
      <c r="H467" s="40" t="str">
        <f t="shared" si="32"/>
        <v>武器C434</v>
      </c>
    </row>
    <row r="468" spans="3:8" ht="15.75" x14ac:dyDescent="0.3">
      <c r="C468" t="s">
        <v>591</v>
      </c>
      <c r="D468">
        <f t="shared" si="29"/>
        <v>24</v>
      </c>
      <c r="E468" s="40" t="str">
        <f t="shared" si="30"/>
        <v>武斗家</v>
      </c>
      <c r="F468" s="41" t="str">
        <f t="shared" si="31"/>
        <v>武斗家24</v>
      </c>
      <c r="G468" t="str">
        <f ca="1">IF(F468=Player&amp;ProfessionLV,COUNTIF(F$7:F468,Player&amp;ProfessionLV),"")</f>
        <v/>
      </c>
      <c r="H468" s="40" t="str">
        <f t="shared" si="32"/>
        <v>武器C435</v>
      </c>
    </row>
    <row r="469" spans="3:8" ht="15.75" x14ac:dyDescent="0.3">
      <c r="C469" t="s">
        <v>592</v>
      </c>
      <c r="D469">
        <f t="shared" si="29"/>
        <v>24</v>
      </c>
      <c r="E469" s="40" t="str">
        <f t="shared" si="30"/>
        <v>魔法师</v>
      </c>
      <c r="F469" s="41" t="str">
        <f t="shared" si="31"/>
        <v>魔法师24</v>
      </c>
      <c r="G469" t="str">
        <f ca="1">IF(F469=Player&amp;ProfessionLV,COUNTIF(F$7:F469,Player&amp;ProfessionLV),"")</f>
        <v/>
      </c>
      <c r="H469" s="40" t="str">
        <f t="shared" si="32"/>
        <v>武器C436</v>
      </c>
    </row>
    <row r="470" spans="3:8" ht="15.75" x14ac:dyDescent="0.3">
      <c r="C470" t="s">
        <v>593</v>
      </c>
      <c r="D470">
        <f t="shared" si="29"/>
        <v>24</v>
      </c>
      <c r="E470" s="40" t="str">
        <f t="shared" si="30"/>
        <v>僧侣</v>
      </c>
      <c r="F470" s="41" t="str">
        <f t="shared" si="31"/>
        <v>僧侣24</v>
      </c>
      <c r="G470" t="str">
        <f ca="1">IF(F470=Player&amp;ProfessionLV,COUNTIF(F$7:F470,Player&amp;ProfessionLV),"")</f>
        <v/>
      </c>
      <c r="H470" s="40" t="str">
        <f t="shared" si="32"/>
        <v>武器C437</v>
      </c>
    </row>
    <row r="471" spans="3:8" ht="15.75" x14ac:dyDescent="0.3">
      <c r="C471" t="s">
        <v>594</v>
      </c>
      <c r="D471">
        <f t="shared" si="29"/>
        <v>24</v>
      </c>
      <c r="E471" s="40" t="str">
        <f t="shared" si="30"/>
        <v>舞师</v>
      </c>
      <c r="F471" s="41" t="str">
        <f t="shared" si="31"/>
        <v>舞师24</v>
      </c>
      <c r="G471" t="str">
        <f ca="1">IF(F471=Player&amp;ProfessionLV,COUNTIF(F$7:F471,Player&amp;ProfessionLV),"")</f>
        <v/>
      </c>
      <c r="H471" s="40" t="str">
        <f t="shared" si="32"/>
        <v>武器C438</v>
      </c>
    </row>
    <row r="472" spans="3:8" ht="15.75" x14ac:dyDescent="0.3">
      <c r="C472" t="s">
        <v>595</v>
      </c>
      <c r="D472">
        <f t="shared" si="29"/>
        <v>24</v>
      </c>
      <c r="E472" s="40" t="str">
        <f t="shared" si="30"/>
        <v>盗贼</v>
      </c>
      <c r="F472" s="41" t="str">
        <f t="shared" si="31"/>
        <v>盗贼24</v>
      </c>
      <c r="G472" t="str">
        <f ca="1">IF(F472=Player&amp;ProfessionLV,COUNTIF(F$7:F472,Player&amp;ProfessionLV),"")</f>
        <v/>
      </c>
      <c r="H472" s="40" t="str">
        <f t="shared" si="32"/>
        <v>武器C439</v>
      </c>
    </row>
    <row r="473" spans="3:8" ht="15.75" x14ac:dyDescent="0.3">
      <c r="C473" t="s">
        <v>596</v>
      </c>
      <c r="D473">
        <f t="shared" si="29"/>
        <v>24</v>
      </c>
      <c r="E473" s="40" t="str">
        <f t="shared" si="30"/>
        <v>养羊师</v>
      </c>
      <c r="F473" s="41" t="str">
        <f t="shared" si="31"/>
        <v>养羊师24</v>
      </c>
      <c r="G473" t="str">
        <f ca="1">IF(F473=Player&amp;ProfessionLV,COUNTIF(F$7:F473,Player&amp;ProfessionLV),"")</f>
        <v/>
      </c>
      <c r="H473" s="40" t="str">
        <f t="shared" si="32"/>
        <v>武器C440</v>
      </c>
    </row>
    <row r="474" spans="3:8" ht="15.75" x14ac:dyDescent="0.3">
      <c r="C474" t="s">
        <v>597</v>
      </c>
      <c r="D474">
        <f t="shared" si="29"/>
        <v>24</v>
      </c>
      <c r="E474" s="40" t="str">
        <f t="shared" si="30"/>
        <v>吟游诗人</v>
      </c>
      <c r="F474" s="41" t="str">
        <f t="shared" si="31"/>
        <v>吟游诗人24</v>
      </c>
      <c r="G474" t="str">
        <f ca="1">IF(F474=Player&amp;ProfessionLV,COUNTIF(F$7:F474,Player&amp;ProfessionLV),"")</f>
        <v/>
      </c>
      <c r="H474" s="40" t="str">
        <f t="shared" si="32"/>
        <v>武器C441</v>
      </c>
    </row>
    <row r="475" spans="3:8" ht="15.75" x14ac:dyDescent="0.3">
      <c r="C475" t="s">
        <v>598</v>
      </c>
      <c r="D475">
        <f t="shared" si="29"/>
        <v>24</v>
      </c>
      <c r="E475" s="40" t="str">
        <f t="shared" si="30"/>
        <v>滑稽师</v>
      </c>
      <c r="F475" s="41" t="str">
        <f t="shared" si="31"/>
        <v>滑稽师24</v>
      </c>
      <c r="G475" t="str">
        <f ca="1">IF(F475=Player&amp;ProfessionLV,COUNTIF(F$7:F475,Player&amp;ProfessionLV),"")</f>
        <v/>
      </c>
      <c r="H475" s="40" t="str">
        <f t="shared" si="32"/>
        <v>武器C442</v>
      </c>
    </row>
    <row r="476" spans="3:8" ht="15.75" x14ac:dyDescent="0.3">
      <c r="C476" t="s">
        <v>599</v>
      </c>
      <c r="D476">
        <f t="shared" si="29"/>
        <v>24</v>
      </c>
      <c r="E476" s="40" t="str">
        <f t="shared" si="30"/>
        <v>水手</v>
      </c>
      <c r="F476" s="41" t="str">
        <f t="shared" si="31"/>
        <v>水手24</v>
      </c>
      <c r="G476" t="str">
        <f ca="1">IF(F476=Player&amp;ProfessionLV,COUNTIF(F$7:F476,Player&amp;ProfessionLV),"")</f>
        <v/>
      </c>
      <c r="H476" s="40" t="str">
        <f t="shared" si="32"/>
        <v>武器C443</v>
      </c>
    </row>
    <row r="477" spans="3:8" ht="15.75" x14ac:dyDescent="0.3">
      <c r="C477" t="s">
        <v>600</v>
      </c>
      <c r="D477">
        <f t="shared" si="29"/>
        <v>24</v>
      </c>
      <c r="E477" s="40" t="str">
        <f t="shared" si="30"/>
        <v>战斗大师</v>
      </c>
      <c r="F477" s="41" t="str">
        <f t="shared" si="31"/>
        <v>战斗大师24</v>
      </c>
      <c r="G477" t="str">
        <f ca="1">IF(F477=Player&amp;ProfessionLV,COUNTIF(F$7:F477,Player&amp;ProfessionLV),"")</f>
        <v/>
      </c>
      <c r="H477" s="40" t="str">
        <f t="shared" si="32"/>
        <v>武器C444</v>
      </c>
    </row>
    <row r="478" spans="3:8" ht="15.75" x14ac:dyDescent="0.3">
      <c r="C478" t="s">
        <v>601</v>
      </c>
      <c r="D478">
        <f t="shared" si="29"/>
        <v>24</v>
      </c>
      <c r="E478" s="40" t="str">
        <f t="shared" si="30"/>
        <v>魔法战士</v>
      </c>
      <c r="F478" s="41" t="str">
        <f t="shared" si="31"/>
        <v>魔法战士24</v>
      </c>
      <c r="G478" t="str">
        <f ca="1">IF(F478=Player&amp;ProfessionLV,COUNTIF(F$7:F478,Player&amp;ProfessionLV),"")</f>
        <v/>
      </c>
      <c r="H478" s="40" t="str">
        <f t="shared" si="32"/>
        <v>武器C445</v>
      </c>
    </row>
    <row r="479" spans="3:8" ht="15.75" x14ac:dyDescent="0.3">
      <c r="C479" t="s">
        <v>602</v>
      </c>
      <c r="D479">
        <f t="shared" si="29"/>
        <v>24</v>
      </c>
      <c r="E479" s="40" t="str">
        <f t="shared" si="30"/>
        <v>圣骑士</v>
      </c>
      <c r="F479" s="41" t="str">
        <f t="shared" si="31"/>
        <v>圣骑士24</v>
      </c>
      <c r="G479" t="str">
        <f ca="1">IF(F479=Player&amp;ProfessionLV,COUNTIF(F$7:F479,Player&amp;ProfessionLV),"")</f>
        <v/>
      </c>
      <c r="H479" s="40" t="str">
        <f t="shared" si="32"/>
        <v>武器C446</v>
      </c>
    </row>
    <row r="480" spans="3:8" ht="15.75" x14ac:dyDescent="0.3">
      <c r="C480" t="s">
        <v>603</v>
      </c>
      <c r="D480">
        <f t="shared" si="29"/>
        <v>24</v>
      </c>
      <c r="E480" s="40" t="str">
        <f t="shared" si="30"/>
        <v>贤者</v>
      </c>
      <c r="F480" s="41" t="str">
        <f t="shared" si="31"/>
        <v>贤者24</v>
      </c>
      <c r="G480" t="str">
        <f ca="1">IF(F480=Player&amp;ProfessionLV,COUNTIF(F$7:F480,Player&amp;ProfessionLV),"")</f>
        <v/>
      </c>
      <c r="H480" s="40" t="str">
        <f t="shared" si="32"/>
        <v>武器C447</v>
      </c>
    </row>
    <row r="481" spans="3:8" ht="15.75" x14ac:dyDescent="0.3">
      <c r="C481" t="s">
        <v>604</v>
      </c>
      <c r="D481">
        <f t="shared" si="29"/>
        <v>24</v>
      </c>
      <c r="E481" s="40" t="str">
        <f t="shared" si="30"/>
        <v>魔物猎人</v>
      </c>
      <c r="F481" s="41" t="str">
        <f t="shared" si="31"/>
        <v>魔物猎人24</v>
      </c>
      <c r="G481" t="str">
        <f ca="1">IF(F481=Player&amp;ProfessionLV,COUNTIF(F$7:F481,Player&amp;ProfessionLV),"")</f>
        <v/>
      </c>
      <c r="H481" s="40" t="str">
        <f t="shared" si="32"/>
        <v>武器C448</v>
      </c>
    </row>
    <row r="482" spans="3:8" ht="15.75" x14ac:dyDescent="0.3">
      <c r="C482" t="s">
        <v>605</v>
      </c>
      <c r="D482">
        <f t="shared" si="29"/>
        <v>24</v>
      </c>
      <c r="E482" s="40" t="str">
        <f t="shared" si="30"/>
        <v>海贼</v>
      </c>
      <c r="F482" s="41" t="str">
        <f t="shared" si="31"/>
        <v>海贼24</v>
      </c>
      <c r="G482" t="str">
        <f ca="1">IF(F482=Player&amp;ProfessionLV,COUNTIF(F$7:F482,Player&amp;ProfessionLV),"")</f>
        <v/>
      </c>
      <c r="H482" s="40" t="str">
        <f t="shared" si="32"/>
        <v>武器C449</v>
      </c>
    </row>
    <row r="483" spans="3:8" ht="15.75" x14ac:dyDescent="0.3">
      <c r="C483" t="s">
        <v>606</v>
      </c>
      <c r="D483">
        <f t="shared" si="29"/>
        <v>24</v>
      </c>
      <c r="E483" s="40" t="str">
        <f t="shared" si="30"/>
        <v>超级明星</v>
      </c>
      <c r="F483" s="41" t="str">
        <f t="shared" si="31"/>
        <v>超级明星24</v>
      </c>
      <c r="G483" t="str">
        <f ca="1">IF(F483=Player&amp;ProfessionLV,COUNTIF(F$7:F483,Player&amp;ProfessionLV),"")</f>
        <v/>
      </c>
      <c r="H483" s="40" t="str">
        <f t="shared" si="32"/>
        <v>武器C450</v>
      </c>
    </row>
    <row r="484" spans="3:8" ht="15.75" x14ac:dyDescent="0.3">
      <c r="C484" t="s">
        <v>607</v>
      </c>
      <c r="D484">
        <f t="shared" si="29"/>
        <v>24</v>
      </c>
      <c r="E484" s="40" t="str">
        <f t="shared" si="30"/>
        <v>天地雷鳴士</v>
      </c>
      <c r="F484" s="41" t="str">
        <f t="shared" si="31"/>
        <v>天地雷鳴士24</v>
      </c>
      <c r="G484" t="str">
        <f ca="1">IF(F484=Player&amp;ProfessionLV,COUNTIF(F$7:F484,Player&amp;ProfessionLV),"")</f>
        <v/>
      </c>
      <c r="H484" s="40" t="str">
        <f t="shared" si="32"/>
        <v>武器C451</v>
      </c>
    </row>
    <row r="485" spans="3:8" ht="15.75" x14ac:dyDescent="0.3">
      <c r="C485" t="s">
        <v>608</v>
      </c>
      <c r="D485">
        <f t="shared" si="29"/>
        <v>24</v>
      </c>
      <c r="E485" s="40" t="str">
        <f t="shared" si="30"/>
        <v>神之手</v>
      </c>
      <c r="F485" s="41" t="str">
        <f t="shared" si="31"/>
        <v>神之手24</v>
      </c>
      <c r="G485" t="str">
        <f ca="1">IF(F485=Player&amp;ProfessionLV,COUNTIF(F$7:F485,Player&amp;ProfessionLV),"")</f>
        <v/>
      </c>
      <c r="H485" s="40" t="str">
        <f t="shared" si="32"/>
        <v>武器C452</v>
      </c>
    </row>
    <row r="486" spans="3:8" ht="15.75" x14ac:dyDescent="0.3">
      <c r="C486" t="s">
        <v>609</v>
      </c>
      <c r="D486">
        <f t="shared" si="29"/>
        <v>24</v>
      </c>
      <c r="E486" s="40" t="str">
        <f t="shared" si="30"/>
        <v>勇者</v>
      </c>
      <c r="F486" s="41" t="str">
        <f t="shared" si="31"/>
        <v>勇者24</v>
      </c>
      <c r="G486" t="str">
        <f ca="1">IF(F486=Player&amp;ProfessionLV,COUNTIF(F$7:F486,Player&amp;ProfessionLV),"")</f>
        <v/>
      </c>
      <c r="H486" s="40" t="str">
        <f t="shared" si="32"/>
        <v>武器C453</v>
      </c>
    </row>
    <row r="487" spans="3:8" ht="15.75" x14ac:dyDescent="0.3">
      <c r="C487" t="s">
        <v>610</v>
      </c>
      <c r="D487">
        <f t="shared" si="29"/>
        <v>25</v>
      </c>
      <c r="E487" s="40" t="str">
        <f t="shared" si="30"/>
        <v>战士</v>
      </c>
      <c r="F487" s="41" t="str">
        <f t="shared" si="31"/>
        <v>战士25</v>
      </c>
      <c r="G487" t="str">
        <f ca="1">IF(F487=Player&amp;ProfessionLV,COUNTIF(F$7:F487,Player&amp;ProfessionLV),"")</f>
        <v/>
      </c>
      <c r="H487" s="40" t="str">
        <f t="shared" si="32"/>
        <v>武器C454</v>
      </c>
    </row>
    <row r="488" spans="3:8" ht="15.75" x14ac:dyDescent="0.3">
      <c r="C488" t="s">
        <v>611</v>
      </c>
      <c r="D488">
        <f t="shared" si="29"/>
        <v>25</v>
      </c>
      <c r="E488" s="40" t="str">
        <f t="shared" si="30"/>
        <v>武斗家</v>
      </c>
      <c r="F488" s="41" t="str">
        <f t="shared" si="31"/>
        <v>武斗家25</v>
      </c>
      <c r="G488" t="str">
        <f ca="1">IF(F488=Player&amp;ProfessionLV,COUNTIF(F$7:F488,Player&amp;ProfessionLV),"")</f>
        <v/>
      </c>
      <c r="H488" s="40" t="str">
        <f t="shared" si="32"/>
        <v>武器C455</v>
      </c>
    </row>
    <row r="489" spans="3:8" ht="15.75" x14ac:dyDescent="0.3">
      <c r="C489" t="s">
        <v>612</v>
      </c>
      <c r="D489">
        <f t="shared" si="29"/>
        <v>25</v>
      </c>
      <c r="E489" s="40" t="str">
        <f t="shared" si="30"/>
        <v>魔法师</v>
      </c>
      <c r="F489" s="41" t="str">
        <f t="shared" si="31"/>
        <v>魔法师25</v>
      </c>
      <c r="G489" t="str">
        <f ca="1">IF(F489=Player&amp;ProfessionLV,COUNTIF(F$7:F489,Player&amp;ProfessionLV),"")</f>
        <v/>
      </c>
      <c r="H489" s="40" t="str">
        <f t="shared" si="32"/>
        <v>武器C456</v>
      </c>
    </row>
    <row r="490" spans="3:8" ht="15.75" x14ac:dyDescent="0.3">
      <c r="C490" t="s">
        <v>613</v>
      </c>
      <c r="D490">
        <f t="shared" si="29"/>
        <v>25</v>
      </c>
      <c r="E490" s="40" t="str">
        <f t="shared" si="30"/>
        <v>僧侣</v>
      </c>
      <c r="F490" s="41" t="str">
        <f t="shared" si="31"/>
        <v>僧侣25</v>
      </c>
      <c r="G490" t="str">
        <f ca="1">IF(F490=Player&amp;ProfessionLV,COUNTIF(F$7:F490,Player&amp;ProfessionLV),"")</f>
        <v/>
      </c>
      <c r="H490" s="40" t="str">
        <f t="shared" si="32"/>
        <v>武器C457</v>
      </c>
    </row>
    <row r="491" spans="3:8" ht="15.75" x14ac:dyDescent="0.3">
      <c r="C491" t="s">
        <v>614</v>
      </c>
      <c r="D491">
        <f t="shared" si="29"/>
        <v>25</v>
      </c>
      <c r="E491" s="40" t="str">
        <f t="shared" si="30"/>
        <v>舞师</v>
      </c>
      <c r="F491" s="41" t="str">
        <f t="shared" si="31"/>
        <v>舞师25</v>
      </c>
      <c r="G491" t="str">
        <f ca="1">IF(F491=Player&amp;ProfessionLV,COUNTIF(F$7:F491,Player&amp;ProfessionLV),"")</f>
        <v/>
      </c>
      <c r="H491" s="40" t="str">
        <f t="shared" si="32"/>
        <v>武器C458</v>
      </c>
    </row>
    <row r="492" spans="3:8" ht="15.75" x14ac:dyDescent="0.3">
      <c r="C492" t="s">
        <v>615</v>
      </c>
      <c r="D492">
        <f t="shared" si="29"/>
        <v>25</v>
      </c>
      <c r="E492" s="40" t="str">
        <f t="shared" si="30"/>
        <v>盗贼</v>
      </c>
      <c r="F492" s="41" t="str">
        <f t="shared" si="31"/>
        <v>盗贼25</v>
      </c>
      <c r="G492" t="str">
        <f ca="1">IF(F492=Player&amp;ProfessionLV,COUNTIF(F$7:F492,Player&amp;ProfessionLV),"")</f>
        <v/>
      </c>
      <c r="H492" s="40" t="str">
        <f t="shared" si="32"/>
        <v>武器C459</v>
      </c>
    </row>
    <row r="493" spans="3:8" ht="15.75" x14ac:dyDescent="0.3">
      <c r="C493" t="s">
        <v>616</v>
      </c>
      <c r="D493">
        <f t="shared" si="29"/>
        <v>25</v>
      </c>
      <c r="E493" s="40" t="str">
        <f t="shared" si="30"/>
        <v>养羊师</v>
      </c>
      <c r="F493" s="41" t="str">
        <f t="shared" si="31"/>
        <v>养羊师25</v>
      </c>
      <c r="G493" t="str">
        <f ca="1">IF(F493=Player&amp;ProfessionLV,COUNTIF(F$7:F493,Player&amp;ProfessionLV),"")</f>
        <v/>
      </c>
      <c r="H493" s="40" t="str">
        <f t="shared" si="32"/>
        <v>武器C460</v>
      </c>
    </row>
    <row r="494" spans="3:8" ht="15.75" x14ac:dyDescent="0.3">
      <c r="C494" t="s">
        <v>617</v>
      </c>
      <c r="D494">
        <f t="shared" si="29"/>
        <v>25</v>
      </c>
      <c r="E494" s="40" t="str">
        <f t="shared" si="30"/>
        <v>吟游诗人</v>
      </c>
      <c r="F494" s="41" t="str">
        <f t="shared" si="31"/>
        <v>吟游诗人25</v>
      </c>
      <c r="G494" t="str">
        <f ca="1">IF(F494=Player&amp;ProfessionLV,COUNTIF(F$7:F494,Player&amp;ProfessionLV),"")</f>
        <v/>
      </c>
      <c r="H494" s="40" t="str">
        <f t="shared" si="32"/>
        <v>武器C461</v>
      </c>
    </row>
    <row r="495" spans="3:8" ht="15.75" x14ac:dyDescent="0.3">
      <c r="C495" t="s">
        <v>618</v>
      </c>
      <c r="D495">
        <f t="shared" si="29"/>
        <v>25</v>
      </c>
      <c r="E495" s="40" t="str">
        <f t="shared" si="30"/>
        <v>滑稽师</v>
      </c>
      <c r="F495" s="41" t="str">
        <f t="shared" si="31"/>
        <v>滑稽师25</v>
      </c>
      <c r="G495" t="str">
        <f ca="1">IF(F495=Player&amp;ProfessionLV,COUNTIF(F$7:F495,Player&amp;ProfessionLV),"")</f>
        <v/>
      </c>
      <c r="H495" s="40" t="str">
        <f t="shared" si="32"/>
        <v>武器C462</v>
      </c>
    </row>
    <row r="496" spans="3:8" ht="15.75" x14ac:dyDescent="0.3">
      <c r="C496" t="s">
        <v>619</v>
      </c>
      <c r="D496">
        <f t="shared" ref="D496:D553" si="33">D476+1</f>
        <v>25</v>
      </c>
      <c r="E496" s="40" t="str">
        <f t="shared" ref="E496:E553" si="34">E476</f>
        <v>水手</v>
      </c>
      <c r="F496" s="41" t="str">
        <f t="shared" si="31"/>
        <v>水手25</v>
      </c>
      <c r="G496" t="str">
        <f ca="1">IF(F496=Player&amp;ProfessionLV,COUNTIF(F$7:F496,Player&amp;ProfessionLV),"")</f>
        <v/>
      </c>
      <c r="H496" s="40" t="str">
        <f t="shared" si="32"/>
        <v>武器C463</v>
      </c>
    </row>
    <row r="497" spans="3:8" ht="15.75" x14ac:dyDescent="0.3">
      <c r="C497" t="s">
        <v>620</v>
      </c>
      <c r="D497">
        <f t="shared" si="33"/>
        <v>25</v>
      </c>
      <c r="E497" s="40" t="str">
        <f t="shared" si="34"/>
        <v>战斗大师</v>
      </c>
      <c r="F497" s="41" t="str">
        <f t="shared" si="31"/>
        <v>战斗大师25</v>
      </c>
      <c r="G497" t="str">
        <f ca="1">IF(F497=Player&amp;ProfessionLV,COUNTIF(F$7:F497,Player&amp;ProfessionLV),"")</f>
        <v/>
      </c>
      <c r="H497" s="40" t="str">
        <f t="shared" si="32"/>
        <v>武器C464</v>
      </c>
    </row>
    <row r="498" spans="3:8" ht="15.75" x14ac:dyDescent="0.3">
      <c r="C498" t="s">
        <v>621</v>
      </c>
      <c r="D498">
        <f t="shared" si="33"/>
        <v>25</v>
      </c>
      <c r="E498" s="40" t="str">
        <f t="shared" si="34"/>
        <v>魔法战士</v>
      </c>
      <c r="F498" s="41" t="str">
        <f t="shared" si="31"/>
        <v>魔法战士25</v>
      </c>
      <c r="G498" t="str">
        <f ca="1">IF(F498=Player&amp;ProfessionLV,COUNTIF(F$7:F498,Player&amp;ProfessionLV),"")</f>
        <v/>
      </c>
      <c r="H498" s="40" t="str">
        <f t="shared" si="32"/>
        <v>武器C465</v>
      </c>
    </row>
    <row r="499" spans="3:8" ht="15.75" x14ac:dyDescent="0.3">
      <c r="C499" t="s">
        <v>622</v>
      </c>
      <c r="D499">
        <f t="shared" si="33"/>
        <v>25</v>
      </c>
      <c r="E499" s="40" t="str">
        <f t="shared" si="34"/>
        <v>圣骑士</v>
      </c>
      <c r="F499" s="41" t="str">
        <f t="shared" si="31"/>
        <v>圣骑士25</v>
      </c>
      <c r="G499" t="str">
        <f ca="1">IF(F499=Player&amp;ProfessionLV,COUNTIF(F$7:F499,Player&amp;ProfessionLV),"")</f>
        <v/>
      </c>
      <c r="H499" s="40" t="str">
        <f t="shared" si="32"/>
        <v>武器C466</v>
      </c>
    </row>
    <row r="500" spans="3:8" ht="15.75" x14ac:dyDescent="0.3">
      <c r="C500" t="s">
        <v>623</v>
      </c>
      <c r="D500">
        <f t="shared" si="33"/>
        <v>25</v>
      </c>
      <c r="E500" s="40" t="str">
        <f t="shared" si="34"/>
        <v>贤者</v>
      </c>
      <c r="F500" s="41" t="str">
        <f t="shared" si="31"/>
        <v>贤者25</v>
      </c>
      <c r="G500" t="str">
        <f ca="1">IF(F500=Player&amp;ProfessionLV,COUNTIF(F$7:F500,Player&amp;ProfessionLV),"")</f>
        <v/>
      </c>
      <c r="H500" s="40" t="str">
        <f t="shared" si="32"/>
        <v>武器C467</v>
      </c>
    </row>
    <row r="501" spans="3:8" ht="15.75" x14ac:dyDescent="0.3">
      <c r="C501" t="s">
        <v>624</v>
      </c>
      <c r="D501">
        <f t="shared" si="33"/>
        <v>25</v>
      </c>
      <c r="E501" s="40" t="str">
        <f t="shared" si="34"/>
        <v>魔物猎人</v>
      </c>
      <c r="F501" s="41" t="str">
        <f t="shared" si="31"/>
        <v>魔物猎人25</v>
      </c>
      <c r="G501" t="str">
        <f ca="1">IF(F501=Player&amp;ProfessionLV,COUNTIF(F$7:F501,Player&amp;ProfessionLV),"")</f>
        <v/>
      </c>
      <c r="H501" s="40" t="str">
        <f t="shared" si="32"/>
        <v>武器C468</v>
      </c>
    </row>
    <row r="502" spans="3:8" ht="15.75" x14ac:dyDescent="0.3">
      <c r="C502" t="s">
        <v>625</v>
      </c>
      <c r="D502">
        <f t="shared" si="33"/>
        <v>25</v>
      </c>
      <c r="E502" s="40" t="str">
        <f t="shared" si="34"/>
        <v>海贼</v>
      </c>
      <c r="F502" s="41" t="str">
        <f t="shared" si="31"/>
        <v>海贼25</v>
      </c>
      <c r="G502" t="str">
        <f ca="1">IF(F502=Player&amp;ProfessionLV,COUNTIF(F$7:F502,Player&amp;ProfessionLV),"")</f>
        <v/>
      </c>
      <c r="H502" s="40" t="str">
        <f t="shared" si="32"/>
        <v>武器C469</v>
      </c>
    </row>
    <row r="503" spans="3:8" ht="15.75" x14ac:dyDescent="0.3">
      <c r="C503" t="s">
        <v>626</v>
      </c>
      <c r="D503">
        <f t="shared" si="33"/>
        <v>25</v>
      </c>
      <c r="E503" s="40" t="str">
        <f t="shared" si="34"/>
        <v>超级明星</v>
      </c>
      <c r="F503" s="41" t="str">
        <f t="shared" si="31"/>
        <v>超级明星25</v>
      </c>
      <c r="G503" t="str">
        <f ca="1">IF(F503=Player&amp;ProfessionLV,COUNTIF(F$7:F503,Player&amp;ProfessionLV),"")</f>
        <v/>
      </c>
      <c r="H503" s="40" t="str">
        <f t="shared" si="32"/>
        <v>武器C470</v>
      </c>
    </row>
    <row r="504" spans="3:8" ht="15.75" x14ac:dyDescent="0.3">
      <c r="C504" t="s">
        <v>627</v>
      </c>
      <c r="D504">
        <f t="shared" si="33"/>
        <v>25</v>
      </c>
      <c r="E504" s="40" t="str">
        <f t="shared" si="34"/>
        <v>天地雷鳴士</v>
      </c>
      <c r="F504" s="41" t="str">
        <f t="shared" si="31"/>
        <v>天地雷鳴士25</v>
      </c>
      <c r="G504" t="str">
        <f ca="1">IF(F504=Player&amp;ProfessionLV,COUNTIF(F$7:F504,Player&amp;ProfessionLV),"")</f>
        <v/>
      </c>
      <c r="H504" s="40" t="str">
        <f t="shared" si="32"/>
        <v>武器C471</v>
      </c>
    </row>
    <row r="505" spans="3:8" ht="15.75" x14ac:dyDescent="0.3">
      <c r="C505" t="s">
        <v>628</v>
      </c>
      <c r="D505">
        <f t="shared" si="33"/>
        <v>25</v>
      </c>
      <c r="E505" s="40" t="str">
        <f t="shared" si="34"/>
        <v>神之手</v>
      </c>
      <c r="F505" s="41" t="str">
        <f t="shared" si="31"/>
        <v>神之手25</v>
      </c>
      <c r="G505" t="str">
        <f ca="1">IF(F505=Player&amp;ProfessionLV,COUNTIF(F$7:F505,Player&amp;ProfessionLV),"")</f>
        <v/>
      </c>
      <c r="H505" s="40" t="str">
        <f t="shared" si="32"/>
        <v>武器C472</v>
      </c>
    </row>
    <row r="506" spans="3:8" ht="15.75" x14ac:dyDescent="0.3">
      <c r="C506" t="s">
        <v>629</v>
      </c>
      <c r="D506">
        <f t="shared" si="33"/>
        <v>25</v>
      </c>
      <c r="E506" s="40" t="str">
        <f t="shared" si="34"/>
        <v>勇者</v>
      </c>
      <c r="F506" s="41" t="str">
        <f t="shared" si="31"/>
        <v>勇者25</v>
      </c>
      <c r="G506" t="str">
        <f ca="1">IF(F506=Player&amp;ProfessionLV,COUNTIF(F$7:F506,Player&amp;ProfessionLV),"")</f>
        <v/>
      </c>
      <c r="H506" s="40" t="str">
        <f t="shared" si="32"/>
        <v>武器C473</v>
      </c>
    </row>
    <row r="507" spans="3:8" ht="15.75" x14ac:dyDescent="0.3">
      <c r="C507" t="s">
        <v>630</v>
      </c>
      <c r="D507">
        <f t="shared" si="33"/>
        <v>26</v>
      </c>
      <c r="E507" s="40" t="str">
        <f t="shared" si="34"/>
        <v>战士</v>
      </c>
      <c r="F507" s="41" t="str">
        <f t="shared" si="31"/>
        <v>战士26</v>
      </c>
      <c r="G507" t="str">
        <f ca="1">IF(F507=Player&amp;ProfessionLV,COUNTIF(F$7:F507,Player&amp;ProfessionLV),"")</f>
        <v/>
      </c>
      <c r="H507" s="40" t="str">
        <f t="shared" si="32"/>
        <v>武器C474</v>
      </c>
    </row>
    <row r="508" spans="3:8" ht="15.75" x14ac:dyDescent="0.3">
      <c r="C508" t="s">
        <v>631</v>
      </c>
      <c r="D508">
        <f t="shared" si="33"/>
        <v>26</v>
      </c>
      <c r="E508" s="40" t="str">
        <f t="shared" si="34"/>
        <v>武斗家</v>
      </c>
      <c r="F508" s="41" t="str">
        <f t="shared" si="31"/>
        <v>武斗家26</v>
      </c>
      <c r="G508" t="str">
        <f ca="1">IF(F508=Player&amp;ProfessionLV,COUNTIF(F$7:F508,Player&amp;ProfessionLV),"")</f>
        <v/>
      </c>
      <c r="H508" s="40" t="str">
        <f t="shared" si="32"/>
        <v>武器C475</v>
      </c>
    </row>
    <row r="509" spans="3:8" ht="15.75" x14ac:dyDescent="0.3">
      <c r="C509" t="s">
        <v>632</v>
      </c>
      <c r="D509">
        <f t="shared" si="33"/>
        <v>26</v>
      </c>
      <c r="E509" s="40" t="str">
        <f t="shared" si="34"/>
        <v>魔法师</v>
      </c>
      <c r="F509" s="41" t="str">
        <f t="shared" si="31"/>
        <v>魔法师26</v>
      </c>
      <c r="G509" t="str">
        <f ca="1">IF(F509=Player&amp;ProfessionLV,COUNTIF(F$7:F509,Player&amp;ProfessionLV),"")</f>
        <v/>
      </c>
      <c r="H509" s="40" t="str">
        <f t="shared" si="32"/>
        <v>武器C476</v>
      </c>
    </row>
    <row r="510" spans="3:8" ht="15.75" x14ac:dyDescent="0.3">
      <c r="C510" t="s">
        <v>633</v>
      </c>
      <c r="D510">
        <f t="shared" si="33"/>
        <v>26</v>
      </c>
      <c r="E510" s="40" t="str">
        <f t="shared" si="34"/>
        <v>僧侣</v>
      </c>
      <c r="F510" s="41" t="str">
        <f t="shared" si="31"/>
        <v>僧侣26</v>
      </c>
      <c r="G510" t="str">
        <f ca="1">IF(F510=Player&amp;ProfessionLV,COUNTIF(F$7:F510,Player&amp;ProfessionLV),"")</f>
        <v/>
      </c>
      <c r="H510" s="40" t="str">
        <f t="shared" si="32"/>
        <v>武器C477</v>
      </c>
    </row>
    <row r="511" spans="3:8" ht="15.75" x14ac:dyDescent="0.3">
      <c r="C511" t="s">
        <v>634</v>
      </c>
      <c r="D511">
        <f t="shared" si="33"/>
        <v>26</v>
      </c>
      <c r="E511" s="40" t="str">
        <f t="shared" si="34"/>
        <v>舞师</v>
      </c>
      <c r="F511" s="41" t="str">
        <f t="shared" si="31"/>
        <v>舞师26</v>
      </c>
      <c r="G511" t="str">
        <f ca="1">IF(F511=Player&amp;ProfessionLV,COUNTIF(F$7:F511,Player&amp;ProfessionLV),"")</f>
        <v/>
      </c>
      <c r="H511" s="40" t="str">
        <f t="shared" si="32"/>
        <v>武器C478</v>
      </c>
    </row>
    <row r="512" spans="3:8" ht="15.75" x14ac:dyDescent="0.3">
      <c r="C512" t="s">
        <v>635</v>
      </c>
      <c r="D512">
        <f t="shared" si="33"/>
        <v>26</v>
      </c>
      <c r="E512" s="40" t="str">
        <f t="shared" si="34"/>
        <v>盗贼</v>
      </c>
      <c r="F512" s="41" t="str">
        <f t="shared" si="31"/>
        <v>盗贼26</v>
      </c>
      <c r="G512" t="str">
        <f ca="1">IF(F512=Player&amp;ProfessionLV,COUNTIF(F$7:F512,Player&amp;ProfessionLV),"")</f>
        <v/>
      </c>
      <c r="H512" s="40" t="str">
        <f t="shared" si="32"/>
        <v>武器C479</v>
      </c>
    </row>
    <row r="513" spans="3:8" ht="15.75" x14ac:dyDescent="0.3">
      <c r="C513" t="s">
        <v>636</v>
      </c>
      <c r="D513">
        <f t="shared" si="33"/>
        <v>26</v>
      </c>
      <c r="E513" s="40" t="str">
        <f t="shared" si="34"/>
        <v>养羊师</v>
      </c>
      <c r="F513" s="41" t="str">
        <f t="shared" si="31"/>
        <v>养羊师26</v>
      </c>
      <c r="G513" t="str">
        <f ca="1">IF(F513=Player&amp;ProfessionLV,COUNTIF(F$7:F513,Player&amp;ProfessionLV),"")</f>
        <v/>
      </c>
      <c r="H513" s="40" t="str">
        <f t="shared" si="32"/>
        <v>武器C480</v>
      </c>
    </row>
    <row r="514" spans="3:8" ht="15.75" x14ac:dyDescent="0.3">
      <c r="C514" t="s">
        <v>637</v>
      </c>
      <c r="D514">
        <f t="shared" si="33"/>
        <v>26</v>
      </c>
      <c r="E514" s="40" t="str">
        <f t="shared" si="34"/>
        <v>吟游诗人</v>
      </c>
      <c r="F514" s="41" t="str">
        <f t="shared" si="31"/>
        <v>吟游诗人26</v>
      </c>
      <c r="G514" t="str">
        <f ca="1">IF(F514=Player&amp;ProfessionLV,COUNTIF(F$7:F514,Player&amp;ProfessionLV),"")</f>
        <v/>
      </c>
      <c r="H514" s="40" t="str">
        <f t="shared" si="32"/>
        <v>武器C481</v>
      </c>
    </row>
    <row r="515" spans="3:8" ht="15.75" x14ac:dyDescent="0.3">
      <c r="C515" t="s">
        <v>638</v>
      </c>
      <c r="D515">
        <f t="shared" si="33"/>
        <v>26</v>
      </c>
      <c r="E515" s="40" t="str">
        <f t="shared" si="34"/>
        <v>滑稽师</v>
      </c>
      <c r="F515" s="41" t="str">
        <f t="shared" si="31"/>
        <v>滑稽师26</v>
      </c>
      <c r="G515" t="str">
        <f ca="1">IF(F515=Player&amp;ProfessionLV,COUNTIF(F$7:F515,Player&amp;ProfessionLV),"")</f>
        <v/>
      </c>
      <c r="H515" s="40" t="str">
        <f t="shared" si="32"/>
        <v>武器C482</v>
      </c>
    </row>
    <row r="516" spans="3:8" ht="15.75" x14ac:dyDescent="0.3">
      <c r="C516" t="s">
        <v>639</v>
      </c>
      <c r="D516">
        <f t="shared" si="33"/>
        <v>26</v>
      </c>
      <c r="E516" s="40" t="str">
        <f t="shared" si="34"/>
        <v>水手</v>
      </c>
      <c r="F516" s="41" t="str">
        <f t="shared" si="31"/>
        <v>水手26</v>
      </c>
      <c r="G516" t="str">
        <f ca="1">IF(F516=Player&amp;ProfessionLV,COUNTIF(F$7:F516,Player&amp;ProfessionLV),"")</f>
        <v/>
      </c>
      <c r="H516" s="40" t="str">
        <f t="shared" si="32"/>
        <v>武器C483</v>
      </c>
    </row>
    <row r="517" spans="3:8" ht="15.75" x14ac:dyDescent="0.3">
      <c r="C517" t="s">
        <v>640</v>
      </c>
      <c r="D517">
        <f t="shared" si="33"/>
        <v>26</v>
      </c>
      <c r="E517" s="40" t="str">
        <f t="shared" si="34"/>
        <v>战斗大师</v>
      </c>
      <c r="F517" s="41" t="str">
        <f t="shared" si="31"/>
        <v>战斗大师26</v>
      </c>
      <c r="G517" t="str">
        <f ca="1">IF(F517=Player&amp;ProfessionLV,COUNTIF(F$7:F517,Player&amp;ProfessionLV),"")</f>
        <v/>
      </c>
      <c r="H517" s="40" t="str">
        <f t="shared" si="32"/>
        <v>武器C484</v>
      </c>
    </row>
    <row r="518" spans="3:8" ht="15.75" x14ac:dyDescent="0.3">
      <c r="C518" t="s">
        <v>641</v>
      </c>
      <c r="D518">
        <f t="shared" si="33"/>
        <v>26</v>
      </c>
      <c r="E518" s="40" t="str">
        <f t="shared" si="34"/>
        <v>魔法战士</v>
      </c>
      <c r="F518" s="41" t="str">
        <f t="shared" si="31"/>
        <v>魔法战士26</v>
      </c>
      <c r="G518" t="str">
        <f ca="1">IF(F518=Player&amp;ProfessionLV,COUNTIF(F$7:F518,Player&amp;ProfessionLV),"")</f>
        <v/>
      </c>
      <c r="H518" s="40" t="str">
        <f t="shared" si="32"/>
        <v>武器C485</v>
      </c>
    </row>
    <row r="519" spans="3:8" ht="15.75" x14ac:dyDescent="0.3">
      <c r="C519" t="s">
        <v>642</v>
      </c>
      <c r="D519">
        <f t="shared" si="33"/>
        <v>26</v>
      </c>
      <c r="E519" s="40" t="str">
        <f t="shared" si="34"/>
        <v>圣骑士</v>
      </c>
      <c r="F519" s="41" t="str">
        <f t="shared" si="31"/>
        <v>圣骑士26</v>
      </c>
      <c r="G519" t="str">
        <f ca="1">IF(F519=Player&amp;ProfessionLV,COUNTIF(F$7:F519,Player&amp;ProfessionLV),"")</f>
        <v/>
      </c>
      <c r="H519" s="40" t="str">
        <f t="shared" si="32"/>
        <v>武器C486</v>
      </c>
    </row>
    <row r="520" spans="3:8" ht="15.75" x14ac:dyDescent="0.3">
      <c r="C520" t="s">
        <v>643</v>
      </c>
      <c r="D520">
        <f t="shared" si="33"/>
        <v>26</v>
      </c>
      <c r="E520" s="40" t="str">
        <f t="shared" si="34"/>
        <v>贤者</v>
      </c>
      <c r="F520" s="41" t="str">
        <f t="shared" ref="F520:F553" si="35">E520&amp;D520</f>
        <v>贤者26</v>
      </c>
      <c r="G520" t="str">
        <f ca="1">IF(F520=Player&amp;ProfessionLV,COUNTIF(F$7:F520,Player&amp;ProfessionLV),"")</f>
        <v/>
      </c>
      <c r="H520" s="40" t="str">
        <f t="shared" ref="H520:H553" si="36">C520</f>
        <v>武器C487</v>
      </c>
    </row>
    <row r="521" spans="3:8" ht="15.75" x14ac:dyDescent="0.3">
      <c r="C521" t="s">
        <v>644</v>
      </c>
      <c r="D521">
        <f t="shared" si="33"/>
        <v>26</v>
      </c>
      <c r="E521" s="40" t="str">
        <f t="shared" si="34"/>
        <v>魔物猎人</v>
      </c>
      <c r="F521" s="41" t="str">
        <f t="shared" si="35"/>
        <v>魔物猎人26</v>
      </c>
      <c r="G521" t="str">
        <f ca="1">IF(F521=Player&amp;ProfessionLV,COUNTIF(F$7:F521,Player&amp;ProfessionLV),"")</f>
        <v/>
      </c>
      <c r="H521" s="40" t="str">
        <f t="shared" si="36"/>
        <v>武器C488</v>
      </c>
    </row>
    <row r="522" spans="3:8" ht="15.75" x14ac:dyDescent="0.3">
      <c r="C522" t="s">
        <v>645</v>
      </c>
      <c r="D522">
        <f t="shared" si="33"/>
        <v>26</v>
      </c>
      <c r="E522" s="40" t="str">
        <f t="shared" si="34"/>
        <v>海贼</v>
      </c>
      <c r="F522" s="41" t="str">
        <f t="shared" si="35"/>
        <v>海贼26</v>
      </c>
      <c r="G522" t="str">
        <f ca="1">IF(F522=Player&amp;ProfessionLV,COUNTIF(F$7:F522,Player&amp;ProfessionLV),"")</f>
        <v/>
      </c>
      <c r="H522" s="40" t="str">
        <f t="shared" si="36"/>
        <v>武器C489</v>
      </c>
    </row>
    <row r="523" spans="3:8" ht="15.75" x14ac:dyDescent="0.3">
      <c r="C523" t="s">
        <v>646</v>
      </c>
      <c r="D523">
        <f t="shared" si="33"/>
        <v>26</v>
      </c>
      <c r="E523" s="40" t="str">
        <f t="shared" si="34"/>
        <v>超级明星</v>
      </c>
      <c r="F523" s="41" t="str">
        <f t="shared" si="35"/>
        <v>超级明星26</v>
      </c>
      <c r="G523" t="str">
        <f ca="1">IF(F523=Player&amp;ProfessionLV,COUNTIF(F$7:F523,Player&amp;ProfessionLV),"")</f>
        <v/>
      </c>
      <c r="H523" s="40" t="str">
        <f t="shared" si="36"/>
        <v>武器C490</v>
      </c>
    </row>
    <row r="524" spans="3:8" ht="15.75" x14ac:dyDescent="0.3">
      <c r="C524" t="s">
        <v>647</v>
      </c>
      <c r="D524">
        <f t="shared" si="33"/>
        <v>26</v>
      </c>
      <c r="E524" s="40" t="str">
        <f t="shared" si="34"/>
        <v>天地雷鳴士</v>
      </c>
      <c r="F524" s="41" t="str">
        <f t="shared" si="35"/>
        <v>天地雷鳴士26</v>
      </c>
      <c r="G524" t="str">
        <f ca="1">IF(F524=Player&amp;ProfessionLV,COUNTIF(F$7:F524,Player&amp;ProfessionLV),"")</f>
        <v/>
      </c>
      <c r="H524" s="40" t="str">
        <f t="shared" si="36"/>
        <v>武器C491</v>
      </c>
    </row>
    <row r="525" spans="3:8" ht="15.75" x14ac:dyDescent="0.3">
      <c r="C525" t="s">
        <v>648</v>
      </c>
      <c r="D525">
        <f t="shared" si="33"/>
        <v>26</v>
      </c>
      <c r="E525" s="40" t="str">
        <f t="shared" si="34"/>
        <v>神之手</v>
      </c>
      <c r="F525" s="41" t="str">
        <f t="shared" si="35"/>
        <v>神之手26</v>
      </c>
      <c r="G525" t="str">
        <f ca="1">IF(F525=Player&amp;ProfessionLV,COUNTIF(F$7:F525,Player&amp;ProfessionLV),"")</f>
        <v/>
      </c>
      <c r="H525" s="40" t="str">
        <f t="shared" si="36"/>
        <v>武器C492</v>
      </c>
    </row>
    <row r="526" spans="3:8" ht="15.75" x14ac:dyDescent="0.3">
      <c r="C526" t="s">
        <v>649</v>
      </c>
      <c r="D526">
        <f t="shared" si="33"/>
        <v>26</v>
      </c>
      <c r="E526" s="40" t="str">
        <f t="shared" si="34"/>
        <v>勇者</v>
      </c>
      <c r="F526" s="41" t="str">
        <f t="shared" si="35"/>
        <v>勇者26</v>
      </c>
      <c r="G526" t="str">
        <f ca="1">IF(F526=Player&amp;ProfessionLV,COUNTIF(F$7:F526,Player&amp;ProfessionLV),"")</f>
        <v/>
      </c>
      <c r="H526" s="40" t="str">
        <f t="shared" si="36"/>
        <v>武器C493</v>
      </c>
    </row>
    <row r="527" spans="3:8" ht="15.75" x14ac:dyDescent="0.3">
      <c r="C527" t="s">
        <v>650</v>
      </c>
      <c r="D527">
        <f t="shared" si="33"/>
        <v>27</v>
      </c>
      <c r="E527" s="40" t="str">
        <f t="shared" si="34"/>
        <v>战士</v>
      </c>
      <c r="F527" s="41" t="str">
        <f t="shared" si="35"/>
        <v>战士27</v>
      </c>
      <c r="G527" t="str">
        <f ca="1">IF(F527=Player&amp;ProfessionLV,COUNTIF(F$7:F527,Player&amp;ProfessionLV),"")</f>
        <v/>
      </c>
      <c r="H527" s="40" t="str">
        <f t="shared" si="36"/>
        <v>武器C494</v>
      </c>
    </row>
    <row r="528" spans="3:8" ht="15.75" x14ac:dyDescent="0.3">
      <c r="C528" t="s">
        <v>651</v>
      </c>
      <c r="D528">
        <f t="shared" si="33"/>
        <v>27</v>
      </c>
      <c r="E528" s="40" t="str">
        <f t="shared" si="34"/>
        <v>武斗家</v>
      </c>
      <c r="F528" s="41" t="str">
        <f t="shared" si="35"/>
        <v>武斗家27</v>
      </c>
      <c r="G528" t="str">
        <f ca="1">IF(F528=Player&amp;ProfessionLV,COUNTIF(F$7:F528,Player&amp;ProfessionLV),"")</f>
        <v/>
      </c>
      <c r="H528" s="40" t="str">
        <f t="shared" si="36"/>
        <v>武器C495</v>
      </c>
    </row>
    <row r="529" spans="3:8" ht="15.75" x14ac:dyDescent="0.3">
      <c r="C529" t="s">
        <v>652</v>
      </c>
      <c r="D529">
        <f t="shared" si="33"/>
        <v>27</v>
      </c>
      <c r="E529" s="40" t="str">
        <f t="shared" si="34"/>
        <v>魔法师</v>
      </c>
      <c r="F529" s="41" t="str">
        <f t="shared" si="35"/>
        <v>魔法师27</v>
      </c>
      <c r="G529" t="str">
        <f ca="1">IF(F529=Player&amp;ProfessionLV,COUNTIF(F$7:F529,Player&amp;ProfessionLV),"")</f>
        <v/>
      </c>
      <c r="H529" s="40" t="str">
        <f t="shared" si="36"/>
        <v>武器C496</v>
      </c>
    </row>
    <row r="530" spans="3:8" ht="15.75" x14ac:dyDescent="0.3">
      <c r="C530" t="s">
        <v>653</v>
      </c>
      <c r="D530">
        <f t="shared" si="33"/>
        <v>27</v>
      </c>
      <c r="E530" s="40" t="str">
        <f t="shared" si="34"/>
        <v>僧侣</v>
      </c>
      <c r="F530" s="41" t="str">
        <f t="shared" si="35"/>
        <v>僧侣27</v>
      </c>
      <c r="G530" t="str">
        <f ca="1">IF(F530=Player&amp;ProfessionLV,COUNTIF(F$7:F530,Player&amp;ProfessionLV),"")</f>
        <v/>
      </c>
      <c r="H530" s="40" t="str">
        <f t="shared" si="36"/>
        <v>武器C497</v>
      </c>
    </row>
    <row r="531" spans="3:8" ht="15.75" x14ac:dyDescent="0.3">
      <c r="C531" t="s">
        <v>654</v>
      </c>
      <c r="D531">
        <f t="shared" si="33"/>
        <v>27</v>
      </c>
      <c r="E531" s="40" t="str">
        <f t="shared" si="34"/>
        <v>舞师</v>
      </c>
      <c r="F531" s="41" t="str">
        <f t="shared" si="35"/>
        <v>舞师27</v>
      </c>
      <c r="G531" t="str">
        <f ca="1">IF(F531=Player&amp;ProfessionLV,COUNTIF(F$7:F531,Player&amp;ProfessionLV),"")</f>
        <v/>
      </c>
      <c r="H531" s="40" t="str">
        <f t="shared" si="36"/>
        <v>武器C498</v>
      </c>
    </row>
    <row r="532" spans="3:8" ht="15.75" x14ac:dyDescent="0.3">
      <c r="C532" t="s">
        <v>655</v>
      </c>
      <c r="D532">
        <f t="shared" si="33"/>
        <v>27</v>
      </c>
      <c r="E532" s="40" t="str">
        <f t="shared" si="34"/>
        <v>盗贼</v>
      </c>
      <c r="F532" s="41" t="str">
        <f t="shared" si="35"/>
        <v>盗贼27</v>
      </c>
      <c r="G532" t="str">
        <f ca="1">IF(F532=Player&amp;ProfessionLV,COUNTIF(F$7:F532,Player&amp;ProfessionLV),"")</f>
        <v/>
      </c>
      <c r="H532" s="40" t="str">
        <f t="shared" si="36"/>
        <v>武器C499</v>
      </c>
    </row>
    <row r="533" spans="3:8" ht="15.75" x14ac:dyDescent="0.3">
      <c r="C533" t="s">
        <v>656</v>
      </c>
      <c r="D533">
        <f t="shared" si="33"/>
        <v>27</v>
      </c>
      <c r="E533" s="40" t="str">
        <f t="shared" si="34"/>
        <v>养羊师</v>
      </c>
      <c r="F533" s="41" t="str">
        <f t="shared" si="35"/>
        <v>养羊师27</v>
      </c>
      <c r="G533" t="str">
        <f ca="1">IF(F533=Player&amp;ProfessionLV,COUNTIF(F$7:F533,Player&amp;ProfessionLV),"")</f>
        <v/>
      </c>
      <c r="H533" s="40" t="str">
        <f t="shared" si="36"/>
        <v>武器C500</v>
      </c>
    </row>
    <row r="534" spans="3:8" ht="15.75" x14ac:dyDescent="0.3">
      <c r="C534" t="s">
        <v>657</v>
      </c>
      <c r="D534">
        <f t="shared" si="33"/>
        <v>27</v>
      </c>
      <c r="E534" s="40" t="str">
        <f t="shared" si="34"/>
        <v>吟游诗人</v>
      </c>
      <c r="F534" s="41" t="str">
        <f t="shared" si="35"/>
        <v>吟游诗人27</v>
      </c>
      <c r="G534" t="str">
        <f ca="1">IF(F534=Player&amp;ProfessionLV,COUNTIF(F$7:F534,Player&amp;ProfessionLV),"")</f>
        <v/>
      </c>
      <c r="H534" s="40" t="str">
        <f t="shared" si="36"/>
        <v>武器C501</v>
      </c>
    </row>
    <row r="535" spans="3:8" ht="15.75" x14ac:dyDescent="0.3">
      <c r="C535" t="s">
        <v>658</v>
      </c>
      <c r="D535">
        <f t="shared" si="33"/>
        <v>27</v>
      </c>
      <c r="E535" s="40" t="str">
        <f t="shared" si="34"/>
        <v>滑稽师</v>
      </c>
      <c r="F535" s="41" t="str">
        <f t="shared" si="35"/>
        <v>滑稽师27</v>
      </c>
      <c r="G535" t="str">
        <f ca="1">IF(F535=Player&amp;ProfessionLV,COUNTIF(F$7:F535,Player&amp;ProfessionLV),"")</f>
        <v/>
      </c>
      <c r="H535" s="40" t="str">
        <f t="shared" si="36"/>
        <v>武器C502</v>
      </c>
    </row>
    <row r="536" spans="3:8" ht="15.75" x14ac:dyDescent="0.3">
      <c r="C536" t="s">
        <v>659</v>
      </c>
      <c r="D536">
        <f t="shared" si="33"/>
        <v>27</v>
      </c>
      <c r="E536" s="40" t="str">
        <f t="shared" si="34"/>
        <v>水手</v>
      </c>
      <c r="F536" s="41" t="str">
        <f t="shared" si="35"/>
        <v>水手27</v>
      </c>
      <c r="G536" t="str">
        <f ca="1">IF(F536=Player&amp;ProfessionLV,COUNTIF(F$7:F536,Player&amp;ProfessionLV),"")</f>
        <v/>
      </c>
      <c r="H536" s="40" t="str">
        <f t="shared" si="36"/>
        <v>武器C503</v>
      </c>
    </row>
    <row r="537" spans="3:8" ht="15.75" x14ac:dyDescent="0.3">
      <c r="C537" t="s">
        <v>660</v>
      </c>
      <c r="D537">
        <f t="shared" si="33"/>
        <v>27</v>
      </c>
      <c r="E537" s="40" t="str">
        <f t="shared" si="34"/>
        <v>战斗大师</v>
      </c>
      <c r="F537" s="41" t="str">
        <f t="shared" si="35"/>
        <v>战斗大师27</v>
      </c>
      <c r="G537" t="str">
        <f ca="1">IF(F537=Player&amp;ProfessionLV,COUNTIF(F$7:F537,Player&amp;ProfessionLV),"")</f>
        <v/>
      </c>
      <c r="H537" s="40" t="str">
        <f t="shared" si="36"/>
        <v>武器C504</v>
      </c>
    </row>
    <row r="538" spans="3:8" ht="15.75" x14ac:dyDescent="0.3">
      <c r="C538" t="s">
        <v>661</v>
      </c>
      <c r="D538">
        <f t="shared" si="33"/>
        <v>27</v>
      </c>
      <c r="E538" s="40" t="str">
        <f t="shared" si="34"/>
        <v>魔法战士</v>
      </c>
      <c r="F538" s="41" t="str">
        <f t="shared" si="35"/>
        <v>魔法战士27</v>
      </c>
      <c r="G538" t="str">
        <f ca="1">IF(F538=Player&amp;ProfessionLV,COUNTIF(F$7:F538,Player&amp;ProfessionLV),"")</f>
        <v/>
      </c>
      <c r="H538" s="40" t="str">
        <f t="shared" si="36"/>
        <v>武器C505</v>
      </c>
    </row>
    <row r="539" spans="3:8" ht="15.75" x14ac:dyDescent="0.3">
      <c r="C539" t="s">
        <v>662</v>
      </c>
      <c r="D539">
        <f t="shared" si="33"/>
        <v>27</v>
      </c>
      <c r="E539" s="40" t="str">
        <f t="shared" si="34"/>
        <v>圣骑士</v>
      </c>
      <c r="F539" s="41" t="str">
        <f t="shared" si="35"/>
        <v>圣骑士27</v>
      </c>
      <c r="G539" t="str">
        <f ca="1">IF(F539=Player&amp;ProfessionLV,COUNTIF(F$7:F539,Player&amp;ProfessionLV),"")</f>
        <v/>
      </c>
      <c r="H539" s="40" t="str">
        <f t="shared" si="36"/>
        <v>武器C506</v>
      </c>
    </row>
    <row r="540" spans="3:8" ht="15.75" x14ac:dyDescent="0.3">
      <c r="C540" t="s">
        <v>663</v>
      </c>
      <c r="D540">
        <f t="shared" si="33"/>
        <v>27</v>
      </c>
      <c r="E540" s="40" t="str">
        <f t="shared" si="34"/>
        <v>贤者</v>
      </c>
      <c r="F540" s="41" t="str">
        <f t="shared" si="35"/>
        <v>贤者27</v>
      </c>
      <c r="G540" t="str">
        <f ca="1">IF(F540=Player&amp;ProfessionLV,COUNTIF(F$7:F540,Player&amp;ProfessionLV),"")</f>
        <v/>
      </c>
      <c r="H540" s="40" t="str">
        <f t="shared" si="36"/>
        <v>武器C507</v>
      </c>
    </row>
    <row r="541" spans="3:8" ht="15.75" x14ac:dyDescent="0.3">
      <c r="C541" t="s">
        <v>664</v>
      </c>
      <c r="D541">
        <f t="shared" si="33"/>
        <v>27</v>
      </c>
      <c r="E541" s="40" t="str">
        <f t="shared" si="34"/>
        <v>魔物猎人</v>
      </c>
      <c r="F541" s="41" t="str">
        <f t="shared" si="35"/>
        <v>魔物猎人27</v>
      </c>
      <c r="G541" t="str">
        <f ca="1">IF(F541=Player&amp;ProfessionLV,COUNTIF(F$7:F541,Player&amp;ProfessionLV),"")</f>
        <v/>
      </c>
      <c r="H541" s="40" t="str">
        <f t="shared" si="36"/>
        <v>武器C508</v>
      </c>
    </row>
    <row r="542" spans="3:8" ht="15.75" x14ac:dyDescent="0.3">
      <c r="C542" t="s">
        <v>665</v>
      </c>
      <c r="D542">
        <f t="shared" si="33"/>
        <v>27</v>
      </c>
      <c r="E542" s="40" t="str">
        <f t="shared" si="34"/>
        <v>海贼</v>
      </c>
      <c r="F542" s="41" t="str">
        <f t="shared" si="35"/>
        <v>海贼27</v>
      </c>
      <c r="G542" t="str">
        <f ca="1">IF(F542=Player&amp;ProfessionLV,COUNTIF(F$7:F542,Player&amp;ProfessionLV),"")</f>
        <v/>
      </c>
      <c r="H542" s="40" t="str">
        <f t="shared" si="36"/>
        <v>武器C509</v>
      </c>
    </row>
    <row r="543" spans="3:8" ht="15.75" x14ac:dyDescent="0.3">
      <c r="C543" t="s">
        <v>666</v>
      </c>
      <c r="D543">
        <f t="shared" si="33"/>
        <v>27</v>
      </c>
      <c r="E543" s="40" t="str">
        <f t="shared" si="34"/>
        <v>超级明星</v>
      </c>
      <c r="F543" s="41" t="str">
        <f t="shared" si="35"/>
        <v>超级明星27</v>
      </c>
      <c r="G543" t="str">
        <f ca="1">IF(F543=Player&amp;ProfessionLV,COUNTIF(F$7:F543,Player&amp;ProfessionLV),"")</f>
        <v/>
      </c>
      <c r="H543" s="40" t="str">
        <f t="shared" si="36"/>
        <v>武器C510</v>
      </c>
    </row>
    <row r="544" spans="3:8" ht="15.75" x14ac:dyDescent="0.3">
      <c r="C544" t="s">
        <v>667</v>
      </c>
      <c r="D544">
        <f t="shared" si="33"/>
        <v>27</v>
      </c>
      <c r="E544" s="40" t="str">
        <f t="shared" si="34"/>
        <v>天地雷鳴士</v>
      </c>
      <c r="F544" s="41" t="str">
        <f t="shared" si="35"/>
        <v>天地雷鳴士27</v>
      </c>
      <c r="G544" t="str">
        <f ca="1">IF(F544=Player&amp;ProfessionLV,COUNTIF(F$7:F544,Player&amp;ProfessionLV),"")</f>
        <v/>
      </c>
      <c r="H544" s="40" t="str">
        <f t="shared" si="36"/>
        <v>武器C511</v>
      </c>
    </row>
    <row r="545" spans="3:8" ht="15.75" x14ac:dyDescent="0.3">
      <c r="C545" t="s">
        <v>668</v>
      </c>
      <c r="D545">
        <f t="shared" si="33"/>
        <v>27</v>
      </c>
      <c r="E545" s="40" t="str">
        <f t="shared" si="34"/>
        <v>神之手</v>
      </c>
      <c r="F545" s="41" t="str">
        <f t="shared" si="35"/>
        <v>神之手27</v>
      </c>
      <c r="G545" t="str">
        <f ca="1">IF(F545=Player&amp;ProfessionLV,COUNTIF(F$7:F545,Player&amp;ProfessionLV),"")</f>
        <v/>
      </c>
      <c r="H545" s="40" t="str">
        <f t="shared" si="36"/>
        <v>武器C512</v>
      </c>
    </row>
    <row r="546" spans="3:8" ht="15.75" x14ac:dyDescent="0.3">
      <c r="C546" t="s">
        <v>669</v>
      </c>
      <c r="D546">
        <f t="shared" si="33"/>
        <v>27</v>
      </c>
      <c r="E546" s="40" t="str">
        <f t="shared" si="34"/>
        <v>勇者</v>
      </c>
      <c r="F546" s="41" t="str">
        <f t="shared" si="35"/>
        <v>勇者27</v>
      </c>
      <c r="G546" t="str">
        <f ca="1">IF(F546=Player&amp;ProfessionLV,COUNTIF(F$7:F546,Player&amp;ProfessionLV),"")</f>
        <v/>
      </c>
      <c r="H546" s="40" t="str">
        <f t="shared" si="36"/>
        <v>武器C513</v>
      </c>
    </row>
    <row r="547" spans="3:8" ht="15.75" x14ac:dyDescent="0.3">
      <c r="C547" t="s">
        <v>670</v>
      </c>
      <c r="D547">
        <f t="shared" si="33"/>
        <v>28</v>
      </c>
      <c r="E547" s="40" t="str">
        <f t="shared" si="34"/>
        <v>战士</v>
      </c>
      <c r="F547" s="41" t="str">
        <f t="shared" si="35"/>
        <v>战士28</v>
      </c>
      <c r="G547" t="str">
        <f ca="1">IF(F547=Player&amp;ProfessionLV,COUNTIF(F$7:F547,Player&amp;ProfessionLV),"")</f>
        <v/>
      </c>
      <c r="H547" s="40" t="str">
        <f t="shared" si="36"/>
        <v>武器C514</v>
      </c>
    </row>
    <row r="548" spans="3:8" ht="15.75" x14ac:dyDescent="0.3">
      <c r="C548" t="s">
        <v>671</v>
      </c>
      <c r="D548">
        <f t="shared" si="33"/>
        <v>28</v>
      </c>
      <c r="E548" s="40" t="str">
        <f t="shared" si="34"/>
        <v>武斗家</v>
      </c>
      <c r="F548" s="41" t="str">
        <f t="shared" si="35"/>
        <v>武斗家28</v>
      </c>
      <c r="G548" t="str">
        <f ca="1">IF(F548=Player&amp;ProfessionLV,COUNTIF(F$7:F548,Player&amp;ProfessionLV),"")</f>
        <v/>
      </c>
      <c r="H548" s="40" t="str">
        <f t="shared" si="36"/>
        <v>武器C515</v>
      </c>
    </row>
    <row r="549" spans="3:8" ht="15.75" x14ac:dyDescent="0.3">
      <c r="C549" t="s">
        <v>672</v>
      </c>
      <c r="D549">
        <f t="shared" si="33"/>
        <v>28</v>
      </c>
      <c r="E549" s="40" t="str">
        <f t="shared" si="34"/>
        <v>魔法师</v>
      </c>
      <c r="F549" s="41" t="str">
        <f t="shared" si="35"/>
        <v>魔法师28</v>
      </c>
      <c r="G549" t="str">
        <f ca="1">IF(F549=Player&amp;ProfessionLV,COUNTIF(F$7:F549,Player&amp;ProfessionLV),"")</f>
        <v/>
      </c>
      <c r="H549" s="40" t="str">
        <f t="shared" si="36"/>
        <v>武器C516</v>
      </c>
    </row>
    <row r="550" spans="3:8" ht="15.75" x14ac:dyDescent="0.3">
      <c r="C550" t="s">
        <v>673</v>
      </c>
      <c r="D550">
        <f t="shared" si="33"/>
        <v>28</v>
      </c>
      <c r="E550" s="40" t="str">
        <f t="shared" si="34"/>
        <v>僧侣</v>
      </c>
      <c r="F550" s="41" t="str">
        <f t="shared" si="35"/>
        <v>僧侣28</v>
      </c>
      <c r="G550" t="str">
        <f ca="1">IF(F550=Player&amp;ProfessionLV,COUNTIF(F$7:F550,Player&amp;ProfessionLV),"")</f>
        <v/>
      </c>
      <c r="H550" s="40" t="str">
        <f t="shared" si="36"/>
        <v>武器C517</v>
      </c>
    </row>
    <row r="551" spans="3:8" ht="15.75" x14ac:dyDescent="0.3">
      <c r="C551" t="s">
        <v>674</v>
      </c>
      <c r="D551">
        <f t="shared" si="33"/>
        <v>28</v>
      </c>
      <c r="E551" s="40" t="str">
        <f t="shared" si="34"/>
        <v>舞师</v>
      </c>
      <c r="F551" s="41" t="str">
        <f t="shared" si="35"/>
        <v>舞师28</v>
      </c>
      <c r="G551" t="str">
        <f ca="1">IF(F551=Player&amp;ProfessionLV,COUNTIF(F$7:F551,Player&amp;ProfessionLV),"")</f>
        <v/>
      </c>
      <c r="H551" s="40" t="str">
        <f t="shared" si="36"/>
        <v>武器C518</v>
      </c>
    </row>
    <row r="552" spans="3:8" ht="15.75" x14ac:dyDescent="0.3">
      <c r="C552" t="s">
        <v>675</v>
      </c>
      <c r="D552">
        <f t="shared" si="33"/>
        <v>28</v>
      </c>
      <c r="E552" s="40" t="str">
        <f t="shared" si="34"/>
        <v>盗贼</v>
      </c>
      <c r="F552" s="41" t="str">
        <f t="shared" si="35"/>
        <v>盗贼28</v>
      </c>
      <c r="G552" t="str">
        <f ca="1">IF(F552=Player&amp;ProfessionLV,COUNTIF(F$7:F552,Player&amp;ProfessionLV),"")</f>
        <v/>
      </c>
      <c r="H552" s="40" t="str">
        <f t="shared" si="36"/>
        <v>武器C519</v>
      </c>
    </row>
    <row r="553" spans="3:8" ht="15.75" x14ac:dyDescent="0.3">
      <c r="C553" t="s">
        <v>676</v>
      </c>
      <c r="D553">
        <f t="shared" si="33"/>
        <v>28</v>
      </c>
      <c r="E553" s="40" t="str">
        <f t="shared" si="34"/>
        <v>养羊师</v>
      </c>
      <c r="F553" s="41" t="str">
        <f t="shared" si="35"/>
        <v>养羊师28</v>
      </c>
      <c r="G553" t="str">
        <f ca="1">IF(F553=Player&amp;ProfessionLV,COUNTIF(F$7:F553,Player&amp;ProfessionLV),"")</f>
        <v/>
      </c>
      <c r="H553" s="40" t="str">
        <f t="shared" si="36"/>
        <v>武器C520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P162"/>
  <sheetViews>
    <sheetView workbookViewId="0">
      <selection activeCell="H7" sqref="H7"/>
    </sheetView>
  </sheetViews>
  <sheetFormatPr defaultRowHeight="12.75" x14ac:dyDescent="0.2"/>
  <cols>
    <col min="1" max="3" width="9" style="1"/>
    <col min="4" max="4" width="23" style="1" customWidth="1"/>
    <col min="5" max="6" width="9" style="1"/>
    <col min="7" max="7" width="12" style="1" customWidth="1"/>
    <col min="8" max="16384" width="9" style="1"/>
  </cols>
  <sheetData>
    <row r="1" spans="2:16" ht="13.5" thickBot="1" x14ac:dyDescent="0.25"/>
    <row r="2" spans="2:16" x14ac:dyDescent="0.2">
      <c r="B2" s="44" t="s">
        <v>867</v>
      </c>
      <c r="C2" s="45" t="s">
        <v>869</v>
      </c>
      <c r="D2" s="45" t="s">
        <v>870</v>
      </c>
      <c r="E2" s="45" t="s">
        <v>719</v>
      </c>
      <c r="F2" s="45" t="s">
        <v>720</v>
      </c>
      <c r="G2" s="46" t="s">
        <v>868</v>
      </c>
      <c r="H2" s="47"/>
      <c r="I2" s="48"/>
      <c r="K2" s="5" t="s">
        <v>725</v>
      </c>
      <c r="L2" s="8" t="s">
        <v>726</v>
      </c>
      <c r="M2" s="37"/>
    </row>
    <row r="3" spans="2:16" x14ac:dyDescent="0.2">
      <c r="B3" s="18" t="s">
        <v>718</v>
      </c>
      <c r="C3" s="10">
        <v>20</v>
      </c>
      <c r="D3" s="10" t="s">
        <v>871</v>
      </c>
      <c r="E3" s="91" t="s">
        <v>1722</v>
      </c>
      <c r="F3" s="10">
        <v>1</v>
      </c>
      <c r="G3" s="10" t="str">
        <f>E3&amp;F3</f>
        <v>战士1</v>
      </c>
      <c r="H3" s="10" t="str">
        <f ca="1">IF(OR(G3=Player&amp;ProfessionLV,E3=""),COUNTIF(G$3:G3,Player&amp;ProfessionLV)+COUNTIF(E$3:E3,""),"")</f>
        <v/>
      </c>
      <c r="I3" s="11" t="str">
        <f>B3</f>
        <v>武器A1</v>
      </c>
      <c r="K3" s="9">
        <v>0</v>
      </c>
      <c r="L3" s="52" t="s">
        <v>1355</v>
      </c>
      <c r="O3" s="1">
        <v>1</v>
      </c>
      <c r="P3" s="1">
        <f>COUNTIF(O$3:O$15,"")+COUNTIF(O$3:O$15,"")</f>
        <v>4</v>
      </c>
    </row>
    <row r="4" spans="2:16" ht="14.25" x14ac:dyDescent="0.2">
      <c r="B4" s="18" t="s">
        <v>682</v>
      </c>
      <c r="C4" s="10">
        <f>C3+1</f>
        <v>21</v>
      </c>
      <c r="D4" s="10" t="s">
        <v>872</v>
      </c>
      <c r="E4" s="91" t="s">
        <v>1723</v>
      </c>
      <c r="F4" s="10">
        <v>1</v>
      </c>
      <c r="G4" s="10" t="str">
        <f t="shared" ref="G4:G67" si="0">E4&amp;F4</f>
        <v>武斗家1</v>
      </c>
      <c r="H4" s="10" t="str">
        <f ca="1">IF(OR(G4=Player&amp;ProfessionLV,E4=""),COUNTIF(G$3:G4,Player&amp;ProfessionLV)+COUNTIF(E$3:E4,""),"")</f>
        <v/>
      </c>
      <c r="I4" s="11" t="str">
        <f t="shared" ref="I4:I67" si="1">B4</f>
        <v>武器A2</v>
      </c>
      <c r="K4" s="18">
        <v>1</v>
      </c>
      <c r="L4" s="11" t="str">
        <f t="shared" ref="L4:L23" ca="1" si="2">IF(ISNA(VLOOKUP(K4,weapon1,2,FALSE)),"",VLOOKUP(K4,weapon1,2,FALSE))</f>
        <v>武器A3</v>
      </c>
      <c r="P4" s="1">
        <f>COUNTIF(O$3:O$15,"")+COUNTIF(O$3:O$15,"")</f>
        <v>4</v>
      </c>
    </row>
    <row r="5" spans="2:16" ht="14.25" x14ac:dyDescent="0.2">
      <c r="B5" s="18" t="s">
        <v>683</v>
      </c>
      <c r="C5" s="10">
        <f t="shared" ref="C5:C68" si="3">C4+1</f>
        <v>22</v>
      </c>
      <c r="D5" s="10" t="s">
        <v>873</v>
      </c>
      <c r="E5" s="92" t="str">
        <f>""</f>
        <v/>
      </c>
      <c r="F5" s="10">
        <v>1</v>
      </c>
      <c r="G5" s="10" t="str">
        <f t="shared" si="0"/>
        <v>1</v>
      </c>
      <c r="H5" s="10">
        <f ca="1">IF(OR(G5=Player&amp;ProfessionLV,E5=""),COUNTIF(G$3:G5,Player&amp;ProfessionLV)+COUNTIF(E$3:E5,""),"")</f>
        <v>1</v>
      </c>
      <c r="I5" s="11" t="str">
        <f t="shared" si="1"/>
        <v>武器A3</v>
      </c>
      <c r="K5" s="18">
        <v>2</v>
      </c>
      <c r="L5" s="11" t="str">
        <f t="shared" ca="1" si="2"/>
        <v>武器B3</v>
      </c>
      <c r="P5" s="1">
        <f t="shared" ref="P5:P15" si="4">COUNTIF(O$3:O$15,"1")</f>
        <v>4</v>
      </c>
    </row>
    <row r="6" spans="2:16" ht="14.25" x14ac:dyDescent="0.2">
      <c r="B6" s="18" t="s">
        <v>684</v>
      </c>
      <c r="C6" s="10">
        <f t="shared" si="3"/>
        <v>23</v>
      </c>
      <c r="D6" s="10" t="s">
        <v>874</v>
      </c>
      <c r="E6" s="92" t="s">
        <v>701</v>
      </c>
      <c r="F6" s="10">
        <v>1</v>
      </c>
      <c r="G6" s="10" t="str">
        <f t="shared" si="0"/>
        <v>僧侣1</v>
      </c>
      <c r="H6" s="10" t="str">
        <f ca="1">IF(OR(G6=Player&amp;ProfessionLV,E6=""),COUNTIF(G$3:G6,Player&amp;ProfessionLV)+COUNTIF(E$3:E6,""),"")</f>
        <v/>
      </c>
      <c r="I6" s="11" t="str">
        <f t="shared" si="1"/>
        <v>武器A4</v>
      </c>
      <c r="K6" s="18">
        <v>3</v>
      </c>
      <c r="L6" s="11" t="str">
        <f t="shared" ca="1" si="2"/>
        <v>武器C3</v>
      </c>
      <c r="O6" s="1">
        <v>1</v>
      </c>
      <c r="P6" s="1">
        <f t="shared" si="4"/>
        <v>4</v>
      </c>
    </row>
    <row r="7" spans="2:16" ht="14.25" x14ac:dyDescent="0.2">
      <c r="B7" s="18" t="s">
        <v>685</v>
      </c>
      <c r="C7" s="10">
        <f t="shared" si="3"/>
        <v>24</v>
      </c>
      <c r="D7" s="10" t="s">
        <v>875</v>
      </c>
      <c r="E7" s="92" t="s">
        <v>702</v>
      </c>
      <c r="F7" s="10">
        <v>1</v>
      </c>
      <c r="G7" s="10" t="str">
        <f t="shared" si="0"/>
        <v>舞师1</v>
      </c>
      <c r="H7" s="10" t="str">
        <f ca="1">IF(OR(G7=Player&amp;ProfessionLV,E7=""),COUNTIF(G$3:G7,Player&amp;ProfessionLV)+COUNTIF(E$3:E7,""),"")</f>
        <v/>
      </c>
      <c r="I7" s="11" t="str">
        <f t="shared" si="1"/>
        <v>武器A5</v>
      </c>
      <c r="K7" s="18">
        <v>4</v>
      </c>
      <c r="L7" s="11" t="str">
        <f t="shared" ca="1" si="2"/>
        <v>武器D3</v>
      </c>
      <c r="O7" s="1">
        <v>1</v>
      </c>
      <c r="P7" s="1">
        <f t="shared" si="4"/>
        <v>4</v>
      </c>
    </row>
    <row r="8" spans="2:16" ht="14.25" x14ac:dyDescent="0.2">
      <c r="B8" s="18" t="s">
        <v>686</v>
      </c>
      <c r="C8" s="10">
        <f t="shared" si="3"/>
        <v>25</v>
      </c>
      <c r="D8" s="10" t="s">
        <v>876</v>
      </c>
      <c r="E8" s="92" t="s">
        <v>703</v>
      </c>
      <c r="F8" s="10">
        <v>1</v>
      </c>
      <c r="G8" s="10" t="str">
        <f t="shared" si="0"/>
        <v>盗贼1</v>
      </c>
      <c r="H8" s="10" t="str">
        <f ca="1">IF(OR(G8=Player&amp;ProfessionLV,E8=""),COUNTIF(G$3:G8,Player&amp;ProfessionLV)+COUNTIF(E$3:E8,""),"")</f>
        <v/>
      </c>
      <c r="I8" s="11" t="str">
        <f t="shared" si="1"/>
        <v>武器A6</v>
      </c>
      <c r="K8" s="18">
        <v>5</v>
      </c>
      <c r="L8" s="11" t="str">
        <f t="shared" ca="1" si="2"/>
        <v>武器F3</v>
      </c>
      <c r="O8" s="1">
        <v>1</v>
      </c>
      <c r="P8" s="1">
        <f t="shared" si="4"/>
        <v>4</v>
      </c>
    </row>
    <row r="9" spans="2:16" ht="14.25" x14ac:dyDescent="0.2">
      <c r="B9" s="18" t="s">
        <v>687</v>
      </c>
      <c r="C9" s="10">
        <f t="shared" si="3"/>
        <v>26</v>
      </c>
      <c r="D9" s="10" t="s">
        <v>877</v>
      </c>
      <c r="E9" s="92" t="s">
        <v>704</v>
      </c>
      <c r="F9" s="10">
        <v>1</v>
      </c>
      <c r="G9" s="10" t="str">
        <f t="shared" si="0"/>
        <v>养羊师1</v>
      </c>
      <c r="H9" s="10" t="str">
        <f ca="1">IF(OR(G9=Player&amp;ProfessionLV,E9=""),COUNTIF(G$3:G9,Player&amp;ProfessionLV)+COUNTIF(E$3:E9,""),"")</f>
        <v/>
      </c>
      <c r="I9" s="11" t="str">
        <f t="shared" si="1"/>
        <v>武器A7</v>
      </c>
      <c r="K9" s="18">
        <v>6</v>
      </c>
      <c r="L9" s="11" t="str">
        <f t="shared" ca="1" si="2"/>
        <v>武器G3</v>
      </c>
      <c r="O9" s="1">
        <v>7</v>
      </c>
      <c r="P9" s="1">
        <f t="shared" si="4"/>
        <v>4</v>
      </c>
    </row>
    <row r="10" spans="2:16" ht="14.25" x14ac:dyDescent="0.2">
      <c r="B10" s="18" t="s">
        <v>688</v>
      </c>
      <c r="C10" s="10">
        <f t="shared" si="3"/>
        <v>27</v>
      </c>
      <c r="D10" s="10" t="s">
        <v>878</v>
      </c>
      <c r="E10" s="92" t="s">
        <v>705</v>
      </c>
      <c r="F10" s="10">
        <v>1</v>
      </c>
      <c r="G10" s="10" t="str">
        <f t="shared" si="0"/>
        <v>吟游诗人1</v>
      </c>
      <c r="H10" s="10" t="str">
        <f ca="1">IF(OR(G10=Player&amp;ProfessionLV,E10=""),COUNTIF(G$3:G10,Player&amp;ProfessionLV)+COUNTIF(E$3:E10,""),"")</f>
        <v/>
      </c>
      <c r="I10" s="11" t="str">
        <f t="shared" si="1"/>
        <v>武器A8</v>
      </c>
      <c r="K10" s="18">
        <v>7</v>
      </c>
      <c r="L10" s="11" t="str">
        <f t="shared" ca="1" si="2"/>
        <v>武器H3</v>
      </c>
      <c r="O10" s="1">
        <v>8</v>
      </c>
      <c r="P10" s="1">
        <f t="shared" si="4"/>
        <v>4</v>
      </c>
    </row>
    <row r="11" spans="2:16" ht="14.25" x14ac:dyDescent="0.2">
      <c r="B11" s="18" t="s">
        <v>689</v>
      </c>
      <c r="C11" s="10">
        <f t="shared" si="3"/>
        <v>28</v>
      </c>
      <c r="D11" s="10" t="s">
        <v>879</v>
      </c>
      <c r="E11" s="92" t="s">
        <v>706</v>
      </c>
      <c r="F11" s="10">
        <v>1</v>
      </c>
      <c r="G11" s="10" t="str">
        <f t="shared" si="0"/>
        <v>滑稽师1</v>
      </c>
      <c r="H11" s="10" t="str">
        <f ca="1">IF(OR(G11=Player&amp;ProfessionLV,E11=""),COUNTIF(G$3:G11,Player&amp;ProfessionLV)+COUNTIF(E$3:E11,""),"")</f>
        <v/>
      </c>
      <c r="I11" s="11" t="str">
        <f t="shared" si="1"/>
        <v>武器A9</v>
      </c>
      <c r="K11" s="18">
        <v>8</v>
      </c>
      <c r="L11" s="11" t="str">
        <f t="shared" ca="1" si="2"/>
        <v>武器H23</v>
      </c>
      <c r="O11" s="1">
        <v>9</v>
      </c>
      <c r="P11" s="1">
        <f t="shared" si="4"/>
        <v>4</v>
      </c>
    </row>
    <row r="12" spans="2:16" ht="14.25" x14ac:dyDescent="0.2">
      <c r="B12" s="18" t="s">
        <v>690</v>
      </c>
      <c r="C12" s="10">
        <f t="shared" si="3"/>
        <v>29</v>
      </c>
      <c r="D12" s="10" t="s">
        <v>880</v>
      </c>
      <c r="E12" s="92" t="s">
        <v>707</v>
      </c>
      <c r="F12" s="10">
        <v>1</v>
      </c>
      <c r="G12" s="10" t="str">
        <f t="shared" si="0"/>
        <v>水手1</v>
      </c>
      <c r="H12" s="10" t="str">
        <f ca="1">IF(OR(G12=Player&amp;ProfessionLV,E12=""),COUNTIF(G$3:G12,Player&amp;ProfessionLV)+COUNTIF(E$3:E12,""),"")</f>
        <v/>
      </c>
      <c r="I12" s="11" t="str">
        <f t="shared" si="1"/>
        <v>武器A10</v>
      </c>
      <c r="K12" s="18">
        <v>9</v>
      </c>
      <c r="L12" s="11" t="str">
        <f t="shared" ca="1" si="2"/>
        <v/>
      </c>
      <c r="O12" s="1">
        <v>10</v>
      </c>
      <c r="P12" s="1">
        <f t="shared" si="4"/>
        <v>4</v>
      </c>
    </row>
    <row r="13" spans="2:16" ht="14.25" x14ac:dyDescent="0.2">
      <c r="B13" s="18" t="s">
        <v>691</v>
      </c>
      <c r="C13" s="10">
        <f t="shared" si="3"/>
        <v>30</v>
      </c>
      <c r="D13" s="10" t="s">
        <v>881</v>
      </c>
      <c r="E13" s="92" t="s">
        <v>708</v>
      </c>
      <c r="F13" s="10">
        <v>1</v>
      </c>
      <c r="G13" s="10" t="str">
        <f t="shared" si="0"/>
        <v>战斗大师1</v>
      </c>
      <c r="H13" s="10" t="str">
        <f ca="1">IF(OR(G13=Player&amp;ProfessionLV,E13=""),COUNTIF(G$3:G13,Player&amp;ProfessionLV)+COUNTIF(E$3:E13,""),"")</f>
        <v/>
      </c>
      <c r="I13" s="11" t="str">
        <f t="shared" si="1"/>
        <v>武器A11</v>
      </c>
      <c r="K13" s="18">
        <v>10</v>
      </c>
      <c r="L13" s="11" t="str">
        <f t="shared" ca="1" si="2"/>
        <v/>
      </c>
      <c r="O13" s="1">
        <v>11</v>
      </c>
      <c r="P13" s="1">
        <f t="shared" si="4"/>
        <v>4</v>
      </c>
    </row>
    <row r="14" spans="2:16" ht="14.25" x14ac:dyDescent="0.2">
      <c r="B14" s="18" t="s">
        <v>692</v>
      </c>
      <c r="C14" s="10">
        <f t="shared" si="3"/>
        <v>31</v>
      </c>
      <c r="D14" s="10" t="s">
        <v>882</v>
      </c>
      <c r="E14" s="92" t="s">
        <v>709</v>
      </c>
      <c r="F14" s="10">
        <v>1</v>
      </c>
      <c r="G14" s="10" t="str">
        <f t="shared" si="0"/>
        <v>魔法战士1</v>
      </c>
      <c r="H14" s="10" t="str">
        <f ca="1">IF(OR(G14=Player&amp;ProfessionLV,E14=""),COUNTIF(G$3:G14,Player&amp;ProfessionLV)+COUNTIF(E$3:E14,""),"")</f>
        <v/>
      </c>
      <c r="I14" s="11" t="str">
        <f t="shared" si="1"/>
        <v>武器A12</v>
      </c>
      <c r="K14" s="18">
        <v>11</v>
      </c>
      <c r="L14" s="11" t="str">
        <f t="shared" ca="1" si="2"/>
        <v/>
      </c>
      <c r="O14" s="1">
        <v>12</v>
      </c>
      <c r="P14" s="1">
        <f t="shared" si="4"/>
        <v>4</v>
      </c>
    </row>
    <row r="15" spans="2:16" ht="14.25" x14ac:dyDescent="0.2">
      <c r="B15" s="18" t="s">
        <v>693</v>
      </c>
      <c r="C15" s="10">
        <f t="shared" si="3"/>
        <v>32</v>
      </c>
      <c r="D15" s="10" t="s">
        <v>883</v>
      </c>
      <c r="E15" s="92" t="s">
        <v>710</v>
      </c>
      <c r="F15" s="10">
        <v>1</v>
      </c>
      <c r="G15" s="10" t="str">
        <f t="shared" si="0"/>
        <v>圣骑士1</v>
      </c>
      <c r="H15" s="10" t="str">
        <f ca="1">IF(OR(G15=Player&amp;ProfessionLV,E15=""),COUNTIF(G$3:G15,Player&amp;ProfessionLV)+COUNTIF(E$3:E15,""),"")</f>
        <v/>
      </c>
      <c r="I15" s="11" t="str">
        <f t="shared" si="1"/>
        <v>武器A13</v>
      </c>
      <c r="K15" s="18">
        <v>12</v>
      </c>
      <c r="L15" s="11" t="str">
        <f t="shared" ca="1" si="2"/>
        <v/>
      </c>
      <c r="O15" s="1">
        <v>13</v>
      </c>
      <c r="P15" s="1">
        <f t="shared" si="4"/>
        <v>4</v>
      </c>
    </row>
    <row r="16" spans="2:16" ht="14.25" x14ac:dyDescent="0.2">
      <c r="B16" s="18" t="s">
        <v>694</v>
      </c>
      <c r="C16" s="10">
        <f t="shared" si="3"/>
        <v>33</v>
      </c>
      <c r="D16" s="10" t="s">
        <v>884</v>
      </c>
      <c r="E16" s="92" t="s">
        <v>711</v>
      </c>
      <c r="F16" s="10">
        <v>1</v>
      </c>
      <c r="G16" s="10" t="str">
        <f t="shared" si="0"/>
        <v>贤者1</v>
      </c>
      <c r="H16" s="10" t="str">
        <f ca="1">IF(OR(G16=Player&amp;ProfessionLV,E16=""),COUNTIF(G$3:G16,Player&amp;ProfessionLV)+COUNTIF(E$3:E16,""),"")</f>
        <v/>
      </c>
      <c r="I16" s="11" t="str">
        <f t="shared" si="1"/>
        <v>武器A14</v>
      </c>
      <c r="K16" s="18">
        <v>13</v>
      </c>
      <c r="L16" s="11" t="str">
        <f t="shared" ca="1" si="2"/>
        <v/>
      </c>
    </row>
    <row r="17" spans="2:12" ht="14.25" x14ac:dyDescent="0.2">
      <c r="B17" s="18" t="s">
        <v>695</v>
      </c>
      <c r="C17" s="10">
        <f t="shared" si="3"/>
        <v>34</v>
      </c>
      <c r="D17" s="10" t="s">
        <v>885</v>
      </c>
      <c r="E17" s="92" t="s">
        <v>712</v>
      </c>
      <c r="F17" s="10">
        <v>1</v>
      </c>
      <c r="G17" s="10" t="str">
        <f t="shared" si="0"/>
        <v>魔物猎人1</v>
      </c>
      <c r="H17" s="10" t="str">
        <f ca="1">IF(OR(G17=Player&amp;ProfessionLV,E17=""),COUNTIF(G$3:G17,Player&amp;ProfessionLV)+COUNTIF(E$3:E17,""),"")</f>
        <v/>
      </c>
      <c r="I17" s="11" t="str">
        <f t="shared" si="1"/>
        <v>武器A15</v>
      </c>
      <c r="K17" s="18">
        <v>14</v>
      </c>
      <c r="L17" s="11" t="str">
        <f t="shared" ca="1" si="2"/>
        <v/>
      </c>
    </row>
    <row r="18" spans="2:12" ht="14.25" x14ac:dyDescent="0.2">
      <c r="B18" s="18" t="s">
        <v>696</v>
      </c>
      <c r="C18" s="10">
        <f t="shared" si="3"/>
        <v>35</v>
      </c>
      <c r="D18" s="10" t="s">
        <v>886</v>
      </c>
      <c r="E18" s="92" t="s">
        <v>713</v>
      </c>
      <c r="F18" s="10">
        <v>1</v>
      </c>
      <c r="G18" s="10" t="str">
        <f t="shared" si="0"/>
        <v>海贼1</v>
      </c>
      <c r="H18" s="10" t="str">
        <f ca="1">IF(OR(G18=Player&amp;ProfessionLV,E18=""),COUNTIF(G$3:G18,Player&amp;ProfessionLV)+COUNTIF(E$3:E18,""),"")</f>
        <v/>
      </c>
      <c r="I18" s="11" t="str">
        <f t="shared" si="1"/>
        <v>武器A16</v>
      </c>
      <c r="K18" s="18">
        <v>15</v>
      </c>
      <c r="L18" s="11" t="str">
        <f t="shared" ca="1" si="2"/>
        <v/>
      </c>
    </row>
    <row r="19" spans="2:12" ht="14.25" x14ac:dyDescent="0.2">
      <c r="B19" s="18" t="s">
        <v>721</v>
      </c>
      <c r="C19" s="10">
        <f t="shared" si="3"/>
        <v>36</v>
      </c>
      <c r="D19" s="10" t="s">
        <v>887</v>
      </c>
      <c r="E19" s="92" t="s">
        <v>714</v>
      </c>
      <c r="F19" s="10">
        <v>1</v>
      </c>
      <c r="G19" s="10" t="str">
        <f t="shared" si="0"/>
        <v>超级明星1</v>
      </c>
      <c r="H19" s="10" t="str">
        <f ca="1">IF(OR(G19=Player&amp;ProfessionLV,E19=""),COUNTIF(G$3:G19,Player&amp;ProfessionLV)+COUNTIF(E$3:E19,""),"")</f>
        <v/>
      </c>
      <c r="I19" s="11" t="str">
        <f t="shared" si="1"/>
        <v>武器A17</v>
      </c>
      <c r="K19" s="18">
        <v>16</v>
      </c>
      <c r="L19" s="11" t="str">
        <f t="shared" ca="1" si="2"/>
        <v/>
      </c>
    </row>
    <row r="20" spans="2:12" ht="14.25" x14ac:dyDescent="0.2">
      <c r="B20" s="18" t="s">
        <v>722</v>
      </c>
      <c r="C20" s="10">
        <f t="shared" si="3"/>
        <v>37</v>
      </c>
      <c r="D20" s="10" t="s">
        <v>888</v>
      </c>
      <c r="E20" s="92" t="s">
        <v>715</v>
      </c>
      <c r="F20" s="10">
        <v>1</v>
      </c>
      <c r="G20" s="10" t="str">
        <f t="shared" si="0"/>
        <v>天地雷鳴士1</v>
      </c>
      <c r="H20" s="10" t="str">
        <f ca="1">IF(OR(G20=Player&amp;ProfessionLV,E20=""),COUNTIF(G$3:G20,Player&amp;ProfessionLV)+COUNTIF(E$3:E20,""),"")</f>
        <v/>
      </c>
      <c r="I20" s="11" t="str">
        <f t="shared" si="1"/>
        <v>武器A18</v>
      </c>
      <c r="K20" s="18">
        <v>17</v>
      </c>
      <c r="L20" s="11" t="str">
        <f t="shared" ca="1" si="2"/>
        <v/>
      </c>
    </row>
    <row r="21" spans="2:12" ht="14.25" x14ac:dyDescent="0.2">
      <c r="B21" s="18" t="s">
        <v>723</v>
      </c>
      <c r="C21" s="10">
        <f t="shared" si="3"/>
        <v>38</v>
      </c>
      <c r="D21" s="10" t="s">
        <v>889</v>
      </c>
      <c r="E21" s="92" t="s">
        <v>716</v>
      </c>
      <c r="F21" s="10">
        <v>1</v>
      </c>
      <c r="G21" s="10" t="str">
        <f t="shared" si="0"/>
        <v>神之手1</v>
      </c>
      <c r="H21" s="10" t="str">
        <f ca="1">IF(OR(G21=Player&amp;ProfessionLV,E21=""),COUNTIF(G$3:G21,Player&amp;ProfessionLV)+COUNTIF(E$3:E21,""),"")</f>
        <v/>
      </c>
      <c r="I21" s="11" t="str">
        <f t="shared" si="1"/>
        <v>武器A19</v>
      </c>
      <c r="K21" s="18">
        <v>18</v>
      </c>
      <c r="L21" s="11" t="str">
        <f t="shared" ca="1" si="2"/>
        <v/>
      </c>
    </row>
    <row r="22" spans="2:12" ht="14.25" x14ac:dyDescent="0.2">
      <c r="B22" s="18" t="s">
        <v>724</v>
      </c>
      <c r="C22" s="10">
        <f t="shared" si="3"/>
        <v>39</v>
      </c>
      <c r="D22" s="10" t="s">
        <v>890</v>
      </c>
      <c r="E22" s="92" t="s">
        <v>717</v>
      </c>
      <c r="F22" s="10">
        <v>1</v>
      </c>
      <c r="G22" s="10" t="str">
        <f t="shared" si="0"/>
        <v>勇者1</v>
      </c>
      <c r="H22" s="10" t="str">
        <f ca="1">IF(OR(G22=Player&amp;ProfessionLV,E22=""),COUNTIF(G$3:G22,Player&amp;ProfessionLV)+COUNTIF(E$3:E22,""),"")</f>
        <v/>
      </c>
      <c r="I22" s="11" t="str">
        <f t="shared" si="1"/>
        <v>武器A20</v>
      </c>
      <c r="K22" s="18">
        <v>19</v>
      </c>
      <c r="L22" s="11" t="str">
        <f t="shared" ca="1" si="2"/>
        <v/>
      </c>
    </row>
    <row r="23" spans="2:12" ht="13.5" thickBot="1" x14ac:dyDescent="0.25">
      <c r="B23" s="18" t="s">
        <v>727</v>
      </c>
      <c r="C23" s="10">
        <f t="shared" si="3"/>
        <v>40</v>
      </c>
      <c r="D23" s="10" t="s">
        <v>891</v>
      </c>
      <c r="E23" s="92" t="str">
        <f>E3</f>
        <v>战士</v>
      </c>
      <c r="F23" s="10">
        <f>F3+1</f>
        <v>2</v>
      </c>
      <c r="G23" s="10" t="str">
        <f t="shared" si="0"/>
        <v>战士2</v>
      </c>
      <c r="H23" s="10" t="str">
        <f ca="1">IF(OR(G23=Player&amp;ProfessionLV,E23=""),COUNTIF(G$3:G23,Player&amp;ProfessionLV)+COUNTIF(E$3:E23,""),"")</f>
        <v/>
      </c>
      <c r="I23" s="11" t="str">
        <f t="shared" si="1"/>
        <v>武器B1</v>
      </c>
      <c r="K23" s="19">
        <v>20</v>
      </c>
      <c r="L23" s="14" t="str">
        <f t="shared" ca="1" si="2"/>
        <v/>
      </c>
    </row>
    <row r="24" spans="2:12" ht="14.25" x14ac:dyDescent="0.2">
      <c r="B24" s="18" t="s">
        <v>728</v>
      </c>
      <c r="C24" s="10">
        <f t="shared" si="3"/>
        <v>41</v>
      </c>
      <c r="D24" s="10" t="s">
        <v>892</v>
      </c>
      <c r="E24" s="92" t="str">
        <f t="shared" ref="E24:E87" si="5">E4</f>
        <v>武斗家</v>
      </c>
      <c r="F24" s="10">
        <f t="shared" ref="F24:F87" si="6">F4+1</f>
        <v>2</v>
      </c>
      <c r="G24" s="10" t="str">
        <f t="shared" si="0"/>
        <v>武斗家2</v>
      </c>
      <c r="H24" s="10" t="str">
        <f ca="1">IF(OR(G24=Player&amp;ProfessionLV,E24=""),COUNTIF(G$3:G24,Player&amp;ProfessionLV)+COUNTIF(E$3:E24,""),"")</f>
        <v/>
      </c>
      <c r="I24" s="11" t="str">
        <f t="shared" si="1"/>
        <v>武器B2</v>
      </c>
    </row>
    <row r="25" spans="2:12" ht="14.25" x14ac:dyDescent="0.2">
      <c r="B25" s="18" t="s">
        <v>729</v>
      </c>
      <c r="C25" s="10">
        <f t="shared" si="3"/>
        <v>42</v>
      </c>
      <c r="D25" s="10" t="s">
        <v>893</v>
      </c>
      <c r="E25" s="92" t="str">
        <f t="shared" si="5"/>
        <v/>
      </c>
      <c r="F25" s="10">
        <f t="shared" si="6"/>
        <v>2</v>
      </c>
      <c r="G25" s="10" t="str">
        <f t="shared" si="0"/>
        <v>2</v>
      </c>
      <c r="H25" s="10">
        <f ca="1">IF(OR(G25=Player&amp;ProfessionLV,E25=""),COUNTIF(G$3:G25,Player&amp;ProfessionLV)+COUNTIF(E$3:E25,""),"")</f>
        <v>2</v>
      </c>
      <c r="I25" s="11" t="str">
        <f t="shared" si="1"/>
        <v>武器B3</v>
      </c>
    </row>
    <row r="26" spans="2:12" ht="14.25" x14ac:dyDescent="0.2">
      <c r="B26" s="18" t="s">
        <v>730</v>
      </c>
      <c r="C26" s="10">
        <f t="shared" si="3"/>
        <v>43</v>
      </c>
      <c r="D26" s="10" t="s">
        <v>894</v>
      </c>
      <c r="E26" s="92" t="str">
        <f t="shared" si="5"/>
        <v>僧侣</v>
      </c>
      <c r="F26" s="10">
        <f t="shared" si="6"/>
        <v>2</v>
      </c>
      <c r="G26" s="10" t="str">
        <f t="shared" si="0"/>
        <v>僧侣2</v>
      </c>
      <c r="H26" s="10" t="str">
        <f ca="1">IF(OR(G26=Player&amp;ProfessionLV,E26=""),COUNTIF(G$3:G26,Player&amp;ProfessionLV)+COUNTIF(E$3:E26,""),"")</f>
        <v/>
      </c>
      <c r="I26" s="11" t="str">
        <f t="shared" si="1"/>
        <v>武器B4</v>
      </c>
    </row>
    <row r="27" spans="2:12" ht="14.25" x14ac:dyDescent="0.2">
      <c r="B27" s="18" t="s">
        <v>731</v>
      </c>
      <c r="C27" s="10">
        <f t="shared" si="3"/>
        <v>44</v>
      </c>
      <c r="D27" s="10" t="s">
        <v>895</v>
      </c>
      <c r="E27" s="92" t="str">
        <f t="shared" si="5"/>
        <v>舞师</v>
      </c>
      <c r="F27" s="10">
        <f t="shared" si="6"/>
        <v>2</v>
      </c>
      <c r="G27" s="10" t="str">
        <f t="shared" si="0"/>
        <v>舞师2</v>
      </c>
      <c r="H27" s="10" t="str">
        <f ca="1">IF(OR(G27=Player&amp;ProfessionLV,E27=""),COUNTIF(G$3:G27,Player&amp;ProfessionLV)+COUNTIF(E$3:E27,""),"")</f>
        <v/>
      </c>
      <c r="I27" s="11" t="str">
        <f t="shared" si="1"/>
        <v>武器B5</v>
      </c>
    </row>
    <row r="28" spans="2:12" ht="14.25" x14ac:dyDescent="0.2">
      <c r="B28" s="18" t="s">
        <v>732</v>
      </c>
      <c r="C28" s="10">
        <f t="shared" si="3"/>
        <v>45</v>
      </c>
      <c r="D28" s="10" t="s">
        <v>896</v>
      </c>
      <c r="E28" s="92" t="str">
        <f t="shared" si="5"/>
        <v>盗贼</v>
      </c>
      <c r="F28" s="10">
        <f t="shared" si="6"/>
        <v>2</v>
      </c>
      <c r="G28" s="10" t="str">
        <f t="shared" si="0"/>
        <v>盗贼2</v>
      </c>
      <c r="H28" s="10" t="str">
        <f ca="1">IF(OR(G28=Player&amp;ProfessionLV,E28=""),COUNTIF(G$3:G28,Player&amp;ProfessionLV)+COUNTIF(E$3:E28,""),"")</f>
        <v/>
      </c>
      <c r="I28" s="11" t="str">
        <f t="shared" si="1"/>
        <v>武器B6</v>
      </c>
    </row>
    <row r="29" spans="2:12" ht="14.25" x14ac:dyDescent="0.2">
      <c r="B29" s="18" t="s">
        <v>733</v>
      </c>
      <c r="C29" s="10">
        <f t="shared" si="3"/>
        <v>46</v>
      </c>
      <c r="D29" s="10" t="s">
        <v>897</v>
      </c>
      <c r="E29" s="92" t="str">
        <f t="shared" si="5"/>
        <v>养羊师</v>
      </c>
      <c r="F29" s="10">
        <f t="shared" si="6"/>
        <v>2</v>
      </c>
      <c r="G29" s="10" t="str">
        <f t="shared" si="0"/>
        <v>养羊师2</v>
      </c>
      <c r="H29" s="10" t="str">
        <f ca="1">IF(OR(G29=Player&amp;ProfessionLV,E29=""),COUNTIF(G$3:G29,Player&amp;ProfessionLV)+COUNTIF(E$3:E29,""),"")</f>
        <v/>
      </c>
      <c r="I29" s="11" t="str">
        <f t="shared" si="1"/>
        <v>武器B7</v>
      </c>
    </row>
    <row r="30" spans="2:12" ht="14.25" x14ac:dyDescent="0.2">
      <c r="B30" s="18" t="s">
        <v>734</v>
      </c>
      <c r="C30" s="10">
        <f t="shared" si="3"/>
        <v>47</v>
      </c>
      <c r="D30" s="10" t="s">
        <v>898</v>
      </c>
      <c r="E30" s="92" t="str">
        <f t="shared" si="5"/>
        <v>吟游诗人</v>
      </c>
      <c r="F30" s="10">
        <f t="shared" si="6"/>
        <v>2</v>
      </c>
      <c r="G30" s="10" t="str">
        <f t="shared" si="0"/>
        <v>吟游诗人2</v>
      </c>
      <c r="H30" s="10" t="str">
        <f ca="1">IF(OR(G30=Player&amp;ProfessionLV,E30=""),COUNTIF(G$3:G30,Player&amp;ProfessionLV)+COUNTIF(E$3:E30,""),"")</f>
        <v/>
      </c>
      <c r="I30" s="11" t="str">
        <f t="shared" si="1"/>
        <v>武器B8</v>
      </c>
    </row>
    <row r="31" spans="2:12" ht="14.25" x14ac:dyDescent="0.2">
      <c r="B31" s="18" t="s">
        <v>735</v>
      </c>
      <c r="C31" s="10">
        <f t="shared" si="3"/>
        <v>48</v>
      </c>
      <c r="D31" s="10" t="s">
        <v>899</v>
      </c>
      <c r="E31" s="92" t="str">
        <f t="shared" si="5"/>
        <v>滑稽师</v>
      </c>
      <c r="F31" s="10">
        <f t="shared" si="6"/>
        <v>2</v>
      </c>
      <c r="G31" s="10" t="str">
        <f t="shared" si="0"/>
        <v>滑稽师2</v>
      </c>
      <c r="H31" s="10" t="str">
        <f ca="1">IF(OR(G31=Player&amp;ProfessionLV,E31=""),COUNTIF(G$3:G31,Player&amp;ProfessionLV)+COUNTIF(E$3:E31,""),"")</f>
        <v/>
      </c>
      <c r="I31" s="11" t="str">
        <f t="shared" si="1"/>
        <v>武器B9</v>
      </c>
    </row>
    <row r="32" spans="2:12" ht="14.25" x14ac:dyDescent="0.2">
      <c r="B32" s="18" t="s">
        <v>736</v>
      </c>
      <c r="C32" s="10">
        <f t="shared" si="3"/>
        <v>49</v>
      </c>
      <c r="D32" s="10" t="s">
        <v>900</v>
      </c>
      <c r="E32" s="92" t="str">
        <f t="shared" si="5"/>
        <v>水手</v>
      </c>
      <c r="F32" s="10">
        <f t="shared" si="6"/>
        <v>2</v>
      </c>
      <c r="G32" s="10" t="str">
        <f t="shared" si="0"/>
        <v>水手2</v>
      </c>
      <c r="H32" s="10" t="str">
        <f ca="1">IF(OR(G32=Player&amp;ProfessionLV,E32=""),COUNTIF(G$3:G32,Player&amp;ProfessionLV)+COUNTIF(E$3:E32,""),"")</f>
        <v/>
      </c>
      <c r="I32" s="11" t="str">
        <f t="shared" si="1"/>
        <v>武器B10</v>
      </c>
    </row>
    <row r="33" spans="2:9" ht="14.25" x14ac:dyDescent="0.2">
      <c r="B33" s="18" t="s">
        <v>737</v>
      </c>
      <c r="C33" s="10">
        <f t="shared" si="3"/>
        <v>50</v>
      </c>
      <c r="D33" s="10" t="s">
        <v>901</v>
      </c>
      <c r="E33" s="92" t="str">
        <f t="shared" si="5"/>
        <v>战斗大师</v>
      </c>
      <c r="F33" s="10">
        <f t="shared" si="6"/>
        <v>2</v>
      </c>
      <c r="G33" s="10" t="str">
        <f t="shared" si="0"/>
        <v>战斗大师2</v>
      </c>
      <c r="H33" s="10" t="str">
        <f ca="1">IF(OR(G33=Player&amp;ProfessionLV,E33=""),COUNTIF(G$3:G33,Player&amp;ProfessionLV)+COUNTIF(E$3:E33,""),"")</f>
        <v/>
      </c>
      <c r="I33" s="11" t="str">
        <f t="shared" si="1"/>
        <v>武器B11</v>
      </c>
    </row>
    <row r="34" spans="2:9" ht="14.25" x14ac:dyDescent="0.2">
      <c r="B34" s="18" t="s">
        <v>738</v>
      </c>
      <c r="C34" s="10">
        <f t="shared" si="3"/>
        <v>51</v>
      </c>
      <c r="D34" s="10" t="s">
        <v>902</v>
      </c>
      <c r="E34" s="92" t="str">
        <f t="shared" si="5"/>
        <v>魔法战士</v>
      </c>
      <c r="F34" s="10">
        <f t="shared" si="6"/>
        <v>2</v>
      </c>
      <c r="G34" s="10" t="str">
        <f t="shared" si="0"/>
        <v>魔法战士2</v>
      </c>
      <c r="H34" s="10" t="str">
        <f ca="1">IF(OR(G34=Player&amp;ProfessionLV,E34=""),COUNTIF(G$3:G34,Player&amp;ProfessionLV)+COUNTIF(E$3:E34,""),"")</f>
        <v/>
      </c>
      <c r="I34" s="11" t="str">
        <f t="shared" si="1"/>
        <v>武器B12</v>
      </c>
    </row>
    <row r="35" spans="2:9" ht="14.25" x14ac:dyDescent="0.2">
      <c r="B35" s="18" t="s">
        <v>739</v>
      </c>
      <c r="C35" s="10">
        <f t="shared" si="3"/>
        <v>52</v>
      </c>
      <c r="D35" s="10" t="s">
        <v>903</v>
      </c>
      <c r="E35" s="92" t="str">
        <f t="shared" si="5"/>
        <v>圣骑士</v>
      </c>
      <c r="F35" s="10">
        <f t="shared" si="6"/>
        <v>2</v>
      </c>
      <c r="G35" s="10" t="str">
        <f t="shared" si="0"/>
        <v>圣骑士2</v>
      </c>
      <c r="H35" s="10" t="str">
        <f ca="1">IF(OR(G35=Player&amp;ProfessionLV,E35=""),COUNTIF(G$3:G35,Player&amp;ProfessionLV)+COUNTIF(E$3:E35,""),"")</f>
        <v/>
      </c>
      <c r="I35" s="11" t="str">
        <f t="shared" si="1"/>
        <v>武器B13</v>
      </c>
    </row>
    <row r="36" spans="2:9" ht="14.25" x14ac:dyDescent="0.2">
      <c r="B36" s="18" t="s">
        <v>740</v>
      </c>
      <c r="C36" s="10">
        <f t="shared" si="3"/>
        <v>53</v>
      </c>
      <c r="D36" s="10" t="s">
        <v>904</v>
      </c>
      <c r="E36" s="92" t="str">
        <f t="shared" si="5"/>
        <v>贤者</v>
      </c>
      <c r="F36" s="10">
        <f t="shared" si="6"/>
        <v>2</v>
      </c>
      <c r="G36" s="10" t="str">
        <f t="shared" si="0"/>
        <v>贤者2</v>
      </c>
      <c r="H36" s="10" t="str">
        <f ca="1">IF(OR(G36=Player&amp;ProfessionLV,E36=""),COUNTIF(G$3:G36,Player&amp;ProfessionLV)+COUNTIF(E$3:E36,""),"")</f>
        <v/>
      </c>
      <c r="I36" s="11" t="str">
        <f t="shared" si="1"/>
        <v>武器B14</v>
      </c>
    </row>
    <row r="37" spans="2:9" ht="14.25" x14ac:dyDescent="0.2">
      <c r="B37" s="18" t="s">
        <v>741</v>
      </c>
      <c r="C37" s="10">
        <f t="shared" si="3"/>
        <v>54</v>
      </c>
      <c r="D37" s="10" t="s">
        <v>905</v>
      </c>
      <c r="E37" s="92" t="str">
        <f t="shared" si="5"/>
        <v>魔物猎人</v>
      </c>
      <c r="F37" s="10">
        <f t="shared" si="6"/>
        <v>2</v>
      </c>
      <c r="G37" s="10" t="str">
        <f t="shared" si="0"/>
        <v>魔物猎人2</v>
      </c>
      <c r="H37" s="10" t="str">
        <f ca="1">IF(OR(G37=Player&amp;ProfessionLV,E37=""),COUNTIF(G$3:G37,Player&amp;ProfessionLV)+COUNTIF(E$3:E37,""),"")</f>
        <v/>
      </c>
      <c r="I37" s="11" t="str">
        <f t="shared" si="1"/>
        <v>武器B15</v>
      </c>
    </row>
    <row r="38" spans="2:9" ht="14.25" x14ac:dyDescent="0.2">
      <c r="B38" s="18" t="s">
        <v>742</v>
      </c>
      <c r="C38" s="10">
        <f t="shared" si="3"/>
        <v>55</v>
      </c>
      <c r="D38" s="10" t="s">
        <v>906</v>
      </c>
      <c r="E38" s="92" t="str">
        <f t="shared" si="5"/>
        <v>海贼</v>
      </c>
      <c r="F38" s="10">
        <f t="shared" si="6"/>
        <v>2</v>
      </c>
      <c r="G38" s="10" t="str">
        <f t="shared" si="0"/>
        <v>海贼2</v>
      </c>
      <c r="H38" s="10" t="str">
        <f ca="1">IF(OR(G38=Player&amp;ProfessionLV,E38=""),COUNTIF(G$3:G38,Player&amp;ProfessionLV)+COUNTIF(E$3:E38,""),"")</f>
        <v/>
      </c>
      <c r="I38" s="11" t="str">
        <f t="shared" si="1"/>
        <v>武器B16</v>
      </c>
    </row>
    <row r="39" spans="2:9" ht="14.25" x14ac:dyDescent="0.2">
      <c r="B39" s="18" t="s">
        <v>743</v>
      </c>
      <c r="C39" s="10">
        <f t="shared" si="3"/>
        <v>56</v>
      </c>
      <c r="D39" s="10" t="s">
        <v>907</v>
      </c>
      <c r="E39" s="92" t="str">
        <f t="shared" si="5"/>
        <v>超级明星</v>
      </c>
      <c r="F39" s="10">
        <f t="shared" si="6"/>
        <v>2</v>
      </c>
      <c r="G39" s="10" t="str">
        <f t="shared" si="0"/>
        <v>超级明星2</v>
      </c>
      <c r="H39" s="10" t="str">
        <f ca="1">IF(OR(G39=Player&amp;ProfessionLV,E39=""),COUNTIF(G$3:G39,Player&amp;ProfessionLV)+COUNTIF(E$3:E39,""),"")</f>
        <v/>
      </c>
      <c r="I39" s="11" t="str">
        <f t="shared" si="1"/>
        <v>武器B17</v>
      </c>
    </row>
    <row r="40" spans="2:9" ht="14.25" x14ac:dyDescent="0.2">
      <c r="B40" s="18" t="s">
        <v>744</v>
      </c>
      <c r="C40" s="10">
        <f t="shared" si="3"/>
        <v>57</v>
      </c>
      <c r="D40" s="10" t="s">
        <v>908</v>
      </c>
      <c r="E40" s="92" t="str">
        <f t="shared" si="5"/>
        <v>天地雷鳴士</v>
      </c>
      <c r="F40" s="10">
        <f t="shared" si="6"/>
        <v>2</v>
      </c>
      <c r="G40" s="10" t="str">
        <f t="shared" si="0"/>
        <v>天地雷鳴士2</v>
      </c>
      <c r="H40" s="10" t="str">
        <f ca="1">IF(OR(G40=Player&amp;ProfessionLV,E40=""),COUNTIF(G$3:G40,Player&amp;ProfessionLV)+COUNTIF(E$3:E40,""),"")</f>
        <v/>
      </c>
      <c r="I40" s="11" t="str">
        <f t="shared" si="1"/>
        <v>武器B18</v>
      </c>
    </row>
    <row r="41" spans="2:9" ht="14.25" x14ac:dyDescent="0.2">
      <c r="B41" s="18" t="s">
        <v>745</v>
      </c>
      <c r="C41" s="10">
        <f t="shared" si="3"/>
        <v>58</v>
      </c>
      <c r="D41" s="10" t="s">
        <v>909</v>
      </c>
      <c r="E41" s="92" t="str">
        <f t="shared" si="5"/>
        <v>神之手</v>
      </c>
      <c r="F41" s="10">
        <f t="shared" si="6"/>
        <v>2</v>
      </c>
      <c r="G41" s="10" t="str">
        <f t="shared" si="0"/>
        <v>神之手2</v>
      </c>
      <c r="H41" s="10" t="str">
        <f ca="1">IF(OR(G41=Player&amp;ProfessionLV,E41=""),COUNTIF(G$3:G41,Player&amp;ProfessionLV)+COUNTIF(E$3:E41,""),"")</f>
        <v/>
      </c>
      <c r="I41" s="11" t="str">
        <f t="shared" si="1"/>
        <v>武器B19</v>
      </c>
    </row>
    <row r="42" spans="2:9" ht="14.25" x14ac:dyDescent="0.2">
      <c r="B42" s="18" t="s">
        <v>746</v>
      </c>
      <c r="C42" s="10">
        <f t="shared" si="3"/>
        <v>59</v>
      </c>
      <c r="D42" s="10" t="s">
        <v>910</v>
      </c>
      <c r="E42" s="92" t="str">
        <f t="shared" si="5"/>
        <v>勇者</v>
      </c>
      <c r="F42" s="10">
        <f t="shared" si="6"/>
        <v>2</v>
      </c>
      <c r="G42" s="10" t="str">
        <f t="shared" si="0"/>
        <v>勇者2</v>
      </c>
      <c r="H42" s="10" t="str">
        <f ca="1">IF(OR(G42=Player&amp;ProfessionLV,E42=""),COUNTIF(G$3:G42,Player&amp;ProfessionLV)+COUNTIF(E$3:E42,""),"")</f>
        <v/>
      </c>
      <c r="I42" s="11" t="str">
        <f t="shared" si="1"/>
        <v>武器B20</v>
      </c>
    </row>
    <row r="43" spans="2:9" x14ac:dyDescent="0.2">
      <c r="B43" s="18" t="s">
        <v>747</v>
      </c>
      <c r="C43" s="10">
        <f t="shared" si="3"/>
        <v>60</v>
      </c>
      <c r="D43" s="10" t="s">
        <v>911</v>
      </c>
      <c r="E43" s="92" t="str">
        <f t="shared" si="5"/>
        <v>战士</v>
      </c>
      <c r="F43" s="10">
        <f t="shared" si="6"/>
        <v>3</v>
      </c>
      <c r="G43" s="10" t="str">
        <f t="shared" si="0"/>
        <v>战士3</v>
      </c>
      <c r="H43" s="10" t="str">
        <f ca="1">IF(OR(G43=Player&amp;ProfessionLV,E43=""),COUNTIF(G$3:G43,Player&amp;ProfessionLV)+COUNTIF(E$3:E43,""),"")</f>
        <v/>
      </c>
      <c r="I43" s="11" t="str">
        <f t="shared" si="1"/>
        <v>武器C1</v>
      </c>
    </row>
    <row r="44" spans="2:9" ht="14.25" x14ac:dyDescent="0.2">
      <c r="B44" s="18" t="s">
        <v>748</v>
      </c>
      <c r="C44" s="10">
        <f t="shared" si="3"/>
        <v>61</v>
      </c>
      <c r="D44" s="10" t="s">
        <v>912</v>
      </c>
      <c r="E44" s="92" t="str">
        <f t="shared" si="5"/>
        <v>武斗家</v>
      </c>
      <c r="F44" s="10">
        <f t="shared" si="6"/>
        <v>3</v>
      </c>
      <c r="G44" s="10" t="str">
        <f t="shared" si="0"/>
        <v>武斗家3</v>
      </c>
      <c r="H44" s="10" t="str">
        <f ca="1">IF(OR(G44=Player&amp;ProfessionLV,E44=""),COUNTIF(G$3:G44,Player&amp;ProfessionLV)+COUNTIF(E$3:E44,""),"")</f>
        <v/>
      </c>
      <c r="I44" s="11" t="str">
        <f t="shared" si="1"/>
        <v>武器C2</v>
      </c>
    </row>
    <row r="45" spans="2:9" ht="14.25" x14ac:dyDescent="0.2">
      <c r="B45" s="18" t="s">
        <v>749</v>
      </c>
      <c r="C45" s="10">
        <f t="shared" si="3"/>
        <v>62</v>
      </c>
      <c r="D45" s="10" t="s">
        <v>913</v>
      </c>
      <c r="E45" s="92" t="str">
        <f t="shared" si="5"/>
        <v/>
      </c>
      <c r="F45" s="10">
        <f t="shared" si="6"/>
        <v>3</v>
      </c>
      <c r="G45" s="10" t="str">
        <f t="shared" si="0"/>
        <v>3</v>
      </c>
      <c r="H45" s="10">
        <f ca="1">IF(OR(G45=Player&amp;ProfessionLV,E45=""),COUNTIF(G$3:G45,Player&amp;ProfessionLV)+COUNTIF(E$3:E45,""),"")</f>
        <v>3</v>
      </c>
      <c r="I45" s="11" t="str">
        <f t="shared" si="1"/>
        <v>武器C3</v>
      </c>
    </row>
    <row r="46" spans="2:9" ht="14.25" x14ac:dyDescent="0.2">
      <c r="B46" s="18" t="s">
        <v>750</v>
      </c>
      <c r="C46" s="10">
        <f t="shared" si="3"/>
        <v>63</v>
      </c>
      <c r="D46" s="10" t="s">
        <v>914</v>
      </c>
      <c r="E46" s="92" t="str">
        <f t="shared" si="5"/>
        <v>僧侣</v>
      </c>
      <c r="F46" s="10">
        <f t="shared" si="6"/>
        <v>3</v>
      </c>
      <c r="G46" s="10" t="str">
        <f t="shared" si="0"/>
        <v>僧侣3</v>
      </c>
      <c r="H46" s="10" t="str">
        <f ca="1">IF(OR(G46=Player&amp;ProfessionLV,E46=""),COUNTIF(G$3:G46,Player&amp;ProfessionLV)+COUNTIF(E$3:E46,""),"")</f>
        <v/>
      </c>
      <c r="I46" s="11" t="str">
        <f t="shared" si="1"/>
        <v>武器C4</v>
      </c>
    </row>
    <row r="47" spans="2:9" ht="14.25" x14ac:dyDescent="0.2">
      <c r="B47" s="18" t="s">
        <v>751</v>
      </c>
      <c r="C47" s="10">
        <f t="shared" si="3"/>
        <v>64</v>
      </c>
      <c r="D47" s="10" t="s">
        <v>915</v>
      </c>
      <c r="E47" s="92" t="str">
        <f t="shared" si="5"/>
        <v>舞师</v>
      </c>
      <c r="F47" s="10">
        <f t="shared" si="6"/>
        <v>3</v>
      </c>
      <c r="G47" s="10" t="str">
        <f t="shared" si="0"/>
        <v>舞师3</v>
      </c>
      <c r="H47" s="10" t="str">
        <f ca="1">IF(OR(G47=Player&amp;ProfessionLV,E47=""),COUNTIF(G$3:G47,Player&amp;ProfessionLV)+COUNTIF(E$3:E47,""),"")</f>
        <v/>
      </c>
      <c r="I47" s="11" t="str">
        <f t="shared" si="1"/>
        <v>武器C5</v>
      </c>
    </row>
    <row r="48" spans="2:9" ht="14.25" x14ac:dyDescent="0.2">
      <c r="B48" s="18" t="s">
        <v>752</v>
      </c>
      <c r="C48" s="10">
        <f t="shared" si="3"/>
        <v>65</v>
      </c>
      <c r="D48" s="10" t="s">
        <v>916</v>
      </c>
      <c r="E48" s="92" t="str">
        <f t="shared" si="5"/>
        <v>盗贼</v>
      </c>
      <c r="F48" s="10">
        <f t="shared" si="6"/>
        <v>3</v>
      </c>
      <c r="G48" s="10" t="str">
        <f t="shared" si="0"/>
        <v>盗贼3</v>
      </c>
      <c r="H48" s="10" t="str">
        <f ca="1">IF(OR(G48=Player&amp;ProfessionLV,E48=""),COUNTIF(G$3:G48,Player&amp;ProfessionLV)+COUNTIF(E$3:E48,""),"")</f>
        <v/>
      </c>
      <c r="I48" s="11" t="str">
        <f t="shared" si="1"/>
        <v>武器C6</v>
      </c>
    </row>
    <row r="49" spans="2:9" ht="14.25" x14ac:dyDescent="0.2">
      <c r="B49" s="18" t="s">
        <v>753</v>
      </c>
      <c r="C49" s="10">
        <f t="shared" si="3"/>
        <v>66</v>
      </c>
      <c r="D49" s="10" t="s">
        <v>917</v>
      </c>
      <c r="E49" s="92" t="str">
        <f t="shared" si="5"/>
        <v>养羊师</v>
      </c>
      <c r="F49" s="10">
        <f t="shared" si="6"/>
        <v>3</v>
      </c>
      <c r="G49" s="10" t="str">
        <f t="shared" si="0"/>
        <v>养羊师3</v>
      </c>
      <c r="H49" s="10" t="str">
        <f ca="1">IF(OR(G49=Player&amp;ProfessionLV,E49=""),COUNTIF(G$3:G49,Player&amp;ProfessionLV)+COUNTIF(E$3:E49,""),"")</f>
        <v/>
      </c>
      <c r="I49" s="11" t="str">
        <f t="shared" si="1"/>
        <v>武器C7</v>
      </c>
    </row>
    <row r="50" spans="2:9" ht="14.25" x14ac:dyDescent="0.2">
      <c r="B50" s="18" t="s">
        <v>754</v>
      </c>
      <c r="C50" s="10">
        <f t="shared" si="3"/>
        <v>67</v>
      </c>
      <c r="D50" s="10" t="s">
        <v>918</v>
      </c>
      <c r="E50" s="92" t="str">
        <f t="shared" si="5"/>
        <v>吟游诗人</v>
      </c>
      <c r="F50" s="10">
        <f t="shared" si="6"/>
        <v>3</v>
      </c>
      <c r="G50" s="10" t="str">
        <f t="shared" si="0"/>
        <v>吟游诗人3</v>
      </c>
      <c r="H50" s="10" t="str">
        <f ca="1">IF(OR(G50=Player&amp;ProfessionLV,E50=""),COUNTIF(G$3:G50,Player&amp;ProfessionLV)+COUNTIF(E$3:E50,""),"")</f>
        <v/>
      </c>
      <c r="I50" s="11" t="str">
        <f t="shared" si="1"/>
        <v>武器C8</v>
      </c>
    </row>
    <row r="51" spans="2:9" ht="14.25" x14ac:dyDescent="0.2">
      <c r="B51" s="18" t="s">
        <v>755</v>
      </c>
      <c r="C51" s="10">
        <f t="shared" si="3"/>
        <v>68</v>
      </c>
      <c r="D51" s="10" t="s">
        <v>919</v>
      </c>
      <c r="E51" s="92" t="str">
        <f t="shared" si="5"/>
        <v>滑稽师</v>
      </c>
      <c r="F51" s="10">
        <f t="shared" si="6"/>
        <v>3</v>
      </c>
      <c r="G51" s="10" t="str">
        <f t="shared" si="0"/>
        <v>滑稽师3</v>
      </c>
      <c r="H51" s="10" t="str">
        <f ca="1">IF(OR(G51=Player&amp;ProfessionLV,E51=""),COUNTIF(G$3:G51,Player&amp;ProfessionLV)+COUNTIF(E$3:E51,""),"")</f>
        <v/>
      </c>
      <c r="I51" s="11" t="str">
        <f t="shared" si="1"/>
        <v>武器C9</v>
      </c>
    </row>
    <row r="52" spans="2:9" ht="14.25" x14ac:dyDescent="0.2">
      <c r="B52" s="18" t="s">
        <v>756</v>
      </c>
      <c r="C52" s="10">
        <f t="shared" si="3"/>
        <v>69</v>
      </c>
      <c r="D52" s="10" t="s">
        <v>920</v>
      </c>
      <c r="E52" s="92" t="str">
        <f t="shared" si="5"/>
        <v>水手</v>
      </c>
      <c r="F52" s="10">
        <f t="shared" si="6"/>
        <v>3</v>
      </c>
      <c r="G52" s="10" t="str">
        <f t="shared" si="0"/>
        <v>水手3</v>
      </c>
      <c r="H52" s="10" t="str">
        <f ca="1">IF(OR(G52=Player&amp;ProfessionLV,E52=""),COUNTIF(G$3:G52,Player&amp;ProfessionLV)+COUNTIF(E$3:E52,""),"")</f>
        <v/>
      </c>
      <c r="I52" s="11" t="str">
        <f t="shared" si="1"/>
        <v>武器C10</v>
      </c>
    </row>
    <row r="53" spans="2:9" ht="14.25" x14ac:dyDescent="0.2">
      <c r="B53" s="18" t="s">
        <v>757</v>
      </c>
      <c r="C53" s="10">
        <f t="shared" si="3"/>
        <v>70</v>
      </c>
      <c r="D53" s="10" t="s">
        <v>921</v>
      </c>
      <c r="E53" s="92" t="str">
        <f t="shared" si="5"/>
        <v>战斗大师</v>
      </c>
      <c r="F53" s="10">
        <f t="shared" si="6"/>
        <v>3</v>
      </c>
      <c r="G53" s="10" t="str">
        <f t="shared" si="0"/>
        <v>战斗大师3</v>
      </c>
      <c r="H53" s="10" t="str">
        <f ca="1">IF(OR(G53=Player&amp;ProfessionLV,E53=""),COUNTIF(G$3:G53,Player&amp;ProfessionLV)+COUNTIF(E$3:E53,""),"")</f>
        <v/>
      </c>
      <c r="I53" s="11" t="str">
        <f t="shared" si="1"/>
        <v>武器C11</v>
      </c>
    </row>
    <row r="54" spans="2:9" ht="14.25" x14ac:dyDescent="0.2">
      <c r="B54" s="18" t="s">
        <v>758</v>
      </c>
      <c r="C54" s="10">
        <f t="shared" si="3"/>
        <v>71</v>
      </c>
      <c r="D54" s="10" t="s">
        <v>922</v>
      </c>
      <c r="E54" s="92" t="str">
        <f t="shared" si="5"/>
        <v>魔法战士</v>
      </c>
      <c r="F54" s="10">
        <f t="shared" si="6"/>
        <v>3</v>
      </c>
      <c r="G54" s="10" t="str">
        <f t="shared" si="0"/>
        <v>魔法战士3</v>
      </c>
      <c r="H54" s="10" t="str">
        <f ca="1">IF(OR(G54=Player&amp;ProfessionLV,E54=""),COUNTIF(G$3:G54,Player&amp;ProfessionLV)+COUNTIF(E$3:E54,""),"")</f>
        <v/>
      </c>
      <c r="I54" s="11" t="str">
        <f t="shared" si="1"/>
        <v>武器C12</v>
      </c>
    </row>
    <row r="55" spans="2:9" ht="14.25" x14ac:dyDescent="0.2">
      <c r="B55" s="18" t="s">
        <v>759</v>
      </c>
      <c r="C55" s="10">
        <f t="shared" si="3"/>
        <v>72</v>
      </c>
      <c r="D55" s="10" t="s">
        <v>923</v>
      </c>
      <c r="E55" s="92" t="str">
        <f t="shared" si="5"/>
        <v>圣骑士</v>
      </c>
      <c r="F55" s="10">
        <f t="shared" si="6"/>
        <v>3</v>
      </c>
      <c r="G55" s="10" t="str">
        <f t="shared" si="0"/>
        <v>圣骑士3</v>
      </c>
      <c r="H55" s="10" t="str">
        <f ca="1">IF(OR(G55=Player&amp;ProfessionLV,E55=""),COUNTIF(G$3:G55,Player&amp;ProfessionLV)+COUNTIF(E$3:E55,""),"")</f>
        <v/>
      </c>
      <c r="I55" s="11" t="str">
        <f t="shared" si="1"/>
        <v>武器C13</v>
      </c>
    </row>
    <row r="56" spans="2:9" ht="14.25" x14ac:dyDescent="0.2">
      <c r="B56" s="18" t="s">
        <v>760</v>
      </c>
      <c r="C56" s="10">
        <f t="shared" si="3"/>
        <v>73</v>
      </c>
      <c r="D56" s="10" t="s">
        <v>924</v>
      </c>
      <c r="E56" s="92" t="str">
        <f t="shared" si="5"/>
        <v>贤者</v>
      </c>
      <c r="F56" s="10">
        <f t="shared" si="6"/>
        <v>3</v>
      </c>
      <c r="G56" s="10" t="str">
        <f t="shared" si="0"/>
        <v>贤者3</v>
      </c>
      <c r="H56" s="10" t="str">
        <f ca="1">IF(OR(G56=Player&amp;ProfessionLV,E56=""),COUNTIF(G$3:G56,Player&amp;ProfessionLV)+COUNTIF(E$3:E56,""),"")</f>
        <v/>
      </c>
      <c r="I56" s="11" t="str">
        <f t="shared" si="1"/>
        <v>武器C14</v>
      </c>
    </row>
    <row r="57" spans="2:9" ht="14.25" x14ac:dyDescent="0.2">
      <c r="B57" s="18" t="s">
        <v>761</v>
      </c>
      <c r="C57" s="10">
        <f t="shared" si="3"/>
        <v>74</v>
      </c>
      <c r="D57" s="10" t="s">
        <v>925</v>
      </c>
      <c r="E57" s="92" t="str">
        <f t="shared" si="5"/>
        <v>魔物猎人</v>
      </c>
      <c r="F57" s="10">
        <f t="shared" si="6"/>
        <v>3</v>
      </c>
      <c r="G57" s="10" t="str">
        <f t="shared" si="0"/>
        <v>魔物猎人3</v>
      </c>
      <c r="H57" s="10" t="str">
        <f ca="1">IF(OR(G57=Player&amp;ProfessionLV,E57=""),COUNTIF(G$3:G57,Player&amp;ProfessionLV)+COUNTIF(E$3:E57,""),"")</f>
        <v/>
      </c>
      <c r="I57" s="11" t="str">
        <f t="shared" si="1"/>
        <v>武器C15</v>
      </c>
    </row>
    <row r="58" spans="2:9" ht="14.25" x14ac:dyDescent="0.2">
      <c r="B58" s="18" t="s">
        <v>762</v>
      </c>
      <c r="C58" s="10">
        <f t="shared" si="3"/>
        <v>75</v>
      </c>
      <c r="D58" s="10" t="s">
        <v>926</v>
      </c>
      <c r="E58" s="92" t="str">
        <f t="shared" si="5"/>
        <v>海贼</v>
      </c>
      <c r="F58" s="10">
        <f t="shared" si="6"/>
        <v>3</v>
      </c>
      <c r="G58" s="10" t="str">
        <f t="shared" si="0"/>
        <v>海贼3</v>
      </c>
      <c r="H58" s="10" t="str">
        <f ca="1">IF(OR(G58=Player&amp;ProfessionLV,E58=""),COUNTIF(G$3:G58,Player&amp;ProfessionLV)+COUNTIF(E$3:E58,""),"")</f>
        <v/>
      </c>
      <c r="I58" s="11" t="str">
        <f t="shared" si="1"/>
        <v>武器C16</v>
      </c>
    </row>
    <row r="59" spans="2:9" ht="14.25" x14ac:dyDescent="0.2">
      <c r="B59" s="18" t="s">
        <v>763</v>
      </c>
      <c r="C59" s="10">
        <f t="shared" si="3"/>
        <v>76</v>
      </c>
      <c r="D59" s="10" t="s">
        <v>927</v>
      </c>
      <c r="E59" s="92" t="str">
        <f t="shared" si="5"/>
        <v>超级明星</v>
      </c>
      <c r="F59" s="10">
        <f t="shared" si="6"/>
        <v>3</v>
      </c>
      <c r="G59" s="10" t="str">
        <f t="shared" si="0"/>
        <v>超级明星3</v>
      </c>
      <c r="H59" s="10" t="str">
        <f ca="1">IF(OR(G59=Player&amp;ProfessionLV,E59=""),COUNTIF(G$3:G59,Player&amp;ProfessionLV)+COUNTIF(E$3:E59,""),"")</f>
        <v/>
      </c>
      <c r="I59" s="11" t="str">
        <f t="shared" si="1"/>
        <v>武器C17</v>
      </c>
    </row>
    <row r="60" spans="2:9" ht="14.25" x14ac:dyDescent="0.2">
      <c r="B60" s="18" t="s">
        <v>764</v>
      </c>
      <c r="C60" s="10">
        <f t="shared" si="3"/>
        <v>77</v>
      </c>
      <c r="D60" s="10" t="s">
        <v>928</v>
      </c>
      <c r="E60" s="92" t="str">
        <f t="shared" si="5"/>
        <v>天地雷鳴士</v>
      </c>
      <c r="F60" s="10">
        <f t="shared" si="6"/>
        <v>3</v>
      </c>
      <c r="G60" s="10" t="str">
        <f t="shared" si="0"/>
        <v>天地雷鳴士3</v>
      </c>
      <c r="H60" s="10" t="str">
        <f ca="1">IF(OR(G60=Player&amp;ProfessionLV,E60=""),COUNTIF(G$3:G60,Player&amp;ProfessionLV)+COUNTIF(E$3:E60,""),"")</f>
        <v/>
      </c>
      <c r="I60" s="11" t="str">
        <f t="shared" si="1"/>
        <v>武器C18</v>
      </c>
    </row>
    <row r="61" spans="2:9" ht="14.25" x14ac:dyDescent="0.2">
      <c r="B61" s="18" t="s">
        <v>765</v>
      </c>
      <c r="C61" s="10">
        <f t="shared" si="3"/>
        <v>78</v>
      </c>
      <c r="D61" s="10" t="s">
        <v>929</v>
      </c>
      <c r="E61" s="92" t="str">
        <f t="shared" si="5"/>
        <v>神之手</v>
      </c>
      <c r="F61" s="10">
        <f t="shared" si="6"/>
        <v>3</v>
      </c>
      <c r="G61" s="10" t="str">
        <f t="shared" si="0"/>
        <v>神之手3</v>
      </c>
      <c r="H61" s="10" t="str">
        <f ca="1">IF(OR(G61=Player&amp;ProfessionLV,E61=""),COUNTIF(G$3:G61,Player&amp;ProfessionLV)+COUNTIF(E$3:E61,""),"")</f>
        <v/>
      </c>
      <c r="I61" s="11" t="str">
        <f t="shared" si="1"/>
        <v>武器C19</v>
      </c>
    </row>
    <row r="62" spans="2:9" ht="14.25" x14ac:dyDescent="0.2">
      <c r="B62" s="18" t="s">
        <v>766</v>
      </c>
      <c r="C62" s="10">
        <f t="shared" si="3"/>
        <v>79</v>
      </c>
      <c r="D62" s="10" t="s">
        <v>930</v>
      </c>
      <c r="E62" s="92" t="str">
        <f t="shared" si="5"/>
        <v>勇者</v>
      </c>
      <c r="F62" s="10">
        <f t="shared" si="6"/>
        <v>3</v>
      </c>
      <c r="G62" s="10" t="str">
        <f t="shared" si="0"/>
        <v>勇者3</v>
      </c>
      <c r="H62" s="10" t="str">
        <f ca="1">IF(OR(G62=Player&amp;ProfessionLV,E62=""),COUNTIF(G$3:G62,Player&amp;ProfessionLV)+COUNTIF(E$3:E62,""),"")</f>
        <v/>
      </c>
      <c r="I62" s="11" t="str">
        <f t="shared" si="1"/>
        <v>武器C20</v>
      </c>
    </row>
    <row r="63" spans="2:9" x14ac:dyDescent="0.2">
      <c r="B63" s="18" t="s">
        <v>767</v>
      </c>
      <c r="C63" s="10">
        <f t="shared" si="3"/>
        <v>80</v>
      </c>
      <c r="D63" s="10" t="s">
        <v>931</v>
      </c>
      <c r="E63" s="92" t="str">
        <f t="shared" si="5"/>
        <v>战士</v>
      </c>
      <c r="F63" s="10">
        <f t="shared" si="6"/>
        <v>4</v>
      </c>
      <c r="G63" s="10" t="str">
        <f t="shared" si="0"/>
        <v>战士4</v>
      </c>
      <c r="H63" s="10" t="str">
        <f ca="1">IF(OR(G63=Player&amp;ProfessionLV,E63=""),COUNTIF(G$3:G63,Player&amp;ProfessionLV)+COUNTIF(E$3:E63,""),"")</f>
        <v/>
      </c>
      <c r="I63" s="11" t="str">
        <f t="shared" si="1"/>
        <v>武器D1</v>
      </c>
    </row>
    <row r="64" spans="2:9" ht="14.25" x14ac:dyDescent="0.2">
      <c r="B64" s="18" t="s">
        <v>768</v>
      </c>
      <c r="C64" s="10">
        <f t="shared" si="3"/>
        <v>81</v>
      </c>
      <c r="D64" s="10" t="s">
        <v>932</v>
      </c>
      <c r="E64" s="92" t="str">
        <f t="shared" si="5"/>
        <v>武斗家</v>
      </c>
      <c r="F64" s="10">
        <f t="shared" si="6"/>
        <v>4</v>
      </c>
      <c r="G64" s="10" t="str">
        <f t="shared" si="0"/>
        <v>武斗家4</v>
      </c>
      <c r="H64" s="10" t="str">
        <f ca="1">IF(OR(G64=Player&amp;ProfessionLV,E64=""),COUNTIF(G$3:G64,Player&amp;ProfessionLV)+COUNTIF(E$3:E64,""),"")</f>
        <v/>
      </c>
      <c r="I64" s="11" t="str">
        <f t="shared" si="1"/>
        <v>武器D2</v>
      </c>
    </row>
    <row r="65" spans="2:9" ht="14.25" x14ac:dyDescent="0.2">
      <c r="B65" s="18" t="s">
        <v>769</v>
      </c>
      <c r="C65" s="10">
        <f t="shared" si="3"/>
        <v>82</v>
      </c>
      <c r="D65" s="10" t="s">
        <v>933</v>
      </c>
      <c r="E65" s="92" t="str">
        <f t="shared" si="5"/>
        <v/>
      </c>
      <c r="F65" s="10">
        <f t="shared" si="6"/>
        <v>4</v>
      </c>
      <c r="G65" s="10" t="str">
        <f t="shared" si="0"/>
        <v>4</v>
      </c>
      <c r="H65" s="10">
        <f ca="1">IF(OR(G65=Player&amp;ProfessionLV,E65=""),COUNTIF(G$3:G65,Player&amp;ProfessionLV)+COUNTIF(E$3:E65,""),"")</f>
        <v>4</v>
      </c>
      <c r="I65" s="11" t="str">
        <f t="shared" si="1"/>
        <v>武器D3</v>
      </c>
    </row>
    <row r="66" spans="2:9" ht="14.25" x14ac:dyDescent="0.2">
      <c r="B66" s="18" t="s">
        <v>770</v>
      </c>
      <c r="C66" s="10">
        <f t="shared" si="3"/>
        <v>83</v>
      </c>
      <c r="D66" s="10" t="s">
        <v>934</v>
      </c>
      <c r="E66" s="92" t="str">
        <f t="shared" si="5"/>
        <v>僧侣</v>
      </c>
      <c r="F66" s="10">
        <f t="shared" si="6"/>
        <v>4</v>
      </c>
      <c r="G66" s="10" t="str">
        <f t="shared" si="0"/>
        <v>僧侣4</v>
      </c>
      <c r="H66" s="10" t="str">
        <f ca="1">IF(OR(G66=Player&amp;ProfessionLV,E66=""),COUNTIF(G$3:G66,Player&amp;ProfessionLV)+COUNTIF(E$3:E66,""),"")</f>
        <v/>
      </c>
      <c r="I66" s="11" t="str">
        <f t="shared" si="1"/>
        <v>武器D4</v>
      </c>
    </row>
    <row r="67" spans="2:9" ht="14.25" x14ac:dyDescent="0.2">
      <c r="B67" s="18" t="s">
        <v>771</v>
      </c>
      <c r="C67" s="10">
        <f t="shared" si="3"/>
        <v>84</v>
      </c>
      <c r="D67" s="10" t="s">
        <v>935</v>
      </c>
      <c r="E67" s="92" t="str">
        <f t="shared" si="5"/>
        <v>舞师</v>
      </c>
      <c r="F67" s="10">
        <f t="shared" si="6"/>
        <v>4</v>
      </c>
      <c r="G67" s="10" t="str">
        <f t="shared" si="0"/>
        <v>舞师4</v>
      </c>
      <c r="H67" s="10" t="str">
        <f ca="1">IF(OR(G67=Player&amp;ProfessionLV,E67=""),COUNTIF(G$3:G67,Player&amp;ProfessionLV)+COUNTIF(E$3:E67,""),"")</f>
        <v/>
      </c>
      <c r="I67" s="11" t="str">
        <f t="shared" si="1"/>
        <v>武器D5</v>
      </c>
    </row>
    <row r="68" spans="2:9" ht="14.25" x14ac:dyDescent="0.2">
      <c r="B68" s="18" t="s">
        <v>772</v>
      </c>
      <c r="C68" s="10">
        <f t="shared" si="3"/>
        <v>85</v>
      </c>
      <c r="D68" s="10" t="s">
        <v>936</v>
      </c>
      <c r="E68" s="92" t="str">
        <f t="shared" si="5"/>
        <v>盗贼</v>
      </c>
      <c r="F68" s="10">
        <f t="shared" si="6"/>
        <v>4</v>
      </c>
      <c r="G68" s="10" t="str">
        <f t="shared" ref="G68:G131" si="7">E68&amp;F68</f>
        <v>盗贼4</v>
      </c>
      <c r="H68" s="10" t="str">
        <f ca="1">IF(OR(G68=Player&amp;ProfessionLV,E68=""),COUNTIF(G$3:G68,Player&amp;ProfessionLV)+COUNTIF(E$3:E68,""),"")</f>
        <v/>
      </c>
      <c r="I68" s="11" t="str">
        <f t="shared" ref="I68:I131" si="8">B68</f>
        <v>武器D6</v>
      </c>
    </row>
    <row r="69" spans="2:9" ht="14.25" x14ac:dyDescent="0.2">
      <c r="B69" s="18" t="s">
        <v>773</v>
      </c>
      <c r="C69" s="10">
        <f t="shared" ref="C69:C132" si="9">C68+1</f>
        <v>86</v>
      </c>
      <c r="D69" s="10" t="s">
        <v>937</v>
      </c>
      <c r="E69" s="92" t="str">
        <f t="shared" si="5"/>
        <v>养羊师</v>
      </c>
      <c r="F69" s="10">
        <f t="shared" si="6"/>
        <v>4</v>
      </c>
      <c r="G69" s="10" t="str">
        <f t="shared" si="7"/>
        <v>养羊师4</v>
      </c>
      <c r="H69" s="10" t="str">
        <f ca="1">IF(OR(G69=Player&amp;ProfessionLV,E69=""),COUNTIF(G$3:G69,Player&amp;ProfessionLV)+COUNTIF(E$3:E69,""),"")</f>
        <v/>
      </c>
      <c r="I69" s="11" t="str">
        <f t="shared" si="8"/>
        <v>武器D7</v>
      </c>
    </row>
    <row r="70" spans="2:9" ht="14.25" x14ac:dyDescent="0.2">
      <c r="B70" s="18" t="s">
        <v>774</v>
      </c>
      <c r="C70" s="10">
        <f t="shared" si="9"/>
        <v>87</v>
      </c>
      <c r="D70" s="10" t="s">
        <v>938</v>
      </c>
      <c r="E70" s="92" t="str">
        <f t="shared" si="5"/>
        <v>吟游诗人</v>
      </c>
      <c r="F70" s="10">
        <f>F50+1</f>
        <v>4</v>
      </c>
      <c r="G70" s="10" t="str">
        <f t="shared" si="7"/>
        <v>吟游诗人4</v>
      </c>
      <c r="H70" s="10" t="str">
        <f ca="1">IF(OR(G70=Player&amp;ProfessionLV,E70=""),COUNTIF(G$3:G70,Player&amp;ProfessionLV)+COUNTIF(E$3:E70,""),"")</f>
        <v/>
      </c>
      <c r="I70" s="11" t="str">
        <f t="shared" si="8"/>
        <v>武器D8</v>
      </c>
    </row>
    <row r="71" spans="2:9" ht="14.25" x14ac:dyDescent="0.2">
      <c r="B71" s="18" t="s">
        <v>775</v>
      </c>
      <c r="C71" s="10">
        <f t="shared" si="9"/>
        <v>88</v>
      </c>
      <c r="D71" s="10" t="s">
        <v>939</v>
      </c>
      <c r="E71" s="92" t="str">
        <f t="shared" si="5"/>
        <v>滑稽师</v>
      </c>
      <c r="F71" s="10">
        <f t="shared" si="6"/>
        <v>4</v>
      </c>
      <c r="G71" s="10" t="str">
        <f t="shared" si="7"/>
        <v>滑稽师4</v>
      </c>
      <c r="H71" s="10" t="str">
        <f ca="1">IF(OR(G71=Player&amp;ProfessionLV,E71=""),COUNTIF(G$3:G71,Player&amp;ProfessionLV)+COUNTIF(E$3:E71,""),"")</f>
        <v/>
      </c>
      <c r="I71" s="11" t="str">
        <f t="shared" si="8"/>
        <v>武器D9</v>
      </c>
    </row>
    <row r="72" spans="2:9" ht="14.25" x14ac:dyDescent="0.2">
      <c r="B72" s="18" t="s">
        <v>776</v>
      </c>
      <c r="C72" s="10">
        <f t="shared" si="9"/>
        <v>89</v>
      </c>
      <c r="D72" s="10" t="s">
        <v>940</v>
      </c>
      <c r="E72" s="92" t="str">
        <f t="shared" si="5"/>
        <v>水手</v>
      </c>
      <c r="F72" s="10">
        <f t="shared" si="6"/>
        <v>4</v>
      </c>
      <c r="G72" s="10" t="str">
        <f t="shared" si="7"/>
        <v>水手4</v>
      </c>
      <c r="H72" s="10" t="str">
        <f ca="1">IF(OR(G72=Player&amp;ProfessionLV,E72=""),COUNTIF(G$3:G72,Player&amp;ProfessionLV)+COUNTIF(E$3:E72,""),"")</f>
        <v/>
      </c>
      <c r="I72" s="11" t="str">
        <f t="shared" si="8"/>
        <v>武器D10</v>
      </c>
    </row>
    <row r="73" spans="2:9" ht="14.25" x14ac:dyDescent="0.2">
      <c r="B73" s="18" t="s">
        <v>777</v>
      </c>
      <c r="C73" s="10">
        <f t="shared" si="9"/>
        <v>90</v>
      </c>
      <c r="D73" s="10" t="s">
        <v>941</v>
      </c>
      <c r="E73" s="92" t="str">
        <f t="shared" si="5"/>
        <v>战斗大师</v>
      </c>
      <c r="F73" s="10">
        <f t="shared" si="6"/>
        <v>4</v>
      </c>
      <c r="G73" s="10" t="str">
        <f t="shared" si="7"/>
        <v>战斗大师4</v>
      </c>
      <c r="H73" s="10" t="str">
        <f ca="1">IF(OR(G73=Player&amp;ProfessionLV,E73=""),COUNTIF(G$3:G73,Player&amp;ProfessionLV)+COUNTIF(E$3:E73,""),"")</f>
        <v/>
      </c>
      <c r="I73" s="11" t="str">
        <f t="shared" si="8"/>
        <v>武器D11</v>
      </c>
    </row>
    <row r="74" spans="2:9" ht="14.25" x14ac:dyDescent="0.2">
      <c r="B74" s="18" t="s">
        <v>778</v>
      </c>
      <c r="C74" s="10">
        <f t="shared" si="9"/>
        <v>91</v>
      </c>
      <c r="D74" s="10" t="s">
        <v>942</v>
      </c>
      <c r="E74" s="92" t="str">
        <f t="shared" si="5"/>
        <v>魔法战士</v>
      </c>
      <c r="F74" s="10">
        <f t="shared" si="6"/>
        <v>4</v>
      </c>
      <c r="G74" s="10" t="str">
        <f t="shared" si="7"/>
        <v>魔法战士4</v>
      </c>
      <c r="H74" s="10" t="str">
        <f ca="1">IF(OR(G74=Player&amp;ProfessionLV,E74=""),COUNTIF(G$3:G74,Player&amp;ProfessionLV)+COUNTIF(E$3:E74,""),"")</f>
        <v/>
      </c>
      <c r="I74" s="11" t="str">
        <f t="shared" si="8"/>
        <v>武器D12</v>
      </c>
    </row>
    <row r="75" spans="2:9" ht="14.25" x14ac:dyDescent="0.2">
      <c r="B75" s="18" t="s">
        <v>779</v>
      </c>
      <c r="C75" s="10">
        <f t="shared" si="9"/>
        <v>92</v>
      </c>
      <c r="D75" s="10" t="s">
        <v>943</v>
      </c>
      <c r="E75" s="92" t="str">
        <f t="shared" si="5"/>
        <v>圣骑士</v>
      </c>
      <c r="F75" s="10">
        <f t="shared" si="6"/>
        <v>4</v>
      </c>
      <c r="G75" s="10" t="str">
        <f t="shared" si="7"/>
        <v>圣骑士4</v>
      </c>
      <c r="H75" s="10" t="str">
        <f ca="1">IF(OR(G75=Player&amp;ProfessionLV,E75=""),COUNTIF(G$3:G75,Player&amp;ProfessionLV)+COUNTIF(E$3:E75,""),"")</f>
        <v/>
      </c>
      <c r="I75" s="11" t="str">
        <f t="shared" si="8"/>
        <v>武器D13</v>
      </c>
    </row>
    <row r="76" spans="2:9" ht="14.25" x14ac:dyDescent="0.2">
      <c r="B76" s="18" t="s">
        <v>780</v>
      </c>
      <c r="C76" s="10">
        <f t="shared" si="9"/>
        <v>93</v>
      </c>
      <c r="D76" s="10" t="s">
        <v>944</v>
      </c>
      <c r="E76" s="92" t="str">
        <f t="shared" si="5"/>
        <v>贤者</v>
      </c>
      <c r="F76" s="10">
        <f t="shared" si="6"/>
        <v>4</v>
      </c>
      <c r="G76" s="10" t="str">
        <f t="shared" si="7"/>
        <v>贤者4</v>
      </c>
      <c r="H76" s="10" t="str">
        <f ca="1">IF(OR(G76=Player&amp;ProfessionLV,E76=""),COUNTIF(G$3:G76,Player&amp;ProfessionLV)+COUNTIF(E$3:E76,""),"")</f>
        <v/>
      </c>
      <c r="I76" s="11" t="str">
        <f t="shared" si="8"/>
        <v>武器D14</v>
      </c>
    </row>
    <row r="77" spans="2:9" ht="14.25" x14ac:dyDescent="0.2">
      <c r="B77" s="18" t="s">
        <v>781</v>
      </c>
      <c r="C77" s="10">
        <f t="shared" si="9"/>
        <v>94</v>
      </c>
      <c r="D77" s="10" t="s">
        <v>945</v>
      </c>
      <c r="E77" s="92" t="str">
        <f t="shared" si="5"/>
        <v>魔物猎人</v>
      </c>
      <c r="F77" s="10">
        <f t="shared" si="6"/>
        <v>4</v>
      </c>
      <c r="G77" s="10" t="str">
        <f t="shared" si="7"/>
        <v>魔物猎人4</v>
      </c>
      <c r="H77" s="10" t="str">
        <f ca="1">IF(OR(G77=Player&amp;ProfessionLV,E77=""),COUNTIF(G$3:G77,Player&amp;ProfessionLV)+COUNTIF(E$3:E77,""),"")</f>
        <v/>
      </c>
      <c r="I77" s="11" t="str">
        <f t="shared" si="8"/>
        <v>武器D15</v>
      </c>
    </row>
    <row r="78" spans="2:9" ht="14.25" x14ac:dyDescent="0.2">
      <c r="B78" s="18" t="s">
        <v>782</v>
      </c>
      <c r="C78" s="10">
        <f t="shared" si="9"/>
        <v>95</v>
      </c>
      <c r="D78" s="10" t="s">
        <v>946</v>
      </c>
      <c r="E78" s="92" t="str">
        <f t="shared" si="5"/>
        <v>海贼</v>
      </c>
      <c r="F78" s="10">
        <f t="shared" si="6"/>
        <v>4</v>
      </c>
      <c r="G78" s="10" t="str">
        <f t="shared" si="7"/>
        <v>海贼4</v>
      </c>
      <c r="H78" s="10" t="str">
        <f ca="1">IF(OR(G78=Player&amp;ProfessionLV,E78=""),COUNTIF(G$3:G78,Player&amp;ProfessionLV)+COUNTIF(E$3:E78,""),"")</f>
        <v/>
      </c>
      <c r="I78" s="11" t="str">
        <f t="shared" si="8"/>
        <v>武器D16</v>
      </c>
    </row>
    <row r="79" spans="2:9" ht="14.25" x14ac:dyDescent="0.2">
      <c r="B79" s="18" t="s">
        <v>783</v>
      </c>
      <c r="C79" s="10">
        <f t="shared" si="9"/>
        <v>96</v>
      </c>
      <c r="D79" s="10" t="s">
        <v>947</v>
      </c>
      <c r="E79" s="92" t="str">
        <f t="shared" si="5"/>
        <v>超级明星</v>
      </c>
      <c r="F79" s="10">
        <f t="shared" si="6"/>
        <v>4</v>
      </c>
      <c r="G79" s="10" t="str">
        <f t="shared" si="7"/>
        <v>超级明星4</v>
      </c>
      <c r="H79" s="10" t="str">
        <f ca="1">IF(OR(G79=Player&amp;ProfessionLV,E79=""),COUNTIF(G$3:G79,Player&amp;ProfessionLV)+COUNTIF(E$3:E79,""),"")</f>
        <v/>
      </c>
      <c r="I79" s="11" t="str">
        <f t="shared" si="8"/>
        <v>武器D17</v>
      </c>
    </row>
    <row r="80" spans="2:9" ht="14.25" x14ac:dyDescent="0.2">
      <c r="B80" s="18" t="s">
        <v>784</v>
      </c>
      <c r="C80" s="10">
        <f t="shared" si="9"/>
        <v>97</v>
      </c>
      <c r="D80" s="10" t="s">
        <v>948</v>
      </c>
      <c r="E80" s="92" t="str">
        <f t="shared" si="5"/>
        <v>天地雷鳴士</v>
      </c>
      <c r="F80" s="10">
        <f t="shared" si="6"/>
        <v>4</v>
      </c>
      <c r="G80" s="10" t="str">
        <f t="shared" si="7"/>
        <v>天地雷鳴士4</v>
      </c>
      <c r="H80" s="10" t="str">
        <f ca="1">IF(OR(G80=Player&amp;ProfessionLV,E80=""),COUNTIF(G$3:G80,Player&amp;ProfessionLV)+COUNTIF(E$3:E80,""),"")</f>
        <v/>
      </c>
      <c r="I80" s="11" t="str">
        <f t="shared" si="8"/>
        <v>武器D18</v>
      </c>
    </row>
    <row r="81" spans="2:9" ht="14.25" x14ac:dyDescent="0.2">
      <c r="B81" s="18" t="s">
        <v>785</v>
      </c>
      <c r="C81" s="10">
        <f t="shared" si="9"/>
        <v>98</v>
      </c>
      <c r="D81" s="10" t="s">
        <v>949</v>
      </c>
      <c r="E81" s="92" t="str">
        <f t="shared" si="5"/>
        <v>神之手</v>
      </c>
      <c r="F81" s="10">
        <f t="shared" si="6"/>
        <v>4</v>
      </c>
      <c r="G81" s="10" t="str">
        <f t="shared" si="7"/>
        <v>神之手4</v>
      </c>
      <c r="H81" s="10" t="str">
        <f ca="1">IF(OR(G81=Player&amp;ProfessionLV,E81=""),COUNTIF(G$3:G81,Player&amp;ProfessionLV)+COUNTIF(E$3:E81,""),"")</f>
        <v/>
      </c>
      <c r="I81" s="11" t="str">
        <f t="shared" si="8"/>
        <v>武器D19</v>
      </c>
    </row>
    <row r="82" spans="2:9" ht="14.25" x14ac:dyDescent="0.2">
      <c r="B82" s="18" t="s">
        <v>786</v>
      </c>
      <c r="C82" s="10">
        <f t="shared" si="9"/>
        <v>99</v>
      </c>
      <c r="D82" s="10" t="s">
        <v>950</v>
      </c>
      <c r="E82" s="92" t="str">
        <f t="shared" si="5"/>
        <v>勇者</v>
      </c>
      <c r="F82" s="10">
        <f t="shared" si="6"/>
        <v>4</v>
      </c>
      <c r="G82" s="10" t="str">
        <f t="shared" si="7"/>
        <v>勇者4</v>
      </c>
      <c r="H82" s="10" t="str">
        <f ca="1">IF(OR(G82=Player&amp;ProfessionLV,E82=""),COUNTIF(G$3:G82,Player&amp;ProfessionLV)+COUNTIF(E$3:E82,""),"")</f>
        <v/>
      </c>
      <c r="I82" s="11" t="str">
        <f t="shared" si="8"/>
        <v>武器D20</v>
      </c>
    </row>
    <row r="83" spans="2:9" x14ac:dyDescent="0.2">
      <c r="B83" s="18" t="s">
        <v>787</v>
      </c>
      <c r="C83" s="10">
        <f t="shared" si="9"/>
        <v>100</v>
      </c>
      <c r="D83" s="10" t="s">
        <v>951</v>
      </c>
      <c r="E83" s="92" t="str">
        <f t="shared" si="5"/>
        <v>战士</v>
      </c>
      <c r="F83" s="10">
        <f t="shared" si="6"/>
        <v>5</v>
      </c>
      <c r="G83" s="10" t="str">
        <f t="shared" si="7"/>
        <v>战士5</v>
      </c>
      <c r="H83" s="10" t="str">
        <f ca="1">IF(OR(G83=Player&amp;ProfessionLV,E83=""),COUNTIF(G$3:G83,Player&amp;ProfessionLV)+COUNTIF(E$3:E83,""),"")</f>
        <v/>
      </c>
      <c r="I83" s="11" t="str">
        <f t="shared" si="8"/>
        <v>武器F1</v>
      </c>
    </row>
    <row r="84" spans="2:9" ht="14.25" x14ac:dyDescent="0.2">
      <c r="B84" s="18" t="s">
        <v>788</v>
      </c>
      <c r="C84" s="10">
        <f t="shared" si="9"/>
        <v>101</v>
      </c>
      <c r="D84" s="10" t="s">
        <v>952</v>
      </c>
      <c r="E84" s="92" t="str">
        <f t="shared" si="5"/>
        <v>武斗家</v>
      </c>
      <c r="F84" s="10">
        <f t="shared" si="6"/>
        <v>5</v>
      </c>
      <c r="G84" s="10" t="str">
        <f t="shared" si="7"/>
        <v>武斗家5</v>
      </c>
      <c r="H84" s="10" t="str">
        <f ca="1">IF(OR(G84=Player&amp;ProfessionLV,E84=""),COUNTIF(G$3:G84,Player&amp;ProfessionLV)+COUNTIF(E$3:E84,""),"")</f>
        <v/>
      </c>
      <c r="I84" s="11" t="str">
        <f t="shared" si="8"/>
        <v>武器F2</v>
      </c>
    </row>
    <row r="85" spans="2:9" ht="14.25" x14ac:dyDescent="0.2">
      <c r="B85" s="18" t="s">
        <v>789</v>
      </c>
      <c r="C85" s="10">
        <f t="shared" si="9"/>
        <v>102</v>
      </c>
      <c r="D85" s="10" t="s">
        <v>953</v>
      </c>
      <c r="E85" s="92" t="str">
        <f t="shared" si="5"/>
        <v/>
      </c>
      <c r="F85" s="10">
        <f t="shared" si="6"/>
        <v>5</v>
      </c>
      <c r="G85" s="10" t="str">
        <f t="shared" si="7"/>
        <v>5</v>
      </c>
      <c r="H85" s="10">
        <f ca="1">IF(OR(G85=Player&amp;ProfessionLV,E85=""),COUNTIF(G$3:G85,Player&amp;ProfessionLV)+COUNTIF(E$3:E85,""),"")</f>
        <v>5</v>
      </c>
      <c r="I85" s="11" t="str">
        <f t="shared" si="8"/>
        <v>武器F3</v>
      </c>
    </row>
    <row r="86" spans="2:9" ht="14.25" x14ac:dyDescent="0.2">
      <c r="B86" s="18" t="s">
        <v>790</v>
      </c>
      <c r="C86" s="10">
        <f t="shared" si="9"/>
        <v>103</v>
      </c>
      <c r="D86" s="10" t="s">
        <v>954</v>
      </c>
      <c r="E86" s="92" t="str">
        <f t="shared" si="5"/>
        <v>僧侣</v>
      </c>
      <c r="F86" s="10">
        <f t="shared" si="6"/>
        <v>5</v>
      </c>
      <c r="G86" s="10" t="str">
        <f t="shared" si="7"/>
        <v>僧侣5</v>
      </c>
      <c r="H86" s="10" t="str">
        <f ca="1">IF(OR(G86=Player&amp;ProfessionLV,E86=""),COUNTIF(G$3:G86,Player&amp;ProfessionLV)+COUNTIF(E$3:E86,""),"")</f>
        <v/>
      </c>
      <c r="I86" s="11" t="str">
        <f t="shared" si="8"/>
        <v>武器F4</v>
      </c>
    </row>
    <row r="87" spans="2:9" ht="14.25" x14ac:dyDescent="0.2">
      <c r="B87" s="18" t="s">
        <v>791</v>
      </c>
      <c r="C87" s="10">
        <f t="shared" si="9"/>
        <v>104</v>
      </c>
      <c r="D87" s="10" t="s">
        <v>955</v>
      </c>
      <c r="E87" s="92" t="str">
        <f t="shared" si="5"/>
        <v>舞师</v>
      </c>
      <c r="F87" s="10">
        <f t="shared" si="6"/>
        <v>5</v>
      </c>
      <c r="G87" s="10" t="str">
        <f t="shared" si="7"/>
        <v>舞师5</v>
      </c>
      <c r="H87" s="10" t="str">
        <f ca="1">IF(OR(G87=Player&amp;ProfessionLV,E87=""),COUNTIF(G$3:G87,Player&amp;ProfessionLV)+COUNTIF(E$3:E87,""),"")</f>
        <v/>
      </c>
      <c r="I87" s="11" t="str">
        <f t="shared" si="8"/>
        <v>武器F5</v>
      </c>
    </row>
    <row r="88" spans="2:9" ht="14.25" x14ac:dyDescent="0.2">
      <c r="B88" s="18" t="s">
        <v>792</v>
      </c>
      <c r="C88" s="10">
        <f t="shared" si="9"/>
        <v>105</v>
      </c>
      <c r="D88" s="10" t="s">
        <v>956</v>
      </c>
      <c r="E88" s="92" t="str">
        <f t="shared" ref="E88:E151" si="10">E68</f>
        <v>盗贼</v>
      </c>
      <c r="F88" s="10">
        <f t="shared" ref="F88:F94" si="11">F68+1</f>
        <v>5</v>
      </c>
      <c r="G88" s="10" t="str">
        <f t="shared" si="7"/>
        <v>盗贼5</v>
      </c>
      <c r="H88" s="10" t="str">
        <f ca="1">IF(OR(G88=Player&amp;ProfessionLV,E88=""),COUNTIF(G$3:G88,Player&amp;ProfessionLV)+COUNTIF(E$3:E88,""),"")</f>
        <v/>
      </c>
      <c r="I88" s="11" t="str">
        <f t="shared" si="8"/>
        <v>武器F6</v>
      </c>
    </row>
    <row r="89" spans="2:9" ht="14.25" x14ac:dyDescent="0.2">
      <c r="B89" s="18" t="s">
        <v>793</v>
      </c>
      <c r="C89" s="10">
        <f t="shared" si="9"/>
        <v>106</v>
      </c>
      <c r="D89" s="10" t="s">
        <v>957</v>
      </c>
      <c r="E89" s="92" t="str">
        <f t="shared" si="10"/>
        <v>养羊师</v>
      </c>
      <c r="F89" s="10">
        <f t="shared" si="11"/>
        <v>5</v>
      </c>
      <c r="G89" s="10" t="str">
        <f t="shared" si="7"/>
        <v>养羊师5</v>
      </c>
      <c r="H89" s="10" t="str">
        <f ca="1">IF(OR(G89=Player&amp;ProfessionLV,E89=""),COUNTIF(G$3:G89,Player&amp;ProfessionLV)+COUNTIF(E$3:E89,""),"")</f>
        <v/>
      </c>
      <c r="I89" s="11" t="str">
        <f t="shared" si="8"/>
        <v>武器F7</v>
      </c>
    </row>
    <row r="90" spans="2:9" ht="14.25" x14ac:dyDescent="0.2">
      <c r="B90" s="18" t="s">
        <v>794</v>
      </c>
      <c r="C90" s="10">
        <f t="shared" si="9"/>
        <v>107</v>
      </c>
      <c r="D90" s="10" t="s">
        <v>958</v>
      </c>
      <c r="E90" s="92" t="str">
        <f t="shared" si="10"/>
        <v>吟游诗人</v>
      </c>
      <c r="F90" s="10">
        <f t="shared" si="11"/>
        <v>5</v>
      </c>
      <c r="G90" s="10" t="str">
        <f t="shared" si="7"/>
        <v>吟游诗人5</v>
      </c>
      <c r="H90" s="10" t="str">
        <f ca="1">IF(OR(G90=Player&amp;ProfessionLV,E90=""),COUNTIF(G$3:G90,Player&amp;ProfessionLV)+COUNTIF(E$3:E90,""),"")</f>
        <v/>
      </c>
      <c r="I90" s="11" t="str">
        <f t="shared" si="8"/>
        <v>武器F8</v>
      </c>
    </row>
    <row r="91" spans="2:9" ht="14.25" x14ac:dyDescent="0.2">
      <c r="B91" s="18" t="s">
        <v>795</v>
      </c>
      <c r="C91" s="10">
        <f t="shared" si="9"/>
        <v>108</v>
      </c>
      <c r="D91" s="10" t="s">
        <v>959</v>
      </c>
      <c r="E91" s="92" t="str">
        <f t="shared" si="10"/>
        <v>滑稽师</v>
      </c>
      <c r="F91" s="10">
        <f t="shared" si="11"/>
        <v>5</v>
      </c>
      <c r="G91" s="10" t="str">
        <f t="shared" si="7"/>
        <v>滑稽师5</v>
      </c>
      <c r="H91" s="10" t="str">
        <f ca="1">IF(OR(G91=Player&amp;ProfessionLV,E91=""),COUNTIF(G$3:G91,Player&amp;ProfessionLV)+COUNTIF(E$3:E91,""),"")</f>
        <v/>
      </c>
      <c r="I91" s="11" t="str">
        <f t="shared" si="8"/>
        <v>武器F9</v>
      </c>
    </row>
    <row r="92" spans="2:9" ht="14.25" x14ac:dyDescent="0.2">
      <c r="B92" s="18" t="s">
        <v>796</v>
      </c>
      <c r="C92" s="10">
        <f t="shared" si="9"/>
        <v>109</v>
      </c>
      <c r="D92" s="10" t="s">
        <v>960</v>
      </c>
      <c r="E92" s="92" t="str">
        <f t="shared" si="10"/>
        <v>水手</v>
      </c>
      <c r="F92" s="10">
        <f t="shared" si="11"/>
        <v>5</v>
      </c>
      <c r="G92" s="10" t="str">
        <f t="shared" si="7"/>
        <v>水手5</v>
      </c>
      <c r="H92" s="10" t="str">
        <f ca="1">IF(OR(G92=Player&amp;ProfessionLV,E92=""),COUNTIF(G$3:G92,Player&amp;ProfessionLV)+COUNTIF(E$3:E92,""),"")</f>
        <v/>
      </c>
      <c r="I92" s="11" t="str">
        <f t="shared" si="8"/>
        <v>武器F10</v>
      </c>
    </row>
    <row r="93" spans="2:9" ht="14.25" x14ac:dyDescent="0.2">
      <c r="B93" s="18" t="s">
        <v>797</v>
      </c>
      <c r="C93" s="10">
        <f t="shared" si="9"/>
        <v>110</v>
      </c>
      <c r="D93" s="10" t="s">
        <v>961</v>
      </c>
      <c r="E93" s="92" t="str">
        <f t="shared" si="10"/>
        <v>战斗大师</v>
      </c>
      <c r="F93" s="10">
        <f t="shared" si="11"/>
        <v>5</v>
      </c>
      <c r="G93" s="10" t="str">
        <f t="shared" si="7"/>
        <v>战斗大师5</v>
      </c>
      <c r="H93" s="10" t="str">
        <f ca="1">IF(OR(G93=Player&amp;ProfessionLV,E93=""),COUNTIF(G$3:G93,Player&amp;ProfessionLV)+COUNTIF(E$3:E93,""),"")</f>
        <v/>
      </c>
      <c r="I93" s="11" t="str">
        <f t="shared" si="8"/>
        <v>武器F11</v>
      </c>
    </row>
    <row r="94" spans="2:9" ht="14.25" x14ac:dyDescent="0.2">
      <c r="B94" s="18" t="s">
        <v>798</v>
      </c>
      <c r="C94" s="10">
        <f t="shared" si="9"/>
        <v>111</v>
      </c>
      <c r="D94" s="10" t="s">
        <v>962</v>
      </c>
      <c r="E94" s="92" t="str">
        <f t="shared" si="10"/>
        <v>魔法战士</v>
      </c>
      <c r="F94" s="10">
        <f t="shared" si="11"/>
        <v>5</v>
      </c>
      <c r="G94" s="10" t="str">
        <f t="shared" si="7"/>
        <v>魔法战士5</v>
      </c>
      <c r="H94" s="10" t="str">
        <f ca="1">IF(OR(G94=Player&amp;ProfessionLV,E94=""),COUNTIF(G$3:G94,Player&amp;ProfessionLV)+COUNTIF(E$3:E94,""),"")</f>
        <v/>
      </c>
      <c r="I94" s="11" t="str">
        <f t="shared" si="8"/>
        <v>武器F12</v>
      </c>
    </row>
    <row r="95" spans="2:9" ht="14.25" x14ac:dyDescent="0.2">
      <c r="B95" s="18" t="s">
        <v>799</v>
      </c>
      <c r="C95" s="10">
        <f t="shared" si="9"/>
        <v>112</v>
      </c>
      <c r="D95" s="10" t="s">
        <v>963</v>
      </c>
      <c r="E95" s="92" t="str">
        <f t="shared" si="10"/>
        <v>圣骑士</v>
      </c>
      <c r="F95" s="10">
        <f>F75+1</f>
        <v>5</v>
      </c>
      <c r="G95" s="10" t="str">
        <f t="shared" si="7"/>
        <v>圣骑士5</v>
      </c>
      <c r="H95" s="10" t="str">
        <f ca="1">IF(OR(G95=Player&amp;ProfessionLV,E95=""),COUNTIF(G$3:G95,Player&amp;ProfessionLV)+COUNTIF(E$3:E95,""),"")</f>
        <v/>
      </c>
      <c r="I95" s="11" t="str">
        <f t="shared" si="8"/>
        <v>武器F13</v>
      </c>
    </row>
    <row r="96" spans="2:9" ht="14.25" x14ac:dyDescent="0.2">
      <c r="B96" s="18" t="s">
        <v>800</v>
      </c>
      <c r="C96" s="10">
        <f t="shared" si="9"/>
        <v>113</v>
      </c>
      <c r="D96" s="10" t="s">
        <v>964</v>
      </c>
      <c r="E96" s="92" t="str">
        <f t="shared" si="10"/>
        <v>贤者</v>
      </c>
      <c r="F96" s="10">
        <f t="shared" ref="F96:F159" si="12">F76+1</f>
        <v>5</v>
      </c>
      <c r="G96" s="10" t="str">
        <f t="shared" si="7"/>
        <v>贤者5</v>
      </c>
      <c r="H96" s="10" t="str">
        <f ca="1">IF(OR(G96=Player&amp;ProfessionLV,E96=""),COUNTIF(G$3:G96,Player&amp;ProfessionLV)+COUNTIF(E$3:E96,""),"")</f>
        <v/>
      </c>
      <c r="I96" s="11" t="str">
        <f t="shared" si="8"/>
        <v>武器F14</v>
      </c>
    </row>
    <row r="97" spans="2:9" ht="14.25" x14ac:dyDescent="0.2">
      <c r="B97" s="18" t="s">
        <v>801</v>
      </c>
      <c r="C97" s="10">
        <f t="shared" si="9"/>
        <v>114</v>
      </c>
      <c r="D97" s="10" t="s">
        <v>965</v>
      </c>
      <c r="E97" s="92" t="str">
        <f t="shared" si="10"/>
        <v>魔物猎人</v>
      </c>
      <c r="F97" s="10">
        <f t="shared" si="12"/>
        <v>5</v>
      </c>
      <c r="G97" s="10" t="str">
        <f t="shared" si="7"/>
        <v>魔物猎人5</v>
      </c>
      <c r="H97" s="10" t="str">
        <f ca="1">IF(OR(G97=Player&amp;ProfessionLV,E97=""),COUNTIF(G$3:G97,Player&amp;ProfessionLV)+COUNTIF(E$3:E97,""),"")</f>
        <v/>
      </c>
      <c r="I97" s="11" t="str">
        <f t="shared" si="8"/>
        <v>武器F15</v>
      </c>
    </row>
    <row r="98" spans="2:9" ht="14.25" x14ac:dyDescent="0.2">
      <c r="B98" s="18" t="s">
        <v>802</v>
      </c>
      <c r="C98" s="10">
        <f t="shared" si="9"/>
        <v>115</v>
      </c>
      <c r="D98" s="10" t="s">
        <v>966</v>
      </c>
      <c r="E98" s="92" t="str">
        <f t="shared" si="10"/>
        <v>海贼</v>
      </c>
      <c r="F98" s="10">
        <f t="shared" si="12"/>
        <v>5</v>
      </c>
      <c r="G98" s="10" t="str">
        <f t="shared" si="7"/>
        <v>海贼5</v>
      </c>
      <c r="H98" s="10" t="str">
        <f ca="1">IF(OR(G98=Player&amp;ProfessionLV,E98=""),COUNTIF(G$3:G98,Player&amp;ProfessionLV)+COUNTIF(E$3:E98,""),"")</f>
        <v/>
      </c>
      <c r="I98" s="11" t="str">
        <f t="shared" si="8"/>
        <v>武器F16</v>
      </c>
    </row>
    <row r="99" spans="2:9" ht="14.25" x14ac:dyDescent="0.2">
      <c r="B99" s="18" t="s">
        <v>803</v>
      </c>
      <c r="C99" s="10">
        <f t="shared" si="9"/>
        <v>116</v>
      </c>
      <c r="D99" s="10" t="s">
        <v>967</v>
      </c>
      <c r="E99" s="92" t="str">
        <f t="shared" si="10"/>
        <v>超级明星</v>
      </c>
      <c r="F99" s="10">
        <f t="shared" si="12"/>
        <v>5</v>
      </c>
      <c r="G99" s="10" t="str">
        <f t="shared" si="7"/>
        <v>超级明星5</v>
      </c>
      <c r="H99" s="10" t="str">
        <f ca="1">IF(OR(G99=Player&amp;ProfessionLV,E99=""),COUNTIF(G$3:G99,Player&amp;ProfessionLV)+COUNTIF(E$3:E99,""),"")</f>
        <v/>
      </c>
      <c r="I99" s="11" t="str">
        <f t="shared" si="8"/>
        <v>武器F17</v>
      </c>
    </row>
    <row r="100" spans="2:9" ht="14.25" x14ac:dyDescent="0.2">
      <c r="B100" s="18" t="s">
        <v>804</v>
      </c>
      <c r="C100" s="10">
        <f t="shared" si="9"/>
        <v>117</v>
      </c>
      <c r="D100" s="10" t="s">
        <v>968</v>
      </c>
      <c r="E100" s="92" t="str">
        <f t="shared" si="10"/>
        <v>天地雷鳴士</v>
      </c>
      <c r="F100" s="10">
        <f t="shared" si="12"/>
        <v>5</v>
      </c>
      <c r="G100" s="10" t="str">
        <f t="shared" si="7"/>
        <v>天地雷鳴士5</v>
      </c>
      <c r="H100" s="10" t="str">
        <f ca="1">IF(OR(G100=Player&amp;ProfessionLV,E100=""),COUNTIF(G$3:G100,Player&amp;ProfessionLV)+COUNTIF(E$3:E100,""),"")</f>
        <v/>
      </c>
      <c r="I100" s="11" t="str">
        <f t="shared" si="8"/>
        <v>武器F18</v>
      </c>
    </row>
    <row r="101" spans="2:9" ht="14.25" x14ac:dyDescent="0.2">
      <c r="B101" s="18" t="s">
        <v>805</v>
      </c>
      <c r="C101" s="10">
        <f t="shared" si="9"/>
        <v>118</v>
      </c>
      <c r="D101" s="10" t="s">
        <v>969</v>
      </c>
      <c r="E101" s="92" t="str">
        <f t="shared" si="10"/>
        <v>神之手</v>
      </c>
      <c r="F101" s="10">
        <f t="shared" si="12"/>
        <v>5</v>
      </c>
      <c r="G101" s="10" t="str">
        <f t="shared" si="7"/>
        <v>神之手5</v>
      </c>
      <c r="H101" s="10" t="str">
        <f ca="1">IF(OR(G101=Player&amp;ProfessionLV,E101=""),COUNTIF(G$3:G101,Player&amp;ProfessionLV)+COUNTIF(E$3:E101,""),"")</f>
        <v/>
      </c>
      <c r="I101" s="11" t="str">
        <f t="shared" si="8"/>
        <v>武器F19</v>
      </c>
    </row>
    <row r="102" spans="2:9" ht="14.25" x14ac:dyDescent="0.2">
      <c r="B102" s="18" t="s">
        <v>806</v>
      </c>
      <c r="C102" s="10">
        <f t="shared" si="9"/>
        <v>119</v>
      </c>
      <c r="D102" s="10" t="s">
        <v>970</v>
      </c>
      <c r="E102" s="92" t="str">
        <f t="shared" si="10"/>
        <v>勇者</v>
      </c>
      <c r="F102" s="10">
        <f t="shared" si="12"/>
        <v>5</v>
      </c>
      <c r="G102" s="10" t="str">
        <f t="shared" si="7"/>
        <v>勇者5</v>
      </c>
      <c r="H102" s="10" t="str">
        <f ca="1">IF(OR(G102=Player&amp;ProfessionLV,E102=""),COUNTIF(G$3:G102,Player&amp;ProfessionLV)+COUNTIF(E$3:E102,""),"")</f>
        <v/>
      </c>
      <c r="I102" s="11" t="str">
        <f t="shared" si="8"/>
        <v>武器F20</v>
      </c>
    </row>
    <row r="103" spans="2:9" x14ac:dyDescent="0.2">
      <c r="B103" s="18" t="s">
        <v>807</v>
      </c>
      <c r="C103" s="10">
        <f t="shared" si="9"/>
        <v>120</v>
      </c>
      <c r="D103" s="10" t="s">
        <v>971</v>
      </c>
      <c r="E103" s="92" t="str">
        <f t="shared" si="10"/>
        <v>战士</v>
      </c>
      <c r="F103" s="10">
        <f t="shared" si="12"/>
        <v>6</v>
      </c>
      <c r="G103" s="10" t="str">
        <f t="shared" si="7"/>
        <v>战士6</v>
      </c>
      <c r="H103" s="10" t="str">
        <f ca="1">IF(OR(G103=Player&amp;ProfessionLV,E103=""),COUNTIF(G$3:G103,Player&amp;ProfessionLV)+COUNTIF(E$3:E103,""),"")</f>
        <v/>
      </c>
      <c r="I103" s="11" t="str">
        <f t="shared" si="8"/>
        <v>武器G1</v>
      </c>
    </row>
    <row r="104" spans="2:9" ht="14.25" x14ac:dyDescent="0.2">
      <c r="B104" s="18" t="s">
        <v>808</v>
      </c>
      <c r="C104" s="10">
        <f t="shared" si="9"/>
        <v>121</v>
      </c>
      <c r="D104" s="10" t="s">
        <v>972</v>
      </c>
      <c r="E104" s="92" t="str">
        <f t="shared" si="10"/>
        <v>武斗家</v>
      </c>
      <c r="F104" s="10">
        <f t="shared" si="12"/>
        <v>6</v>
      </c>
      <c r="G104" s="10" t="str">
        <f t="shared" si="7"/>
        <v>武斗家6</v>
      </c>
      <c r="H104" s="10" t="str">
        <f ca="1">IF(OR(G104=Player&amp;ProfessionLV,E104=""),COUNTIF(G$3:G104,Player&amp;ProfessionLV)+COUNTIF(E$3:E104,""),"")</f>
        <v/>
      </c>
      <c r="I104" s="11" t="str">
        <f t="shared" si="8"/>
        <v>武器G2</v>
      </c>
    </row>
    <row r="105" spans="2:9" ht="14.25" x14ac:dyDescent="0.2">
      <c r="B105" s="18" t="s">
        <v>809</v>
      </c>
      <c r="C105" s="10">
        <f t="shared" si="9"/>
        <v>122</v>
      </c>
      <c r="D105" s="10" t="s">
        <v>973</v>
      </c>
      <c r="E105" s="92" t="str">
        <f t="shared" si="10"/>
        <v/>
      </c>
      <c r="F105" s="10">
        <f t="shared" si="12"/>
        <v>6</v>
      </c>
      <c r="G105" s="10" t="str">
        <f t="shared" si="7"/>
        <v>6</v>
      </c>
      <c r="H105" s="10">
        <f ca="1">IF(OR(G105=Player&amp;ProfessionLV,E105=""),COUNTIF(G$3:G105,Player&amp;ProfessionLV)+COUNTIF(E$3:E105,""),"")</f>
        <v>6</v>
      </c>
      <c r="I105" s="11" t="str">
        <f t="shared" si="8"/>
        <v>武器G3</v>
      </c>
    </row>
    <row r="106" spans="2:9" ht="14.25" x14ac:dyDescent="0.2">
      <c r="B106" s="18" t="s">
        <v>810</v>
      </c>
      <c r="C106" s="10">
        <f t="shared" si="9"/>
        <v>123</v>
      </c>
      <c r="D106" s="10" t="s">
        <v>974</v>
      </c>
      <c r="E106" s="92" t="str">
        <f t="shared" si="10"/>
        <v>僧侣</v>
      </c>
      <c r="F106" s="10">
        <f t="shared" si="12"/>
        <v>6</v>
      </c>
      <c r="G106" s="10" t="str">
        <f t="shared" si="7"/>
        <v>僧侣6</v>
      </c>
      <c r="H106" s="10" t="str">
        <f ca="1">IF(OR(G106=Player&amp;ProfessionLV,E106=""),COUNTIF(G$3:G106,Player&amp;ProfessionLV)+COUNTIF(E$3:E106,""),"")</f>
        <v/>
      </c>
      <c r="I106" s="11" t="str">
        <f t="shared" si="8"/>
        <v>武器G4</v>
      </c>
    </row>
    <row r="107" spans="2:9" ht="14.25" x14ac:dyDescent="0.2">
      <c r="B107" s="18" t="s">
        <v>811</v>
      </c>
      <c r="C107" s="10">
        <f t="shared" si="9"/>
        <v>124</v>
      </c>
      <c r="D107" s="10" t="s">
        <v>975</v>
      </c>
      <c r="E107" s="92" t="str">
        <f t="shared" si="10"/>
        <v>舞师</v>
      </c>
      <c r="F107" s="10">
        <f t="shared" si="12"/>
        <v>6</v>
      </c>
      <c r="G107" s="10" t="str">
        <f t="shared" si="7"/>
        <v>舞师6</v>
      </c>
      <c r="H107" s="10" t="str">
        <f ca="1">IF(OR(G107=Player&amp;ProfessionLV,E107=""),COUNTIF(G$3:G107,Player&amp;ProfessionLV)+COUNTIF(E$3:E107,""),"")</f>
        <v/>
      </c>
      <c r="I107" s="11" t="str">
        <f t="shared" si="8"/>
        <v>武器G5</v>
      </c>
    </row>
    <row r="108" spans="2:9" ht="14.25" x14ac:dyDescent="0.2">
      <c r="B108" s="18" t="s">
        <v>812</v>
      </c>
      <c r="C108" s="10">
        <f t="shared" si="9"/>
        <v>125</v>
      </c>
      <c r="D108" s="10" t="s">
        <v>976</v>
      </c>
      <c r="E108" s="92" t="str">
        <f t="shared" si="10"/>
        <v>盗贼</v>
      </c>
      <c r="F108" s="10">
        <f t="shared" si="12"/>
        <v>6</v>
      </c>
      <c r="G108" s="10" t="str">
        <f t="shared" si="7"/>
        <v>盗贼6</v>
      </c>
      <c r="H108" s="10" t="str">
        <f ca="1">IF(OR(G108=Player&amp;ProfessionLV,E108=""),COUNTIF(G$3:G108,Player&amp;ProfessionLV)+COUNTIF(E$3:E108,""),"")</f>
        <v/>
      </c>
      <c r="I108" s="11" t="str">
        <f t="shared" si="8"/>
        <v>武器G6</v>
      </c>
    </row>
    <row r="109" spans="2:9" ht="14.25" x14ac:dyDescent="0.2">
      <c r="B109" s="18" t="s">
        <v>813</v>
      </c>
      <c r="C109" s="10">
        <f t="shared" si="9"/>
        <v>126</v>
      </c>
      <c r="D109" s="10" t="s">
        <v>977</v>
      </c>
      <c r="E109" s="92" t="str">
        <f t="shared" si="10"/>
        <v>养羊师</v>
      </c>
      <c r="F109" s="10">
        <f t="shared" si="12"/>
        <v>6</v>
      </c>
      <c r="G109" s="10" t="str">
        <f t="shared" si="7"/>
        <v>养羊师6</v>
      </c>
      <c r="H109" s="10" t="str">
        <f ca="1">IF(OR(G109=Player&amp;ProfessionLV,E109=""),COUNTIF(G$3:G109,Player&amp;ProfessionLV)+COUNTIF(E$3:E109,""),"")</f>
        <v/>
      </c>
      <c r="I109" s="11" t="str">
        <f t="shared" si="8"/>
        <v>武器G7</v>
      </c>
    </row>
    <row r="110" spans="2:9" ht="14.25" x14ac:dyDescent="0.2">
      <c r="B110" s="18" t="s">
        <v>814</v>
      </c>
      <c r="C110" s="10">
        <f t="shared" si="9"/>
        <v>127</v>
      </c>
      <c r="D110" s="10" t="s">
        <v>978</v>
      </c>
      <c r="E110" s="92" t="str">
        <f t="shared" si="10"/>
        <v>吟游诗人</v>
      </c>
      <c r="F110" s="10">
        <f t="shared" si="12"/>
        <v>6</v>
      </c>
      <c r="G110" s="10" t="str">
        <f t="shared" si="7"/>
        <v>吟游诗人6</v>
      </c>
      <c r="H110" s="10" t="str">
        <f ca="1">IF(OR(G110=Player&amp;ProfessionLV,E110=""),COUNTIF(G$3:G110,Player&amp;ProfessionLV)+COUNTIF(E$3:E110,""),"")</f>
        <v/>
      </c>
      <c r="I110" s="11" t="str">
        <f t="shared" si="8"/>
        <v>武器G8</v>
      </c>
    </row>
    <row r="111" spans="2:9" ht="14.25" x14ac:dyDescent="0.2">
      <c r="B111" s="18" t="s">
        <v>815</v>
      </c>
      <c r="C111" s="10">
        <f t="shared" si="9"/>
        <v>128</v>
      </c>
      <c r="D111" s="10" t="s">
        <v>979</v>
      </c>
      <c r="E111" s="92" t="str">
        <f t="shared" si="10"/>
        <v>滑稽师</v>
      </c>
      <c r="F111" s="10">
        <f t="shared" si="12"/>
        <v>6</v>
      </c>
      <c r="G111" s="10" t="str">
        <f t="shared" si="7"/>
        <v>滑稽师6</v>
      </c>
      <c r="H111" s="10" t="str">
        <f ca="1">IF(OR(G111=Player&amp;ProfessionLV,E111=""),COUNTIF(G$3:G111,Player&amp;ProfessionLV)+COUNTIF(E$3:E111,""),"")</f>
        <v/>
      </c>
      <c r="I111" s="11" t="str">
        <f t="shared" si="8"/>
        <v>武器G9</v>
      </c>
    </row>
    <row r="112" spans="2:9" ht="14.25" x14ac:dyDescent="0.2">
      <c r="B112" s="18" t="s">
        <v>816</v>
      </c>
      <c r="C112" s="10">
        <f t="shared" si="9"/>
        <v>129</v>
      </c>
      <c r="D112" s="10" t="s">
        <v>980</v>
      </c>
      <c r="E112" s="92" t="str">
        <f t="shared" si="10"/>
        <v>水手</v>
      </c>
      <c r="F112" s="10">
        <f t="shared" si="12"/>
        <v>6</v>
      </c>
      <c r="G112" s="10" t="str">
        <f t="shared" si="7"/>
        <v>水手6</v>
      </c>
      <c r="H112" s="10" t="str">
        <f ca="1">IF(OR(G112=Player&amp;ProfessionLV,E112=""),COUNTIF(G$3:G112,Player&amp;ProfessionLV)+COUNTIF(E$3:E112,""),"")</f>
        <v/>
      </c>
      <c r="I112" s="11" t="str">
        <f t="shared" si="8"/>
        <v>武器G10</v>
      </c>
    </row>
    <row r="113" spans="2:9" ht="14.25" x14ac:dyDescent="0.2">
      <c r="B113" s="18" t="s">
        <v>817</v>
      </c>
      <c r="C113" s="10">
        <f t="shared" si="9"/>
        <v>130</v>
      </c>
      <c r="D113" s="10" t="s">
        <v>981</v>
      </c>
      <c r="E113" s="92" t="str">
        <f t="shared" si="10"/>
        <v>战斗大师</v>
      </c>
      <c r="F113" s="10">
        <f t="shared" si="12"/>
        <v>6</v>
      </c>
      <c r="G113" s="10" t="str">
        <f t="shared" si="7"/>
        <v>战斗大师6</v>
      </c>
      <c r="H113" s="10" t="str">
        <f ca="1">IF(OR(G113=Player&amp;ProfessionLV,E113=""),COUNTIF(G$3:G113,Player&amp;ProfessionLV)+COUNTIF(E$3:E113,""),"")</f>
        <v/>
      </c>
      <c r="I113" s="11" t="str">
        <f t="shared" si="8"/>
        <v>武器G11</v>
      </c>
    </row>
    <row r="114" spans="2:9" ht="14.25" x14ac:dyDescent="0.2">
      <c r="B114" s="18" t="s">
        <v>818</v>
      </c>
      <c r="C114" s="10">
        <f t="shared" si="9"/>
        <v>131</v>
      </c>
      <c r="D114" s="10" t="s">
        <v>982</v>
      </c>
      <c r="E114" s="92" t="str">
        <f t="shared" si="10"/>
        <v>魔法战士</v>
      </c>
      <c r="F114" s="10">
        <f t="shared" si="12"/>
        <v>6</v>
      </c>
      <c r="G114" s="10" t="str">
        <f t="shared" si="7"/>
        <v>魔法战士6</v>
      </c>
      <c r="H114" s="10" t="str">
        <f ca="1">IF(OR(G114=Player&amp;ProfessionLV,E114=""),COUNTIF(G$3:G114,Player&amp;ProfessionLV)+COUNTIF(E$3:E114,""),"")</f>
        <v/>
      </c>
      <c r="I114" s="11" t="str">
        <f t="shared" si="8"/>
        <v>武器G12</v>
      </c>
    </row>
    <row r="115" spans="2:9" ht="14.25" x14ac:dyDescent="0.2">
      <c r="B115" s="18" t="s">
        <v>819</v>
      </c>
      <c r="C115" s="10">
        <f t="shared" si="9"/>
        <v>132</v>
      </c>
      <c r="D115" s="10" t="s">
        <v>983</v>
      </c>
      <c r="E115" s="92" t="str">
        <f t="shared" si="10"/>
        <v>圣骑士</v>
      </c>
      <c r="F115" s="10">
        <f t="shared" si="12"/>
        <v>6</v>
      </c>
      <c r="G115" s="10" t="str">
        <f t="shared" si="7"/>
        <v>圣骑士6</v>
      </c>
      <c r="H115" s="10" t="str">
        <f ca="1">IF(OR(G115=Player&amp;ProfessionLV,E115=""),COUNTIF(G$3:G115,Player&amp;ProfessionLV)+COUNTIF(E$3:E115,""),"")</f>
        <v/>
      </c>
      <c r="I115" s="11" t="str">
        <f t="shared" si="8"/>
        <v>武器G13</v>
      </c>
    </row>
    <row r="116" spans="2:9" ht="14.25" x14ac:dyDescent="0.2">
      <c r="B116" s="18" t="s">
        <v>820</v>
      </c>
      <c r="C116" s="10">
        <f t="shared" si="9"/>
        <v>133</v>
      </c>
      <c r="D116" s="10" t="s">
        <v>984</v>
      </c>
      <c r="E116" s="92" t="str">
        <f t="shared" si="10"/>
        <v>贤者</v>
      </c>
      <c r="F116" s="10">
        <f t="shared" si="12"/>
        <v>6</v>
      </c>
      <c r="G116" s="10" t="str">
        <f t="shared" si="7"/>
        <v>贤者6</v>
      </c>
      <c r="H116" s="10" t="str">
        <f ca="1">IF(OR(G116=Player&amp;ProfessionLV,E116=""),COUNTIF(G$3:G116,Player&amp;ProfessionLV)+COUNTIF(E$3:E116,""),"")</f>
        <v/>
      </c>
      <c r="I116" s="11" t="str">
        <f t="shared" si="8"/>
        <v>武器G14</v>
      </c>
    </row>
    <row r="117" spans="2:9" ht="14.25" x14ac:dyDescent="0.2">
      <c r="B117" s="18" t="s">
        <v>821</v>
      </c>
      <c r="C117" s="10">
        <f t="shared" si="9"/>
        <v>134</v>
      </c>
      <c r="D117" s="10" t="s">
        <v>985</v>
      </c>
      <c r="E117" s="92" t="str">
        <f t="shared" si="10"/>
        <v>魔物猎人</v>
      </c>
      <c r="F117" s="10">
        <f t="shared" si="12"/>
        <v>6</v>
      </c>
      <c r="G117" s="10" t="str">
        <f t="shared" si="7"/>
        <v>魔物猎人6</v>
      </c>
      <c r="H117" s="10" t="str">
        <f ca="1">IF(OR(G117=Player&amp;ProfessionLV,E117=""),COUNTIF(G$3:G117,Player&amp;ProfessionLV)+COUNTIF(E$3:E117,""),"")</f>
        <v/>
      </c>
      <c r="I117" s="11" t="str">
        <f t="shared" si="8"/>
        <v>武器G15</v>
      </c>
    </row>
    <row r="118" spans="2:9" ht="14.25" x14ac:dyDescent="0.2">
      <c r="B118" s="18" t="s">
        <v>822</v>
      </c>
      <c r="C118" s="10">
        <f t="shared" si="9"/>
        <v>135</v>
      </c>
      <c r="D118" s="10" t="s">
        <v>986</v>
      </c>
      <c r="E118" s="92" t="str">
        <f t="shared" si="10"/>
        <v>海贼</v>
      </c>
      <c r="F118" s="10">
        <f t="shared" si="12"/>
        <v>6</v>
      </c>
      <c r="G118" s="10" t="str">
        <f t="shared" si="7"/>
        <v>海贼6</v>
      </c>
      <c r="H118" s="10" t="str">
        <f ca="1">IF(OR(G118=Player&amp;ProfessionLV,E118=""),COUNTIF(G$3:G118,Player&amp;ProfessionLV)+COUNTIF(E$3:E118,""),"")</f>
        <v/>
      </c>
      <c r="I118" s="11" t="str">
        <f t="shared" si="8"/>
        <v>武器G16</v>
      </c>
    </row>
    <row r="119" spans="2:9" ht="14.25" x14ac:dyDescent="0.2">
      <c r="B119" s="18" t="s">
        <v>823</v>
      </c>
      <c r="C119" s="10">
        <f t="shared" si="9"/>
        <v>136</v>
      </c>
      <c r="D119" s="10" t="s">
        <v>987</v>
      </c>
      <c r="E119" s="92" t="str">
        <f t="shared" si="10"/>
        <v>超级明星</v>
      </c>
      <c r="F119" s="10">
        <f t="shared" si="12"/>
        <v>6</v>
      </c>
      <c r="G119" s="10" t="str">
        <f t="shared" si="7"/>
        <v>超级明星6</v>
      </c>
      <c r="H119" s="10" t="str">
        <f ca="1">IF(OR(G119=Player&amp;ProfessionLV,E119=""),COUNTIF(G$3:G119,Player&amp;ProfessionLV)+COUNTIF(E$3:E119,""),"")</f>
        <v/>
      </c>
      <c r="I119" s="11" t="str">
        <f t="shared" si="8"/>
        <v>武器G17</v>
      </c>
    </row>
    <row r="120" spans="2:9" ht="14.25" x14ac:dyDescent="0.2">
      <c r="B120" s="18" t="s">
        <v>824</v>
      </c>
      <c r="C120" s="10">
        <f t="shared" si="9"/>
        <v>137</v>
      </c>
      <c r="D120" s="10" t="s">
        <v>988</v>
      </c>
      <c r="E120" s="92" t="str">
        <f t="shared" si="10"/>
        <v>天地雷鳴士</v>
      </c>
      <c r="F120" s="10">
        <f t="shared" si="12"/>
        <v>6</v>
      </c>
      <c r="G120" s="10" t="str">
        <f t="shared" si="7"/>
        <v>天地雷鳴士6</v>
      </c>
      <c r="H120" s="10" t="str">
        <f ca="1">IF(OR(G120=Player&amp;ProfessionLV,E120=""),COUNTIF(G$3:G120,Player&amp;ProfessionLV)+COUNTIF(E$3:E120,""),"")</f>
        <v/>
      </c>
      <c r="I120" s="11" t="str">
        <f t="shared" si="8"/>
        <v>武器G18</v>
      </c>
    </row>
    <row r="121" spans="2:9" ht="14.25" x14ac:dyDescent="0.2">
      <c r="B121" s="18" t="s">
        <v>825</v>
      </c>
      <c r="C121" s="10">
        <f t="shared" si="9"/>
        <v>138</v>
      </c>
      <c r="D121" s="10" t="s">
        <v>989</v>
      </c>
      <c r="E121" s="92" t="str">
        <f t="shared" si="10"/>
        <v>神之手</v>
      </c>
      <c r="F121" s="10">
        <f t="shared" si="12"/>
        <v>6</v>
      </c>
      <c r="G121" s="10" t="str">
        <f t="shared" si="7"/>
        <v>神之手6</v>
      </c>
      <c r="H121" s="10" t="str">
        <f ca="1">IF(OR(G121=Player&amp;ProfessionLV,E121=""),COUNTIF(G$3:G121,Player&amp;ProfessionLV)+COUNTIF(E$3:E121,""),"")</f>
        <v/>
      </c>
      <c r="I121" s="11" t="str">
        <f t="shared" si="8"/>
        <v>武器G19</v>
      </c>
    </row>
    <row r="122" spans="2:9" ht="14.25" x14ac:dyDescent="0.2">
      <c r="B122" s="18" t="s">
        <v>826</v>
      </c>
      <c r="C122" s="10">
        <f t="shared" si="9"/>
        <v>139</v>
      </c>
      <c r="D122" s="10" t="s">
        <v>990</v>
      </c>
      <c r="E122" s="92" t="str">
        <f t="shared" si="10"/>
        <v>勇者</v>
      </c>
      <c r="F122" s="10">
        <f t="shared" si="12"/>
        <v>6</v>
      </c>
      <c r="G122" s="10" t="str">
        <f t="shared" si="7"/>
        <v>勇者6</v>
      </c>
      <c r="H122" s="10" t="str">
        <f ca="1">IF(OR(G122=Player&amp;ProfessionLV,E122=""),COUNTIF(G$3:G122,Player&amp;ProfessionLV)+COUNTIF(E$3:E122,""),"")</f>
        <v/>
      </c>
      <c r="I122" s="11" t="str">
        <f t="shared" si="8"/>
        <v>武器G20</v>
      </c>
    </row>
    <row r="123" spans="2:9" x14ac:dyDescent="0.2">
      <c r="B123" s="18" t="s">
        <v>827</v>
      </c>
      <c r="C123" s="10">
        <f t="shared" si="9"/>
        <v>140</v>
      </c>
      <c r="D123" s="10" t="s">
        <v>991</v>
      </c>
      <c r="E123" s="92" t="str">
        <f t="shared" si="10"/>
        <v>战士</v>
      </c>
      <c r="F123" s="10">
        <f t="shared" si="12"/>
        <v>7</v>
      </c>
      <c r="G123" s="10" t="str">
        <f t="shared" si="7"/>
        <v>战士7</v>
      </c>
      <c r="H123" s="10" t="str">
        <f ca="1">IF(OR(G123=Player&amp;ProfessionLV,E123=""),COUNTIF(G$3:G123,Player&amp;ProfessionLV)+COUNTIF(E$3:E123,""),"")</f>
        <v/>
      </c>
      <c r="I123" s="11" t="str">
        <f t="shared" si="8"/>
        <v>武器H1</v>
      </c>
    </row>
    <row r="124" spans="2:9" ht="14.25" x14ac:dyDescent="0.2">
      <c r="B124" s="18" t="s">
        <v>828</v>
      </c>
      <c r="C124" s="10">
        <f t="shared" si="9"/>
        <v>141</v>
      </c>
      <c r="D124" s="10" t="s">
        <v>992</v>
      </c>
      <c r="E124" s="92" t="str">
        <f t="shared" si="10"/>
        <v>武斗家</v>
      </c>
      <c r="F124" s="10">
        <f t="shared" si="12"/>
        <v>7</v>
      </c>
      <c r="G124" s="10" t="str">
        <f t="shared" si="7"/>
        <v>武斗家7</v>
      </c>
      <c r="H124" s="10" t="str">
        <f ca="1">IF(OR(G124=Player&amp;ProfessionLV,E124=""),COUNTIF(G$3:G124,Player&amp;ProfessionLV)+COUNTIF(E$3:E124,""),"")</f>
        <v/>
      </c>
      <c r="I124" s="11" t="str">
        <f t="shared" si="8"/>
        <v>武器H2</v>
      </c>
    </row>
    <row r="125" spans="2:9" ht="14.25" x14ac:dyDescent="0.2">
      <c r="B125" s="18" t="s">
        <v>829</v>
      </c>
      <c r="C125" s="10">
        <f t="shared" si="9"/>
        <v>142</v>
      </c>
      <c r="D125" s="10" t="s">
        <v>993</v>
      </c>
      <c r="E125" s="92" t="str">
        <f t="shared" si="10"/>
        <v/>
      </c>
      <c r="F125" s="10">
        <f t="shared" si="12"/>
        <v>7</v>
      </c>
      <c r="G125" s="10" t="str">
        <f t="shared" si="7"/>
        <v>7</v>
      </c>
      <c r="H125" s="10">
        <f ca="1">IF(OR(G125=Player&amp;ProfessionLV,E125=""),COUNTIF(G$3:G125,Player&amp;ProfessionLV)+COUNTIF(E$3:E125,""),"")</f>
        <v>7</v>
      </c>
      <c r="I125" s="11" t="str">
        <f t="shared" si="8"/>
        <v>武器H3</v>
      </c>
    </row>
    <row r="126" spans="2:9" ht="14.25" x14ac:dyDescent="0.2">
      <c r="B126" s="18" t="s">
        <v>830</v>
      </c>
      <c r="C126" s="10">
        <f t="shared" si="9"/>
        <v>143</v>
      </c>
      <c r="D126" s="10" t="s">
        <v>994</v>
      </c>
      <c r="E126" s="92" t="str">
        <f t="shared" si="10"/>
        <v>僧侣</v>
      </c>
      <c r="F126" s="10">
        <f t="shared" si="12"/>
        <v>7</v>
      </c>
      <c r="G126" s="10" t="str">
        <f t="shared" si="7"/>
        <v>僧侣7</v>
      </c>
      <c r="H126" s="10" t="str">
        <f ca="1">IF(OR(G126=Player&amp;ProfessionLV,E126=""),COUNTIF(G$3:G126,Player&amp;ProfessionLV)+COUNTIF(E$3:E126,""),"")</f>
        <v/>
      </c>
      <c r="I126" s="11" t="str">
        <f t="shared" si="8"/>
        <v>武器H4</v>
      </c>
    </row>
    <row r="127" spans="2:9" ht="14.25" x14ac:dyDescent="0.2">
      <c r="B127" s="18" t="s">
        <v>831</v>
      </c>
      <c r="C127" s="10">
        <f t="shared" si="9"/>
        <v>144</v>
      </c>
      <c r="D127" s="10" t="s">
        <v>995</v>
      </c>
      <c r="E127" s="92" t="str">
        <f t="shared" si="10"/>
        <v>舞师</v>
      </c>
      <c r="F127" s="10">
        <f t="shared" si="12"/>
        <v>7</v>
      </c>
      <c r="G127" s="10" t="str">
        <f t="shared" si="7"/>
        <v>舞师7</v>
      </c>
      <c r="H127" s="10" t="str">
        <f ca="1">IF(OR(G127=Player&amp;ProfessionLV,E127=""),COUNTIF(G$3:G127,Player&amp;ProfessionLV)+COUNTIF(E$3:E127,""),"")</f>
        <v/>
      </c>
      <c r="I127" s="11" t="str">
        <f t="shared" si="8"/>
        <v>武器H5</v>
      </c>
    </row>
    <row r="128" spans="2:9" ht="14.25" x14ac:dyDescent="0.2">
      <c r="B128" s="18" t="s">
        <v>832</v>
      </c>
      <c r="C128" s="10">
        <f t="shared" si="9"/>
        <v>145</v>
      </c>
      <c r="D128" s="10" t="s">
        <v>996</v>
      </c>
      <c r="E128" s="92" t="str">
        <f t="shared" si="10"/>
        <v>盗贼</v>
      </c>
      <c r="F128" s="10">
        <f t="shared" si="12"/>
        <v>7</v>
      </c>
      <c r="G128" s="10" t="str">
        <f t="shared" si="7"/>
        <v>盗贼7</v>
      </c>
      <c r="H128" s="10" t="str">
        <f ca="1">IF(OR(G128=Player&amp;ProfessionLV,E128=""),COUNTIF(G$3:G128,Player&amp;ProfessionLV)+COUNTIF(E$3:E128,""),"")</f>
        <v/>
      </c>
      <c r="I128" s="11" t="str">
        <f t="shared" si="8"/>
        <v>武器H6</v>
      </c>
    </row>
    <row r="129" spans="2:9" ht="14.25" x14ac:dyDescent="0.2">
      <c r="B129" s="18" t="s">
        <v>833</v>
      </c>
      <c r="C129" s="10">
        <f t="shared" si="9"/>
        <v>146</v>
      </c>
      <c r="D129" s="10" t="s">
        <v>997</v>
      </c>
      <c r="E129" s="92" t="str">
        <f t="shared" si="10"/>
        <v>养羊师</v>
      </c>
      <c r="F129" s="10">
        <f t="shared" si="12"/>
        <v>7</v>
      </c>
      <c r="G129" s="10" t="str">
        <f t="shared" si="7"/>
        <v>养羊师7</v>
      </c>
      <c r="H129" s="10" t="str">
        <f ca="1">IF(OR(G129=Player&amp;ProfessionLV,E129=""),COUNTIF(G$3:G129,Player&amp;ProfessionLV)+COUNTIF(E$3:E129,""),"")</f>
        <v/>
      </c>
      <c r="I129" s="11" t="str">
        <f t="shared" si="8"/>
        <v>武器H7</v>
      </c>
    </row>
    <row r="130" spans="2:9" ht="14.25" x14ac:dyDescent="0.2">
      <c r="B130" s="18" t="s">
        <v>834</v>
      </c>
      <c r="C130" s="10">
        <f t="shared" si="9"/>
        <v>147</v>
      </c>
      <c r="D130" s="10" t="s">
        <v>998</v>
      </c>
      <c r="E130" s="92" t="str">
        <f t="shared" si="10"/>
        <v>吟游诗人</v>
      </c>
      <c r="F130" s="10">
        <f t="shared" si="12"/>
        <v>7</v>
      </c>
      <c r="G130" s="10" t="str">
        <f t="shared" si="7"/>
        <v>吟游诗人7</v>
      </c>
      <c r="H130" s="10" t="str">
        <f ca="1">IF(OR(G130=Player&amp;ProfessionLV,E130=""),COUNTIF(G$3:G130,Player&amp;ProfessionLV)+COUNTIF(E$3:E130,""),"")</f>
        <v/>
      </c>
      <c r="I130" s="11" t="str">
        <f t="shared" si="8"/>
        <v>武器H8</v>
      </c>
    </row>
    <row r="131" spans="2:9" ht="14.25" x14ac:dyDescent="0.2">
      <c r="B131" s="18" t="s">
        <v>835</v>
      </c>
      <c r="C131" s="10">
        <f t="shared" si="9"/>
        <v>148</v>
      </c>
      <c r="D131" s="10" t="s">
        <v>999</v>
      </c>
      <c r="E131" s="92" t="str">
        <f t="shared" si="10"/>
        <v>滑稽师</v>
      </c>
      <c r="F131" s="10">
        <f t="shared" si="12"/>
        <v>7</v>
      </c>
      <c r="G131" s="10" t="str">
        <f t="shared" si="7"/>
        <v>滑稽师7</v>
      </c>
      <c r="H131" s="10" t="str">
        <f ca="1">IF(OR(G131=Player&amp;ProfessionLV,E131=""),COUNTIF(G$3:G131,Player&amp;ProfessionLV)+COUNTIF(E$3:E131,""),"")</f>
        <v/>
      </c>
      <c r="I131" s="11" t="str">
        <f t="shared" si="8"/>
        <v>武器H9</v>
      </c>
    </row>
    <row r="132" spans="2:9" ht="14.25" x14ac:dyDescent="0.2">
      <c r="B132" s="18" t="s">
        <v>836</v>
      </c>
      <c r="C132" s="10">
        <f t="shared" si="9"/>
        <v>149</v>
      </c>
      <c r="D132" s="10" t="s">
        <v>1000</v>
      </c>
      <c r="E132" s="92" t="str">
        <f t="shared" si="10"/>
        <v>水手</v>
      </c>
      <c r="F132" s="10">
        <f t="shared" si="12"/>
        <v>7</v>
      </c>
      <c r="G132" s="10" t="str">
        <f t="shared" ref="G132:G162" si="13">E132&amp;F132</f>
        <v>水手7</v>
      </c>
      <c r="H132" s="10" t="str">
        <f ca="1">IF(OR(G132=Player&amp;ProfessionLV,E132=""),COUNTIF(G$3:G132,Player&amp;ProfessionLV)+COUNTIF(E$3:E132,""),"")</f>
        <v/>
      </c>
      <c r="I132" s="11" t="str">
        <f t="shared" ref="I132:I162" si="14">B132</f>
        <v>武器H10</v>
      </c>
    </row>
    <row r="133" spans="2:9" ht="14.25" x14ac:dyDescent="0.2">
      <c r="B133" s="18" t="s">
        <v>837</v>
      </c>
      <c r="C133" s="10">
        <f t="shared" ref="C133:C162" si="15">C132+1</f>
        <v>150</v>
      </c>
      <c r="D133" s="10" t="s">
        <v>1001</v>
      </c>
      <c r="E133" s="92" t="str">
        <f t="shared" si="10"/>
        <v>战斗大师</v>
      </c>
      <c r="F133" s="10">
        <f t="shared" si="12"/>
        <v>7</v>
      </c>
      <c r="G133" s="10" t="str">
        <f t="shared" si="13"/>
        <v>战斗大师7</v>
      </c>
      <c r="H133" s="10" t="str">
        <f ca="1">IF(OR(G133=Player&amp;ProfessionLV,E133=""),COUNTIF(G$3:G133,Player&amp;ProfessionLV)+COUNTIF(E$3:E133,""),"")</f>
        <v/>
      </c>
      <c r="I133" s="11" t="str">
        <f t="shared" si="14"/>
        <v>武器H11</v>
      </c>
    </row>
    <row r="134" spans="2:9" ht="14.25" x14ac:dyDescent="0.2">
      <c r="B134" s="18" t="s">
        <v>838</v>
      </c>
      <c r="C134" s="10">
        <f t="shared" si="15"/>
        <v>151</v>
      </c>
      <c r="D134" s="10" t="s">
        <v>1002</v>
      </c>
      <c r="E134" s="92" t="str">
        <f t="shared" si="10"/>
        <v>魔法战士</v>
      </c>
      <c r="F134" s="10">
        <f t="shared" si="12"/>
        <v>7</v>
      </c>
      <c r="G134" s="10" t="str">
        <f t="shared" si="13"/>
        <v>魔法战士7</v>
      </c>
      <c r="H134" s="10" t="str">
        <f ca="1">IF(OR(G134=Player&amp;ProfessionLV,E134=""),COUNTIF(G$3:G134,Player&amp;ProfessionLV)+COUNTIF(E$3:E134,""),"")</f>
        <v/>
      </c>
      <c r="I134" s="11" t="str">
        <f t="shared" si="14"/>
        <v>武器H12</v>
      </c>
    </row>
    <row r="135" spans="2:9" ht="14.25" x14ac:dyDescent="0.2">
      <c r="B135" s="18" t="s">
        <v>839</v>
      </c>
      <c r="C135" s="10">
        <f t="shared" si="15"/>
        <v>152</v>
      </c>
      <c r="D135" s="10" t="s">
        <v>1003</v>
      </c>
      <c r="E135" s="92" t="str">
        <f t="shared" si="10"/>
        <v>圣骑士</v>
      </c>
      <c r="F135" s="10">
        <f t="shared" si="12"/>
        <v>7</v>
      </c>
      <c r="G135" s="10" t="str">
        <f t="shared" si="13"/>
        <v>圣骑士7</v>
      </c>
      <c r="H135" s="10" t="str">
        <f ca="1">IF(OR(G135=Player&amp;ProfessionLV,E135=""),COUNTIF(G$3:G135,Player&amp;ProfessionLV)+COUNTIF(E$3:E135,""),"")</f>
        <v/>
      </c>
      <c r="I135" s="11" t="str">
        <f t="shared" si="14"/>
        <v>武器H13</v>
      </c>
    </row>
    <row r="136" spans="2:9" ht="14.25" x14ac:dyDescent="0.2">
      <c r="B136" s="18" t="s">
        <v>840</v>
      </c>
      <c r="C136" s="10">
        <f t="shared" si="15"/>
        <v>153</v>
      </c>
      <c r="D136" s="10" t="s">
        <v>1004</v>
      </c>
      <c r="E136" s="92" t="str">
        <f t="shared" si="10"/>
        <v>贤者</v>
      </c>
      <c r="F136" s="10">
        <f t="shared" si="12"/>
        <v>7</v>
      </c>
      <c r="G136" s="10" t="str">
        <f t="shared" si="13"/>
        <v>贤者7</v>
      </c>
      <c r="H136" s="10" t="str">
        <f ca="1">IF(OR(G136=Player&amp;ProfessionLV,E136=""),COUNTIF(G$3:G136,Player&amp;ProfessionLV)+COUNTIF(E$3:E136,""),"")</f>
        <v/>
      </c>
      <c r="I136" s="11" t="str">
        <f t="shared" si="14"/>
        <v>武器H14</v>
      </c>
    </row>
    <row r="137" spans="2:9" ht="14.25" x14ac:dyDescent="0.2">
      <c r="B137" s="18" t="s">
        <v>841</v>
      </c>
      <c r="C137" s="10">
        <f t="shared" si="15"/>
        <v>154</v>
      </c>
      <c r="D137" s="10" t="s">
        <v>1005</v>
      </c>
      <c r="E137" s="92" t="str">
        <f t="shared" si="10"/>
        <v>魔物猎人</v>
      </c>
      <c r="F137" s="10">
        <f t="shared" si="12"/>
        <v>7</v>
      </c>
      <c r="G137" s="10" t="str">
        <f t="shared" si="13"/>
        <v>魔物猎人7</v>
      </c>
      <c r="H137" s="10" t="str">
        <f ca="1">IF(OR(G137=Player&amp;ProfessionLV,E137=""),COUNTIF(G$3:G137,Player&amp;ProfessionLV)+COUNTIF(E$3:E137,""),"")</f>
        <v/>
      </c>
      <c r="I137" s="11" t="str">
        <f t="shared" si="14"/>
        <v>武器H15</v>
      </c>
    </row>
    <row r="138" spans="2:9" ht="14.25" x14ac:dyDescent="0.2">
      <c r="B138" s="18" t="s">
        <v>842</v>
      </c>
      <c r="C138" s="10">
        <f t="shared" si="15"/>
        <v>155</v>
      </c>
      <c r="D138" s="10" t="s">
        <v>1006</v>
      </c>
      <c r="E138" s="92" t="str">
        <f t="shared" si="10"/>
        <v>海贼</v>
      </c>
      <c r="F138" s="10">
        <f t="shared" si="12"/>
        <v>7</v>
      </c>
      <c r="G138" s="10" t="str">
        <f t="shared" si="13"/>
        <v>海贼7</v>
      </c>
      <c r="H138" s="10" t="str">
        <f ca="1">IF(OR(G138=Player&amp;ProfessionLV,E138=""),COUNTIF(G$3:G138,Player&amp;ProfessionLV)+COUNTIF(E$3:E138,""),"")</f>
        <v/>
      </c>
      <c r="I138" s="11" t="str">
        <f t="shared" si="14"/>
        <v>武器H16</v>
      </c>
    </row>
    <row r="139" spans="2:9" ht="14.25" x14ac:dyDescent="0.2">
      <c r="B139" s="18" t="s">
        <v>843</v>
      </c>
      <c r="C139" s="10">
        <f t="shared" si="15"/>
        <v>156</v>
      </c>
      <c r="D139" s="10" t="s">
        <v>1007</v>
      </c>
      <c r="E139" s="92" t="str">
        <f t="shared" si="10"/>
        <v>超级明星</v>
      </c>
      <c r="F139" s="10">
        <f t="shared" si="12"/>
        <v>7</v>
      </c>
      <c r="G139" s="10" t="str">
        <f t="shared" si="13"/>
        <v>超级明星7</v>
      </c>
      <c r="H139" s="10" t="str">
        <f ca="1">IF(OR(G139=Player&amp;ProfessionLV,E139=""),COUNTIF(G$3:G139,Player&amp;ProfessionLV)+COUNTIF(E$3:E139,""),"")</f>
        <v/>
      </c>
      <c r="I139" s="11" t="str">
        <f t="shared" si="14"/>
        <v>武器H17</v>
      </c>
    </row>
    <row r="140" spans="2:9" ht="14.25" x14ac:dyDescent="0.2">
      <c r="B140" s="18" t="s">
        <v>844</v>
      </c>
      <c r="C140" s="10">
        <f t="shared" si="15"/>
        <v>157</v>
      </c>
      <c r="D140" s="10" t="s">
        <v>1008</v>
      </c>
      <c r="E140" s="92" t="str">
        <f t="shared" si="10"/>
        <v>天地雷鳴士</v>
      </c>
      <c r="F140" s="10">
        <f t="shared" si="12"/>
        <v>7</v>
      </c>
      <c r="G140" s="10" t="str">
        <f t="shared" si="13"/>
        <v>天地雷鳴士7</v>
      </c>
      <c r="H140" s="10" t="str">
        <f ca="1">IF(OR(G140=Player&amp;ProfessionLV,E140=""),COUNTIF(G$3:G140,Player&amp;ProfessionLV)+COUNTIF(E$3:E140,""),"")</f>
        <v/>
      </c>
      <c r="I140" s="11" t="str">
        <f t="shared" si="14"/>
        <v>武器H18</v>
      </c>
    </row>
    <row r="141" spans="2:9" ht="14.25" x14ac:dyDescent="0.2">
      <c r="B141" s="18" t="s">
        <v>845</v>
      </c>
      <c r="C141" s="10">
        <f t="shared" si="15"/>
        <v>158</v>
      </c>
      <c r="D141" s="10" t="s">
        <v>1009</v>
      </c>
      <c r="E141" s="92" t="str">
        <f t="shared" si="10"/>
        <v>神之手</v>
      </c>
      <c r="F141" s="10">
        <f t="shared" si="12"/>
        <v>7</v>
      </c>
      <c r="G141" s="10" t="str">
        <f t="shared" si="13"/>
        <v>神之手7</v>
      </c>
      <c r="H141" s="10" t="str">
        <f ca="1">IF(OR(G141=Player&amp;ProfessionLV,E141=""),COUNTIF(G$3:G141,Player&amp;ProfessionLV)+COUNTIF(E$3:E141,""),"")</f>
        <v/>
      </c>
      <c r="I141" s="11" t="str">
        <f t="shared" si="14"/>
        <v>武器H19</v>
      </c>
    </row>
    <row r="142" spans="2:9" ht="14.25" x14ac:dyDescent="0.2">
      <c r="B142" s="18" t="s">
        <v>846</v>
      </c>
      <c r="C142" s="10">
        <f t="shared" si="15"/>
        <v>159</v>
      </c>
      <c r="D142" s="10" t="s">
        <v>1010</v>
      </c>
      <c r="E142" s="92" t="str">
        <f t="shared" si="10"/>
        <v>勇者</v>
      </c>
      <c r="F142" s="10">
        <f t="shared" si="12"/>
        <v>7</v>
      </c>
      <c r="G142" s="10" t="str">
        <f t="shared" si="13"/>
        <v>勇者7</v>
      </c>
      <c r="H142" s="10" t="str">
        <f ca="1">IF(OR(G142=Player&amp;ProfessionLV,E142=""),COUNTIF(G$3:G142,Player&amp;ProfessionLV)+COUNTIF(E$3:E142,""),"")</f>
        <v/>
      </c>
      <c r="I142" s="11" t="str">
        <f t="shared" si="14"/>
        <v>武器H20</v>
      </c>
    </row>
    <row r="143" spans="2:9" ht="14.25" x14ac:dyDescent="0.2">
      <c r="B143" s="18" t="s">
        <v>847</v>
      </c>
      <c r="C143" s="10">
        <f t="shared" si="15"/>
        <v>160</v>
      </c>
      <c r="D143" s="10" t="s">
        <v>1011</v>
      </c>
      <c r="E143" s="92" t="str">
        <f t="shared" si="10"/>
        <v>战士</v>
      </c>
      <c r="F143" s="10">
        <f t="shared" si="12"/>
        <v>8</v>
      </c>
      <c r="G143" s="10" t="str">
        <f t="shared" si="13"/>
        <v>战士8</v>
      </c>
      <c r="H143" s="10" t="str">
        <f ca="1">IF(OR(G143=Player&amp;ProfessionLV,E143=""),COUNTIF(G$3:G143,Player&amp;ProfessionLV)+COUNTIF(E$3:E143,""),"")</f>
        <v/>
      </c>
      <c r="I143" s="11" t="str">
        <f t="shared" si="14"/>
        <v>武器H21</v>
      </c>
    </row>
    <row r="144" spans="2:9" ht="14.25" x14ac:dyDescent="0.2">
      <c r="B144" s="18" t="s">
        <v>848</v>
      </c>
      <c r="C144" s="10">
        <f t="shared" si="15"/>
        <v>161</v>
      </c>
      <c r="D144" s="10" t="s">
        <v>1012</v>
      </c>
      <c r="E144" s="92" t="str">
        <f t="shared" si="10"/>
        <v>武斗家</v>
      </c>
      <c r="F144" s="10">
        <f t="shared" si="12"/>
        <v>8</v>
      </c>
      <c r="G144" s="10" t="str">
        <f t="shared" si="13"/>
        <v>武斗家8</v>
      </c>
      <c r="H144" s="10" t="str">
        <f ca="1">IF(OR(G144=Player&amp;ProfessionLV,E144=""),COUNTIF(G$3:G144,Player&amp;ProfessionLV)+COUNTIF(E$3:E144,""),"")</f>
        <v/>
      </c>
      <c r="I144" s="11" t="str">
        <f t="shared" si="14"/>
        <v>武器H22</v>
      </c>
    </row>
    <row r="145" spans="2:9" ht="14.25" x14ac:dyDescent="0.2">
      <c r="B145" s="18" t="s">
        <v>849</v>
      </c>
      <c r="C145" s="10">
        <f t="shared" si="15"/>
        <v>162</v>
      </c>
      <c r="D145" s="10" t="s">
        <v>1013</v>
      </c>
      <c r="E145" s="92" t="str">
        <f t="shared" si="10"/>
        <v/>
      </c>
      <c r="F145" s="10">
        <f t="shared" si="12"/>
        <v>8</v>
      </c>
      <c r="G145" s="10" t="str">
        <f t="shared" si="13"/>
        <v>8</v>
      </c>
      <c r="H145" s="10">
        <f ca="1">IF(OR(G145=Player&amp;ProfessionLV,E145=""),COUNTIF(G$3:G145,Player&amp;ProfessionLV)+COUNTIF(E$3:E145,""),"")</f>
        <v>8</v>
      </c>
      <c r="I145" s="11" t="str">
        <f t="shared" si="14"/>
        <v>武器H23</v>
      </c>
    </row>
    <row r="146" spans="2:9" ht="14.25" x14ac:dyDescent="0.2">
      <c r="B146" s="18" t="s">
        <v>850</v>
      </c>
      <c r="C146" s="10">
        <f t="shared" si="15"/>
        <v>163</v>
      </c>
      <c r="D146" s="10" t="s">
        <v>1014</v>
      </c>
      <c r="E146" s="92" t="str">
        <f t="shared" si="10"/>
        <v>僧侣</v>
      </c>
      <c r="F146" s="10">
        <f t="shared" si="12"/>
        <v>8</v>
      </c>
      <c r="G146" s="10" t="str">
        <f t="shared" si="13"/>
        <v>僧侣8</v>
      </c>
      <c r="H146" s="10" t="str">
        <f ca="1">IF(OR(G146=Player&amp;ProfessionLV,E146=""),COUNTIF(G$3:G146,Player&amp;ProfessionLV)+COUNTIF(E$3:E146,""),"")</f>
        <v/>
      </c>
      <c r="I146" s="11" t="str">
        <f t="shared" si="14"/>
        <v>武器H24</v>
      </c>
    </row>
    <row r="147" spans="2:9" ht="14.25" x14ac:dyDescent="0.2">
      <c r="B147" s="18" t="s">
        <v>851</v>
      </c>
      <c r="C147" s="10">
        <f t="shared" si="15"/>
        <v>164</v>
      </c>
      <c r="D147" s="10" t="s">
        <v>1015</v>
      </c>
      <c r="E147" s="92" t="str">
        <f t="shared" si="10"/>
        <v>舞师</v>
      </c>
      <c r="F147" s="10">
        <f t="shared" si="12"/>
        <v>8</v>
      </c>
      <c r="G147" s="10" t="str">
        <f t="shared" si="13"/>
        <v>舞师8</v>
      </c>
      <c r="H147" s="10" t="str">
        <f ca="1">IF(OR(G147=Player&amp;ProfessionLV,E147=""),COUNTIF(G$3:G147,Player&amp;ProfessionLV)+COUNTIF(E$3:E147,""),"")</f>
        <v/>
      </c>
      <c r="I147" s="11" t="str">
        <f t="shared" si="14"/>
        <v>武器H25</v>
      </c>
    </row>
    <row r="148" spans="2:9" ht="14.25" x14ac:dyDescent="0.2">
      <c r="B148" s="18" t="s">
        <v>852</v>
      </c>
      <c r="C148" s="10">
        <f t="shared" si="15"/>
        <v>165</v>
      </c>
      <c r="D148" s="10" t="s">
        <v>1016</v>
      </c>
      <c r="E148" s="92" t="str">
        <f t="shared" si="10"/>
        <v>盗贼</v>
      </c>
      <c r="F148" s="10">
        <f t="shared" si="12"/>
        <v>8</v>
      </c>
      <c r="G148" s="10" t="str">
        <f t="shared" si="13"/>
        <v>盗贼8</v>
      </c>
      <c r="H148" s="10" t="str">
        <f ca="1">IF(OR(G148=Player&amp;ProfessionLV,E148=""),COUNTIF(G$3:G148,Player&amp;ProfessionLV)+COUNTIF(E$3:E148,""),"")</f>
        <v/>
      </c>
      <c r="I148" s="11" t="str">
        <f t="shared" si="14"/>
        <v>武器H26</v>
      </c>
    </row>
    <row r="149" spans="2:9" ht="14.25" x14ac:dyDescent="0.2">
      <c r="B149" s="18" t="s">
        <v>853</v>
      </c>
      <c r="C149" s="10">
        <f t="shared" si="15"/>
        <v>166</v>
      </c>
      <c r="D149" s="10" t="s">
        <v>1017</v>
      </c>
      <c r="E149" s="92" t="str">
        <f t="shared" si="10"/>
        <v>养羊师</v>
      </c>
      <c r="F149" s="10">
        <f t="shared" si="12"/>
        <v>8</v>
      </c>
      <c r="G149" s="10" t="str">
        <f t="shared" si="13"/>
        <v>养羊师8</v>
      </c>
      <c r="H149" s="10" t="str">
        <f ca="1">IF(OR(G149=Player&amp;ProfessionLV,E149=""),COUNTIF(G$3:G149,Player&amp;ProfessionLV)+COUNTIF(E$3:E149,""),"")</f>
        <v/>
      </c>
      <c r="I149" s="11" t="str">
        <f t="shared" si="14"/>
        <v>武器H27</v>
      </c>
    </row>
    <row r="150" spans="2:9" ht="14.25" x14ac:dyDescent="0.2">
      <c r="B150" s="18" t="s">
        <v>854</v>
      </c>
      <c r="C150" s="10">
        <f t="shared" si="15"/>
        <v>167</v>
      </c>
      <c r="D150" s="10" t="s">
        <v>1018</v>
      </c>
      <c r="E150" s="92" t="str">
        <f t="shared" si="10"/>
        <v>吟游诗人</v>
      </c>
      <c r="F150" s="10">
        <f t="shared" si="12"/>
        <v>8</v>
      </c>
      <c r="G150" s="10" t="str">
        <f t="shared" si="13"/>
        <v>吟游诗人8</v>
      </c>
      <c r="H150" s="10" t="str">
        <f ca="1">IF(OR(G150=Player&amp;ProfessionLV,E150=""),COUNTIF(G$3:G150,Player&amp;ProfessionLV)+COUNTIF(E$3:E150,""),"")</f>
        <v/>
      </c>
      <c r="I150" s="11" t="str">
        <f t="shared" si="14"/>
        <v>武器H28</v>
      </c>
    </row>
    <row r="151" spans="2:9" ht="14.25" x14ac:dyDescent="0.2">
      <c r="B151" s="18" t="s">
        <v>855</v>
      </c>
      <c r="C151" s="10">
        <f t="shared" si="15"/>
        <v>168</v>
      </c>
      <c r="D151" s="10" t="s">
        <v>1019</v>
      </c>
      <c r="E151" s="92" t="str">
        <f t="shared" si="10"/>
        <v>滑稽师</v>
      </c>
      <c r="F151" s="10">
        <f t="shared" si="12"/>
        <v>8</v>
      </c>
      <c r="G151" s="10" t="str">
        <f t="shared" si="13"/>
        <v>滑稽师8</v>
      </c>
      <c r="H151" s="10" t="str">
        <f ca="1">IF(OR(G151=Player&amp;ProfessionLV,E151=""),COUNTIF(G$3:G151,Player&amp;ProfessionLV)+COUNTIF(E$3:E151,""),"")</f>
        <v/>
      </c>
      <c r="I151" s="11" t="str">
        <f t="shared" si="14"/>
        <v>武器H29</v>
      </c>
    </row>
    <row r="152" spans="2:9" ht="14.25" x14ac:dyDescent="0.2">
      <c r="B152" s="18" t="s">
        <v>856</v>
      </c>
      <c r="C152" s="10">
        <f t="shared" si="15"/>
        <v>169</v>
      </c>
      <c r="D152" s="10" t="s">
        <v>1020</v>
      </c>
      <c r="E152" s="92" t="str">
        <f t="shared" ref="E152:E162" si="16">E132</f>
        <v>水手</v>
      </c>
      <c r="F152" s="10">
        <f t="shared" si="12"/>
        <v>8</v>
      </c>
      <c r="G152" s="10" t="str">
        <f t="shared" si="13"/>
        <v>水手8</v>
      </c>
      <c r="H152" s="10" t="str">
        <f ca="1">IF(OR(G152=Player&amp;ProfessionLV,E152=""),COUNTIF(G$3:G152,Player&amp;ProfessionLV)+COUNTIF(E$3:E152,""),"")</f>
        <v/>
      </c>
      <c r="I152" s="11" t="str">
        <f t="shared" si="14"/>
        <v>武器H30</v>
      </c>
    </row>
    <row r="153" spans="2:9" ht="14.25" x14ac:dyDescent="0.2">
      <c r="B153" s="18" t="s">
        <v>857</v>
      </c>
      <c r="C153" s="10">
        <f t="shared" si="15"/>
        <v>170</v>
      </c>
      <c r="D153" s="10" t="s">
        <v>1021</v>
      </c>
      <c r="E153" s="92" t="str">
        <f t="shared" si="16"/>
        <v>战斗大师</v>
      </c>
      <c r="F153" s="10">
        <f t="shared" si="12"/>
        <v>8</v>
      </c>
      <c r="G153" s="10" t="str">
        <f t="shared" si="13"/>
        <v>战斗大师8</v>
      </c>
      <c r="H153" s="10" t="str">
        <f ca="1">IF(OR(G153=Player&amp;ProfessionLV,E153=""),COUNTIF(G$3:G153,Player&amp;ProfessionLV)+COUNTIF(E$3:E153,""),"")</f>
        <v/>
      </c>
      <c r="I153" s="11" t="str">
        <f t="shared" si="14"/>
        <v>武器H31</v>
      </c>
    </row>
    <row r="154" spans="2:9" ht="14.25" x14ac:dyDescent="0.2">
      <c r="B154" s="18" t="s">
        <v>858</v>
      </c>
      <c r="C154" s="10">
        <f t="shared" si="15"/>
        <v>171</v>
      </c>
      <c r="D154" s="10" t="s">
        <v>1022</v>
      </c>
      <c r="E154" s="92" t="str">
        <f t="shared" si="16"/>
        <v>魔法战士</v>
      </c>
      <c r="F154" s="10">
        <f t="shared" si="12"/>
        <v>8</v>
      </c>
      <c r="G154" s="10" t="str">
        <f t="shared" si="13"/>
        <v>魔法战士8</v>
      </c>
      <c r="H154" s="10" t="str">
        <f ca="1">IF(OR(G154=Player&amp;ProfessionLV,E154=""),COUNTIF(G$3:G154,Player&amp;ProfessionLV)+COUNTIF(E$3:E154,""),"")</f>
        <v/>
      </c>
      <c r="I154" s="11" t="str">
        <f t="shared" si="14"/>
        <v>武器H32</v>
      </c>
    </row>
    <row r="155" spans="2:9" ht="14.25" x14ac:dyDescent="0.2">
      <c r="B155" s="18" t="s">
        <v>859</v>
      </c>
      <c r="C155" s="10">
        <f t="shared" si="15"/>
        <v>172</v>
      </c>
      <c r="D155" s="10" t="s">
        <v>1023</v>
      </c>
      <c r="E155" s="92" t="str">
        <f t="shared" si="16"/>
        <v>圣骑士</v>
      </c>
      <c r="F155" s="10">
        <f t="shared" si="12"/>
        <v>8</v>
      </c>
      <c r="G155" s="10" t="str">
        <f t="shared" si="13"/>
        <v>圣骑士8</v>
      </c>
      <c r="H155" s="10" t="str">
        <f ca="1">IF(OR(G155=Player&amp;ProfessionLV,E155=""),COUNTIF(G$3:G155,Player&amp;ProfessionLV)+COUNTIF(E$3:E155,""),"")</f>
        <v/>
      </c>
      <c r="I155" s="11" t="str">
        <f t="shared" si="14"/>
        <v>武器H33</v>
      </c>
    </row>
    <row r="156" spans="2:9" ht="14.25" x14ac:dyDescent="0.2">
      <c r="B156" s="18" t="s">
        <v>860</v>
      </c>
      <c r="C156" s="10">
        <f t="shared" si="15"/>
        <v>173</v>
      </c>
      <c r="D156" s="10" t="s">
        <v>1024</v>
      </c>
      <c r="E156" s="92" t="str">
        <f t="shared" si="16"/>
        <v>贤者</v>
      </c>
      <c r="F156" s="10">
        <f t="shared" si="12"/>
        <v>8</v>
      </c>
      <c r="G156" s="10" t="str">
        <f t="shared" si="13"/>
        <v>贤者8</v>
      </c>
      <c r="H156" s="10" t="str">
        <f ca="1">IF(OR(G156=Player&amp;ProfessionLV,E156=""),COUNTIF(G$3:G156,Player&amp;ProfessionLV)+COUNTIF(E$3:E156,""),"")</f>
        <v/>
      </c>
      <c r="I156" s="11" t="str">
        <f t="shared" si="14"/>
        <v>武器H34</v>
      </c>
    </row>
    <row r="157" spans="2:9" ht="14.25" x14ac:dyDescent="0.2">
      <c r="B157" s="18" t="s">
        <v>861</v>
      </c>
      <c r="C157" s="10">
        <f t="shared" si="15"/>
        <v>174</v>
      </c>
      <c r="D157" s="10" t="s">
        <v>1025</v>
      </c>
      <c r="E157" s="92" t="str">
        <f t="shared" si="16"/>
        <v>魔物猎人</v>
      </c>
      <c r="F157" s="10">
        <f t="shared" si="12"/>
        <v>8</v>
      </c>
      <c r="G157" s="10" t="str">
        <f t="shared" si="13"/>
        <v>魔物猎人8</v>
      </c>
      <c r="H157" s="10" t="str">
        <f ca="1">IF(OR(G157=Player&amp;ProfessionLV,E157=""),COUNTIF(G$3:G157,Player&amp;ProfessionLV)+COUNTIF(E$3:E157,""),"")</f>
        <v/>
      </c>
      <c r="I157" s="11" t="str">
        <f t="shared" si="14"/>
        <v>武器H35</v>
      </c>
    </row>
    <row r="158" spans="2:9" ht="14.25" x14ac:dyDescent="0.2">
      <c r="B158" s="18" t="s">
        <v>862</v>
      </c>
      <c r="C158" s="10">
        <f t="shared" si="15"/>
        <v>175</v>
      </c>
      <c r="D158" s="10" t="s">
        <v>1026</v>
      </c>
      <c r="E158" s="92" t="str">
        <f t="shared" si="16"/>
        <v>海贼</v>
      </c>
      <c r="F158" s="10">
        <f t="shared" si="12"/>
        <v>8</v>
      </c>
      <c r="G158" s="10" t="str">
        <f t="shared" si="13"/>
        <v>海贼8</v>
      </c>
      <c r="H158" s="10" t="str">
        <f ca="1">IF(OR(G158=Player&amp;ProfessionLV,E158=""),COUNTIF(G$3:G158,Player&amp;ProfessionLV)+COUNTIF(E$3:E158,""),"")</f>
        <v/>
      </c>
      <c r="I158" s="11" t="str">
        <f t="shared" si="14"/>
        <v>武器H36</v>
      </c>
    </row>
    <row r="159" spans="2:9" ht="14.25" x14ac:dyDescent="0.2">
      <c r="B159" s="18" t="s">
        <v>863</v>
      </c>
      <c r="C159" s="10">
        <f t="shared" si="15"/>
        <v>176</v>
      </c>
      <c r="D159" s="10" t="s">
        <v>1027</v>
      </c>
      <c r="E159" s="92" t="str">
        <f t="shared" si="16"/>
        <v>超级明星</v>
      </c>
      <c r="F159" s="10">
        <f t="shared" si="12"/>
        <v>8</v>
      </c>
      <c r="G159" s="10" t="str">
        <f t="shared" si="13"/>
        <v>超级明星8</v>
      </c>
      <c r="H159" s="10" t="str">
        <f ca="1">IF(OR(G159=Player&amp;ProfessionLV,E159=""),COUNTIF(G$3:G159,Player&amp;ProfessionLV)+COUNTIF(E$3:E159,""),"")</f>
        <v/>
      </c>
      <c r="I159" s="11" t="str">
        <f t="shared" si="14"/>
        <v>武器H37</v>
      </c>
    </row>
    <row r="160" spans="2:9" ht="14.25" x14ac:dyDescent="0.2">
      <c r="B160" s="18" t="s">
        <v>864</v>
      </c>
      <c r="C160" s="10">
        <f t="shared" si="15"/>
        <v>177</v>
      </c>
      <c r="D160" s="10" t="s">
        <v>1028</v>
      </c>
      <c r="E160" s="92" t="str">
        <f t="shared" si="16"/>
        <v>天地雷鳴士</v>
      </c>
      <c r="F160" s="10">
        <f>F140+1</f>
        <v>8</v>
      </c>
      <c r="G160" s="10" t="str">
        <f t="shared" si="13"/>
        <v>天地雷鳴士8</v>
      </c>
      <c r="H160" s="10" t="str">
        <f ca="1">IF(OR(G160=Player&amp;ProfessionLV,E160=""),COUNTIF(G$3:G160,Player&amp;ProfessionLV)+COUNTIF(E$3:E160,""),"")</f>
        <v/>
      </c>
      <c r="I160" s="11" t="str">
        <f t="shared" si="14"/>
        <v>武器H38</v>
      </c>
    </row>
    <row r="161" spans="2:9" ht="14.25" x14ac:dyDescent="0.2">
      <c r="B161" s="18" t="s">
        <v>865</v>
      </c>
      <c r="C161" s="10">
        <f t="shared" si="15"/>
        <v>178</v>
      </c>
      <c r="D161" s="10" t="s">
        <v>1029</v>
      </c>
      <c r="E161" s="92" t="str">
        <f t="shared" si="16"/>
        <v>神之手</v>
      </c>
      <c r="F161" s="10">
        <f>F141+1</f>
        <v>8</v>
      </c>
      <c r="G161" s="10" t="str">
        <f t="shared" si="13"/>
        <v>神之手8</v>
      </c>
      <c r="H161" s="10" t="str">
        <f ca="1">IF(OR(G161=Player&amp;ProfessionLV,E161=""),COUNTIF(G$3:G161,Player&amp;ProfessionLV)+COUNTIF(E$3:E161,""),"")</f>
        <v/>
      </c>
      <c r="I161" s="11" t="str">
        <f t="shared" si="14"/>
        <v>武器H39</v>
      </c>
    </row>
    <row r="162" spans="2:9" ht="15" thickBot="1" x14ac:dyDescent="0.25">
      <c r="B162" s="19" t="s">
        <v>866</v>
      </c>
      <c r="C162" s="10">
        <f t="shared" si="15"/>
        <v>179</v>
      </c>
      <c r="D162" s="10" t="s">
        <v>1030</v>
      </c>
      <c r="E162" s="92" t="str">
        <f t="shared" si="16"/>
        <v>勇者</v>
      </c>
      <c r="F162" s="13">
        <f>F142+1</f>
        <v>8</v>
      </c>
      <c r="G162" s="13" t="str">
        <f t="shared" si="13"/>
        <v>勇者8</v>
      </c>
      <c r="H162" s="10" t="str">
        <f ca="1">IF(OR(G162=Player&amp;ProfessionLV,E162=""),COUNTIF(G$3:G162,Player&amp;ProfessionLV)+COUNTIF(E$3:E162,""),"")</f>
        <v/>
      </c>
      <c r="I162" s="14" t="str">
        <f t="shared" si="14"/>
        <v>武器H40</v>
      </c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L162"/>
  <sheetViews>
    <sheetView workbookViewId="0">
      <selection activeCell="L13" sqref="L13"/>
    </sheetView>
  </sheetViews>
  <sheetFormatPr defaultRowHeight="13.5" x14ac:dyDescent="0.15"/>
  <cols>
    <col min="2" max="2" width="12.375" customWidth="1"/>
    <col min="3" max="3" width="12.25" customWidth="1"/>
    <col min="4" max="4" width="16.625" customWidth="1"/>
    <col min="5" max="5" width="12.125" customWidth="1"/>
    <col min="6" max="6" width="10.375" customWidth="1"/>
    <col min="7" max="7" width="13.75" customWidth="1"/>
    <col min="11" max="11" width="10.625" customWidth="1"/>
    <col min="12" max="12" width="12.5" customWidth="1"/>
  </cols>
  <sheetData>
    <row r="1" spans="2:12" ht="14.25" thickBot="1" x14ac:dyDescent="0.2"/>
    <row r="2" spans="2:12" ht="14.25" x14ac:dyDescent="0.2">
      <c r="B2" s="51" t="s">
        <v>1031</v>
      </c>
      <c r="C2" s="45" t="s">
        <v>1577</v>
      </c>
      <c r="D2" s="45" t="s">
        <v>870</v>
      </c>
      <c r="E2" s="45" t="s">
        <v>719</v>
      </c>
      <c r="F2" s="45" t="s">
        <v>720</v>
      </c>
      <c r="G2" s="46" t="s">
        <v>868</v>
      </c>
      <c r="H2" s="45" t="s">
        <v>1356</v>
      </c>
      <c r="I2" s="48"/>
      <c r="K2" s="5" t="s">
        <v>1352</v>
      </c>
      <c r="L2" s="8" t="s">
        <v>726</v>
      </c>
    </row>
    <row r="3" spans="2:12" ht="14.25" x14ac:dyDescent="0.2">
      <c r="B3" s="18" t="s">
        <v>1032</v>
      </c>
      <c r="C3" s="10">
        <v>20</v>
      </c>
      <c r="D3" s="10" t="s">
        <v>1192</v>
      </c>
      <c r="E3" s="49" t="s">
        <v>698</v>
      </c>
      <c r="F3" s="10">
        <v>1</v>
      </c>
      <c r="G3" s="10" t="str">
        <f>E3&amp;F3</f>
        <v>战士1</v>
      </c>
      <c r="H3" s="10" t="str">
        <f ca="1">IF(G3=Player&amp;ProfessionLV,COUNTIF(G$3:G3,Player&amp;ProfessionLV),"")</f>
        <v/>
      </c>
      <c r="I3" s="11" t="str">
        <f>B3</f>
        <v>挂饰A1</v>
      </c>
      <c r="K3" s="9">
        <v>0</v>
      </c>
      <c r="L3" s="52" t="s">
        <v>1354</v>
      </c>
    </row>
    <row r="4" spans="2:12" ht="14.25" x14ac:dyDescent="0.2">
      <c r="B4" s="18" t="s">
        <v>1033</v>
      </c>
      <c r="C4" s="10">
        <f>C3+1</f>
        <v>21</v>
      </c>
      <c r="D4" s="10" t="s">
        <v>1193</v>
      </c>
      <c r="E4" s="49" t="s">
        <v>699</v>
      </c>
      <c r="F4" s="10">
        <v>1</v>
      </c>
      <c r="G4" s="10" t="str">
        <f t="shared" ref="G4:G67" si="0">E4&amp;F4</f>
        <v>武斗家1</v>
      </c>
      <c r="H4" s="10" t="str">
        <f ca="1">IF(G4=Player&amp;ProfessionLV,COUNTIF(G$3:G4,Player&amp;ProfessionLV),"")</f>
        <v/>
      </c>
      <c r="I4" s="11" t="str">
        <f t="shared" ref="I4:I67" si="1">B4</f>
        <v>挂饰A2</v>
      </c>
      <c r="K4" s="18">
        <v>1</v>
      </c>
      <c r="L4" s="11" t="str">
        <f t="shared" ref="L4:L35" ca="1" si="2">IF(ISNA(VLOOKUP(K4,drop,2,FALSE)),"",VLOOKUP(K4,drop,2,FALSE))</f>
        <v>挂饰G3</v>
      </c>
    </row>
    <row r="5" spans="2:12" ht="14.25" x14ac:dyDescent="0.2">
      <c r="B5" s="18" t="s">
        <v>1034</v>
      </c>
      <c r="C5" s="10">
        <f t="shared" ref="C5:C68" si="3">C4+1</f>
        <v>22</v>
      </c>
      <c r="D5" s="10" t="s">
        <v>1194</v>
      </c>
      <c r="E5" s="49" t="s">
        <v>700</v>
      </c>
      <c r="F5" s="10">
        <v>1</v>
      </c>
      <c r="G5" s="10" t="str">
        <f t="shared" si="0"/>
        <v>魔法师1</v>
      </c>
      <c r="H5" s="10" t="str">
        <f ca="1">IF(G5=Player&amp;ProfessionLV,COUNTIF(G$3:G5,Player&amp;ProfessionLV),"")</f>
        <v/>
      </c>
      <c r="I5" s="11" t="str">
        <f t="shared" si="1"/>
        <v>挂饰A3</v>
      </c>
      <c r="K5" s="18">
        <v>2</v>
      </c>
      <c r="L5" s="11" t="str">
        <f t="shared" ca="1" si="2"/>
        <v/>
      </c>
    </row>
    <row r="6" spans="2:12" ht="14.25" x14ac:dyDescent="0.2">
      <c r="B6" s="18" t="s">
        <v>1035</v>
      </c>
      <c r="C6" s="10">
        <f t="shared" si="3"/>
        <v>23</v>
      </c>
      <c r="D6" s="10" t="s">
        <v>1195</v>
      </c>
      <c r="E6" s="49" t="s">
        <v>701</v>
      </c>
      <c r="F6" s="10">
        <v>1</v>
      </c>
      <c r="G6" s="10" t="str">
        <f t="shared" si="0"/>
        <v>僧侣1</v>
      </c>
      <c r="H6" s="10" t="str">
        <f ca="1">IF(G6=Player&amp;ProfessionLV,COUNTIF(G$3:G6,Player&amp;ProfessionLV),"")</f>
        <v/>
      </c>
      <c r="I6" s="11" t="str">
        <f t="shared" si="1"/>
        <v>挂饰A4</v>
      </c>
      <c r="K6" s="18">
        <v>3</v>
      </c>
      <c r="L6" s="11" t="str">
        <f t="shared" ca="1" si="2"/>
        <v/>
      </c>
    </row>
    <row r="7" spans="2:12" ht="14.25" x14ac:dyDescent="0.2">
      <c r="B7" s="18" t="s">
        <v>1036</v>
      </c>
      <c r="C7" s="10">
        <f t="shared" si="3"/>
        <v>24</v>
      </c>
      <c r="D7" s="10" t="s">
        <v>1196</v>
      </c>
      <c r="E7" s="49" t="s">
        <v>702</v>
      </c>
      <c r="F7" s="10">
        <v>1</v>
      </c>
      <c r="G7" s="10" t="str">
        <f t="shared" si="0"/>
        <v>舞师1</v>
      </c>
      <c r="H7" s="10" t="str">
        <f ca="1">IF(G7=Player&amp;ProfessionLV,COUNTIF(G$3:G7,Player&amp;ProfessionLV),"")</f>
        <v/>
      </c>
      <c r="I7" s="11" t="str">
        <f t="shared" si="1"/>
        <v>挂饰A5</v>
      </c>
      <c r="K7" s="18">
        <v>4</v>
      </c>
      <c r="L7" s="11" t="str">
        <f t="shared" ca="1" si="2"/>
        <v/>
      </c>
    </row>
    <row r="8" spans="2:12" ht="14.25" x14ac:dyDescent="0.2">
      <c r="B8" s="18" t="s">
        <v>1037</v>
      </c>
      <c r="C8" s="10">
        <f t="shared" si="3"/>
        <v>25</v>
      </c>
      <c r="D8" s="10" t="s">
        <v>1197</v>
      </c>
      <c r="E8" s="49" t="s">
        <v>703</v>
      </c>
      <c r="F8" s="10">
        <v>1</v>
      </c>
      <c r="G8" s="10" t="str">
        <f t="shared" si="0"/>
        <v>盗贼1</v>
      </c>
      <c r="H8" s="10" t="str">
        <f ca="1">IF(G8=Player&amp;ProfessionLV,COUNTIF(G$3:G8,Player&amp;ProfessionLV),"")</f>
        <v/>
      </c>
      <c r="I8" s="11" t="str">
        <f t="shared" si="1"/>
        <v>挂饰A6</v>
      </c>
      <c r="K8" s="18">
        <v>5</v>
      </c>
      <c r="L8" s="11" t="str">
        <f t="shared" ca="1" si="2"/>
        <v/>
      </c>
    </row>
    <row r="9" spans="2:12" ht="14.25" x14ac:dyDescent="0.2">
      <c r="B9" s="18" t="s">
        <v>1038</v>
      </c>
      <c r="C9" s="10">
        <f t="shared" si="3"/>
        <v>26</v>
      </c>
      <c r="D9" s="10" t="s">
        <v>1198</v>
      </c>
      <c r="E9" s="49" t="s">
        <v>704</v>
      </c>
      <c r="F9" s="10">
        <v>1</v>
      </c>
      <c r="G9" s="10" t="str">
        <f t="shared" si="0"/>
        <v>养羊师1</v>
      </c>
      <c r="H9" s="10" t="str">
        <f ca="1">IF(G9=Player&amp;ProfessionLV,COUNTIF(G$3:G9,Player&amp;ProfessionLV),"")</f>
        <v/>
      </c>
      <c r="I9" s="11" t="str">
        <f t="shared" si="1"/>
        <v>挂饰A7</v>
      </c>
      <c r="K9" s="18">
        <v>6</v>
      </c>
      <c r="L9" s="11" t="str">
        <f t="shared" ca="1" si="2"/>
        <v/>
      </c>
    </row>
    <row r="10" spans="2:12" ht="14.25" x14ac:dyDescent="0.2">
      <c r="B10" s="18" t="s">
        <v>1039</v>
      </c>
      <c r="C10" s="10">
        <f t="shared" si="3"/>
        <v>27</v>
      </c>
      <c r="D10" s="10" t="s">
        <v>1199</v>
      </c>
      <c r="E10" s="49" t="s">
        <v>705</v>
      </c>
      <c r="F10" s="10">
        <v>1</v>
      </c>
      <c r="G10" s="10" t="str">
        <f t="shared" si="0"/>
        <v>吟游诗人1</v>
      </c>
      <c r="H10" s="10" t="str">
        <f ca="1">IF(G10=Player&amp;ProfessionLV,COUNTIF(G$3:G10,Player&amp;ProfessionLV),"")</f>
        <v/>
      </c>
      <c r="I10" s="11" t="str">
        <f t="shared" si="1"/>
        <v>挂饰A8</v>
      </c>
      <c r="K10" s="18">
        <v>7</v>
      </c>
      <c r="L10" s="11" t="str">
        <f t="shared" ca="1" si="2"/>
        <v/>
      </c>
    </row>
    <row r="11" spans="2:12" ht="14.25" x14ac:dyDescent="0.2">
      <c r="B11" s="18" t="s">
        <v>1040</v>
      </c>
      <c r="C11" s="10">
        <f t="shared" si="3"/>
        <v>28</v>
      </c>
      <c r="D11" s="10" t="s">
        <v>1200</v>
      </c>
      <c r="E11" s="49" t="s">
        <v>706</v>
      </c>
      <c r="F11" s="10">
        <v>1</v>
      </c>
      <c r="G11" s="10" t="str">
        <f t="shared" si="0"/>
        <v>滑稽师1</v>
      </c>
      <c r="H11" s="10" t="str">
        <f ca="1">IF(G11=Player&amp;ProfessionLV,COUNTIF(G$3:G11,Player&amp;ProfessionLV),"")</f>
        <v/>
      </c>
      <c r="I11" s="11" t="str">
        <f t="shared" si="1"/>
        <v>挂饰A9</v>
      </c>
      <c r="K11" s="18">
        <v>8</v>
      </c>
      <c r="L11" s="11" t="str">
        <f t="shared" ca="1" si="2"/>
        <v/>
      </c>
    </row>
    <row r="12" spans="2:12" ht="14.25" x14ac:dyDescent="0.2">
      <c r="B12" s="18" t="s">
        <v>1041</v>
      </c>
      <c r="C12" s="10">
        <f t="shared" si="3"/>
        <v>29</v>
      </c>
      <c r="D12" s="10" t="s">
        <v>1201</v>
      </c>
      <c r="E12" s="49" t="s">
        <v>707</v>
      </c>
      <c r="F12" s="10">
        <v>1</v>
      </c>
      <c r="G12" s="10" t="str">
        <f t="shared" si="0"/>
        <v>水手1</v>
      </c>
      <c r="H12" s="10" t="str">
        <f ca="1">IF(G12=Player&amp;ProfessionLV,COUNTIF(G$3:G12,Player&amp;ProfessionLV),"")</f>
        <v/>
      </c>
      <c r="I12" s="11" t="str">
        <f t="shared" si="1"/>
        <v>挂饰A10</v>
      </c>
      <c r="K12" s="18">
        <v>9</v>
      </c>
      <c r="L12" s="11" t="str">
        <f t="shared" ca="1" si="2"/>
        <v/>
      </c>
    </row>
    <row r="13" spans="2:12" ht="14.25" x14ac:dyDescent="0.2">
      <c r="B13" s="18" t="s">
        <v>1042</v>
      </c>
      <c r="C13" s="10">
        <f t="shared" si="3"/>
        <v>30</v>
      </c>
      <c r="D13" s="10" t="s">
        <v>1202</v>
      </c>
      <c r="E13" s="49" t="s">
        <v>708</v>
      </c>
      <c r="F13" s="10">
        <v>1</v>
      </c>
      <c r="G13" s="10" t="str">
        <f t="shared" si="0"/>
        <v>战斗大师1</v>
      </c>
      <c r="H13" s="10" t="str">
        <f ca="1">IF(G13=Player&amp;ProfessionLV,COUNTIF(G$3:G13,Player&amp;ProfessionLV),"")</f>
        <v/>
      </c>
      <c r="I13" s="11" t="str">
        <f t="shared" si="1"/>
        <v>挂饰A11</v>
      </c>
      <c r="K13" s="18">
        <v>10</v>
      </c>
      <c r="L13" s="11" t="str">
        <f t="shared" ca="1" si="2"/>
        <v/>
      </c>
    </row>
    <row r="14" spans="2:12" ht="14.25" x14ac:dyDescent="0.2">
      <c r="B14" s="18" t="s">
        <v>1043</v>
      </c>
      <c r="C14" s="10">
        <f t="shared" si="3"/>
        <v>31</v>
      </c>
      <c r="D14" s="10" t="s">
        <v>1203</v>
      </c>
      <c r="E14" s="49" t="s">
        <v>709</v>
      </c>
      <c r="F14" s="10">
        <v>1</v>
      </c>
      <c r="G14" s="10" t="str">
        <f t="shared" si="0"/>
        <v>魔法战士1</v>
      </c>
      <c r="H14" s="10" t="str">
        <f ca="1">IF(G14=Player&amp;ProfessionLV,COUNTIF(G$3:G14,Player&amp;ProfessionLV),"")</f>
        <v/>
      </c>
      <c r="I14" s="11" t="str">
        <f t="shared" si="1"/>
        <v>挂饰A12</v>
      </c>
      <c r="K14" s="18">
        <v>11</v>
      </c>
      <c r="L14" s="11" t="str">
        <f t="shared" ca="1" si="2"/>
        <v/>
      </c>
    </row>
    <row r="15" spans="2:12" ht="14.25" x14ac:dyDescent="0.2">
      <c r="B15" s="18" t="s">
        <v>1044</v>
      </c>
      <c r="C15" s="10">
        <f t="shared" si="3"/>
        <v>32</v>
      </c>
      <c r="D15" s="10" t="s">
        <v>1204</v>
      </c>
      <c r="E15" s="49" t="s">
        <v>710</v>
      </c>
      <c r="F15" s="10">
        <v>1</v>
      </c>
      <c r="G15" s="10" t="str">
        <f t="shared" si="0"/>
        <v>圣骑士1</v>
      </c>
      <c r="H15" s="10" t="str">
        <f ca="1">IF(G15=Player&amp;ProfessionLV,COUNTIF(G$3:G15,Player&amp;ProfessionLV),"")</f>
        <v/>
      </c>
      <c r="I15" s="11" t="str">
        <f t="shared" si="1"/>
        <v>挂饰A13</v>
      </c>
      <c r="K15" s="18">
        <v>12</v>
      </c>
      <c r="L15" s="11" t="str">
        <f t="shared" ca="1" si="2"/>
        <v/>
      </c>
    </row>
    <row r="16" spans="2:12" ht="14.25" x14ac:dyDescent="0.2">
      <c r="B16" s="18" t="s">
        <v>1045</v>
      </c>
      <c r="C16" s="10">
        <f t="shared" si="3"/>
        <v>33</v>
      </c>
      <c r="D16" s="10" t="s">
        <v>1205</v>
      </c>
      <c r="E16" s="49" t="s">
        <v>711</v>
      </c>
      <c r="F16" s="10">
        <v>1</v>
      </c>
      <c r="G16" s="10" t="str">
        <f t="shared" si="0"/>
        <v>贤者1</v>
      </c>
      <c r="H16" s="10" t="str">
        <f ca="1">IF(G16=Player&amp;ProfessionLV,COUNTIF(G$3:G16,Player&amp;ProfessionLV),"")</f>
        <v/>
      </c>
      <c r="I16" s="11" t="str">
        <f t="shared" si="1"/>
        <v>挂饰A14</v>
      </c>
      <c r="K16" s="18">
        <v>13</v>
      </c>
      <c r="L16" s="11" t="str">
        <f t="shared" ca="1" si="2"/>
        <v/>
      </c>
    </row>
    <row r="17" spans="2:12" ht="14.25" x14ac:dyDescent="0.2">
      <c r="B17" s="18" t="s">
        <v>1046</v>
      </c>
      <c r="C17" s="10">
        <f t="shared" si="3"/>
        <v>34</v>
      </c>
      <c r="D17" s="10" t="s">
        <v>1206</v>
      </c>
      <c r="E17" s="49" t="s">
        <v>712</v>
      </c>
      <c r="F17" s="10">
        <v>1</v>
      </c>
      <c r="G17" s="10" t="str">
        <f t="shared" si="0"/>
        <v>魔物猎人1</v>
      </c>
      <c r="H17" s="10" t="str">
        <f ca="1">IF(G17=Player&amp;ProfessionLV,COUNTIF(G$3:G17,Player&amp;ProfessionLV),"")</f>
        <v/>
      </c>
      <c r="I17" s="11" t="str">
        <f t="shared" si="1"/>
        <v>挂饰A15</v>
      </c>
      <c r="K17" s="18">
        <v>14</v>
      </c>
      <c r="L17" s="11" t="str">
        <f t="shared" ca="1" si="2"/>
        <v/>
      </c>
    </row>
    <row r="18" spans="2:12" ht="14.25" x14ac:dyDescent="0.2">
      <c r="B18" s="18" t="s">
        <v>1047</v>
      </c>
      <c r="C18" s="10">
        <f t="shared" si="3"/>
        <v>35</v>
      </c>
      <c r="D18" s="10" t="s">
        <v>1207</v>
      </c>
      <c r="E18" s="49" t="s">
        <v>713</v>
      </c>
      <c r="F18" s="10">
        <v>1</v>
      </c>
      <c r="G18" s="10" t="str">
        <f t="shared" si="0"/>
        <v>海贼1</v>
      </c>
      <c r="H18" s="10" t="str">
        <f ca="1">IF(G18=Player&amp;ProfessionLV,COUNTIF(G$3:G18,Player&amp;ProfessionLV),"")</f>
        <v/>
      </c>
      <c r="I18" s="11" t="str">
        <f t="shared" si="1"/>
        <v>挂饰A16</v>
      </c>
      <c r="K18" s="18">
        <v>15</v>
      </c>
      <c r="L18" s="11" t="str">
        <f t="shared" ca="1" si="2"/>
        <v/>
      </c>
    </row>
    <row r="19" spans="2:12" ht="14.25" x14ac:dyDescent="0.2">
      <c r="B19" s="18" t="s">
        <v>1048</v>
      </c>
      <c r="C19" s="10">
        <f t="shared" si="3"/>
        <v>36</v>
      </c>
      <c r="D19" s="10" t="s">
        <v>1208</v>
      </c>
      <c r="E19" s="49" t="s">
        <v>714</v>
      </c>
      <c r="F19" s="10">
        <v>1</v>
      </c>
      <c r="G19" s="10" t="str">
        <f t="shared" si="0"/>
        <v>超级明星1</v>
      </c>
      <c r="H19" s="10" t="str">
        <f ca="1">IF(G19=Player&amp;ProfessionLV,COUNTIF(G$3:G19,Player&amp;ProfessionLV),"")</f>
        <v/>
      </c>
      <c r="I19" s="11" t="str">
        <f t="shared" si="1"/>
        <v>挂饰A17</v>
      </c>
      <c r="K19" s="18">
        <v>16</v>
      </c>
      <c r="L19" s="11" t="str">
        <f t="shared" ca="1" si="2"/>
        <v/>
      </c>
    </row>
    <row r="20" spans="2:12" ht="14.25" x14ac:dyDescent="0.2">
      <c r="B20" s="18" t="s">
        <v>1049</v>
      </c>
      <c r="C20" s="10">
        <f t="shared" si="3"/>
        <v>37</v>
      </c>
      <c r="D20" s="10" t="s">
        <v>1209</v>
      </c>
      <c r="E20" s="49" t="s">
        <v>715</v>
      </c>
      <c r="F20" s="10">
        <v>1</v>
      </c>
      <c r="G20" s="10" t="str">
        <f t="shared" si="0"/>
        <v>天地雷鳴士1</v>
      </c>
      <c r="H20" s="10" t="str">
        <f ca="1">IF(G20=Player&amp;ProfessionLV,COUNTIF(G$3:G20,Player&amp;ProfessionLV),"")</f>
        <v/>
      </c>
      <c r="I20" s="11" t="str">
        <f t="shared" si="1"/>
        <v>挂饰A18</v>
      </c>
      <c r="K20" s="18">
        <v>17</v>
      </c>
      <c r="L20" s="11" t="str">
        <f t="shared" ca="1" si="2"/>
        <v/>
      </c>
    </row>
    <row r="21" spans="2:12" ht="14.25" x14ac:dyDescent="0.2">
      <c r="B21" s="18" t="s">
        <v>1050</v>
      </c>
      <c r="C21" s="10">
        <f t="shared" si="3"/>
        <v>38</v>
      </c>
      <c r="D21" s="10" t="s">
        <v>1210</v>
      </c>
      <c r="E21" s="49" t="s">
        <v>716</v>
      </c>
      <c r="F21" s="10">
        <v>1</v>
      </c>
      <c r="G21" s="10" t="str">
        <f t="shared" si="0"/>
        <v>神之手1</v>
      </c>
      <c r="H21" s="10" t="str">
        <f ca="1">IF(G21=Player&amp;ProfessionLV,COUNTIF(G$3:G21,Player&amp;ProfessionLV),"")</f>
        <v/>
      </c>
      <c r="I21" s="11" t="str">
        <f t="shared" si="1"/>
        <v>挂饰A19</v>
      </c>
      <c r="K21" s="18">
        <v>18</v>
      </c>
      <c r="L21" s="11" t="str">
        <f t="shared" ca="1" si="2"/>
        <v/>
      </c>
    </row>
    <row r="22" spans="2:12" ht="14.25" x14ac:dyDescent="0.2">
      <c r="B22" s="18" t="s">
        <v>1051</v>
      </c>
      <c r="C22" s="10">
        <f t="shared" si="3"/>
        <v>39</v>
      </c>
      <c r="D22" s="10" t="s">
        <v>1211</v>
      </c>
      <c r="E22" s="49" t="s">
        <v>717</v>
      </c>
      <c r="F22" s="10">
        <v>1</v>
      </c>
      <c r="G22" s="10" t="str">
        <f t="shared" si="0"/>
        <v>勇者1</v>
      </c>
      <c r="H22" s="10" t="str">
        <f ca="1">IF(G22=Player&amp;ProfessionLV,COUNTIF(G$3:G22,Player&amp;ProfessionLV),"")</f>
        <v/>
      </c>
      <c r="I22" s="11" t="str">
        <f t="shared" si="1"/>
        <v>挂饰A20</v>
      </c>
      <c r="K22" s="18">
        <v>19</v>
      </c>
      <c r="L22" s="11" t="str">
        <f t="shared" ca="1" si="2"/>
        <v/>
      </c>
    </row>
    <row r="23" spans="2:12" ht="15" thickBot="1" x14ac:dyDescent="0.25">
      <c r="B23" s="18" t="s">
        <v>1052</v>
      </c>
      <c r="C23" s="10">
        <f t="shared" si="3"/>
        <v>40</v>
      </c>
      <c r="D23" s="10" t="s">
        <v>1212</v>
      </c>
      <c r="E23" s="49" t="str">
        <f>E3</f>
        <v>战士</v>
      </c>
      <c r="F23" s="10">
        <f>F3+1</f>
        <v>2</v>
      </c>
      <c r="G23" s="10" t="str">
        <f t="shared" si="0"/>
        <v>战士2</v>
      </c>
      <c r="H23" s="10" t="str">
        <f ca="1">IF(G23=Player&amp;ProfessionLV,COUNTIF(G$3:G23,Player&amp;ProfessionLV),"")</f>
        <v/>
      </c>
      <c r="I23" s="11" t="str">
        <f t="shared" si="1"/>
        <v>挂饰B1</v>
      </c>
      <c r="K23" s="19">
        <v>20</v>
      </c>
      <c r="L23" s="14" t="str">
        <f t="shared" ca="1" si="2"/>
        <v/>
      </c>
    </row>
    <row r="24" spans="2:12" ht="14.25" x14ac:dyDescent="0.2">
      <c r="B24" s="18" t="s">
        <v>1053</v>
      </c>
      <c r="C24" s="10">
        <f t="shared" si="3"/>
        <v>41</v>
      </c>
      <c r="D24" s="10" t="s">
        <v>1213</v>
      </c>
      <c r="E24" s="49" t="str">
        <f t="shared" ref="E24:E87" si="4">E4</f>
        <v>武斗家</v>
      </c>
      <c r="F24" s="10">
        <f t="shared" ref="F24:F87" si="5">F4+1</f>
        <v>2</v>
      </c>
      <c r="G24" s="10" t="str">
        <f t="shared" si="0"/>
        <v>武斗家2</v>
      </c>
      <c r="H24" s="10" t="str">
        <f ca="1">IF(G24=Player&amp;ProfessionLV,COUNTIF(G$3:G24,Player&amp;ProfessionLV),"")</f>
        <v/>
      </c>
      <c r="I24" s="11" t="str">
        <f t="shared" si="1"/>
        <v>挂饰B2</v>
      </c>
      <c r="L24" s="11" t="str">
        <f t="shared" ca="1" si="2"/>
        <v/>
      </c>
    </row>
    <row r="25" spans="2:12" ht="14.25" x14ac:dyDescent="0.2">
      <c r="B25" s="18" t="s">
        <v>1054</v>
      </c>
      <c r="C25" s="10">
        <f t="shared" si="3"/>
        <v>42</v>
      </c>
      <c r="D25" s="10" t="s">
        <v>1214</v>
      </c>
      <c r="E25" s="49" t="str">
        <f t="shared" si="4"/>
        <v>魔法师</v>
      </c>
      <c r="F25" s="10">
        <f t="shared" si="5"/>
        <v>2</v>
      </c>
      <c r="G25" s="10" t="str">
        <f t="shared" si="0"/>
        <v>魔法师2</v>
      </c>
      <c r="H25" s="10" t="str">
        <f ca="1">IF(G25=Player&amp;ProfessionLV,COUNTIF(G$3:G25,Player&amp;ProfessionLV),"")</f>
        <v/>
      </c>
      <c r="I25" s="11" t="str">
        <f t="shared" si="1"/>
        <v>挂饰B3</v>
      </c>
      <c r="L25" s="11" t="str">
        <f t="shared" ca="1" si="2"/>
        <v/>
      </c>
    </row>
    <row r="26" spans="2:12" ht="14.25" x14ac:dyDescent="0.2">
      <c r="B26" s="18" t="s">
        <v>1055</v>
      </c>
      <c r="C26" s="10">
        <f t="shared" si="3"/>
        <v>43</v>
      </c>
      <c r="D26" s="10" t="s">
        <v>1215</v>
      </c>
      <c r="E26" s="49" t="str">
        <f t="shared" si="4"/>
        <v>僧侣</v>
      </c>
      <c r="F26" s="10">
        <f t="shared" si="5"/>
        <v>2</v>
      </c>
      <c r="G26" s="10" t="str">
        <f t="shared" si="0"/>
        <v>僧侣2</v>
      </c>
      <c r="H26" s="10" t="str">
        <f ca="1">IF(G26=Player&amp;ProfessionLV,COUNTIF(G$3:G26,Player&amp;ProfessionLV),"")</f>
        <v/>
      </c>
      <c r="I26" s="11" t="str">
        <f t="shared" si="1"/>
        <v>挂饰B4</v>
      </c>
      <c r="L26" s="11" t="str">
        <f t="shared" ca="1" si="2"/>
        <v/>
      </c>
    </row>
    <row r="27" spans="2:12" ht="14.25" x14ac:dyDescent="0.2">
      <c r="B27" s="18" t="s">
        <v>1056</v>
      </c>
      <c r="C27" s="10">
        <f t="shared" si="3"/>
        <v>44</v>
      </c>
      <c r="D27" s="10" t="s">
        <v>1216</v>
      </c>
      <c r="E27" s="49" t="str">
        <f t="shared" si="4"/>
        <v>舞师</v>
      </c>
      <c r="F27" s="10">
        <f t="shared" si="5"/>
        <v>2</v>
      </c>
      <c r="G27" s="10" t="str">
        <f t="shared" si="0"/>
        <v>舞师2</v>
      </c>
      <c r="H27" s="10" t="str">
        <f ca="1">IF(G27=Player&amp;ProfessionLV,COUNTIF(G$3:G27,Player&amp;ProfessionLV),"")</f>
        <v/>
      </c>
      <c r="I27" s="11" t="str">
        <f t="shared" si="1"/>
        <v>挂饰B5</v>
      </c>
      <c r="L27" s="11" t="str">
        <f t="shared" ca="1" si="2"/>
        <v/>
      </c>
    </row>
    <row r="28" spans="2:12" ht="14.25" x14ac:dyDescent="0.2">
      <c r="B28" s="18" t="s">
        <v>1057</v>
      </c>
      <c r="C28" s="10">
        <f t="shared" si="3"/>
        <v>45</v>
      </c>
      <c r="D28" s="10" t="s">
        <v>1217</v>
      </c>
      <c r="E28" s="49" t="str">
        <f t="shared" si="4"/>
        <v>盗贼</v>
      </c>
      <c r="F28" s="10">
        <f t="shared" si="5"/>
        <v>2</v>
      </c>
      <c r="G28" s="10" t="str">
        <f t="shared" si="0"/>
        <v>盗贼2</v>
      </c>
      <c r="H28" s="10" t="str">
        <f ca="1">IF(G28=Player&amp;ProfessionLV,COUNTIF(G$3:G28,Player&amp;ProfessionLV),"")</f>
        <v/>
      </c>
      <c r="I28" s="11" t="str">
        <f t="shared" si="1"/>
        <v>挂饰B6</v>
      </c>
      <c r="L28" s="11" t="str">
        <f t="shared" ca="1" si="2"/>
        <v/>
      </c>
    </row>
    <row r="29" spans="2:12" ht="14.25" x14ac:dyDescent="0.2">
      <c r="B29" s="18" t="s">
        <v>1058</v>
      </c>
      <c r="C29" s="10">
        <f t="shared" si="3"/>
        <v>46</v>
      </c>
      <c r="D29" s="10" t="s">
        <v>1218</v>
      </c>
      <c r="E29" s="49" t="str">
        <f t="shared" si="4"/>
        <v>养羊师</v>
      </c>
      <c r="F29" s="10">
        <f t="shared" si="5"/>
        <v>2</v>
      </c>
      <c r="G29" s="10" t="str">
        <f t="shared" si="0"/>
        <v>养羊师2</v>
      </c>
      <c r="H29" s="10" t="str">
        <f ca="1">IF(G29=Player&amp;ProfessionLV,COUNTIF(G$3:G29,Player&amp;ProfessionLV),"")</f>
        <v/>
      </c>
      <c r="I29" s="11" t="str">
        <f t="shared" si="1"/>
        <v>挂饰B7</v>
      </c>
      <c r="L29" s="11" t="str">
        <f t="shared" ca="1" si="2"/>
        <v/>
      </c>
    </row>
    <row r="30" spans="2:12" ht="14.25" x14ac:dyDescent="0.2">
      <c r="B30" s="18" t="s">
        <v>1059</v>
      </c>
      <c r="C30" s="10">
        <f t="shared" si="3"/>
        <v>47</v>
      </c>
      <c r="D30" s="10" t="s">
        <v>1219</v>
      </c>
      <c r="E30" s="49" t="str">
        <f t="shared" si="4"/>
        <v>吟游诗人</v>
      </c>
      <c r="F30" s="10">
        <f t="shared" si="5"/>
        <v>2</v>
      </c>
      <c r="G30" s="10" t="str">
        <f t="shared" si="0"/>
        <v>吟游诗人2</v>
      </c>
      <c r="H30" s="10" t="str">
        <f ca="1">IF(G30=Player&amp;ProfessionLV,COUNTIF(G$3:G30,Player&amp;ProfessionLV),"")</f>
        <v/>
      </c>
      <c r="I30" s="11" t="str">
        <f t="shared" si="1"/>
        <v>挂饰B8</v>
      </c>
      <c r="L30" s="11" t="str">
        <f t="shared" ca="1" si="2"/>
        <v/>
      </c>
    </row>
    <row r="31" spans="2:12" ht="14.25" x14ac:dyDescent="0.2">
      <c r="B31" s="18" t="s">
        <v>1060</v>
      </c>
      <c r="C31" s="10">
        <f t="shared" si="3"/>
        <v>48</v>
      </c>
      <c r="D31" s="10" t="s">
        <v>1220</v>
      </c>
      <c r="E31" s="49" t="str">
        <f t="shared" si="4"/>
        <v>滑稽师</v>
      </c>
      <c r="F31" s="10">
        <f t="shared" si="5"/>
        <v>2</v>
      </c>
      <c r="G31" s="10" t="str">
        <f t="shared" si="0"/>
        <v>滑稽师2</v>
      </c>
      <c r="H31" s="10" t="str">
        <f ca="1">IF(G31=Player&amp;ProfessionLV,COUNTIF(G$3:G31,Player&amp;ProfessionLV),"")</f>
        <v/>
      </c>
      <c r="I31" s="11" t="str">
        <f t="shared" si="1"/>
        <v>挂饰B9</v>
      </c>
      <c r="L31" s="11" t="str">
        <f t="shared" ca="1" si="2"/>
        <v/>
      </c>
    </row>
    <row r="32" spans="2:12" ht="14.25" x14ac:dyDescent="0.2">
      <c r="B32" s="18" t="s">
        <v>1061</v>
      </c>
      <c r="C32" s="10">
        <f t="shared" si="3"/>
        <v>49</v>
      </c>
      <c r="D32" s="10" t="s">
        <v>1221</v>
      </c>
      <c r="E32" s="49" t="str">
        <f t="shared" si="4"/>
        <v>水手</v>
      </c>
      <c r="F32" s="10">
        <f t="shared" si="5"/>
        <v>2</v>
      </c>
      <c r="G32" s="10" t="str">
        <f t="shared" si="0"/>
        <v>水手2</v>
      </c>
      <c r="H32" s="10" t="str">
        <f ca="1">IF(G32=Player&amp;ProfessionLV,COUNTIF(G$3:G32,Player&amp;ProfessionLV),"")</f>
        <v/>
      </c>
      <c r="I32" s="11" t="str">
        <f t="shared" si="1"/>
        <v>挂饰B10</v>
      </c>
      <c r="L32" s="11" t="str">
        <f t="shared" ca="1" si="2"/>
        <v/>
      </c>
    </row>
    <row r="33" spans="2:12" ht="14.25" x14ac:dyDescent="0.2">
      <c r="B33" s="18" t="s">
        <v>1062</v>
      </c>
      <c r="C33" s="10">
        <f t="shared" si="3"/>
        <v>50</v>
      </c>
      <c r="D33" s="10" t="s">
        <v>1222</v>
      </c>
      <c r="E33" s="49" t="str">
        <f t="shared" si="4"/>
        <v>战斗大师</v>
      </c>
      <c r="F33" s="10">
        <f t="shared" si="5"/>
        <v>2</v>
      </c>
      <c r="G33" s="10" t="str">
        <f t="shared" si="0"/>
        <v>战斗大师2</v>
      </c>
      <c r="H33" s="10" t="str">
        <f ca="1">IF(G33=Player&amp;ProfessionLV,COUNTIF(G$3:G33,Player&amp;ProfessionLV),"")</f>
        <v/>
      </c>
      <c r="I33" s="11" t="str">
        <f t="shared" si="1"/>
        <v>挂饰B11</v>
      </c>
      <c r="L33" s="11" t="str">
        <f t="shared" ca="1" si="2"/>
        <v/>
      </c>
    </row>
    <row r="34" spans="2:12" ht="14.25" x14ac:dyDescent="0.2">
      <c r="B34" s="18" t="s">
        <v>1063</v>
      </c>
      <c r="C34" s="10">
        <f t="shared" si="3"/>
        <v>51</v>
      </c>
      <c r="D34" s="10" t="s">
        <v>1223</v>
      </c>
      <c r="E34" s="49" t="str">
        <f t="shared" si="4"/>
        <v>魔法战士</v>
      </c>
      <c r="F34" s="10">
        <f t="shared" si="5"/>
        <v>2</v>
      </c>
      <c r="G34" s="10" t="str">
        <f t="shared" si="0"/>
        <v>魔法战士2</v>
      </c>
      <c r="H34" s="10" t="str">
        <f ca="1">IF(G34=Player&amp;ProfessionLV,COUNTIF(G$3:G34,Player&amp;ProfessionLV),"")</f>
        <v/>
      </c>
      <c r="I34" s="11" t="str">
        <f t="shared" si="1"/>
        <v>挂饰B12</v>
      </c>
      <c r="L34" s="11" t="str">
        <f t="shared" ca="1" si="2"/>
        <v/>
      </c>
    </row>
    <row r="35" spans="2:12" ht="14.25" x14ac:dyDescent="0.2">
      <c r="B35" s="18" t="s">
        <v>1064</v>
      </c>
      <c r="C35" s="10">
        <f t="shared" si="3"/>
        <v>52</v>
      </c>
      <c r="D35" s="10" t="s">
        <v>1224</v>
      </c>
      <c r="E35" s="49" t="str">
        <f t="shared" si="4"/>
        <v>圣骑士</v>
      </c>
      <c r="F35" s="10">
        <f t="shared" si="5"/>
        <v>2</v>
      </c>
      <c r="G35" s="10" t="str">
        <f t="shared" si="0"/>
        <v>圣骑士2</v>
      </c>
      <c r="H35" s="10" t="str">
        <f ca="1">IF(G35=Player&amp;ProfessionLV,COUNTIF(G$3:G35,Player&amp;ProfessionLV),"")</f>
        <v/>
      </c>
      <c r="I35" s="11" t="str">
        <f t="shared" si="1"/>
        <v>挂饰B13</v>
      </c>
      <c r="L35" s="11" t="str">
        <f t="shared" ca="1" si="2"/>
        <v/>
      </c>
    </row>
    <row r="36" spans="2:12" ht="14.25" x14ac:dyDescent="0.2">
      <c r="B36" s="18" t="s">
        <v>1065</v>
      </c>
      <c r="C36" s="10">
        <f t="shared" si="3"/>
        <v>53</v>
      </c>
      <c r="D36" s="10" t="s">
        <v>1225</v>
      </c>
      <c r="E36" s="49" t="str">
        <f t="shared" si="4"/>
        <v>贤者</v>
      </c>
      <c r="F36" s="10">
        <f t="shared" si="5"/>
        <v>2</v>
      </c>
      <c r="G36" s="10" t="str">
        <f t="shared" si="0"/>
        <v>贤者2</v>
      </c>
      <c r="H36" s="10" t="str">
        <f ca="1">IF(G36=Player&amp;ProfessionLV,COUNTIF(G$3:G36,Player&amp;ProfessionLV),"")</f>
        <v/>
      </c>
      <c r="I36" s="11" t="str">
        <f t="shared" si="1"/>
        <v>挂饰B14</v>
      </c>
      <c r="L36" s="11" t="str">
        <f t="shared" ref="L36:L67" ca="1" si="6">IF(ISNA(VLOOKUP(K36,drop,2,FALSE)),"",VLOOKUP(K36,drop,2,FALSE))</f>
        <v/>
      </c>
    </row>
    <row r="37" spans="2:12" ht="14.25" x14ac:dyDescent="0.2">
      <c r="B37" s="18" t="s">
        <v>1066</v>
      </c>
      <c r="C37" s="10">
        <f t="shared" si="3"/>
        <v>54</v>
      </c>
      <c r="D37" s="10" t="s">
        <v>1226</v>
      </c>
      <c r="E37" s="49" t="str">
        <f t="shared" si="4"/>
        <v>魔物猎人</v>
      </c>
      <c r="F37" s="10">
        <f t="shared" si="5"/>
        <v>2</v>
      </c>
      <c r="G37" s="10" t="str">
        <f t="shared" si="0"/>
        <v>魔物猎人2</v>
      </c>
      <c r="H37" s="10" t="str">
        <f ca="1">IF(G37=Player&amp;ProfessionLV,COUNTIF(G$3:G37,Player&amp;ProfessionLV),"")</f>
        <v/>
      </c>
      <c r="I37" s="11" t="str">
        <f t="shared" si="1"/>
        <v>挂饰B15</v>
      </c>
      <c r="L37" s="11" t="str">
        <f t="shared" ca="1" si="6"/>
        <v/>
      </c>
    </row>
    <row r="38" spans="2:12" ht="14.25" x14ac:dyDescent="0.2">
      <c r="B38" s="18" t="s">
        <v>1067</v>
      </c>
      <c r="C38" s="10">
        <f t="shared" si="3"/>
        <v>55</v>
      </c>
      <c r="D38" s="10" t="s">
        <v>1227</v>
      </c>
      <c r="E38" s="49" t="str">
        <f t="shared" si="4"/>
        <v>海贼</v>
      </c>
      <c r="F38" s="10">
        <f t="shared" si="5"/>
        <v>2</v>
      </c>
      <c r="G38" s="10" t="str">
        <f t="shared" si="0"/>
        <v>海贼2</v>
      </c>
      <c r="H38" s="10" t="str">
        <f ca="1">IF(G38=Player&amp;ProfessionLV,COUNTIF(G$3:G38,Player&amp;ProfessionLV),"")</f>
        <v/>
      </c>
      <c r="I38" s="11" t="str">
        <f t="shared" si="1"/>
        <v>挂饰B16</v>
      </c>
      <c r="L38" s="11" t="str">
        <f t="shared" ca="1" si="6"/>
        <v/>
      </c>
    </row>
    <row r="39" spans="2:12" ht="14.25" x14ac:dyDescent="0.2">
      <c r="B39" s="18" t="s">
        <v>1068</v>
      </c>
      <c r="C39" s="10">
        <f t="shared" si="3"/>
        <v>56</v>
      </c>
      <c r="D39" s="10" t="s">
        <v>1228</v>
      </c>
      <c r="E39" s="49" t="str">
        <f t="shared" si="4"/>
        <v>超级明星</v>
      </c>
      <c r="F39" s="10">
        <f t="shared" si="5"/>
        <v>2</v>
      </c>
      <c r="G39" s="10" t="str">
        <f t="shared" si="0"/>
        <v>超级明星2</v>
      </c>
      <c r="H39" s="10" t="str">
        <f ca="1">IF(G39=Player&amp;ProfessionLV,COUNTIF(G$3:G39,Player&amp;ProfessionLV),"")</f>
        <v/>
      </c>
      <c r="I39" s="11" t="str">
        <f t="shared" si="1"/>
        <v>挂饰B17</v>
      </c>
      <c r="L39" s="11" t="str">
        <f t="shared" ca="1" si="6"/>
        <v/>
      </c>
    </row>
    <row r="40" spans="2:12" ht="14.25" x14ac:dyDescent="0.2">
      <c r="B40" s="18" t="s">
        <v>1069</v>
      </c>
      <c r="C40" s="10">
        <f t="shared" si="3"/>
        <v>57</v>
      </c>
      <c r="D40" s="10" t="s">
        <v>1229</v>
      </c>
      <c r="E40" s="49" t="str">
        <f t="shared" si="4"/>
        <v>天地雷鳴士</v>
      </c>
      <c r="F40" s="10">
        <f t="shared" si="5"/>
        <v>2</v>
      </c>
      <c r="G40" s="10" t="str">
        <f t="shared" si="0"/>
        <v>天地雷鳴士2</v>
      </c>
      <c r="H40" s="10" t="str">
        <f ca="1">IF(G40=Player&amp;ProfessionLV,COUNTIF(G$3:G40,Player&amp;ProfessionLV),"")</f>
        <v/>
      </c>
      <c r="I40" s="11" t="str">
        <f t="shared" si="1"/>
        <v>挂饰B18</v>
      </c>
      <c r="L40" s="11" t="str">
        <f t="shared" ca="1" si="6"/>
        <v/>
      </c>
    </row>
    <row r="41" spans="2:12" ht="14.25" x14ac:dyDescent="0.2">
      <c r="B41" s="18" t="s">
        <v>1070</v>
      </c>
      <c r="C41" s="10">
        <f t="shared" si="3"/>
        <v>58</v>
      </c>
      <c r="D41" s="10" t="s">
        <v>1230</v>
      </c>
      <c r="E41" s="49" t="str">
        <f t="shared" si="4"/>
        <v>神之手</v>
      </c>
      <c r="F41" s="10">
        <f t="shared" si="5"/>
        <v>2</v>
      </c>
      <c r="G41" s="10" t="str">
        <f t="shared" si="0"/>
        <v>神之手2</v>
      </c>
      <c r="H41" s="10" t="str">
        <f ca="1">IF(G41=Player&amp;ProfessionLV,COUNTIF(G$3:G41,Player&amp;ProfessionLV),"")</f>
        <v/>
      </c>
      <c r="I41" s="11" t="str">
        <f t="shared" si="1"/>
        <v>挂饰B19</v>
      </c>
      <c r="L41" s="11" t="str">
        <f t="shared" ca="1" si="6"/>
        <v/>
      </c>
    </row>
    <row r="42" spans="2:12" ht="14.25" x14ac:dyDescent="0.2">
      <c r="B42" s="18" t="s">
        <v>1071</v>
      </c>
      <c r="C42" s="10">
        <f t="shared" si="3"/>
        <v>59</v>
      </c>
      <c r="D42" s="10" t="s">
        <v>1231</v>
      </c>
      <c r="E42" s="49" t="str">
        <f t="shared" si="4"/>
        <v>勇者</v>
      </c>
      <c r="F42" s="10">
        <f t="shared" si="5"/>
        <v>2</v>
      </c>
      <c r="G42" s="10" t="str">
        <f t="shared" si="0"/>
        <v>勇者2</v>
      </c>
      <c r="H42" s="10" t="str">
        <f ca="1">IF(G42=Player&amp;ProfessionLV,COUNTIF(G$3:G42,Player&amp;ProfessionLV),"")</f>
        <v/>
      </c>
      <c r="I42" s="11" t="str">
        <f t="shared" si="1"/>
        <v>挂饰B20</v>
      </c>
      <c r="L42" s="11" t="str">
        <f t="shared" ca="1" si="6"/>
        <v/>
      </c>
    </row>
    <row r="43" spans="2:12" ht="14.25" x14ac:dyDescent="0.2">
      <c r="B43" s="18" t="s">
        <v>1072</v>
      </c>
      <c r="C43" s="10">
        <f t="shared" si="3"/>
        <v>60</v>
      </c>
      <c r="D43" s="10" t="s">
        <v>1232</v>
      </c>
      <c r="E43" s="49" t="str">
        <f t="shared" si="4"/>
        <v>战士</v>
      </c>
      <c r="F43" s="10">
        <f t="shared" si="5"/>
        <v>3</v>
      </c>
      <c r="G43" s="10" t="str">
        <f t="shared" si="0"/>
        <v>战士3</v>
      </c>
      <c r="H43" s="10" t="str">
        <f ca="1">IF(G43=Player&amp;ProfessionLV,COUNTIF(G$3:G43,Player&amp;ProfessionLV),"")</f>
        <v/>
      </c>
      <c r="I43" s="11" t="str">
        <f t="shared" si="1"/>
        <v>挂饰C1</v>
      </c>
      <c r="L43" s="11" t="str">
        <f t="shared" ca="1" si="6"/>
        <v/>
      </c>
    </row>
    <row r="44" spans="2:12" ht="14.25" x14ac:dyDescent="0.2">
      <c r="B44" s="18" t="s">
        <v>1073</v>
      </c>
      <c r="C44" s="10">
        <f t="shared" si="3"/>
        <v>61</v>
      </c>
      <c r="D44" s="10" t="s">
        <v>1233</v>
      </c>
      <c r="E44" s="49" t="str">
        <f t="shared" si="4"/>
        <v>武斗家</v>
      </c>
      <c r="F44" s="10">
        <f t="shared" si="5"/>
        <v>3</v>
      </c>
      <c r="G44" s="10" t="str">
        <f t="shared" si="0"/>
        <v>武斗家3</v>
      </c>
      <c r="H44" s="10" t="str">
        <f ca="1">IF(G44=Player&amp;ProfessionLV,COUNTIF(G$3:G44,Player&amp;ProfessionLV),"")</f>
        <v/>
      </c>
      <c r="I44" s="11" t="str">
        <f t="shared" si="1"/>
        <v>挂饰C2</v>
      </c>
      <c r="L44" s="11" t="str">
        <f t="shared" ca="1" si="6"/>
        <v/>
      </c>
    </row>
    <row r="45" spans="2:12" ht="14.25" x14ac:dyDescent="0.2">
      <c r="B45" s="18" t="s">
        <v>1074</v>
      </c>
      <c r="C45" s="10">
        <f t="shared" si="3"/>
        <v>62</v>
      </c>
      <c r="D45" s="10" t="s">
        <v>1234</v>
      </c>
      <c r="E45" s="49" t="str">
        <f t="shared" si="4"/>
        <v>魔法师</v>
      </c>
      <c r="F45" s="10">
        <f t="shared" si="5"/>
        <v>3</v>
      </c>
      <c r="G45" s="10" t="str">
        <f t="shared" si="0"/>
        <v>魔法师3</v>
      </c>
      <c r="H45" s="10" t="str">
        <f ca="1">IF(G45=Player&amp;ProfessionLV,COUNTIF(G$3:G45,Player&amp;ProfessionLV),"")</f>
        <v/>
      </c>
      <c r="I45" s="11" t="str">
        <f t="shared" si="1"/>
        <v>挂饰C3</v>
      </c>
      <c r="L45" s="11" t="str">
        <f t="shared" ca="1" si="6"/>
        <v/>
      </c>
    </row>
    <row r="46" spans="2:12" ht="14.25" x14ac:dyDescent="0.2">
      <c r="B46" s="18" t="s">
        <v>1075</v>
      </c>
      <c r="C46" s="10">
        <f t="shared" si="3"/>
        <v>63</v>
      </c>
      <c r="D46" s="10" t="s">
        <v>1235</v>
      </c>
      <c r="E46" s="49" t="str">
        <f t="shared" si="4"/>
        <v>僧侣</v>
      </c>
      <c r="F46" s="10">
        <f t="shared" si="5"/>
        <v>3</v>
      </c>
      <c r="G46" s="10" t="str">
        <f t="shared" si="0"/>
        <v>僧侣3</v>
      </c>
      <c r="H46" s="10" t="str">
        <f ca="1">IF(G46=Player&amp;ProfessionLV,COUNTIF(G$3:G46,Player&amp;ProfessionLV),"")</f>
        <v/>
      </c>
      <c r="I46" s="11" t="str">
        <f t="shared" si="1"/>
        <v>挂饰C4</v>
      </c>
      <c r="L46" s="11" t="str">
        <f t="shared" ca="1" si="6"/>
        <v/>
      </c>
    </row>
    <row r="47" spans="2:12" ht="14.25" x14ac:dyDescent="0.2">
      <c r="B47" s="18" t="s">
        <v>1076</v>
      </c>
      <c r="C47" s="10">
        <f t="shared" si="3"/>
        <v>64</v>
      </c>
      <c r="D47" s="10" t="s">
        <v>1236</v>
      </c>
      <c r="E47" s="49" t="str">
        <f t="shared" si="4"/>
        <v>舞师</v>
      </c>
      <c r="F47" s="10">
        <f t="shared" si="5"/>
        <v>3</v>
      </c>
      <c r="G47" s="10" t="str">
        <f t="shared" si="0"/>
        <v>舞师3</v>
      </c>
      <c r="H47" s="10" t="str">
        <f ca="1">IF(G47=Player&amp;ProfessionLV,COUNTIF(G$3:G47,Player&amp;ProfessionLV),"")</f>
        <v/>
      </c>
      <c r="I47" s="11" t="str">
        <f t="shared" si="1"/>
        <v>挂饰C5</v>
      </c>
      <c r="L47" s="11" t="str">
        <f t="shared" ca="1" si="6"/>
        <v/>
      </c>
    </row>
    <row r="48" spans="2:12" ht="14.25" x14ac:dyDescent="0.2">
      <c r="B48" s="18" t="s">
        <v>1077</v>
      </c>
      <c r="C48" s="10">
        <f t="shared" si="3"/>
        <v>65</v>
      </c>
      <c r="D48" s="10" t="s">
        <v>1237</v>
      </c>
      <c r="E48" s="49" t="str">
        <f t="shared" si="4"/>
        <v>盗贼</v>
      </c>
      <c r="F48" s="10">
        <f t="shared" si="5"/>
        <v>3</v>
      </c>
      <c r="G48" s="10" t="str">
        <f t="shared" si="0"/>
        <v>盗贼3</v>
      </c>
      <c r="H48" s="10" t="str">
        <f ca="1">IF(G48=Player&amp;ProfessionLV,COUNTIF(G$3:G48,Player&amp;ProfessionLV),"")</f>
        <v/>
      </c>
      <c r="I48" s="11" t="str">
        <f t="shared" si="1"/>
        <v>挂饰C6</v>
      </c>
      <c r="L48" s="11" t="str">
        <f t="shared" ca="1" si="6"/>
        <v/>
      </c>
    </row>
    <row r="49" spans="2:12" ht="14.25" x14ac:dyDescent="0.2">
      <c r="B49" s="18" t="s">
        <v>1078</v>
      </c>
      <c r="C49" s="10">
        <f t="shared" si="3"/>
        <v>66</v>
      </c>
      <c r="D49" s="10" t="s">
        <v>1238</v>
      </c>
      <c r="E49" s="49" t="str">
        <f t="shared" si="4"/>
        <v>养羊师</v>
      </c>
      <c r="F49" s="10">
        <f t="shared" si="5"/>
        <v>3</v>
      </c>
      <c r="G49" s="10" t="str">
        <f t="shared" si="0"/>
        <v>养羊师3</v>
      </c>
      <c r="H49" s="10" t="str">
        <f ca="1">IF(G49=Player&amp;ProfessionLV,COUNTIF(G$3:G49,Player&amp;ProfessionLV),"")</f>
        <v/>
      </c>
      <c r="I49" s="11" t="str">
        <f t="shared" si="1"/>
        <v>挂饰C7</v>
      </c>
      <c r="L49" s="11" t="str">
        <f t="shared" ca="1" si="6"/>
        <v/>
      </c>
    </row>
    <row r="50" spans="2:12" ht="14.25" x14ac:dyDescent="0.2">
      <c r="B50" s="18" t="s">
        <v>1079</v>
      </c>
      <c r="C50" s="10">
        <f t="shared" si="3"/>
        <v>67</v>
      </c>
      <c r="D50" s="10" t="s">
        <v>1239</v>
      </c>
      <c r="E50" s="49" t="str">
        <f t="shared" si="4"/>
        <v>吟游诗人</v>
      </c>
      <c r="F50" s="10">
        <f t="shared" si="5"/>
        <v>3</v>
      </c>
      <c r="G50" s="10" t="str">
        <f t="shared" si="0"/>
        <v>吟游诗人3</v>
      </c>
      <c r="H50" s="10" t="str">
        <f ca="1">IF(G50=Player&amp;ProfessionLV,COUNTIF(G$3:G50,Player&amp;ProfessionLV),"")</f>
        <v/>
      </c>
      <c r="I50" s="11" t="str">
        <f t="shared" si="1"/>
        <v>挂饰C8</v>
      </c>
      <c r="L50" s="11" t="str">
        <f t="shared" ca="1" si="6"/>
        <v/>
      </c>
    </row>
    <row r="51" spans="2:12" ht="14.25" x14ac:dyDescent="0.2">
      <c r="B51" s="18" t="s">
        <v>1080</v>
      </c>
      <c r="C51" s="10">
        <f t="shared" si="3"/>
        <v>68</v>
      </c>
      <c r="D51" s="10" t="s">
        <v>1240</v>
      </c>
      <c r="E51" s="49" t="str">
        <f t="shared" si="4"/>
        <v>滑稽师</v>
      </c>
      <c r="F51" s="10">
        <f t="shared" si="5"/>
        <v>3</v>
      </c>
      <c r="G51" s="10" t="str">
        <f t="shared" si="0"/>
        <v>滑稽师3</v>
      </c>
      <c r="H51" s="10" t="str">
        <f ca="1">IF(G51=Player&amp;ProfessionLV,COUNTIF(G$3:G51,Player&amp;ProfessionLV),"")</f>
        <v/>
      </c>
      <c r="I51" s="11" t="str">
        <f t="shared" si="1"/>
        <v>挂饰C9</v>
      </c>
      <c r="L51" s="11" t="str">
        <f t="shared" ca="1" si="6"/>
        <v/>
      </c>
    </row>
    <row r="52" spans="2:12" ht="14.25" x14ac:dyDescent="0.2">
      <c r="B52" s="18" t="s">
        <v>1081</v>
      </c>
      <c r="C52" s="10">
        <f t="shared" si="3"/>
        <v>69</v>
      </c>
      <c r="D52" s="10" t="s">
        <v>1241</v>
      </c>
      <c r="E52" s="49" t="str">
        <f t="shared" si="4"/>
        <v>水手</v>
      </c>
      <c r="F52" s="10">
        <f t="shared" si="5"/>
        <v>3</v>
      </c>
      <c r="G52" s="10" t="str">
        <f t="shared" si="0"/>
        <v>水手3</v>
      </c>
      <c r="H52" s="10" t="str">
        <f ca="1">IF(G52=Player&amp;ProfessionLV,COUNTIF(G$3:G52,Player&amp;ProfessionLV),"")</f>
        <v/>
      </c>
      <c r="I52" s="11" t="str">
        <f t="shared" si="1"/>
        <v>挂饰C10</v>
      </c>
      <c r="L52" s="11" t="str">
        <f t="shared" ca="1" si="6"/>
        <v/>
      </c>
    </row>
    <row r="53" spans="2:12" ht="14.25" x14ac:dyDescent="0.2">
      <c r="B53" s="18" t="s">
        <v>1082</v>
      </c>
      <c r="C53" s="10">
        <f t="shared" si="3"/>
        <v>70</v>
      </c>
      <c r="D53" s="10" t="s">
        <v>1242</v>
      </c>
      <c r="E53" s="49" t="str">
        <f t="shared" si="4"/>
        <v>战斗大师</v>
      </c>
      <c r="F53" s="10">
        <f t="shared" si="5"/>
        <v>3</v>
      </c>
      <c r="G53" s="10" t="str">
        <f t="shared" si="0"/>
        <v>战斗大师3</v>
      </c>
      <c r="H53" s="10" t="str">
        <f ca="1">IF(G53=Player&amp;ProfessionLV,COUNTIF(G$3:G53,Player&amp;ProfessionLV),"")</f>
        <v/>
      </c>
      <c r="I53" s="11" t="str">
        <f t="shared" si="1"/>
        <v>挂饰C11</v>
      </c>
      <c r="L53" s="11" t="str">
        <f t="shared" ca="1" si="6"/>
        <v/>
      </c>
    </row>
    <row r="54" spans="2:12" ht="14.25" x14ac:dyDescent="0.2">
      <c r="B54" s="18" t="s">
        <v>1083</v>
      </c>
      <c r="C54" s="10">
        <f t="shared" si="3"/>
        <v>71</v>
      </c>
      <c r="D54" s="10" t="s">
        <v>1243</v>
      </c>
      <c r="E54" s="49" t="str">
        <f t="shared" si="4"/>
        <v>魔法战士</v>
      </c>
      <c r="F54" s="10">
        <f t="shared" si="5"/>
        <v>3</v>
      </c>
      <c r="G54" s="10" t="str">
        <f t="shared" si="0"/>
        <v>魔法战士3</v>
      </c>
      <c r="H54" s="10" t="str">
        <f ca="1">IF(G54=Player&amp;ProfessionLV,COUNTIF(G$3:G54,Player&amp;ProfessionLV),"")</f>
        <v/>
      </c>
      <c r="I54" s="11" t="str">
        <f t="shared" si="1"/>
        <v>挂饰C12</v>
      </c>
      <c r="L54" s="11" t="str">
        <f t="shared" ca="1" si="6"/>
        <v/>
      </c>
    </row>
    <row r="55" spans="2:12" ht="14.25" x14ac:dyDescent="0.2">
      <c r="B55" s="18" t="s">
        <v>1084</v>
      </c>
      <c r="C55" s="10">
        <f t="shared" si="3"/>
        <v>72</v>
      </c>
      <c r="D55" s="10" t="s">
        <v>1244</v>
      </c>
      <c r="E55" s="49" t="str">
        <f t="shared" si="4"/>
        <v>圣骑士</v>
      </c>
      <c r="F55" s="10">
        <f t="shared" si="5"/>
        <v>3</v>
      </c>
      <c r="G55" s="10" t="str">
        <f t="shared" si="0"/>
        <v>圣骑士3</v>
      </c>
      <c r="H55" s="10" t="str">
        <f ca="1">IF(G55=Player&amp;ProfessionLV,COUNTIF(G$3:G55,Player&amp;ProfessionLV),"")</f>
        <v/>
      </c>
      <c r="I55" s="11" t="str">
        <f t="shared" si="1"/>
        <v>挂饰C13</v>
      </c>
      <c r="L55" s="11" t="str">
        <f t="shared" ca="1" si="6"/>
        <v/>
      </c>
    </row>
    <row r="56" spans="2:12" ht="14.25" x14ac:dyDescent="0.2">
      <c r="B56" s="18" t="s">
        <v>1085</v>
      </c>
      <c r="C56" s="10">
        <f t="shared" si="3"/>
        <v>73</v>
      </c>
      <c r="D56" s="10" t="s">
        <v>1245</v>
      </c>
      <c r="E56" s="49" t="str">
        <f t="shared" si="4"/>
        <v>贤者</v>
      </c>
      <c r="F56" s="10">
        <f t="shared" si="5"/>
        <v>3</v>
      </c>
      <c r="G56" s="10" t="str">
        <f t="shared" si="0"/>
        <v>贤者3</v>
      </c>
      <c r="H56" s="10" t="str">
        <f ca="1">IF(G56=Player&amp;ProfessionLV,COUNTIF(G$3:G56,Player&amp;ProfessionLV),"")</f>
        <v/>
      </c>
      <c r="I56" s="11" t="str">
        <f t="shared" si="1"/>
        <v>挂饰C14</v>
      </c>
      <c r="L56" s="11" t="str">
        <f t="shared" ca="1" si="6"/>
        <v/>
      </c>
    </row>
    <row r="57" spans="2:12" ht="14.25" x14ac:dyDescent="0.2">
      <c r="B57" s="18" t="s">
        <v>1086</v>
      </c>
      <c r="C57" s="10">
        <f t="shared" si="3"/>
        <v>74</v>
      </c>
      <c r="D57" s="10" t="s">
        <v>1246</v>
      </c>
      <c r="E57" s="49" t="str">
        <f t="shared" si="4"/>
        <v>魔物猎人</v>
      </c>
      <c r="F57" s="10">
        <f t="shared" si="5"/>
        <v>3</v>
      </c>
      <c r="G57" s="10" t="str">
        <f t="shared" si="0"/>
        <v>魔物猎人3</v>
      </c>
      <c r="H57" s="10" t="str">
        <f ca="1">IF(G57=Player&amp;ProfessionLV,COUNTIF(G$3:G57,Player&amp;ProfessionLV),"")</f>
        <v/>
      </c>
      <c r="I57" s="11" t="str">
        <f t="shared" si="1"/>
        <v>挂饰C15</v>
      </c>
      <c r="L57" s="11" t="str">
        <f t="shared" ca="1" si="6"/>
        <v/>
      </c>
    </row>
    <row r="58" spans="2:12" ht="14.25" x14ac:dyDescent="0.2">
      <c r="B58" s="18" t="s">
        <v>1087</v>
      </c>
      <c r="C58" s="10">
        <f t="shared" si="3"/>
        <v>75</v>
      </c>
      <c r="D58" s="10" t="s">
        <v>1247</v>
      </c>
      <c r="E58" s="49" t="str">
        <f t="shared" si="4"/>
        <v>海贼</v>
      </c>
      <c r="F58" s="10">
        <f t="shared" si="5"/>
        <v>3</v>
      </c>
      <c r="G58" s="10" t="str">
        <f t="shared" si="0"/>
        <v>海贼3</v>
      </c>
      <c r="H58" s="10" t="str">
        <f ca="1">IF(G58=Player&amp;ProfessionLV,COUNTIF(G$3:G58,Player&amp;ProfessionLV),"")</f>
        <v/>
      </c>
      <c r="I58" s="11" t="str">
        <f t="shared" si="1"/>
        <v>挂饰C16</v>
      </c>
      <c r="L58" s="11" t="str">
        <f t="shared" ca="1" si="6"/>
        <v/>
      </c>
    </row>
    <row r="59" spans="2:12" ht="14.25" x14ac:dyDescent="0.2">
      <c r="B59" s="18" t="s">
        <v>1088</v>
      </c>
      <c r="C59" s="10">
        <f t="shared" si="3"/>
        <v>76</v>
      </c>
      <c r="D59" s="10" t="s">
        <v>1248</v>
      </c>
      <c r="E59" s="49" t="str">
        <f t="shared" si="4"/>
        <v>超级明星</v>
      </c>
      <c r="F59" s="10">
        <f t="shared" si="5"/>
        <v>3</v>
      </c>
      <c r="G59" s="10" t="str">
        <f t="shared" si="0"/>
        <v>超级明星3</v>
      </c>
      <c r="H59" s="10" t="str">
        <f ca="1">IF(G59=Player&amp;ProfessionLV,COUNTIF(G$3:G59,Player&amp;ProfessionLV),"")</f>
        <v/>
      </c>
      <c r="I59" s="11" t="str">
        <f t="shared" si="1"/>
        <v>挂饰C17</v>
      </c>
      <c r="L59" s="11" t="str">
        <f t="shared" ca="1" si="6"/>
        <v/>
      </c>
    </row>
    <row r="60" spans="2:12" ht="14.25" x14ac:dyDescent="0.2">
      <c r="B60" s="18" t="s">
        <v>1089</v>
      </c>
      <c r="C60" s="10">
        <f t="shared" si="3"/>
        <v>77</v>
      </c>
      <c r="D60" s="10" t="s">
        <v>1249</v>
      </c>
      <c r="E60" s="49" t="str">
        <f t="shared" si="4"/>
        <v>天地雷鳴士</v>
      </c>
      <c r="F60" s="10">
        <f t="shared" si="5"/>
        <v>3</v>
      </c>
      <c r="G60" s="10" t="str">
        <f t="shared" si="0"/>
        <v>天地雷鳴士3</v>
      </c>
      <c r="H60" s="10" t="str">
        <f ca="1">IF(G60=Player&amp;ProfessionLV,COUNTIF(G$3:G60,Player&amp;ProfessionLV),"")</f>
        <v/>
      </c>
      <c r="I60" s="11" t="str">
        <f t="shared" si="1"/>
        <v>挂饰C18</v>
      </c>
      <c r="L60" s="11" t="str">
        <f t="shared" ca="1" si="6"/>
        <v/>
      </c>
    </row>
    <row r="61" spans="2:12" ht="14.25" x14ac:dyDescent="0.2">
      <c r="B61" s="18" t="s">
        <v>1090</v>
      </c>
      <c r="C61" s="10">
        <f t="shared" si="3"/>
        <v>78</v>
      </c>
      <c r="D61" s="10" t="s">
        <v>1250</v>
      </c>
      <c r="E61" s="49" t="str">
        <f t="shared" si="4"/>
        <v>神之手</v>
      </c>
      <c r="F61" s="10">
        <f t="shared" si="5"/>
        <v>3</v>
      </c>
      <c r="G61" s="10" t="str">
        <f t="shared" si="0"/>
        <v>神之手3</v>
      </c>
      <c r="H61" s="10" t="str">
        <f ca="1">IF(G61=Player&amp;ProfessionLV,COUNTIF(G$3:G61,Player&amp;ProfessionLV),"")</f>
        <v/>
      </c>
      <c r="I61" s="11" t="str">
        <f t="shared" si="1"/>
        <v>挂饰C19</v>
      </c>
      <c r="L61" s="11" t="str">
        <f t="shared" ca="1" si="6"/>
        <v/>
      </c>
    </row>
    <row r="62" spans="2:12" ht="14.25" x14ac:dyDescent="0.2">
      <c r="B62" s="18" t="s">
        <v>1091</v>
      </c>
      <c r="C62" s="10">
        <f t="shared" si="3"/>
        <v>79</v>
      </c>
      <c r="D62" s="10" t="s">
        <v>1251</v>
      </c>
      <c r="E62" s="49" t="str">
        <f t="shared" si="4"/>
        <v>勇者</v>
      </c>
      <c r="F62" s="10">
        <f t="shared" si="5"/>
        <v>3</v>
      </c>
      <c r="G62" s="10" t="str">
        <f t="shared" si="0"/>
        <v>勇者3</v>
      </c>
      <c r="H62" s="10" t="str">
        <f ca="1">IF(G62=Player&amp;ProfessionLV,COUNTIF(G$3:G62,Player&amp;ProfessionLV),"")</f>
        <v/>
      </c>
      <c r="I62" s="11" t="str">
        <f t="shared" si="1"/>
        <v>挂饰C20</v>
      </c>
      <c r="L62" s="11" t="str">
        <f t="shared" ca="1" si="6"/>
        <v/>
      </c>
    </row>
    <row r="63" spans="2:12" ht="14.25" x14ac:dyDescent="0.2">
      <c r="B63" s="18" t="s">
        <v>1092</v>
      </c>
      <c r="C63" s="10">
        <f t="shared" si="3"/>
        <v>80</v>
      </c>
      <c r="D63" s="10" t="s">
        <v>1252</v>
      </c>
      <c r="E63" s="49" t="str">
        <f t="shared" si="4"/>
        <v>战士</v>
      </c>
      <c r="F63" s="10">
        <f t="shared" si="5"/>
        <v>4</v>
      </c>
      <c r="G63" s="10" t="str">
        <f t="shared" si="0"/>
        <v>战士4</v>
      </c>
      <c r="H63" s="10" t="str">
        <f ca="1">IF(G63=Player&amp;ProfessionLV,COUNTIF(G$3:G63,Player&amp;ProfessionLV),"")</f>
        <v/>
      </c>
      <c r="I63" s="11" t="str">
        <f t="shared" si="1"/>
        <v>挂饰D1</v>
      </c>
      <c r="L63" s="11" t="str">
        <f t="shared" ca="1" si="6"/>
        <v/>
      </c>
    </row>
    <row r="64" spans="2:12" ht="14.25" x14ac:dyDescent="0.2">
      <c r="B64" s="18" t="s">
        <v>1093</v>
      </c>
      <c r="C64" s="10">
        <f t="shared" si="3"/>
        <v>81</v>
      </c>
      <c r="D64" s="10" t="s">
        <v>1253</v>
      </c>
      <c r="E64" s="49" t="str">
        <f t="shared" si="4"/>
        <v>武斗家</v>
      </c>
      <c r="F64" s="10">
        <f t="shared" si="5"/>
        <v>4</v>
      </c>
      <c r="G64" s="10" t="str">
        <f t="shared" si="0"/>
        <v>武斗家4</v>
      </c>
      <c r="H64" s="10" t="str">
        <f ca="1">IF(G64=Player&amp;ProfessionLV,COUNTIF(G$3:G64,Player&amp;ProfessionLV),"")</f>
        <v/>
      </c>
      <c r="I64" s="11" t="str">
        <f t="shared" si="1"/>
        <v>挂饰D2</v>
      </c>
      <c r="L64" s="11" t="str">
        <f t="shared" ca="1" si="6"/>
        <v/>
      </c>
    </row>
    <row r="65" spans="2:12" ht="14.25" x14ac:dyDescent="0.2">
      <c r="B65" s="18" t="s">
        <v>1094</v>
      </c>
      <c r="C65" s="10">
        <f t="shared" si="3"/>
        <v>82</v>
      </c>
      <c r="D65" s="10" t="s">
        <v>1254</v>
      </c>
      <c r="E65" s="49" t="str">
        <f t="shared" si="4"/>
        <v>魔法师</v>
      </c>
      <c r="F65" s="10">
        <f t="shared" si="5"/>
        <v>4</v>
      </c>
      <c r="G65" s="10" t="str">
        <f t="shared" si="0"/>
        <v>魔法师4</v>
      </c>
      <c r="H65" s="10" t="str">
        <f ca="1">IF(G65=Player&amp;ProfessionLV,COUNTIF(G$3:G65,Player&amp;ProfessionLV),"")</f>
        <v/>
      </c>
      <c r="I65" s="11" t="str">
        <f t="shared" si="1"/>
        <v>挂饰D3</v>
      </c>
      <c r="L65" s="11" t="str">
        <f t="shared" ca="1" si="6"/>
        <v/>
      </c>
    </row>
    <row r="66" spans="2:12" ht="14.25" x14ac:dyDescent="0.2">
      <c r="B66" s="18" t="s">
        <v>1095</v>
      </c>
      <c r="C66" s="10">
        <f t="shared" si="3"/>
        <v>83</v>
      </c>
      <c r="D66" s="10" t="s">
        <v>1255</v>
      </c>
      <c r="E66" s="49" t="str">
        <f t="shared" si="4"/>
        <v>僧侣</v>
      </c>
      <c r="F66" s="10">
        <f t="shared" si="5"/>
        <v>4</v>
      </c>
      <c r="G66" s="10" t="str">
        <f t="shared" si="0"/>
        <v>僧侣4</v>
      </c>
      <c r="H66" s="10" t="str">
        <f ca="1">IF(G66=Player&amp;ProfessionLV,COUNTIF(G$3:G66,Player&amp;ProfessionLV),"")</f>
        <v/>
      </c>
      <c r="I66" s="11" t="str">
        <f t="shared" si="1"/>
        <v>挂饰D4</v>
      </c>
      <c r="L66" s="11" t="str">
        <f t="shared" ca="1" si="6"/>
        <v/>
      </c>
    </row>
    <row r="67" spans="2:12" ht="14.25" x14ac:dyDescent="0.2">
      <c r="B67" s="18" t="s">
        <v>1096</v>
      </c>
      <c r="C67" s="10">
        <f t="shared" si="3"/>
        <v>84</v>
      </c>
      <c r="D67" s="10" t="s">
        <v>1256</v>
      </c>
      <c r="E67" s="49" t="str">
        <f t="shared" si="4"/>
        <v>舞师</v>
      </c>
      <c r="F67" s="10">
        <f t="shared" si="5"/>
        <v>4</v>
      </c>
      <c r="G67" s="10" t="str">
        <f t="shared" si="0"/>
        <v>舞师4</v>
      </c>
      <c r="H67" s="10" t="str">
        <f ca="1">IF(G67=Player&amp;ProfessionLV,COUNTIF(G$3:G67,Player&amp;ProfessionLV),"")</f>
        <v/>
      </c>
      <c r="I67" s="11" t="str">
        <f t="shared" si="1"/>
        <v>挂饰D5</v>
      </c>
      <c r="L67" s="11" t="str">
        <f t="shared" ca="1" si="6"/>
        <v/>
      </c>
    </row>
    <row r="68" spans="2:12" ht="14.25" x14ac:dyDescent="0.2">
      <c r="B68" s="18" t="s">
        <v>1097</v>
      </c>
      <c r="C68" s="10">
        <f t="shared" si="3"/>
        <v>85</v>
      </c>
      <c r="D68" s="10" t="s">
        <v>1257</v>
      </c>
      <c r="E68" s="49" t="str">
        <f t="shared" si="4"/>
        <v>盗贼</v>
      </c>
      <c r="F68" s="10">
        <f t="shared" si="5"/>
        <v>4</v>
      </c>
      <c r="G68" s="10" t="str">
        <f t="shared" ref="G68:G131" si="7">E68&amp;F68</f>
        <v>盗贼4</v>
      </c>
      <c r="H68" s="10" t="str">
        <f ca="1">IF(G68=Player&amp;ProfessionLV,COUNTIF(G$3:G68,Player&amp;ProfessionLV),"")</f>
        <v/>
      </c>
      <c r="I68" s="11" t="str">
        <f t="shared" ref="I68:I131" si="8">B68</f>
        <v>挂饰D6</v>
      </c>
      <c r="L68" s="11" t="str">
        <f t="shared" ref="L68:L99" ca="1" si="9">IF(ISNA(VLOOKUP(K68,drop,2,FALSE)),"",VLOOKUP(K68,drop,2,FALSE))</f>
        <v/>
      </c>
    </row>
    <row r="69" spans="2:12" ht="14.25" x14ac:dyDescent="0.2">
      <c r="B69" s="18" t="s">
        <v>1098</v>
      </c>
      <c r="C69" s="10">
        <f t="shared" ref="C69:C132" si="10">C68+1</f>
        <v>86</v>
      </c>
      <c r="D69" s="10" t="s">
        <v>1258</v>
      </c>
      <c r="E69" s="49" t="str">
        <f t="shared" si="4"/>
        <v>养羊师</v>
      </c>
      <c r="F69" s="10">
        <f t="shared" si="5"/>
        <v>4</v>
      </c>
      <c r="G69" s="10" t="str">
        <f t="shared" si="7"/>
        <v>养羊师4</v>
      </c>
      <c r="H69" s="10" t="str">
        <f ca="1">IF(G69=Player&amp;ProfessionLV,COUNTIF(G$3:G69,Player&amp;ProfessionLV),"")</f>
        <v/>
      </c>
      <c r="I69" s="11" t="str">
        <f t="shared" si="8"/>
        <v>挂饰D7</v>
      </c>
      <c r="L69" s="11" t="str">
        <f t="shared" ca="1" si="9"/>
        <v/>
      </c>
    </row>
    <row r="70" spans="2:12" ht="14.25" x14ac:dyDescent="0.2">
      <c r="B70" s="18" t="s">
        <v>1099</v>
      </c>
      <c r="C70" s="10">
        <f t="shared" si="10"/>
        <v>87</v>
      </c>
      <c r="D70" s="10" t="s">
        <v>1259</v>
      </c>
      <c r="E70" s="49" t="str">
        <f t="shared" si="4"/>
        <v>吟游诗人</v>
      </c>
      <c r="F70" s="10">
        <f>F50+1</f>
        <v>4</v>
      </c>
      <c r="G70" s="10" t="str">
        <f t="shared" si="7"/>
        <v>吟游诗人4</v>
      </c>
      <c r="H70" s="10" t="str">
        <f ca="1">IF(G70=Player&amp;ProfessionLV,COUNTIF(G$3:G70,Player&amp;ProfessionLV),"")</f>
        <v/>
      </c>
      <c r="I70" s="11" t="str">
        <f t="shared" si="8"/>
        <v>挂饰D8</v>
      </c>
      <c r="L70" s="11" t="str">
        <f t="shared" ca="1" si="9"/>
        <v/>
      </c>
    </row>
    <row r="71" spans="2:12" ht="14.25" x14ac:dyDescent="0.2">
      <c r="B71" s="18" t="s">
        <v>1100</v>
      </c>
      <c r="C71" s="10">
        <f t="shared" si="10"/>
        <v>88</v>
      </c>
      <c r="D71" s="10" t="s">
        <v>1260</v>
      </c>
      <c r="E71" s="49" t="str">
        <f t="shared" si="4"/>
        <v>滑稽师</v>
      </c>
      <c r="F71" s="10">
        <f t="shared" si="5"/>
        <v>4</v>
      </c>
      <c r="G71" s="10" t="str">
        <f t="shared" si="7"/>
        <v>滑稽师4</v>
      </c>
      <c r="H71" s="10" t="str">
        <f ca="1">IF(G71=Player&amp;ProfessionLV,COUNTIF(G$3:G71,Player&amp;ProfessionLV),"")</f>
        <v/>
      </c>
      <c r="I71" s="11" t="str">
        <f t="shared" si="8"/>
        <v>挂饰D9</v>
      </c>
      <c r="L71" s="11" t="str">
        <f t="shared" ca="1" si="9"/>
        <v/>
      </c>
    </row>
    <row r="72" spans="2:12" ht="14.25" x14ac:dyDescent="0.2">
      <c r="B72" s="18" t="s">
        <v>1101</v>
      </c>
      <c r="C72" s="10">
        <f t="shared" si="10"/>
        <v>89</v>
      </c>
      <c r="D72" s="10" t="s">
        <v>1261</v>
      </c>
      <c r="E72" s="49" t="str">
        <f t="shared" si="4"/>
        <v>水手</v>
      </c>
      <c r="F72" s="10">
        <f t="shared" si="5"/>
        <v>4</v>
      </c>
      <c r="G72" s="10" t="str">
        <f t="shared" si="7"/>
        <v>水手4</v>
      </c>
      <c r="H72" s="10" t="str">
        <f ca="1">IF(G72=Player&amp;ProfessionLV,COUNTIF(G$3:G72,Player&amp;ProfessionLV),"")</f>
        <v/>
      </c>
      <c r="I72" s="11" t="str">
        <f t="shared" si="8"/>
        <v>挂饰D10</v>
      </c>
      <c r="L72" s="11" t="str">
        <f t="shared" ca="1" si="9"/>
        <v/>
      </c>
    </row>
    <row r="73" spans="2:12" ht="14.25" x14ac:dyDescent="0.2">
      <c r="B73" s="18" t="s">
        <v>1102</v>
      </c>
      <c r="C73" s="10">
        <f t="shared" si="10"/>
        <v>90</v>
      </c>
      <c r="D73" s="10" t="s">
        <v>1262</v>
      </c>
      <c r="E73" s="49" t="str">
        <f t="shared" si="4"/>
        <v>战斗大师</v>
      </c>
      <c r="F73" s="10">
        <f t="shared" si="5"/>
        <v>4</v>
      </c>
      <c r="G73" s="10" t="str">
        <f t="shared" si="7"/>
        <v>战斗大师4</v>
      </c>
      <c r="H73" s="10" t="str">
        <f ca="1">IF(G73=Player&amp;ProfessionLV,COUNTIF(G$3:G73,Player&amp;ProfessionLV),"")</f>
        <v/>
      </c>
      <c r="I73" s="11" t="str">
        <f t="shared" si="8"/>
        <v>挂饰D11</v>
      </c>
      <c r="L73" s="11" t="str">
        <f t="shared" ca="1" si="9"/>
        <v/>
      </c>
    </row>
    <row r="74" spans="2:12" ht="14.25" x14ac:dyDescent="0.2">
      <c r="B74" s="18" t="s">
        <v>1103</v>
      </c>
      <c r="C74" s="10">
        <f t="shared" si="10"/>
        <v>91</v>
      </c>
      <c r="D74" s="10" t="s">
        <v>1263</v>
      </c>
      <c r="E74" s="49" t="str">
        <f t="shared" si="4"/>
        <v>魔法战士</v>
      </c>
      <c r="F74" s="10">
        <f t="shared" si="5"/>
        <v>4</v>
      </c>
      <c r="G74" s="10" t="str">
        <f t="shared" si="7"/>
        <v>魔法战士4</v>
      </c>
      <c r="H74" s="10" t="str">
        <f ca="1">IF(G74=Player&amp;ProfessionLV,COUNTIF(G$3:G74,Player&amp;ProfessionLV),"")</f>
        <v/>
      </c>
      <c r="I74" s="11" t="str">
        <f t="shared" si="8"/>
        <v>挂饰D12</v>
      </c>
      <c r="L74" s="11" t="str">
        <f t="shared" ca="1" si="9"/>
        <v/>
      </c>
    </row>
    <row r="75" spans="2:12" ht="14.25" x14ac:dyDescent="0.2">
      <c r="B75" s="18" t="s">
        <v>1104</v>
      </c>
      <c r="C75" s="10">
        <f t="shared" si="10"/>
        <v>92</v>
      </c>
      <c r="D75" s="10" t="s">
        <v>1264</v>
      </c>
      <c r="E75" s="49" t="str">
        <f t="shared" si="4"/>
        <v>圣骑士</v>
      </c>
      <c r="F75" s="10">
        <f t="shared" si="5"/>
        <v>4</v>
      </c>
      <c r="G75" s="10" t="str">
        <f t="shared" si="7"/>
        <v>圣骑士4</v>
      </c>
      <c r="H75" s="10" t="str">
        <f ca="1">IF(G75=Player&amp;ProfessionLV,COUNTIF(G$3:G75,Player&amp;ProfessionLV),"")</f>
        <v/>
      </c>
      <c r="I75" s="11" t="str">
        <f t="shared" si="8"/>
        <v>挂饰D13</v>
      </c>
      <c r="L75" s="11" t="str">
        <f t="shared" ca="1" si="9"/>
        <v/>
      </c>
    </row>
    <row r="76" spans="2:12" ht="14.25" x14ac:dyDescent="0.2">
      <c r="B76" s="18" t="s">
        <v>1105</v>
      </c>
      <c r="C76" s="10">
        <f t="shared" si="10"/>
        <v>93</v>
      </c>
      <c r="D76" s="10" t="s">
        <v>1265</v>
      </c>
      <c r="E76" s="49" t="str">
        <f t="shared" si="4"/>
        <v>贤者</v>
      </c>
      <c r="F76" s="10">
        <f t="shared" si="5"/>
        <v>4</v>
      </c>
      <c r="G76" s="10" t="str">
        <f t="shared" si="7"/>
        <v>贤者4</v>
      </c>
      <c r="H76" s="10" t="str">
        <f ca="1">IF(G76=Player&amp;ProfessionLV,COUNTIF(G$3:G76,Player&amp;ProfessionLV),"")</f>
        <v/>
      </c>
      <c r="I76" s="11" t="str">
        <f t="shared" si="8"/>
        <v>挂饰D14</v>
      </c>
      <c r="L76" s="11" t="str">
        <f t="shared" ca="1" si="9"/>
        <v/>
      </c>
    </row>
    <row r="77" spans="2:12" ht="14.25" x14ac:dyDescent="0.2">
      <c r="B77" s="18" t="s">
        <v>1106</v>
      </c>
      <c r="C77" s="10">
        <f t="shared" si="10"/>
        <v>94</v>
      </c>
      <c r="D77" s="10" t="s">
        <v>1266</v>
      </c>
      <c r="E77" s="49" t="str">
        <f t="shared" si="4"/>
        <v>魔物猎人</v>
      </c>
      <c r="F77" s="10">
        <f t="shared" si="5"/>
        <v>4</v>
      </c>
      <c r="G77" s="10" t="str">
        <f t="shared" si="7"/>
        <v>魔物猎人4</v>
      </c>
      <c r="H77" s="10" t="str">
        <f ca="1">IF(G77=Player&amp;ProfessionLV,COUNTIF(G$3:G77,Player&amp;ProfessionLV),"")</f>
        <v/>
      </c>
      <c r="I77" s="11" t="str">
        <f t="shared" si="8"/>
        <v>挂饰D15</v>
      </c>
      <c r="L77" s="11" t="str">
        <f t="shared" ca="1" si="9"/>
        <v/>
      </c>
    </row>
    <row r="78" spans="2:12" ht="14.25" x14ac:dyDescent="0.2">
      <c r="B78" s="18" t="s">
        <v>1107</v>
      </c>
      <c r="C78" s="10">
        <f t="shared" si="10"/>
        <v>95</v>
      </c>
      <c r="D78" s="10" t="s">
        <v>1267</v>
      </c>
      <c r="E78" s="49" t="str">
        <f t="shared" si="4"/>
        <v>海贼</v>
      </c>
      <c r="F78" s="10">
        <f t="shared" si="5"/>
        <v>4</v>
      </c>
      <c r="G78" s="10" t="str">
        <f t="shared" si="7"/>
        <v>海贼4</v>
      </c>
      <c r="H78" s="10" t="str">
        <f ca="1">IF(G78=Player&amp;ProfessionLV,COUNTIF(G$3:G78,Player&amp;ProfessionLV),"")</f>
        <v/>
      </c>
      <c r="I78" s="11" t="str">
        <f t="shared" si="8"/>
        <v>挂饰D16</v>
      </c>
      <c r="L78" s="11" t="str">
        <f t="shared" ca="1" si="9"/>
        <v/>
      </c>
    </row>
    <row r="79" spans="2:12" ht="14.25" x14ac:dyDescent="0.2">
      <c r="B79" s="18" t="s">
        <v>1108</v>
      </c>
      <c r="C79" s="10">
        <f t="shared" si="10"/>
        <v>96</v>
      </c>
      <c r="D79" s="10" t="s">
        <v>1268</v>
      </c>
      <c r="E79" s="49" t="str">
        <f t="shared" si="4"/>
        <v>超级明星</v>
      </c>
      <c r="F79" s="10">
        <f t="shared" si="5"/>
        <v>4</v>
      </c>
      <c r="G79" s="10" t="str">
        <f t="shared" si="7"/>
        <v>超级明星4</v>
      </c>
      <c r="H79" s="10" t="str">
        <f ca="1">IF(G79=Player&amp;ProfessionLV,COUNTIF(G$3:G79,Player&amp;ProfessionLV),"")</f>
        <v/>
      </c>
      <c r="I79" s="11" t="str">
        <f t="shared" si="8"/>
        <v>挂饰D17</v>
      </c>
      <c r="L79" s="11" t="str">
        <f t="shared" ca="1" si="9"/>
        <v/>
      </c>
    </row>
    <row r="80" spans="2:12" ht="14.25" x14ac:dyDescent="0.2">
      <c r="B80" s="18" t="s">
        <v>1109</v>
      </c>
      <c r="C80" s="10">
        <f t="shared" si="10"/>
        <v>97</v>
      </c>
      <c r="D80" s="10" t="s">
        <v>1269</v>
      </c>
      <c r="E80" s="49" t="str">
        <f t="shared" si="4"/>
        <v>天地雷鳴士</v>
      </c>
      <c r="F80" s="10">
        <f t="shared" si="5"/>
        <v>4</v>
      </c>
      <c r="G80" s="10" t="str">
        <f t="shared" si="7"/>
        <v>天地雷鳴士4</v>
      </c>
      <c r="H80" s="10" t="str">
        <f ca="1">IF(G80=Player&amp;ProfessionLV,COUNTIF(G$3:G80,Player&amp;ProfessionLV),"")</f>
        <v/>
      </c>
      <c r="I80" s="11" t="str">
        <f t="shared" si="8"/>
        <v>挂饰D18</v>
      </c>
      <c r="L80" s="11" t="str">
        <f t="shared" ca="1" si="9"/>
        <v/>
      </c>
    </row>
    <row r="81" spans="2:12" ht="14.25" x14ac:dyDescent="0.2">
      <c r="B81" s="18" t="s">
        <v>1110</v>
      </c>
      <c r="C81" s="10">
        <f t="shared" si="10"/>
        <v>98</v>
      </c>
      <c r="D81" s="10" t="s">
        <v>1270</v>
      </c>
      <c r="E81" s="49" t="str">
        <f t="shared" si="4"/>
        <v>神之手</v>
      </c>
      <c r="F81" s="10">
        <f t="shared" si="5"/>
        <v>4</v>
      </c>
      <c r="G81" s="10" t="str">
        <f t="shared" si="7"/>
        <v>神之手4</v>
      </c>
      <c r="H81" s="10" t="str">
        <f ca="1">IF(G81=Player&amp;ProfessionLV,COUNTIF(G$3:G81,Player&amp;ProfessionLV),"")</f>
        <v/>
      </c>
      <c r="I81" s="11" t="str">
        <f t="shared" si="8"/>
        <v>挂饰D19</v>
      </c>
      <c r="L81" s="11" t="str">
        <f t="shared" ca="1" si="9"/>
        <v/>
      </c>
    </row>
    <row r="82" spans="2:12" ht="14.25" x14ac:dyDescent="0.2">
      <c r="B82" s="18" t="s">
        <v>1111</v>
      </c>
      <c r="C82" s="10">
        <f t="shared" si="10"/>
        <v>99</v>
      </c>
      <c r="D82" s="10" t="s">
        <v>1271</v>
      </c>
      <c r="E82" s="49" t="str">
        <f t="shared" si="4"/>
        <v>勇者</v>
      </c>
      <c r="F82" s="10">
        <f t="shared" si="5"/>
        <v>4</v>
      </c>
      <c r="G82" s="10" t="str">
        <f t="shared" si="7"/>
        <v>勇者4</v>
      </c>
      <c r="H82" s="10" t="str">
        <f ca="1">IF(G82=Player&amp;ProfessionLV,COUNTIF(G$3:G82,Player&amp;ProfessionLV),"")</f>
        <v/>
      </c>
      <c r="I82" s="11" t="str">
        <f t="shared" si="8"/>
        <v>挂饰D20</v>
      </c>
      <c r="L82" s="11" t="str">
        <f t="shared" ca="1" si="9"/>
        <v/>
      </c>
    </row>
    <row r="83" spans="2:12" ht="14.25" x14ac:dyDescent="0.2">
      <c r="B83" s="18" t="s">
        <v>1112</v>
      </c>
      <c r="C83" s="10">
        <f t="shared" si="10"/>
        <v>100</v>
      </c>
      <c r="D83" s="10" t="s">
        <v>1272</v>
      </c>
      <c r="E83" s="49" t="str">
        <f t="shared" si="4"/>
        <v>战士</v>
      </c>
      <c r="F83" s="10">
        <f t="shared" si="5"/>
        <v>5</v>
      </c>
      <c r="G83" s="10" t="str">
        <f t="shared" si="7"/>
        <v>战士5</v>
      </c>
      <c r="H83" s="10" t="str">
        <f ca="1">IF(G83=Player&amp;ProfessionLV,COUNTIF(G$3:G83,Player&amp;ProfessionLV),"")</f>
        <v/>
      </c>
      <c r="I83" s="11" t="str">
        <f t="shared" si="8"/>
        <v>挂饰F1</v>
      </c>
      <c r="L83" s="11" t="str">
        <f t="shared" ca="1" si="9"/>
        <v/>
      </c>
    </row>
    <row r="84" spans="2:12" ht="14.25" x14ac:dyDescent="0.2">
      <c r="B84" s="18" t="s">
        <v>1113</v>
      </c>
      <c r="C84" s="10">
        <f t="shared" si="10"/>
        <v>101</v>
      </c>
      <c r="D84" s="10" t="s">
        <v>1273</v>
      </c>
      <c r="E84" s="49" t="str">
        <f t="shared" si="4"/>
        <v>武斗家</v>
      </c>
      <c r="F84" s="10">
        <f t="shared" si="5"/>
        <v>5</v>
      </c>
      <c r="G84" s="10" t="str">
        <f t="shared" si="7"/>
        <v>武斗家5</v>
      </c>
      <c r="H84" s="10" t="str">
        <f ca="1">IF(G84=Player&amp;ProfessionLV,COUNTIF(G$3:G84,Player&amp;ProfessionLV),"")</f>
        <v/>
      </c>
      <c r="I84" s="11" t="str">
        <f t="shared" si="8"/>
        <v>挂饰F2</v>
      </c>
      <c r="L84" s="11" t="str">
        <f t="shared" ca="1" si="9"/>
        <v/>
      </c>
    </row>
    <row r="85" spans="2:12" ht="14.25" x14ac:dyDescent="0.2">
      <c r="B85" s="18" t="s">
        <v>1114</v>
      </c>
      <c r="C85" s="10">
        <f t="shared" si="10"/>
        <v>102</v>
      </c>
      <c r="D85" s="10" t="s">
        <v>1274</v>
      </c>
      <c r="E85" s="49" t="str">
        <f t="shared" si="4"/>
        <v>魔法师</v>
      </c>
      <c r="F85" s="10">
        <f t="shared" si="5"/>
        <v>5</v>
      </c>
      <c r="G85" s="10" t="str">
        <f t="shared" si="7"/>
        <v>魔法师5</v>
      </c>
      <c r="H85" s="10" t="str">
        <f ca="1">IF(G85=Player&amp;ProfessionLV,COUNTIF(G$3:G85,Player&amp;ProfessionLV),"")</f>
        <v/>
      </c>
      <c r="I85" s="11" t="str">
        <f t="shared" si="8"/>
        <v>挂饰F3</v>
      </c>
      <c r="L85" s="11" t="str">
        <f t="shared" ca="1" si="9"/>
        <v/>
      </c>
    </row>
    <row r="86" spans="2:12" ht="14.25" x14ac:dyDescent="0.2">
      <c r="B86" s="18" t="s">
        <v>1115</v>
      </c>
      <c r="C86" s="10">
        <f t="shared" si="10"/>
        <v>103</v>
      </c>
      <c r="D86" s="10" t="s">
        <v>1275</v>
      </c>
      <c r="E86" s="49" t="str">
        <f t="shared" si="4"/>
        <v>僧侣</v>
      </c>
      <c r="F86" s="10">
        <f t="shared" si="5"/>
        <v>5</v>
      </c>
      <c r="G86" s="10" t="str">
        <f t="shared" si="7"/>
        <v>僧侣5</v>
      </c>
      <c r="H86" s="10" t="str">
        <f ca="1">IF(G86=Player&amp;ProfessionLV,COUNTIF(G$3:G86,Player&amp;ProfessionLV),"")</f>
        <v/>
      </c>
      <c r="I86" s="11" t="str">
        <f t="shared" si="8"/>
        <v>挂饰F4</v>
      </c>
      <c r="L86" s="11" t="str">
        <f t="shared" ca="1" si="9"/>
        <v/>
      </c>
    </row>
    <row r="87" spans="2:12" ht="14.25" x14ac:dyDescent="0.2">
      <c r="B87" s="18" t="s">
        <v>1116</v>
      </c>
      <c r="C87" s="10">
        <f t="shared" si="10"/>
        <v>104</v>
      </c>
      <c r="D87" s="10" t="s">
        <v>1276</v>
      </c>
      <c r="E87" s="49" t="str">
        <f t="shared" si="4"/>
        <v>舞师</v>
      </c>
      <c r="F87" s="10">
        <f t="shared" si="5"/>
        <v>5</v>
      </c>
      <c r="G87" s="10" t="str">
        <f t="shared" si="7"/>
        <v>舞师5</v>
      </c>
      <c r="H87" s="10" t="str">
        <f ca="1">IF(G87=Player&amp;ProfessionLV,COUNTIF(G$3:G87,Player&amp;ProfessionLV),"")</f>
        <v/>
      </c>
      <c r="I87" s="11" t="str">
        <f t="shared" si="8"/>
        <v>挂饰F5</v>
      </c>
      <c r="L87" s="11" t="str">
        <f t="shared" ca="1" si="9"/>
        <v/>
      </c>
    </row>
    <row r="88" spans="2:12" ht="14.25" x14ac:dyDescent="0.2">
      <c r="B88" s="18" t="s">
        <v>1117</v>
      </c>
      <c r="C88" s="10">
        <f t="shared" si="10"/>
        <v>105</v>
      </c>
      <c r="D88" s="10" t="s">
        <v>1277</v>
      </c>
      <c r="E88" s="49" t="str">
        <f t="shared" ref="E88:E151" si="11">E68</f>
        <v>盗贼</v>
      </c>
      <c r="F88" s="10">
        <f t="shared" ref="F88:F94" si="12">F68+1</f>
        <v>5</v>
      </c>
      <c r="G88" s="10" t="str">
        <f t="shared" si="7"/>
        <v>盗贼5</v>
      </c>
      <c r="H88" s="10" t="str">
        <f ca="1">IF(G88=Player&amp;ProfessionLV,COUNTIF(G$3:G88,Player&amp;ProfessionLV),"")</f>
        <v/>
      </c>
      <c r="I88" s="11" t="str">
        <f t="shared" si="8"/>
        <v>挂饰F6</v>
      </c>
      <c r="L88" s="11" t="str">
        <f t="shared" ca="1" si="9"/>
        <v/>
      </c>
    </row>
    <row r="89" spans="2:12" ht="14.25" x14ac:dyDescent="0.2">
      <c r="B89" s="18" t="s">
        <v>1118</v>
      </c>
      <c r="C89" s="10">
        <f t="shared" si="10"/>
        <v>106</v>
      </c>
      <c r="D89" s="10" t="s">
        <v>1278</v>
      </c>
      <c r="E89" s="49" t="str">
        <f t="shared" si="11"/>
        <v>养羊师</v>
      </c>
      <c r="F89" s="10">
        <f t="shared" si="12"/>
        <v>5</v>
      </c>
      <c r="G89" s="10" t="str">
        <f t="shared" si="7"/>
        <v>养羊师5</v>
      </c>
      <c r="H89" s="10" t="str">
        <f ca="1">IF(G89=Player&amp;ProfessionLV,COUNTIF(G$3:G89,Player&amp;ProfessionLV),"")</f>
        <v/>
      </c>
      <c r="I89" s="11" t="str">
        <f t="shared" si="8"/>
        <v>挂饰F7</v>
      </c>
      <c r="L89" s="11" t="str">
        <f t="shared" ca="1" si="9"/>
        <v/>
      </c>
    </row>
    <row r="90" spans="2:12" ht="14.25" x14ac:dyDescent="0.2">
      <c r="B90" s="18" t="s">
        <v>1119</v>
      </c>
      <c r="C90" s="10">
        <f t="shared" si="10"/>
        <v>107</v>
      </c>
      <c r="D90" s="10" t="s">
        <v>1279</v>
      </c>
      <c r="E90" s="49" t="str">
        <f t="shared" si="11"/>
        <v>吟游诗人</v>
      </c>
      <c r="F90" s="10">
        <f t="shared" si="12"/>
        <v>5</v>
      </c>
      <c r="G90" s="10" t="str">
        <f t="shared" si="7"/>
        <v>吟游诗人5</v>
      </c>
      <c r="H90" s="10" t="str">
        <f ca="1">IF(G90=Player&amp;ProfessionLV,COUNTIF(G$3:G90,Player&amp;ProfessionLV),"")</f>
        <v/>
      </c>
      <c r="I90" s="11" t="str">
        <f t="shared" si="8"/>
        <v>挂饰F8</v>
      </c>
      <c r="L90" s="11" t="str">
        <f t="shared" ca="1" si="9"/>
        <v/>
      </c>
    </row>
    <row r="91" spans="2:12" ht="14.25" x14ac:dyDescent="0.2">
      <c r="B91" s="18" t="s">
        <v>1120</v>
      </c>
      <c r="C91" s="10">
        <f t="shared" si="10"/>
        <v>108</v>
      </c>
      <c r="D91" s="10" t="s">
        <v>1280</v>
      </c>
      <c r="E91" s="49" t="str">
        <f t="shared" si="11"/>
        <v>滑稽师</v>
      </c>
      <c r="F91" s="10">
        <f t="shared" si="12"/>
        <v>5</v>
      </c>
      <c r="G91" s="10" t="str">
        <f t="shared" si="7"/>
        <v>滑稽师5</v>
      </c>
      <c r="H91" s="10" t="str">
        <f ca="1">IF(G91=Player&amp;ProfessionLV,COUNTIF(G$3:G91,Player&amp;ProfessionLV),"")</f>
        <v/>
      </c>
      <c r="I91" s="11" t="str">
        <f t="shared" si="8"/>
        <v>挂饰F9</v>
      </c>
      <c r="L91" s="11" t="str">
        <f t="shared" ca="1" si="9"/>
        <v/>
      </c>
    </row>
    <row r="92" spans="2:12" ht="14.25" x14ac:dyDescent="0.2">
      <c r="B92" s="18" t="s">
        <v>1121</v>
      </c>
      <c r="C92" s="10">
        <f t="shared" si="10"/>
        <v>109</v>
      </c>
      <c r="D92" s="10" t="s">
        <v>1281</v>
      </c>
      <c r="E92" s="49" t="str">
        <f t="shared" si="11"/>
        <v>水手</v>
      </c>
      <c r="F92" s="10">
        <f t="shared" si="12"/>
        <v>5</v>
      </c>
      <c r="G92" s="10" t="str">
        <f t="shared" si="7"/>
        <v>水手5</v>
      </c>
      <c r="H92" s="10" t="str">
        <f ca="1">IF(G92=Player&amp;ProfessionLV,COUNTIF(G$3:G92,Player&amp;ProfessionLV),"")</f>
        <v/>
      </c>
      <c r="I92" s="11" t="str">
        <f t="shared" si="8"/>
        <v>挂饰F10</v>
      </c>
      <c r="L92" s="11" t="str">
        <f t="shared" ca="1" si="9"/>
        <v/>
      </c>
    </row>
    <row r="93" spans="2:12" ht="14.25" x14ac:dyDescent="0.2">
      <c r="B93" s="18" t="s">
        <v>1122</v>
      </c>
      <c r="C93" s="10">
        <f t="shared" si="10"/>
        <v>110</v>
      </c>
      <c r="D93" s="10" t="s">
        <v>1282</v>
      </c>
      <c r="E93" s="49" t="str">
        <f t="shared" si="11"/>
        <v>战斗大师</v>
      </c>
      <c r="F93" s="10">
        <f t="shared" si="12"/>
        <v>5</v>
      </c>
      <c r="G93" s="10" t="str">
        <f t="shared" si="7"/>
        <v>战斗大师5</v>
      </c>
      <c r="H93" s="10" t="str">
        <f ca="1">IF(G93=Player&amp;ProfessionLV,COUNTIF(G$3:G93,Player&amp;ProfessionLV),"")</f>
        <v/>
      </c>
      <c r="I93" s="11" t="str">
        <f t="shared" si="8"/>
        <v>挂饰F11</v>
      </c>
      <c r="L93" s="11" t="str">
        <f t="shared" ca="1" si="9"/>
        <v/>
      </c>
    </row>
    <row r="94" spans="2:12" ht="14.25" x14ac:dyDescent="0.2">
      <c r="B94" s="18" t="s">
        <v>1123</v>
      </c>
      <c r="C94" s="10">
        <f t="shared" si="10"/>
        <v>111</v>
      </c>
      <c r="D94" s="10" t="s">
        <v>1283</v>
      </c>
      <c r="E94" s="49" t="str">
        <f t="shared" si="11"/>
        <v>魔法战士</v>
      </c>
      <c r="F94" s="10">
        <f t="shared" si="12"/>
        <v>5</v>
      </c>
      <c r="G94" s="10" t="str">
        <f t="shared" si="7"/>
        <v>魔法战士5</v>
      </c>
      <c r="H94" s="10" t="str">
        <f ca="1">IF(G94=Player&amp;ProfessionLV,COUNTIF(G$3:G94,Player&amp;ProfessionLV),"")</f>
        <v/>
      </c>
      <c r="I94" s="11" t="str">
        <f t="shared" si="8"/>
        <v>挂饰F12</v>
      </c>
      <c r="L94" s="11" t="str">
        <f t="shared" ca="1" si="9"/>
        <v/>
      </c>
    </row>
    <row r="95" spans="2:12" ht="14.25" x14ac:dyDescent="0.2">
      <c r="B95" s="18" t="s">
        <v>1124</v>
      </c>
      <c r="C95" s="10">
        <f t="shared" si="10"/>
        <v>112</v>
      </c>
      <c r="D95" s="10" t="s">
        <v>1284</v>
      </c>
      <c r="E95" s="49" t="str">
        <f t="shared" si="11"/>
        <v>圣骑士</v>
      </c>
      <c r="F95" s="10">
        <f>F75+1</f>
        <v>5</v>
      </c>
      <c r="G95" s="10" t="str">
        <f t="shared" si="7"/>
        <v>圣骑士5</v>
      </c>
      <c r="H95" s="10" t="str">
        <f ca="1">IF(G95=Player&amp;ProfessionLV,COUNTIF(G$3:G95,Player&amp;ProfessionLV),"")</f>
        <v/>
      </c>
      <c r="I95" s="11" t="str">
        <f t="shared" si="8"/>
        <v>挂饰F13</v>
      </c>
      <c r="L95" s="11" t="str">
        <f t="shared" ca="1" si="9"/>
        <v/>
      </c>
    </row>
    <row r="96" spans="2:12" ht="14.25" x14ac:dyDescent="0.2">
      <c r="B96" s="18" t="s">
        <v>1125</v>
      </c>
      <c r="C96" s="10">
        <f t="shared" si="10"/>
        <v>113</v>
      </c>
      <c r="D96" s="10" t="s">
        <v>1285</v>
      </c>
      <c r="E96" s="49" t="str">
        <f t="shared" si="11"/>
        <v>贤者</v>
      </c>
      <c r="F96" s="10">
        <f t="shared" ref="F96:F159" si="13">F76+1</f>
        <v>5</v>
      </c>
      <c r="G96" s="10" t="str">
        <f t="shared" si="7"/>
        <v>贤者5</v>
      </c>
      <c r="H96" s="10" t="str">
        <f ca="1">IF(G96=Player&amp;ProfessionLV,COUNTIF(G$3:G96,Player&amp;ProfessionLV),"")</f>
        <v/>
      </c>
      <c r="I96" s="11" t="str">
        <f t="shared" si="8"/>
        <v>挂饰F14</v>
      </c>
      <c r="L96" s="11" t="str">
        <f t="shared" ca="1" si="9"/>
        <v/>
      </c>
    </row>
    <row r="97" spans="2:12" ht="14.25" x14ac:dyDescent="0.2">
      <c r="B97" s="18" t="s">
        <v>1126</v>
      </c>
      <c r="C97" s="10">
        <f t="shared" si="10"/>
        <v>114</v>
      </c>
      <c r="D97" s="10" t="s">
        <v>1286</v>
      </c>
      <c r="E97" s="49" t="str">
        <f t="shared" si="11"/>
        <v>魔物猎人</v>
      </c>
      <c r="F97" s="10">
        <f t="shared" si="13"/>
        <v>5</v>
      </c>
      <c r="G97" s="10" t="str">
        <f t="shared" si="7"/>
        <v>魔物猎人5</v>
      </c>
      <c r="H97" s="10" t="str">
        <f ca="1">IF(G97=Player&amp;ProfessionLV,COUNTIF(G$3:G97,Player&amp;ProfessionLV),"")</f>
        <v/>
      </c>
      <c r="I97" s="11" t="str">
        <f t="shared" si="8"/>
        <v>挂饰F15</v>
      </c>
      <c r="L97" s="11" t="str">
        <f t="shared" ca="1" si="9"/>
        <v/>
      </c>
    </row>
    <row r="98" spans="2:12" ht="14.25" x14ac:dyDescent="0.2">
      <c r="B98" s="18" t="s">
        <v>1127</v>
      </c>
      <c r="C98" s="10">
        <f t="shared" si="10"/>
        <v>115</v>
      </c>
      <c r="D98" s="10" t="s">
        <v>1287</v>
      </c>
      <c r="E98" s="49" t="str">
        <f t="shared" si="11"/>
        <v>海贼</v>
      </c>
      <c r="F98" s="10">
        <f t="shared" si="13"/>
        <v>5</v>
      </c>
      <c r="G98" s="10" t="str">
        <f t="shared" si="7"/>
        <v>海贼5</v>
      </c>
      <c r="H98" s="10" t="str">
        <f ca="1">IF(G98=Player&amp;ProfessionLV,COUNTIF(G$3:G98,Player&amp;ProfessionLV),"")</f>
        <v/>
      </c>
      <c r="I98" s="11" t="str">
        <f t="shared" si="8"/>
        <v>挂饰F16</v>
      </c>
      <c r="L98" s="11" t="str">
        <f t="shared" ca="1" si="9"/>
        <v/>
      </c>
    </row>
    <row r="99" spans="2:12" ht="14.25" x14ac:dyDescent="0.2">
      <c r="B99" s="18" t="s">
        <v>1128</v>
      </c>
      <c r="C99" s="10">
        <f t="shared" si="10"/>
        <v>116</v>
      </c>
      <c r="D99" s="10" t="s">
        <v>1288</v>
      </c>
      <c r="E99" s="49" t="str">
        <f t="shared" si="11"/>
        <v>超级明星</v>
      </c>
      <c r="F99" s="10">
        <f t="shared" si="13"/>
        <v>5</v>
      </c>
      <c r="G99" s="10" t="str">
        <f t="shared" si="7"/>
        <v>超级明星5</v>
      </c>
      <c r="H99" s="10" t="str">
        <f ca="1">IF(G99=Player&amp;ProfessionLV,COUNTIF(G$3:G99,Player&amp;ProfessionLV),"")</f>
        <v/>
      </c>
      <c r="I99" s="11" t="str">
        <f t="shared" si="8"/>
        <v>挂饰F17</v>
      </c>
      <c r="L99" s="11" t="str">
        <f t="shared" ca="1" si="9"/>
        <v/>
      </c>
    </row>
    <row r="100" spans="2:12" ht="14.25" x14ac:dyDescent="0.2">
      <c r="B100" s="18" t="s">
        <v>1129</v>
      </c>
      <c r="C100" s="10">
        <f t="shared" si="10"/>
        <v>117</v>
      </c>
      <c r="D100" s="10" t="s">
        <v>1289</v>
      </c>
      <c r="E100" s="49" t="str">
        <f t="shared" si="11"/>
        <v>天地雷鳴士</v>
      </c>
      <c r="F100" s="10">
        <f t="shared" si="13"/>
        <v>5</v>
      </c>
      <c r="G100" s="10" t="str">
        <f t="shared" si="7"/>
        <v>天地雷鳴士5</v>
      </c>
      <c r="H100" s="10" t="str">
        <f ca="1">IF(G100=Player&amp;ProfessionLV,COUNTIF(G$3:G100,Player&amp;ProfessionLV),"")</f>
        <v/>
      </c>
      <c r="I100" s="11" t="str">
        <f t="shared" si="8"/>
        <v>挂饰F18</v>
      </c>
      <c r="L100" s="11" t="str">
        <f t="shared" ref="L100:L131" ca="1" si="14">IF(ISNA(VLOOKUP(K100,drop,2,FALSE)),"",VLOOKUP(K100,drop,2,FALSE))</f>
        <v/>
      </c>
    </row>
    <row r="101" spans="2:12" ht="14.25" x14ac:dyDescent="0.2">
      <c r="B101" s="18" t="s">
        <v>1130</v>
      </c>
      <c r="C101" s="10">
        <f t="shared" si="10"/>
        <v>118</v>
      </c>
      <c r="D101" s="10" t="s">
        <v>1290</v>
      </c>
      <c r="E101" s="49" t="str">
        <f t="shared" si="11"/>
        <v>神之手</v>
      </c>
      <c r="F101" s="10">
        <f t="shared" si="13"/>
        <v>5</v>
      </c>
      <c r="G101" s="10" t="str">
        <f t="shared" si="7"/>
        <v>神之手5</v>
      </c>
      <c r="H101" s="10" t="str">
        <f ca="1">IF(G101=Player&amp;ProfessionLV,COUNTIF(G$3:G101,Player&amp;ProfessionLV),"")</f>
        <v/>
      </c>
      <c r="I101" s="11" t="str">
        <f t="shared" si="8"/>
        <v>挂饰F19</v>
      </c>
      <c r="L101" s="11" t="str">
        <f t="shared" ca="1" si="14"/>
        <v/>
      </c>
    </row>
    <row r="102" spans="2:12" ht="14.25" x14ac:dyDescent="0.2">
      <c r="B102" s="18" t="s">
        <v>1131</v>
      </c>
      <c r="C102" s="10">
        <f t="shared" si="10"/>
        <v>119</v>
      </c>
      <c r="D102" s="10" t="s">
        <v>1291</v>
      </c>
      <c r="E102" s="49" t="str">
        <f t="shared" si="11"/>
        <v>勇者</v>
      </c>
      <c r="F102" s="10">
        <f t="shared" si="13"/>
        <v>5</v>
      </c>
      <c r="G102" s="10" t="str">
        <f t="shared" si="7"/>
        <v>勇者5</v>
      </c>
      <c r="H102" s="10" t="str">
        <f ca="1">IF(G102=Player&amp;ProfessionLV,COUNTIF(G$3:G102,Player&amp;ProfessionLV),"")</f>
        <v/>
      </c>
      <c r="I102" s="11" t="str">
        <f t="shared" si="8"/>
        <v>挂饰F20</v>
      </c>
      <c r="L102" s="11" t="str">
        <f t="shared" ca="1" si="14"/>
        <v/>
      </c>
    </row>
    <row r="103" spans="2:12" ht="14.25" x14ac:dyDescent="0.2">
      <c r="B103" s="18" t="s">
        <v>1132</v>
      </c>
      <c r="C103" s="10">
        <f t="shared" si="10"/>
        <v>120</v>
      </c>
      <c r="D103" s="10" t="s">
        <v>1292</v>
      </c>
      <c r="E103" s="49" t="str">
        <f t="shared" si="11"/>
        <v>战士</v>
      </c>
      <c r="F103" s="10">
        <f t="shared" si="13"/>
        <v>6</v>
      </c>
      <c r="G103" s="10" t="str">
        <f t="shared" si="7"/>
        <v>战士6</v>
      </c>
      <c r="H103" s="10" t="str">
        <f ca="1">IF(G103=Player&amp;ProfessionLV,COUNTIF(G$3:G103,Player&amp;ProfessionLV),"")</f>
        <v/>
      </c>
      <c r="I103" s="11" t="str">
        <f t="shared" si="8"/>
        <v>挂饰G1</v>
      </c>
      <c r="L103" s="11" t="str">
        <f t="shared" ca="1" si="14"/>
        <v/>
      </c>
    </row>
    <row r="104" spans="2:12" ht="14.25" x14ac:dyDescent="0.2">
      <c r="B104" s="18" t="s">
        <v>1133</v>
      </c>
      <c r="C104" s="10">
        <f t="shared" si="10"/>
        <v>121</v>
      </c>
      <c r="D104" s="10" t="s">
        <v>1293</v>
      </c>
      <c r="E104" s="49" t="str">
        <f t="shared" si="11"/>
        <v>武斗家</v>
      </c>
      <c r="F104" s="10">
        <f t="shared" si="13"/>
        <v>6</v>
      </c>
      <c r="G104" s="10" t="str">
        <f t="shared" si="7"/>
        <v>武斗家6</v>
      </c>
      <c r="H104" s="10" t="str">
        <f ca="1">IF(G104=Player&amp;ProfessionLV,COUNTIF(G$3:G104,Player&amp;ProfessionLV),"")</f>
        <v/>
      </c>
      <c r="I104" s="11" t="str">
        <f t="shared" si="8"/>
        <v>挂饰G2</v>
      </c>
      <c r="L104" s="11" t="str">
        <f t="shared" ca="1" si="14"/>
        <v/>
      </c>
    </row>
    <row r="105" spans="2:12" ht="14.25" x14ac:dyDescent="0.2">
      <c r="B105" s="18" t="s">
        <v>1134</v>
      </c>
      <c r="C105" s="10">
        <f t="shared" si="10"/>
        <v>122</v>
      </c>
      <c r="D105" s="10" t="s">
        <v>1294</v>
      </c>
      <c r="E105" s="49" t="str">
        <f t="shared" si="11"/>
        <v>魔法师</v>
      </c>
      <c r="F105" s="10">
        <f t="shared" si="13"/>
        <v>6</v>
      </c>
      <c r="G105" s="10" t="str">
        <f t="shared" si="7"/>
        <v>魔法师6</v>
      </c>
      <c r="H105" s="10">
        <f ca="1">IF(G105=Player&amp;ProfessionLV,COUNTIF(G$3:G105,Player&amp;ProfessionLV),"")</f>
        <v>1</v>
      </c>
      <c r="I105" s="11" t="str">
        <f t="shared" si="8"/>
        <v>挂饰G3</v>
      </c>
      <c r="L105" s="11" t="str">
        <f t="shared" ca="1" si="14"/>
        <v/>
      </c>
    </row>
    <row r="106" spans="2:12" ht="14.25" x14ac:dyDescent="0.2">
      <c r="B106" s="18" t="s">
        <v>1135</v>
      </c>
      <c r="C106" s="10">
        <f t="shared" si="10"/>
        <v>123</v>
      </c>
      <c r="D106" s="10" t="s">
        <v>1295</v>
      </c>
      <c r="E106" s="49" t="str">
        <f t="shared" si="11"/>
        <v>僧侣</v>
      </c>
      <c r="F106" s="10">
        <f t="shared" si="13"/>
        <v>6</v>
      </c>
      <c r="G106" s="10" t="str">
        <f t="shared" si="7"/>
        <v>僧侣6</v>
      </c>
      <c r="H106" s="10" t="str">
        <f ca="1">IF(G106=Player&amp;ProfessionLV,COUNTIF(G$3:G106,Player&amp;ProfessionLV),"")</f>
        <v/>
      </c>
      <c r="I106" s="11" t="str">
        <f t="shared" si="8"/>
        <v>挂饰G4</v>
      </c>
      <c r="L106" s="11" t="str">
        <f t="shared" ca="1" si="14"/>
        <v/>
      </c>
    </row>
    <row r="107" spans="2:12" ht="14.25" x14ac:dyDescent="0.2">
      <c r="B107" s="18" t="s">
        <v>1136</v>
      </c>
      <c r="C107" s="10">
        <f t="shared" si="10"/>
        <v>124</v>
      </c>
      <c r="D107" s="10" t="s">
        <v>1296</v>
      </c>
      <c r="E107" s="49" t="str">
        <f t="shared" si="11"/>
        <v>舞师</v>
      </c>
      <c r="F107" s="10">
        <f t="shared" si="13"/>
        <v>6</v>
      </c>
      <c r="G107" s="10" t="str">
        <f t="shared" si="7"/>
        <v>舞师6</v>
      </c>
      <c r="H107" s="10" t="str">
        <f ca="1">IF(G107=Player&amp;ProfessionLV,COUNTIF(G$3:G107,Player&amp;ProfessionLV),"")</f>
        <v/>
      </c>
      <c r="I107" s="11" t="str">
        <f t="shared" si="8"/>
        <v>挂饰G5</v>
      </c>
      <c r="L107" s="11" t="str">
        <f t="shared" ca="1" si="14"/>
        <v/>
      </c>
    </row>
    <row r="108" spans="2:12" ht="14.25" x14ac:dyDescent="0.2">
      <c r="B108" s="18" t="s">
        <v>1137</v>
      </c>
      <c r="C108" s="10">
        <f t="shared" si="10"/>
        <v>125</v>
      </c>
      <c r="D108" s="10" t="s">
        <v>1297</v>
      </c>
      <c r="E108" s="49" t="str">
        <f t="shared" si="11"/>
        <v>盗贼</v>
      </c>
      <c r="F108" s="10">
        <f t="shared" si="13"/>
        <v>6</v>
      </c>
      <c r="G108" s="10" t="str">
        <f t="shared" si="7"/>
        <v>盗贼6</v>
      </c>
      <c r="H108" s="10" t="str">
        <f ca="1">IF(G108=Player&amp;ProfessionLV,COUNTIF(G$3:G108,Player&amp;ProfessionLV),"")</f>
        <v/>
      </c>
      <c r="I108" s="11" t="str">
        <f t="shared" si="8"/>
        <v>挂饰G6</v>
      </c>
      <c r="L108" s="11" t="str">
        <f t="shared" ca="1" si="14"/>
        <v/>
      </c>
    </row>
    <row r="109" spans="2:12" ht="14.25" x14ac:dyDescent="0.2">
      <c r="B109" s="18" t="s">
        <v>1138</v>
      </c>
      <c r="C109" s="10">
        <f t="shared" si="10"/>
        <v>126</v>
      </c>
      <c r="D109" s="10" t="s">
        <v>1298</v>
      </c>
      <c r="E109" s="49" t="str">
        <f t="shared" si="11"/>
        <v>养羊师</v>
      </c>
      <c r="F109" s="10">
        <f t="shared" si="13"/>
        <v>6</v>
      </c>
      <c r="G109" s="10" t="str">
        <f t="shared" si="7"/>
        <v>养羊师6</v>
      </c>
      <c r="H109" s="10" t="str">
        <f ca="1">IF(G109=Player&amp;ProfessionLV,COUNTIF(G$3:G109,Player&amp;ProfessionLV),"")</f>
        <v/>
      </c>
      <c r="I109" s="11" t="str">
        <f t="shared" si="8"/>
        <v>挂饰G7</v>
      </c>
      <c r="L109" s="11" t="str">
        <f t="shared" ca="1" si="14"/>
        <v/>
      </c>
    </row>
    <row r="110" spans="2:12" ht="14.25" x14ac:dyDescent="0.2">
      <c r="B110" s="18" t="s">
        <v>1139</v>
      </c>
      <c r="C110" s="10">
        <f t="shared" si="10"/>
        <v>127</v>
      </c>
      <c r="D110" s="10" t="s">
        <v>1299</v>
      </c>
      <c r="E110" s="49" t="str">
        <f t="shared" si="11"/>
        <v>吟游诗人</v>
      </c>
      <c r="F110" s="10">
        <f t="shared" si="13"/>
        <v>6</v>
      </c>
      <c r="G110" s="10" t="str">
        <f t="shared" si="7"/>
        <v>吟游诗人6</v>
      </c>
      <c r="H110" s="10" t="str">
        <f ca="1">IF(G110=Player&amp;ProfessionLV,COUNTIF(G$3:G110,Player&amp;ProfessionLV),"")</f>
        <v/>
      </c>
      <c r="I110" s="11" t="str">
        <f t="shared" si="8"/>
        <v>挂饰G8</v>
      </c>
      <c r="L110" s="11" t="str">
        <f t="shared" ca="1" si="14"/>
        <v/>
      </c>
    </row>
    <row r="111" spans="2:12" ht="14.25" x14ac:dyDescent="0.2">
      <c r="B111" s="18" t="s">
        <v>1140</v>
      </c>
      <c r="C111" s="10">
        <f t="shared" si="10"/>
        <v>128</v>
      </c>
      <c r="D111" s="10" t="s">
        <v>1300</v>
      </c>
      <c r="E111" s="49" t="str">
        <f t="shared" si="11"/>
        <v>滑稽师</v>
      </c>
      <c r="F111" s="10">
        <f t="shared" si="13"/>
        <v>6</v>
      </c>
      <c r="G111" s="10" t="str">
        <f t="shared" si="7"/>
        <v>滑稽师6</v>
      </c>
      <c r="H111" s="10" t="str">
        <f ca="1">IF(G111=Player&amp;ProfessionLV,COUNTIF(G$3:G111,Player&amp;ProfessionLV),"")</f>
        <v/>
      </c>
      <c r="I111" s="11" t="str">
        <f t="shared" si="8"/>
        <v>挂饰G9</v>
      </c>
      <c r="L111" s="11" t="str">
        <f t="shared" ca="1" si="14"/>
        <v/>
      </c>
    </row>
    <row r="112" spans="2:12" ht="14.25" x14ac:dyDescent="0.2">
      <c r="B112" s="18" t="s">
        <v>1141</v>
      </c>
      <c r="C112" s="10">
        <f t="shared" si="10"/>
        <v>129</v>
      </c>
      <c r="D112" s="10" t="s">
        <v>1301</v>
      </c>
      <c r="E112" s="49" t="str">
        <f t="shared" si="11"/>
        <v>水手</v>
      </c>
      <c r="F112" s="10">
        <f t="shared" si="13"/>
        <v>6</v>
      </c>
      <c r="G112" s="10" t="str">
        <f t="shared" si="7"/>
        <v>水手6</v>
      </c>
      <c r="H112" s="10" t="str">
        <f ca="1">IF(G112=Player&amp;ProfessionLV,COUNTIF(G$3:G112,Player&amp;ProfessionLV),"")</f>
        <v/>
      </c>
      <c r="I112" s="11" t="str">
        <f t="shared" si="8"/>
        <v>挂饰G10</v>
      </c>
      <c r="L112" s="11" t="str">
        <f t="shared" ca="1" si="14"/>
        <v/>
      </c>
    </row>
    <row r="113" spans="2:12" ht="14.25" x14ac:dyDescent="0.2">
      <c r="B113" s="18" t="s">
        <v>1142</v>
      </c>
      <c r="C113" s="10">
        <f t="shared" si="10"/>
        <v>130</v>
      </c>
      <c r="D113" s="10" t="s">
        <v>1302</v>
      </c>
      <c r="E113" s="49" t="str">
        <f t="shared" si="11"/>
        <v>战斗大师</v>
      </c>
      <c r="F113" s="10">
        <f t="shared" si="13"/>
        <v>6</v>
      </c>
      <c r="G113" s="10" t="str">
        <f t="shared" si="7"/>
        <v>战斗大师6</v>
      </c>
      <c r="H113" s="10" t="str">
        <f ca="1">IF(G113=Player&amp;ProfessionLV,COUNTIF(G$3:G113,Player&amp;ProfessionLV),"")</f>
        <v/>
      </c>
      <c r="I113" s="11" t="str">
        <f t="shared" si="8"/>
        <v>挂饰G11</v>
      </c>
      <c r="L113" s="11" t="str">
        <f t="shared" ca="1" si="14"/>
        <v/>
      </c>
    </row>
    <row r="114" spans="2:12" ht="14.25" x14ac:dyDescent="0.2">
      <c r="B114" s="18" t="s">
        <v>1143</v>
      </c>
      <c r="C114" s="10">
        <f t="shared" si="10"/>
        <v>131</v>
      </c>
      <c r="D114" s="10" t="s">
        <v>1303</v>
      </c>
      <c r="E114" s="49" t="str">
        <f t="shared" si="11"/>
        <v>魔法战士</v>
      </c>
      <c r="F114" s="10">
        <f t="shared" si="13"/>
        <v>6</v>
      </c>
      <c r="G114" s="10" t="str">
        <f t="shared" si="7"/>
        <v>魔法战士6</v>
      </c>
      <c r="H114" s="10" t="str">
        <f ca="1">IF(G114=Player&amp;ProfessionLV,COUNTIF(G$3:G114,Player&amp;ProfessionLV),"")</f>
        <v/>
      </c>
      <c r="I114" s="11" t="str">
        <f t="shared" si="8"/>
        <v>挂饰G12</v>
      </c>
      <c r="L114" s="11" t="str">
        <f t="shared" ca="1" si="14"/>
        <v/>
      </c>
    </row>
    <row r="115" spans="2:12" ht="14.25" x14ac:dyDescent="0.2">
      <c r="B115" s="18" t="s">
        <v>1144</v>
      </c>
      <c r="C115" s="10">
        <f t="shared" si="10"/>
        <v>132</v>
      </c>
      <c r="D115" s="10" t="s">
        <v>1304</v>
      </c>
      <c r="E115" s="49" t="str">
        <f t="shared" si="11"/>
        <v>圣骑士</v>
      </c>
      <c r="F115" s="10">
        <f t="shared" si="13"/>
        <v>6</v>
      </c>
      <c r="G115" s="10" t="str">
        <f t="shared" si="7"/>
        <v>圣骑士6</v>
      </c>
      <c r="H115" s="10" t="str">
        <f ca="1">IF(G115=Player&amp;ProfessionLV,COUNTIF(G$3:G115,Player&amp;ProfessionLV),"")</f>
        <v/>
      </c>
      <c r="I115" s="11" t="str">
        <f t="shared" si="8"/>
        <v>挂饰G13</v>
      </c>
      <c r="L115" s="11" t="str">
        <f t="shared" ca="1" si="14"/>
        <v/>
      </c>
    </row>
    <row r="116" spans="2:12" ht="14.25" x14ac:dyDescent="0.2">
      <c r="B116" s="18" t="s">
        <v>1145</v>
      </c>
      <c r="C116" s="10">
        <f t="shared" si="10"/>
        <v>133</v>
      </c>
      <c r="D116" s="10" t="s">
        <v>1305</v>
      </c>
      <c r="E116" s="49" t="str">
        <f t="shared" si="11"/>
        <v>贤者</v>
      </c>
      <c r="F116" s="10">
        <f t="shared" si="13"/>
        <v>6</v>
      </c>
      <c r="G116" s="10" t="str">
        <f t="shared" si="7"/>
        <v>贤者6</v>
      </c>
      <c r="H116" s="10" t="str">
        <f ca="1">IF(G116=Player&amp;ProfessionLV,COUNTIF(G$3:G116,Player&amp;ProfessionLV),"")</f>
        <v/>
      </c>
      <c r="I116" s="11" t="str">
        <f t="shared" si="8"/>
        <v>挂饰G14</v>
      </c>
      <c r="L116" s="11" t="str">
        <f t="shared" ca="1" si="14"/>
        <v/>
      </c>
    </row>
    <row r="117" spans="2:12" ht="14.25" x14ac:dyDescent="0.2">
      <c r="B117" s="18" t="s">
        <v>1146</v>
      </c>
      <c r="C117" s="10">
        <f t="shared" si="10"/>
        <v>134</v>
      </c>
      <c r="D117" s="10" t="s">
        <v>1306</v>
      </c>
      <c r="E117" s="49" t="str">
        <f t="shared" si="11"/>
        <v>魔物猎人</v>
      </c>
      <c r="F117" s="10">
        <f t="shared" si="13"/>
        <v>6</v>
      </c>
      <c r="G117" s="10" t="str">
        <f t="shared" si="7"/>
        <v>魔物猎人6</v>
      </c>
      <c r="H117" s="10" t="str">
        <f ca="1">IF(G117=Player&amp;ProfessionLV,COUNTIF(G$3:G117,Player&amp;ProfessionLV),"")</f>
        <v/>
      </c>
      <c r="I117" s="11" t="str">
        <f t="shared" si="8"/>
        <v>挂饰G15</v>
      </c>
      <c r="L117" s="11" t="str">
        <f t="shared" ca="1" si="14"/>
        <v/>
      </c>
    </row>
    <row r="118" spans="2:12" ht="14.25" x14ac:dyDescent="0.2">
      <c r="B118" s="18" t="s">
        <v>1147</v>
      </c>
      <c r="C118" s="10">
        <f t="shared" si="10"/>
        <v>135</v>
      </c>
      <c r="D118" s="10" t="s">
        <v>1307</v>
      </c>
      <c r="E118" s="49" t="str">
        <f t="shared" si="11"/>
        <v>海贼</v>
      </c>
      <c r="F118" s="10">
        <f t="shared" si="13"/>
        <v>6</v>
      </c>
      <c r="G118" s="10" t="str">
        <f t="shared" si="7"/>
        <v>海贼6</v>
      </c>
      <c r="H118" s="10" t="str">
        <f ca="1">IF(G118=Player&amp;ProfessionLV,COUNTIF(G$3:G118,Player&amp;ProfessionLV),"")</f>
        <v/>
      </c>
      <c r="I118" s="11" t="str">
        <f t="shared" si="8"/>
        <v>挂饰G16</v>
      </c>
      <c r="L118" s="11" t="str">
        <f t="shared" ca="1" si="14"/>
        <v/>
      </c>
    </row>
    <row r="119" spans="2:12" ht="14.25" x14ac:dyDescent="0.2">
      <c r="B119" s="18" t="s">
        <v>1148</v>
      </c>
      <c r="C119" s="10">
        <f t="shared" si="10"/>
        <v>136</v>
      </c>
      <c r="D119" s="10" t="s">
        <v>1308</v>
      </c>
      <c r="E119" s="49" t="str">
        <f t="shared" si="11"/>
        <v>超级明星</v>
      </c>
      <c r="F119" s="10">
        <f t="shared" si="13"/>
        <v>6</v>
      </c>
      <c r="G119" s="10" t="str">
        <f t="shared" si="7"/>
        <v>超级明星6</v>
      </c>
      <c r="H119" s="10" t="str">
        <f ca="1">IF(G119=Player&amp;ProfessionLV,COUNTIF(G$3:G119,Player&amp;ProfessionLV),"")</f>
        <v/>
      </c>
      <c r="I119" s="11" t="str">
        <f t="shared" si="8"/>
        <v>挂饰G17</v>
      </c>
      <c r="L119" s="11" t="str">
        <f t="shared" ca="1" si="14"/>
        <v/>
      </c>
    </row>
    <row r="120" spans="2:12" ht="14.25" x14ac:dyDescent="0.2">
      <c r="B120" s="18" t="s">
        <v>1149</v>
      </c>
      <c r="C120" s="10">
        <f t="shared" si="10"/>
        <v>137</v>
      </c>
      <c r="D120" s="10" t="s">
        <v>1309</v>
      </c>
      <c r="E120" s="49" t="str">
        <f t="shared" si="11"/>
        <v>天地雷鳴士</v>
      </c>
      <c r="F120" s="10">
        <f t="shared" si="13"/>
        <v>6</v>
      </c>
      <c r="G120" s="10" t="str">
        <f t="shared" si="7"/>
        <v>天地雷鳴士6</v>
      </c>
      <c r="H120" s="10" t="str">
        <f ca="1">IF(G120=Player&amp;ProfessionLV,COUNTIF(G$3:G120,Player&amp;ProfessionLV),"")</f>
        <v/>
      </c>
      <c r="I120" s="11" t="str">
        <f t="shared" si="8"/>
        <v>挂饰G18</v>
      </c>
      <c r="L120" s="11" t="str">
        <f t="shared" ca="1" si="14"/>
        <v/>
      </c>
    </row>
    <row r="121" spans="2:12" ht="14.25" x14ac:dyDescent="0.2">
      <c r="B121" s="18" t="s">
        <v>1150</v>
      </c>
      <c r="C121" s="10">
        <f t="shared" si="10"/>
        <v>138</v>
      </c>
      <c r="D121" s="10" t="s">
        <v>1310</v>
      </c>
      <c r="E121" s="49" t="str">
        <f t="shared" si="11"/>
        <v>神之手</v>
      </c>
      <c r="F121" s="10">
        <f t="shared" si="13"/>
        <v>6</v>
      </c>
      <c r="G121" s="10" t="str">
        <f t="shared" si="7"/>
        <v>神之手6</v>
      </c>
      <c r="H121" s="10" t="str">
        <f ca="1">IF(G121=Player&amp;ProfessionLV,COUNTIF(G$3:G121,Player&amp;ProfessionLV),"")</f>
        <v/>
      </c>
      <c r="I121" s="11" t="str">
        <f t="shared" si="8"/>
        <v>挂饰G19</v>
      </c>
      <c r="L121" s="11" t="str">
        <f t="shared" ca="1" si="14"/>
        <v/>
      </c>
    </row>
    <row r="122" spans="2:12" ht="14.25" x14ac:dyDescent="0.2">
      <c r="B122" s="18" t="s">
        <v>1151</v>
      </c>
      <c r="C122" s="10">
        <f t="shared" si="10"/>
        <v>139</v>
      </c>
      <c r="D122" s="10" t="s">
        <v>1311</v>
      </c>
      <c r="E122" s="49" t="str">
        <f t="shared" si="11"/>
        <v>勇者</v>
      </c>
      <c r="F122" s="10">
        <f t="shared" si="13"/>
        <v>6</v>
      </c>
      <c r="G122" s="10" t="str">
        <f t="shared" si="7"/>
        <v>勇者6</v>
      </c>
      <c r="H122" s="10" t="str">
        <f ca="1">IF(G122=Player&amp;ProfessionLV,COUNTIF(G$3:G122,Player&amp;ProfessionLV),"")</f>
        <v/>
      </c>
      <c r="I122" s="11" t="str">
        <f t="shared" si="8"/>
        <v>挂饰G20</v>
      </c>
      <c r="L122" s="11" t="str">
        <f t="shared" ca="1" si="14"/>
        <v/>
      </c>
    </row>
    <row r="123" spans="2:12" ht="14.25" x14ac:dyDescent="0.2">
      <c r="B123" s="18" t="s">
        <v>1152</v>
      </c>
      <c r="C123" s="10">
        <f t="shared" si="10"/>
        <v>140</v>
      </c>
      <c r="D123" s="10" t="s">
        <v>1312</v>
      </c>
      <c r="E123" s="49" t="str">
        <f t="shared" si="11"/>
        <v>战士</v>
      </c>
      <c r="F123" s="10">
        <f t="shared" si="13"/>
        <v>7</v>
      </c>
      <c r="G123" s="10" t="str">
        <f t="shared" si="7"/>
        <v>战士7</v>
      </c>
      <c r="H123" s="10" t="str">
        <f ca="1">IF(G123=Player&amp;ProfessionLV,COUNTIF(G$3:G123,Player&amp;ProfessionLV),"")</f>
        <v/>
      </c>
      <c r="I123" s="11" t="str">
        <f t="shared" si="8"/>
        <v>挂饰H1</v>
      </c>
      <c r="L123" s="11" t="str">
        <f t="shared" ca="1" si="14"/>
        <v/>
      </c>
    </row>
    <row r="124" spans="2:12" ht="14.25" x14ac:dyDescent="0.2">
      <c r="B124" s="18" t="s">
        <v>1153</v>
      </c>
      <c r="C124" s="10">
        <f t="shared" si="10"/>
        <v>141</v>
      </c>
      <c r="D124" s="10" t="s">
        <v>1313</v>
      </c>
      <c r="E124" s="49" t="str">
        <f t="shared" si="11"/>
        <v>武斗家</v>
      </c>
      <c r="F124" s="10">
        <f t="shared" si="13"/>
        <v>7</v>
      </c>
      <c r="G124" s="10" t="str">
        <f t="shared" si="7"/>
        <v>武斗家7</v>
      </c>
      <c r="H124" s="10" t="str">
        <f ca="1">IF(G124=Player&amp;ProfessionLV,COUNTIF(G$3:G124,Player&amp;ProfessionLV),"")</f>
        <v/>
      </c>
      <c r="I124" s="11" t="str">
        <f t="shared" si="8"/>
        <v>挂饰H2</v>
      </c>
      <c r="L124" s="11" t="str">
        <f t="shared" ca="1" si="14"/>
        <v/>
      </c>
    </row>
    <row r="125" spans="2:12" ht="14.25" x14ac:dyDescent="0.2">
      <c r="B125" s="18" t="s">
        <v>1154</v>
      </c>
      <c r="C125" s="10">
        <f t="shared" si="10"/>
        <v>142</v>
      </c>
      <c r="D125" s="10" t="s">
        <v>1314</v>
      </c>
      <c r="E125" s="49" t="str">
        <f t="shared" si="11"/>
        <v>魔法师</v>
      </c>
      <c r="F125" s="10">
        <f t="shared" si="13"/>
        <v>7</v>
      </c>
      <c r="G125" s="10" t="str">
        <f t="shared" si="7"/>
        <v>魔法师7</v>
      </c>
      <c r="H125" s="10" t="str">
        <f ca="1">IF(G125=Player&amp;ProfessionLV,COUNTIF(G$3:G125,Player&amp;ProfessionLV),"")</f>
        <v/>
      </c>
      <c r="I125" s="11" t="str">
        <f t="shared" si="8"/>
        <v>挂饰H3</v>
      </c>
      <c r="L125" s="11" t="str">
        <f t="shared" ca="1" si="14"/>
        <v/>
      </c>
    </row>
    <row r="126" spans="2:12" ht="14.25" x14ac:dyDescent="0.2">
      <c r="B126" s="18" t="s">
        <v>1155</v>
      </c>
      <c r="C126" s="10">
        <f t="shared" si="10"/>
        <v>143</v>
      </c>
      <c r="D126" s="10" t="s">
        <v>1315</v>
      </c>
      <c r="E126" s="49" t="str">
        <f t="shared" si="11"/>
        <v>僧侣</v>
      </c>
      <c r="F126" s="10">
        <f t="shared" si="13"/>
        <v>7</v>
      </c>
      <c r="G126" s="10" t="str">
        <f t="shared" si="7"/>
        <v>僧侣7</v>
      </c>
      <c r="H126" s="10" t="str">
        <f ca="1">IF(G126=Player&amp;ProfessionLV,COUNTIF(G$3:G126,Player&amp;ProfessionLV),"")</f>
        <v/>
      </c>
      <c r="I126" s="11" t="str">
        <f t="shared" si="8"/>
        <v>挂饰H4</v>
      </c>
      <c r="L126" s="11" t="str">
        <f t="shared" ca="1" si="14"/>
        <v/>
      </c>
    </row>
    <row r="127" spans="2:12" ht="14.25" x14ac:dyDescent="0.2">
      <c r="B127" s="18" t="s">
        <v>1156</v>
      </c>
      <c r="C127" s="10">
        <f t="shared" si="10"/>
        <v>144</v>
      </c>
      <c r="D127" s="10" t="s">
        <v>1316</v>
      </c>
      <c r="E127" s="49" t="str">
        <f t="shared" si="11"/>
        <v>舞师</v>
      </c>
      <c r="F127" s="10">
        <f t="shared" si="13"/>
        <v>7</v>
      </c>
      <c r="G127" s="10" t="str">
        <f t="shared" si="7"/>
        <v>舞师7</v>
      </c>
      <c r="H127" s="10" t="str">
        <f ca="1">IF(G127=Player&amp;ProfessionLV,COUNTIF(G$3:G127,Player&amp;ProfessionLV),"")</f>
        <v/>
      </c>
      <c r="I127" s="11" t="str">
        <f t="shared" si="8"/>
        <v>挂饰H5</v>
      </c>
      <c r="L127" s="11" t="str">
        <f t="shared" ca="1" si="14"/>
        <v/>
      </c>
    </row>
    <row r="128" spans="2:12" ht="14.25" x14ac:dyDescent="0.2">
      <c r="B128" s="18" t="s">
        <v>1157</v>
      </c>
      <c r="C128" s="10">
        <f t="shared" si="10"/>
        <v>145</v>
      </c>
      <c r="D128" s="10" t="s">
        <v>1317</v>
      </c>
      <c r="E128" s="49" t="str">
        <f t="shared" si="11"/>
        <v>盗贼</v>
      </c>
      <c r="F128" s="10">
        <f t="shared" si="13"/>
        <v>7</v>
      </c>
      <c r="G128" s="10" t="str">
        <f t="shared" si="7"/>
        <v>盗贼7</v>
      </c>
      <c r="H128" s="10" t="str">
        <f ca="1">IF(G128=Player&amp;ProfessionLV,COUNTIF(G$3:G128,Player&amp;ProfessionLV),"")</f>
        <v/>
      </c>
      <c r="I128" s="11" t="str">
        <f t="shared" si="8"/>
        <v>挂饰H6</v>
      </c>
      <c r="L128" s="11" t="str">
        <f t="shared" ca="1" si="14"/>
        <v/>
      </c>
    </row>
    <row r="129" spans="2:12" ht="14.25" x14ac:dyDescent="0.2">
      <c r="B129" s="18" t="s">
        <v>1158</v>
      </c>
      <c r="C129" s="10">
        <f t="shared" si="10"/>
        <v>146</v>
      </c>
      <c r="D129" s="10" t="s">
        <v>1318</v>
      </c>
      <c r="E129" s="49" t="str">
        <f t="shared" si="11"/>
        <v>养羊师</v>
      </c>
      <c r="F129" s="10">
        <f t="shared" si="13"/>
        <v>7</v>
      </c>
      <c r="G129" s="10" t="str">
        <f t="shared" si="7"/>
        <v>养羊师7</v>
      </c>
      <c r="H129" s="10" t="str">
        <f ca="1">IF(G129=Player&amp;ProfessionLV,COUNTIF(G$3:G129,Player&amp;ProfessionLV),"")</f>
        <v/>
      </c>
      <c r="I129" s="11" t="str">
        <f t="shared" si="8"/>
        <v>挂饰H7</v>
      </c>
      <c r="L129" s="11" t="str">
        <f t="shared" ca="1" si="14"/>
        <v/>
      </c>
    </row>
    <row r="130" spans="2:12" ht="14.25" x14ac:dyDescent="0.2">
      <c r="B130" s="18" t="s">
        <v>1159</v>
      </c>
      <c r="C130" s="10">
        <f t="shared" si="10"/>
        <v>147</v>
      </c>
      <c r="D130" s="10" t="s">
        <v>1319</v>
      </c>
      <c r="E130" s="49" t="str">
        <f t="shared" si="11"/>
        <v>吟游诗人</v>
      </c>
      <c r="F130" s="10">
        <f t="shared" si="13"/>
        <v>7</v>
      </c>
      <c r="G130" s="10" t="str">
        <f t="shared" si="7"/>
        <v>吟游诗人7</v>
      </c>
      <c r="H130" s="10" t="str">
        <f ca="1">IF(G130=Player&amp;ProfessionLV,COUNTIF(G$3:G130,Player&amp;ProfessionLV),"")</f>
        <v/>
      </c>
      <c r="I130" s="11" t="str">
        <f t="shared" si="8"/>
        <v>挂饰H8</v>
      </c>
      <c r="L130" s="11" t="str">
        <f t="shared" ca="1" si="14"/>
        <v/>
      </c>
    </row>
    <row r="131" spans="2:12" ht="14.25" x14ac:dyDescent="0.2">
      <c r="B131" s="18" t="s">
        <v>1160</v>
      </c>
      <c r="C131" s="10">
        <f t="shared" si="10"/>
        <v>148</v>
      </c>
      <c r="D131" s="10" t="s">
        <v>1320</v>
      </c>
      <c r="E131" s="49" t="str">
        <f t="shared" si="11"/>
        <v>滑稽师</v>
      </c>
      <c r="F131" s="10">
        <f t="shared" si="13"/>
        <v>7</v>
      </c>
      <c r="G131" s="10" t="str">
        <f t="shared" si="7"/>
        <v>滑稽师7</v>
      </c>
      <c r="H131" s="10" t="str">
        <f ca="1">IF(G131=Player&amp;ProfessionLV,COUNTIF(G$3:G131,Player&amp;ProfessionLV),"")</f>
        <v/>
      </c>
      <c r="I131" s="11" t="str">
        <f t="shared" si="8"/>
        <v>挂饰H9</v>
      </c>
      <c r="L131" s="11" t="str">
        <f t="shared" ca="1" si="14"/>
        <v/>
      </c>
    </row>
    <row r="132" spans="2:12" ht="14.25" x14ac:dyDescent="0.2">
      <c r="B132" s="18" t="s">
        <v>1161</v>
      </c>
      <c r="C132" s="10">
        <f t="shared" si="10"/>
        <v>149</v>
      </c>
      <c r="D132" s="10" t="s">
        <v>1321</v>
      </c>
      <c r="E132" s="49" t="str">
        <f t="shared" si="11"/>
        <v>水手</v>
      </c>
      <c r="F132" s="10">
        <f t="shared" si="13"/>
        <v>7</v>
      </c>
      <c r="G132" s="10" t="str">
        <f t="shared" ref="G132:G162" si="15">E132&amp;F132</f>
        <v>水手7</v>
      </c>
      <c r="H132" s="10" t="str">
        <f ca="1">IF(G132=Player&amp;ProfessionLV,COUNTIF(G$3:G132,Player&amp;ProfessionLV),"")</f>
        <v/>
      </c>
      <c r="I132" s="11" t="str">
        <f t="shared" ref="I132:I162" si="16">B132</f>
        <v>挂饰H10</v>
      </c>
      <c r="L132" s="11" t="str">
        <f t="shared" ref="L132:L155" ca="1" si="17">IF(ISNA(VLOOKUP(K132,drop,2,FALSE)),"",VLOOKUP(K132,drop,2,FALSE))</f>
        <v/>
      </c>
    </row>
    <row r="133" spans="2:12" ht="14.25" x14ac:dyDescent="0.2">
      <c r="B133" s="18" t="s">
        <v>1162</v>
      </c>
      <c r="C133" s="10">
        <f t="shared" ref="C133:C162" si="18">C132+1</f>
        <v>150</v>
      </c>
      <c r="D133" s="10" t="s">
        <v>1322</v>
      </c>
      <c r="E133" s="49" t="str">
        <f t="shared" si="11"/>
        <v>战斗大师</v>
      </c>
      <c r="F133" s="10">
        <f t="shared" si="13"/>
        <v>7</v>
      </c>
      <c r="G133" s="10" t="str">
        <f t="shared" si="15"/>
        <v>战斗大师7</v>
      </c>
      <c r="H133" s="10" t="str">
        <f ca="1">IF(G133=Player&amp;ProfessionLV,COUNTIF(G$3:G133,Player&amp;ProfessionLV),"")</f>
        <v/>
      </c>
      <c r="I133" s="11" t="str">
        <f t="shared" si="16"/>
        <v>挂饰H11</v>
      </c>
      <c r="L133" s="11" t="str">
        <f t="shared" ca="1" si="17"/>
        <v/>
      </c>
    </row>
    <row r="134" spans="2:12" ht="14.25" x14ac:dyDescent="0.2">
      <c r="B134" s="18" t="s">
        <v>1163</v>
      </c>
      <c r="C134" s="10">
        <f t="shared" si="18"/>
        <v>151</v>
      </c>
      <c r="D134" s="10" t="s">
        <v>1323</v>
      </c>
      <c r="E134" s="49" t="str">
        <f t="shared" si="11"/>
        <v>魔法战士</v>
      </c>
      <c r="F134" s="10">
        <f t="shared" si="13"/>
        <v>7</v>
      </c>
      <c r="G134" s="10" t="str">
        <f t="shared" si="15"/>
        <v>魔法战士7</v>
      </c>
      <c r="H134" s="10" t="str">
        <f ca="1">IF(G134=Player&amp;ProfessionLV,COUNTIF(G$3:G134,Player&amp;ProfessionLV),"")</f>
        <v/>
      </c>
      <c r="I134" s="11" t="str">
        <f t="shared" si="16"/>
        <v>挂饰H12</v>
      </c>
      <c r="L134" s="11" t="str">
        <f t="shared" ca="1" si="17"/>
        <v/>
      </c>
    </row>
    <row r="135" spans="2:12" ht="14.25" x14ac:dyDescent="0.2">
      <c r="B135" s="18" t="s">
        <v>1164</v>
      </c>
      <c r="C135" s="10">
        <f t="shared" si="18"/>
        <v>152</v>
      </c>
      <c r="D135" s="10" t="s">
        <v>1324</v>
      </c>
      <c r="E135" s="49" t="str">
        <f t="shared" si="11"/>
        <v>圣骑士</v>
      </c>
      <c r="F135" s="10">
        <f t="shared" si="13"/>
        <v>7</v>
      </c>
      <c r="G135" s="10" t="str">
        <f t="shared" si="15"/>
        <v>圣骑士7</v>
      </c>
      <c r="H135" s="10" t="str">
        <f ca="1">IF(G135=Player&amp;ProfessionLV,COUNTIF(G$3:G135,Player&amp;ProfessionLV),"")</f>
        <v/>
      </c>
      <c r="I135" s="11" t="str">
        <f t="shared" si="16"/>
        <v>挂饰H13</v>
      </c>
      <c r="L135" s="11" t="str">
        <f t="shared" ca="1" si="17"/>
        <v/>
      </c>
    </row>
    <row r="136" spans="2:12" ht="14.25" x14ac:dyDescent="0.2">
      <c r="B136" s="18" t="s">
        <v>1165</v>
      </c>
      <c r="C136" s="10">
        <f t="shared" si="18"/>
        <v>153</v>
      </c>
      <c r="D136" s="10" t="s">
        <v>1325</v>
      </c>
      <c r="E136" s="49" t="str">
        <f t="shared" si="11"/>
        <v>贤者</v>
      </c>
      <c r="F136" s="10">
        <f t="shared" si="13"/>
        <v>7</v>
      </c>
      <c r="G136" s="10" t="str">
        <f t="shared" si="15"/>
        <v>贤者7</v>
      </c>
      <c r="H136" s="10" t="str">
        <f ca="1">IF(G136=Player&amp;ProfessionLV,COUNTIF(G$3:G136,Player&amp;ProfessionLV),"")</f>
        <v/>
      </c>
      <c r="I136" s="11" t="str">
        <f t="shared" si="16"/>
        <v>挂饰H14</v>
      </c>
      <c r="L136" s="11" t="str">
        <f t="shared" ca="1" si="17"/>
        <v/>
      </c>
    </row>
    <row r="137" spans="2:12" ht="14.25" x14ac:dyDescent="0.2">
      <c r="B137" s="18" t="s">
        <v>1166</v>
      </c>
      <c r="C137" s="10">
        <f t="shared" si="18"/>
        <v>154</v>
      </c>
      <c r="D137" s="10" t="s">
        <v>1326</v>
      </c>
      <c r="E137" s="49" t="str">
        <f t="shared" si="11"/>
        <v>魔物猎人</v>
      </c>
      <c r="F137" s="10">
        <f t="shared" si="13"/>
        <v>7</v>
      </c>
      <c r="G137" s="10" t="str">
        <f t="shared" si="15"/>
        <v>魔物猎人7</v>
      </c>
      <c r="H137" s="10" t="str">
        <f ca="1">IF(G137=Player&amp;ProfessionLV,COUNTIF(G$3:G137,Player&amp;ProfessionLV),"")</f>
        <v/>
      </c>
      <c r="I137" s="11" t="str">
        <f t="shared" si="16"/>
        <v>挂饰H15</v>
      </c>
      <c r="L137" s="11" t="str">
        <f t="shared" ca="1" si="17"/>
        <v/>
      </c>
    </row>
    <row r="138" spans="2:12" ht="14.25" x14ac:dyDescent="0.2">
      <c r="B138" s="18" t="s">
        <v>1167</v>
      </c>
      <c r="C138" s="10">
        <f t="shared" si="18"/>
        <v>155</v>
      </c>
      <c r="D138" s="10" t="s">
        <v>1327</v>
      </c>
      <c r="E138" s="49" t="str">
        <f t="shared" si="11"/>
        <v>海贼</v>
      </c>
      <c r="F138" s="10">
        <f t="shared" si="13"/>
        <v>7</v>
      </c>
      <c r="G138" s="10" t="str">
        <f t="shared" si="15"/>
        <v>海贼7</v>
      </c>
      <c r="H138" s="10" t="str">
        <f ca="1">IF(G138=Player&amp;ProfessionLV,COUNTIF(G$3:G138,Player&amp;ProfessionLV),"")</f>
        <v/>
      </c>
      <c r="I138" s="11" t="str">
        <f t="shared" si="16"/>
        <v>挂饰H16</v>
      </c>
      <c r="L138" s="11" t="str">
        <f t="shared" ca="1" si="17"/>
        <v/>
      </c>
    </row>
    <row r="139" spans="2:12" ht="14.25" x14ac:dyDescent="0.2">
      <c r="B139" s="18" t="s">
        <v>1168</v>
      </c>
      <c r="C139" s="10">
        <f t="shared" si="18"/>
        <v>156</v>
      </c>
      <c r="D139" s="10" t="s">
        <v>1328</v>
      </c>
      <c r="E139" s="49" t="str">
        <f t="shared" si="11"/>
        <v>超级明星</v>
      </c>
      <c r="F139" s="10">
        <f t="shared" si="13"/>
        <v>7</v>
      </c>
      <c r="G139" s="10" t="str">
        <f t="shared" si="15"/>
        <v>超级明星7</v>
      </c>
      <c r="H139" s="10" t="str">
        <f ca="1">IF(G139=Player&amp;ProfessionLV,COUNTIF(G$3:G139,Player&amp;ProfessionLV),"")</f>
        <v/>
      </c>
      <c r="I139" s="11" t="str">
        <f t="shared" si="16"/>
        <v>挂饰H17</v>
      </c>
      <c r="L139" s="11" t="str">
        <f t="shared" ca="1" si="17"/>
        <v/>
      </c>
    </row>
    <row r="140" spans="2:12" ht="14.25" x14ac:dyDescent="0.2">
      <c r="B140" s="18" t="s">
        <v>1169</v>
      </c>
      <c r="C140" s="10">
        <f t="shared" si="18"/>
        <v>157</v>
      </c>
      <c r="D140" s="10" t="s">
        <v>1329</v>
      </c>
      <c r="E140" s="49" t="str">
        <f t="shared" si="11"/>
        <v>天地雷鳴士</v>
      </c>
      <c r="F140" s="10">
        <f t="shared" si="13"/>
        <v>7</v>
      </c>
      <c r="G140" s="10" t="str">
        <f t="shared" si="15"/>
        <v>天地雷鳴士7</v>
      </c>
      <c r="H140" s="10" t="str">
        <f ca="1">IF(G140=Player&amp;ProfessionLV,COUNTIF(G$3:G140,Player&amp;ProfessionLV),"")</f>
        <v/>
      </c>
      <c r="I140" s="11" t="str">
        <f t="shared" si="16"/>
        <v>挂饰H18</v>
      </c>
      <c r="L140" s="11" t="str">
        <f t="shared" ca="1" si="17"/>
        <v/>
      </c>
    </row>
    <row r="141" spans="2:12" ht="14.25" x14ac:dyDescent="0.2">
      <c r="B141" s="18" t="s">
        <v>1170</v>
      </c>
      <c r="C141" s="10">
        <f t="shared" si="18"/>
        <v>158</v>
      </c>
      <c r="D141" s="10" t="s">
        <v>1330</v>
      </c>
      <c r="E141" s="49" t="str">
        <f t="shared" si="11"/>
        <v>神之手</v>
      </c>
      <c r="F141" s="10">
        <f t="shared" si="13"/>
        <v>7</v>
      </c>
      <c r="G141" s="10" t="str">
        <f t="shared" si="15"/>
        <v>神之手7</v>
      </c>
      <c r="H141" s="10" t="str">
        <f ca="1">IF(G141=Player&amp;ProfessionLV,COUNTIF(G$3:G141,Player&amp;ProfessionLV),"")</f>
        <v/>
      </c>
      <c r="I141" s="11" t="str">
        <f t="shared" si="16"/>
        <v>挂饰H19</v>
      </c>
      <c r="L141" s="11" t="str">
        <f t="shared" ca="1" si="17"/>
        <v/>
      </c>
    </row>
    <row r="142" spans="2:12" ht="14.25" x14ac:dyDescent="0.2">
      <c r="B142" s="18" t="s">
        <v>1171</v>
      </c>
      <c r="C142" s="10">
        <f t="shared" si="18"/>
        <v>159</v>
      </c>
      <c r="D142" s="10" t="s">
        <v>1331</v>
      </c>
      <c r="E142" s="49" t="str">
        <f t="shared" si="11"/>
        <v>勇者</v>
      </c>
      <c r="F142" s="10">
        <f t="shared" si="13"/>
        <v>7</v>
      </c>
      <c r="G142" s="10" t="str">
        <f t="shared" si="15"/>
        <v>勇者7</v>
      </c>
      <c r="H142" s="10" t="str">
        <f ca="1">IF(G142=Player&amp;ProfessionLV,COUNTIF(G$3:G142,Player&amp;ProfessionLV),"")</f>
        <v/>
      </c>
      <c r="I142" s="11" t="str">
        <f t="shared" si="16"/>
        <v>挂饰H20</v>
      </c>
      <c r="L142" s="11" t="str">
        <f t="shared" ca="1" si="17"/>
        <v/>
      </c>
    </row>
    <row r="143" spans="2:12" ht="14.25" x14ac:dyDescent="0.2">
      <c r="B143" s="18" t="s">
        <v>1172</v>
      </c>
      <c r="C143" s="10">
        <f t="shared" si="18"/>
        <v>160</v>
      </c>
      <c r="D143" s="10" t="s">
        <v>1332</v>
      </c>
      <c r="E143" s="49" t="str">
        <f t="shared" si="11"/>
        <v>战士</v>
      </c>
      <c r="F143" s="10">
        <f t="shared" si="13"/>
        <v>8</v>
      </c>
      <c r="G143" s="10" t="str">
        <f t="shared" si="15"/>
        <v>战士8</v>
      </c>
      <c r="H143" s="10" t="str">
        <f ca="1">IF(G143=Player&amp;ProfessionLV,COUNTIF(G$3:G143,Player&amp;ProfessionLV),"")</f>
        <v/>
      </c>
      <c r="I143" s="11" t="str">
        <f t="shared" si="16"/>
        <v>挂饰H21</v>
      </c>
      <c r="L143" s="11" t="str">
        <f t="shared" ca="1" si="17"/>
        <v/>
      </c>
    </row>
    <row r="144" spans="2:12" ht="14.25" x14ac:dyDescent="0.2">
      <c r="B144" s="18" t="s">
        <v>1173</v>
      </c>
      <c r="C144" s="10">
        <f t="shared" si="18"/>
        <v>161</v>
      </c>
      <c r="D144" s="10" t="s">
        <v>1333</v>
      </c>
      <c r="E144" s="49" t="str">
        <f t="shared" si="11"/>
        <v>武斗家</v>
      </c>
      <c r="F144" s="10">
        <f t="shared" si="13"/>
        <v>8</v>
      </c>
      <c r="G144" s="10" t="str">
        <f t="shared" si="15"/>
        <v>武斗家8</v>
      </c>
      <c r="H144" s="10" t="str">
        <f ca="1">IF(G144=Player&amp;ProfessionLV,COUNTIF(G$3:G144,Player&amp;ProfessionLV),"")</f>
        <v/>
      </c>
      <c r="I144" s="11" t="str">
        <f t="shared" si="16"/>
        <v>挂饰H22</v>
      </c>
      <c r="L144" s="11" t="str">
        <f t="shared" ca="1" si="17"/>
        <v/>
      </c>
    </row>
    <row r="145" spans="2:12" ht="14.25" x14ac:dyDescent="0.2">
      <c r="B145" s="18" t="s">
        <v>1174</v>
      </c>
      <c r="C145" s="10">
        <f t="shared" si="18"/>
        <v>162</v>
      </c>
      <c r="D145" s="10" t="s">
        <v>1334</v>
      </c>
      <c r="E145" s="49" t="str">
        <f t="shared" si="11"/>
        <v>魔法师</v>
      </c>
      <c r="F145" s="10">
        <f t="shared" si="13"/>
        <v>8</v>
      </c>
      <c r="G145" s="10" t="str">
        <f t="shared" si="15"/>
        <v>魔法师8</v>
      </c>
      <c r="H145" s="10" t="str">
        <f ca="1">IF(G145=Player&amp;ProfessionLV,COUNTIF(G$3:G145,Player&amp;ProfessionLV),"")</f>
        <v/>
      </c>
      <c r="I145" s="11" t="str">
        <f t="shared" si="16"/>
        <v>挂饰H23</v>
      </c>
      <c r="L145" s="11" t="str">
        <f t="shared" ca="1" si="17"/>
        <v/>
      </c>
    </row>
    <row r="146" spans="2:12" ht="14.25" x14ac:dyDescent="0.2">
      <c r="B146" s="18" t="s">
        <v>1175</v>
      </c>
      <c r="C146" s="10">
        <f t="shared" si="18"/>
        <v>163</v>
      </c>
      <c r="D146" s="10" t="s">
        <v>1335</v>
      </c>
      <c r="E146" s="49" t="str">
        <f t="shared" si="11"/>
        <v>僧侣</v>
      </c>
      <c r="F146" s="10">
        <f t="shared" si="13"/>
        <v>8</v>
      </c>
      <c r="G146" s="10" t="str">
        <f t="shared" si="15"/>
        <v>僧侣8</v>
      </c>
      <c r="H146" s="10" t="str">
        <f ca="1">IF(G146=Player&amp;ProfessionLV,COUNTIF(G$3:G146,Player&amp;ProfessionLV),"")</f>
        <v/>
      </c>
      <c r="I146" s="11" t="str">
        <f t="shared" si="16"/>
        <v>挂饰H24</v>
      </c>
      <c r="L146" s="11" t="str">
        <f t="shared" ca="1" si="17"/>
        <v/>
      </c>
    </row>
    <row r="147" spans="2:12" ht="14.25" x14ac:dyDescent="0.2">
      <c r="B147" s="18" t="s">
        <v>1176</v>
      </c>
      <c r="C147" s="10">
        <f t="shared" si="18"/>
        <v>164</v>
      </c>
      <c r="D147" s="10" t="s">
        <v>1336</v>
      </c>
      <c r="E147" s="49" t="str">
        <f t="shared" si="11"/>
        <v>舞师</v>
      </c>
      <c r="F147" s="10">
        <f t="shared" si="13"/>
        <v>8</v>
      </c>
      <c r="G147" s="10" t="str">
        <f t="shared" si="15"/>
        <v>舞师8</v>
      </c>
      <c r="H147" s="10" t="str">
        <f ca="1">IF(G147=Player&amp;ProfessionLV,COUNTIF(G$3:G147,Player&amp;ProfessionLV),"")</f>
        <v/>
      </c>
      <c r="I147" s="11" t="str">
        <f t="shared" si="16"/>
        <v>挂饰H25</v>
      </c>
      <c r="L147" s="11" t="str">
        <f t="shared" ca="1" si="17"/>
        <v/>
      </c>
    </row>
    <row r="148" spans="2:12" ht="14.25" x14ac:dyDescent="0.2">
      <c r="B148" s="18" t="s">
        <v>1177</v>
      </c>
      <c r="C148" s="10">
        <f t="shared" si="18"/>
        <v>165</v>
      </c>
      <c r="D148" s="10" t="s">
        <v>1337</v>
      </c>
      <c r="E148" s="49" t="str">
        <f t="shared" si="11"/>
        <v>盗贼</v>
      </c>
      <c r="F148" s="10">
        <f t="shared" si="13"/>
        <v>8</v>
      </c>
      <c r="G148" s="10" t="str">
        <f t="shared" si="15"/>
        <v>盗贼8</v>
      </c>
      <c r="H148" s="10" t="str">
        <f ca="1">IF(G148=Player&amp;ProfessionLV,COUNTIF(G$3:G148,Player&amp;ProfessionLV),"")</f>
        <v/>
      </c>
      <c r="I148" s="11" t="str">
        <f t="shared" si="16"/>
        <v>挂饰H26</v>
      </c>
      <c r="L148" s="11" t="str">
        <f t="shared" ca="1" si="17"/>
        <v/>
      </c>
    </row>
    <row r="149" spans="2:12" ht="14.25" x14ac:dyDescent="0.2">
      <c r="B149" s="18" t="s">
        <v>1178</v>
      </c>
      <c r="C149" s="10">
        <f t="shared" si="18"/>
        <v>166</v>
      </c>
      <c r="D149" s="10" t="s">
        <v>1338</v>
      </c>
      <c r="E149" s="49" t="str">
        <f t="shared" si="11"/>
        <v>养羊师</v>
      </c>
      <c r="F149" s="10">
        <f t="shared" si="13"/>
        <v>8</v>
      </c>
      <c r="G149" s="10" t="str">
        <f t="shared" si="15"/>
        <v>养羊师8</v>
      </c>
      <c r="H149" s="10" t="str">
        <f ca="1">IF(G149=Player&amp;ProfessionLV,COUNTIF(G$3:G149,Player&amp;ProfessionLV),"")</f>
        <v/>
      </c>
      <c r="I149" s="11" t="str">
        <f t="shared" si="16"/>
        <v>挂饰H27</v>
      </c>
      <c r="L149" s="11" t="str">
        <f t="shared" ca="1" si="17"/>
        <v/>
      </c>
    </row>
    <row r="150" spans="2:12" ht="14.25" x14ac:dyDescent="0.2">
      <c r="B150" s="18" t="s">
        <v>1179</v>
      </c>
      <c r="C150" s="10">
        <f t="shared" si="18"/>
        <v>167</v>
      </c>
      <c r="D150" s="10" t="s">
        <v>1339</v>
      </c>
      <c r="E150" s="49" t="str">
        <f t="shared" si="11"/>
        <v>吟游诗人</v>
      </c>
      <c r="F150" s="10">
        <f t="shared" si="13"/>
        <v>8</v>
      </c>
      <c r="G150" s="10" t="str">
        <f t="shared" si="15"/>
        <v>吟游诗人8</v>
      </c>
      <c r="H150" s="10" t="str">
        <f ca="1">IF(G150=Player&amp;ProfessionLV,COUNTIF(G$3:G150,Player&amp;ProfessionLV),"")</f>
        <v/>
      </c>
      <c r="I150" s="11" t="str">
        <f t="shared" si="16"/>
        <v>挂饰H28</v>
      </c>
      <c r="L150" s="11" t="str">
        <f t="shared" ca="1" si="17"/>
        <v/>
      </c>
    </row>
    <row r="151" spans="2:12" ht="14.25" x14ac:dyDescent="0.2">
      <c r="B151" s="18" t="s">
        <v>1180</v>
      </c>
      <c r="C151" s="10">
        <f t="shared" si="18"/>
        <v>168</v>
      </c>
      <c r="D151" s="10" t="s">
        <v>1340</v>
      </c>
      <c r="E151" s="49" t="str">
        <f t="shared" si="11"/>
        <v>滑稽师</v>
      </c>
      <c r="F151" s="10">
        <f t="shared" si="13"/>
        <v>8</v>
      </c>
      <c r="G151" s="10" t="str">
        <f t="shared" si="15"/>
        <v>滑稽师8</v>
      </c>
      <c r="H151" s="10" t="str">
        <f ca="1">IF(G151=Player&amp;ProfessionLV,COUNTIF(G$3:G151,Player&amp;ProfessionLV),"")</f>
        <v/>
      </c>
      <c r="I151" s="11" t="str">
        <f t="shared" si="16"/>
        <v>挂饰H29</v>
      </c>
      <c r="L151" s="11" t="str">
        <f t="shared" ca="1" si="17"/>
        <v/>
      </c>
    </row>
    <row r="152" spans="2:12" ht="14.25" x14ac:dyDescent="0.2">
      <c r="B152" s="18" t="s">
        <v>1181</v>
      </c>
      <c r="C152" s="10">
        <f t="shared" si="18"/>
        <v>169</v>
      </c>
      <c r="D152" s="10" t="s">
        <v>1341</v>
      </c>
      <c r="E152" s="49" t="str">
        <f t="shared" ref="E152:E162" si="19">E132</f>
        <v>水手</v>
      </c>
      <c r="F152" s="10">
        <f t="shared" si="13"/>
        <v>8</v>
      </c>
      <c r="G152" s="10" t="str">
        <f t="shared" si="15"/>
        <v>水手8</v>
      </c>
      <c r="H152" s="10" t="str">
        <f ca="1">IF(G152=Player&amp;ProfessionLV,COUNTIF(G$3:G152,Player&amp;ProfessionLV),"")</f>
        <v/>
      </c>
      <c r="I152" s="11" t="str">
        <f t="shared" si="16"/>
        <v>挂饰H30</v>
      </c>
      <c r="L152" s="11" t="str">
        <f t="shared" ca="1" si="17"/>
        <v/>
      </c>
    </row>
    <row r="153" spans="2:12" ht="14.25" x14ac:dyDescent="0.2">
      <c r="B153" s="18" t="s">
        <v>1182</v>
      </c>
      <c r="C153" s="10">
        <f t="shared" si="18"/>
        <v>170</v>
      </c>
      <c r="D153" s="10" t="s">
        <v>1342</v>
      </c>
      <c r="E153" s="49" t="str">
        <f t="shared" si="19"/>
        <v>战斗大师</v>
      </c>
      <c r="F153" s="10">
        <f t="shared" si="13"/>
        <v>8</v>
      </c>
      <c r="G153" s="10" t="str">
        <f t="shared" si="15"/>
        <v>战斗大师8</v>
      </c>
      <c r="H153" s="10" t="str">
        <f ca="1">IF(G153=Player&amp;ProfessionLV,COUNTIF(G$3:G153,Player&amp;ProfessionLV),"")</f>
        <v/>
      </c>
      <c r="I153" s="11" t="str">
        <f t="shared" si="16"/>
        <v>挂饰H31</v>
      </c>
      <c r="L153" s="11" t="str">
        <f t="shared" ca="1" si="17"/>
        <v/>
      </c>
    </row>
    <row r="154" spans="2:12" ht="14.25" x14ac:dyDescent="0.2">
      <c r="B154" s="18" t="s">
        <v>1183</v>
      </c>
      <c r="C154" s="10">
        <f t="shared" si="18"/>
        <v>171</v>
      </c>
      <c r="D154" s="10" t="s">
        <v>1343</v>
      </c>
      <c r="E154" s="49" t="str">
        <f t="shared" si="19"/>
        <v>魔法战士</v>
      </c>
      <c r="F154" s="10">
        <f t="shared" si="13"/>
        <v>8</v>
      </c>
      <c r="G154" s="10" t="str">
        <f t="shared" si="15"/>
        <v>魔法战士8</v>
      </c>
      <c r="H154" s="10" t="str">
        <f ca="1">IF(G154=Player&amp;ProfessionLV,COUNTIF(G$3:G154,Player&amp;ProfessionLV),"")</f>
        <v/>
      </c>
      <c r="I154" s="11" t="str">
        <f t="shared" si="16"/>
        <v>挂饰H32</v>
      </c>
      <c r="L154" s="11" t="str">
        <f t="shared" ca="1" si="17"/>
        <v/>
      </c>
    </row>
    <row r="155" spans="2:12" ht="14.25" x14ac:dyDescent="0.2">
      <c r="B155" s="18" t="s">
        <v>1184</v>
      </c>
      <c r="C155" s="10">
        <f t="shared" si="18"/>
        <v>172</v>
      </c>
      <c r="D155" s="10" t="s">
        <v>1344</v>
      </c>
      <c r="E155" s="49" t="str">
        <f t="shared" si="19"/>
        <v>圣骑士</v>
      </c>
      <c r="F155" s="10">
        <f t="shared" si="13"/>
        <v>8</v>
      </c>
      <c r="G155" s="10" t="str">
        <f t="shared" si="15"/>
        <v>圣骑士8</v>
      </c>
      <c r="H155" s="10" t="str">
        <f ca="1">IF(G155=Player&amp;ProfessionLV,COUNTIF(G$3:G155,Player&amp;ProfessionLV),"")</f>
        <v/>
      </c>
      <c r="I155" s="11" t="str">
        <f t="shared" si="16"/>
        <v>挂饰H33</v>
      </c>
      <c r="L155" s="11" t="str">
        <f t="shared" ca="1" si="17"/>
        <v/>
      </c>
    </row>
    <row r="156" spans="2:12" ht="14.25" x14ac:dyDescent="0.2">
      <c r="B156" s="18" t="s">
        <v>1185</v>
      </c>
      <c r="C156" s="10">
        <f t="shared" si="18"/>
        <v>173</v>
      </c>
      <c r="D156" s="10" t="s">
        <v>1345</v>
      </c>
      <c r="E156" s="49" t="str">
        <f t="shared" si="19"/>
        <v>贤者</v>
      </c>
      <c r="F156" s="10">
        <f t="shared" si="13"/>
        <v>8</v>
      </c>
      <c r="G156" s="10" t="str">
        <f t="shared" si="15"/>
        <v>贤者8</v>
      </c>
      <c r="H156" s="10" t="str">
        <f ca="1">IF(G156=Player&amp;ProfessionLV,COUNTIF(G$3:G156,Player&amp;ProfessionLV),"")</f>
        <v/>
      </c>
      <c r="I156" s="11" t="str">
        <f t="shared" si="16"/>
        <v>挂饰H34</v>
      </c>
    </row>
    <row r="157" spans="2:12" ht="14.25" x14ac:dyDescent="0.2">
      <c r="B157" s="18" t="s">
        <v>1186</v>
      </c>
      <c r="C157" s="10">
        <f t="shared" si="18"/>
        <v>174</v>
      </c>
      <c r="D157" s="10" t="s">
        <v>1346</v>
      </c>
      <c r="E157" s="49" t="str">
        <f t="shared" si="19"/>
        <v>魔物猎人</v>
      </c>
      <c r="F157" s="10">
        <f t="shared" si="13"/>
        <v>8</v>
      </c>
      <c r="G157" s="10" t="str">
        <f t="shared" si="15"/>
        <v>魔物猎人8</v>
      </c>
      <c r="H157" s="10" t="str">
        <f ca="1">IF(G157=Player&amp;ProfessionLV,COUNTIF(G$3:G157,Player&amp;ProfessionLV),"")</f>
        <v/>
      </c>
      <c r="I157" s="11" t="str">
        <f t="shared" si="16"/>
        <v>挂饰H35</v>
      </c>
    </row>
    <row r="158" spans="2:12" ht="14.25" x14ac:dyDescent="0.2">
      <c r="B158" s="18" t="s">
        <v>1187</v>
      </c>
      <c r="C158" s="10">
        <f t="shared" si="18"/>
        <v>175</v>
      </c>
      <c r="D158" s="10" t="s">
        <v>1347</v>
      </c>
      <c r="E158" s="49" t="str">
        <f t="shared" si="19"/>
        <v>海贼</v>
      </c>
      <c r="F158" s="10">
        <f t="shared" si="13"/>
        <v>8</v>
      </c>
      <c r="G158" s="10" t="str">
        <f t="shared" si="15"/>
        <v>海贼8</v>
      </c>
      <c r="H158" s="10" t="str">
        <f ca="1">IF(G158=Player&amp;ProfessionLV,COUNTIF(G$3:G158,Player&amp;ProfessionLV),"")</f>
        <v/>
      </c>
      <c r="I158" s="11" t="str">
        <f t="shared" si="16"/>
        <v>挂饰H36</v>
      </c>
    </row>
    <row r="159" spans="2:12" ht="14.25" x14ac:dyDescent="0.2">
      <c r="B159" s="18" t="s">
        <v>1188</v>
      </c>
      <c r="C159" s="10">
        <f t="shared" si="18"/>
        <v>176</v>
      </c>
      <c r="D159" s="10" t="s">
        <v>1348</v>
      </c>
      <c r="E159" s="49" t="str">
        <f t="shared" si="19"/>
        <v>超级明星</v>
      </c>
      <c r="F159" s="10">
        <f t="shared" si="13"/>
        <v>8</v>
      </c>
      <c r="G159" s="10" t="str">
        <f t="shared" si="15"/>
        <v>超级明星8</v>
      </c>
      <c r="H159" s="10" t="str">
        <f ca="1">IF(G159=Player&amp;ProfessionLV,COUNTIF(G$3:G159,Player&amp;ProfessionLV),"")</f>
        <v/>
      </c>
      <c r="I159" s="11" t="str">
        <f t="shared" si="16"/>
        <v>挂饰H37</v>
      </c>
    </row>
    <row r="160" spans="2:12" ht="14.25" x14ac:dyDescent="0.2">
      <c r="B160" s="18" t="s">
        <v>1189</v>
      </c>
      <c r="C160" s="10">
        <f t="shared" si="18"/>
        <v>177</v>
      </c>
      <c r="D160" s="10" t="s">
        <v>1349</v>
      </c>
      <c r="E160" s="49" t="str">
        <f t="shared" si="19"/>
        <v>天地雷鳴士</v>
      </c>
      <c r="F160" s="10">
        <f>F140+1</f>
        <v>8</v>
      </c>
      <c r="G160" s="10" t="str">
        <f t="shared" si="15"/>
        <v>天地雷鳴士8</v>
      </c>
      <c r="H160" s="10" t="str">
        <f ca="1">IF(G160=Player&amp;ProfessionLV,COUNTIF(G$3:G160,Player&amp;ProfessionLV),"")</f>
        <v/>
      </c>
      <c r="I160" s="11" t="str">
        <f t="shared" si="16"/>
        <v>挂饰H38</v>
      </c>
    </row>
    <row r="161" spans="2:9" ht="14.25" x14ac:dyDescent="0.2">
      <c r="B161" s="18" t="s">
        <v>1190</v>
      </c>
      <c r="C161" s="10">
        <f t="shared" si="18"/>
        <v>178</v>
      </c>
      <c r="D161" s="10" t="s">
        <v>1350</v>
      </c>
      <c r="E161" s="49" t="str">
        <f t="shared" si="19"/>
        <v>神之手</v>
      </c>
      <c r="F161" s="10">
        <f>F141+1</f>
        <v>8</v>
      </c>
      <c r="G161" s="10" t="str">
        <f t="shared" si="15"/>
        <v>神之手8</v>
      </c>
      <c r="H161" s="10" t="str">
        <f ca="1">IF(G161=Player&amp;ProfessionLV,COUNTIF(G$3:G161,Player&amp;ProfessionLV),"")</f>
        <v/>
      </c>
      <c r="I161" s="11" t="str">
        <f t="shared" si="16"/>
        <v>挂饰H39</v>
      </c>
    </row>
    <row r="162" spans="2:9" ht="15" thickBot="1" x14ac:dyDescent="0.25">
      <c r="B162" s="19" t="s">
        <v>1191</v>
      </c>
      <c r="C162" s="10">
        <f t="shared" si="18"/>
        <v>179</v>
      </c>
      <c r="D162" s="10" t="s">
        <v>1351</v>
      </c>
      <c r="E162" s="50" t="str">
        <f t="shared" si="19"/>
        <v>勇者</v>
      </c>
      <c r="F162" s="13">
        <f>F142+1</f>
        <v>8</v>
      </c>
      <c r="G162" s="13" t="str">
        <f t="shared" si="15"/>
        <v>勇者8</v>
      </c>
      <c r="H162" s="13" t="str">
        <f ca="1">IF(G162=Player&amp;ProfessionLV,COUNTIF(G$3:G162,Player&amp;ProfessionLV),"")</f>
        <v/>
      </c>
      <c r="I162" s="14" t="str">
        <f t="shared" si="16"/>
        <v>挂饰H40</v>
      </c>
    </row>
  </sheetData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M427"/>
  <sheetViews>
    <sheetView workbookViewId="0">
      <selection activeCell="I35" sqref="I35"/>
    </sheetView>
  </sheetViews>
  <sheetFormatPr defaultRowHeight="12.75" x14ac:dyDescent="0.2"/>
  <cols>
    <col min="1" max="1" width="9" style="1"/>
    <col min="2" max="2" width="13.375" style="1" customWidth="1"/>
    <col min="3" max="4" width="13.25" style="1" customWidth="1"/>
    <col min="5" max="5" width="10.875" style="1" customWidth="1"/>
    <col min="6" max="6" width="11.875" style="1" customWidth="1"/>
    <col min="7" max="9" width="9" style="1"/>
    <col min="10" max="10" width="12" style="1" customWidth="1"/>
    <col min="11" max="11" width="29.5" style="1" customWidth="1"/>
    <col min="12" max="12" width="9" style="1" customWidth="1"/>
    <col min="13" max="16384" width="9" style="1"/>
  </cols>
  <sheetData>
    <row r="1" spans="2:13" ht="13.5" thickBot="1" x14ac:dyDescent="0.25"/>
    <row r="2" spans="2:13" x14ac:dyDescent="0.2">
      <c r="B2" s="43" t="s">
        <v>1390</v>
      </c>
      <c r="C2" s="43" t="s">
        <v>1391</v>
      </c>
      <c r="D2" s="43"/>
      <c r="J2" s="20" t="s">
        <v>1392</v>
      </c>
      <c r="K2" s="7" t="s">
        <v>1393</v>
      </c>
      <c r="L2" s="17" t="s">
        <v>1353</v>
      </c>
      <c r="M2" s="1">
        <f ca="1">COUNTBLANK(bufflist)</f>
        <v>46</v>
      </c>
    </row>
    <row r="3" spans="2:13" x14ac:dyDescent="0.2">
      <c r="B3" s="1" t="s">
        <v>697</v>
      </c>
      <c r="C3" s="1" t="s">
        <v>1394</v>
      </c>
      <c r="D3" s="1" t="b">
        <f ca="1">IF(OR(B3=weaponshowbuff,B3=drop1showbuff),TRUE,FALSE)</f>
        <v>0</v>
      </c>
      <c r="E3" s="1" t="str">
        <f ca="1">IF(D3,COUNTIFS(D$3:D3,TRUE),"")</f>
        <v/>
      </c>
      <c r="F3" s="1" t="str">
        <f>C3</f>
        <v>附带1点火属性</v>
      </c>
      <c r="J3" s="18">
        <v>1</v>
      </c>
      <c r="K3" s="10" t="str">
        <f t="shared" ref="K3:K34" ca="1" si="0">IF(ISNA(VLOOKUP(J3,bufftotal,2,FALSE)),"",VLOOKUP(J3,bufftotal,2,FALSE))</f>
        <v>附带3点火属性</v>
      </c>
      <c r="L3" s="11" t="b">
        <f ca="1">IF(武器列表!L4="",TRUE,FALSE)</f>
        <v>0</v>
      </c>
    </row>
    <row r="4" spans="2:13" x14ac:dyDescent="0.2">
      <c r="B4" s="1" t="str">
        <f>B3</f>
        <v>武器A1</v>
      </c>
      <c r="C4" s="1" t="s">
        <v>1395</v>
      </c>
      <c r="D4" s="1" t="b">
        <f ca="1">IF(OR(B4=weaponshowbuff,B4=drop1showbuff),TRUE,FALSE)</f>
        <v>0</v>
      </c>
      <c r="E4" s="1" t="str">
        <f ca="1">IF(D4,COUNTIFS(D$3:D4,TRUE),"")</f>
        <v/>
      </c>
      <c r="F4" s="1" t="str">
        <f t="shared" ref="F4:F67" si="1">C4</f>
        <v>附带1点暗属性</v>
      </c>
      <c r="J4" s="18">
        <v>2</v>
      </c>
      <c r="K4" s="10" t="str">
        <f t="shared" ca="1" si="0"/>
        <v>附带3点暗属性</v>
      </c>
      <c r="L4" s="11" t="b">
        <f ca="1">IF(武器列表!L5="",TRUE,FALSE)</f>
        <v>0</v>
      </c>
    </row>
    <row r="5" spans="2:13" ht="14.25" x14ac:dyDescent="0.2">
      <c r="B5" s="1" t="s">
        <v>682</v>
      </c>
      <c r="C5" s="1" t="s">
        <v>1357</v>
      </c>
      <c r="D5" s="1" t="b">
        <f ca="1">IF(OR(B5=weaponshowbuff,B5=drop1showbuff),TRUE,FALSE)</f>
        <v>0</v>
      </c>
      <c r="E5" s="1" t="str">
        <f ca="1">IF(D5,COUNTIFS(D$3:D5,TRUE),"")</f>
        <v/>
      </c>
      <c r="F5" s="1" t="str">
        <f t="shared" si="1"/>
        <v>附带2点火属性</v>
      </c>
      <c r="J5" s="18">
        <v>3</v>
      </c>
      <c r="K5" s="10" t="str">
        <f t="shared" ca="1" si="0"/>
        <v>附带9点火属性</v>
      </c>
      <c r="L5" s="11" t="b">
        <f ca="1">IF(武器列表!L6="",TRUE,FALSE)</f>
        <v>0</v>
      </c>
    </row>
    <row r="6" spans="2:13" x14ac:dyDescent="0.2">
      <c r="B6" s="1" t="str">
        <f>B5</f>
        <v>武器A2</v>
      </c>
      <c r="C6" s="1" t="s">
        <v>1358</v>
      </c>
      <c r="D6" s="1" t="b">
        <f ca="1">IF(OR(B6=weaponshowbuff,B6=drop1showbuff),TRUE,FALSE)</f>
        <v>0</v>
      </c>
      <c r="E6" s="1" t="str">
        <f ca="1">IF(D6,COUNTIFS(D$3:D6,TRUE),"")</f>
        <v/>
      </c>
      <c r="F6" s="1" t="str">
        <f t="shared" si="1"/>
        <v>附带2点暗属性</v>
      </c>
      <c r="J6" s="18">
        <v>4</v>
      </c>
      <c r="K6" s="10" t="str">
        <f t="shared" ca="1" si="0"/>
        <v>附带9点暗属性</v>
      </c>
      <c r="L6" s="11" t="b">
        <f ca="1">IF(武器列表!L7="",TRUE,FALSE)</f>
        <v>0</v>
      </c>
    </row>
    <row r="7" spans="2:13" ht="14.25" x14ac:dyDescent="0.2">
      <c r="B7" s="1" t="s">
        <v>683</v>
      </c>
      <c r="C7" s="1" t="s">
        <v>1359</v>
      </c>
      <c r="D7" s="1" t="b">
        <f ca="1">IF(OR(B7=weaponshowbuff,B7=drop1showbuff),TRUE,FALSE)</f>
        <v>1</v>
      </c>
      <c r="E7" s="1">
        <f ca="1">IF(D7,COUNTIFS(D$3:D7,TRUE),"")</f>
        <v>1</v>
      </c>
      <c r="F7" s="1" t="str">
        <f t="shared" si="1"/>
        <v>附带3点火属性</v>
      </c>
      <c r="J7" s="18">
        <v>5</v>
      </c>
      <c r="K7" s="10" t="str">
        <f t="shared" ca="1" si="0"/>
        <v/>
      </c>
      <c r="L7" s="11" t="b">
        <f ca="1">IF(武器列表!L8="",TRUE,FALSE)</f>
        <v>0</v>
      </c>
    </row>
    <row r="8" spans="2:13" x14ac:dyDescent="0.2">
      <c r="B8" s="1" t="str">
        <f>B7</f>
        <v>武器A3</v>
      </c>
      <c r="C8" s="1" t="s">
        <v>1360</v>
      </c>
      <c r="D8" s="1" t="b">
        <f ca="1">IF(OR(B8=weaponshowbuff,B8=drop1showbuff),TRUE,FALSE)</f>
        <v>1</v>
      </c>
      <c r="E8" s="1">
        <f ca="1">IF(D8,COUNTIFS(D$3:D8,TRUE),"")</f>
        <v>2</v>
      </c>
      <c r="F8" s="1" t="str">
        <f t="shared" si="1"/>
        <v>附带3点暗属性</v>
      </c>
      <c r="J8" s="18">
        <v>6</v>
      </c>
      <c r="K8" s="10" t="str">
        <f t="shared" ca="1" si="0"/>
        <v/>
      </c>
      <c r="L8" s="11" t="b">
        <f ca="1">IF(武器列表!L9="",TRUE,FALSE)</f>
        <v>0</v>
      </c>
    </row>
    <row r="9" spans="2:13" ht="14.25" x14ac:dyDescent="0.2">
      <c r="B9" s="1" t="s">
        <v>684</v>
      </c>
      <c r="C9" s="1" t="s">
        <v>1361</v>
      </c>
      <c r="D9" s="1" t="b">
        <f ca="1">IF(OR(B9=weaponshowbuff,B9=drop1showbuff),TRUE,FALSE)</f>
        <v>0</v>
      </c>
      <c r="E9" s="1" t="str">
        <f ca="1">IF(D9,COUNTIFS(D$3:D9,TRUE),"")</f>
        <v/>
      </c>
      <c r="F9" s="1" t="str">
        <f t="shared" si="1"/>
        <v>附带4点火属性</v>
      </c>
      <c r="J9" s="18">
        <v>7</v>
      </c>
      <c r="K9" s="10" t="str">
        <f t="shared" ca="1" si="0"/>
        <v/>
      </c>
      <c r="L9" s="11" t="b">
        <f ca="1">IF(武器列表!L10="",TRUE,FALSE)</f>
        <v>0</v>
      </c>
    </row>
    <row r="10" spans="2:13" x14ac:dyDescent="0.2">
      <c r="B10" s="1" t="str">
        <f>B9</f>
        <v>武器A4</v>
      </c>
      <c r="C10" s="1" t="s">
        <v>1362</v>
      </c>
      <c r="D10" s="1" t="b">
        <f ca="1">IF(OR(B10=weaponshowbuff,B10=drop1showbuff),TRUE,FALSE)</f>
        <v>0</v>
      </c>
      <c r="E10" s="1" t="str">
        <f ca="1">IF(D10,COUNTIFS(D$3:D10,TRUE),"")</f>
        <v/>
      </c>
      <c r="F10" s="1" t="str">
        <f t="shared" si="1"/>
        <v>附带4点暗属性</v>
      </c>
      <c r="J10" s="18">
        <v>8</v>
      </c>
      <c r="K10" s="10" t="str">
        <f t="shared" ca="1" si="0"/>
        <v/>
      </c>
      <c r="L10" s="11" t="b">
        <f ca="1">IF(武器列表!L11="",TRUE,FALSE)</f>
        <v>0</v>
      </c>
    </row>
    <row r="11" spans="2:13" ht="14.25" x14ac:dyDescent="0.2">
      <c r="B11" s="1" t="s">
        <v>685</v>
      </c>
      <c r="C11" s="1" t="s">
        <v>1363</v>
      </c>
      <c r="D11" s="1" t="b">
        <f ca="1">IF(OR(B11=weaponshowbuff,B11=drop1showbuff),TRUE,FALSE)</f>
        <v>0</v>
      </c>
      <c r="E11" s="1" t="str">
        <f ca="1">IF(D11,COUNTIFS(D$3:D11,TRUE),"")</f>
        <v/>
      </c>
      <c r="F11" s="1" t="str">
        <f t="shared" si="1"/>
        <v>附带5点火属性</v>
      </c>
      <c r="J11" s="18">
        <v>9</v>
      </c>
      <c r="K11" s="10" t="str">
        <f t="shared" ca="1" si="0"/>
        <v/>
      </c>
      <c r="L11" s="11" t="b">
        <f ca="1">IF(武器列表!L12="",TRUE,FALSE)</f>
        <v>1</v>
      </c>
    </row>
    <row r="12" spans="2:13" x14ac:dyDescent="0.2">
      <c r="B12" s="1" t="str">
        <f>B11</f>
        <v>武器A5</v>
      </c>
      <c r="C12" s="1" t="s">
        <v>1364</v>
      </c>
      <c r="D12" s="1" t="b">
        <f ca="1">IF(OR(B12=weaponshowbuff,B12=drop1showbuff),TRUE,FALSE)</f>
        <v>0</v>
      </c>
      <c r="E12" s="1" t="str">
        <f ca="1">IF(D12,COUNTIFS(D$3:D12,TRUE),"")</f>
        <v/>
      </c>
      <c r="F12" s="1" t="str">
        <f t="shared" si="1"/>
        <v>附带5点暗属性</v>
      </c>
      <c r="J12" s="18">
        <v>10</v>
      </c>
      <c r="K12" s="10" t="str">
        <f t="shared" ca="1" si="0"/>
        <v/>
      </c>
      <c r="L12" s="11" t="b">
        <f ca="1">IF(武器列表!L13="",TRUE,FALSE)</f>
        <v>1</v>
      </c>
    </row>
    <row r="13" spans="2:13" ht="14.25" x14ac:dyDescent="0.2">
      <c r="B13" s="1" t="s">
        <v>686</v>
      </c>
      <c r="C13" s="1" t="s">
        <v>1365</v>
      </c>
      <c r="D13" s="1" t="b">
        <f ca="1">IF(OR(B13=weaponshowbuff,B13=drop1showbuff),TRUE,FALSE)</f>
        <v>0</v>
      </c>
      <c r="E13" s="1" t="str">
        <f ca="1">IF(D13,COUNTIFS(D$3:D13,TRUE),"")</f>
        <v/>
      </c>
      <c r="F13" s="1" t="str">
        <f t="shared" si="1"/>
        <v>附带6点火属性</v>
      </c>
      <c r="J13" s="18">
        <v>11</v>
      </c>
      <c r="K13" s="10" t="str">
        <f t="shared" ca="1" si="0"/>
        <v/>
      </c>
      <c r="L13" s="11" t="b">
        <f ca="1">IF(武器列表!L14="",TRUE,FALSE)</f>
        <v>1</v>
      </c>
    </row>
    <row r="14" spans="2:13" x14ac:dyDescent="0.2">
      <c r="B14" s="1" t="str">
        <f>B13</f>
        <v>武器A6</v>
      </c>
      <c r="C14" s="1" t="s">
        <v>1366</v>
      </c>
      <c r="D14" s="1" t="b">
        <f ca="1">IF(OR(B14=weaponshowbuff,B14=drop1showbuff),TRUE,FALSE)</f>
        <v>0</v>
      </c>
      <c r="E14" s="1" t="str">
        <f ca="1">IF(D14,COUNTIFS(D$3:D14,TRUE),"")</f>
        <v/>
      </c>
      <c r="F14" s="1" t="str">
        <f t="shared" si="1"/>
        <v>附带6点暗属性</v>
      </c>
      <c r="J14" s="18">
        <v>12</v>
      </c>
      <c r="K14" s="10" t="str">
        <f t="shared" ca="1" si="0"/>
        <v/>
      </c>
      <c r="L14" s="11" t="b">
        <f ca="1">IF(武器列表!L15="",TRUE,FALSE)</f>
        <v>1</v>
      </c>
    </row>
    <row r="15" spans="2:13" ht="14.25" x14ac:dyDescent="0.2">
      <c r="B15" s="1" t="s">
        <v>687</v>
      </c>
      <c r="C15" s="1" t="s">
        <v>1367</v>
      </c>
      <c r="D15" s="1" t="b">
        <f ca="1">IF(OR(B15=weaponshowbuff,B15=drop1showbuff),TRUE,FALSE)</f>
        <v>0</v>
      </c>
      <c r="E15" s="1" t="str">
        <f ca="1">IF(D15,COUNTIFS(D$3:D15,TRUE),"")</f>
        <v/>
      </c>
      <c r="F15" s="1" t="str">
        <f t="shared" si="1"/>
        <v>附带7点火属性</v>
      </c>
      <c r="J15" s="18">
        <v>13</v>
      </c>
      <c r="K15" s="10" t="str">
        <f t="shared" ca="1" si="0"/>
        <v/>
      </c>
      <c r="L15" s="11" t="b">
        <f ca="1">IF(武器列表!L16="",TRUE,FALSE)</f>
        <v>1</v>
      </c>
    </row>
    <row r="16" spans="2:13" x14ac:dyDescent="0.2">
      <c r="B16" s="1" t="str">
        <f>B15</f>
        <v>武器A7</v>
      </c>
      <c r="C16" s="1" t="s">
        <v>1368</v>
      </c>
      <c r="D16" s="1" t="b">
        <f ca="1">IF(OR(B16=weaponshowbuff,B16=drop1showbuff),TRUE,FALSE)</f>
        <v>0</v>
      </c>
      <c r="E16" s="1" t="str">
        <f ca="1">IF(D16,COUNTIFS(D$3:D16,TRUE),"")</f>
        <v/>
      </c>
      <c r="F16" s="1" t="str">
        <f t="shared" si="1"/>
        <v>附带7点暗属性</v>
      </c>
      <c r="J16" s="18">
        <v>14</v>
      </c>
      <c r="K16" s="10" t="str">
        <f t="shared" ca="1" si="0"/>
        <v/>
      </c>
      <c r="L16" s="11" t="b">
        <f ca="1">IF(武器列表!L17="",TRUE,FALSE)</f>
        <v>1</v>
      </c>
    </row>
    <row r="17" spans="2:12" ht="14.25" x14ac:dyDescent="0.2">
      <c r="B17" s="1" t="s">
        <v>682</v>
      </c>
      <c r="C17" s="1" t="s">
        <v>1369</v>
      </c>
      <c r="D17" s="1" t="b">
        <f ca="1">IF(OR(B17=weaponshowbuff,B17=drop1showbuff),TRUE,FALSE)</f>
        <v>0</v>
      </c>
      <c r="E17" s="1" t="str">
        <f ca="1">IF(D17,COUNTIFS(D$3:D17,TRUE),"")</f>
        <v/>
      </c>
      <c r="F17" s="1" t="str">
        <f t="shared" si="1"/>
        <v>附带8点火属性</v>
      </c>
      <c r="J17" s="18">
        <v>15</v>
      </c>
      <c r="K17" s="10" t="str">
        <f t="shared" ca="1" si="0"/>
        <v/>
      </c>
      <c r="L17" s="11" t="b">
        <f ca="1">IF(武器列表!L18="",TRUE,FALSE)</f>
        <v>1</v>
      </c>
    </row>
    <row r="18" spans="2:12" x14ac:dyDescent="0.2">
      <c r="B18" s="1" t="str">
        <f>B17</f>
        <v>武器A2</v>
      </c>
      <c r="C18" s="1" t="s">
        <v>1370</v>
      </c>
      <c r="D18" s="1" t="b">
        <f ca="1">IF(OR(B18=weaponshowbuff,B18=drop1showbuff),TRUE,FALSE)</f>
        <v>0</v>
      </c>
      <c r="E18" s="1" t="str">
        <f ca="1">IF(D18,COUNTIFS(D$3:D18,TRUE),"")</f>
        <v/>
      </c>
      <c r="F18" s="1" t="str">
        <f t="shared" si="1"/>
        <v>附带8点暗属性</v>
      </c>
      <c r="J18" s="18">
        <v>16</v>
      </c>
      <c r="K18" s="10" t="str">
        <f t="shared" ca="1" si="0"/>
        <v/>
      </c>
      <c r="L18" s="11" t="b">
        <f ca="1">IF(武器列表!L19="",TRUE,FALSE)</f>
        <v>1</v>
      </c>
    </row>
    <row r="19" spans="2:12" ht="14.25" x14ac:dyDescent="0.2">
      <c r="B19" s="1" t="s">
        <v>683</v>
      </c>
      <c r="C19" s="1" t="s">
        <v>1371</v>
      </c>
      <c r="D19" s="1" t="b">
        <f ca="1">IF(OR(B19=weaponshowbuff,B19=drop1showbuff),TRUE,FALSE)</f>
        <v>1</v>
      </c>
      <c r="E19" s="1">
        <f ca="1">IF(D19,COUNTIFS(D$3:D19,TRUE),"")</f>
        <v>3</v>
      </c>
      <c r="F19" s="1" t="str">
        <f t="shared" si="1"/>
        <v>附带9点火属性</v>
      </c>
      <c r="J19" s="18">
        <v>17</v>
      </c>
      <c r="K19" s="10" t="str">
        <f t="shared" ca="1" si="0"/>
        <v/>
      </c>
      <c r="L19" s="11" t="b">
        <f ca="1">IF(武器列表!L20="",TRUE,FALSE)</f>
        <v>1</v>
      </c>
    </row>
    <row r="20" spans="2:12" x14ac:dyDescent="0.2">
      <c r="B20" s="1" t="str">
        <f>B19</f>
        <v>武器A3</v>
      </c>
      <c r="C20" s="1" t="s">
        <v>1372</v>
      </c>
      <c r="D20" s="1" t="b">
        <f ca="1">IF(OR(B20=weaponshowbuff,B20=drop1showbuff),TRUE,FALSE)</f>
        <v>1</v>
      </c>
      <c r="E20" s="1">
        <f ca="1">IF(D20,COUNTIFS(D$3:D20,TRUE),"")</f>
        <v>4</v>
      </c>
      <c r="F20" s="1" t="str">
        <f t="shared" si="1"/>
        <v>附带9点暗属性</v>
      </c>
      <c r="J20" s="18">
        <v>18</v>
      </c>
      <c r="K20" s="10" t="str">
        <f t="shared" ca="1" si="0"/>
        <v/>
      </c>
      <c r="L20" s="11" t="b">
        <f ca="1">IF(武器列表!L21="",TRUE,FALSE)</f>
        <v>1</v>
      </c>
    </row>
    <row r="21" spans="2:12" ht="14.25" x14ac:dyDescent="0.2">
      <c r="B21" s="1" t="s">
        <v>684</v>
      </c>
      <c r="C21" s="1" t="s">
        <v>1373</v>
      </c>
      <c r="D21" s="1" t="b">
        <f ca="1">IF(OR(B21=weaponshowbuff,B21=drop1showbuff),TRUE,FALSE)</f>
        <v>0</v>
      </c>
      <c r="E21" s="1" t="str">
        <f ca="1">IF(D21,COUNTIFS(D$3:D21,TRUE),"")</f>
        <v/>
      </c>
      <c r="F21" s="1" t="str">
        <f t="shared" si="1"/>
        <v>附带10点火属性</v>
      </c>
      <c r="J21" s="18">
        <v>19</v>
      </c>
      <c r="K21" s="10" t="str">
        <f t="shared" ca="1" si="0"/>
        <v/>
      </c>
      <c r="L21" s="11" t="b">
        <f ca="1">IF(武器列表!L22="",TRUE,FALSE)</f>
        <v>1</v>
      </c>
    </row>
    <row r="22" spans="2:12" x14ac:dyDescent="0.2">
      <c r="B22" s="1" t="str">
        <f>B21</f>
        <v>武器A4</v>
      </c>
      <c r="C22" s="1" t="s">
        <v>1374</v>
      </c>
      <c r="D22" s="1" t="b">
        <f ca="1">IF(OR(B22=weaponshowbuff,B22=drop1showbuff),TRUE,FALSE)</f>
        <v>0</v>
      </c>
      <c r="E22" s="1" t="str">
        <f ca="1">IF(D22,COUNTIFS(D$3:D22,TRUE),"")</f>
        <v/>
      </c>
      <c r="F22" s="1" t="str">
        <f t="shared" si="1"/>
        <v>附带10点暗属性</v>
      </c>
      <c r="J22" s="18">
        <v>20</v>
      </c>
      <c r="K22" s="10" t="str">
        <f t="shared" ca="1" si="0"/>
        <v/>
      </c>
      <c r="L22" s="11" t="b">
        <f ca="1">IF(武器列表!L23="",TRUE,FALSE)</f>
        <v>1</v>
      </c>
    </row>
    <row r="23" spans="2:12" ht="14.25" x14ac:dyDescent="0.2">
      <c r="B23" s="1" t="s">
        <v>685</v>
      </c>
      <c r="C23" s="1" t="s">
        <v>1375</v>
      </c>
      <c r="D23" s="1" t="b">
        <f ca="1">IF(OR(B23=weaponshowbuff,B23=drop1showbuff),TRUE,FALSE)</f>
        <v>0</v>
      </c>
      <c r="E23" s="1" t="str">
        <f ca="1">IF(D23,COUNTIFS(D$3:D23,TRUE),"")</f>
        <v/>
      </c>
      <c r="F23" s="1" t="str">
        <f t="shared" si="1"/>
        <v>附带11点火属性</v>
      </c>
      <c r="J23" s="18">
        <v>21</v>
      </c>
      <c r="K23" s="10" t="str">
        <f t="shared" ca="1" si="0"/>
        <v/>
      </c>
      <c r="L23" s="11" t="b">
        <f>IF(武器列表!L24="",TRUE,FALSE)</f>
        <v>1</v>
      </c>
    </row>
    <row r="24" spans="2:12" x14ac:dyDescent="0.2">
      <c r="B24" s="1" t="str">
        <f>B23</f>
        <v>武器A5</v>
      </c>
      <c r="C24" s="1" t="s">
        <v>1376</v>
      </c>
      <c r="D24" s="1" t="b">
        <f ca="1">IF(OR(B24=weaponshowbuff,B24=drop1showbuff),TRUE,FALSE)</f>
        <v>0</v>
      </c>
      <c r="E24" s="1" t="str">
        <f ca="1">IF(D24,COUNTIFS(D$3:D24,TRUE),"")</f>
        <v/>
      </c>
      <c r="F24" s="1" t="str">
        <f t="shared" si="1"/>
        <v>附带11点暗属性</v>
      </c>
      <c r="J24" s="18">
        <v>22</v>
      </c>
      <c r="K24" s="10" t="str">
        <f t="shared" ca="1" si="0"/>
        <v/>
      </c>
      <c r="L24" s="11" t="b">
        <f>IF(武器列表!L25="",TRUE,FALSE)</f>
        <v>1</v>
      </c>
    </row>
    <row r="25" spans="2:12" ht="14.25" x14ac:dyDescent="0.2">
      <c r="B25" s="1" t="s">
        <v>686</v>
      </c>
      <c r="C25" s="1" t="s">
        <v>1377</v>
      </c>
      <c r="D25" s="1" t="b">
        <f ca="1">IF(OR(B25=weaponshowbuff,B25=drop1showbuff),TRUE,FALSE)</f>
        <v>0</v>
      </c>
      <c r="E25" s="1" t="str">
        <f ca="1">IF(D25,COUNTIFS(D$3:D25,TRUE),"")</f>
        <v/>
      </c>
      <c r="F25" s="1" t="str">
        <f t="shared" si="1"/>
        <v>附带12点火属性</v>
      </c>
      <c r="J25" s="18">
        <v>23</v>
      </c>
      <c r="K25" s="10" t="str">
        <f t="shared" ca="1" si="0"/>
        <v/>
      </c>
      <c r="L25" s="11" t="b">
        <f>IF(武器列表!L26="",TRUE,FALSE)</f>
        <v>1</v>
      </c>
    </row>
    <row r="26" spans="2:12" x14ac:dyDescent="0.2">
      <c r="B26" s="1" t="str">
        <f>B25</f>
        <v>武器A6</v>
      </c>
      <c r="C26" s="1" t="s">
        <v>1378</v>
      </c>
      <c r="D26" s="1" t="b">
        <f ca="1">IF(OR(B26=weaponshowbuff,B26=drop1showbuff),TRUE,FALSE)</f>
        <v>0</v>
      </c>
      <c r="E26" s="1" t="str">
        <f ca="1">IF(D26,COUNTIFS(D$3:D26,TRUE),"")</f>
        <v/>
      </c>
      <c r="F26" s="1" t="str">
        <f t="shared" si="1"/>
        <v>附带12点暗属性</v>
      </c>
      <c r="J26" s="18">
        <v>24</v>
      </c>
      <c r="K26" s="10" t="str">
        <f t="shared" ca="1" si="0"/>
        <v/>
      </c>
      <c r="L26" s="11" t="b">
        <f>IF(武器列表!L27="",TRUE,FALSE)</f>
        <v>1</v>
      </c>
    </row>
    <row r="27" spans="2:12" ht="14.25" x14ac:dyDescent="0.2">
      <c r="B27" s="1" t="s">
        <v>687</v>
      </c>
      <c r="C27" s="1" t="s">
        <v>1379</v>
      </c>
      <c r="D27" s="1" t="b">
        <f ca="1">IF(OR(B27=weaponshowbuff,B27=drop1showbuff),TRUE,FALSE)</f>
        <v>0</v>
      </c>
      <c r="E27" s="1" t="str">
        <f ca="1">IF(D27,COUNTIFS(D$3:D27,TRUE),"")</f>
        <v/>
      </c>
      <c r="F27" s="1" t="str">
        <f t="shared" si="1"/>
        <v>附带13点火属性</v>
      </c>
      <c r="J27" s="18">
        <v>25</v>
      </c>
      <c r="K27" s="10" t="str">
        <f t="shared" ca="1" si="0"/>
        <v/>
      </c>
      <c r="L27" s="11" t="b">
        <f>IF(武器列表!L28="",TRUE,FALSE)</f>
        <v>1</v>
      </c>
    </row>
    <row r="28" spans="2:12" x14ac:dyDescent="0.2">
      <c r="B28" s="1" t="str">
        <f>B27</f>
        <v>武器A7</v>
      </c>
      <c r="C28" s="1" t="s">
        <v>1380</v>
      </c>
      <c r="D28" s="1" t="b">
        <f ca="1">IF(OR(B28=weaponshowbuff,B28=drop1showbuff),TRUE,FALSE)</f>
        <v>0</v>
      </c>
      <c r="E28" s="1" t="str">
        <f ca="1">IF(D28,COUNTIFS(D$3:D28,TRUE),"")</f>
        <v/>
      </c>
      <c r="F28" s="1" t="str">
        <f t="shared" si="1"/>
        <v>附带13点暗属性</v>
      </c>
      <c r="J28" s="18">
        <v>26</v>
      </c>
      <c r="K28" s="10" t="str">
        <f t="shared" ca="1" si="0"/>
        <v/>
      </c>
      <c r="L28" s="11" t="b">
        <f>IF(武器列表!L29="",TRUE,FALSE)</f>
        <v>1</v>
      </c>
    </row>
    <row r="29" spans="2:12" ht="14.25" x14ac:dyDescent="0.2">
      <c r="B29" s="1" t="s">
        <v>688</v>
      </c>
      <c r="C29" s="1" t="s">
        <v>1381</v>
      </c>
      <c r="D29" s="1" t="b">
        <f ca="1">IF(OR(B29=weaponshowbuff,B29=drop1showbuff),TRUE,FALSE)</f>
        <v>0</v>
      </c>
      <c r="E29" s="1" t="str">
        <f ca="1">IF(D29,COUNTIFS(D$3:D29,TRUE),"")</f>
        <v/>
      </c>
      <c r="F29" s="1" t="str">
        <f t="shared" si="1"/>
        <v>附带14点火属性</v>
      </c>
      <c r="J29" s="18">
        <v>27</v>
      </c>
      <c r="K29" s="10" t="str">
        <f t="shared" ca="1" si="0"/>
        <v/>
      </c>
      <c r="L29" s="11" t="b">
        <f>IF(武器列表!L30="",TRUE,FALSE)</f>
        <v>1</v>
      </c>
    </row>
    <row r="30" spans="2:12" x14ac:dyDescent="0.2">
      <c r="B30" s="1" t="str">
        <f>B29</f>
        <v>武器A8</v>
      </c>
      <c r="C30" s="1" t="s">
        <v>1382</v>
      </c>
      <c r="D30" s="1" t="b">
        <f ca="1">IF(OR(B30=weaponshowbuff,B30=drop1showbuff),TRUE,FALSE)</f>
        <v>0</v>
      </c>
      <c r="E30" s="1" t="str">
        <f ca="1">IF(D30,COUNTIFS(D$3:D30,TRUE),"")</f>
        <v/>
      </c>
      <c r="F30" s="1" t="str">
        <f t="shared" si="1"/>
        <v>附带14点暗属性</v>
      </c>
      <c r="J30" s="18">
        <v>28</v>
      </c>
      <c r="K30" s="10" t="str">
        <f t="shared" ca="1" si="0"/>
        <v/>
      </c>
      <c r="L30" s="11" t="b">
        <f>IF(武器列表!L31="",TRUE,FALSE)</f>
        <v>1</v>
      </c>
    </row>
    <row r="31" spans="2:12" x14ac:dyDescent="0.2">
      <c r="B31" s="1" t="s">
        <v>1396</v>
      </c>
      <c r="C31" s="1" t="s">
        <v>1424</v>
      </c>
      <c r="D31" s="1" t="b">
        <f ca="1">IF(OR(B31=weaponshowbuff,B31=drop1showbuff),TRUE,FALSE)</f>
        <v>0</v>
      </c>
      <c r="E31" s="1" t="str">
        <f ca="1">IF(D31,COUNTIFS(D$3:D31,TRUE),"")</f>
        <v/>
      </c>
      <c r="F31" s="1" t="str">
        <f t="shared" si="1"/>
        <v>附带15点火属性</v>
      </c>
      <c r="J31" s="18">
        <v>29</v>
      </c>
      <c r="K31" s="10" t="str">
        <f t="shared" ca="1" si="0"/>
        <v/>
      </c>
      <c r="L31" s="11" t="b">
        <f>IF(武器列表!L32="",TRUE,FALSE)</f>
        <v>1</v>
      </c>
    </row>
    <row r="32" spans="2:12" x14ac:dyDescent="0.2">
      <c r="B32" s="1" t="str">
        <f>B31</f>
        <v>武器B1</v>
      </c>
      <c r="C32" s="1" t="s">
        <v>1357</v>
      </c>
      <c r="D32" s="1" t="b">
        <f ca="1">IF(OR(B32=weaponshowbuff,B32=drop1showbuff),TRUE,FALSE)</f>
        <v>0</v>
      </c>
      <c r="E32" s="1" t="str">
        <f ca="1">IF(D32,COUNTIFS(D$3:D32,TRUE),"")</f>
        <v/>
      </c>
      <c r="F32" s="1" t="str">
        <f t="shared" si="1"/>
        <v>附带2点火属性</v>
      </c>
      <c r="J32" s="18">
        <v>30</v>
      </c>
      <c r="K32" s="10" t="str">
        <f t="shared" ca="1" si="0"/>
        <v/>
      </c>
      <c r="L32" s="11" t="b">
        <f>IF(武器列表!L33="",TRUE,FALSE)</f>
        <v>1</v>
      </c>
    </row>
    <row r="33" spans="2:12" ht="14.25" x14ac:dyDescent="0.2">
      <c r="B33" s="1" t="s">
        <v>728</v>
      </c>
      <c r="C33" s="1" t="s">
        <v>1358</v>
      </c>
      <c r="D33" s="1" t="b">
        <f ca="1">IF(OR(B33=weaponshowbuff,B33=drop1showbuff),TRUE,FALSE)</f>
        <v>0</v>
      </c>
      <c r="E33" s="1" t="str">
        <f ca="1">IF(D33,COUNTIFS(D$3:D33,TRUE),"")</f>
        <v/>
      </c>
      <c r="F33" s="1" t="str">
        <f t="shared" si="1"/>
        <v>附带2点暗属性</v>
      </c>
      <c r="J33" s="18">
        <v>31</v>
      </c>
      <c r="K33" s="10" t="str">
        <f t="shared" ca="1" si="0"/>
        <v/>
      </c>
      <c r="L33" s="11" t="b">
        <f>IF(武器列表!L34="",TRUE,FALSE)</f>
        <v>1</v>
      </c>
    </row>
    <row r="34" spans="2:12" x14ac:dyDescent="0.2">
      <c r="B34" s="1" t="str">
        <f>B33</f>
        <v>武器B2</v>
      </c>
      <c r="C34" s="1" t="s">
        <v>1359</v>
      </c>
      <c r="D34" s="1" t="b">
        <f ca="1">IF(OR(B34=weaponshowbuff,B34=drop1showbuff),TRUE,FALSE)</f>
        <v>0</v>
      </c>
      <c r="E34" s="1" t="str">
        <f ca="1">IF(D34,COUNTIFS(D$3:D34,TRUE),"")</f>
        <v/>
      </c>
      <c r="F34" s="1" t="str">
        <f t="shared" si="1"/>
        <v>附带3点火属性</v>
      </c>
      <c r="J34" s="18">
        <v>32</v>
      </c>
      <c r="K34" s="10" t="str">
        <f t="shared" ca="1" si="0"/>
        <v/>
      </c>
      <c r="L34" s="11" t="b">
        <f>IF(武器列表!L35="",TRUE,FALSE)</f>
        <v>1</v>
      </c>
    </row>
    <row r="35" spans="2:12" ht="14.25" x14ac:dyDescent="0.2">
      <c r="B35" s="1" t="s">
        <v>729</v>
      </c>
      <c r="C35" s="1" t="s">
        <v>1360</v>
      </c>
      <c r="D35" s="1" t="b">
        <f ca="1">IF(OR(B35=weaponshowbuff,B35=drop1showbuff),TRUE,FALSE)</f>
        <v>0</v>
      </c>
      <c r="E35" s="1" t="str">
        <f ca="1">IF(D35,COUNTIFS(D$3:D35,TRUE),"")</f>
        <v/>
      </c>
      <c r="F35" s="1" t="str">
        <f t="shared" si="1"/>
        <v>附带3点暗属性</v>
      </c>
      <c r="J35" s="18">
        <v>33</v>
      </c>
      <c r="K35" s="10" t="str">
        <f t="shared" ref="K35:K52" ca="1" si="2">IF(ISNA(VLOOKUP(J35,bufftotal,2,FALSE)),"",VLOOKUP(J35,bufftotal,2,FALSE))</f>
        <v/>
      </c>
      <c r="L35" s="11" t="b">
        <f>IF(武器列表!L36="",TRUE,FALSE)</f>
        <v>1</v>
      </c>
    </row>
    <row r="36" spans="2:12" x14ac:dyDescent="0.2">
      <c r="B36" s="1" t="str">
        <f>B35</f>
        <v>武器B3</v>
      </c>
      <c r="C36" s="1" t="s">
        <v>1361</v>
      </c>
      <c r="D36" s="1" t="b">
        <f ca="1">IF(OR(B36=weaponshowbuff,B36=drop1showbuff),TRUE,FALSE)</f>
        <v>0</v>
      </c>
      <c r="E36" s="1" t="str">
        <f ca="1">IF(D36,COUNTIFS(D$3:D36,TRUE),"")</f>
        <v/>
      </c>
      <c r="F36" s="1" t="str">
        <f t="shared" si="1"/>
        <v>附带4点火属性</v>
      </c>
      <c r="J36" s="18">
        <v>34</v>
      </c>
      <c r="K36" s="10" t="str">
        <f t="shared" ca="1" si="2"/>
        <v/>
      </c>
      <c r="L36" s="11" t="b">
        <f>IF(武器列表!L37="",TRUE,FALSE)</f>
        <v>1</v>
      </c>
    </row>
    <row r="37" spans="2:12" ht="14.25" x14ac:dyDescent="0.2">
      <c r="B37" s="1" t="s">
        <v>730</v>
      </c>
      <c r="C37" s="1" t="s">
        <v>1362</v>
      </c>
      <c r="D37" s="1" t="b">
        <f ca="1">IF(OR(B37=weaponshowbuff,B37=drop1showbuff),TRUE,FALSE)</f>
        <v>0</v>
      </c>
      <c r="E37" s="1" t="str">
        <f ca="1">IF(D37,COUNTIFS(D$3:D37,TRUE),"")</f>
        <v/>
      </c>
      <c r="F37" s="1" t="str">
        <f t="shared" si="1"/>
        <v>附带4点暗属性</v>
      </c>
      <c r="J37" s="18">
        <v>35</v>
      </c>
      <c r="K37" s="10" t="str">
        <f t="shared" ca="1" si="2"/>
        <v/>
      </c>
      <c r="L37" s="11" t="b">
        <f>IF(武器列表!L38="",TRUE,FALSE)</f>
        <v>1</v>
      </c>
    </row>
    <row r="38" spans="2:12" x14ac:dyDescent="0.2">
      <c r="B38" s="1" t="str">
        <f>B37</f>
        <v>武器B4</v>
      </c>
      <c r="C38" s="1" t="s">
        <v>1363</v>
      </c>
      <c r="D38" s="1" t="b">
        <f ca="1">IF(OR(B38=weaponshowbuff,B38=drop1showbuff),TRUE,FALSE)</f>
        <v>0</v>
      </c>
      <c r="E38" s="1" t="str">
        <f ca="1">IF(D38,COUNTIFS(D$3:D38,TRUE),"")</f>
        <v/>
      </c>
      <c r="F38" s="1" t="str">
        <f t="shared" si="1"/>
        <v>附带5点火属性</v>
      </c>
      <c r="J38" s="18">
        <v>36</v>
      </c>
      <c r="K38" s="10" t="str">
        <f t="shared" ca="1" si="2"/>
        <v/>
      </c>
      <c r="L38" s="11" t="b">
        <f>IF(武器列表!L39="",TRUE,FALSE)</f>
        <v>1</v>
      </c>
    </row>
    <row r="39" spans="2:12" ht="14.25" x14ac:dyDescent="0.2">
      <c r="B39" s="1" t="s">
        <v>731</v>
      </c>
      <c r="C39" s="1" t="s">
        <v>1364</v>
      </c>
      <c r="D39" s="1" t="b">
        <f ca="1">IF(OR(B39=weaponshowbuff,B39=drop1showbuff),TRUE,FALSE)</f>
        <v>0</v>
      </c>
      <c r="E39" s="1" t="str">
        <f ca="1">IF(D39,COUNTIFS(D$3:D39,TRUE),"")</f>
        <v/>
      </c>
      <c r="F39" s="1" t="str">
        <f t="shared" si="1"/>
        <v>附带5点暗属性</v>
      </c>
      <c r="J39" s="18">
        <v>37</v>
      </c>
      <c r="K39" s="10" t="str">
        <f t="shared" ca="1" si="2"/>
        <v/>
      </c>
      <c r="L39" s="11" t="b">
        <f>IF(武器列表!L40="",TRUE,FALSE)</f>
        <v>1</v>
      </c>
    </row>
    <row r="40" spans="2:12" x14ac:dyDescent="0.2">
      <c r="B40" s="1" t="str">
        <f>B39</f>
        <v>武器B5</v>
      </c>
      <c r="C40" s="1" t="s">
        <v>1365</v>
      </c>
      <c r="D40" s="1" t="b">
        <f ca="1">IF(OR(B40=weaponshowbuff,B40=drop1showbuff),TRUE,FALSE)</f>
        <v>0</v>
      </c>
      <c r="E40" s="1" t="str">
        <f ca="1">IF(D40,COUNTIFS(D$3:D40,TRUE),"")</f>
        <v/>
      </c>
      <c r="F40" s="1" t="str">
        <f t="shared" si="1"/>
        <v>附带6点火属性</v>
      </c>
      <c r="J40" s="18">
        <v>38</v>
      </c>
      <c r="K40" s="10" t="str">
        <f t="shared" ca="1" si="2"/>
        <v/>
      </c>
      <c r="L40" s="11" t="b">
        <f>IF(武器列表!L41="",TRUE,FALSE)</f>
        <v>1</v>
      </c>
    </row>
    <row r="41" spans="2:12" ht="14.25" x14ac:dyDescent="0.2">
      <c r="B41" s="1" t="s">
        <v>732</v>
      </c>
      <c r="C41" s="1" t="s">
        <v>1366</v>
      </c>
      <c r="D41" s="1" t="b">
        <f ca="1">IF(OR(B41=weaponshowbuff,B41=drop1showbuff),TRUE,FALSE)</f>
        <v>0</v>
      </c>
      <c r="E41" s="1" t="str">
        <f ca="1">IF(D41,COUNTIFS(D$3:D41,TRUE),"")</f>
        <v/>
      </c>
      <c r="F41" s="1" t="str">
        <f t="shared" si="1"/>
        <v>附带6点暗属性</v>
      </c>
      <c r="J41" s="18">
        <v>39</v>
      </c>
      <c r="K41" s="10" t="str">
        <f t="shared" ca="1" si="2"/>
        <v/>
      </c>
      <c r="L41" s="11" t="b">
        <f>IF(武器列表!L42="",TRUE,FALSE)</f>
        <v>1</v>
      </c>
    </row>
    <row r="42" spans="2:12" x14ac:dyDescent="0.2">
      <c r="B42" s="1" t="str">
        <f>B41</f>
        <v>武器B6</v>
      </c>
      <c r="C42" s="1" t="s">
        <v>1367</v>
      </c>
      <c r="D42" s="1" t="b">
        <f ca="1">IF(OR(B42=weaponshowbuff,B42=drop1showbuff),TRUE,FALSE)</f>
        <v>0</v>
      </c>
      <c r="E42" s="1" t="str">
        <f ca="1">IF(D42,COUNTIFS(D$3:D42,TRUE),"")</f>
        <v/>
      </c>
      <c r="F42" s="1" t="str">
        <f t="shared" si="1"/>
        <v>附带7点火属性</v>
      </c>
      <c r="J42" s="18">
        <v>40</v>
      </c>
      <c r="K42" s="10" t="str">
        <f t="shared" ca="1" si="2"/>
        <v/>
      </c>
      <c r="L42" s="11" t="b">
        <f>IF(武器列表!L43="",TRUE,FALSE)</f>
        <v>1</v>
      </c>
    </row>
    <row r="43" spans="2:12" ht="14.25" x14ac:dyDescent="0.2">
      <c r="B43" s="1" t="s">
        <v>733</v>
      </c>
      <c r="C43" s="1" t="s">
        <v>1368</v>
      </c>
      <c r="D43" s="1" t="b">
        <f ca="1">IF(OR(B43=weaponshowbuff,B43=drop1showbuff),TRUE,FALSE)</f>
        <v>0</v>
      </c>
      <c r="E43" s="1" t="str">
        <f ca="1">IF(D43,COUNTIFS(D$3:D43,TRUE),"")</f>
        <v/>
      </c>
      <c r="F43" s="1" t="str">
        <f t="shared" si="1"/>
        <v>附带7点暗属性</v>
      </c>
      <c r="J43" s="18">
        <v>41</v>
      </c>
      <c r="K43" s="10" t="str">
        <f t="shared" ca="1" si="2"/>
        <v/>
      </c>
      <c r="L43" s="11" t="b">
        <f>IF(武器列表!L44="",TRUE,FALSE)</f>
        <v>1</v>
      </c>
    </row>
    <row r="44" spans="2:12" x14ac:dyDescent="0.2">
      <c r="B44" s="1" t="str">
        <f>B43</f>
        <v>武器B7</v>
      </c>
      <c r="C44" s="1" t="s">
        <v>1369</v>
      </c>
      <c r="D44" s="1" t="b">
        <f ca="1">IF(OR(B44=weaponshowbuff,B44=drop1showbuff),TRUE,FALSE)</f>
        <v>0</v>
      </c>
      <c r="E44" s="1" t="str">
        <f ca="1">IF(D44,COUNTIFS(D$3:D44,TRUE),"")</f>
        <v/>
      </c>
      <c r="F44" s="1" t="str">
        <f t="shared" si="1"/>
        <v>附带8点火属性</v>
      </c>
      <c r="J44" s="18">
        <v>42</v>
      </c>
      <c r="K44" s="10" t="str">
        <f t="shared" ca="1" si="2"/>
        <v/>
      </c>
      <c r="L44" s="11" t="b">
        <f>IF(武器列表!L45="",TRUE,FALSE)</f>
        <v>1</v>
      </c>
    </row>
    <row r="45" spans="2:12" ht="14.25" x14ac:dyDescent="0.2">
      <c r="B45" s="1" t="s">
        <v>734</v>
      </c>
      <c r="C45" s="1" t="s">
        <v>1370</v>
      </c>
      <c r="D45" s="1" t="b">
        <f ca="1">IF(OR(B45=weaponshowbuff,B45=drop1showbuff),TRUE,FALSE)</f>
        <v>0</v>
      </c>
      <c r="E45" s="1" t="str">
        <f ca="1">IF(D45,COUNTIFS(D$3:D45,TRUE),"")</f>
        <v/>
      </c>
      <c r="F45" s="1" t="str">
        <f t="shared" si="1"/>
        <v>附带8点暗属性</v>
      </c>
      <c r="J45" s="18">
        <v>43</v>
      </c>
      <c r="K45" s="10" t="str">
        <f t="shared" ca="1" si="2"/>
        <v/>
      </c>
      <c r="L45" s="11" t="b">
        <f>IF(武器列表!L46="",TRUE,FALSE)</f>
        <v>1</v>
      </c>
    </row>
    <row r="46" spans="2:12" x14ac:dyDescent="0.2">
      <c r="B46" s="1" t="str">
        <f>B45</f>
        <v>武器B8</v>
      </c>
      <c r="C46" s="1" t="s">
        <v>1371</v>
      </c>
      <c r="D46" s="1" t="b">
        <f ca="1">IF(OR(B46=weaponshowbuff,B46=drop1showbuff),TRUE,FALSE)</f>
        <v>0</v>
      </c>
      <c r="E46" s="1" t="str">
        <f ca="1">IF(D46,COUNTIFS(D$3:D46,TRUE),"")</f>
        <v/>
      </c>
      <c r="F46" s="1" t="str">
        <f t="shared" si="1"/>
        <v>附带9点火属性</v>
      </c>
      <c r="J46" s="18">
        <v>44</v>
      </c>
      <c r="K46" s="10" t="str">
        <f t="shared" ca="1" si="2"/>
        <v/>
      </c>
      <c r="L46" s="11" t="b">
        <f>IF(武器列表!L47="",TRUE,FALSE)</f>
        <v>1</v>
      </c>
    </row>
    <row r="47" spans="2:12" x14ac:dyDescent="0.2">
      <c r="B47" s="1" t="s">
        <v>1397</v>
      </c>
      <c r="C47" s="1" t="s">
        <v>1372</v>
      </c>
      <c r="D47" s="1" t="b">
        <f ca="1">IF(OR(B47=weaponshowbuff,B47=drop1showbuff),TRUE,FALSE)</f>
        <v>0</v>
      </c>
      <c r="E47" s="1" t="str">
        <f ca="1">IF(D47,COUNTIFS(D$3:D47,TRUE),"")</f>
        <v/>
      </c>
      <c r="F47" s="1" t="str">
        <f t="shared" si="1"/>
        <v>附带9点暗属性</v>
      </c>
      <c r="J47" s="18">
        <v>45</v>
      </c>
      <c r="K47" s="10" t="str">
        <f t="shared" ca="1" si="2"/>
        <v/>
      </c>
      <c r="L47" s="11" t="b">
        <f>IF(武器列表!L48="",TRUE,FALSE)</f>
        <v>1</v>
      </c>
    </row>
    <row r="48" spans="2:12" x14ac:dyDescent="0.2">
      <c r="B48" s="1" t="str">
        <f>B47</f>
        <v>武器C1</v>
      </c>
      <c r="C48" s="1" t="s">
        <v>1373</v>
      </c>
      <c r="D48" s="1" t="b">
        <f ca="1">IF(OR(B48=weaponshowbuff,B48=drop1showbuff),TRUE,FALSE)</f>
        <v>0</v>
      </c>
      <c r="E48" s="1" t="str">
        <f ca="1">IF(D48,COUNTIFS(D$3:D48,TRUE),"")</f>
        <v/>
      </c>
      <c r="F48" s="1" t="str">
        <f t="shared" si="1"/>
        <v>附带10点火属性</v>
      </c>
      <c r="J48" s="18">
        <v>46</v>
      </c>
      <c r="K48" s="10" t="str">
        <f t="shared" ca="1" si="2"/>
        <v/>
      </c>
      <c r="L48" s="11" t="b">
        <f>IF(武器列表!L49="",TRUE,FALSE)</f>
        <v>1</v>
      </c>
    </row>
    <row r="49" spans="2:12" ht="14.25" x14ac:dyDescent="0.2">
      <c r="B49" s="1" t="s">
        <v>748</v>
      </c>
      <c r="C49" s="1" t="s">
        <v>1374</v>
      </c>
      <c r="D49" s="1" t="b">
        <f ca="1">IF(OR(B49=weaponshowbuff,B49=drop1showbuff),TRUE,FALSE)</f>
        <v>0</v>
      </c>
      <c r="E49" s="1" t="str">
        <f ca="1">IF(D49,COUNTIFS(D$3:D49,TRUE),"")</f>
        <v/>
      </c>
      <c r="F49" s="1" t="str">
        <f t="shared" si="1"/>
        <v>附带10点暗属性</v>
      </c>
      <c r="J49" s="18">
        <v>47</v>
      </c>
      <c r="K49" s="10" t="str">
        <f t="shared" ca="1" si="2"/>
        <v/>
      </c>
      <c r="L49" s="11" t="b">
        <f>IF(武器列表!L50="",TRUE,FALSE)</f>
        <v>1</v>
      </c>
    </row>
    <row r="50" spans="2:12" x14ac:dyDescent="0.2">
      <c r="B50" s="1" t="str">
        <f>B49</f>
        <v>武器C2</v>
      </c>
      <c r="C50" s="1" t="s">
        <v>1375</v>
      </c>
      <c r="D50" s="1" t="b">
        <f ca="1">IF(OR(B50=weaponshowbuff,B50=drop1showbuff),TRUE,FALSE)</f>
        <v>0</v>
      </c>
      <c r="E50" s="1" t="str">
        <f ca="1">IF(D50,COUNTIFS(D$3:D50,TRUE),"")</f>
        <v/>
      </c>
      <c r="F50" s="1" t="str">
        <f t="shared" si="1"/>
        <v>附带11点火属性</v>
      </c>
      <c r="J50" s="18">
        <v>48</v>
      </c>
      <c r="K50" s="10" t="str">
        <f t="shared" ca="1" si="2"/>
        <v/>
      </c>
      <c r="L50" s="11" t="b">
        <f>IF(武器列表!L51="",TRUE,FALSE)</f>
        <v>1</v>
      </c>
    </row>
    <row r="51" spans="2:12" ht="14.25" x14ac:dyDescent="0.2">
      <c r="B51" s="1" t="s">
        <v>749</v>
      </c>
      <c r="C51" s="1" t="s">
        <v>1376</v>
      </c>
      <c r="D51" s="1" t="b">
        <f ca="1">IF(OR(B51=weaponshowbuff,B51=drop1showbuff),TRUE,FALSE)</f>
        <v>0</v>
      </c>
      <c r="E51" s="1" t="str">
        <f ca="1">IF(D51,COUNTIFS(D$3:D51,TRUE),"")</f>
        <v/>
      </c>
      <c r="F51" s="1" t="str">
        <f t="shared" si="1"/>
        <v>附带11点暗属性</v>
      </c>
      <c r="J51" s="18">
        <v>49</v>
      </c>
      <c r="K51" s="10" t="str">
        <f t="shared" ca="1" si="2"/>
        <v/>
      </c>
      <c r="L51" s="11" t="b">
        <f>IF(武器列表!L52="",TRUE,FALSE)</f>
        <v>1</v>
      </c>
    </row>
    <row r="52" spans="2:12" ht="13.5" thickBot="1" x14ac:dyDescent="0.25">
      <c r="B52" s="1" t="str">
        <f>B51</f>
        <v>武器C3</v>
      </c>
      <c r="C52" s="1" t="s">
        <v>1377</v>
      </c>
      <c r="D52" s="1" t="b">
        <f ca="1">IF(OR(B52=weaponshowbuff,B52=drop1showbuff),TRUE,FALSE)</f>
        <v>0</v>
      </c>
      <c r="E52" s="1" t="str">
        <f ca="1">IF(D52,COUNTIFS(D$3:D52,TRUE),"")</f>
        <v/>
      </c>
      <c r="F52" s="1" t="str">
        <f t="shared" si="1"/>
        <v>附带12点火属性</v>
      </c>
      <c r="J52" s="19">
        <v>50</v>
      </c>
      <c r="K52" s="10" t="str">
        <f t="shared" ca="1" si="2"/>
        <v/>
      </c>
      <c r="L52" s="14" t="b">
        <f>IF(武器列表!L53="",TRUE,FALSE)</f>
        <v>1</v>
      </c>
    </row>
    <row r="53" spans="2:12" ht="14.25" x14ac:dyDescent="0.2">
      <c r="B53" s="1" t="s">
        <v>750</v>
      </c>
      <c r="C53" s="1" t="s">
        <v>1378</v>
      </c>
      <c r="D53" s="1" t="b">
        <f ca="1">IF(OR(B53=weaponshowbuff,B53=drop1showbuff),TRUE,FALSE)</f>
        <v>0</v>
      </c>
      <c r="E53" s="1" t="str">
        <f ca="1">IF(D53,COUNTIFS(D$3:D53,TRUE),"")</f>
        <v/>
      </c>
      <c r="F53" s="1" t="str">
        <f t="shared" si="1"/>
        <v>附带12点暗属性</v>
      </c>
    </row>
    <row r="54" spans="2:12" x14ac:dyDescent="0.2">
      <c r="B54" s="1" t="str">
        <f>B53</f>
        <v>武器C4</v>
      </c>
      <c r="C54" s="1" t="s">
        <v>1379</v>
      </c>
      <c r="D54" s="1" t="b">
        <f ca="1">IF(OR(B54=weaponshowbuff,B54=drop1showbuff),TRUE,FALSE)</f>
        <v>0</v>
      </c>
      <c r="E54" s="1" t="str">
        <f ca="1">IF(D54,COUNTIFS(D$3:D54,TRUE),"")</f>
        <v/>
      </c>
      <c r="F54" s="1" t="str">
        <f t="shared" si="1"/>
        <v>附带13点火属性</v>
      </c>
    </row>
    <row r="55" spans="2:12" ht="14.25" x14ac:dyDescent="0.2">
      <c r="B55" s="1" t="s">
        <v>751</v>
      </c>
      <c r="C55" s="1" t="s">
        <v>1380</v>
      </c>
      <c r="D55" s="1" t="b">
        <f ca="1">IF(OR(B55=weaponshowbuff,B55=drop1showbuff),TRUE,FALSE)</f>
        <v>0</v>
      </c>
      <c r="E55" s="1" t="str">
        <f ca="1">IF(D55,COUNTIFS(D$3:D55,TRUE),"")</f>
        <v/>
      </c>
      <c r="F55" s="1" t="str">
        <f t="shared" si="1"/>
        <v>附带13点暗属性</v>
      </c>
    </row>
    <row r="56" spans="2:12" x14ac:dyDescent="0.2">
      <c r="B56" s="1" t="str">
        <f>B55</f>
        <v>武器C5</v>
      </c>
      <c r="C56" s="1" t="s">
        <v>1381</v>
      </c>
      <c r="D56" s="1" t="b">
        <f ca="1">IF(OR(B56=weaponshowbuff,B56=drop1showbuff),TRUE,FALSE)</f>
        <v>0</v>
      </c>
      <c r="E56" s="1" t="str">
        <f ca="1">IF(D56,COUNTIFS(D$3:D56,TRUE),"")</f>
        <v/>
      </c>
      <c r="F56" s="1" t="str">
        <f t="shared" si="1"/>
        <v>附带14点火属性</v>
      </c>
    </row>
    <row r="57" spans="2:12" ht="14.25" x14ac:dyDescent="0.2">
      <c r="B57" s="1" t="s">
        <v>752</v>
      </c>
      <c r="C57" s="1" t="s">
        <v>1382</v>
      </c>
      <c r="D57" s="1" t="b">
        <f ca="1">IF(OR(B57=weaponshowbuff,B57=drop1showbuff),TRUE,FALSE)</f>
        <v>0</v>
      </c>
      <c r="E57" s="1" t="str">
        <f ca="1">IF(D57,COUNTIFS(D$3:D57,TRUE),"")</f>
        <v/>
      </c>
      <c r="F57" s="1" t="str">
        <f t="shared" si="1"/>
        <v>附带14点暗属性</v>
      </c>
    </row>
    <row r="58" spans="2:12" x14ac:dyDescent="0.2">
      <c r="B58" s="1" t="str">
        <f>B57</f>
        <v>武器C6</v>
      </c>
      <c r="C58" s="1" t="s">
        <v>1424</v>
      </c>
      <c r="D58" s="1" t="b">
        <f ca="1">IF(OR(B58=weaponshowbuff,B58=drop1showbuff),TRUE,FALSE)</f>
        <v>0</v>
      </c>
      <c r="E58" s="1" t="str">
        <f ca="1">IF(D58,COUNTIFS(D$3:D58,TRUE),"")</f>
        <v/>
      </c>
      <c r="F58" s="1" t="str">
        <f t="shared" si="1"/>
        <v>附带15点火属性</v>
      </c>
    </row>
    <row r="59" spans="2:12" ht="14.25" x14ac:dyDescent="0.2">
      <c r="B59" s="1" t="s">
        <v>753</v>
      </c>
      <c r="C59" s="1" t="s">
        <v>1425</v>
      </c>
      <c r="D59" s="1" t="b">
        <f ca="1">IF(OR(B59=weaponshowbuff,B59=drop1showbuff),TRUE,FALSE)</f>
        <v>0</v>
      </c>
      <c r="E59" s="1" t="str">
        <f ca="1">IF(D59,COUNTIFS(D$3:D59,TRUE),"")</f>
        <v/>
      </c>
      <c r="F59" s="1" t="str">
        <f t="shared" si="1"/>
        <v>附带15点暗属性</v>
      </c>
    </row>
    <row r="60" spans="2:12" x14ac:dyDescent="0.2">
      <c r="B60" s="1" t="str">
        <f>B59</f>
        <v>武器C7</v>
      </c>
      <c r="C60" s="1" t="s">
        <v>1426</v>
      </c>
      <c r="D60" s="1" t="b">
        <f ca="1">IF(OR(B60=weaponshowbuff,B60=drop1showbuff),TRUE,FALSE)</f>
        <v>0</v>
      </c>
      <c r="E60" s="1" t="str">
        <f ca="1">IF(D60,COUNTIFS(D$3:D60,TRUE),"")</f>
        <v/>
      </c>
      <c r="F60" s="1" t="str">
        <f t="shared" si="1"/>
        <v>附带16点火属性</v>
      </c>
    </row>
    <row r="61" spans="2:12" ht="14.25" x14ac:dyDescent="0.2">
      <c r="B61" s="1" t="s">
        <v>754</v>
      </c>
      <c r="C61" s="1" t="s">
        <v>1359</v>
      </c>
      <c r="D61" s="1" t="b">
        <f ca="1">IF(OR(B61=weaponshowbuff,B61=drop1showbuff),TRUE,FALSE)</f>
        <v>0</v>
      </c>
      <c r="E61" s="1" t="str">
        <f ca="1">IF(D61,COUNTIFS(D$3:D61,TRUE),"")</f>
        <v/>
      </c>
      <c r="F61" s="1" t="str">
        <f t="shared" si="1"/>
        <v>附带3点火属性</v>
      </c>
    </row>
    <row r="62" spans="2:12" x14ac:dyDescent="0.2">
      <c r="B62" s="1" t="str">
        <f>B61</f>
        <v>武器C8</v>
      </c>
      <c r="C62" s="1" t="s">
        <v>1360</v>
      </c>
      <c r="D62" s="1" t="b">
        <f ca="1">IF(OR(B62=weaponshowbuff,B62=drop1showbuff),TRUE,FALSE)</f>
        <v>0</v>
      </c>
      <c r="E62" s="1" t="str">
        <f ca="1">IF(D62,COUNTIFS(D$3:D62,TRUE),"")</f>
        <v/>
      </c>
      <c r="F62" s="1" t="str">
        <f t="shared" si="1"/>
        <v>附带3点暗属性</v>
      </c>
    </row>
    <row r="63" spans="2:12" x14ac:dyDescent="0.2">
      <c r="B63" s="1" t="s">
        <v>1398</v>
      </c>
      <c r="C63" s="1" t="s">
        <v>1361</v>
      </c>
      <c r="D63" s="1" t="b">
        <f ca="1">IF(OR(B63=weaponshowbuff,B63=drop1showbuff),TRUE,FALSE)</f>
        <v>0</v>
      </c>
      <c r="E63" s="1" t="str">
        <f ca="1">IF(D63,COUNTIFS(D$3:D63,TRUE),"")</f>
        <v/>
      </c>
      <c r="F63" s="1" t="str">
        <f t="shared" si="1"/>
        <v>附带4点火属性</v>
      </c>
    </row>
    <row r="64" spans="2:12" x14ac:dyDescent="0.2">
      <c r="B64" s="1" t="str">
        <f>B63</f>
        <v>武器D1</v>
      </c>
      <c r="C64" s="1" t="s">
        <v>1362</v>
      </c>
      <c r="D64" s="1" t="b">
        <f ca="1">IF(OR(B64=weaponshowbuff,B64=drop1showbuff),TRUE,FALSE)</f>
        <v>0</v>
      </c>
      <c r="E64" s="1" t="str">
        <f ca="1">IF(D64,COUNTIFS(D$3:D64,TRUE),"")</f>
        <v/>
      </c>
      <c r="F64" s="1" t="str">
        <f t="shared" si="1"/>
        <v>附带4点暗属性</v>
      </c>
    </row>
    <row r="65" spans="2:6" ht="14.25" x14ac:dyDescent="0.2">
      <c r="B65" s="1" t="s">
        <v>768</v>
      </c>
      <c r="C65" s="1" t="s">
        <v>1363</v>
      </c>
      <c r="D65" s="1" t="b">
        <f ca="1">IF(OR(B65=weaponshowbuff,B65=drop1showbuff),TRUE,FALSE)</f>
        <v>0</v>
      </c>
      <c r="E65" s="1" t="str">
        <f ca="1">IF(D65,COUNTIFS(D$3:D65,TRUE),"")</f>
        <v/>
      </c>
      <c r="F65" s="1" t="str">
        <f t="shared" si="1"/>
        <v>附带5点火属性</v>
      </c>
    </row>
    <row r="66" spans="2:6" x14ac:dyDescent="0.2">
      <c r="B66" s="1" t="str">
        <f>B65</f>
        <v>武器D2</v>
      </c>
      <c r="C66" s="1" t="s">
        <v>1364</v>
      </c>
      <c r="D66" s="1" t="b">
        <f ca="1">IF(OR(B66=weaponshowbuff,B66=drop1showbuff),TRUE,FALSE)</f>
        <v>0</v>
      </c>
      <c r="E66" s="1" t="str">
        <f ca="1">IF(D66,COUNTIFS(D$3:D66,TRUE),"")</f>
        <v/>
      </c>
      <c r="F66" s="1" t="str">
        <f t="shared" si="1"/>
        <v>附带5点暗属性</v>
      </c>
    </row>
    <row r="67" spans="2:6" ht="14.25" x14ac:dyDescent="0.2">
      <c r="B67" s="1" t="s">
        <v>769</v>
      </c>
      <c r="C67" s="1" t="s">
        <v>1365</v>
      </c>
      <c r="D67" s="1" t="b">
        <f ca="1">IF(OR(B67=weaponshowbuff,B67=drop1showbuff),TRUE,FALSE)</f>
        <v>0</v>
      </c>
      <c r="E67" s="1" t="str">
        <f ca="1">IF(D67,COUNTIFS(D$3:D67,TRUE),"")</f>
        <v/>
      </c>
      <c r="F67" s="1" t="str">
        <f t="shared" si="1"/>
        <v>附带6点火属性</v>
      </c>
    </row>
    <row r="68" spans="2:6" x14ac:dyDescent="0.2">
      <c r="B68" s="1" t="str">
        <f>B67</f>
        <v>武器D3</v>
      </c>
      <c r="C68" s="1" t="s">
        <v>1366</v>
      </c>
      <c r="D68" s="1" t="b">
        <f ca="1">IF(OR(B68=weaponshowbuff,B68=drop1showbuff),TRUE,FALSE)</f>
        <v>0</v>
      </c>
      <c r="E68" s="1" t="str">
        <f ca="1">IF(D68,COUNTIFS(D$3:D68,TRUE),"")</f>
        <v/>
      </c>
      <c r="F68" s="1" t="str">
        <f t="shared" ref="F68:F131" si="3">C68</f>
        <v>附带6点暗属性</v>
      </c>
    </row>
    <row r="69" spans="2:6" ht="14.25" x14ac:dyDescent="0.2">
      <c r="B69" s="1" t="s">
        <v>770</v>
      </c>
      <c r="C69" s="1" t="s">
        <v>1367</v>
      </c>
      <c r="D69" s="1" t="b">
        <f ca="1">IF(OR(B69=weaponshowbuff,B69=drop1showbuff),TRUE,FALSE)</f>
        <v>0</v>
      </c>
      <c r="E69" s="1" t="str">
        <f ca="1">IF(D69,COUNTIFS(D$3:D69,TRUE),"")</f>
        <v/>
      </c>
      <c r="F69" s="1" t="str">
        <f t="shared" si="3"/>
        <v>附带7点火属性</v>
      </c>
    </row>
    <row r="70" spans="2:6" x14ac:dyDescent="0.2">
      <c r="B70" s="1" t="str">
        <f>B69</f>
        <v>武器D4</v>
      </c>
      <c r="C70" s="1" t="s">
        <v>1368</v>
      </c>
      <c r="D70" s="1" t="b">
        <f ca="1">IF(OR(B70=weaponshowbuff,B70=drop1showbuff),TRUE,FALSE)</f>
        <v>0</v>
      </c>
      <c r="E70" s="1" t="str">
        <f ca="1">IF(D70,COUNTIFS(D$3:D70,TRUE),"")</f>
        <v/>
      </c>
      <c r="F70" s="1" t="str">
        <f t="shared" si="3"/>
        <v>附带7点暗属性</v>
      </c>
    </row>
    <row r="71" spans="2:6" ht="14.25" x14ac:dyDescent="0.2">
      <c r="B71" s="1" t="s">
        <v>771</v>
      </c>
      <c r="C71" s="1" t="s">
        <v>1369</v>
      </c>
      <c r="D71" s="1" t="b">
        <f ca="1">IF(OR(B71=weaponshowbuff,B71=drop1showbuff),TRUE,FALSE)</f>
        <v>0</v>
      </c>
      <c r="E71" s="1" t="str">
        <f ca="1">IF(D71,COUNTIFS(D$3:D71,TRUE),"")</f>
        <v/>
      </c>
      <c r="F71" s="1" t="str">
        <f t="shared" si="3"/>
        <v>附带8点火属性</v>
      </c>
    </row>
    <row r="72" spans="2:6" x14ac:dyDescent="0.2">
      <c r="B72" s="1" t="str">
        <f>B71</f>
        <v>武器D5</v>
      </c>
      <c r="C72" s="1" t="s">
        <v>1370</v>
      </c>
      <c r="D72" s="1" t="b">
        <f ca="1">IF(OR(B72=weaponshowbuff,B72=drop1showbuff),TRUE,FALSE)</f>
        <v>0</v>
      </c>
      <c r="E72" s="1" t="str">
        <f ca="1">IF(D72,COUNTIFS(D$3:D72,TRUE),"")</f>
        <v/>
      </c>
      <c r="F72" s="1" t="str">
        <f t="shared" si="3"/>
        <v>附带8点暗属性</v>
      </c>
    </row>
    <row r="73" spans="2:6" ht="14.25" x14ac:dyDescent="0.2">
      <c r="B73" s="1" t="s">
        <v>772</v>
      </c>
      <c r="C73" s="1" t="s">
        <v>1371</v>
      </c>
      <c r="D73" s="1" t="b">
        <f ca="1">IF(OR(B73=weaponshowbuff,B73=drop1showbuff),TRUE,FALSE)</f>
        <v>0</v>
      </c>
      <c r="E73" s="1" t="str">
        <f ca="1">IF(D73,COUNTIFS(D$3:D73,TRUE),"")</f>
        <v/>
      </c>
      <c r="F73" s="1" t="str">
        <f t="shared" si="3"/>
        <v>附带9点火属性</v>
      </c>
    </row>
    <row r="74" spans="2:6" x14ac:dyDescent="0.2">
      <c r="B74" s="1" t="str">
        <f>B73</f>
        <v>武器D6</v>
      </c>
      <c r="C74" s="1" t="s">
        <v>1372</v>
      </c>
      <c r="D74" s="1" t="b">
        <f ca="1">IF(OR(B74=weaponshowbuff,B74=drop1showbuff),TRUE,FALSE)</f>
        <v>0</v>
      </c>
      <c r="E74" s="1" t="str">
        <f ca="1">IF(D74,COUNTIFS(D$3:D74,TRUE),"")</f>
        <v/>
      </c>
      <c r="F74" s="1" t="str">
        <f t="shared" si="3"/>
        <v>附带9点暗属性</v>
      </c>
    </row>
    <row r="75" spans="2:6" ht="14.25" x14ac:dyDescent="0.2">
      <c r="B75" s="1" t="s">
        <v>773</v>
      </c>
      <c r="C75" s="1" t="s">
        <v>1373</v>
      </c>
      <c r="D75" s="1" t="b">
        <f ca="1">IF(OR(B75=weaponshowbuff,B75=drop1showbuff),TRUE,FALSE)</f>
        <v>0</v>
      </c>
      <c r="E75" s="1" t="str">
        <f ca="1">IF(D75,COUNTIFS(D$3:D75,TRUE),"")</f>
        <v/>
      </c>
      <c r="F75" s="1" t="str">
        <f t="shared" si="3"/>
        <v>附带10点火属性</v>
      </c>
    </row>
    <row r="76" spans="2:6" x14ac:dyDescent="0.2">
      <c r="B76" s="1" t="str">
        <f>B75</f>
        <v>武器D7</v>
      </c>
      <c r="C76" s="1" t="s">
        <v>1374</v>
      </c>
      <c r="D76" s="1" t="b">
        <f ca="1">IF(OR(B76=weaponshowbuff,B76=drop1showbuff),TRUE,FALSE)</f>
        <v>0</v>
      </c>
      <c r="E76" s="1" t="str">
        <f ca="1">IF(D76,COUNTIFS(D$3:D76,TRUE),"")</f>
        <v/>
      </c>
      <c r="F76" s="1" t="str">
        <f t="shared" si="3"/>
        <v>附带10点暗属性</v>
      </c>
    </row>
    <row r="77" spans="2:6" ht="14.25" x14ac:dyDescent="0.2">
      <c r="B77" s="1" t="s">
        <v>774</v>
      </c>
      <c r="C77" s="1" t="s">
        <v>1375</v>
      </c>
      <c r="D77" s="1" t="b">
        <f ca="1">IF(OR(B77=weaponshowbuff,B77=drop1showbuff),TRUE,FALSE)</f>
        <v>0</v>
      </c>
      <c r="E77" s="1" t="str">
        <f ca="1">IF(D77,COUNTIFS(D$3:D77,TRUE),"")</f>
        <v/>
      </c>
      <c r="F77" s="1" t="str">
        <f t="shared" si="3"/>
        <v>附带11点火属性</v>
      </c>
    </row>
    <row r="78" spans="2:6" x14ac:dyDescent="0.2">
      <c r="B78" s="1" t="str">
        <f>B77</f>
        <v>武器D8</v>
      </c>
      <c r="C78" s="1" t="s">
        <v>1376</v>
      </c>
      <c r="D78" s="1" t="b">
        <f ca="1">IF(OR(B78=weaponshowbuff,B78=drop1showbuff),TRUE,FALSE)</f>
        <v>0</v>
      </c>
      <c r="E78" s="1" t="str">
        <f ca="1">IF(D78,COUNTIFS(D$3:D78,TRUE),"")</f>
        <v/>
      </c>
      <c r="F78" s="1" t="str">
        <f t="shared" si="3"/>
        <v>附带11点暗属性</v>
      </c>
    </row>
    <row r="79" spans="2:6" x14ac:dyDescent="0.2">
      <c r="B79" s="1" t="s">
        <v>1399</v>
      </c>
      <c r="C79" s="1" t="s">
        <v>1377</v>
      </c>
      <c r="D79" s="1" t="b">
        <f ca="1">IF(OR(B79=weaponshowbuff,B79=drop1showbuff),TRUE,FALSE)</f>
        <v>0</v>
      </c>
      <c r="E79" s="1" t="str">
        <f ca="1">IF(D79,COUNTIFS(D$3:D79,TRUE),"")</f>
        <v/>
      </c>
      <c r="F79" s="1" t="str">
        <f t="shared" si="3"/>
        <v>附带12点火属性</v>
      </c>
    </row>
    <row r="80" spans="2:6" x14ac:dyDescent="0.2">
      <c r="B80" s="1" t="str">
        <f>B79</f>
        <v>武器E1</v>
      </c>
      <c r="C80" s="1" t="s">
        <v>1378</v>
      </c>
      <c r="D80" s="1" t="b">
        <f ca="1">IF(OR(B80=weaponshowbuff,B80=drop1showbuff),TRUE,FALSE)</f>
        <v>0</v>
      </c>
      <c r="E80" s="1" t="str">
        <f ca="1">IF(D80,COUNTIFS(D$3:D80,TRUE),"")</f>
        <v/>
      </c>
      <c r="F80" s="1" t="str">
        <f t="shared" si="3"/>
        <v>附带12点暗属性</v>
      </c>
    </row>
    <row r="81" spans="2:6" ht="14.25" x14ac:dyDescent="0.2">
      <c r="B81" s="1" t="s">
        <v>1383</v>
      </c>
      <c r="C81" s="1" t="s">
        <v>1379</v>
      </c>
      <c r="D81" s="1" t="b">
        <f ca="1">IF(OR(B81=weaponshowbuff,B81=drop1showbuff),TRUE,FALSE)</f>
        <v>0</v>
      </c>
      <c r="E81" s="1" t="str">
        <f ca="1">IF(D81,COUNTIFS(D$3:D81,TRUE),"")</f>
        <v/>
      </c>
      <c r="F81" s="1" t="str">
        <f t="shared" si="3"/>
        <v>附带13点火属性</v>
      </c>
    </row>
    <row r="82" spans="2:6" x14ac:dyDescent="0.2">
      <c r="B82" s="1" t="str">
        <f>B81</f>
        <v>武器E2</v>
      </c>
      <c r="C82" s="1" t="s">
        <v>1380</v>
      </c>
      <c r="D82" s="1" t="b">
        <f ca="1">IF(OR(B82=weaponshowbuff,B82=drop1showbuff),TRUE,FALSE)</f>
        <v>0</v>
      </c>
      <c r="E82" s="1" t="str">
        <f ca="1">IF(D82,COUNTIFS(D$3:D82,TRUE),"")</f>
        <v/>
      </c>
      <c r="F82" s="1" t="str">
        <f t="shared" si="3"/>
        <v>附带13点暗属性</v>
      </c>
    </row>
    <row r="83" spans="2:6" ht="14.25" x14ac:dyDescent="0.2">
      <c r="B83" s="1" t="s">
        <v>1384</v>
      </c>
      <c r="C83" s="1" t="s">
        <v>1381</v>
      </c>
      <c r="D83" s="1" t="b">
        <f ca="1">IF(OR(B83=weaponshowbuff,B83=drop1showbuff),TRUE,FALSE)</f>
        <v>0</v>
      </c>
      <c r="E83" s="1" t="str">
        <f ca="1">IF(D83,COUNTIFS(D$3:D83,TRUE),"")</f>
        <v/>
      </c>
      <c r="F83" s="1" t="str">
        <f t="shared" si="3"/>
        <v>附带14点火属性</v>
      </c>
    </row>
    <row r="84" spans="2:6" x14ac:dyDescent="0.2">
      <c r="B84" s="1" t="str">
        <f>B83</f>
        <v>武器E3</v>
      </c>
      <c r="C84" s="1" t="s">
        <v>1382</v>
      </c>
      <c r="D84" s="1" t="b">
        <f ca="1">IF(OR(B84=weaponshowbuff,B84=drop1showbuff),TRUE,FALSE)</f>
        <v>0</v>
      </c>
      <c r="E84" s="1" t="str">
        <f ca="1">IF(D84,COUNTIFS(D$3:D84,TRUE),"")</f>
        <v/>
      </c>
      <c r="F84" s="1" t="str">
        <f t="shared" si="3"/>
        <v>附带14点暗属性</v>
      </c>
    </row>
    <row r="85" spans="2:6" ht="14.25" x14ac:dyDescent="0.2">
      <c r="B85" s="1" t="s">
        <v>1385</v>
      </c>
      <c r="C85" s="1" t="s">
        <v>1424</v>
      </c>
      <c r="D85" s="1" t="b">
        <f ca="1">IF(OR(B85=weaponshowbuff,B85=drop1showbuff),TRUE,FALSE)</f>
        <v>0</v>
      </c>
      <c r="E85" s="1" t="str">
        <f ca="1">IF(D85,COUNTIFS(D$3:D85,TRUE),"")</f>
        <v/>
      </c>
      <c r="F85" s="1" t="str">
        <f t="shared" si="3"/>
        <v>附带15点火属性</v>
      </c>
    </row>
    <row r="86" spans="2:6" x14ac:dyDescent="0.2">
      <c r="B86" s="1" t="str">
        <f>B85</f>
        <v>武器E4</v>
      </c>
      <c r="C86" s="1" t="s">
        <v>1425</v>
      </c>
      <c r="D86" s="1" t="b">
        <f ca="1">IF(OR(B86=weaponshowbuff,B86=drop1showbuff),TRUE,FALSE)</f>
        <v>0</v>
      </c>
      <c r="E86" s="1" t="str">
        <f ca="1">IF(D86,COUNTIFS(D$3:D86,TRUE),"")</f>
        <v/>
      </c>
      <c r="F86" s="1" t="str">
        <f t="shared" si="3"/>
        <v>附带15点暗属性</v>
      </c>
    </row>
    <row r="87" spans="2:6" ht="14.25" x14ac:dyDescent="0.2">
      <c r="B87" s="1" t="s">
        <v>1386</v>
      </c>
      <c r="C87" s="1" t="s">
        <v>1426</v>
      </c>
      <c r="D87" s="1" t="b">
        <f ca="1">IF(OR(B87=weaponshowbuff,B87=drop1showbuff),TRUE,FALSE)</f>
        <v>0</v>
      </c>
      <c r="E87" s="1" t="str">
        <f ca="1">IF(D87,COUNTIFS(D$3:D87,TRUE),"")</f>
        <v/>
      </c>
      <c r="F87" s="1" t="str">
        <f t="shared" si="3"/>
        <v>附带16点火属性</v>
      </c>
    </row>
    <row r="88" spans="2:6" x14ac:dyDescent="0.2">
      <c r="B88" s="1" t="str">
        <f>B87</f>
        <v>武器E5</v>
      </c>
      <c r="C88" s="1" t="s">
        <v>1427</v>
      </c>
      <c r="D88" s="1" t="b">
        <f ca="1">IF(OR(B88=weaponshowbuff,B88=drop1showbuff),TRUE,FALSE)</f>
        <v>0</v>
      </c>
      <c r="E88" s="1" t="str">
        <f ca="1">IF(D88,COUNTIFS(D$3:D88,TRUE),"")</f>
        <v/>
      </c>
      <c r="F88" s="1" t="str">
        <f t="shared" si="3"/>
        <v>附带16点暗属性</v>
      </c>
    </row>
    <row r="89" spans="2:6" ht="14.25" x14ac:dyDescent="0.2">
      <c r="B89" s="1" t="s">
        <v>1387</v>
      </c>
      <c r="C89" s="1" t="s">
        <v>1428</v>
      </c>
      <c r="D89" s="1" t="b">
        <f ca="1">IF(OR(B89=weaponshowbuff,B89=drop1showbuff),TRUE,FALSE)</f>
        <v>0</v>
      </c>
      <c r="E89" s="1" t="str">
        <f ca="1">IF(D89,COUNTIFS(D$3:D89,TRUE),"")</f>
        <v/>
      </c>
      <c r="F89" s="1" t="str">
        <f t="shared" si="3"/>
        <v>附带17点火属性</v>
      </c>
    </row>
    <row r="90" spans="2:6" x14ac:dyDescent="0.2">
      <c r="B90" s="1" t="str">
        <f>B89</f>
        <v>武器E6</v>
      </c>
      <c r="C90" s="1" t="s">
        <v>1361</v>
      </c>
      <c r="D90" s="1" t="b">
        <f ca="1">IF(OR(B90=weaponshowbuff,B90=drop1showbuff),TRUE,FALSE)</f>
        <v>0</v>
      </c>
      <c r="E90" s="1" t="str">
        <f ca="1">IF(D90,COUNTIFS(D$3:D90,TRUE),"")</f>
        <v/>
      </c>
      <c r="F90" s="1" t="str">
        <f t="shared" si="3"/>
        <v>附带4点火属性</v>
      </c>
    </row>
    <row r="91" spans="2:6" ht="14.25" x14ac:dyDescent="0.2">
      <c r="B91" s="1" t="s">
        <v>1388</v>
      </c>
      <c r="C91" s="1" t="s">
        <v>1362</v>
      </c>
      <c r="D91" s="1" t="b">
        <f ca="1">IF(OR(B91=weaponshowbuff,B91=drop1showbuff),TRUE,FALSE)</f>
        <v>0</v>
      </c>
      <c r="E91" s="1" t="str">
        <f ca="1">IF(D91,COUNTIFS(D$3:D91,TRUE),"")</f>
        <v/>
      </c>
      <c r="F91" s="1" t="str">
        <f t="shared" si="3"/>
        <v>附带4点暗属性</v>
      </c>
    </row>
    <row r="92" spans="2:6" x14ac:dyDescent="0.2">
      <c r="B92" s="1" t="str">
        <f>B91</f>
        <v>武器E7</v>
      </c>
      <c r="C92" s="1" t="s">
        <v>1363</v>
      </c>
      <c r="D92" s="1" t="b">
        <f ca="1">IF(OR(B92=weaponshowbuff,B92=drop1showbuff),TRUE,FALSE)</f>
        <v>0</v>
      </c>
      <c r="E92" s="1" t="str">
        <f ca="1">IF(D92,COUNTIFS(D$3:D92,TRUE),"")</f>
        <v/>
      </c>
      <c r="F92" s="1" t="str">
        <f t="shared" si="3"/>
        <v>附带5点火属性</v>
      </c>
    </row>
    <row r="93" spans="2:6" ht="14.25" x14ac:dyDescent="0.2">
      <c r="B93" s="1" t="s">
        <v>1389</v>
      </c>
      <c r="C93" s="1" t="s">
        <v>1364</v>
      </c>
      <c r="D93" s="1" t="b">
        <f ca="1">IF(OR(B93=weaponshowbuff,B93=drop1showbuff),TRUE,FALSE)</f>
        <v>0</v>
      </c>
      <c r="E93" s="1" t="str">
        <f ca="1">IF(D93,COUNTIFS(D$3:D93,TRUE),"")</f>
        <v/>
      </c>
      <c r="F93" s="1" t="str">
        <f t="shared" si="3"/>
        <v>附带5点暗属性</v>
      </c>
    </row>
    <row r="94" spans="2:6" x14ac:dyDescent="0.2">
      <c r="B94" s="1" t="str">
        <f>B93</f>
        <v>武器E8</v>
      </c>
      <c r="C94" s="1" t="s">
        <v>1365</v>
      </c>
      <c r="D94" s="1" t="b">
        <f ca="1">IF(OR(B94=weaponshowbuff,B94=drop1showbuff),TRUE,FALSE)</f>
        <v>0</v>
      </c>
      <c r="E94" s="1" t="str">
        <f ca="1">IF(D94,COUNTIFS(D$3:D94,TRUE),"")</f>
        <v/>
      </c>
      <c r="F94" s="1" t="str">
        <f t="shared" si="3"/>
        <v>附带6点火属性</v>
      </c>
    </row>
    <row r="95" spans="2:6" x14ac:dyDescent="0.2">
      <c r="B95" s="1" t="s">
        <v>1400</v>
      </c>
      <c r="C95" s="1" t="s">
        <v>1366</v>
      </c>
      <c r="D95" s="1" t="b">
        <f ca="1">IF(OR(B95=weaponshowbuff,B95=drop1showbuff),TRUE,FALSE)</f>
        <v>0</v>
      </c>
      <c r="E95" s="1" t="str">
        <f ca="1">IF(D95,COUNTIFS(D$3:D95,TRUE),"")</f>
        <v/>
      </c>
      <c r="F95" s="1" t="str">
        <f t="shared" si="3"/>
        <v>附带6点暗属性</v>
      </c>
    </row>
    <row r="96" spans="2:6" x14ac:dyDescent="0.2">
      <c r="B96" s="1" t="str">
        <f>B95</f>
        <v>武器F1</v>
      </c>
      <c r="C96" s="1" t="s">
        <v>1367</v>
      </c>
      <c r="D96" s="1" t="b">
        <f ca="1">IF(OR(B96=weaponshowbuff,B96=drop1showbuff),TRUE,FALSE)</f>
        <v>0</v>
      </c>
      <c r="E96" s="1" t="str">
        <f ca="1">IF(D96,COUNTIFS(D$3:D96,TRUE),"")</f>
        <v/>
      </c>
      <c r="F96" s="1" t="str">
        <f t="shared" si="3"/>
        <v>附带7点火属性</v>
      </c>
    </row>
    <row r="97" spans="2:6" x14ac:dyDescent="0.2">
      <c r="B97" s="1" t="s">
        <v>1401</v>
      </c>
      <c r="C97" s="1" t="s">
        <v>1368</v>
      </c>
      <c r="D97" s="1" t="b">
        <f ca="1">IF(OR(B97=weaponshowbuff,B97=drop1showbuff),TRUE,FALSE)</f>
        <v>0</v>
      </c>
      <c r="E97" s="1" t="str">
        <f ca="1">IF(D97,COUNTIFS(D$3:D97,TRUE),"")</f>
        <v/>
      </c>
      <c r="F97" s="1" t="str">
        <f t="shared" si="3"/>
        <v>附带7点暗属性</v>
      </c>
    </row>
    <row r="98" spans="2:6" x14ac:dyDescent="0.2">
      <c r="B98" s="1" t="str">
        <f>B97</f>
        <v>武器F2</v>
      </c>
      <c r="C98" s="1" t="s">
        <v>1369</v>
      </c>
      <c r="D98" s="1" t="b">
        <f ca="1">IF(OR(B98=weaponshowbuff,B98=drop1showbuff),TRUE,FALSE)</f>
        <v>0</v>
      </c>
      <c r="E98" s="1" t="str">
        <f ca="1">IF(D98,COUNTIFS(D$3:D98,TRUE),"")</f>
        <v/>
      </c>
      <c r="F98" s="1" t="str">
        <f t="shared" si="3"/>
        <v>附带8点火属性</v>
      </c>
    </row>
    <row r="99" spans="2:6" x14ac:dyDescent="0.2">
      <c r="B99" s="1" t="s">
        <v>1402</v>
      </c>
      <c r="C99" s="1" t="s">
        <v>1370</v>
      </c>
      <c r="D99" s="1" t="b">
        <f ca="1">IF(OR(B99=weaponshowbuff,B99=drop1showbuff),TRUE,FALSE)</f>
        <v>0</v>
      </c>
      <c r="E99" s="1" t="str">
        <f ca="1">IF(D99,COUNTIFS(D$3:D99,TRUE),"")</f>
        <v/>
      </c>
      <c r="F99" s="1" t="str">
        <f t="shared" si="3"/>
        <v>附带8点暗属性</v>
      </c>
    </row>
    <row r="100" spans="2:6" x14ac:dyDescent="0.2">
      <c r="B100" s="1" t="str">
        <f>B99</f>
        <v>武器F3</v>
      </c>
      <c r="C100" s="1" t="s">
        <v>1371</v>
      </c>
      <c r="D100" s="1" t="b">
        <f ca="1">IF(OR(B100=weaponshowbuff,B100=drop1showbuff),TRUE,FALSE)</f>
        <v>0</v>
      </c>
      <c r="E100" s="1" t="str">
        <f ca="1">IF(D100,COUNTIFS(D$3:D100,TRUE),"")</f>
        <v/>
      </c>
      <c r="F100" s="1" t="str">
        <f t="shared" si="3"/>
        <v>附带9点火属性</v>
      </c>
    </row>
    <row r="101" spans="2:6" x14ac:dyDescent="0.2">
      <c r="B101" s="1" t="s">
        <v>1403</v>
      </c>
      <c r="C101" s="1" t="s">
        <v>1372</v>
      </c>
      <c r="D101" s="1" t="b">
        <f ca="1">IF(OR(B101=weaponshowbuff,B101=drop1showbuff),TRUE,FALSE)</f>
        <v>0</v>
      </c>
      <c r="E101" s="1" t="str">
        <f ca="1">IF(D101,COUNTIFS(D$3:D101,TRUE),"")</f>
        <v/>
      </c>
      <c r="F101" s="1" t="str">
        <f t="shared" si="3"/>
        <v>附带9点暗属性</v>
      </c>
    </row>
    <row r="102" spans="2:6" x14ac:dyDescent="0.2">
      <c r="B102" s="1" t="str">
        <f>B101</f>
        <v>武器F4</v>
      </c>
      <c r="C102" s="1" t="s">
        <v>1373</v>
      </c>
      <c r="D102" s="1" t="b">
        <f ca="1">IF(OR(B102=weaponshowbuff,B102=drop1showbuff),TRUE,FALSE)</f>
        <v>0</v>
      </c>
      <c r="E102" s="1" t="str">
        <f ca="1">IF(D102,COUNTIFS(D$3:D102,TRUE),"")</f>
        <v/>
      </c>
      <c r="F102" s="1" t="str">
        <f t="shared" si="3"/>
        <v>附带10点火属性</v>
      </c>
    </row>
    <row r="103" spans="2:6" x14ac:dyDescent="0.2">
      <c r="B103" s="1" t="s">
        <v>1404</v>
      </c>
      <c r="C103" s="1" t="s">
        <v>1374</v>
      </c>
      <c r="D103" s="1" t="b">
        <f ca="1">IF(OR(B103=weaponshowbuff,B103=drop1showbuff),TRUE,FALSE)</f>
        <v>0</v>
      </c>
      <c r="E103" s="1" t="str">
        <f ca="1">IF(D103,COUNTIFS(D$3:D103,TRUE),"")</f>
        <v/>
      </c>
      <c r="F103" s="1" t="str">
        <f t="shared" si="3"/>
        <v>附带10点暗属性</v>
      </c>
    </row>
    <row r="104" spans="2:6" x14ac:dyDescent="0.2">
      <c r="B104" s="1" t="str">
        <f>B103</f>
        <v>武器F5</v>
      </c>
      <c r="C104" s="1" t="s">
        <v>1375</v>
      </c>
      <c r="D104" s="1" t="b">
        <f ca="1">IF(OR(B104=weaponshowbuff,B104=drop1showbuff),TRUE,FALSE)</f>
        <v>0</v>
      </c>
      <c r="E104" s="1" t="str">
        <f ca="1">IF(D104,COUNTIFS(D$3:D104,TRUE),"")</f>
        <v/>
      </c>
      <c r="F104" s="1" t="str">
        <f t="shared" si="3"/>
        <v>附带11点火属性</v>
      </c>
    </row>
    <row r="105" spans="2:6" x14ac:dyDescent="0.2">
      <c r="B105" s="1" t="s">
        <v>1405</v>
      </c>
      <c r="C105" s="1" t="s">
        <v>1376</v>
      </c>
      <c r="D105" s="1" t="b">
        <f ca="1">IF(OR(B105=weaponshowbuff,B105=drop1showbuff),TRUE,FALSE)</f>
        <v>0</v>
      </c>
      <c r="E105" s="1" t="str">
        <f ca="1">IF(D105,COUNTIFS(D$3:D105,TRUE),"")</f>
        <v/>
      </c>
      <c r="F105" s="1" t="str">
        <f t="shared" si="3"/>
        <v>附带11点暗属性</v>
      </c>
    </row>
    <row r="106" spans="2:6" x14ac:dyDescent="0.2">
      <c r="B106" s="1" t="str">
        <f>B105</f>
        <v>武器F6</v>
      </c>
      <c r="C106" s="1" t="s">
        <v>1377</v>
      </c>
      <c r="D106" s="1" t="b">
        <f ca="1">IF(OR(B106=weaponshowbuff,B106=drop1showbuff),TRUE,FALSE)</f>
        <v>0</v>
      </c>
      <c r="E106" s="1" t="str">
        <f ca="1">IF(D106,COUNTIFS(D$3:D106,TRUE),"")</f>
        <v/>
      </c>
      <c r="F106" s="1" t="str">
        <f t="shared" si="3"/>
        <v>附带12点火属性</v>
      </c>
    </row>
    <row r="107" spans="2:6" x14ac:dyDescent="0.2">
      <c r="B107" s="1" t="s">
        <v>1406</v>
      </c>
      <c r="C107" s="1" t="s">
        <v>1378</v>
      </c>
      <c r="D107" s="1" t="b">
        <f ca="1">IF(OR(B107=weaponshowbuff,B107=drop1showbuff),TRUE,FALSE)</f>
        <v>0</v>
      </c>
      <c r="E107" s="1" t="str">
        <f ca="1">IF(D107,COUNTIFS(D$3:D107,TRUE),"")</f>
        <v/>
      </c>
      <c r="F107" s="1" t="str">
        <f t="shared" si="3"/>
        <v>附带12点暗属性</v>
      </c>
    </row>
    <row r="108" spans="2:6" x14ac:dyDescent="0.2">
      <c r="B108" s="1" t="str">
        <f>B107</f>
        <v>武器F7</v>
      </c>
      <c r="C108" s="1" t="s">
        <v>1379</v>
      </c>
      <c r="D108" s="1" t="b">
        <f ca="1">IF(OR(B108=weaponshowbuff,B108=drop1showbuff),TRUE,FALSE)</f>
        <v>0</v>
      </c>
      <c r="E108" s="1" t="str">
        <f ca="1">IF(D108,COUNTIFS(D$3:D108,TRUE),"")</f>
        <v/>
      </c>
      <c r="F108" s="1" t="str">
        <f t="shared" si="3"/>
        <v>附带13点火属性</v>
      </c>
    </row>
    <row r="109" spans="2:6" x14ac:dyDescent="0.2">
      <c r="B109" s="1" t="s">
        <v>1407</v>
      </c>
      <c r="C109" s="1" t="s">
        <v>1380</v>
      </c>
      <c r="D109" s="1" t="b">
        <f ca="1">IF(OR(B109=weaponshowbuff,B109=drop1showbuff),TRUE,FALSE)</f>
        <v>0</v>
      </c>
      <c r="E109" s="1" t="str">
        <f ca="1">IF(D109,COUNTIFS(D$3:D109,TRUE),"")</f>
        <v/>
      </c>
      <c r="F109" s="1" t="str">
        <f t="shared" si="3"/>
        <v>附带13点暗属性</v>
      </c>
    </row>
    <row r="110" spans="2:6" x14ac:dyDescent="0.2">
      <c r="B110" s="1" t="str">
        <f>B109</f>
        <v>武器F8</v>
      </c>
      <c r="C110" s="1" t="s">
        <v>1381</v>
      </c>
      <c r="D110" s="1" t="b">
        <f ca="1">IF(OR(B110=weaponshowbuff,B110=drop1showbuff),TRUE,FALSE)</f>
        <v>0</v>
      </c>
      <c r="E110" s="1" t="str">
        <f ca="1">IF(D110,COUNTIFS(D$3:D110,TRUE),"")</f>
        <v/>
      </c>
      <c r="F110" s="1" t="str">
        <f t="shared" si="3"/>
        <v>附带14点火属性</v>
      </c>
    </row>
    <row r="111" spans="2:6" x14ac:dyDescent="0.2">
      <c r="B111" s="37" t="s">
        <v>1408</v>
      </c>
      <c r="C111" s="1" t="s">
        <v>1382</v>
      </c>
      <c r="D111" s="1" t="b">
        <f ca="1">IF(OR(B111=weaponshowbuff,B111=drop1showbuff),TRUE,FALSE)</f>
        <v>0</v>
      </c>
      <c r="E111" s="1" t="str">
        <f ca="1">IF(D111,COUNTIFS(D$3:D111,TRUE),"")</f>
        <v/>
      </c>
      <c r="F111" s="1" t="str">
        <f t="shared" si="3"/>
        <v>附带14点暗属性</v>
      </c>
    </row>
    <row r="112" spans="2:6" x14ac:dyDescent="0.2">
      <c r="B112" s="1" t="str">
        <f>B111</f>
        <v>武器G1</v>
      </c>
      <c r="C112" s="1" t="s">
        <v>1424</v>
      </c>
      <c r="D112" s="1" t="b">
        <f ca="1">IF(OR(B112=weaponshowbuff,B112=drop1showbuff),TRUE,FALSE)</f>
        <v>0</v>
      </c>
      <c r="E112" s="1" t="str">
        <f ca="1">IF(D112,COUNTIFS(D$3:D112,TRUE),"")</f>
        <v/>
      </c>
      <c r="F112" s="1" t="str">
        <f t="shared" si="3"/>
        <v>附带15点火属性</v>
      </c>
    </row>
    <row r="113" spans="2:6" x14ac:dyDescent="0.2">
      <c r="B113" s="37" t="s">
        <v>1409</v>
      </c>
      <c r="C113" s="1" t="s">
        <v>1425</v>
      </c>
      <c r="D113" s="1" t="b">
        <f ca="1">IF(OR(B113=weaponshowbuff,B113=drop1showbuff),TRUE,FALSE)</f>
        <v>0</v>
      </c>
      <c r="E113" s="1" t="str">
        <f ca="1">IF(D113,COUNTIFS(D$3:D113,TRUE),"")</f>
        <v/>
      </c>
      <c r="F113" s="1" t="str">
        <f t="shared" si="3"/>
        <v>附带15点暗属性</v>
      </c>
    </row>
    <row r="114" spans="2:6" x14ac:dyDescent="0.2">
      <c r="B114" s="1" t="str">
        <f>B113</f>
        <v>武器G2</v>
      </c>
      <c r="C114" s="1" t="s">
        <v>1426</v>
      </c>
      <c r="D114" s="1" t="b">
        <f ca="1">IF(OR(B114=weaponshowbuff,B114=drop1showbuff),TRUE,FALSE)</f>
        <v>0</v>
      </c>
      <c r="E114" s="1" t="str">
        <f ca="1">IF(D114,COUNTIFS(D$3:D114,TRUE),"")</f>
        <v/>
      </c>
      <c r="F114" s="1" t="str">
        <f t="shared" si="3"/>
        <v>附带16点火属性</v>
      </c>
    </row>
    <row r="115" spans="2:6" x14ac:dyDescent="0.2">
      <c r="B115" s="37" t="s">
        <v>1410</v>
      </c>
      <c r="C115" s="1" t="s">
        <v>1427</v>
      </c>
      <c r="D115" s="1" t="b">
        <f ca="1">IF(OR(B115=weaponshowbuff,B115=drop1showbuff),TRUE,FALSE)</f>
        <v>0</v>
      </c>
      <c r="E115" s="1" t="str">
        <f ca="1">IF(D115,COUNTIFS(D$3:D115,TRUE),"")</f>
        <v/>
      </c>
      <c r="F115" s="1" t="str">
        <f t="shared" si="3"/>
        <v>附带16点暗属性</v>
      </c>
    </row>
    <row r="116" spans="2:6" x14ac:dyDescent="0.2">
      <c r="B116" s="1" t="str">
        <f>B115</f>
        <v>武器G3</v>
      </c>
      <c r="C116" s="1" t="s">
        <v>1428</v>
      </c>
      <c r="D116" s="1" t="b">
        <f ca="1">IF(OR(B116=weaponshowbuff,B116=drop1showbuff),TRUE,FALSE)</f>
        <v>0</v>
      </c>
      <c r="E116" s="1" t="str">
        <f ca="1">IF(D116,COUNTIFS(D$3:D116,TRUE),"")</f>
        <v/>
      </c>
      <c r="F116" s="1" t="str">
        <f t="shared" si="3"/>
        <v>附带17点火属性</v>
      </c>
    </row>
    <row r="117" spans="2:6" x14ac:dyDescent="0.2">
      <c r="B117" s="37" t="s">
        <v>1411</v>
      </c>
      <c r="C117" s="1" t="s">
        <v>1429</v>
      </c>
      <c r="D117" s="1" t="b">
        <f ca="1">IF(OR(B117=weaponshowbuff,B117=drop1showbuff),TRUE,FALSE)</f>
        <v>0</v>
      </c>
      <c r="E117" s="1" t="str">
        <f ca="1">IF(D117,COUNTIFS(D$3:D117,TRUE),"")</f>
        <v/>
      </c>
      <c r="F117" s="1" t="str">
        <f t="shared" si="3"/>
        <v>附带17点暗属性</v>
      </c>
    </row>
    <row r="118" spans="2:6" x14ac:dyDescent="0.2">
      <c r="B118" s="1" t="str">
        <f>B117</f>
        <v>武器G4</v>
      </c>
      <c r="C118" s="1" t="s">
        <v>1430</v>
      </c>
      <c r="D118" s="1" t="b">
        <f ca="1">IF(OR(B118=weaponshowbuff,B118=drop1showbuff),TRUE,FALSE)</f>
        <v>0</v>
      </c>
      <c r="E118" s="1" t="str">
        <f ca="1">IF(D118,COUNTIFS(D$3:D118,TRUE),"")</f>
        <v/>
      </c>
      <c r="F118" s="1" t="str">
        <f t="shared" si="3"/>
        <v>附带18点火属性</v>
      </c>
    </row>
    <row r="119" spans="2:6" x14ac:dyDescent="0.2">
      <c r="B119" s="37" t="s">
        <v>1412</v>
      </c>
      <c r="C119" s="1" t="s">
        <v>1363</v>
      </c>
      <c r="D119" s="1" t="b">
        <f ca="1">IF(OR(B119=weaponshowbuff,B119=drop1showbuff),TRUE,FALSE)</f>
        <v>0</v>
      </c>
      <c r="E119" s="1" t="str">
        <f ca="1">IF(D119,COUNTIFS(D$3:D119,TRUE),"")</f>
        <v/>
      </c>
      <c r="F119" s="1" t="str">
        <f t="shared" si="3"/>
        <v>附带5点火属性</v>
      </c>
    </row>
    <row r="120" spans="2:6" x14ac:dyDescent="0.2">
      <c r="B120" s="1" t="str">
        <f>B119</f>
        <v>武器G5</v>
      </c>
      <c r="C120" s="1" t="s">
        <v>1364</v>
      </c>
      <c r="D120" s="1" t="b">
        <f ca="1">IF(OR(B120=weaponshowbuff,B120=drop1showbuff),TRUE,FALSE)</f>
        <v>0</v>
      </c>
      <c r="E120" s="1" t="str">
        <f ca="1">IF(D120,COUNTIFS(D$3:D120,TRUE),"")</f>
        <v/>
      </c>
      <c r="F120" s="1" t="str">
        <f t="shared" si="3"/>
        <v>附带5点暗属性</v>
      </c>
    </row>
    <row r="121" spans="2:6" x14ac:dyDescent="0.2">
      <c r="B121" s="37" t="s">
        <v>1413</v>
      </c>
      <c r="C121" s="1" t="s">
        <v>1365</v>
      </c>
      <c r="D121" s="1" t="b">
        <f ca="1">IF(OR(B121=weaponshowbuff,B121=drop1showbuff),TRUE,FALSE)</f>
        <v>0</v>
      </c>
      <c r="E121" s="1" t="str">
        <f ca="1">IF(D121,COUNTIFS(D$3:D121,TRUE),"")</f>
        <v/>
      </c>
      <c r="F121" s="1" t="str">
        <f t="shared" si="3"/>
        <v>附带6点火属性</v>
      </c>
    </row>
    <row r="122" spans="2:6" x14ac:dyDescent="0.2">
      <c r="B122" s="1" t="str">
        <f>B121</f>
        <v>武器G6</v>
      </c>
      <c r="C122" s="1" t="s">
        <v>1366</v>
      </c>
      <c r="D122" s="1" t="b">
        <f ca="1">IF(OR(B122=weaponshowbuff,B122=drop1showbuff),TRUE,FALSE)</f>
        <v>0</v>
      </c>
      <c r="E122" s="1" t="str">
        <f ca="1">IF(D122,COUNTIFS(D$3:D122,TRUE),"")</f>
        <v/>
      </c>
      <c r="F122" s="1" t="str">
        <f t="shared" si="3"/>
        <v>附带6点暗属性</v>
      </c>
    </row>
    <row r="123" spans="2:6" x14ac:dyDescent="0.2">
      <c r="B123" s="37" t="s">
        <v>1414</v>
      </c>
      <c r="C123" s="1" t="s">
        <v>1367</v>
      </c>
      <c r="D123" s="1" t="b">
        <f ca="1">IF(OR(B123=weaponshowbuff,B123=drop1showbuff),TRUE,FALSE)</f>
        <v>0</v>
      </c>
      <c r="E123" s="1" t="str">
        <f ca="1">IF(D123,COUNTIFS(D$3:D123,TRUE),"")</f>
        <v/>
      </c>
      <c r="F123" s="1" t="str">
        <f t="shared" si="3"/>
        <v>附带7点火属性</v>
      </c>
    </row>
    <row r="124" spans="2:6" x14ac:dyDescent="0.2">
      <c r="B124" s="1" t="str">
        <f>B123</f>
        <v>武器G7</v>
      </c>
      <c r="C124" s="1" t="s">
        <v>1368</v>
      </c>
      <c r="D124" s="1" t="b">
        <f ca="1">IF(OR(B124=weaponshowbuff,B124=drop1showbuff),TRUE,FALSE)</f>
        <v>0</v>
      </c>
      <c r="E124" s="1" t="str">
        <f ca="1">IF(D124,COUNTIFS(D$3:D124,TRUE),"")</f>
        <v/>
      </c>
      <c r="F124" s="1" t="str">
        <f t="shared" si="3"/>
        <v>附带7点暗属性</v>
      </c>
    </row>
    <row r="125" spans="2:6" x14ac:dyDescent="0.2">
      <c r="B125" s="37" t="s">
        <v>1415</v>
      </c>
      <c r="C125" s="1" t="s">
        <v>1369</v>
      </c>
      <c r="D125" s="1" t="b">
        <f ca="1">IF(OR(B125=weaponshowbuff,B125=drop1showbuff),TRUE,FALSE)</f>
        <v>0</v>
      </c>
      <c r="E125" s="1" t="str">
        <f ca="1">IF(D125,COUNTIFS(D$3:D125,TRUE),"")</f>
        <v/>
      </c>
      <c r="F125" s="1" t="str">
        <f t="shared" si="3"/>
        <v>附带8点火属性</v>
      </c>
    </row>
    <row r="126" spans="2:6" x14ac:dyDescent="0.2">
      <c r="B126" s="1" t="str">
        <f>B125</f>
        <v>武器G8</v>
      </c>
      <c r="C126" s="1" t="s">
        <v>1370</v>
      </c>
      <c r="D126" s="1" t="b">
        <f ca="1">IF(OR(B126=weaponshowbuff,B126=drop1showbuff),TRUE,FALSE)</f>
        <v>0</v>
      </c>
      <c r="E126" s="1" t="str">
        <f ca="1">IF(D126,COUNTIFS(D$3:D126,TRUE),"")</f>
        <v/>
      </c>
      <c r="F126" s="1" t="str">
        <f t="shared" si="3"/>
        <v>附带8点暗属性</v>
      </c>
    </row>
    <row r="127" spans="2:6" x14ac:dyDescent="0.2">
      <c r="B127" s="37" t="s">
        <v>1416</v>
      </c>
      <c r="C127" s="1" t="s">
        <v>1371</v>
      </c>
      <c r="D127" s="1" t="b">
        <f ca="1">IF(OR(B127=weaponshowbuff,B127=drop1showbuff),TRUE,FALSE)</f>
        <v>0</v>
      </c>
      <c r="E127" s="1" t="str">
        <f ca="1">IF(D127,COUNTIFS(D$3:D127,TRUE),"")</f>
        <v/>
      </c>
      <c r="F127" s="1" t="str">
        <f t="shared" si="3"/>
        <v>附带9点火属性</v>
      </c>
    </row>
    <row r="128" spans="2:6" x14ac:dyDescent="0.2">
      <c r="B128" s="1" t="str">
        <f>B127</f>
        <v>武器H1</v>
      </c>
      <c r="C128" s="1" t="s">
        <v>1372</v>
      </c>
      <c r="D128" s="1" t="b">
        <f ca="1">IF(OR(B128=weaponshowbuff,B128=drop1showbuff),TRUE,FALSE)</f>
        <v>0</v>
      </c>
      <c r="E128" s="1" t="str">
        <f ca="1">IF(D128,COUNTIFS(D$3:D128,TRUE),"")</f>
        <v/>
      </c>
      <c r="F128" s="1" t="str">
        <f t="shared" si="3"/>
        <v>附带9点暗属性</v>
      </c>
    </row>
    <row r="129" spans="2:6" x14ac:dyDescent="0.2">
      <c r="B129" s="37" t="s">
        <v>1417</v>
      </c>
      <c r="C129" s="1" t="s">
        <v>1373</v>
      </c>
      <c r="D129" s="1" t="b">
        <f ca="1">IF(OR(B129=weaponshowbuff,B129=drop1showbuff),TRUE,FALSE)</f>
        <v>0</v>
      </c>
      <c r="E129" s="1" t="str">
        <f ca="1">IF(D129,COUNTIFS(D$3:D129,TRUE),"")</f>
        <v/>
      </c>
      <c r="F129" s="1" t="str">
        <f t="shared" si="3"/>
        <v>附带10点火属性</v>
      </c>
    </row>
    <row r="130" spans="2:6" x14ac:dyDescent="0.2">
      <c r="B130" s="1" t="str">
        <f>B129</f>
        <v>武器H2</v>
      </c>
      <c r="C130" s="1" t="s">
        <v>1374</v>
      </c>
      <c r="D130" s="1" t="b">
        <f ca="1">IF(OR(B130=weaponshowbuff,B130=drop1showbuff),TRUE,FALSE)</f>
        <v>0</v>
      </c>
      <c r="E130" s="1" t="str">
        <f ca="1">IF(D130,COUNTIFS(D$3:D130,TRUE),"")</f>
        <v/>
      </c>
      <c r="F130" s="1" t="str">
        <f t="shared" si="3"/>
        <v>附带10点暗属性</v>
      </c>
    </row>
    <row r="131" spans="2:6" x14ac:dyDescent="0.2">
      <c r="B131" s="37" t="s">
        <v>1418</v>
      </c>
      <c r="C131" s="1" t="s">
        <v>1375</v>
      </c>
      <c r="D131" s="1" t="b">
        <f ca="1">IF(OR(B131=weaponshowbuff,B131=drop1showbuff),TRUE,FALSE)</f>
        <v>0</v>
      </c>
      <c r="E131" s="1" t="str">
        <f ca="1">IF(D131,COUNTIFS(D$3:D131,TRUE),"")</f>
        <v/>
      </c>
      <c r="F131" s="1" t="str">
        <f t="shared" si="3"/>
        <v>附带11点火属性</v>
      </c>
    </row>
    <row r="132" spans="2:6" x14ac:dyDescent="0.2">
      <c r="B132" s="1" t="str">
        <f>B131</f>
        <v>武器H3</v>
      </c>
      <c r="C132" s="1" t="s">
        <v>1376</v>
      </c>
      <c r="D132" s="1" t="b">
        <f ca="1">IF(OR(B132=weaponshowbuff,B132=drop1showbuff),TRUE,FALSE)</f>
        <v>0</v>
      </c>
      <c r="E132" s="1" t="str">
        <f ca="1">IF(D132,COUNTIFS(D$3:D132,TRUE),"")</f>
        <v/>
      </c>
      <c r="F132" s="1" t="str">
        <f t="shared" ref="F132:F195" si="4">C132</f>
        <v>附带11点暗属性</v>
      </c>
    </row>
    <row r="133" spans="2:6" x14ac:dyDescent="0.2">
      <c r="B133" s="37" t="s">
        <v>1419</v>
      </c>
      <c r="C133" s="1" t="s">
        <v>1377</v>
      </c>
      <c r="D133" s="1" t="b">
        <f ca="1">IF(OR(B133=weaponshowbuff,B133=drop1showbuff),TRUE,FALSE)</f>
        <v>0</v>
      </c>
      <c r="E133" s="1" t="str">
        <f ca="1">IF(D133,COUNTIFS(D$3:D133,TRUE),"")</f>
        <v/>
      </c>
      <c r="F133" s="1" t="str">
        <f t="shared" si="4"/>
        <v>附带12点火属性</v>
      </c>
    </row>
    <row r="134" spans="2:6" x14ac:dyDescent="0.2">
      <c r="B134" s="1" t="str">
        <f>B133</f>
        <v>武器H4</v>
      </c>
      <c r="C134" s="1" t="s">
        <v>1378</v>
      </c>
      <c r="D134" s="1" t="b">
        <f ca="1">IF(OR(B134=weaponshowbuff,B134=drop1showbuff),TRUE,FALSE)</f>
        <v>0</v>
      </c>
      <c r="E134" s="1" t="str">
        <f ca="1">IF(D134,COUNTIFS(D$3:D134,TRUE),"")</f>
        <v/>
      </c>
      <c r="F134" s="1" t="str">
        <f t="shared" si="4"/>
        <v>附带12点暗属性</v>
      </c>
    </row>
    <row r="135" spans="2:6" x14ac:dyDescent="0.2">
      <c r="B135" s="37" t="s">
        <v>1420</v>
      </c>
      <c r="C135" s="1" t="s">
        <v>1379</v>
      </c>
      <c r="D135" s="1" t="b">
        <f ca="1">IF(OR(B135=weaponshowbuff,B135=drop1showbuff),TRUE,FALSE)</f>
        <v>0</v>
      </c>
      <c r="E135" s="1" t="str">
        <f ca="1">IF(D135,COUNTIFS(D$3:D135,TRUE),"")</f>
        <v/>
      </c>
      <c r="F135" s="1" t="str">
        <f t="shared" si="4"/>
        <v>附带13点火属性</v>
      </c>
    </row>
    <row r="136" spans="2:6" x14ac:dyDescent="0.2">
      <c r="B136" s="1" t="str">
        <f>B135</f>
        <v>武器H5</v>
      </c>
      <c r="C136" s="1" t="s">
        <v>1380</v>
      </c>
      <c r="D136" s="1" t="b">
        <f ca="1">IF(OR(B136=weaponshowbuff,B136=drop1showbuff),TRUE,FALSE)</f>
        <v>0</v>
      </c>
      <c r="E136" s="1" t="str">
        <f ca="1">IF(D136,COUNTIFS(D$3:D136,TRUE),"")</f>
        <v/>
      </c>
      <c r="F136" s="1" t="str">
        <f t="shared" si="4"/>
        <v>附带13点暗属性</v>
      </c>
    </row>
    <row r="137" spans="2:6" x14ac:dyDescent="0.2">
      <c r="B137" s="37" t="s">
        <v>1421</v>
      </c>
      <c r="C137" s="1" t="s">
        <v>1381</v>
      </c>
      <c r="D137" s="1" t="b">
        <f ca="1">IF(OR(B137=weaponshowbuff,B137=drop1showbuff),TRUE,FALSE)</f>
        <v>0</v>
      </c>
      <c r="E137" s="1" t="str">
        <f ca="1">IF(D137,COUNTIFS(D$3:D137,TRUE),"")</f>
        <v/>
      </c>
      <c r="F137" s="1" t="str">
        <f t="shared" si="4"/>
        <v>附带14点火属性</v>
      </c>
    </row>
    <row r="138" spans="2:6" x14ac:dyDescent="0.2">
      <c r="B138" s="1" t="str">
        <f>B137</f>
        <v>武器H6</v>
      </c>
      <c r="C138" s="1" t="s">
        <v>1382</v>
      </c>
      <c r="D138" s="1" t="b">
        <f ca="1">IF(OR(B138=weaponshowbuff,B138=drop1showbuff),TRUE,FALSE)</f>
        <v>0</v>
      </c>
      <c r="E138" s="1" t="str">
        <f ca="1">IF(D138,COUNTIFS(D$3:D138,TRUE),"")</f>
        <v/>
      </c>
      <c r="F138" s="1" t="str">
        <f t="shared" si="4"/>
        <v>附带14点暗属性</v>
      </c>
    </row>
    <row r="139" spans="2:6" x14ac:dyDescent="0.2">
      <c r="B139" s="37" t="s">
        <v>1422</v>
      </c>
      <c r="C139" s="1" t="s">
        <v>1424</v>
      </c>
      <c r="D139" s="1" t="b">
        <f ca="1">IF(OR(B139=weaponshowbuff,B139=drop1showbuff),TRUE,FALSE)</f>
        <v>0</v>
      </c>
      <c r="E139" s="1" t="str">
        <f ca="1">IF(D139,COUNTIFS(D$3:D139,TRUE),"")</f>
        <v/>
      </c>
      <c r="F139" s="1" t="str">
        <f t="shared" si="4"/>
        <v>附带15点火属性</v>
      </c>
    </row>
    <row r="140" spans="2:6" x14ac:dyDescent="0.2">
      <c r="B140" s="1" t="str">
        <f>B139</f>
        <v>武器H7</v>
      </c>
      <c r="C140" s="1" t="s">
        <v>1425</v>
      </c>
      <c r="D140" s="1" t="b">
        <f ca="1">IF(OR(B140=weaponshowbuff,B140=drop1showbuff),TRUE,FALSE)</f>
        <v>0</v>
      </c>
      <c r="E140" s="1" t="str">
        <f ca="1">IF(D140,COUNTIFS(D$3:D140,TRUE),"")</f>
        <v/>
      </c>
      <c r="F140" s="1" t="str">
        <f t="shared" si="4"/>
        <v>附带15点暗属性</v>
      </c>
    </row>
    <row r="141" spans="2:6" x14ac:dyDescent="0.2">
      <c r="B141" s="37" t="s">
        <v>1423</v>
      </c>
      <c r="C141" s="1" t="s">
        <v>1426</v>
      </c>
      <c r="D141" s="1" t="b">
        <f ca="1">IF(OR(B141=weaponshowbuff,B141=drop1showbuff),TRUE,FALSE)</f>
        <v>0</v>
      </c>
      <c r="E141" s="1" t="str">
        <f ca="1">IF(D141,COUNTIFS(D$3:D141,TRUE),"")</f>
        <v/>
      </c>
      <c r="F141" s="1" t="str">
        <f t="shared" si="4"/>
        <v>附带16点火属性</v>
      </c>
    </row>
    <row r="142" spans="2:6" x14ac:dyDescent="0.2">
      <c r="B142" s="1" t="str">
        <f>B141</f>
        <v>武器H8</v>
      </c>
      <c r="C142" s="1" t="s">
        <v>1427</v>
      </c>
      <c r="D142" s="1" t="b">
        <f ca="1">IF(OR(B142=weaponshowbuff,B142=drop1showbuff),TRUE,FALSE)</f>
        <v>0</v>
      </c>
      <c r="E142" s="1" t="str">
        <f ca="1">IF(D142,COUNTIFS(D$3:D142,TRUE),"")</f>
        <v/>
      </c>
      <c r="F142" s="1" t="str">
        <f t="shared" si="4"/>
        <v>附带16点暗属性</v>
      </c>
    </row>
    <row r="143" spans="2:6" x14ac:dyDescent="0.2">
      <c r="B143" s="37" t="str">
        <f>"挂饰"&amp;MID(B3,3,5)</f>
        <v>挂饰A1</v>
      </c>
      <c r="C143" s="37" t="s">
        <v>1431</v>
      </c>
      <c r="D143" s="1" t="b">
        <f ca="1">IF(OR(B143=weaponshowbuff,B143=drop1showbuff),TRUE,FALSE)</f>
        <v>0</v>
      </c>
      <c r="E143" s="1" t="str">
        <f ca="1">IF(D143,COUNTIFS(D$3:D143,TRUE),"")</f>
        <v/>
      </c>
      <c r="F143" s="1" t="str">
        <f t="shared" si="4"/>
        <v>增加5点命中</v>
      </c>
    </row>
    <row r="144" spans="2:6" x14ac:dyDescent="0.2">
      <c r="B144" s="37" t="str">
        <f t="shared" ref="B144:B207" si="5">"挂饰"&amp;MID(B4,3,5)</f>
        <v>挂饰A1</v>
      </c>
      <c r="C144" s="37" t="s">
        <v>1432</v>
      </c>
      <c r="D144" s="1" t="b">
        <f ca="1">IF(OR(B144=weaponshowbuff,B144=drop1showbuff),TRUE,FALSE)</f>
        <v>0</v>
      </c>
      <c r="E144" s="1" t="str">
        <f ca="1">IF(D144,COUNTIFS(D$3:D144,TRUE),"")</f>
        <v/>
      </c>
      <c r="F144" s="1" t="str">
        <f t="shared" si="4"/>
        <v>增加5点闪避</v>
      </c>
    </row>
    <row r="145" spans="2:6" x14ac:dyDescent="0.2">
      <c r="B145" s="37" t="str">
        <f t="shared" si="5"/>
        <v>挂饰A2</v>
      </c>
      <c r="C145" s="37" t="s">
        <v>1433</v>
      </c>
      <c r="D145" s="1" t="b">
        <f ca="1">IF(OR(B145=weaponshowbuff,B145=drop1showbuff),TRUE,FALSE)</f>
        <v>0</v>
      </c>
      <c r="E145" s="1" t="str">
        <f ca="1">IF(D145,COUNTIFS(D$3:D145,TRUE),"")</f>
        <v/>
      </c>
      <c r="F145" s="1" t="str">
        <f t="shared" si="4"/>
        <v>增加6点命中</v>
      </c>
    </row>
    <row r="146" spans="2:6" x14ac:dyDescent="0.2">
      <c r="B146" s="37" t="str">
        <f t="shared" si="5"/>
        <v>挂饰A2</v>
      </c>
      <c r="C146" s="37" t="s">
        <v>1434</v>
      </c>
      <c r="D146" s="1" t="b">
        <f ca="1">IF(OR(B146=weaponshowbuff,B146=drop1showbuff),TRUE,FALSE)</f>
        <v>0</v>
      </c>
      <c r="E146" s="1" t="str">
        <f ca="1">IF(D146,COUNTIFS(D$3:D146,TRUE),"")</f>
        <v/>
      </c>
      <c r="F146" s="1" t="str">
        <f t="shared" si="4"/>
        <v>增加6点闪避</v>
      </c>
    </row>
    <row r="147" spans="2:6" x14ac:dyDescent="0.2">
      <c r="B147" s="37" t="str">
        <f t="shared" si="5"/>
        <v>挂饰A3</v>
      </c>
      <c r="C147" s="37" t="s">
        <v>1435</v>
      </c>
      <c r="D147" s="1" t="b">
        <f ca="1">IF(OR(B147=weaponshowbuff,B147=drop1showbuff),TRUE,FALSE)</f>
        <v>0</v>
      </c>
      <c r="E147" s="1" t="str">
        <f ca="1">IF(D147,COUNTIFS(D$3:D147,TRUE),"")</f>
        <v/>
      </c>
      <c r="F147" s="1" t="str">
        <f t="shared" si="4"/>
        <v>增加7点命中</v>
      </c>
    </row>
    <row r="148" spans="2:6" x14ac:dyDescent="0.2">
      <c r="B148" s="37" t="str">
        <f t="shared" si="5"/>
        <v>挂饰A3</v>
      </c>
      <c r="C148" s="37" t="s">
        <v>1436</v>
      </c>
      <c r="D148" s="1" t="b">
        <f ca="1">IF(OR(B148=weaponshowbuff,B148=drop1showbuff),TRUE,FALSE)</f>
        <v>0</v>
      </c>
      <c r="E148" s="1" t="str">
        <f ca="1">IF(D148,COUNTIFS(D$3:D148,TRUE),"")</f>
        <v/>
      </c>
      <c r="F148" s="1" t="str">
        <f t="shared" si="4"/>
        <v>增加7点闪避</v>
      </c>
    </row>
    <row r="149" spans="2:6" x14ac:dyDescent="0.2">
      <c r="B149" s="37" t="str">
        <f t="shared" si="5"/>
        <v>挂饰A4</v>
      </c>
      <c r="C149" s="37" t="s">
        <v>1437</v>
      </c>
      <c r="D149" s="1" t="b">
        <f ca="1">IF(OR(B149=weaponshowbuff,B149=drop1showbuff),TRUE,FALSE)</f>
        <v>0</v>
      </c>
      <c r="E149" s="1" t="str">
        <f ca="1">IF(D149,COUNTIFS(D$3:D149,TRUE),"")</f>
        <v/>
      </c>
      <c r="F149" s="1" t="str">
        <f t="shared" si="4"/>
        <v>增加8点命中</v>
      </c>
    </row>
    <row r="150" spans="2:6" x14ac:dyDescent="0.2">
      <c r="B150" s="37" t="str">
        <f t="shared" si="5"/>
        <v>挂饰A4</v>
      </c>
      <c r="C150" s="37" t="s">
        <v>1438</v>
      </c>
      <c r="D150" s="1" t="b">
        <f ca="1">IF(OR(B150=weaponshowbuff,B150=drop1showbuff),TRUE,FALSE)</f>
        <v>0</v>
      </c>
      <c r="E150" s="1" t="str">
        <f ca="1">IF(D150,COUNTIFS(D$3:D150,TRUE),"")</f>
        <v/>
      </c>
      <c r="F150" s="1" t="str">
        <f t="shared" si="4"/>
        <v>增加8点闪避</v>
      </c>
    </row>
    <row r="151" spans="2:6" x14ac:dyDescent="0.2">
      <c r="B151" s="37" t="str">
        <f t="shared" si="5"/>
        <v>挂饰A5</v>
      </c>
      <c r="C151" s="37" t="s">
        <v>1439</v>
      </c>
      <c r="D151" s="1" t="b">
        <f ca="1">IF(OR(B151=weaponshowbuff,B151=drop1showbuff),TRUE,FALSE)</f>
        <v>0</v>
      </c>
      <c r="E151" s="1" t="str">
        <f ca="1">IF(D151,COUNTIFS(D$3:D151,TRUE),"")</f>
        <v/>
      </c>
      <c r="F151" s="1" t="str">
        <f t="shared" si="4"/>
        <v>增加9点命中</v>
      </c>
    </row>
    <row r="152" spans="2:6" x14ac:dyDescent="0.2">
      <c r="B152" s="37" t="str">
        <f t="shared" si="5"/>
        <v>挂饰A5</v>
      </c>
      <c r="C152" s="37" t="s">
        <v>1440</v>
      </c>
      <c r="D152" s="1" t="b">
        <f ca="1">IF(OR(B152=weaponshowbuff,B152=drop1showbuff),TRUE,FALSE)</f>
        <v>0</v>
      </c>
      <c r="E152" s="1" t="str">
        <f ca="1">IF(D152,COUNTIFS(D$3:D152,TRUE),"")</f>
        <v/>
      </c>
      <c r="F152" s="1" t="str">
        <f t="shared" si="4"/>
        <v>增加9点闪避</v>
      </c>
    </row>
    <row r="153" spans="2:6" x14ac:dyDescent="0.2">
      <c r="B153" s="37" t="str">
        <f t="shared" si="5"/>
        <v>挂饰A6</v>
      </c>
      <c r="C153" s="37" t="s">
        <v>1441</v>
      </c>
      <c r="D153" s="1" t="b">
        <f ca="1">IF(OR(B153=weaponshowbuff,B153=drop1showbuff),TRUE,FALSE)</f>
        <v>0</v>
      </c>
      <c r="E153" s="1" t="str">
        <f ca="1">IF(D153,COUNTIFS(D$3:D153,TRUE),"")</f>
        <v/>
      </c>
      <c r="F153" s="1" t="str">
        <f t="shared" si="4"/>
        <v>增加10点命中</v>
      </c>
    </row>
    <row r="154" spans="2:6" x14ac:dyDescent="0.2">
      <c r="B154" s="37" t="str">
        <f t="shared" si="5"/>
        <v>挂饰A6</v>
      </c>
      <c r="C154" s="37" t="s">
        <v>1442</v>
      </c>
      <c r="D154" s="1" t="b">
        <f ca="1">IF(OR(B154=weaponshowbuff,B154=drop1showbuff),TRUE,FALSE)</f>
        <v>0</v>
      </c>
      <c r="E154" s="1" t="str">
        <f ca="1">IF(D154,COUNTIFS(D$3:D154,TRUE),"")</f>
        <v/>
      </c>
      <c r="F154" s="1" t="str">
        <f t="shared" si="4"/>
        <v>增加10点闪避</v>
      </c>
    </row>
    <row r="155" spans="2:6" x14ac:dyDescent="0.2">
      <c r="B155" s="37" t="str">
        <f t="shared" si="5"/>
        <v>挂饰A7</v>
      </c>
      <c r="C155" s="37" t="s">
        <v>1443</v>
      </c>
      <c r="D155" s="1" t="b">
        <f ca="1">IF(OR(B155=weaponshowbuff,B155=drop1showbuff),TRUE,FALSE)</f>
        <v>0</v>
      </c>
      <c r="E155" s="1" t="str">
        <f ca="1">IF(D155,COUNTIFS(D$3:D155,TRUE),"")</f>
        <v/>
      </c>
      <c r="F155" s="1" t="str">
        <f t="shared" si="4"/>
        <v>增加11点命中</v>
      </c>
    </row>
    <row r="156" spans="2:6" x14ac:dyDescent="0.2">
      <c r="B156" s="37" t="str">
        <f t="shared" si="5"/>
        <v>挂饰A7</v>
      </c>
      <c r="C156" s="37" t="s">
        <v>1444</v>
      </c>
      <c r="D156" s="1" t="b">
        <f ca="1">IF(OR(B156=weaponshowbuff,B156=drop1showbuff),TRUE,FALSE)</f>
        <v>0</v>
      </c>
      <c r="E156" s="1" t="str">
        <f ca="1">IF(D156,COUNTIFS(D$3:D156,TRUE),"")</f>
        <v/>
      </c>
      <c r="F156" s="1" t="str">
        <f t="shared" si="4"/>
        <v>增加11点闪避</v>
      </c>
    </row>
    <row r="157" spans="2:6" x14ac:dyDescent="0.2">
      <c r="B157" s="37" t="str">
        <f t="shared" si="5"/>
        <v>挂饰A2</v>
      </c>
      <c r="C157" s="37" t="s">
        <v>1445</v>
      </c>
      <c r="D157" s="1" t="b">
        <f ca="1">IF(OR(B157=weaponshowbuff,B157=drop1showbuff),TRUE,FALSE)</f>
        <v>0</v>
      </c>
      <c r="E157" s="1" t="str">
        <f ca="1">IF(D157,COUNTIFS(D$3:D157,TRUE),"")</f>
        <v/>
      </c>
      <c r="F157" s="1" t="str">
        <f t="shared" si="4"/>
        <v>增加12点命中</v>
      </c>
    </row>
    <row r="158" spans="2:6" x14ac:dyDescent="0.2">
      <c r="B158" s="37" t="str">
        <f t="shared" si="5"/>
        <v>挂饰A2</v>
      </c>
      <c r="C158" s="37" t="s">
        <v>1446</v>
      </c>
      <c r="D158" s="1" t="b">
        <f ca="1">IF(OR(B158=weaponshowbuff,B158=drop1showbuff),TRUE,FALSE)</f>
        <v>0</v>
      </c>
      <c r="E158" s="1" t="str">
        <f ca="1">IF(D158,COUNTIFS(D$3:D158,TRUE),"")</f>
        <v/>
      </c>
      <c r="F158" s="1" t="str">
        <f t="shared" si="4"/>
        <v>增加12点闪避</v>
      </c>
    </row>
    <row r="159" spans="2:6" x14ac:dyDescent="0.2">
      <c r="B159" s="37" t="str">
        <f t="shared" si="5"/>
        <v>挂饰A3</v>
      </c>
      <c r="C159" s="37" t="s">
        <v>1447</v>
      </c>
      <c r="D159" s="1" t="b">
        <f ca="1">IF(OR(B159=weaponshowbuff,B159=drop1showbuff),TRUE,FALSE)</f>
        <v>0</v>
      </c>
      <c r="E159" s="1" t="str">
        <f ca="1">IF(D159,COUNTIFS(D$3:D159,TRUE),"")</f>
        <v/>
      </c>
      <c r="F159" s="1" t="str">
        <f t="shared" si="4"/>
        <v>增加13点命中</v>
      </c>
    </row>
    <row r="160" spans="2:6" x14ac:dyDescent="0.2">
      <c r="B160" s="37" t="str">
        <f t="shared" si="5"/>
        <v>挂饰A3</v>
      </c>
      <c r="C160" s="37" t="s">
        <v>1448</v>
      </c>
      <c r="D160" s="1" t="b">
        <f ca="1">IF(OR(B160=weaponshowbuff,B160=drop1showbuff),TRUE,FALSE)</f>
        <v>0</v>
      </c>
      <c r="E160" s="1" t="str">
        <f ca="1">IF(D160,COUNTIFS(D$3:D160,TRUE),"")</f>
        <v/>
      </c>
      <c r="F160" s="1" t="str">
        <f t="shared" si="4"/>
        <v>增加13点闪避</v>
      </c>
    </row>
    <row r="161" spans="2:6" x14ac:dyDescent="0.2">
      <c r="B161" s="37" t="str">
        <f t="shared" si="5"/>
        <v>挂饰A4</v>
      </c>
      <c r="C161" s="37" t="s">
        <v>1449</v>
      </c>
      <c r="D161" s="1" t="b">
        <f ca="1">IF(OR(B161=weaponshowbuff,B161=drop1showbuff),TRUE,FALSE)</f>
        <v>0</v>
      </c>
      <c r="E161" s="1" t="str">
        <f ca="1">IF(D161,COUNTIFS(D$3:D161,TRUE),"")</f>
        <v/>
      </c>
      <c r="F161" s="1" t="str">
        <f t="shared" si="4"/>
        <v>增加14点命中</v>
      </c>
    </row>
    <row r="162" spans="2:6" x14ac:dyDescent="0.2">
      <c r="B162" s="37" t="str">
        <f t="shared" si="5"/>
        <v>挂饰A4</v>
      </c>
      <c r="C162" s="37" t="s">
        <v>1450</v>
      </c>
      <c r="D162" s="1" t="b">
        <f ca="1">IF(OR(B162=weaponshowbuff,B162=drop1showbuff),TRUE,FALSE)</f>
        <v>0</v>
      </c>
      <c r="E162" s="1" t="str">
        <f ca="1">IF(D162,COUNTIFS(D$3:D162,TRUE),"")</f>
        <v/>
      </c>
      <c r="F162" s="1" t="str">
        <f t="shared" si="4"/>
        <v>增加14点闪避</v>
      </c>
    </row>
    <row r="163" spans="2:6" x14ac:dyDescent="0.2">
      <c r="B163" s="37" t="str">
        <f t="shared" si="5"/>
        <v>挂饰A5</v>
      </c>
      <c r="C163" s="37" t="s">
        <v>1451</v>
      </c>
      <c r="D163" s="1" t="b">
        <f ca="1">IF(OR(B163=weaponshowbuff,B163=drop1showbuff),TRUE,FALSE)</f>
        <v>0</v>
      </c>
      <c r="E163" s="1" t="str">
        <f ca="1">IF(D163,COUNTIFS(D$3:D163,TRUE),"")</f>
        <v/>
      </c>
      <c r="F163" s="1" t="str">
        <f t="shared" si="4"/>
        <v>增加15点命中</v>
      </c>
    </row>
    <row r="164" spans="2:6" x14ac:dyDescent="0.2">
      <c r="B164" s="37" t="str">
        <f t="shared" si="5"/>
        <v>挂饰A5</v>
      </c>
      <c r="C164" s="37" t="s">
        <v>1452</v>
      </c>
      <c r="D164" s="1" t="b">
        <f ca="1">IF(OR(B164=weaponshowbuff,B164=drop1showbuff),TRUE,FALSE)</f>
        <v>0</v>
      </c>
      <c r="E164" s="1" t="str">
        <f ca="1">IF(D164,COUNTIFS(D$3:D164,TRUE),"")</f>
        <v/>
      </c>
      <c r="F164" s="1" t="str">
        <f t="shared" si="4"/>
        <v>增加15点闪避</v>
      </c>
    </row>
    <row r="165" spans="2:6" x14ac:dyDescent="0.2">
      <c r="B165" s="37" t="str">
        <f t="shared" si="5"/>
        <v>挂饰A6</v>
      </c>
      <c r="C165" s="37" t="s">
        <v>1453</v>
      </c>
      <c r="D165" s="1" t="b">
        <f ca="1">IF(OR(B165=weaponshowbuff,B165=drop1showbuff),TRUE,FALSE)</f>
        <v>0</v>
      </c>
      <c r="E165" s="1" t="str">
        <f ca="1">IF(D165,COUNTIFS(D$3:D165,TRUE),"")</f>
        <v/>
      </c>
      <c r="F165" s="1" t="str">
        <f t="shared" si="4"/>
        <v>增加16点命中</v>
      </c>
    </row>
    <row r="166" spans="2:6" x14ac:dyDescent="0.2">
      <c r="B166" s="37" t="str">
        <f t="shared" si="5"/>
        <v>挂饰A6</v>
      </c>
      <c r="C166" s="37" t="s">
        <v>1454</v>
      </c>
      <c r="D166" s="1" t="b">
        <f ca="1">IF(OR(B166=weaponshowbuff,B166=drop1showbuff),TRUE,FALSE)</f>
        <v>0</v>
      </c>
      <c r="E166" s="1" t="str">
        <f ca="1">IF(D166,COUNTIFS(D$3:D166,TRUE),"")</f>
        <v/>
      </c>
      <c r="F166" s="1" t="str">
        <f t="shared" si="4"/>
        <v>增加16点闪避</v>
      </c>
    </row>
    <row r="167" spans="2:6" x14ac:dyDescent="0.2">
      <c r="B167" s="37" t="str">
        <f t="shared" si="5"/>
        <v>挂饰A7</v>
      </c>
      <c r="C167" s="37" t="s">
        <v>1455</v>
      </c>
      <c r="D167" s="1" t="b">
        <f ca="1">IF(OR(B167=weaponshowbuff,B167=drop1showbuff),TRUE,FALSE)</f>
        <v>0</v>
      </c>
      <c r="E167" s="1" t="str">
        <f ca="1">IF(D167,COUNTIFS(D$3:D167,TRUE),"")</f>
        <v/>
      </c>
      <c r="F167" s="1" t="str">
        <f t="shared" si="4"/>
        <v>增加17点命中</v>
      </c>
    </row>
    <row r="168" spans="2:6" x14ac:dyDescent="0.2">
      <c r="B168" s="37" t="str">
        <f t="shared" si="5"/>
        <v>挂饰A7</v>
      </c>
      <c r="C168" s="37" t="s">
        <v>1456</v>
      </c>
      <c r="D168" s="1" t="b">
        <f ca="1">IF(OR(B168=weaponshowbuff,B168=drop1showbuff),TRUE,FALSE)</f>
        <v>0</v>
      </c>
      <c r="E168" s="1" t="str">
        <f ca="1">IF(D168,COUNTIFS(D$3:D168,TRUE),"")</f>
        <v/>
      </c>
      <c r="F168" s="1" t="str">
        <f t="shared" si="4"/>
        <v>增加17点闪避</v>
      </c>
    </row>
    <row r="169" spans="2:6" x14ac:dyDescent="0.2">
      <c r="B169" s="37" t="str">
        <f t="shared" si="5"/>
        <v>挂饰A8</v>
      </c>
      <c r="C169" s="37" t="s">
        <v>1457</v>
      </c>
      <c r="D169" s="1" t="b">
        <f ca="1">IF(OR(B169=weaponshowbuff,B169=drop1showbuff),TRUE,FALSE)</f>
        <v>0</v>
      </c>
      <c r="E169" s="1" t="str">
        <f ca="1">IF(D169,COUNTIFS(D$3:D169,TRUE),"")</f>
        <v/>
      </c>
      <c r="F169" s="1" t="str">
        <f t="shared" si="4"/>
        <v>增加18点命中</v>
      </c>
    </row>
    <row r="170" spans="2:6" x14ac:dyDescent="0.2">
      <c r="B170" s="37" t="str">
        <f t="shared" si="5"/>
        <v>挂饰A8</v>
      </c>
      <c r="C170" s="37" t="s">
        <v>1458</v>
      </c>
      <c r="D170" s="1" t="b">
        <f ca="1">IF(OR(B170=weaponshowbuff,B170=drop1showbuff),TRUE,FALSE)</f>
        <v>0</v>
      </c>
      <c r="E170" s="1" t="str">
        <f ca="1">IF(D170,COUNTIFS(D$3:D170,TRUE),"")</f>
        <v/>
      </c>
      <c r="F170" s="1" t="str">
        <f t="shared" si="4"/>
        <v>增加18点闪避</v>
      </c>
    </row>
    <row r="171" spans="2:6" x14ac:dyDescent="0.2">
      <c r="B171" s="37" t="str">
        <f t="shared" si="5"/>
        <v>挂饰B1</v>
      </c>
      <c r="C171" s="37" t="s">
        <v>1459</v>
      </c>
      <c r="D171" s="1" t="b">
        <f ca="1">IF(OR(B171=weaponshowbuff,B171=drop1showbuff),TRUE,FALSE)</f>
        <v>0</v>
      </c>
      <c r="E171" s="1" t="str">
        <f ca="1">IF(D171,COUNTIFS(D$3:D171,TRUE),"")</f>
        <v/>
      </c>
      <c r="F171" s="1" t="str">
        <f t="shared" si="4"/>
        <v>增加19点命中</v>
      </c>
    </row>
    <row r="172" spans="2:6" x14ac:dyDescent="0.2">
      <c r="B172" s="37" t="str">
        <f t="shared" si="5"/>
        <v>挂饰B1</v>
      </c>
      <c r="C172" s="37" t="s">
        <v>1460</v>
      </c>
      <c r="D172" s="1" t="b">
        <f ca="1">IF(OR(B172=weaponshowbuff,B172=drop1showbuff),TRUE,FALSE)</f>
        <v>0</v>
      </c>
      <c r="E172" s="1" t="str">
        <f ca="1">IF(D172,COUNTIFS(D$3:D172,TRUE),"")</f>
        <v/>
      </c>
      <c r="F172" s="1" t="str">
        <f t="shared" si="4"/>
        <v>增加19点闪避</v>
      </c>
    </row>
    <row r="173" spans="2:6" x14ac:dyDescent="0.2">
      <c r="B173" s="37" t="str">
        <f t="shared" si="5"/>
        <v>挂饰B2</v>
      </c>
      <c r="C173" s="37" t="s">
        <v>1461</v>
      </c>
      <c r="D173" s="1" t="b">
        <f ca="1">IF(OR(B173=weaponshowbuff,B173=drop1showbuff),TRUE,FALSE)</f>
        <v>0</v>
      </c>
      <c r="E173" s="1" t="str">
        <f ca="1">IF(D173,COUNTIFS(D$3:D173,TRUE),"")</f>
        <v/>
      </c>
      <c r="F173" s="1" t="str">
        <f t="shared" si="4"/>
        <v>增加20点命中</v>
      </c>
    </row>
    <row r="174" spans="2:6" x14ac:dyDescent="0.2">
      <c r="B174" s="37" t="str">
        <f t="shared" si="5"/>
        <v>挂饰B2</v>
      </c>
      <c r="C174" s="37" t="s">
        <v>1462</v>
      </c>
      <c r="D174" s="1" t="b">
        <f ca="1">IF(OR(B174=weaponshowbuff,B174=drop1showbuff),TRUE,FALSE)</f>
        <v>0</v>
      </c>
      <c r="E174" s="1" t="str">
        <f ca="1">IF(D174,COUNTIFS(D$3:D174,TRUE),"")</f>
        <v/>
      </c>
      <c r="F174" s="1" t="str">
        <f t="shared" si="4"/>
        <v>增加20点闪避</v>
      </c>
    </row>
    <row r="175" spans="2:6" x14ac:dyDescent="0.2">
      <c r="B175" s="37" t="str">
        <f t="shared" si="5"/>
        <v>挂饰B3</v>
      </c>
      <c r="C175" s="37" t="s">
        <v>1463</v>
      </c>
      <c r="D175" s="1" t="b">
        <f ca="1">IF(OR(B175=weaponshowbuff,B175=drop1showbuff),TRUE,FALSE)</f>
        <v>0</v>
      </c>
      <c r="E175" s="1" t="str">
        <f ca="1">IF(D175,COUNTIFS(D$3:D175,TRUE),"")</f>
        <v/>
      </c>
      <c r="F175" s="1" t="str">
        <f t="shared" si="4"/>
        <v>增加21点命中</v>
      </c>
    </row>
    <row r="176" spans="2:6" x14ac:dyDescent="0.2">
      <c r="B176" s="37" t="str">
        <f t="shared" si="5"/>
        <v>挂饰B3</v>
      </c>
      <c r="C176" s="37" t="s">
        <v>1464</v>
      </c>
      <c r="D176" s="1" t="b">
        <f ca="1">IF(OR(B176=weaponshowbuff,B176=drop1showbuff),TRUE,FALSE)</f>
        <v>0</v>
      </c>
      <c r="E176" s="1" t="str">
        <f ca="1">IF(D176,COUNTIFS(D$3:D176,TRUE),"")</f>
        <v/>
      </c>
      <c r="F176" s="1" t="str">
        <f t="shared" si="4"/>
        <v>增加21点闪避</v>
      </c>
    </row>
    <row r="177" spans="2:6" x14ac:dyDescent="0.2">
      <c r="B177" s="37" t="str">
        <f t="shared" si="5"/>
        <v>挂饰B4</v>
      </c>
      <c r="C177" s="37" t="s">
        <v>1465</v>
      </c>
      <c r="D177" s="1" t="b">
        <f ca="1">IF(OR(B177=weaponshowbuff,B177=drop1showbuff),TRUE,FALSE)</f>
        <v>0</v>
      </c>
      <c r="E177" s="1" t="str">
        <f ca="1">IF(D177,COUNTIFS(D$3:D177,TRUE),"")</f>
        <v/>
      </c>
      <c r="F177" s="1" t="str">
        <f t="shared" si="4"/>
        <v>增加22点命中</v>
      </c>
    </row>
    <row r="178" spans="2:6" x14ac:dyDescent="0.2">
      <c r="B178" s="37" t="str">
        <f t="shared" si="5"/>
        <v>挂饰B4</v>
      </c>
      <c r="C178" s="37" t="s">
        <v>1466</v>
      </c>
      <c r="D178" s="1" t="b">
        <f ca="1">IF(OR(B178=weaponshowbuff,B178=drop1showbuff),TRUE,FALSE)</f>
        <v>0</v>
      </c>
      <c r="E178" s="1" t="str">
        <f ca="1">IF(D178,COUNTIFS(D$3:D178,TRUE),"")</f>
        <v/>
      </c>
      <c r="F178" s="1" t="str">
        <f t="shared" si="4"/>
        <v>增加22点闪避</v>
      </c>
    </row>
    <row r="179" spans="2:6" x14ac:dyDescent="0.2">
      <c r="B179" s="37" t="str">
        <f t="shared" si="5"/>
        <v>挂饰B5</v>
      </c>
      <c r="C179" s="37" t="s">
        <v>1467</v>
      </c>
      <c r="D179" s="1" t="b">
        <f ca="1">IF(OR(B179=weaponshowbuff,B179=drop1showbuff),TRUE,FALSE)</f>
        <v>0</v>
      </c>
      <c r="E179" s="1" t="str">
        <f ca="1">IF(D179,COUNTIFS(D$3:D179,TRUE),"")</f>
        <v/>
      </c>
      <c r="F179" s="1" t="str">
        <f t="shared" si="4"/>
        <v>增加23点命中</v>
      </c>
    </row>
    <row r="180" spans="2:6" x14ac:dyDescent="0.2">
      <c r="B180" s="37" t="str">
        <f t="shared" si="5"/>
        <v>挂饰B5</v>
      </c>
      <c r="C180" s="37" t="s">
        <v>1468</v>
      </c>
      <c r="D180" s="1" t="b">
        <f ca="1">IF(OR(B180=weaponshowbuff,B180=drop1showbuff),TRUE,FALSE)</f>
        <v>0</v>
      </c>
      <c r="E180" s="1" t="str">
        <f ca="1">IF(D180,COUNTIFS(D$3:D180,TRUE),"")</f>
        <v/>
      </c>
      <c r="F180" s="1" t="str">
        <f t="shared" si="4"/>
        <v>增加23点闪避</v>
      </c>
    </row>
    <row r="181" spans="2:6" x14ac:dyDescent="0.2">
      <c r="B181" s="37" t="str">
        <f t="shared" si="5"/>
        <v>挂饰B6</v>
      </c>
      <c r="C181" s="37" t="s">
        <v>1469</v>
      </c>
      <c r="D181" s="1" t="b">
        <f ca="1">IF(OR(B181=weaponshowbuff,B181=drop1showbuff),TRUE,FALSE)</f>
        <v>0</v>
      </c>
      <c r="E181" s="1" t="str">
        <f ca="1">IF(D181,COUNTIFS(D$3:D181,TRUE),"")</f>
        <v/>
      </c>
      <c r="F181" s="1" t="str">
        <f t="shared" si="4"/>
        <v>增加24点命中</v>
      </c>
    </row>
    <row r="182" spans="2:6" x14ac:dyDescent="0.2">
      <c r="B182" s="37" t="str">
        <f t="shared" si="5"/>
        <v>挂饰B6</v>
      </c>
      <c r="C182" s="37" t="s">
        <v>1470</v>
      </c>
      <c r="D182" s="1" t="b">
        <f ca="1">IF(OR(B182=weaponshowbuff,B182=drop1showbuff),TRUE,FALSE)</f>
        <v>0</v>
      </c>
      <c r="E182" s="1" t="str">
        <f ca="1">IF(D182,COUNTIFS(D$3:D182,TRUE),"")</f>
        <v/>
      </c>
      <c r="F182" s="1" t="str">
        <f t="shared" si="4"/>
        <v>增加24点闪避</v>
      </c>
    </row>
    <row r="183" spans="2:6" x14ac:dyDescent="0.2">
      <c r="B183" s="37" t="str">
        <f t="shared" si="5"/>
        <v>挂饰B7</v>
      </c>
      <c r="C183" s="37" t="s">
        <v>1471</v>
      </c>
      <c r="D183" s="1" t="b">
        <f ca="1">IF(OR(B183=weaponshowbuff,B183=drop1showbuff),TRUE,FALSE)</f>
        <v>0</v>
      </c>
      <c r="E183" s="1" t="str">
        <f ca="1">IF(D183,COUNTIFS(D$3:D183,TRUE),"")</f>
        <v/>
      </c>
      <c r="F183" s="1" t="str">
        <f t="shared" si="4"/>
        <v>增加25点命中</v>
      </c>
    </row>
    <row r="184" spans="2:6" x14ac:dyDescent="0.2">
      <c r="B184" s="37" t="str">
        <f t="shared" si="5"/>
        <v>挂饰B7</v>
      </c>
      <c r="C184" s="37" t="s">
        <v>1472</v>
      </c>
      <c r="D184" s="1" t="b">
        <f ca="1">IF(OR(B184=weaponshowbuff,B184=drop1showbuff),TRUE,FALSE)</f>
        <v>0</v>
      </c>
      <c r="E184" s="1" t="str">
        <f ca="1">IF(D184,COUNTIFS(D$3:D184,TRUE),"")</f>
        <v/>
      </c>
      <c r="F184" s="1" t="str">
        <f t="shared" si="4"/>
        <v>增加25点闪避</v>
      </c>
    </row>
    <row r="185" spans="2:6" x14ac:dyDescent="0.2">
      <c r="B185" s="37" t="str">
        <f t="shared" si="5"/>
        <v>挂饰B8</v>
      </c>
      <c r="C185" s="37" t="s">
        <v>1473</v>
      </c>
      <c r="D185" s="1" t="b">
        <f ca="1">IF(OR(B185=weaponshowbuff,B185=drop1showbuff),TRUE,FALSE)</f>
        <v>0</v>
      </c>
      <c r="E185" s="1" t="str">
        <f ca="1">IF(D185,COUNTIFS(D$3:D185,TRUE),"")</f>
        <v/>
      </c>
      <c r="F185" s="1" t="str">
        <f t="shared" si="4"/>
        <v>增加26点命中</v>
      </c>
    </row>
    <row r="186" spans="2:6" x14ac:dyDescent="0.2">
      <c r="B186" s="37" t="str">
        <f t="shared" si="5"/>
        <v>挂饰B8</v>
      </c>
      <c r="C186" s="37" t="s">
        <v>1474</v>
      </c>
      <c r="D186" s="1" t="b">
        <f ca="1">IF(OR(B186=weaponshowbuff,B186=drop1showbuff),TRUE,FALSE)</f>
        <v>0</v>
      </c>
      <c r="E186" s="1" t="str">
        <f ca="1">IF(D186,COUNTIFS(D$3:D186,TRUE),"")</f>
        <v/>
      </c>
      <c r="F186" s="1" t="str">
        <f t="shared" si="4"/>
        <v>增加26点闪避</v>
      </c>
    </row>
    <row r="187" spans="2:6" x14ac:dyDescent="0.2">
      <c r="B187" s="37" t="str">
        <f t="shared" si="5"/>
        <v>挂饰C1</v>
      </c>
      <c r="C187" s="37" t="s">
        <v>1475</v>
      </c>
      <c r="D187" s="1" t="b">
        <f ca="1">IF(OR(B187=weaponshowbuff,B187=drop1showbuff),TRUE,FALSE)</f>
        <v>0</v>
      </c>
      <c r="E187" s="1" t="str">
        <f ca="1">IF(D187,COUNTIFS(D$3:D187,TRUE),"")</f>
        <v/>
      </c>
      <c r="F187" s="1" t="str">
        <f t="shared" si="4"/>
        <v>增加27点命中</v>
      </c>
    </row>
    <row r="188" spans="2:6" x14ac:dyDescent="0.2">
      <c r="B188" s="37" t="str">
        <f t="shared" si="5"/>
        <v>挂饰C1</v>
      </c>
      <c r="C188" s="37" t="s">
        <v>1476</v>
      </c>
      <c r="D188" s="1" t="b">
        <f ca="1">IF(OR(B188=weaponshowbuff,B188=drop1showbuff),TRUE,FALSE)</f>
        <v>0</v>
      </c>
      <c r="E188" s="1" t="str">
        <f ca="1">IF(D188,COUNTIFS(D$3:D188,TRUE),"")</f>
        <v/>
      </c>
      <c r="F188" s="1" t="str">
        <f t="shared" si="4"/>
        <v>增加27点闪避</v>
      </c>
    </row>
    <row r="189" spans="2:6" x14ac:dyDescent="0.2">
      <c r="B189" s="37" t="str">
        <f t="shared" si="5"/>
        <v>挂饰C2</v>
      </c>
      <c r="C189" s="37" t="s">
        <v>1477</v>
      </c>
      <c r="D189" s="1" t="b">
        <f ca="1">IF(OR(B189=weaponshowbuff,B189=drop1showbuff),TRUE,FALSE)</f>
        <v>0</v>
      </c>
      <c r="E189" s="1" t="str">
        <f ca="1">IF(D189,COUNTIFS(D$3:D189,TRUE),"")</f>
        <v/>
      </c>
      <c r="F189" s="1" t="str">
        <f t="shared" si="4"/>
        <v>增加28点命中</v>
      </c>
    </row>
    <row r="190" spans="2:6" x14ac:dyDescent="0.2">
      <c r="B190" s="37" t="str">
        <f t="shared" si="5"/>
        <v>挂饰C2</v>
      </c>
      <c r="C190" s="37" t="s">
        <v>1478</v>
      </c>
      <c r="D190" s="1" t="b">
        <f ca="1">IF(OR(B190=weaponshowbuff,B190=drop1showbuff),TRUE,FALSE)</f>
        <v>0</v>
      </c>
      <c r="E190" s="1" t="str">
        <f ca="1">IF(D190,COUNTIFS(D$3:D190,TRUE),"")</f>
        <v/>
      </c>
      <c r="F190" s="1" t="str">
        <f t="shared" si="4"/>
        <v>增加28点闪避</v>
      </c>
    </row>
    <row r="191" spans="2:6" x14ac:dyDescent="0.2">
      <c r="B191" s="37" t="str">
        <f t="shared" si="5"/>
        <v>挂饰C3</v>
      </c>
      <c r="C191" s="37" t="s">
        <v>1479</v>
      </c>
      <c r="D191" s="1" t="b">
        <f ca="1">IF(OR(B191=weaponshowbuff,B191=drop1showbuff),TRUE,FALSE)</f>
        <v>0</v>
      </c>
      <c r="E191" s="1" t="str">
        <f ca="1">IF(D191,COUNTIFS(D$3:D191,TRUE),"")</f>
        <v/>
      </c>
      <c r="F191" s="1" t="str">
        <f t="shared" si="4"/>
        <v>增加29点命中</v>
      </c>
    </row>
    <row r="192" spans="2:6" x14ac:dyDescent="0.2">
      <c r="B192" s="37" t="str">
        <f t="shared" si="5"/>
        <v>挂饰C3</v>
      </c>
      <c r="C192" s="37" t="s">
        <v>1480</v>
      </c>
      <c r="D192" s="1" t="b">
        <f ca="1">IF(OR(B192=weaponshowbuff,B192=drop1showbuff),TRUE,FALSE)</f>
        <v>0</v>
      </c>
      <c r="E192" s="1" t="str">
        <f ca="1">IF(D192,COUNTIFS(D$3:D192,TRUE),"")</f>
        <v/>
      </c>
      <c r="F192" s="1" t="str">
        <f t="shared" si="4"/>
        <v>增加29点闪避</v>
      </c>
    </row>
    <row r="193" spans="2:6" x14ac:dyDescent="0.2">
      <c r="B193" s="37" t="str">
        <f t="shared" si="5"/>
        <v>挂饰C4</v>
      </c>
      <c r="C193" s="37" t="s">
        <v>1481</v>
      </c>
      <c r="D193" s="1" t="b">
        <f ca="1">IF(OR(B193=weaponshowbuff,B193=drop1showbuff),TRUE,FALSE)</f>
        <v>0</v>
      </c>
      <c r="E193" s="1" t="str">
        <f ca="1">IF(D193,COUNTIFS(D$3:D193,TRUE),"")</f>
        <v/>
      </c>
      <c r="F193" s="1" t="str">
        <f t="shared" si="4"/>
        <v>增加30点命中</v>
      </c>
    </row>
    <row r="194" spans="2:6" x14ac:dyDescent="0.2">
      <c r="B194" s="37" t="str">
        <f t="shared" si="5"/>
        <v>挂饰C4</v>
      </c>
      <c r="C194" s="37" t="s">
        <v>1482</v>
      </c>
      <c r="D194" s="1" t="b">
        <f ca="1">IF(OR(B194=weaponshowbuff,B194=drop1showbuff),TRUE,FALSE)</f>
        <v>0</v>
      </c>
      <c r="E194" s="1" t="str">
        <f ca="1">IF(D194,COUNTIFS(D$3:D194,TRUE),"")</f>
        <v/>
      </c>
      <c r="F194" s="1" t="str">
        <f t="shared" si="4"/>
        <v>增加30点闪避</v>
      </c>
    </row>
    <row r="195" spans="2:6" x14ac:dyDescent="0.2">
      <c r="B195" s="37" t="str">
        <f t="shared" si="5"/>
        <v>挂饰C5</v>
      </c>
      <c r="C195" s="37" t="s">
        <v>1483</v>
      </c>
      <c r="D195" s="1" t="b">
        <f ca="1">IF(OR(B195=weaponshowbuff,B195=drop1showbuff),TRUE,FALSE)</f>
        <v>0</v>
      </c>
      <c r="E195" s="1" t="str">
        <f ca="1">IF(D195,COUNTIFS(D$3:D195,TRUE),"")</f>
        <v/>
      </c>
      <c r="F195" s="1" t="str">
        <f t="shared" si="4"/>
        <v>增加31点命中</v>
      </c>
    </row>
    <row r="196" spans="2:6" x14ac:dyDescent="0.2">
      <c r="B196" s="37" t="str">
        <f t="shared" si="5"/>
        <v>挂饰C5</v>
      </c>
      <c r="C196" s="37" t="s">
        <v>1484</v>
      </c>
      <c r="D196" s="1" t="b">
        <f ca="1">IF(OR(B196=weaponshowbuff,B196=drop1showbuff),TRUE,FALSE)</f>
        <v>0</v>
      </c>
      <c r="E196" s="1" t="str">
        <f ca="1">IF(D196,COUNTIFS(D$3:D196,TRUE),"")</f>
        <v/>
      </c>
      <c r="F196" s="1" t="str">
        <f t="shared" ref="F196:F259" si="6">C196</f>
        <v>增加31点闪避</v>
      </c>
    </row>
    <row r="197" spans="2:6" x14ac:dyDescent="0.2">
      <c r="B197" s="37" t="str">
        <f t="shared" si="5"/>
        <v>挂饰C6</v>
      </c>
      <c r="C197" s="37" t="s">
        <v>1485</v>
      </c>
      <c r="D197" s="1" t="b">
        <f ca="1">IF(OR(B197=weaponshowbuff,B197=drop1showbuff),TRUE,FALSE)</f>
        <v>0</v>
      </c>
      <c r="E197" s="1" t="str">
        <f ca="1">IF(D197,COUNTIFS(D$3:D197,TRUE),"")</f>
        <v/>
      </c>
      <c r="F197" s="1" t="str">
        <f t="shared" si="6"/>
        <v>增加32点命中</v>
      </c>
    </row>
    <row r="198" spans="2:6" x14ac:dyDescent="0.2">
      <c r="B198" s="37" t="str">
        <f t="shared" si="5"/>
        <v>挂饰C6</v>
      </c>
      <c r="C198" s="37" t="s">
        <v>1486</v>
      </c>
      <c r="D198" s="1" t="b">
        <f ca="1">IF(OR(B198=weaponshowbuff,B198=drop1showbuff),TRUE,FALSE)</f>
        <v>0</v>
      </c>
      <c r="E198" s="1" t="str">
        <f ca="1">IF(D198,COUNTIFS(D$3:D198,TRUE),"")</f>
        <v/>
      </c>
      <c r="F198" s="1" t="str">
        <f t="shared" si="6"/>
        <v>增加32点闪避</v>
      </c>
    </row>
    <row r="199" spans="2:6" x14ac:dyDescent="0.2">
      <c r="B199" s="37" t="str">
        <f t="shared" si="5"/>
        <v>挂饰C7</v>
      </c>
      <c r="C199" s="37" t="s">
        <v>1487</v>
      </c>
      <c r="D199" s="1" t="b">
        <f ca="1">IF(OR(B199=weaponshowbuff,B199=drop1showbuff),TRUE,FALSE)</f>
        <v>0</v>
      </c>
      <c r="E199" s="1" t="str">
        <f ca="1">IF(D199,COUNTIFS(D$3:D199,TRUE),"")</f>
        <v/>
      </c>
      <c r="F199" s="1" t="str">
        <f t="shared" si="6"/>
        <v>增加33点命中</v>
      </c>
    </row>
    <row r="200" spans="2:6" x14ac:dyDescent="0.2">
      <c r="B200" s="37" t="str">
        <f t="shared" si="5"/>
        <v>挂饰C7</v>
      </c>
      <c r="C200" s="37" t="s">
        <v>1488</v>
      </c>
      <c r="D200" s="1" t="b">
        <f ca="1">IF(OR(B200=weaponshowbuff,B200=drop1showbuff),TRUE,FALSE)</f>
        <v>0</v>
      </c>
      <c r="E200" s="1" t="str">
        <f ca="1">IF(D200,COUNTIFS(D$3:D200,TRUE),"")</f>
        <v/>
      </c>
      <c r="F200" s="1" t="str">
        <f t="shared" si="6"/>
        <v>增加33点闪避</v>
      </c>
    </row>
    <row r="201" spans="2:6" x14ac:dyDescent="0.2">
      <c r="B201" s="37" t="str">
        <f t="shared" si="5"/>
        <v>挂饰C8</v>
      </c>
      <c r="C201" s="37" t="s">
        <v>1489</v>
      </c>
      <c r="D201" s="1" t="b">
        <f ca="1">IF(OR(B201=weaponshowbuff,B201=drop1showbuff),TRUE,FALSE)</f>
        <v>0</v>
      </c>
      <c r="E201" s="1" t="str">
        <f ca="1">IF(D201,COUNTIFS(D$3:D201,TRUE),"")</f>
        <v/>
      </c>
      <c r="F201" s="1" t="str">
        <f t="shared" si="6"/>
        <v>增加34点命中</v>
      </c>
    </row>
    <row r="202" spans="2:6" x14ac:dyDescent="0.2">
      <c r="B202" s="37" t="str">
        <f t="shared" si="5"/>
        <v>挂饰C8</v>
      </c>
      <c r="C202" s="37" t="s">
        <v>1490</v>
      </c>
      <c r="D202" s="1" t="b">
        <f ca="1">IF(OR(B202=weaponshowbuff,B202=drop1showbuff),TRUE,FALSE)</f>
        <v>0</v>
      </c>
      <c r="E202" s="1" t="str">
        <f ca="1">IF(D202,COUNTIFS(D$3:D202,TRUE),"")</f>
        <v/>
      </c>
      <c r="F202" s="1" t="str">
        <f t="shared" si="6"/>
        <v>增加34点闪避</v>
      </c>
    </row>
    <row r="203" spans="2:6" x14ac:dyDescent="0.2">
      <c r="B203" s="37" t="str">
        <f t="shared" si="5"/>
        <v>挂饰D1</v>
      </c>
      <c r="C203" s="37" t="s">
        <v>1491</v>
      </c>
      <c r="D203" s="1" t="b">
        <f ca="1">IF(OR(B203=weaponshowbuff,B203=drop1showbuff),TRUE,FALSE)</f>
        <v>0</v>
      </c>
      <c r="E203" s="1" t="str">
        <f ca="1">IF(D203,COUNTIFS(D$3:D203,TRUE),"")</f>
        <v/>
      </c>
      <c r="F203" s="1" t="str">
        <f t="shared" si="6"/>
        <v>增加35点命中</v>
      </c>
    </row>
    <row r="204" spans="2:6" x14ac:dyDescent="0.2">
      <c r="B204" s="37" t="str">
        <f t="shared" si="5"/>
        <v>挂饰D1</v>
      </c>
      <c r="C204" s="37" t="s">
        <v>1492</v>
      </c>
      <c r="D204" s="1" t="b">
        <f ca="1">IF(OR(B204=weaponshowbuff,B204=drop1showbuff),TRUE,FALSE)</f>
        <v>0</v>
      </c>
      <c r="E204" s="1" t="str">
        <f ca="1">IF(D204,COUNTIFS(D$3:D204,TRUE),"")</f>
        <v/>
      </c>
      <c r="F204" s="1" t="str">
        <f t="shared" si="6"/>
        <v>增加35点闪避</v>
      </c>
    </row>
    <row r="205" spans="2:6" x14ac:dyDescent="0.2">
      <c r="B205" s="37" t="str">
        <f t="shared" si="5"/>
        <v>挂饰D2</v>
      </c>
      <c r="C205" s="37" t="s">
        <v>1493</v>
      </c>
      <c r="D205" s="1" t="b">
        <f ca="1">IF(OR(B205=weaponshowbuff,B205=drop1showbuff),TRUE,FALSE)</f>
        <v>0</v>
      </c>
      <c r="E205" s="1" t="str">
        <f ca="1">IF(D205,COUNTIFS(D$3:D205,TRUE),"")</f>
        <v/>
      </c>
      <c r="F205" s="1" t="str">
        <f t="shared" si="6"/>
        <v>增加36点命中</v>
      </c>
    </row>
    <row r="206" spans="2:6" x14ac:dyDescent="0.2">
      <c r="B206" s="37" t="str">
        <f t="shared" si="5"/>
        <v>挂饰D2</v>
      </c>
      <c r="C206" s="37" t="s">
        <v>1494</v>
      </c>
      <c r="D206" s="1" t="b">
        <f ca="1">IF(OR(B206=weaponshowbuff,B206=drop1showbuff),TRUE,FALSE)</f>
        <v>0</v>
      </c>
      <c r="E206" s="1" t="str">
        <f ca="1">IF(D206,COUNTIFS(D$3:D206,TRUE),"")</f>
        <v/>
      </c>
      <c r="F206" s="1" t="str">
        <f t="shared" si="6"/>
        <v>增加36点闪避</v>
      </c>
    </row>
    <row r="207" spans="2:6" x14ac:dyDescent="0.2">
      <c r="B207" s="37" t="str">
        <f t="shared" si="5"/>
        <v>挂饰D3</v>
      </c>
      <c r="C207" s="37" t="s">
        <v>1495</v>
      </c>
      <c r="D207" s="1" t="b">
        <f ca="1">IF(OR(B207=weaponshowbuff,B207=drop1showbuff),TRUE,FALSE)</f>
        <v>0</v>
      </c>
      <c r="E207" s="1" t="str">
        <f ca="1">IF(D207,COUNTIFS(D$3:D207,TRUE),"")</f>
        <v/>
      </c>
      <c r="F207" s="1" t="str">
        <f t="shared" si="6"/>
        <v>增加37点命中</v>
      </c>
    </row>
    <row r="208" spans="2:6" x14ac:dyDescent="0.2">
      <c r="B208" s="37" t="str">
        <f t="shared" ref="B208:B271" si="7">"挂饰"&amp;MID(B68,3,5)</f>
        <v>挂饰D3</v>
      </c>
      <c r="C208" s="37" t="s">
        <v>1496</v>
      </c>
      <c r="D208" s="1" t="b">
        <f ca="1">IF(OR(B208=weaponshowbuff,B208=drop1showbuff),TRUE,FALSE)</f>
        <v>0</v>
      </c>
      <c r="E208" s="1" t="str">
        <f ca="1">IF(D208,COUNTIFS(D$3:D208,TRUE),"")</f>
        <v/>
      </c>
      <c r="F208" s="1" t="str">
        <f t="shared" si="6"/>
        <v>增加37点闪避</v>
      </c>
    </row>
    <row r="209" spans="2:6" x14ac:dyDescent="0.2">
      <c r="B209" s="37" t="str">
        <f t="shared" si="7"/>
        <v>挂饰D4</v>
      </c>
      <c r="C209" s="37" t="s">
        <v>1497</v>
      </c>
      <c r="D209" s="1" t="b">
        <f ca="1">IF(OR(B209=weaponshowbuff,B209=drop1showbuff),TRUE,FALSE)</f>
        <v>0</v>
      </c>
      <c r="E209" s="1" t="str">
        <f ca="1">IF(D209,COUNTIFS(D$3:D209,TRUE),"")</f>
        <v/>
      </c>
      <c r="F209" s="1" t="str">
        <f t="shared" si="6"/>
        <v>增加38点命中</v>
      </c>
    </row>
    <row r="210" spans="2:6" x14ac:dyDescent="0.2">
      <c r="B210" s="37" t="str">
        <f t="shared" si="7"/>
        <v>挂饰D4</v>
      </c>
      <c r="C210" s="37" t="s">
        <v>1498</v>
      </c>
      <c r="D210" s="1" t="b">
        <f ca="1">IF(OR(B210=weaponshowbuff,B210=drop1showbuff),TRUE,FALSE)</f>
        <v>0</v>
      </c>
      <c r="E210" s="1" t="str">
        <f ca="1">IF(D210,COUNTIFS(D$3:D210,TRUE),"")</f>
        <v/>
      </c>
      <c r="F210" s="1" t="str">
        <f t="shared" si="6"/>
        <v>增加38点闪避</v>
      </c>
    </row>
    <row r="211" spans="2:6" x14ac:dyDescent="0.2">
      <c r="B211" s="37" t="str">
        <f t="shared" si="7"/>
        <v>挂饰D5</v>
      </c>
      <c r="C211" s="37" t="s">
        <v>1499</v>
      </c>
      <c r="D211" s="1" t="b">
        <f ca="1">IF(OR(B211=weaponshowbuff,B211=drop1showbuff),TRUE,FALSE)</f>
        <v>0</v>
      </c>
      <c r="E211" s="1" t="str">
        <f ca="1">IF(D211,COUNTIFS(D$3:D211,TRUE),"")</f>
        <v/>
      </c>
      <c r="F211" s="1" t="str">
        <f t="shared" si="6"/>
        <v>增加39点命中</v>
      </c>
    </row>
    <row r="212" spans="2:6" x14ac:dyDescent="0.2">
      <c r="B212" s="37" t="str">
        <f t="shared" si="7"/>
        <v>挂饰D5</v>
      </c>
      <c r="C212" s="37" t="s">
        <v>1500</v>
      </c>
      <c r="D212" s="1" t="b">
        <f ca="1">IF(OR(B212=weaponshowbuff,B212=drop1showbuff),TRUE,FALSE)</f>
        <v>0</v>
      </c>
      <c r="E212" s="1" t="str">
        <f ca="1">IF(D212,COUNTIFS(D$3:D212,TRUE),"")</f>
        <v/>
      </c>
      <c r="F212" s="1" t="str">
        <f t="shared" si="6"/>
        <v>增加39点闪避</v>
      </c>
    </row>
    <row r="213" spans="2:6" x14ac:dyDescent="0.2">
      <c r="B213" s="37" t="str">
        <f t="shared" si="7"/>
        <v>挂饰D6</v>
      </c>
      <c r="C213" s="37" t="s">
        <v>1501</v>
      </c>
      <c r="D213" s="1" t="b">
        <f ca="1">IF(OR(B213=weaponshowbuff,B213=drop1showbuff),TRUE,FALSE)</f>
        <v>0</v>
      </c>
      <c r="E213" s="1" t="str">
        <f ca="1">IF(D213,COUNTIFS(D$3:D213,TRUE),"")</f>
        <v/>
      </c>
      <c r="F213" s="1" t="str">
        <f t="shared" si="6"/>
        <v>增加40点命中</v>
      </c>
    </row>
    <row r="214" spans="2:6" x14ac:dyDescent="0.2">
      <c r="B214" s="37" t="str">
        <f t="shared" si="7"/>
        <v>挂饰D6</v>
      </c>
      <c r="C214" s="37" t="s">
        <v>1502</v>
      </c>
      <c r="D214" s="1" t="b">
        <f ca="1">IF(OR(B214=weaponshowbuff,B214=drop1showbuff),TRUE,FALSE)</f>
        <v>0</v>
      </c>
      <c r="E214" s="1" t="str">
        <f ca="1">IF(D214,COUNTIFS(D$3:D214,TRUE),"")</f>
        <v/>
      </c>
      <c r="F214" s="1" t="str">
        <f t="shared" si="6"/>
        <v>增加40点闪避</v>
      </c>
    </row>
    <row r="215" spans="2:6" x14ac:dyDescent="0.2">
      <c r="B215" s="37" t="str">
        <f t="shared" si="7"/>
        <v>挂饰D7</v>
      </c>
      <c r="C215" s="37" t="s">
        <v>1503</v>
      </c>
      <c r="D215" s="1" t="b">
        <f ca="1">IF(OR(B215=weaponshowbuff,B215=drop1showbuff),TRUE,FALSE)</f>
        <v>0</v>
      </c>
      <c r="E215" s="1" t="str">
        <f ca="1">IF(D215,COUNTIFS(D$3:D215,TRUE),"")</f>
        <v/>
      </c>
      <c r="F215" s="1" t="str">
        <f t="shared" si="6"/>
        <v>增加41点命中</v>
      </c>
    </row>
    <row r="216" spans="2:6" x14ac:dyDescent="0.2">
      <c r="B216" s="37" t="str">
        <f t="shared" si="7"/>
        <v>挂饰D7</v>
      </c>
      <c r="C216" s="37" t="s">
        <v>1504</v>
      </c>
      <c r="D216" s="1" t="b">
        <f ca="1">IF(OR(B216=weaponshowbuff,B216=drop1showbuff),TRUE,FALSE)</f>
        <v>0</v>
      </c>
      <c r="E216" s="1" t="str">
        <f ca="1">IF(D216,COUNTIFS(D$3:D216,TRUE),"")</f>
        <v/>
      </c>
      <c r="F216" s="1" t="str">
        <f t="shared" si="6"/>
        <v>增加41点闪避</v>
      </c>
    </row>
    <row r="217" spans="2:6" x14ac:dyDescent="0.2">
      <c r="B217" s="37" t="str">
        <f t="shared" si="7"/>
        <v>挂饰D8</v>
      </c>
      <c r="C217" s="37" t="s">
        <v>1505</v>
      </c>
      <c r="D217" s="1" t="b">
        <f ca="1">IF(OR(B217=weaponshowbuff,B217=drop1showbuff),TRUE,FALSE)</f>
        <v>0</v>
      </c>
      <c r="E217" s="1" t="str">
        <f ca="1">IF(D217,COUNTIFS(D$3:D217,TRUE),"")</f>
        <v/>
      </c>
      <c r="F217" s="1" t="str">
        <f t="shared" si="6"/>
        <v>增加42点命中</v>
      </c>
    </row>
    <row r="218" spans="2:6" x14ac:dyDescent="0.2">
      <c r="B218" s="37" t="str">
        <f t="shared" si="7"/>
        <v>挂饰D8</v>
      </c>
      <c r="C218" s="37" t="s">
        <v>1506</v>
      </c>
      <c r="D218" s="1" t="b">
        <f ca="1">IF(OR(B218=weaponshowbuff,B218=drop1showbuff),TRUE,FALSE)</f>
        <v>0</v>
      </c>
      <c r="E218" s="1" t="str">
        <f ca="1">IF(D218,COUNTIFS(D$3:D218,TRUE),"")</f>
        <v/>
      </c>
      <c r="F218" s="1" t="str">
        <f t="shared" si="6"/>
        <v>增加42点闪避</v>
      </c>
    </row>
    <row r="219" spans="2:6" x14ac:dyDescent="0.2">
      <c r="B219" s="37" t="str">
        <f t="shared" si="7"/>
        <v>挂饰E1</v>
      </c>
      <c r="C219" s="37" t="s">
        <v>1507</v>
      </c>
      <c r="D219" s="1" t="b">
        <f ca="1">IF(OR(B219=weaponshowbuff,B219=drop1showbuff),TRUE,FALSE)</f>
        <v>0</v>
      </c>
      <c r="E219" s="1" t="str">
        <f ca="1">IF(D219,COUNTIFS(D$3:D219,TRUE),"")</f>
        <v/>
      </c>
      <c r="F219" s="1" t="str">
        <f t="shared" si="6"/>
        <v>增加43点命中</v>
      </c>
    </row>
    <row r="220" spans="2:6" x14ac:dyDescent="0.2">
      <c r="B220" s="37" t="str">
        <f t="shared" si="7"/>
        <v>挂饰E1</v>
      </c>
      <c r="C220" s="37" t="s">
        <v>1508</v>
      </c>
      <c r="D220" s="1" t="b">
        <f ca="1">IF(OR(B220=weaponshowbuff,B220=drop1showbuff),TRUE,FALSE)</f>
        <v>0</v>
      </c>
      <c r="E220" s="1" t="str">
        <f ca="1">IF(D220,COUNTIFS(D$3:D220,TRUE),"")</f>
        <v/>
      </c>
      <c r="F220" s="1" t="str">
        <f t="shared" si="6"/>
        <v>增加43点闪避</v>
      </c>
    </row>
    <row r="221" spans="2:6" x14ac:dyDescent="0.2">
      <c r="B221" s="37" t="str">
        <f t="shared" si="7"/>
        <v>挂饰E2</v>
      </c>
      <c r="C221" s="37" t="s">
        <v>1509</v>
      </c>
      <c r="D221" s="1" t="b">
        <f ca="1">IF(OR(B221=weaponshowbuff,B221=drop1showbuff),TRUE,FALSE)</f>
        <v>0</v>
      </c>
      <c r="E221" s="1" t="str">
        <f ca="1">IF(D221,COUNTIFS(D$3:D221,TRUE),"")</f>
        <v/>
      </c>
      <c r="F221" s="1" t="str">
        <f t="shared" si="6"/>
        <v>增加44点命中</v>
      </c>
    </row>
    <row r="222" spans="2:6" x14ac:dyDescent="0.2">
      <c r="B222" s="37" t="str">
        <f t="shared" si="7"/>
        <v>挂饰E2</v>
      </c>
      <c r="C222" s="37" t="s">
        <v>1510</v>
      </c>
      <c r="D222" s="1" t="b">
        <f ca="1">IF(OR(B222=weaponshowbuff,B222=drop1showbuff),TRUE,FALSE)</f>
        <v>0</v>
      </c>
      <c r="E222" s="1" t="str">
        <f ca="1">IF(D222,COUNTIFS(D$3:D222,TRUE),"")</f>
        <v/>
      </c>
      <c r="F222" s="1" t="str">
        <f t="shared" si="6"/>
        <v>增加44点闪避</v>
      </c>
    </row>
    <row r="223" spans="2:6" x14ac:dyDescent="0.2">
      <c r="B223" s="37" t="str">
        <f t="shared" si="7"/>
        <v>挂饰E3</v>
      </c>
      <c r="C223" s="37" t="s">
        <v>1511</v>
      </c>
      <c r="D223" s="1" t="b">
        <f ca="1">IF(OR(B223=weaponshowbuff,B223=drop1showbuff),TRUE,FALSE)</f>
        <v>0</v>
      </c>
      <c r="E223" s="1" t="str">
        <f ca="1">IF(D223,COUNTIFS(D$3:D223,TRUE),"")</f>
        <v/>
      </c>
      <c r="F223" s="1" t="str">
        <f t="shared" si="6"/>
        <v>增加45点命中</v>
      </c>
    </row>
    <row r="224" spans="2:6" x14ac:dyDescent="0.2">
      <c r="B224" s="37" t="str">
        <f t="shared" si="7"/>
        <v>挂饰E3</v>
      </c>
      <c r="C224" s="37" t="s">
        <v>1512</v>
      </c>
      <c r="D224" s="1" t="b">
        <f ca="1">IF(OR(B224=weaponshowbuff,B224=drop1showbuff),TRUE,FALSE)</f>
        <v>0</v>
      </c>
      <c r="E224" s="1" t="str">
        <f ca="1">IF(D224,COUNTIFS(D$3:D224,TRUE),"")</f>
        <v/>
      </c>
      <c r="F224" s="1" t="str">
        <f t="shared" si="6"/>
        <v>增加45点闪避</v>
      </c>
    </row>
    <row r="225" spans="2:6" x14ac:dyDescent="0.2">
      <c r="B225" s="37" t="str">
        <f t="shared" si="7"/>
        <v>挂饰E4</v>
      </c>
      <c r="C225" s="37" t="s">
        <v>1513</v>
      </c>
      <c r="D225" s="1" t="b">
        <f ca="1">IF(OR(B225=weaponshowbuff,B225=drop1showbuff),TRUE,FALSE)</f>
        <v>0</v>
      </c>
      <c r="E225" s="1" t="str">
        <f ca="1">IF(D225,COUNTIFS(D$3:D225,TRUE),"")</f>
        <v/>
      </c>
      <c r="F225" s="1" t="str">
        <f t="shared" si="6"/>
        <v>增加46点命中</v>
      </c>
    </row>
    <row r="226" spans="2:6" x14ac:dyDescent="0.2">
      <c r="B226" s="37" t="str">
        <f t="shared" si="7"/>
        <v>挂饰E4</v>
      </c>
      <c r="C226" s="37" t="s">
        <v>1514</v>
      </c>
      <c r="D226" s="1" t="b">
        <f ca="1">IF(OR(B226=weaponshowbuff,B226=drop1showbuff),TRUE,FALSE)</f>
        <v>0</v>
      </c>
      <c r="E226" s="1" t="str">
        <f ca="1">IF(D226,COUNTIFS(D$3:D226,TRUE),"")</f>
        <v/>
      </c>
      <c r="F226" s="1" t="str">
        <f t="shared" si="6"/>
        <v>增加46点闪避</v>
      </c>
    </row>
    <row r="227" spans="2:6" x14ac:dyDescent="0.2">
      <c r="B227" s="37" t="str">
        <f t="shared" si="7"/>
        <v>挂饰E5</v>
      </c>
      <c r="C227" s="37" t="s">
        <v>1515</v>
      </c>
      <c r="D227" s="1" t="b">
        <f ca="1">IF(OR(B227=weaponshowbuff,B227=drop1showbuff),TRUE,FALSE)</f>
        <v>0</v>
      </c>
      <c r="E227" s="1" t="str">
        <f ca="1">IF(D227,COUNTIFS(D$3:D227,TRUE),"")</f>
        <v/>
      </c>
      <c r="F227" s="1" t="str">
        <f t="shared" si="6"/>
        <v>增加47点命中</v>
      </c>
    </row>
    <row r="228" spans="2:6" x14ac:dyDescent="0.2">
      <c r="B228" s="37" t="str">
        <f t="shared" si="7"/>
        <v>挂饰E5</v>
      </c>
      <c r="C228" s="37" t="s">
        <v>1516</v>
      </c>
      <c r="D228" s="1" t="b">
        <f ca="1">IF(OR(B228=weaponshowbuff,B228=drop1showbuff),TRUE,FALSE)</f>
        <v>0</v>
      </c>
      <c r="E228" s="1" t="str">
        <f ca="1">IF(D228,COUNTIFS(D$3:D228,TRUE),"")</f>
        <v/>
      </c>
      <c r="F228" s="1" t="str">
        <f t="shared" si="6"/>
        <v>增加47点闪避</v>
      </c>
    </row>
    <row r="229" spans="2:6" x14ac:dyDescent="0.2">
      <c r="B229" s="37" t="str">
        <f t="shared" si="7"/>
        <v>挂饰E6</v>
      </c>
      <c r="C229" s="37" t="s">
        <v>1517</v>
      </c>
      <c r="D229" s="1" t="b">
        <f ca="1">IF(OR(B229=weaponshowbuff,B229=drop1showbuff),TRUE,FALSE)</f>
        <v>0</v>
      </c>
      <c r="E229" s="1" t="str">
        <f ca="1">IF(D229,COUNTIFS(D$3:D229,TRUE),"")</f>
        <v/>
      </c>
      <c r="F229" s="1" t="str">
        <f t="shared" si="6"/>
        <v>增加48点命中</v>
      </c>
    </row>
    <row r="230" spans="2:6" x14ac:dyDescent="0.2">
      <c r="B230" s="37" t="str">
        <f t="shared" si="7"/>
        <v>挂饰E6</v>
      </c>
      <c r="C230" s="37" t="s">
        <v>1518</v>
      </c>
      <c r="D230" s="1" t="b">
        <f ca="1">IF(OR(B230=weaponshowbuff,B230=drop1showbuff),TRUE,FALSE)</f>
        <v>0</v>
      </c>
      <c r="E230" s="1" t="str">
        <f ca="1">IF(D230,COUNTIFS(D$3:D230,TRUE),"")</f>
        <v/>
      </c>
      <c r="F230" s="1" t="str">
        <f t="shared" si="6"/>
        <v>增加48点闪避</v>
      </c>
    </row>
    <row r="231" spans="2:6" x14ac:dyDescent="0.2">
      <c r="B231" s="37" t="str">
        <f t="shared" si="7"/>
        <v>挂饰E7</v>
      </c>
      <c r="C231" s="37" t="s">
        <v>1519</v>
      </c>
      <c r="D231" s="1" t="b">
        <f ca="1">IF(OR(B231=weaponshowbuff,B231=drop1showbuff),TRUE,FALSE)</f>
        <v>0</v>
      </c>
      <c r="E231" s="1" t="str">
        <f ca="1">IF(D231,COUNTIFS(D$3:D231,TRUE),"")</f>
        <v/>
      </c>
      <c r="F231" s="1" t="str">
        <f t="shared" si="6"/>
        <v>增加49点命中</v>
      </c>
    </row>
    <row r="232" spans="2:6" x14ac:dyDescent="0.2">
      <c r="B232" s="37" t="str">
        <f t="shared" si="7"/>
        <v>挂饰E7</v>
      </c>
      <c r="C232" s="37" t="s">
        <v>1520</v>
      </c>
      <c r="D232" s="1" t="b">
        <f ca="1">IF(OR(B232=weaponshowbuff,B232=drop1showbuff),TRUE,FALSE)</f>
        <v>0</v>
      </c>
      <c r="E232" s="1" t="str">
        <f ca="1">IF(D232,COUNTIFS(D$3:D232,TRUE),"")</f>
        <v/>
      </c>
      <c r="F232" s="1" t="str">
        <f t="shared" si="6"/>
        <v>增加49点闪避</v>
      </c>
    </row>
    <row r="233" spans="2:6" x14ac:dyDescent="0.2">
      <c r="B233" s="37" t="str">
        <f t="shared" si="7"/>
        <v>挂饰E8</v>
      </c>
      <c r="C233" s="37" t="s">
        <v>1521</v>
      </c>
      <c r="D233" s="1" t="b">
        <f ca="1">IF(OR(B233=weaponshowbuff,B233=drop1showbuff),TRUE,FALSE)</f>
        <v>0</v>
      </c>
      <c r="E233" s="1" t="str">
        <f ca="1">IF(D233,COUNTIFS(D$3:D233,TRUE),"")</f>
        <v/>
      </c>
      <c r="F233" s="1" t="str">
        <f t="shared" si="6"/>
        <v>增加50点命中</v>
      </c>
    </row>
    <row r="234" spans="2:6" x14ac:dyDescent="0.2">
      <c r="B234" s="37" t="str">
        <f t="shared" si="7"/>
        <v>挂饰E8</v>
      </c>
      <c r="C234" s="37" t="s">
        <v>1522</v>
      </c>
      <c r="D234" s="1" t="b">
        <f ca="1">IF(OR(B234=weaponshowbuff,B234=drop1showbuff),TRUE,FALSE)</f>
        <v>0</v>
      </c>
      <c r="E234" s="1" t="str">
        <f ca="1">IF(D234,COUNTIFS(D$3:D234,TRUE),"")</f>
        <v/>
      </c>
      <c r="F234" s="1" t="str">
        <f t="shared" si="6"/>
        <v>增加50点闪避</v>
      </c>
    </row>
    <row r="235" spans="2:6" x14ac:dyDescent="0.2">
      <c r="B235" s="37" t="str">
        <f t="shared" si="7"/>
        <v>挂饰F1</v>
      </c>
      <c r="C235" s="37" t="s">
        <v>1523</v>
      </c>
      <c r="D235" s="1" t="b">
        <f ca="1">IF(OR(B235=weaponshowbuff,B235=drop1showbuff),TRUE,FALSE)</f>
        <v>0</v>
      </c>
      <c r="E235" s="1" t="str">
        <f ca="1">IF(D235,COUNTIFS(D$3:D235,TRUE),"")</f>
        <v/>
      </c>
      <c r="F235" s="1" t="str">
        <f t="shared" si="6"/>
        <v>增加51点命中</v>
      </c>
    </row>
    <row r="236" spans="2:6" x14ac:dyDescent="0.2">
      <c r="B236" s="37" t="str">
        <f t="shared" si="7"/>
        <v>挂饰F1</v>
      </c>
      <c r="C236" s="37" t="s">
        <v>1524</v>
      </c>
      <c r="D236" s="1" t="b">
        <f ca="1">IF(OR(B236=weaponshowbuff,B236=drop1showbuff),TRUE,FALSE)</f>
        <v>0</v>
      </c>
      <c r="E236" s="1" t="str">
        <f ca="1">IF(D236,COUNTIFS(D$3:D236,TRUE),"")</f>
        <v/>
      </c>
      <c r="F236" s="1" t="str">
        <f t="shared" si="6"/>
        <v>增加51点闪避</v>
      </c>
    </row>
    <row r="237" spans="2:6" x14ac:dyDescent="0.2">
      <c r="B237" s="37" t="str">
        <f t="shared" si="7"/>
        <v>挂饰F2</v>
      </c>
      <c r="C237" s="37" t="s">
        <v>1525</v>
      </c>
      <c r="D237" s="1" t="b">
        <f ca="1">IF(OR(B237=weaponshowbuff,B237=drop1showbuff),TRUE,FALSE)</f>
        <v>0</v>
      </c>
      <c r="E237" s="1" t="str">
        <f ca="1">IF(D237,COUNTIFS(D$3:D237,TRUE),"")</f>
        <v/>
      </c>
      <c r="F237" s="1" t="str">
        <f t="shared" si="6"/>
        <v>增加52点命中</v>
      </c>
    </row>
    <row r="238" spans="2:6" x14ac:dyDescent="0.2">
      <c r="B238" s="37" t="str">
        <f t="shared" si="7"/>
        <v>挂饰F2</v>
      </c>
      <c r="C238" s="37" t="s">
        <v>1526</v>
      </c>
      <c r="D238" s="1" t="b">
        <f ca="1">IF(OR(B238=weaponshowbuff,B238=drop1showbuff),TRUE,FALSE)</f>
        <v>0</v>
      </c>
      <c r="E238" s="1" t="str">
        <f ca="1">IF(D238,COUNTIFS(D$3:D238,TRUE),"")</f>
        <v/>
      </c>
      <c r="F238" s="1" t="str">
        <f t="shared" si="6"/>
        <v>增加52点闪避</v>
      </c>
    </row>
    <row r="239" spans="2:6" x14ac:dyDescent="0.2">
      <c r="B239" s="37" t="str">
        <f t="shared" si="7"/>
        <v>挂饰F3</v>
      </c>
      <c r="C239" s="37" t="s">
        <v>1527</v>
      </c>
      <c r="D239" s="1" t="b">
        <f ca="1">IF(OR(B239=weaponshowbuff,B239=drop1showbuff),TRUE,FALSE)</f>
        <v>0</v>
      </c>
      <c r="E239" s="1" t="str">
        <f ca="1">IF(D239,COUNTIFS(D$3:D239,TRUE),"")</f>
        <v/>
      </c>
      <c r="F239" s="1" t="str">
        <f t="shared" si="6"/>
        <v>增加53点命中</v>
      </c>
    </row>
    <row r="240" spans="2:6" x14ac:dyDescent="0.2">
      <c r="B240" s="37" t="str">
        <f t="shared" si="7"/>
        <v>挂饰F3</v>
      </c>
      <c r="C240" s="37" t="s">
        <v>1528</v>
      </c>
      <c r="D240" s="1" t="b">
        <f ca="1">IF(OR(B240=weaponshowbuff,B240=drop1showbuff),TRUE,FALSE)</f>
        <v>0</v>
      </c>
      <c r="E240" s="1" t="str">
        <f ca="1">IF(D240,COUNTIFS(D$3:D240,TRUE),"")</f>
        <v/>
      </c>
      <c r="F240" s="1" t="str">
        <f t="shared" si="6"/>
        <v>增加53点闪避</v>
      </c>
    </row>
    <row r="241" spans="2:6" x14ac:dyDescent="0.2">
      <c r="B241" s="37" t="str">
        <f t="shared" si="7"/>
        <v>挂饰F4</v>
      </c>
      <c r="C241" s="37" t="s">
        <v>1529</v>
      </c>
      <c r="D241" s="1" t="b">
        <f ca="1">IF(OR(B241=weaponshowbuff,B241=drop1showbuff),TRUE,FALSE)</f>
        <v>0</v>
      </c>
      <c r="E241" s="1" t="str">
        <f ca="1">IF(D241,COUNTIFS(D$3:D241,TRUE),"")</f>
        <v/>
      </c>
      <c r="F241" s="1" t="str">
        <f t="shared" si="6"/>
        <v>增加54点命中</v>
      </c>
    </row>
    <row r="242" spans="2:6" x14ac:dyDescent="0.2">
      <c r="B242" s="37" t="str">
        <f t="shared" si="7"/>
        <v>挂饰F4</v>
      </c>
      <c r="C242" s="37" t="s">
        <v>1530</v>
      </c>
      <c r="D242" s="1" t="b">
        <f ca="1">IF(OR(B242=weaponshowbuff,B242=drop1showbuff),TRUE,FALSE)</f>
        <v>0</v>
      </c>
      <c r="E242" s="1" t="str">
        <f ca="1">IF(D242,COUNTIFS(D$3:D242,TRUE),"")</f>
        <v/>
      </c>
      <c r="F242" s="1" t="str">
        <f t="shared" si="6"/>
        <v>增加54点闪避</v>
      </c>
    </row>
    <row r="243" spans="2:6" x14ac:dyDescent="0.2">
      <c r="B243" s="37" t="str">
        <f t="shared" si="7"/>
        <v>挂饰F5</v>
      </c>
      <c r="C243" s="37" t="s">
        <v>1531</v>
      </c>
      <c r="D243" s="1" t="b">
        <f ca="1">IF(OR(B243=weaponshowbuff,B243=drop1showbuff),TRUE,FALSE)</f>
        <v>0</v>
      </c>
      <c r="E243" s="1" t="str">
        <f ca="1">IF(D243,COUNTIFS(D$3:D243,TRUE),"")</f>
        <v/>
      </c>
      <c r="F243" s="1" t="str">
        <f t="shared" si="6"/>
        <v>增加55点命中</v>
      </c>
    </row>
    <row r="244" spans="2:6" x14ac:dyDescent="0.2">
      <c r="B244" s="37" t="str">
        <f t="shared" si="7"/>
        <v>挂饰F5</v>
      </c>
      <c r="C244" s="37" t="s">
        <v>1532</v>
      </c>
      <c r="D244" s="1" t="b">
        <f ca="1">IF(OR(B244=weaponshowbuff,B244=drop1showbuff),TRUE,FALSE)</f>
        <v>0</v>
      </c>
      <c r="E244" s="1" t="str">
        <f ca="1">IF(D244,COUNTIFS(D$3:D244,TRUE),"")</f>
        <v/>
      </c>
      <c r="F244" s="1" t="str">
        <f t="shared" si="6"/>
        <v>增加55点闪避</v>
      </c>
    </row>
    <row r="245" spans="2:6" x14ac:dyDescent="0.2">
      <c r="B245" s="37" t="str">
        <f t="shared" si="7"/>
        <v>挂饰F6</v>
      </c>
      <c r="C245" s="37" t="s">
        <v>1533</v>
      </c>
      <c r="D245" s="1" t="b">
        <f ca="1">IF(OR(B245=weaponshowbuff,B245=drop1showbuff),TRUE,FALSE)</f>
        <v>0</v>
      </c>
      <c r="E245" s="1" t="str">
        <f ca="1">IF(D245,COUNTIFS(D$3:D245,TRUE),"")</f>
        <v/>
      </c>
      <c r="F245" s="1" t="str">
        <f t="shared" si="6"/>
        <v>增加56点命中</v>
      </c>
    </row>
    <row r="246" spans="2:6" x14ac:dyDescent="0.2">
      <c r="B246" s="37" t="str">
        <f t="shared" si="7"/>
        <v>挂饰F6</v>
      </c>
      <c r="C246" s="37" t="s">
        <v>1534</v>
      </c>
      <c r="D246" s="1" t="b">
        <f ca="1">IF(OR(B246=weaponshowbuff,B246=drop1showbuff),TRUE,FALSE)</f>
        <v>0</v>
      </c>
      <c r="E246" s="1" t="str">
        <f ca="1">IF(D246,COUNTIFS(D$3:D246,TRUE),"")</f>
        <v/>
      </c>
      <c r="F246" s="1" t="str">
        <f t="shared" si="6"/>
        <v>增加56点闪避</v>
      </c>
    </row>
    <row r="247" spans="2:6" x14ac:dyDescent="0.2">
      <c r="B247" s="37" t="str">
        <f t="shared" si="7"/>
        <v>挂饰F7</v>
      </c>
      <c r="C247" s="37" t="s">
        <v>1535</v>
      </c>
      <c r="D247" s="1" t="b">
        <f ca="1">IF(OR(B247=weaponshowbuff,B247=drop1showbuff),TRUE,FALSE)</f>
        <v>0</v>
      </c>
      <c r="E247" s="1" t="str">
        <f ca="1">IF(D247,COUNTIFS(D$3:D247,TRUE),"")</f>
        <v/>
      </c>
      <c r="F247" s="1" t="str">
        <f t="shared" si="6"/>
        <v>增加57点命中</v>
      </c>
    </row>
    <row r="248" spans="2:6" x14ac:dyDescent="0.2">
      <c r="B248" s="37" t="str">
        <f t="shared" si="7"/>
        <v>挂饰F7</v>
      </c>
      <c r="C248" s="37" t="s">
        <v>1536</v>
      </c>
      <c r="D248" s="1" t="b">
        <f ca="1">IF(OR(B248=weaponshowbuff,B248=drop1showbuff),TRUE,FALSE)</f>
        <v>0</v>
      </c>
      <c r="E248" s="1" t="str">
        <f ca="1">IF(D248,COUNTIFS(D$3:D248,TRUE),"")</f>
        <v/>
      </c>
      <c r="F248" s="1" t="str">
        <f t="shared" si="6"/>
        <v>增加57点闪避</v>
      </c>
    </row>
    <row r="249" spans="2:6" x14ac:dyDescent="0.2">
      <c r="B249" s="37" t="str">
        <f t="shared" si="7"/>
        <v>挂饰F8</v>
      </c>
      <c r="C249" s="37" t="s">
        <v>1537</v>
      </c>
      <c r="D249" s="1" t="b">
        <f ca="1">IF(OR(B249=weaponshowbuff,B249=drop1showbuff),TRUE,FALSE)</f>
        <v>0</v>
      </c>
      <c r="E249" s="1" t="str">
        <f ca="1">IF(D249,COUNTIFS(D$3:D249,TRUE),"")</f>
        <v/>
      </c>
      <c r="F249" s="1" t="str">
        <f t="shared" si="6"/>
        <v>增加58点命中</v>
      </c>
    </row>
    <row r="250" spans="2:6" x14ac:dyDescent="0.2">
      <c r="B250" s="37" t="str">
        <f t="shared" si="7"/>
        <v>挂饰F8</v>
      </c>
      <c r="C250" s="37" t="s">
        <v>1538</v>
      </c>
      <c r="D250" s="1" t="b">
        <f ca="1">IF(OR(B250=weaponshowbuff,B250=drop1showbuff),TRUE,FALSE)</f>
        <v>0</v>
      </c>
      <c r="E250" s="1" t="str">
        <f ca="1">IF(D250,COUNTIFS(D$3:D250,TRUE),"")</f>
        <v/>
      </c>
      <c r="F250" s="1" t="str">
        <f t="shared" si="6"/>
        <v>增加58点闪避</v>
      </c>
    </row>
    <row r="251" spans="2:6" x14ac:dyDescent="0.2">
      <c r="B251" s="37" t="str">
        <f t="shared" si="7"/>
        <v>挂饰G1</v>
      </c>
      <c r="C251" s="37" t="s">
        <v>1539</v>
      </c>
      <c r="D251" s="1" t="b">
        <f ca="1">IF(OR(B251=weaponshowbuff,B251=drop1showbuff),TRUE,FALSE)</f>
        <v>0</v>
      </c>
      <c r="E251" s="1" t="str">
        <f ca="1">IF(D251,COUNTIFS(D$3:D251,TRUE),"")</f>
        <v/>
      </c>
      <c r="F251" s="1" t="str">
        <f t="shared" si="6"/>
        <v>增加59点命中</v>
      </c>
    </row>
    <row r="252" spans="2:6" x14ac:dyDescent="0.2">
      <c r="B252" s="37" t="str">
        <f t="shared" si="7"/>
        <v>挂饰G1</v>
      </c>
      <c r="C252" s="37" t="s">
        <v>1540</v>
      </c>
      <c r="D252" s="1" t="b">
        <f ca="1">IF(OR(B252=weaponshowbuff,B252=drop1showbuff),TRUE,FALSE)</f>
        <v>0</v>
      </c>
      <c r="E252" s="1" t="str">
        <f ca="1">IF(D252,COUNTIFS(D$3:D252,TRUE),"")</f>
        <v/>
      </c>
      <c r="F252" s="1" t="str">
        <f t="shared" si="6"/>
        <v>增加59点闪避</v>
      </c>
    </row>
    <row r="253" spans="2:6" x14ac:dyDescent="0.2">
      <c r="B253" s="37" t="str">
        <f t="shared" si="7"/>
        <v>挂饰G2</v>
      </c>
      <c r="C253" s="37" t="s">
        <v>1541</v>
      </c>
      <c r="D253" s="1" t="b">
        <f ca="1">IF(OR(B253=weaponshowbuff,B253=drop1showbuff),TRUE,FALSE)</f>
        <v>0</v>
      </c>
      <c r="E253" s="1" t="str">
        <f ca="1">IF(D253,COUNTIFS(D$3:D253,TRUE),"")</f>
        <v/>
      </c>
      <c r="F253" s="1" t="str">
        <f t="shared" si="6"/>
        <v>增加60点命中</v>
      </c>
    </row>
    <row r="254" spans="2:6" x14ac:dyDescent="0.2">
      <c r="B254" s="37" t="str">
        <f t="shared" si="7"/>
        <v>挂饰G2</v>
      </c>
      <c r="C254" s="37" t="s">
        <v>1542</v>
      </c>
      <c r="D254" s="1" t="b">
        <f ca="1">IF(OR(B254=weaponshowbuff,B254=drop1showbuff),TRUE,FALSE)</f>
        <v>0</v>
      </c>
      <c r="E254" s="1" t="str">
        <f ca="1">IF(D254,COUNTIFS(D$3:D254,TRUE),"")</f>
        <v/>
      </c>
      <c r="F254" s="1" t="str">
        <f t="shared" si="6"/>
        <v>增加60点闪避</v>
      </c>
    </row>
    <row r="255" spans="2:6" x14ac:dyDescent="0.2">
      <c r="B255" s="37" t="str">
        <f t="shared" si="7"/>
        <v>挂饰G3</v>
      </c>
      <c r="C255" s="37" t="s">
        <v>1543</v>
      </c>
      <c r="D255" s="1" t="b">
        <f ca="1">IF(OR(B255=weaponshowbuff,B255=drop1showbuff),TRUE,FALSE)</f>
        <v>0</v>
      </c>
      <c r="E255" s="1" t="str">
        <f ca="1">IF(D255,COUNTIFS(D$3:D255,TRUE),"")</f>
        <v/>
      </c>
      <c r="F255" s="1" t="str">
        <f t="shared" si="6"/>
        <v>增加61点命中</v>
      </c>
    </row>
    <row r="256" spans="2:6" x14ac:dyDescent="0.2">
      <c r="B256" s="37" t="str">
        <f t="shared" si="7"/>
        <v>挂饰G3</v>
      </c>
      <c r="C256" s="37" t="s">
        <v>1544</v>
      </c>
      <c r="D256" s="1" t="b">
        <f ca="1">IF(OR(B256=weaponshowbuff,B256=drop1showbuff),TRUE,FALSE)</f>
        <v>0</v>
      </c>
      <c r="E256" s="1" t="str">
        <f ca="1">IF(D256,COUNTIFS(D$3:D256,TRUE),"")</f>
        <v/>
      </c>
      <c r="F256" s="1" t="str">
        <f t="shared" si="6"/>
        <v>增加61点闪避</v>
      </c>
    </row>
    <row r="257" spans="2:6" x14ac:dyDescent="0.2">
      <c r="B257" s="37" t="str">
        <f t="shared" si="7"/>
        <v>挂饰G4</v>
      </c>
      <c r="C257" s="37" t="s">
        <v>1545</v>
      </c>
      <c r="D257" s="1" t="b">
        <f ca="1">IF(OR(B257=weaponshowbuff,B257=drop1showbuff),TRUE,FALSE)</f>
        <v>0</v>
      </c>
      <c r="E257" s="1" t="str">
        <f ca="1">IF(D257,COUNTIFS(D$3:D257,TRUE),"")</f>
        <v/>
      </c>
      <c r="F257" s="1" t="str">
        <f t="shared" si="6"/>
        <v>增加62点命中</v>
      </c>
    </row>
    <row r="258" spans="2:6" x14ac:dyDescent="0.2">
      <c r="B258" s="37" t="str">
        <f t="shared" si="7"/>
        <v>挂饰G4</v>
      </c>
      <c r="C258" s="37" t="s">
        <v>1546</v>
      </c>
      <c r="D258" s="1" t="b">
        <f ca="1">IF(OR(B258=weaponshowbuff,B258=drop1showbuff),TRUE,FALSE)</f>
        <v>0</v>
      </c>
      <c r="E258" s="1" t="str">
        <f ca="1">IF(D258,COUNTIFS(D$3:D258,TRUE),"")</f>
        <v/>
      </c>
      <c r="F258" s="1" t="str">
        <f t="shared" si="6"/>
        <v>增加62点闪避</v>
      </c>
    </row>
    <row r="259" spans="2:6" x14ac:dyDescent="0.2">
      <c r="B259" s="37" t="str">
        <f t="shared" si="7"/>
        <v>挂饰G5</v>
      </c>
      <c r="C259" s="37" t="s">
        <v>1547</v>
      </c>
      <c r="D259" s="1" t="b">
        <f ca="1">IF(OR(B259=weaponshowbuff,B259=drop1showbuff),TRUE,FALSE)</f>
        <v>0</v>
      </c>
      <c r="E259" s="1" t="str">
        <f ca="1">IF(D259,COUNTIFS(D$3:D259,TRUE),"")</f>
        <v/>
      </c>
      <c r="F259" s="1" t="str">
        <f t="shared" si="6"/>
        <v>增加63点命中</v>
      </c>
    </row>
    <row r="260" spans="2:6" x14ac:dyDescent="0.2">
      <c r="B260" s="37" t="str">
        <f t="shared" si="7"/>
        <v>挂饰G5</v>
      </c>
      <c r="C260" s="37" t="s">
        <v>1548</v>
      </c>
      <c r="D260" s="1" t="b">
        <f ca="1">IF(OR(B260=weaponshowbuff,B260=drop1showbuff),TRUE,FALSE)</f>
        <v>0</v>
      </c>
      <c r="E260" s="1" t="str">
        <f ca="1">IF(D260,COUNTIFS(D$3:D260,TRUE),"")</f>
        <v/>
      </c>
      <c r="F260" s="1" t="str">
        <f t="shared" ref="F260:F282" si="8">C260</f>
        <v>增加63点闪避</v>
      </c>
    </row>
    <row r="261" spans="2:6" x14ac:dyDescent="0.2">
      <c r="B261" s="37" t="str">
        <f t="shared" si="7"/>
        <v>挂饰G6</v>
      </c>
      <c r="C261" s="37" t="s">
        <v>1549</v>
      </c>
      <c r="D261" s="1" t="b">
        <f ca="1">IF(OR(B261=weaponshowbuff,B261=drop1showbuff),TRUE,FALSE)</f>
        <v>0</v>
      </c>
      <c r="E261" s="1" t="str">
        <f ca="1">IF(D261,COUNTIFS(D$3:D261,TRUE),"")</f>
        <v/>
      </c>
      <c r="F261" s="1" t="str">
        <f t="shared" si="8"/>
        <v>增加64点命中</v>
      </c>
    </row>
    <row r="262" spans="2:6" x14ac:dyDescent="0.2">
      <c r="B262" s="37" t="str">
        <f t="shared" si="7"/>
        <v>挂饰G6</v>
      </c>
      <c r="C262" s="37" t="s">
        <v>1550</v>
      </c>
      <c r="D262" s="1" t="b">
        <f ca="1">IF(OR(B262=weaponshowbuff,B262=drop1showbuff),TRUE,FALSE)</f>
        <v>0</v>
      </c>
      <c r="E262" s="1" t="str">
        <f ca="1">IF(D262,COUNTIFS(D$3:D262,TRUE),"")</f>
        <v/>
      </c>
      <c r="F262" s="1" t="str">
        <f t="shared" si="8"/>
        <v>增加64点闪避</v>
      </c>
    </row>
    <row r="263" spans="2:6" x14ac:dyDescent="0.2">
      <c r="B263" s="37" t="str">
        <f t="shared" si="7"/>
        <v>挂饰G7</v>
      </c>
      <c r="C263" s="37" t="s">
        <v>1551</v>
      </c>
      <c r="D263" s="1" t="b">
        <f ca="1">IF(OR(B263=weaponshowbuff,B263=drop1showbuff),TRUE,FALSE)</f>
        <v>0</v>
      </c>
      <c r="E263" s="1" t="str">
        <f ca="1">IF(D263,COUNTIFS(D$3:D263,TRUE),"")</f>
        <v/>
      </c>
      <c r="F263" s="1" t="str">
        <f t="shared" si="8"/>
        <v>增加65点命中</v>
      </c>
    </row>
    <row r="264" spans="2:6" x14ac:dyDescent="0.2">
      <c r="B264" s="37" t="str">
        <f t="shared" si="7"/>
        <v>挂饰G7</v>
      </c>
      <c r="C264" s="37" t="s">
        <v>1552</v>
      </c>
      <c r="D264" s="1" t="b">
        <f ca="1">IF(OR(B264=weaponshowbuff,B264=drop1showbuff),TRUE,FALSE)</f>
        <v>0</v>
      </c>
      <c r="E264" s="1" t="str">
        <f ca="1">IF(D264,COUNTIFS(D$3:D264,TRUE),"")</f>
        <v/>
      </c>
      <c r="F264" s="1" t="str">
        <f t="shared" si="8"/>
        <v>增加65点闪避</v>
      </c>
    </row>
    <row r="265" spans="2:6" x14ac:dyDescent="0.2">
      <c r="B265" s="37" t="str">
        <f t="shared" si="7"/>
        <v>挂饰G8</v>
      </c>
      <c r="C265" s="37" t="s">
        <v>1553</v>
      </c>
      <c r="D265" s="1" t="b">
        <f ca="1">IF(OR(B265=weaponshowbuff,B265=drop1showbuff),TRUE,FALSE)</f>
        <v>0</v>
      </c>
      <c r="E265" s="1" t="str">
        <f ca="1">IF(D265,COUNTIFS(D$3:D265,TRUE),"")</f>
        <v/>
      </c>
      <c r="F265" s="1" t="str">
        <f t="shared" si="8"/>
        <v>增加66点命中</v>
      </c>
    </row>
    <row r="266" spans="2:6" x14ac:dyDescent="0.2">
      <c r="B266" s="37" t="str">
        <f t="shared" si="7"/>
        <v>挂饰G8</v>
      </c>
      <c r="C266" s="37" t="s">
        <v>1554</v>
      </c>
      <c r="D266" s="1" t="b">
        <f ca="1">IF(OR(B266=weaponshowbuff,B266=drop1showbuff),TRUE,FALSE)</f>
        <v>0</v>
      </c>
      <c r="E266" s="1" t="str">
        <f ca="1">IF(D266,COUNTIFS(D$3:D266,TRUE),"")</f>
        <v/>
      </c>
      <c r="F266" s="1" t="str">
        <f t="shared" si="8"/>
        <v>增加66点闪避</v>
      </c>
    </row>
    <row r="267" spans="2:6" x14ac:dyDescent="0.2">
      <c r="B267" s="37" t="str">
        <f t="shared" si="7"/>
        <v>挂饰H1</v>
      </c>
      <c r="C267" s="37" t="s">
        <v>1555</v>
      </c>
      <c r="D267" s="1" t="b">
        <f ca="1">IF(OR(B267=weaponshowbuff,B267=drop1showbuff),TRUE,FALSE)</f>
        <v>0</v>
      </c>
      <c r="E267" s="1" t="str">
        <f ca="1">IF(D267,COUNTIFS(D$3:D267,TRUE),"")</f>
        <v/>
      </c>
      <c r="F267" s="1" t="str">
        <f t="shared" si="8"/>
        <v>增加67点命中</v>
      </c>
    </row>
    <row r="268" spans="2:6" x14ac:dyDescent="0.2">
      <c r="B268" s="37" t="str">
        <f t="shared" si="7"/>
        <v>挂饰H1</v>
      </c>
      <c r="C268" s="37" t="s">
        <v>1556</v>
      </c>
      <c r="D268" s="1" t="b">
        <f ca="1">IF(OR(B268=weaponshowbuff,B268=drop1showbuff),TRUE,FALSE)</f>
        <v>0</v>
      </c>
      <c r="E268" s="1" t="str">
        <f ca="1">IF(D268,COUNTIFS(D$3:D268,TRUE),"")</f>
        <v/>
      </c>
      <c r="F268" s="1" t="str">
        <f t="shared" si="8"/>
        <v>增加67点闪避</v>
      </c>
    </row>
    <row r="269" spans="2:6" x14ac:dyDescent="0.2">
      <c r="B269" s="37" t="str">
        <f t="shared" si="7"/>
        <v>挂饰H2</v>
      </c>
      <c r="C269" s="37" t="s">
        <v>1557</v>
      </c>
      <c r="D269" s="1" t="b">
        <f ca="1">IF(OR(B269=weaponshowbuff,B269=drop1showbuff),TRUE,FALSE)</f>
        <v>0</v>
      </c>
      <c r="E269" s="1" t="str">
        <f ca="1">IF(D269,COUNTIFS(D$3:D269,TRUE),"")</f>
        <v/>
      </c>
      <c r="F269" s="1" t="str">
        <f t="shared" si="8"/>
        <v>增加68点命中</v>
      </c>
    </row>
    <row r="270" spans="2:6" x14ac:dyDescent="0.2">
      <c r="B270" s="37" t="str">
        <f t="shared" si="7"/>
        <v>挂饰H2</v>
      </c>
      <c r="C270" s="37" t="s">
        <v>1558</v>
      </c>
      <c r="D270" s="1" t="b">
        <f ca="1">IF(OR(B270=weaponshowbuff,B270=drop1showbuff),TRUE,FALSE)</f>
        <v>0</v>
      </c>
      <c r="E270" s="1" t="str">
        <f ca="1">IF(D270,COUNTIFS(D$3:D270,TRUE),"")</f>
        <v/>
      </c>
      <c r="F270" s="1" t="str">
        <f t="shared" si="8"/>
        <v>增加68点闪避</v>
      </c>
    </row>
    <row r="271" spans="2:6" x14ac:dyDescent="0.2">
      <c r="B271" s="37" t="str">
        <f t="shared" si="7"/>
        <v>挂饰H3</v>
      </c>
      <c r="C271" s="37" t="s">
        <v>1559</v>
      </c>
      <c r="D271" s="1" t="b">
        <f ca="1">IF(OR(B271=weaponshowbuff,B271=drop1showbuff),TRUE,FALSE)</f>
        <v>0</v>
      </c>
      <c r="E271" s="1" t="str">
        <f ca="1">IF(D271,COUNTIFS(D$3:D271,TRUE),"")</f>
        <v/>
      </c>
      <c r="F271" s="1" t="str">
        <f t="shared" si="8"/>
        <v>增加69点命中</v>
      </c>
    </row>
    <row r="272" spans="2:6" x14ac:dyDescent="0.2">
      <c r="B272" s="37" t="str">
        <f t="shared" ref="B272:B282" si="9">"挂饰"&amp;MID(B132,3,5)</f>
        <v>挂饰H3</v>
      </c>
      <c r="C272" s="37" t="s">
        <v>1560</v>
      </c>
      <c r="D272" s="1" t="b">
        <f ca="1">IF(OR(B272=weaponshowbuff,B272=drop1showbuff),TRUE,FALSE)</f>
        <v>0</v>
      </c>
      <c r="E272" s="1" t="str">
        <f ca="1">IF(D272,COUNTIFS(D$3:D272,TRUE),"")</f>
        <v/>
      </c>
      <c r="F272" s="1" t="str">
        <f t="shared" si="8"/>
        <v>增加69点闪避</v>
      </c>
    </row>
    <row r="273" spans="2:6" x14ac:dyDescent="0.2">
      <c r="B273" s="37" t="str">
        <f t="shared" si="9"/>
        <v>挂饰H4</v>
      </c>
      <c r="C273" s="37" t="s">
        <v>1561</v>
      </c>
      <c r="D273" s="1" t="b">
        <f ca="1">IF(OR(B273=weaponshowbuff,B273=drop1showbuff),TRUE,FALSE)</f>
        <v>0</v>
      </c>
      <c r="E273" s="1" t="str">
        <f ca="1">IF(D273,COUNTIFS(D$3:D273,TRUE),"")</f>
        <v/>
      </c>
      <c r="F273" s="1" t="str">
        <f t="shared" si="8"/>
        <v>增加70点命中</v>
      </c>
    </row>
    <row r="274" spans="2:6" x14ac:dyDescent="0.2">
      <c r="B274" s="37" t="str">
        <f t="shared" si="9"/>
        <v>挂饰H4</v>
      </c>
      <c r="C274" s="37" t="s">
        <v>1562</v>
      </c>
      <c r="D274" s="1" t="b">
        <f ca="1">IF(OR(B274=weaponshowbuff,B274=drop1showbuff),TRUE,FALSE)</f>
        <v>0</v>
      </c>
      <c r="E274" s="1" t="str">
        <f ca="1">IF(D274,COUNTIFS(D$3:D274,TRUE),"")</f>
        <v/>
      </c>
      <c r="F274" s="1" t="str">
        <f t="shared" si="8"/>
        <v>增加70点闪避</v>
      </c>
    </row>
    <row r="275" spans="2:6" x14ac:dyDescent="0.2">
      <c r="B275" s="37" t="str">
        <f t="shared" si="9"/>
        <v>挂饰H5</v>
      </c>
      <c r="C275" s="37" t="s">
        <v>1563</v>
      </c>
      <c r="D275" s="1" t="b">
        <f ca="1">IF(OR(B275=weaponshowbuff,B275=drop1showbuff),TRUE,FALSE)</f>
        <v>0</v>
      </c>
      <c r="E275" s="1" t="str">
        <f ca="1">IF(D275,COUNTIFS(D$3:D275,TRUE),"")</f>
        <v/>
      </c>
      <c r="F275" s="1" t="str">
        <f t="shared" si="8"/>
        <v>增加71点命中</v>
      </c>
    </row>
    <row r="276" spans="2:6" x14ac:dyDescent="0.2">
      <c r="B276" s="37" t="str">
        <f t="shared" si="9"/>
        <v>挂饰H5</v>
      </c>
      <c r="C276" s="37" t="s">
        <v>1564</v>
      </c>
      <c r="D276" s="1" t="b">
        <f ca="1">IF(OR(B276=weaponshowbuff,B276=drop1showbuff),TRUE,FALSE)</f>
        <v>0</v>
      </c>
      <c r="E276" s="1" t="str">
        <f ca="1">IF(D276,COUNTIFS(D$3:D276,TRUE),"")</f>
        <v/>
      </c>
      <c r="F276" s="1" t="str">
        <f t="shared" si="8"/>
        <v>增加71点闪避</v>
      </c>
    </row>
    <row r="277" spans="2:6" x14ac:dyDescent="0.2">
      <c r="B277" s="37" t="str">
        <f t="shared" si="9"/>
        <v>挂饰H6</v>
      </c>
      <c r="C277" s="37" t="s">
        <v>1565</v>
      </c>
      <c r="D277" s="1" t="b">
        <f ca="1">IF(OR(B277=weaponshowbuff,B277=drop1showbuff),TRUE,FALSE)</f>
        <v>0</v>
      </c>
      <c r="E277" s="1" t="str">
        <f ca="1">IF(D277,COUNTIFS(D$3:D277,TRUE),"")</f>
        <v/>
      </c>
      <c r="F277" s="1" t="str">
        <f t="shared" si="8"/>
        <v>增加72点命中</v>
      </c>
    </row>
    <row r="278" spans="2:6" x14ac:dyDescent="0.2">
      <c r="B278" s="37" t="str">
        <f t="shared" si="9"/>
        <v>挂饰H6</v>
      </c>
      <c r="C278" s="37" t="s">
        <v>1566</v>
      </c>
      <c r="D278" s="1" t="b">
        <f ca="1">IF(OR(B278=weaponshowbuff,B278=drop1showbuff),TRUE,FALSE)</f>
        <v>0</v>
      </c>
      <c r="E278" s="1" t="str">
        <f ca="1">IF(D278,COUNTIFS(D$3:D278,TRUE),"")</f>
        <v/>
      </c>
      <c r="F278" s="1" t="str">
        <f t="shared" si="8"/>
        <v>增加72点闪避</v>
      </c>
    </row>
    <row r="279" spans="2:6" x14ac:dyDescent="0.2">
      <c r="B279" s="37" t="str">
        <f t="shared" si="9"/>
        <v>挂饰H7</v>
      </c>
      <c r="C279" s="37" t="s">
        <v>1567</v>
      </c>
      <c r="D279" s="1" t="b">
        <f ca="1">IF(OR(B279=weaponshowbuff,B279=drop1showbuff),TRUE,FALSE)</f>
        <v>0</v>
      </c>
      <c r="E279" s="1" t="str">
        <f ca="1">IF(D279,COUNTIFS(D$3:D279,TRUE),"")</f>
        <v/>
      </c>
      <c r="F279" s="1" t="str">
        <f t="shared" si="8"/>
        <v>增加73点命中</v>
      </c>
    </row>
    <row r="280" spans="2:6" x14ac:dyDescent="0.2">
      <c r="B280" s="37" t="str">
        <f t="shared" si="9"/>
        <v>挂饰H7</v>
      </c>
      <c r="C280" s="37" t="s">
        <v>1568</v>
      </c>
      <c r="D280" s="1" t="b">
        <f ca="1">IF(OR(B280=weaponshowbuff,B280=drop1showbuff),TRUE,FALSE)</f>
        <v>0</v>
      </c>
      <c r="E280" s="1" t="str">
        <f ca="1">IF(D280,COUNTIFS(D$3:D280,TRUE),"")</f>
        <v/>
      </c>
      <c r="F280" s="1" t="str">
        <f t="shared" si="8"/>
        <v>增加73点闪避</v>
      </c>
    </row>
    <row r="281" spans="2:6" x14ac:dyDescent="0.2">
      <c r="B281" s="37" t="str">
        <f t="shared" si="9"/>
        <v>挂饰H8</v>
      </c>
      <c r="C281" s="37" t="s">
        <v>1569</v>
      </c>
      <c r="D281" s="1" t="b">
        <f ca="1">IF(OR(B281=weaponshowbuff,B281=drop1showbuff),TRUE,FALSE)</f>
        <v>0</v>
      </c>
      <c r="E281" s="1" t="str">
        <f ca="1">IF(D281,COUNTIFS(D$3:D281,TRUE),"")</f>
        <v/>
      </c>
      <c r="F281" s="1" t="str">
        <f t="shared" si="8"/>
        <v>增加74点命中</v>
      </c>
    </row>
    <row r="282" spans="2:6" x14ac:dyDescent="0.2">
      <c r="B282" s="37" t="str">
        <f t="shared" si="9"/>
        <v>挂饰H8</v>
      </c>
      <c r="C282" s="37" t="s">
        <v>1570</v>
      </c>
      <c r="D282" s="1" t="b">
        <f ca="1">IF(OR(B282=weaponshowbuff,B282=drop1showbuff),TRUE,FALSE)</f>
        <v>0</v>
      </c>
      <c r="E282" s="1" t="str">
        <f ca="1">IF(D282,COUNTIFS(D$3:D282,TRUE),"")</f>
        <v/>
      </c>
      <c r="F282" s="1" t="str">
        <f t="shared" si="8"/>
        <v>增加74点闪避</v>
      </c>
    </row>
    <row r="283" spans="2:6" ht="18.75" customHeight="1" x14ac:dyDescent="0.2">
      <c r="B283" s="37"/>
      <c r="C283" s="37"/>
    </row>
    <row r="284" spans="2:6" x14ac:dyDescent="0.2">
      <c r="B284" s="37"/>
      <c r="C284" s="37"/>
    </row>
    <row r="285" spans="2:6" x14ac:dyDescent="0.2">
      <c r="B285" s="37"/>
      <c r="C285" s="37"/>
    </row>
    <row r="286" spans="2:6" x14ac:dyDescent="0.2">
      <c r="B286" s="37"/>
      <c r="C286" s="37"/>
    </row>
    <row r="287" spans="2:6" x14ac:dyDescent="0.2">
      <c r="B287" s="37"/>
      <c r="C287" s="37"/>
    </row>
    <row r="288" spans="2:6" x14ac:dyDescent="0.2">
      <c r="B288" s="37"/>
      <c r="C288" s="37"/>
    </row>
    <row r="289" spans="2:3" x14ac:dyDescent="0.2">
      <c r="B289" s="37"/>
      <c r="C289" s="37"/>
    </row>
    <row r="290" spans="2:3" x14ac:dyDescent="0.2">
      <c r="B290" s="37"/>
      <c r="C290" s="37"/>
    </row>
    <row r="291" spans="2:3" x14ac:dyDescent="0.2">
      <c r="B291" s="37"/>
      <c r="C291" s="37"/>
    </row>
    <row r="292" spans="2:3" x14ac:dyDescent="0.2">
      <c r="B292" s="37"/>
      <c r="C292" s="37"/>
    </row>
    <row r="293" spans="2:3" x14ac:dyDescent="0.2">
      <c r="B293" s="37"/>
      <c r="C293" s="37"/>
    </row>
    <row r="294" spans="2:3" x14ac:dyDescent="0.2">
      <c r="B294" s="37"/>
      <c r="C294" s="37"/>
    </row>
    <row r="295" spans="2:3" x14ac:dyDescent="0.2">
      <c r="B295" s="37"/>
      <c r="C295" s="37"/>
    </row>
    <row r="296" spans="2:3" x14ac:dyDescent="0.2">
      <c r="B296" s="37"/>
      <c r="C296" s="37"/>
    </row>
    <row r="297" spans="2:3" x14ac:dyDescent="0.2">
      <c r="B297" s="37"/>
      <c r="C297" s="37"/>
    </row>
    <row r="298" spans="2:3" x14ac:dyDescent="0.2">
      <c r="B298" s="37"/>
      <c r="C298" s="37"/>
    </row>
    <row r="299" spans="2:3" x14ac:dyDescent="0.2">
      <c r="B299" s="37"/>
      <c r="C299" s="37"/>
    </row>
    <row r="300" spans="2:3" x14ac:dyDescent="0.2">
      <c r="B300" s="37"/>
      <c r="C300" s="37"/>
    </row>
    <row r="301" spans="2:3" x14ac:dyDescent="0.2">
      <c r="B301" s="37"/>
      <c r="C301" s="37"/>
    </row>
    <row r="302" spans="2:3" x14ac:dyDescent="0.2">
      <c r="B302" s="37"/>
      <c r="C302" s="37"/>
    </row>
    <row r="303" spans="2:3" x14ac:dyDescent="0.2">
      <c r="B303" s="37"/>
      <c r="C303" s="37"/>
    </row>
    <row r="304" spans="2:3" x14ac:dyDescent="0.2">
      <c r="B304" s="37"/>
      <c r="C304" s="37"/>
    </row>
    <row r="305" spans="2:3" x14ac:dyDescent="0.2">
      <c r="B305" s="37"/>
      <c r="C305" s="37"/>
    </row>
    <row r="306" spans="2:3" x14ac:dyDescent="0.2">
      <c r="B306" s="37"/>
      <c r="C306" s="37"/>
    </row>
    <row r="307" spans="2:3" x14ac:dyDescent="0.2">
      <c r="B307" s="37"/>
      <c r="C307" s="37"/>
    </row>
    <row r="308" spans="2:3" x14ac:dyDescent="0.2">
      <c r="B308" s="37"/>
      <c r="C308" s="37"/>
    </row>
    <row r="309" spans="2:3" x14ac:dyDescent="0.2">
      <c r="B309" s="37"/>
      <c r="C309" s="37"/>
    </row>
    <row r="310" spans="2:3" x14ac:dyDescent="0.2">
      <c r="B310" s="37"/>
      <c r="C310" s="37"/>
    </row>
    <row r="311" spans="2:3" x14ac:dyDescent="0.2">
      <c r="B311" s="37"/>
      <c r="C311" s="37"/>
    </row>
    <row r="312" spans="2:3" x14ac:dyDescent="0.2">
      <c r="B312" s="37"/>
      <c r="C312" s="37"/>
    </row>
    <row r="313" spans="2:3" x14ac:dyDescent="0.2">
      <c r="B313" s="37"/>
      <c r="C313" s="37"/>
    </row>
    <row r="314" spans="2:3" x14ac:dyDescent="0.2">
      <c r="B314" s="37"/>
      <c r="C314" s="37"/>
    </row>
    <row r="315" spans="2:3" x14ac:dyDescent="0.2">
      <c r="B315" s="37"/>
      <c r="C315" s="37"/>
    </row>
    <row r="316" spans="2:3" x14ac:dyDescent="0.2">
      <c r="B316" s="37"/>
      <c r="C316" s="37"/>
    </row>
    <row r="317" spans="2:3" x14ac:dyDescent="0.2">
      <c r="B317" s="37"/>
      <c r="C317" s="37"/>
    </row>
    <row r="318" spans="2:3" x14ac:dyDescent="0.2">
      <c r="B318" s="37"/>
      <c r="C318" s="37"/>
    </row>
    <row r="319" spans="2:3" x14ac:dyDescent="0.2">
      <c r="B319" s="37"/>
      <c r="C319" s="37"/>
    </row>
    <row r="320" spans="2:3" x14ac:dyDescent="0.2">
      <c r="B320" s="37"/>
      <c r="C320" s="37"/>
    </row>
    <row r="321" spans="2:3" x14ac:dyDescent="0.2">
      <c r="B321" s="37"/>
      <c r="C321" s="37"/>
    </row>
    <row r="322" spans="2:3" x14ac:dyDescent="0.2">
      <c r="B322" s="37"/>
      <c r="C322" s="37"/>
    </row>
    <row r="323" spans="2:3" x14ac:dyDescent="0.2">
      <c r="B323" s="37"/>
      <c r="C323" s="37"/>
    </row>
    <row r="324" spans="2:3" x14ac:dyDescent="0.2">
      <c r="B324" s="37"/>
      <c r="C324" s="37"/>
    </row>
    <row r="325" spans="2:3" x14ac:dyDescent="0.2">
      <c r="B325" s="37"/>
      <c r="C325" s="37"/>
    </row>
    <row r="326" spans="2:3" x14ac:dyDescent="0.2">
      <c r="B326" s="37"/>
      <c r="C326" s="37"/>
    </row>
    <row r="327" spans="2:3" x14ac:dyDescent="0.2">
      <c r="B327" s="37"/>
      <c r="C327" s="37"/>
    </row>
    <row r="328" spans="2:3" x14ac:dyDescent="0.2">
      <c r="B328" s="37"/>
      <c r="C328" s="37"/>
    </row>
    <row r="329" spans="2:3" x14ac:dyDescent="0.2">
      <c r="B329" s="37"/>
      <c r="C329" s="37"/>
    </row>
    <row r="330" spans="2:3" x14ac:dyDescent="0.2">
      <c r="B330" s="37"/>
      <c r="C330" s="37"/>
    </row>
    <row r="331" spans="2:3" x14ac:dyDescent="0.2">
      <c r="B331" s="37"/>
      <c r="C331" s="37"/>
    </row>
    <row r="332" spans="2:3" x14ac:dyDescent="0.2">
      <c r="B332" s="37"/>
      <c r="C332" s="37"/>
    </row>
    <row r="333" spans="2:3" x14ac:dyDescent="0.2">
      <c r="B333" s="37"/>
      <c r="C333" s="37"/>
    </row>
    <row r="334" spans="2:3" x14ac:dyDescent="0.2">
      <c r="B334" s="37"/>
      <c r="C334" s="37"/>
    </row>
    <row r="335" spans="2:3" x14ac:dyDescent="0.2">
      <c r="B335" s="37"/>
      <c r="C335" s="37"/>
    </row>
    <row r="336" spans="2:3" x14ac:dyDescent="0.2">
      <c r="B336" s="37"/>
      <c r="C336" s="37"/>
    </row>
    <row r="337" spans="2:3" x14ac:dyDescent="0.2">
      <c r="B337" s="37"/>
      <c r="C337" s="37"/>
    </row>
    <row r="338" spans="2:3" x14ac:dyDescent="0.2">
      <c r="B338" s="37"/>
      <c r="C338" s="37"/>
    </row>
    <row r="339" spans="2:3" x14ac:dyDescent="0.2">
      <c r="B339" s="37"/>
      <c r="C339" s="37"/>
    </row>
    <row r="340" spans="2:3" x14ac:dyDescent="0.2">
      <c r="B340" s="37"/>
      <c r="C340" s="37"/>
    </row>
    <row r="341" spans="2:3" x14ac:dyDescent="0.2">
      <c r="B341" s="37"/>
      <c r="C341" s="37"/>
    </row>
    <row r="342" spans="2:3" x14ac:dyDescent="0.2">
      <c r="B342" s="37"/>
      <c r="C342" s="37"/>
    </row>
    <row r="343" spans="2:3" x14ac:dyDescent="0.2">
      <c r="B343" s="37"/>
      <c r="C343" s="37"/>
    </row>
    <row r="344" spans="2:3" x14ac:dyDescent="0.2">
      <c r="B344" s="37"/>
      <c r="C344" s="37"/>
    </row>
    <row r="345" spans="2:3" x14ac:dyDescent="0.2">
      <c r="B345" s="37"/>
      <c r="C345" s="37"/>
    </row>
    <row r="346" spans="2:3" x14ac:dyDescent="0.2">
      <c r="B346" s="37"/>
      <c r="C346" s="37"/>
    </row>
    <row r="347" spans="2:3" x14ac:dyDescent="0.2">
      <c r="B347" s="37"/>
      <c r="C347" s="37"/>
    </row>
    <row r="348" spans="2:3" x14ac:dyDescent="0.2">
      <c r="B348" s="37"/>
      <c r="C348" s="37"/>
    </row>
    <row r="349" spans="2:3" x14ac:dyDescent="0.2">
      <c r="B349" s="37"/>
      <c r="C349" s="37"/>
    </row>
    <row r="350" spans="2:3" x14ac:dyDescent="0.2">
      <c r="B350" s="37"/>
      <c r="C350" s="37"/>
    </row>
    <row r="351" spans="2:3" x14ac:dyDescent="0.2">
      <c r="B351" s="37"/>
      <c r="C351" s="37"/>
    </row>
    <row r="352" spans="2:3" x14ac:dyDescent="0.2">
      <c r="B352" s="37"/>
      <c r="C352" s="37"/>
    </row>
    <row r="353" spans="2:3" x14ac:dyDescent="0.2">
      <c r="B353" s="37"/>
      <c r="C353" s="37"/>
    </row>
    <row r="354" spans="2:3" x14ac:dyDescent="0.2">
      <c r="B354" s="37"/>
      <c r="C354" s="37"/>
    </row>
    <row r="355" spans="2:3" x14ac:dyDescent="0.2">
      <c r="B355" s="37"/>
      <c r="C355" s="37"/>
    </row>
    <row r="356" spans="2:3" x14ac:dyDescent="0.2">
      <c r="B356" s="37"/>
      <c r="C356" s="37"/>
    </row>
    <row r="357" spans="2:3" x14ac:dyDescent="0.2">
      <c r="B357" s="37"/>
      <c r="C357" s="37"/>
    </row>
    <row r="358" spans="2:3" x14ac:dyDescent="0.2">
      <c r="B358" s="37"/>
      <c r="C358" s="37"/>
    </row>
    <row r="359" spans="2:3" x14ac:dyDescent="0.2">
      <c r="B359" s="37"/>
      <c r="C359" s="37"/>
    </row>
    <row r="360" spans="2:3" x14ac:dyDescent="0.2">
      <c r="B360" s="37"/>
      <c r="C360" s="37"/>
    </row>
    <row r="361" spans="2:3" x14ac:dyDescent="0.2">
      <c r="B361" s="37"/>
      <c r="C361" s="37"/>
    </row>
    <row r="362" spans="2:3" x14ac:dyDescent="0.2">
      <c r="B362" s="37"/>
      <c r="C362" s="37"/>
    </row>
    <row r="363" spans="2:3" x14ac:dyDescent="0.2">
      <c r="B363" s="37"/>
      <c r="C363" s="37"/>
    </row>
    <row r="364" spans="2:3" x14ac:dyDescent="0.2">
      <c r="B364" s="37"/>
      <c r="C364" s="37"/>
    </row>
    <row r="365" spans="2:3" x14ac:dyDescent="0.2">
      <c r="B365" s="37"/>
      <c r="C365" s="37"/>
    </row>
    <row r="366" spans="2:3" x14ac:dyDescent="0.2">
      <c r="B366" s="37"/>
      <c r="C366" s="37"/>
    </row>
    <row r="367" spans="2:3" x14ac:dyDescent="0.2">
      <c r="B367" s="37"/>
      <c r="C367" s="37"/>
    </row>
    <row r="368" spans="2:3" x14ac:dyDescent="0.2">
      <c r="B368" s="37"/>
      <c r="C368" s="37"/>
    </row>
    <row r="369" spans="2:3" x14ac:dyDescent="0.2">
      <c r="B369" s="37"/>
      <c r="C369" s="37"/>
    </row>
    <row r="370" spans="2:3" x14ac:dyDescent="0.2">
      <c r="B370" s="37"/>
      <c r="C370" s="37"/>
    </row>
    <row r="371" spans="2:3" x14ac:dyDescent="0.2">
      <c r="B371" s="37"/>
      <c r="C371" s="37"/>
    </row>
    <row r="372" spans="2:3" x14ac:dyDescent="0.2">
      <c r="B372" s="37"/>
      <c r="C372" s="37"/>
    </row>
    <row r="373" spans="2:3" x14ac:dyDescent="0.2">
      <c r="B373" s="37"/>
      <c r="C373" s="37"/>
    </row>
    <row r="374" spans="2:3" x14ac:dyDescent="0.2">
      <c r="B374" s="37"/>
      <c r="C374" s="37"/>
    </row>
    <row r="375" spans="2:3" x14ac:dyDescent="0.2">
      <c r="B375" s="37"/>
      <c r="C375" s="37"/>
    </row>
    <row r="376" spans="2:3" x14ac:dyDescent="0.2">
      <c r="B376" s="37"/>
      <c r="C376" s="37"/>
    </row>
    <row r="377" spans="2:3" x14ac:dyDescent="0.2">
      <c r="B377" s="37"/>
      <c r="C377" s="37"/>
    </row>
    <row r="378" spans="2:3" x14ac:dyDescent="0.2">
      <c r="B378" s="37"/>
      <c r="C378" s="37"/>
    </row>
    <row r="379" spans="2:3" x14ac:dyDescent="0.2">
      <c r="B379" s="37"/>
      <c r="C379" s="37"/>
    </row>
    <row r="380" spans="2:3" x14ac:dyDescent="0.2">
      <c r="B380" s="37"/>
      <c r="C380" s="37"/>
    </row>
    <row r="381" spans="2:3" x14ac:dyDescent="0.2">
      <c r="B381" s="37"/>
      <c r="C381" s="37"/>
    </row>
    <row r="382" spans="2:3" x14ac:dyDescent="0.2">
      <c r="B382" s="37"/>
      <c r="C382" s="37"/>
    </row>
    <row r="383" spans="2:3" x14ac:dyDescent="0.2">
      <c r="B383" s="37"/>
      <c r="C383" s="37"/>
    </row>
    <row r="384" spans="2:3" x14ac:dyDescent="0.2">
      <c r="B384" s="37"/>
      <c r="C384" s="37"/>
    </row>
    <row r="385" spans="2:3" x14ac:dyDescent="0.2">
      <c r="B385" s="37"/>
      <c r="C385" s="37"/>
    </row>
    <row r="386" spans="2:3" x14ac:dyDescent="0.2">
      <c r="B386" s="37"/>
      <c r="C386" s="37"/>
    </row>
    <row r="387" spans="2:3" x14ac:dyDescent="0.2">
      <c r="B387" s="37"/>
      <c r="C387" s="37"/>
    </row>
    <row r="388" spans="2:3" x14ac:dyDescent="0.2">
      <c r="B388" s="37"/>
      <c r="C388" s="37"/>
    </row>
    <row r="389" spans="2:3" x14ac:dyDescent="0.2">
      <c r="B389" s="37"/>
      <c r="C389" s="37"/>
    </row>
    <row r="390" spans="2:3" x14ac:dyDescent="0.2">
      <c r="B390" s="37"/>
      <c r="C390" s="37"/>
    </row>
    <row r="391" spans="2:3" x14ac:dyDescent="0.2">
      <c r="B391" s="37"/>
      <c r="C391" s="37"/>
    </row>
    <row r="392" spans="2:3" x14ac:dyDescent="0.2">
      <c r="B392" s="37"/>
      <c r="C392" s="37"/>
    </row>
    <row r="393" spans="2:3" x14ac:dyDescent="0.2">
      <c r="B393" s="37"/>
      <c r="C393" s="37"/>
    </row>
    <row r="394" spans="2:3" x14ac:dyDescent="0.2">
      <c r="B394" s="37"/>
      <c r="C394" s="37"/>
    </row>
    <row r="395" spans="2:3" x14ac:dyDescent="0.2">
      <c r="B395" s="37"/>
      <c r="C395" s="37"/>
    </row>
    <row r="396" spans="2:3" x14ac:dyDescent="0.2">
      <c r="B396" s="37"/>
      <c r="C396" s="37"/>
    </row>
    <row r="397" spans="2:3" x14ac:dyDescent="0.2">
      <c r="B397" s="37"/>
      <c r="C397" s="37"/>
    </row>
    <row r="398" spans="2:3" x14ac:dyDescent="0.2">
      <c r="B398" s="37"/>
      <c r="C398" s="37"/>
    </row>
    <row r="399" spans="2:3" x14ac:dyDescent="0.2">
      <c r="B399" s="37"/>
      <c r="C399" s="37"/>
    </row>
    <row r="400" spans="2:3" x14ac:dyDescent="0.2">
      <c r="B400" s="37"/>
      <c r="C400" s="37"/>
    </row>
    <row r="401" spans="2:3" x14ac:dyDescent="0.2">
      <c r="B401" s="37"/>
      <c r="C401" s="37"/>
    </row>
    <row r="402" spans="2:3" x14ac:dyDescent="0.2">
      <c r="B402" s="37"/>
      <c r="C402" s="37"/>
    </row>
    <row r="403" spans="2:3" x14ac:dyDescent="0.2">
      <c r="B403" s="37"/>
      <c r="C403" s="37"/>
    </row>
    <row r="404" spans="2:3" x14ac:dyDescent="0.2">
      <c r="B404" s="37"/>
      <c r="C404" s="37"/>
    </row>
    <row r="405" spans="2:3" x14ac:dyDescent="0.2">
      <c r="B405" s="37"/>
      <c r="C405" s="37"/>
    </row>
    <row r="406" spans="2:3" x14ac:dyDescent="0.2">
      <c r="B406" s="37"/>
      <c r="C406" s="37"/>
    </row>
    <row r="407" spans="2:3" x14ac:dyDescent="0.2">
      <c r="B407" s="37"/>
      <c r="C407" s="37"/>
    </row>
    <row r="408" spans="2:3" x14ac:dyDescent="0.2">
      <c r="B408" s="37"/>
      <c r="C408" s="37"/>
    </row>
    <row r="409" spans="2:3" x14ac:dyDescent="0.2">
      <c r="B409" s="37"/>
      <c r="C409" s="37"/>
    </row>
    <row r="410" spans="2:3" x14ac:dyDescent="0.2">
      <c r="B410" s="37"/>
      <c r="C410" s="37"/>
    </row>
    <row r="411" spans="2:3" x14ac:dyDescent="0.2">
      <c r="B411" s="37"/>
      <c r="C411" s="37"/>
    </row>
    <row r="412" spans="2:3" x14ac:dyDescent="0.2">
      <c r="B412" s="37"/>
      <c r="C412" s="37"/>
    </row>
    <row r="413" spans="2:3" x14ac:dyDescent="0.2">
      <c r="B413" s="37"/>
      <c r="C413" s="37"/>
    </row>
    <row r="414" spans="2:3" x14ac:dyDescent="0.2">
      <c r="B414" s="37"/>
      <c r="C414" s="37"/>
    </row>
    <row r="415" spans="2:3" x14ac:dyDescent="0.2">
      <c r="B415" s="37"/>
      <c r="C415" s="37"/>
    </row>
    <row r="416" spans="2:3" x14ac:dyDescent="0.2">
      <c r="B416" s="37"/>
      <c r="C416" s="37"/>
    </row>
    <row r="417" spans="2:3" x14ac:dyDescent="0.2">
      <c r="B417" s="37"/>
      <c r="C417" s="37"/>
    </row>
    <row r="418" spans="2:3" x14ac:dyDescent="0.2">
      <c r="B418" s="37"/>
      <c r="C418" s="37"/>
    </row>
    <row r="419" spans="2:3" x14ac:dyDescent="0.2">
      <c r="B419" s="37"/>
      <c r="C419" s="37"/>
    </row>
    <row r="420" spans="2:3" x14ac:dyDescent="0.2">
      <c r="B420" s="37"/>
      <c r="C420" s="37"/>
    </row>
    <row r="421" spans="2:3" x14ac:dyDescent="0.2">
      <c r="B421" s="37"/>
      <c r="C421" s="37"/>
    </row>
    <row r="422" spans="2:3" x14ac:dyDescent="0.2">
      <c r="B422" s="37"/>
      <c r="C422" s="37"/>
    </row>
    <row r="423" spans="2:3" x14ac:dyDescent="0.2">
      <c r="B423" s="37"/>
    </row>
    <row r="424" spans="2:3" x14ac:dyDescent="0.2">
      <c r="B424" s="37"/>
    </row>
    <row r="425" spans="2:3" x14ac:dyDescent="0.2">
      <c r="B425" s="37"/>
    </row>
    <row r="426" spans="2:3" x14ac:dyDescent="0.2">
      <c r="B426" s="37"/>
    </row>
    <row r="427" spans="2:3" x14ac:dyDescent="0.2">
      <c r="B427" s="37"/>
    </row>
  </sheetData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O62"/>
  <sheetViews>
    <sheetView topLeftCell="B1" workbookViewId="0">
      <selection activeCell="H31" sqref="H31"/>
    </sheetView>
  </sheetViews>
  <sheetFormatPr defaultRowHeight="12.75" x14ac:dyDescent="0.2"/>
  <cols>
    <col min="1" max="3" width="9" style="1"/>
    <col min="4" max="4" width="16.25" style="1" customWidth="1"/>
    <col min="5" max="5" width="11.625" style="1" customWidth="1"/>
    <col min="6" max="7" width="12.5" style="1" customWidth="1"/>
    <col min="8" max="8" width="14.125" style="1" customWidth="1"/>
    <col min="9" max="9" width="13.125" style="1" customWidth="1"/>
    <col min="10" max="10" width="12.125" style="1" customWidth="1"/>
    <col min="11" max="11" width="11.375" style="1" customWidth="1"/>
    <col min="12" max="13" width="10.75" style="1" customWidth="1"/>
    <col min="14" max="14" width="11.875" style="1" customWidth="1"/>
    <col min="15" max="16384" width="9" style="1"/>
  </cols>
  <sheetData>
    <row r="2" spans="2:15" ht="13.5" thickBot="1" x14ac:dyDescent="0.25">
      <c r="B2" s="37" t="s">
        <v>1731</v>
      </c>
      <c r="C2" s="37"/>
      <c r="D2" s="37" t="s">
        <v>1726</v>
      </c>
      <c r="E2" s="37"/>
      <c r="F2" s="37" t="s">
        <v>1727</v>
      </c>
      <c r="G2" s="37"/>
      <c r="H2" s="37" t="s">
        <v>1728</v>
      </c>
      <c r="I2" s="37"/>
      <c r="J2" s="37" t="s">
        <v>1729</v>
      </c>
      <c r="K2" s="37"/>
      <c r="L2" s="37" t="s">
        <v>1730</v>
      </c>
      <c r="M2" s="37"/>
      <c r="N2" s="37" t="s">
        <v>1610</v>
      </c>
    </row>
    <row r="3" spans="2:15" x14ac:dyDescent="0.2">
      <c r="B3" s="1" t="s">
        <v>1733</v>
      </c>
      <c r="C3" s="20" t="s">
        <v>1741</v>
      </c>
      <c r="D3" s="7" t="str">
        <f>"顶级"&amp;D5</f>
        <v>顶级风之精华</v>
      </c>
      <c r="E3" s="7" t="s">
        <v>1747</v>
      </c>
      <c r="F3" s="7" t="str">
        <f t="shared" ref="F3:N3" si="0">"顶级"&amp;F5</f>
        <v>顶级雷之精华</v>
      </c>
      <c r="G3" s="7" t="s">
        <v>1738</v>
      </c>
      <c r="H3" s="7" t="str">
        <f t="shared" si="0"/>
        <v>顶级水之精华</v>
      </c>
      <c r="I3" s="7" t="s">
        <v>1750</v>
      </c>
      <c r="J3" s="7" t="str">
        <f t="shared" si="0"/>
        <v>顶级火之精华</v>
      </c>
      <c r="K3" s="7" t="s">
        <v>1744</v>
      </c>
      <c r="L3" s="7" t="str">
        <f t="shared" si="0"/>
        <v>顶级暗之精华</v>
      </c>
      <c r="M3" s="7" t="s">
        <v>1747</v>
      </c>
      <c r="N3" s="17" t="str">
        <f t="shared" si="0"/>
        <v>顶级光之精华</v>
      </c>
      <c r="O3" s="1">
        <f>O4*2</f>
        <v>19.2</v>
      </c>
    </row>
    <row r="4" spans="2:15" x14ac:dyDescent="0.2">
      <c r="B4" s="1" t="s">
        <v>1734</v>
      </c>
      <c r="C4" s="18" t="s">
        <v>1742</v>
      </c>
      <c r="D4" s="10" t="str">
        <f>"上级"&amp;D5</f>
        <v>上级风之精华</v>
      </c>
      <c r="E4" s="10" t="s">
        <v>1748</v>
      </c>
      <c r="F4" s="10" t="str">
        <f t="shared" ref="F4:N4" si="1">"上级"&amp;F5</f>
        <v>上级雷之精华</v>
      </c>
      <c r="G4" s="10" t="s">
        <v>1739</v>
      </c>
      <c r="H4" s="10" t="str">
        <f t="shared" si="1"/>
        <v>上级水之精华</v>
      </c>
      <c r="I4" s="10" t="s">
        <v>1751</v>
      </c>
      <c r="J4" s="10" t="str">
        <f t="shared" si="1"/>
        <v>上级火之精华</v>
      </c>
      <c r="K4" s="10" t="s">
        <v>1745</v>
      </c>
      <c r="L4" s="10" t="str">
        <f t="shared" si="1"/>
        <v>上级暗之精华</v>
      </c>
      <c r="M4" s="10" t="s">
        <v>1748</v>
      </c>
      <c r="N4" s="11" t="str">
        <f t="shared" si="1"/>
        <v>上级光之精华</v>
      </c>
      <c r="O4" s="1">
        <f>O5*2</f>
        <v>9.6</v>
      </c>
    </row>
    <row r="5" spans="2:15" ht="13.5" thickBot="1" x14ac:dyDescent="0.25">
      <c r="B5" s="1" t="s">
        <v>1735</v>
      </c>
      <c r="C5" s="19" t="s">
        <v>1743</v>
      </c>
      <c r="D5" s="107" t="s">
        <v>1753</v>
      </c>
      <c r="E5" s="13" t="s">
        <v>1749</v>
      </c>
      <c r="F5" s="107" t="s">
        <v>1754</v>
      </c>
      <c r="G5" s="13" t="s">
        <v>1740</v>
      </c>
      <c r="H5" s="107" t="s">
        <v>1755</v>
      </c>
      <c r="I5" s="13" t="s">
        <v>1752</v>
      </c>
      <c r="J5" s="107" t="s">
        <v>1756</v>
      </c>
      <c r="K5" s="13" t="s">
        <v>1746</v>
      </c>
      <c r="L5" s="107" t="s">
        <v>1757</v>
      </c>
      <c r="M5" s="13" t="s">
        <v>1749</v>
      </c>
      <c r="N5" s="108" t="s">
        <v>1758</v>
      </c>
      <c r="O5" s="1">
        <f>O14*2</f>
        <v>4.8</v>
      </c>
    </row>
    <row r="10" spans="2:15" ht="13.5" thickBot="1" x14ac:dyDescent="0.25">
      <c r="B10" s="37" t="s">
        <v>1732</v>
      </c>
      <c r="C10" s="37"/>
      <c r="D10" s="37" t="s">
        <v>1759</v>
      </c>
      <c r="E10" s="37"/>
      <c r="F10" s="37" t="s">
        <v>1768</v>
      </c>
      <c r="G10" s="37"/>
      <c r="H10" s="37" t="s">
        <v>1769</v>
      </c>
      <c r="I10" s="37"/>
      <c r="J10" s="37" t="s">
        <v>1778</v>
      </c>
      <c r="K10" s="37"/>
      <c r="L10" s="37" t="s">
        <v>1788</v>
      </c>
      <c r="M10" s="37"/>
      <c r="N10" s="37" t="s">
        <v>1789</v>
      </c>
    </row>
    <row r="11" spans="2:15" x14ac:dyDescent="0.2">
      <c r="B11" s="1" t="s">
        <v>1631</v>
      </c>
      <c r="C11" s="20" t="s">
        <v>1760</v>
      </c>
      <c r="D11" s="6" t="s">
        <v>1787</v>
      </c>
      <c r="E11" s="7" t="s">
        <v>1764</v>
      </c>
      <c r="F11" s="6" t="s">
        <v>1768</v>
      </c>
      <c r="G11" s="7" t="s">
        <v>1770</v>
      </c>
      <c r="H11" s="7" t="str">
        <f>"红"&amp;H$10</f>
        <v>红水晶</v>
      </c>
      <c r="I11" s="7" t="s">
        <v>1774</v>
      </c>
      <c r="J11" s="7" t="str">
        <f>""&amp;J$10</f>
        <v>石头</v>
      </c>
      <c r="K11" s="7" t="s">
        <v>1737</v>
      </c>
      <c r="L11" s="7" t="str">
        <f>"狗"&amp;L$10</f>
        <v>狗牙</v>
      </c>
      <c r="M11" s="7" t="s">
        <v>1782</v>
      </c>
      <c r="N11" s="17" t="str">
        <f>"多汁的"&amp;N$10</f>
        <v>多汁的坚果</v>
      </c>
      <c r="O11" s="1">
        <v>0.3</v>
      </c>
    </row>
    <row r="12" spans="2:15" x14ac:dyDescent="0.2">
      <c r="B12" s="1" t="s">
        <v>1735</v>
      </c>
      <c r="C12" s="18" t="s">
        <v>1761</v>
      </c>
      <c r="D12" s="10" t="str">
        <f>"漂亮的"&amp;D$11</f>
        <v>漂亮的蘑菇</v>
      </c>
      <c r="E12" s="10" t="s">
        <v>1765</v>
      </c>
      <c r="F12" s="10" t="str">
        <f>"扁扁的"&amp;F$11</f>
        <v>扁扁的稻草</v>
      </c>
      <c r="G12" s="10" t="s">
        <v>1771</v>
      </c>
      <c r="H12" s="10" t="str">
        <f>"蓝"&amp;H$10</f>
        <v>蓝水晶</v>
      </c>
      <c r="I12" s="10" t="s">
        <v>1775</v>
      </c>
      <c r="J12" s="10" t="str">
        <f>"坚硬的"&amp;J$10</f>
        <v>坚硬的石头</v>
      </c>
      <c r="K12" s="10" t="s">
        <v>1779</v>
      </c>
      <c r="L12" s="10" t="str">
        <f>"长獠"&amp;L$10</f>
        <v>长獠牙</v>
      </c>
      <c r="M12" s="10" t="s">
        <v>1783</v>
      </c>
      <c r="N12" s="11" t="str">
        <f>"美味的"&amp;N$10</f>
        <v>美味的坚果</v>
      </c>
      <c r="O12" s="1">
        <f>O11*2</f>
        <v>0.6</v>
      </c>
    </row>
    <row r="13" spans="2:15" x14ac:dyDescent="0.2">
      <c r="B13" s="1" t="s">
        <v>1734</v>
      </c>
      <c r="C13" s="18" t="s">
        <v>1762</v>
      </c>
      <c r="D13" s="10" t="str">
        <f>"诱人的"&amp;D$11</f>
        <v>诱人的蘑菇</v>
      </c>
      <c r="E13" s="10" t="s">
        <v>1766</v>
      </c>
      <c r="F13" s="10" t="str">
        <f>"灰色的"&amp;F$11</f>
        <v>灰色的稻草</v>
      </c>
      <c r="G13" s="10" t="s">
        <v>1772</v>
      </c>
      <c r="H13" s="10" t="str">
        <f>"黄"&amp;H$10</f>
        <v>黄水晶</v>
      </c>
      <c r="I13" s="10" t="s">
        <v>1776</v>
      </c>
      <c r="J13" s="10" t="str">
        <f>"发光的"&amp;J$10</f>
        <v>发光的石头</v>
      </c>
      <c r="K13" s="10" t="s">
        <v>1780</v>
      </c>
      <c r="L13" s="10" t="str">
        <f>"带血的"&amp;L$10</f>
        <v>带血的牙</v>
      </c>
      <c r="M13" s="10" t="s">
        <v>1784</v>
      </c>
      <c r="N13" s="11" t="str">
        <f>"诱人的"&amp;N$10</f>
        <v>诱人的坚果</v>
      </c>
      <c r="O13" s="1">
        <f>O12*2</f>
        <v>1.2</v>
      </c>
    </row>
    <row r="14" spans="2:15" ht="13.5" thickBot="1" x14ac:dyDescent="0.25">
      <c r="B14" s="1" t="s">
        <v>1786</v>
      </c>
      <c r="C14" s="19" t="s">
        <v>1763</v>
      </c>
      <c r="D14" s="13" t="str">
        <f>"五彩的"&amp;D$11</f>
        <v>五彩的蘑菇</v>
      </c>
      <c r="E14" s="13" t="s">
        <v>1767</v>
      </c>
      <c r="F14" s="13" t="str">
        <f>"斑斓的"&amp;F$11</f>
        <v>斑斓的稻草</v>
      </c>
      <c r="G14" s="13" t="s">
        <v>1773</v>
      </c>
      <c r="H14" s="13" t="str">
        <f>"紫"&amp;H$10</f>
        <v>紫水晶</v>
      </c>
      <c r="I14" s="13" t="s">
        <v>1777</v>
      </c>
      <c r="J14" s="13" t="str">
        <f>"耀眼的"&amp;J$10</f>
        <v>耀眼的石头</v>
      </c>
      <c r="K14" s="13" t="s">
        <v>1781</v>
      </c>
      <c r="L14" s="13" t="str">
        <f>"剧毒"&amp;L$10</f>
        <v>剧毒牙</v>
      </c>
      <c r="M14" s="13" t="s">
        <v>1785</v>
      </c>
      <c r="N14" s="14" t="str">
        <f>"夏娃的"&amp;N$10</f>
        <v>夏娃的坚果</v>
      </c>
      <c r="O14" s="1">
        <f>O13*2</f>
        <v>2.4</v>
      </c>
    </row>
    <row r="15" spans="2:15" x14ac:dyDescent="0.2">
      <c r="L15" s="106"/>
      <c r="M15" s="106"/>
    </row>
    <row r="19" spans="3:8" x14ac:dyDescent="0.2">
      <c r="D19" s="1" t="s">
        <v>2151</v>
      </c>
    </row>
    <row r="20" spans="3:8" ht="13.5" thickBot="1" x14ac:dyDescent="0.25">
      <c r="C20" s="72" t="s">
        <v>1829</v>
      </c>
      <c r="D20" s="71" t="s">
        <v>1830</v>
      </c>
      <c r="E20" s="71" t="s">
        <v>1831</v>
      </c>
      <c r="F20" s="72" t="s">
        <v>1832</v>
      </c>
      <c r="G20" s="72" t="s">
        <v>1833</v>
      </c>
      <c r="H20" s="72" t="s">
        <v>1834</v>
      </c>
    </row>
    <row r="21" spans="3:8" x14ac:dyDescent="0.2">
      <c r="C21" s="72">
        <v>1</v>
      </c>
      <c r="D21" s="7" t="s">
        <v>1844</v>
      </c>
      <c r="E21" s="72" t="s">
        <v>1733</v>
      </c>
      <c r="F21" s="72" t="s">
        <v>1741</v>
      </c>
      <c r="G21" s="72">
        <f>G22*2</f>
        <v>19.2</v>
      </c>
      <c r="H21" s="72">
        <f>G21*10</f>
        <v>192</v>
      </c>
    </row>
    <row r="22" spans="3:8" x14ac:dyDescent="0.2">
      <c r="C22" s="72">
        <v>2</v>
      </c>
      <c r="D22" s="10" t="s">
        <v>1845</v>
      </c>
      <c r="E22" s="72" t="s">
        <v>1734</v>
      </c>
      <c r="F22" s="72" t="s">
        <v>1742</v>
      </c>
      <c r="G22" s="72">
        <f>G23*2</f>
        <v>9.6</v>
      </c>
      <c r="H22" s="72">
        <f t="shared" ref="H22:H62" si="2">G22*10</f>
        <v>96</v>
      </c>
    </row>
    <row r="23" spans="3:8" ht="13.5" thickBot="1" x14ac:dyDescent="0.25">
      <c r="C23" s="72">
        <v>3</v>
      </c>
      <c r="D23" s="107" t="s">
        <v>1846</v>
      </c>
      <c r="E23" s="72" t="s">
        <v>1735</v>
      </c>
      <c r="F23" s="72" t="s">
        <v>1743</v>
      </c>
      <c r="G23" s="72">
        <f>G32*2</f>
        <v>4.8</v>
      </c>
      <c r="H23" s="72">
        <f t="shared" si="2"/>
        <v>48</v>
      </c>
    </row>
    <row r="24" spans="3:8" x14ac:dyDescent="0.2">
      <c r="C24" s="72">
        <v>4</v>
      </c>
      <c r="D24" s="7" t="s">
        <v>1847</v>
      </c>
      <c r="E24" s="72" t="s">
        <v>1733</v>
      </c>
      <c r="F24" s="72" t="s">
        <v>1747</v>
      </c>
      <c r="G24" s="72">
        <f>G25*2</f>
        <v>9.6</v>
      </c>
      <c r="H24" s="72">
        <f t="shared" si="2"/>
        <v>96</v>
      </c>
    </row>
    <row r="25" spans="3:8" x14ac:dyDescent="0.2">
      <c r="C25" s="72">
        <v>5</v>
      </c>
      <c r="D25" s="10" t="s">
        <v>1848</v>
      </c>
      <c r="E25" s="72" t="s">
        <v>1734</v>
      </c>
      <c r="F25" s="72" t="s">
        <v>1748</v>
      </c>
      <c r="G25" s="72">
        <f>G26*2</f>
        <v>4.8</v>
      </c>
      <c r="H25" s="72">
        <f t="shared" si="2"/>
        <v>48</v>
      </c>
    </row>
    <row r="26" spans="3:8" ht="13.5" thickBot="1" x14ac:dyDescent="0.25">
      <c r="C26" s="72">
        <v>6</v>
      </c>
      <c r="D26" s="107" t="s">
        <v>1849</v>
      </c>
      <c r="E26" s="72" t="s">
        <v>1735</v>
      </c>
      <c r="F26" s="72" t="s">
        <v>1749</v>
      </c>
      <c r="G26" s="72">
        <f>G35*2</f>
        <v>2.4</v>
      </c>
      <c r="H26" s="72">
        <f t="shared" si="2"/>
        <v>24</v>
      </c>
    </row>
    <row r="27" spans="3:8" x14ac:dyDescent="0.2">
      <c r="C27" s="72">
        <v>7</v>
      </c>
      <c r="D27" s="7" t="s">
        <v>1850</v>
      </c>
      <c r="E27" s="72" t="s">
        <v>1733</v>
      </c>
      <c r="F27" s="72" t="s">
        <v>1738</v>
      </c>
      <c r="G27" s="72">
        <f>G28*2</f>
        <v>4.8</v>
      </c>
      <c r="H27" s="72">
        <f t="shared" si="2"/>
        <v>48</v>
      </c>
    </row>
    <row r="28" spans="3:8" x14ac:dyDescent="0.2">
      <c r="C28" s="72">
        <v>8</v>
      </c>
      <c r="D28" s="10" t="s">
        <v>1851</v>
      </c>
      <c r="E28" s="72" t="s">
        <v>1734</v>
      </c>
      <c r="F28" s="72" t="s">
        <v>1739</v>
      </c>
      <c r="G28" s="72">
        <f>G29*2</f>
        <v>2.4</v>
      </c>
      <c r="H28" s="72">
        <f t="shared" si="2"/>
        <v>24</v>
      </c>
    </row>
    <row r="29" spans="3:8" ht="13.5" thickBot="1" x14ac:dyDescent="0.25">
      <c r="C29" s="72">
        <v>9</v>
      </c>
      <c r="D29" s="107" t="s">
        <v>1852</v>
      </c>
      <c r="E29" s="72" t="s">
        <v>1735</v>
      </c>
      <c r="F29" s="72" t="s">
        <v>1740</v>
      </c>
      <c r="G29" s="72">
        <f>G38*2</f>
        <v>1.2</v>
      </c>
      <c r="H29" s="72">
        <f t="shared" si="2"/>
        <v>12</v>
      </c>
    </row>
    <row r="30" spans="3:8" x14ac:dyDescent="0.2">
      <c r="C30" s="72">
        <v>10</v>
      </c>
      <c r="D30" s="7" t="s">
        <v>1853</v>
      </c>
      <c r="E30" s="72" t="s">
        <v>1733</v>
      </c>
      <c r="F30" s="72" t="s">
        <v>1750</v>
      </c>
      <c r="G30" s="72">
        <f>G31*2</f>
        <v>9.6</v>
      </c>
      <c r="H30" s="72">
        <f t="shared" si="2"/>
        <v>96</v>
      </c>
    </row>
    <row r="31" spans="3:8" x14ac:dyDescent="0.2">
      <c r="C31" s="72">
        <v>11</v>
      </c>
      <c r="D31" s="10" t="s">
        <v>1854</v>
      </c>
      <c r="E31" s="72" t="s">
        <v>1734</v>
      </c>
      <c r="F31" s="72" t="s">
        <v>1751</v>
      </c>
      <c r="G31" s="72">
        <f>G32*2</f>
        <v>4.8</v>
      </c>
      <c r="H31" s="72">
        <f t="shared" si="2"/>
        <v>48</v>
      </c>
    </row>
    <row r="32" spans="3:8" ht="13.5" thickBot="1" x14ac:dyDescent="0.25">
      <c r="C32" s="72">
        <v>12</v>
      </c>
      <c r="D32" s="107" t="s">
        <v>1855</v>
      </c>
      <c r="E32" s="72" t="s">
        <v>1735</v>
      </c>
      <c r="F32" s="72" t="s">
        <v>1752</v>
      </c>
      <c r="G32" s="72">
        <f>G41*2</f>
        <v>2.4</v>
      </c>
      <c r="H32" s="72">
        <f t="shared" si="2"/>
        <v>24</v>
      </c>
    </row>
    <row r="33" spans="3:8" x14ac:dyDescent="0.2">
      <c r="C33" s="72">
        <v>13</v>
      </c>
      <c r="D33" s="7" t="s">
        <v>1856</v>
      </c>
      <c r="E33" s="72" t="s">
        <v>1733</v>
      </c>
      <c r="F33" s="72" t="s">
        <v>1744</v>
      </c>
      <c r="G33" s="72">
        <f>G34*2</f>
        <v>4.8</v>
      </c>
      <c r="H33" s="72">
        <f t="shared" si="2"/>
        <v>48</v>
      </c>
    </row>
    <row r="34" spans="3:8" x14ac:dyDescent="0.2">
      <c r="C34" s="72">
        <v>14</v>
      </c>
      <c r="D34" s="10" t="s">
        <v>1857</v>
      </c>
      <c r="E34" s="72" t="s">
        <v>1734</v>
      </c>
      <c r="F34" s="72" t="s">
        <v>1745</v>
      </c>
      <c r="G34" s="72">
        <f>G35*2</f>
        <v>2.4</v>
      </c>
      <c r="H34" s="72">
        <f t="shared" si="2"/>
        <v>24</v>
      </c>
    </row>
    <row r="35" spans="3:8" ht="13.5" thickBot="1" x14ac:dyDescent="0.25">
      <c r="C35" s="72">
        <v>15</v>
      </c>
      <c r="D35" s="107" t="s">
        <v>1858</v>
      </c>
      <c r="E35" s="72" t="s">
        <v>1735</v>
      </c>
      <c r="F35" s="72" t="s">
        <v>1746</v>
      </c>
      <c r="G35" s="72">
        <f>G44*2</f>
        <v>1.2</v>
      </c>
      <c r="H35" s="72">
        <f t="shared" si="2"/>
        <v>12</v>
      </c>
    </row>
    <row r="36" spans="3:8" x14ac:dyDescent="0.2">
      <c r="C36" s="72">
        <v>16</v>
      </c>
      <c r="D36" s="17" t="s">
        <v>1859</v>
      </c>
      <c r="E36" s="72" t="s">
        <v>1733</v>
      </c>
      <c r="F36" s="72" t="s">
        <v>1747</v>
      </c>
      <c r="G36" s="72">
        <f>G37*2</f>
        <v>2.4</v>
      </c>
      <c r="H36" s="72">
        <f t="shared" si="2"/>
        <v>24</v>
      </c>
    </row>
    <row r="37" spans="3:8" x14ac:dyDescent="0.2">
      <c r="C37" s="72">
        <v>17</v>
      </c>
      <c r="D37" s="11" t="s">
        <v>1860</v>
      </c>
      <c r="E37" s="72" t="s">
        <v>1734</v>
      </c>
      <c r="F37" s="72" t="s">
        <v>1748</v>
      </c>
      <c r="G37" s="72">
        <f>G38*2</f>
        <v>1.2</v>
      </c>
      <c r="H37" s="72">
        <f t="shared" si="2"/>
        <v>12</v>
      </c>
    </row>
    <row r="38" spans="3:8" ht="13.5" thickBot="1" x14ac:dyDescent="0.25">
      <c r="C38" s="72">
        <v>18</v>
      </c>
      <c r="D38" s="108" t="s">
        <v>1861</v>
      </c>
      <c r="E38" s="72" t="s">
        <v>1735</v>
      </c>
      <c r="F38" s="72" t="s">
        <v>1749</v>
      </c>
      <c r="G38" s="72">
        <f>G47*2</f>
        <v>0.6</v>
      </c>
      <c r="H38" s="72">
        <f t="shared" si="2"/>
        <v>6</v>
      </c>
    </row>
    <row r="39" spans="3:8" x14ac:dyDescent="0.2">
      <c r="C39" s="72">
        <v>19</v>
      </c>
      <c r="D39" s="6" t="s">
        <v>1862</v>
      </c>
      <c r="E39" s="72" t="s">
        <v>1736</v>
      </c>
      <c r="F39" s="72" t="s">
        <v>1760</v>
      </c>
      <c r="G39" s="72">
        <v>0.3</v>
      </c>
      <c r="H39" s="72">
        <f t="shared" si="2"/>
        <v>3</v>
      </c>
    </row>
    <row r="40" spans="3:8" x14ac:dyDescent="0.2">
      <c r="C40" s="72">
        <v>20</v>
      </c>
      <c r="D40" s="10" t="s">
        <v>1863</v>
      </c>
      <c r="E40" s="72" t="s">
        <v>1735</v>
      </c>
      <c r="F40" s="72" t="s">
        <v>1761</v>
      </c>
      <c r="G40" s="72">
        <f>G39*2</f>
        <v>0.6</v>
      </c>
      <c r="H40" s="72">
        <f t="shared" si="2"/>
        <v>6</v>
      </c>
    </row>
    <row r="41" spans="3:8" x14ac:dyDescent="0.2">
      <c r="C41" s="72">
        <v>21</v>
      </c>
      <c r="D41" s="10" t="s">
        <v>1864</v>
      </c>
      <c r="E41" s="72" t="s">
        <v>1734</v>
      </c>
      <c r="F41" s="72" t="s">
        <v>1762</v>
      </c>
      <c r="G41" s="72">
        <f>G40*2</f>
        <v>1.2</v>
      </c>
      <c r="H41" s="72">
        <f t="shared" si="2"/>
        <v>12</v>
      </c>
    </row>
    <row r="42" spans="3:8" ht="13.5" thickBot="1" x14ac:dyDescent="0.25">
      <c r="C42" s="72">
        <v>22</v>
      </c>
      <c r="D42" s="13" t="s">
        <v>1865</v>
      </c>
      <c r="E42" s="72" t="s">
        <v>1786</v>
      </c>
      <c r="F42" s="72" t="s">
        <v>1763</v>
      </c>
      <c r="G42" s="72">
        <f>G41*2</f>
        <v>2.4</v>
      </c>
      <c r="H42" s="72">
        <f t="shared" si="2"/>
        <v>24</v>
      </c>
    </row>
    <row r="43" spans="3:8" x14ac:dyDescent="0.2">
      <c r="C43" s="72">
        <v>23</v>
      </c>
      <c r="D43" s="6" t="s">
        <v>1866</v>
      </c>
      <c r="E43" s="72" t="s">
        <v>1736</v>
      </c>
      <c r="F43" s="72" t="s">
        <v>1764</v>
      </c>
      <c r="G43" s="72">
        <v>0.3</v>
      </c>
      <c r="H43" s="72">
        <f t="shared" si="2"/>
        <v>3</v>
      </c>
    </row>
    <row r="44" spans="3:8" x14ac:dyDescent="0.2">
      <c r="C44" s="72">
        <v>24</v>
      </c>
      <c r="D44" s="10" t="s">
        <v>1867</v>
      </c>
      <c r="E44" s="72" t="s">
        <v>1735</v>
      </c>
      <c r="F44" s="72" t="s">
        <v>1765</v>
      </c>
      <c r="G44" s="72">
        <f>G43*2</f>
        <v>0.6</v>
      </c>
      <c r="H44" s="72">
        <f t="shared" si="2"/>
        <v>6</v>
      </c>
    </row>
    <row r="45" spans="3:8" x14ac:dyDescent="0.2">
      <c r="C45" s="72">
        <v>25</v>
      </c>
      <c r="D45" s="10" t="s">
        <v>1868</v>
      </c>
      <c r="E45" s="72" t="s">
        <v>1734</v>
      </c>
      <c r="F45" s="72" t="s">
        <v>1766</v>
      </c>
      <c r="G45" s="72">
        <f>G44*2</f>
        <v>1.2</v>
      </c>
      <c r="H45" s="72">
        <f t="shared" si="2"/>
        <v>12</v>
      </c>
    </row>
    <row r="46" spans="3:8" ht="13.5" thickBot="1" x14ac:dyDescent="0.25">
      <c r="C46" s="72">
        <v>26</v>
      </c>
      <c r="D46" s="13" t="s">
        <v>1869</v>
      </c>
      <c r="E46" s="72" t="s">
        <v>1786</v>
      </c>
      <c r="F46" s="72" t="s">
        <v>1767</v>
      </c>
      <c r="G46" s="72">
        <f>G45*2</f>
        <v>2.4</v>
      </c>
      <c r="H46" s="72">
        <f t="shared" si="2"/>
        <v>24</v>
      </c>
    </row>
    <row r="47" spans="3:8" x14ac:dyDescent="0.2">
      <c r="C47" s="72">
        <v>27</v>
      </c>
      <c r="D47" s="7" t="s">
        <v>1870</v>
      </c>
      <c r="E47" s="72" t="s">
        <v>1736</v>
      </c>
      <c r="F47" s="72" t="s">
        <v>1770</v>
      </c>
      <c r="G47" s="72">
        <v>0.3</v>
      </c>
      <c r="H47" s="72">
        <f t="shared" si="2"/>
        <v>3</v>
      </c>
    </row>
    <row r="48" spans="3:8" x14ac:dyDescent="0.2">
      <c r="C48" s="72">
        <v>28</v>
      </c>
      <c r="D48" s="10" t="s">
        <v>1871</v>
      </c>
      <c r="E48" s="72" t="s">
        <v>1735</v>
      </c>
      <c r="F48" s="72" t="s">
        <v>1771</v>
      </c>
      <c r="G48" s="72">
        <f>G47*2</f>
        <v>0.6</v>
      </c>
      <c r="H48" s="72">
        <f t="shared" si="2"/>
        <v>6</v>
      </c>
    </row>
    <row r="49" spans="3:8" x14ac:dyDescent="0.2">
      <c r="C49" s="72">
        <v>29</v>
      </c>
      <c r="D49" s="10" t="s">
        <v>1872</v>
      </c>
      <c r="E49" s="72" t="s">
        <v>1734</v>
      </c>
      <c r="F49" s="72" t="s">
        <v>1772</v>
      </c>
      <c r="G49" s="72">
        <f>G48*2</f>
        <v>1.2</v>
      </c>
      <c r="H49" s="72">
        <f t="shared" si="2"/>
        <v>12</v>
      </c>
    </row>
    <row r="50" spans="3:8" ht="13.5" thickBot="1" x14ac:dyDescent="0.25">
      <c r="C50" s="72">
        <v>30</v>
      </c>
      <c r="D50" s="13" t="s">
        <v>1873</v>
      </c>
      <c r="E50" s="72" t="s">
        <v>1786</v>
      </c>
      <c r="F50" s="72" t="s">
        <v>1773</v>
      </c>
      <c r="G50" s="72">
        <f>G49*2</f>
        <v>2.4</v>
      </c>
      <c r="H50" s="72">
        <f t="shared" si="2"/>
        <v>24</v>
      </c>
    </row>
    <row r="51" spans="3:8" x14ac:dyDescent="0.2">
      <c r="C51" s="72">
        <v>31</v>
      </c>
      <c r="D51" s="7" t="s">
        <v>1874</v>
      </c>
      <c r="E51" s="72" t="s">
        <v>1736</v>
      </c>
      <c r="F51" s="72" t="s">
        <v>1774</v>
      </c>
      <c r="G51" s="72">
        <v>0.3</v>
      </c>
      <c r="H51" s="72">
        <f t="shared" si="2"/>
        <v>3</v>
      </c>
    </row>
    <row r="52" spans="3:8" x14ac:dyDescent="0.2">
      <c r="C52" s="72">
        <v>32</v>
      </c>
      <c r="D52" s="10" t="s">
        <v>1875</v>
      </c>
      <c r="E52" s="72" t="s">
        <v>1735</v>
      </c>
      <c r="F52" s="72" t="s">
        <v>1775</v>
      </c>
      <c r="G52" s="72">
        <f>G51*2</f>
        <v>0.6</v>
      </c>
      <c r="H52" s="72">
        <f t="shared" si="2"/>
        <v>6</v>
      </c>
    </row>
    <row r="53" spans="3:8" x14ac:dyDescent="0.2">
      <c r="C53" s="72">
        <v>33</v>
      </c>
      <c r="D53" s="10" t="s">
        <v>1876</v>
      </c>
      <c r="E53" s="72" t="s">
        <v>1734</v>
      </c>
      <c r="F53" s="72" t="s">
        <v>1776</v>
      </c>
      <c r="G53" s="72">
        <f>G52*2</f>
        <v>1.2</v>
      </c>
      <c r="H53" s="72">
        <f t="shared" si="2"/>
        <v>12</v>
      </c>
    </row>
    <row r="54" spans="3:8" ht="13.5" thickBot="1" x14ac:dyDescent="0.25">
      <c r="C54" s="72">
        <v>34</v>
      </c>
      <c r="D54" s="13" t="s">
        <v>1877</v>
      </c>
      <c r="E54" s="72" t="s">
        <v>1786</v>
      </c>
      <c r="F54" s="72" t="s">
        <v>1777</v>
      </c>
      <c r="G54" s="72">
        <f>G53*2</f>
        <v>2.4</v>
      </c>
      <c r="H54" s="72">
        <f t="shared" si="2"/>
        <v>24</v>
      </c>
    </row>
    <row r="55" spans="3:8" x14ac:dyDescent="0.2">
      <c r="C55" s="72">
        <v>35</v>
      </c>
      <c r="D55" s="7" t="s">
        <v>1878</v>
      </c>
      <c r="E55" s="72" t="s">
        <v>1736</v>
      </c>
      <c r="F55" s="72" t="s">
        <v>1737</v>
      </c>
      <c r="G55" s="72">
        <v>0.3</v>
      </c>
      <c r="H55" s="72">
        <f t="shared" si="2"/>
        <v>3</v>
      </c>
    </row>
    <row r="56" spans="3:8" x14ac:dyDescent="0.2">
      <c r="C56" s="72">
        <v>36</v>
      </c>
      <c r="D56" s="10" t="s">
        <v>1879</v>
      </c>
      <c r="E56" s="72" t="s">
        <v>1735</v>
      </c>
      <c r="F56" s="72" t="s">
        <v>1779</v>
      </c>
      <c r="G56" s="72">
        <f>G55*2</f>
        <v>0.6</v>
      </c>
      <c r="H56" s="72">
        <f t="shared" si="2"/>
        <v>6</v>
      </c>
    </row>
    <row r="57" spans="3:8" x14ac:dyDescent="0.2">
      <c r="C57" s="72">
        <v>37</v>
      </c>
      <c r="D57" s="10" t="s">
        <v>1880</v>
      </c>
      <c r="E57" s="72" t="s">
        <v>1734</v>
      </c>
      <c r="F57" s="72" t="s">
        <v>1780</v>
      </c>
      <c r="G57" s="72">
        <f>G56*2</f>
        <v>1.2</v>
      </c>
      <c r="H57" s="72">
        <f t="shared" si="2"/>
        <v>12</v>
      </c>
    </row>
    <row r="58" spans="3:8" ht="13.5" thickBot="1" x14ac:dyDescent="0.25">
      <c r="C58" s="72">
        <v>38</v>
      </c>
      <c r="D58" s="13" t="s">
        <v>1881</v>
      </c>
      <c r="E58" s="72" t="s">
        <v>1786</v>
      </c>
      <c r="F58" s="72" t="s">
        <v>1781</v>
      </c>
      <c r="G58" s="72">
        <f>G57*2</f>
        <v>2.4</v>
      </c>
      <c r="H58" s="72">
        <f t="shared" si="2"/>
        <v>24</v>
      </c>
    </row>
    <row r="59" spans="3:8" x14ac:dyDescent="0.2">
      <c r="C59" s="72">
        <v>39</v>
      </c>
      <c r="D59" s="17" t="s">
        <v>1882</v>
      </c>
      <c r="E59" s="72" t="s">
        <v>1736</v>
      </c>
      <c r="F59" s="72" t="s">
        <v>1782</v>
      </c>
      <c r="G59" s="72">
        <v>0.3</v>
      </c>
      <c r="H59" s="72">
        <f t="shared" si="2"/>
        <v>3</v>
      </c>
    </row>
    <row r="60" spans="3:8" x14ac:dyDescent="0.2">
      <c r="C60" s="72">
        <v>40</v>
      </c>
      <c r="D60" s="11" t="s">
        <v>1883</v>
      </c>
      <c r="E60" s="72" t="s">
        <v>1735</v>
      </c>
      <c r="F60" s="72" t="s">
        <v>1783</v>
      </c>
      <c r="G60" s="72">
        <f>G59*2</f>
        <v>0.6</v>
      </c>
      <c r="H60" s="72">
        <f t="shared" si="2"/>
        <v>6</v>
      </c>
    </row>
    <row r="61" spans="3:8" x14ac:dyDescent="0.2">
      <c r="C61" s="72">
        <v>41</v>
      </c>
      <c r="D61" s="11" t="s">
        <v>1884</v>
      </c>
      <c r="E61" s="72" t="s">
        <v>1734</v>
      </c>
      <c r="F61" s="72" t="s">
        <v>1784</v>
      </c>
      <c r="G61" s="72">
        <f>G60*2</f>
        <v>1.2</v>
      </c>
      <c r="H61" s="72">
        <f t="shared" si="2"/>
        <v>12</v>
      </c>
    </row>
    <row r="62" spans="3:8" ht="13.5" thickBot="1" x14ac:dyDescent="0.25">
      <c r="C62" s="72">
        <v>42</v>
      </c>
      <c r="D62" s="14" t="s">
        <v>1885</v>
      </c>
      <c r="E62" s="72" t="s">
        <v>1786</v>
      </c>
      <c r="F62" s="72" t="s">
        <v>1785</v>
      </c>
      <c r="G62" s="72">
        <f>G61*2</f>
        <v>2.4</v>
      </c>
      <c r="H62" s="72">
        <f t="shared" si="2"/>
        <v>24</v>
      </c>
    </row>
  </sheetData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1:U23"/>
  <sheetViews>
    <sheetView topLeftCell="H1" workbookViewId="0">
      <selection activeCell="J25" sqref="J25"/>
    </sheetView>
  </sheetViews>
  <sheetFormatPr defaultRowHeight="12.75" x14ac:dyDescent="0.15"/>
  <cols>
    <col min="1" max="2" width="9" style="16"/>
    <col min="3" max="3" width="13.375" style="16" customWidth="1"/>
    <col min="4" max="4" width="13.5" style="16" customWidth="1"/>
    <col min="5" max="8" width="9" style="16"/>
    <col min="9" max="9" width="45.375" style="16" customWidth="1"/>
    <col min="10" max="10" width="19.125" style="16" customWidth="1"/>
    <col min="11" max="16384" width="9" style="16"/>
  </cols>
  <sheetData>
    <row r="1" spans="2:21" x14ac:dyDescent="0.15">
      <c r="L1" s="16">
        <v>0.55000000000000004</v>
      </c>
      <c r="O1" s="16">
        <v>0.3</v>
      </c>
      <c r="R1" s="16">
        <v>0.05</v>
      </c>
      <c r="U1" s="16">
        <v>0.1</v>
      </c>
    </row>
    <row r="2" spans="2:21" x14ac:dyDescent="0.15">
      <c r="C2" s="159" t="s">
        <v>3526</v>
      </c>
      <c r="D2" s="159" t="s">
        <v>3527</v>
      </c>
      <c r="E2" s="159" t="s">
        <v>3528</v>
      </c>
      <c r="F2" s="159" t="s">
        <v>3529</v>
      </c>
      <c r="G2" s="159" t="s">
        <v>3530</v>
      </c>
      <c r="H2" s="159" t="s">
        <v>3556</v>
      </c>
      <c r="I2" s="159" t="s">
        <v>3547</v>
      </c>
      <c r="J2" s="159" t="s">
        <v>3548</v>
      </c>
      <c r="K2" s="159" t="s">
        <v>3551</v>
      </c>
      <c r="L2" s="159" t="s">
        <v>3552</v>
      </c>
      <c r="M2" s="159" t="s">
        <v>3549</v>
      </c>
      <c r="N2" s="159" t="s">
        <v>3551</v>
      </c>
      <c r="O2" s="159" t="s">
        <v>3552</v>
      </c>
      <c r="P2" s="159" t="s">
        <v>3550</v>
      </c>
      <c r="Q2" s="159" t="s">
        <v>3553</v>
      </c>
      <c r="R2" s="159" t="s">
        <v>3528</v>
      </c>
      <c r="S2" s="159" t="s">
        <v>3555</v>
      </c>
      <c r="T2" s="159" t="s">
        <v>3554</v>
      </c>
      <c r="U2" s="159" t="s">
        <v>3552</v>
      </c>
    </row>
    <row r="3" spans="2:21" ht="13.5" x14ac:dyDescent="0.15">
      <c r="B3">
        <v>400</v>
      </c>
      <c r="C3" s="23" t="s">
        <v>3506</v>
      </c>
      <c r="D3" s="23">
        <v>1</v>
      </c>
      <c r="E3" s="23">
        <v>4</v>
      </c>
      <c r="F3" s="23" t="s">
        <v>3531</v>
      </c>
      <c r="G3" s="23" t="s">
        <v>3532</v>
      </c>
      <c r="H3" s="23">
        <v>3000</v>
      </c>
      <c r="I3" s="23" t="str">
        <f t="shared" ref="I3:I23" si="0">getMarking(D3,E3,F3,VLOOKUP(G3,CollectionType,2,FALSE))</f>
        <v>,树枝,粉铜矿,腐败爪,腐败的毛皮</v>
      </c>
      <c r="J3" s="23" t="str">
        <f>getSring(I3,1,4)</f>
        <v>树枝</v>
      </c>
      <c r="K3" s="23">
        <f t="shared" ref="K3:K23" si="1">VLOOKUP(J3,NewMarkingID,2,FALSE)</f>
        <v>50045</v>
      </c>
      <c r="L3" s="23">
        <f t="shared" ref="L3:L23" si="2">INT($H3*L$1/(VLOOKUP(J3,newMarkingCost,8,FALSE)*10))</f>
        <v>110</v>
      </c>
      <c r="M3" s="23" t="str">
        <f>getSring(I3,2,4)</f>
        <v>粉铜矿</v>
      </c>
      <c r="N3" s="23">
        <f t="shared" ref="N3:N23" si="3">VLOOKUP(M3,NewMarkingID,2,FALSE)</f>
        <v>50035</v>
      </c>
      <c r="O3" s="23">
        <f t="shared" ref="O3:O23" si="4">INT($H3*O$1/(VLOOKUP(M3,newMarkingCost,8,FALSE)*10))</f>
        <v>60</v>
      </c>
      <c r="P3" s="23" t="str">
        <f>getSring(I3,3,4)</f>
        <v>腐败爪</v>
      </c>
      <c r="Q3" s="23">
        <f t="shared" ref="Q3:Q23" si="5">VLOOKUP(P3,NewMarkingID,2,FALSE)</f>
        <v>50145</v>
      </c>
      <c r="R3" s="23">
        <f t="shared" ref="R3:R23" si="6">INT($H3*R$1/(VLOOKUP(P3,newMarkingCost,8,FALSE)*10))</f>
        <v>10</v>
      </c>
      <c r="S3" s="23" t="str">
        <f>getSring(I3,4,4)</f>
        <v>腐败的毛皮</v>
      </c>
      <c r="T3" s="23">
        <f t="shared" ref="T3:T23" si="7">VLOOKUP(S3,NewMarkingID,2,FALSE)</f>
        <v>50119</v>
      </c>
      <c r="U3" s="23">
        <f t="shared" ref="U3:U23" si="8">INT($H3*U$1/(VLOOKUP(S3,newMarkingCost,8,FALSE)*10))</f>
        <v>20</v>
      </c>
    </row>
    <row r="4" spans="2:21" ht="13.5" x14ac:dyDescent="0.15">
      <c r="B4">
        <v>401</v>
      </c>
      <c r="C4" s="23" t="s">
        <v>3507</v>
      </c>
      <c r="D4" s="23">
        <v>3</v>
      </c>
      <c r="E4" s="23">
        <v>4</v>
      </c>
      <c r="F4" s="23" t="s">
        <v>3533</v>
      </c>
      <c r="G4" s="23" t="s">
        <v>3532</v>
      </c>
      <c r="H4" s="23">
        <v>15000</v>
      </c>
      <c r="I4" s="23" t="str">
        <f t="shared" si="0"/>
        <v>,地系魔物骨头,蝙蝠牙,干燥的草药,女战士的秘药</v>
      </c>
      <c r="J4" s="23" t="str">
        <f t="shared" ref="J4:J23" si="9">getSring(I4,1,4)</f>
        <v>地系魔物骨头</v>
      </c>
      <c r="K4" s="23">
        <f t="shared" si="1"/>
        <v>50080</v>
      </c>
      <c r="L4" s="23">
        <f t="shared" si="2"/>
        <v>22</v>
      </c>
      <c r="M4" s="23" t="str">
        <f t="shared" ref="M4:M23" si="10">getSring(I4,2,4)</f>
        <v>蝙蝠牙</v>
      </c>
      <c r="N4" s="23">
        <f t="shared" si="3"/>
        <v>50152</v>
      </c>
      <c r="O4" s="23">
        <f t="shared" si="4"/>
        <v>75</v>
      </c>
      <c r="P4" s="23" t="str">
        <f t="shared" ref="P4:P23" si="11">getSring(I4,3,4)</f>
        <v>干燥的草药</v>
      </c>
      <c r="Q4" s="23">
        <f t="shared" si="5"/>
        <v>50189</v>
      </c>
      <c r="R4" s="23">
        <f t="shared" si="6"/>
        <v>50</v>
      </c>
      <c r="S4" s="23" t="str">
        <f t="shared" ref="S4:S23" si="12">getSring(I4,4,4)</f>
        <v>女战士的秘药</v>
      </c>
      <c r="T4" s="23">
        <f t="shared" si="7"/>
        <v>50168</v>
      </c>
      <c r="U4" s="23">
        <f t="shared" si="8"/>
        <v>100</v>
      </c>
    </row>
    <row r="5" spans="2:21" ht="13.5" x14ac:dyDescent="0.15">
      <c r="B5">
        <v>402</v>
      </c>
      <c r="C5" s="23" t="s">
        <v>3508</v>
      </c>
      <c r="D5" s="23">
        <v>3</v>
      </c>
      <c r="E5" s="23">
        <v>4</v>
      </c>
      <c r="F5" s="23" t="s">
        <v>3534</v>
      </c>
      <c r="G5" s="23" t="s">
        <v>3532</v>
      </c>
      <c r="H5" s="23">
        <v>15000</v>
      </c>
      <c r="I5" s="23" t="str">
        <f t="shared" si="0"/>
        <v>,暗系魔物骨头,恶魔毛皮,干燥的草药,树枝</v>
      </c>
      <c r="J5" s="23" t="str">
        <f t="shared" si="9"/>
        <v>暗系魔物骨头</v>
      </c>
      <c r="K5" s="23">
        <f t="shared" si="1"/>
        <v>50085</v>
      </c>
      <c r="L5" s="23">
        <f t="shared" si="2"/>
        <v>22</v>
      </c>
      <c r="M5" s="23" t="str">
        <f t="shared" si="10"/>
        <v>恶魔毛皮</v>
      </c>
      <c r="N5" s="23">
        <f t="shared" si="3"/>
        <v>50118</v>
      </c>
      <c r="O5" s="23">
        <f t="shared" si="4"/>
        <v>33</v>
      </c>
      <c r="P5" s="23" t="str">
        <f t="shared" si="11"/>
        <v>干燥的草药</v>
      </c>
      <c r="Q5" s="23">
        <f t="shared" si="5"/>
        <v>50189</v>
      </c>
      <c r="R5" s="23">
        <f t="shared" si="6"/>
        <v>50</v>
      </c>
      <c r="S5" s="23" t="str">
        <f t="shared" si="12"/>
        <v>树枝</v>
      </c>
      <c r="T5" s="23">
        <f t="shared" si="7"/>
        <v>50045</v>
      </c>
      <c r="U5" s="23">
        <f t="shared" si="8"/>
        <v>100</v>
      </c>
    </row>
    <row r="6" spans="2:21" ht="13.5" x14ac:dyDescent="0.15">
      <c r="B6">
        <v>403</v>
      </c>
      <c r="C6" s="23" t="s">
        <v>3509</v>
      </c>
      <c r="D6" s="23">
        <v>3</v>
      </c>
      <c r="E6" s="23">
        <v>4</v>
      </c>
      <c r="F6" s="23" t="s">
        <v>3535</v>
      </c>
      <c r="G6" s="23" t="s">
        <v>3532</v>
      </c>
      <c r="H6" s="23">
        <v>15000</v>
      </c>
      <c r="I6" s="23" t="str">
        <f t="shared" si="0"/>
        <v>,火系魔物骨头,炎石,黑铜矿,粉铜矿</v>
      </c>
      <c r="J6" s="23" t="str">
        <f t="shared" si="9"/>
        <v>火系魔物骨头</v>
      </c>
      <c r="K6" s="23">
        <f t="shared" si="1"/>
        <v>50082</v>
      </c>
      <c r="L6" s="23">
        <f t="shared" si="2"/>
        <v>22</v>
      </c>
      <c r="M6" s="23" t="str">
        <f t="shared" si="10"/>
        <v>炎石</v>
      </c>
      <c r="N6" s="23">
        <f t="shared" si="3"/>
        <v>50016</v>
      </c>
      <c r="O6" s="23">
        <f t="shared" si="4"/>
        <v>33</v>
      </c>
      <c r="P6" s="23" t="str">
        <f t="shared" si="11"/>
        <v>黑铜矿</v>
      </c>
      <c r="Q6" s="23">
        <f t="shared" si="5"/>
        <v>50031</v>
      </c>
      <c r="R6" s="23">
        <f t="shared" si="6"/>
        <v>50</v>
      </c>
      <c r="S6" s="23" t="str">
        <f t="shared" si="12"/>
        <v>粉铜矿</v>
      </c>
      <c r="T6" s="23">
        <f t="shared" si="7"/>
        <v>50035</v>
      </c>
      <c r="U6" s="23">
        <f t="shared" si="8"/>
        <v>100</v>
      </c>
    </row>
    <row r="7" spans="2:21" ht="13.5" x14ac:dyDescent="0.15">
      <c r="B7">
        <v>404</v>
      </c>
      <c r="C7" s="23" t="s">
        <v>3510</v>
      </c>
      <c r="D7" s="23">
        <v>3</v>
      </c>
      <c r="E7" s="23">
        <v>4</v>
      </c>
      <c r="F7" s="23" t="s">
        <v>3536</v>
      </c>
      <c r="G7" s="23" t="s">
        <v>3532</v>
      </c>
      <c r="H7" s="23">
        <v>15000</v>
      </c>
      <c r="I7" s="23" t="str">
        <f t="shared" si="0"/>
        <v>,电系魔物骨头,灵木的枝,干燥的草药,腐败牙</v>
      </c>
      <c r="J7" s="23" t="str">
        <f t="shared" si="9"/>
        <v>电系魔物骨头</v>
      </c>
      <c r="K7" s="23">
        <f t="shared" si="1"/>
        <v>50083</v>
      </c>
      <c r="L7" s="23">
        <f t="shared" si="2"/>
        <v>22</v>
      </c>
      <c r="M7" s="23" t="str">
        <f t="shared" si="10"/>
        <v>灵木的枝</v>
      </c>
      <c r="N7" s="23">
        <f t="shared" si="3"/>
        <v>50064</v>
      </c>
      <c r="O7" s="23">
        <f t="shared" si="4"/>
        <v>75</v>
      </c>
      <c r="P7" s="23" t="str">
        <f t="shared" si="11"/>
        <v>干燥的草药</v>
      </c>
      <c r="Q7" s="23">
        <f t="shared" si="5"/>
        <v>50189</v>
      </c>
      <c r="R7" s="23">
        <f t="shared" si="6"/>
        <v>50</v>
      </c>
      <c r="S7" s="23" t="str">
        <f t="shared" si="12"/>
        <v>腐败牙</v>
      </c>
      <c r="T7" s="23">
        <f t="shared" si="7"/>
        <v>50157</v>
      </c>
      <c r="U7" s="23">
        <f t="shared" si="8"/>
        <v>100</v>
      </c>
    </row>
    <row r="8" spans="2:21" ht="13.5" x14ac:dyDescent="0.15">
      <c r="B8">
        <v>405</v>
      </c>
      <c r="C8" s="23" t="s">
        <v>3511</v>
      </c>
      <c r="D8" s="23">
        <v>3</v>
      </c>
      <c r="E8" s="23">
        <v>4</v>
      </c>
      <c r="F8" s="23" t="s">
        <v>3537</v>
      </c>
      <c r="G8" s="23" t="s">
        <v>3532</v>
      </c>
      <c r="H8" s="23">
        <v>15000</v>
      </c>
      <c r="I8" s="23" t="str">
        <f t="shared" si="0"/>
        <v>,圣系魔物骨头,高级树枝,腐败爪,腐败牙</v>
      </c>
      <c r="J8" s="23" t="str">
        <f t="shared" si="9"/>
        <v>圣系魔物骨头</v>
      </c>
      <c r="K8" s="23">
        <f t="shared" si="1"/>
        <v>50084</v>
      </c>
      <c r="L8" s="23">
        <f t="shared" si="2"/>
        <v>22</v>
      </c>
      <c r="M8" s="23" t="str">
        <f t="shared" si="10"/>
        <v>高级树枝</v>
      </c>
      <c r="N8" s="23">
        <f t="shared" si="3"/>
        <v>50046</v>
      </c>
      <c r="O8" s="23">
        <f t="shared" si="4"/>
        <v>33</v>
      </c>
      <c r="P8" s="23" t="str">
        <f t="shared" si="11"/>
        <v>腐败爪</v>
      </c>
      <c r="Q8" s="23">
        <f t="shared" si="5"/>
        <v>50145</v>
      </c>
      <c r="R8" s="23">
        <f t="shared" si="6"/>
        <v>50</v>
      </c>
      <c r="S8" s="23" t="str">
        <f t="shared" si="12"/>
        <v>腐败牙</v>
      </c>
      <c r="T8" s="23">
        <f t="shared" si="7"/>
        <v>50157</v>
      </c>
      <c r="U8" s="23">
        <f t="shared" si="8"/>
        <v>100</v>
      </c>
    </row>
    <row r="9" spans="2:21" ht="13.5" x14ac:dyDescent="0.15">
      <c r="B9">
        <v>406</v>
      </c>
      <c r="C9" s="23" t="s">
        <v>3512</v>
      </c>
      <c r="D9" s="23">
        <v>3</v>
      </c>
      <c r="E9" s="23">
        <v>4</v>
      </c>
      <c r="F9" s="23" t="s">
        <v>3538</v>
      </c>
      <c r="G9" s="23" t="s">
        <v>3532</v>
      </c>
      <c r="H9" s="23">
        <v>15000</v>
      </c>
      <c r="I9" s="23" t="str">
        <f t="shared" si="0"/>
        <v>,水系魔物骨头,蛇龟牙,粉铜矿,黑铜矿</v>
      </c>
      <c r="J9" s="23" t="str">
        <f t="shared" si="9"/>
        <v>水系魔物骨头</v>
      </c>
      <c r="K9" s="23">
        <f t="shared" si="1"/>
        <v>50081</v>
      </c>
      <c r="L9" s="23">
        <f t="shared" si="2"/>
        <v>22</v>
      </c>
      <c r="M9" s="23" t="str">
        <f t="shared" si="10"/>
        <v>蛇龟牙</v>
      </c>
      <c r="N9" s="23">
        <f t="shared" si="3"/>
        <v>50155</v>
      </c>
      <c r="O9" s="23">
        <f t="shared" si="4"/>
        <v>33</v>
      </c>
      <c r="P9" s="23" t="str">
        <f t="shared" si="11"/>
        <v>粉铜矿</v>
      </c>
      <c r="Q9" s="23">
        <f t="shared" si="5"/>
        <v>50035</v>
      </c>
      <c r="R9" s="23">
        <f t="shared" si="6"/>
        <v>50</v>
      </c>
      <c r="S9" s="23" t="str">
        <f t="shared" si="12"/>
        <v>黑铜矿</v>
      </c>
      <c r="T9" s="23">
        <f t="shared" si="7"/>
        <v>50031</v>
      </c>
      <c r="U9" s="23">
        <f t="shared" si="8"/>
        <v>100</v>
      </c>
    </row>
    <row r="10" spans="2:21" ht="13.5" x14ac:dyDescent="0.15">
      <c r="B10">
        <v>410</v>
      </c>
      <c r="C10" s="23" t="s">
        <v>3513</v>
      </c>
      <c r="D10" s="23">
        <f>D3</f>
        <v>1</v>
      </c>
      <c r="E10" s="23">
        <v>4</v>
      </c>
      <c r="F10" s="23" t="s">
        <v>3531</v>
      </c>
      <c r="G10" s="23" t="s">
        <v>3532</v>
      </c>
      <c r="H10" s="23">
        <f>H3</f>
        <v>3000</v>
      </c>
      <c r="I10" s="23" t="str">
        <f t="shared" si="0"/>
        <v>,矿石,腐败的毛皮,腐败爪,新鲜的泥巴</v>
      </c>
      <c r="J10" s="23" t="str">
        <f t="shared" si="9"/>
        <v>矿石</v>
      </c>
      <c r="K10" s="23">
        <f t="shared" si="1"/>
        <v>50015</v>
      </c>
      <c r="L10" s="23">
        <f t="shared" si="2"/>
        <v>110</v>
      </c>
      <c r="M10" s="23" t="str">
        <f t="shared" si="10"/>
        <v>腐败的毛皮</v>
      </c>
      <c r="N10" s="23">
        <f t="shared" si="3"/>
        <v>50119</v>
      </c>
      <c r="O10" s="23">
        <f t="shared" si="4"/>
        <v>60</v>
      </c>
      <c r="P10" s="23" t="str">
        <f t="shared" si="11"/>
        <v>腐败爪</v>
      </c>
      <c r="Q10" s="23">
        <f t="shared" si="5"/>
        <v>50145</v>
      </c>
      <c r="R10" s="23">
        <f t="shared" si="6"/>
        <v>10</v>
      </c>
      <c r="S10" s="23" t="str">
        <f t="shared" si="12"/>
        <v>新鲜的泥巴</v>
      </c>
      <c r="T10" s="23">
        <f t="shared" si="7"/>
        <v>50013</v>
      </c>
      <c r="U10" s="23">
        <f t="shared" si="8"/>
        <v>20</v>
      </c>
    </row>
    <row r="11" spans="2:21" ht="13.5" x14ac:dyDescent="0.15">
      <c r="B11">
        <v>411</v>
      </c>
      <c r="C11" s="23" t="s">
        <v>3514</v>
      </c>
      <c r="D11" s="23">
        <f t="shared" ref="D11:D23" si="13">D4</f>
        <v>3</v>
      </c>
      <c r="E11" s="23">
        <v>4</v>
      </c>
      <c r="F11" s="23" t="s">
        <v>3539</v>
      </c>
      <c r="G11" s="23" t="s">
        <v>3532</v>
      </c>
      <c r="H11" s="23">
        <f t="shared" ref="H11:H23" si="14">H4</f>
        <v>15000</v>
      </c>
      <c r="I11" s="23" t="str">
        <f t="shared" si="0"/>
        <v>,水系魔物骨头,紫之液,腐败牙,矿石</v>
      </c>
      <c r="J11" s="23" t="str">
        <f t="shared" si="9"/>
        <v>水系魔物骨头</v>
      </c>
      <c r="K11" s="23">
        <f t="shared" si="1"/>
        <v>50081</v>
      </c>
      <c r="L11" s="23">
        <f t="shared" si="2"/>
        <v>22</v>
      </c>
      <c r="M11" s="23" t="str">
        <f t="shared" si="10"/>
        <v>紫之液</v>
      </c>
      <c r="N11" s="23">
        <f t="shared" si="3"/>
        <v>50095</v>
      </c>
      <c r="O11" s="23">
        <f t="shared" si="4"/>
        <v>75</v>
      </c>
      <c r="P11" s="23" t="str">
        <f t="shared" si="11"/>
        <v>腐败牙</v>
      </c>
      <c r="Q11" s="23">
        <f t="shared" si="5"/>
        <v>50157</v>
      </c>
      <c r="R11" s="23">
        <f t="shared" si="6"/>
        <v>50</v>
      </c>
      <c r="S11" s="23" t="str">
        <f t="shared" si="12"/>
        <v>矿石</v>
      </c>
      <c r="T11" s="23">
        <f t="shared" si="7"/>
        <v>50015</v>
      </c>
      <c r="U11" s="23">
        <f t="shared" si="8"/>
        <v>100</v>
      </c>
    </row>
    <row r="12" spans="2:21" ht="13.5" x14ac:dyDescent="0.15">
      <c r="B12">
        <v>412</v>
      </c>
      <c r="C12" s="23" t="s">
        <v>3515</v>
      </c>
      <c r="D12" s="23">
        <f t="shared" si="13"/>
        <v>3</v>
      </c>
      <c r="E12" s="23">
        <v>4</v>
      </c>
      <c r="F12" s="23" t="s">
        <v>3543</v>
      </c>
      <c r="G12" s="23" t="s">
        <v>3532</v>
      </c>
      <c r="H12" s="23">
        <f t="shared" si="14"/>
        <v>15000</v>
      </c>
      <c r="I12" s="23" t="str">
        <f t="shared" si="0"/>
        <v>,电系魔物骨头,赤之液,腐败的毛皮,干燥的草药</v>
      </c>
      <c r="J12" s="23" t="str">
        <f t="shared" si="9"/>
        <v>电系魔物骨头</v>
      </c>
      <c r="K12" s="23">
        <f t="shared" si="1"/>
        <v>50083</v>
      </c>
      <c r="L12" s="23">
        <f t="shared" si="2"/>
        <v>22</v>
      </c>
      <c r="M12" s="23" t="str">
        <f t="shared" si="10"/>
        <v>赤之液</v>
      </c>
      <c r="N12" s="23">
        <f t="shared" si="3"/>
        <v>50091</v>
      </c>
      <c r="O12" s="23">
        <f t="shared" si="4"/>
        <v>75</v>
      </c>
      <c r="P12" s="23" t="str">
        <f t="shared" si="11"/>
        <v>腐败的毛皮</v>
      </c>
      <c r="Q12" s="23">
        <f t="shared" si="5"/>
        <v>50119</v>
      </c>
      <c r="R12" s="23">
        <f t="shared" si="6"/>
        <v>50</v>
      </c>
      <c r="S12" s="23" t="str">
        <f t="shared" si="12"/>
        <v>干燥的草药</v>
      </c>
      <c r="T12" s="23">
        <f t="shared" si="7"/>
        <v>50189</v>
      </c>
      <c r="U12" s="23">
        <f t="shared" si="8"/>
        <v>100</v>
      </c>
    </row>
    <row r="13" spans="2:21" ht="13.5" x14ac:dyDescent="0.15">
      <c r="B13">
        <v>413</v>
      </c>
      <c r="C13" s="23" t="s">
        <v>3516</v>
      </c>
      <c r="D13" s="23">
        <f t="shared" si="13"/>
        <v>3</v>
      </c>
      <c r="E13" s="23">
        <v>4</v>
      </c>
      <c r="F13" s="23" t="s">
        <v>3541</v>
      </c>
      <c r="G13" s="23" t="s">
        <v>3532</v>
      </c>
      <c r="H13" s="23">
        <f t="shared" si="14"/>
        <v>15000</v>
      </c>
      <c r="I13" s="23" t="str">
        <f t="shared" si="0"/>
        <v>,暗系魔物骨头,浮游石,腐败的毛皮,女战士的秘药</v>
      </c>
      <c r="J13" s="23" t="str">
        <f t="shared" si="9"/>
        <v>暗系魔物骨头</v>
      </c>
      <c r="K13" s="23">
        <f t="shared" si="1"/>
        <v>50085</v>
      </c>
      <c r="L13" s="23">
        <f t="shared" si="2"/>
        <v>22</v>
      </c>
      <c r="M13" s="23" t="str">
        <f t="shared" si="10"/>
        <v>浮游石</v>
      </c>
      <c r="N13" s="23">
        <f t="shared" si="3"/>
        <v>50025</v>
      </c>
      <c r="O13" s="23">
        <f t="shared" si="4"/>
        <v>33</v>
      </c>
      <c r="P13" s="23" t="str">
        <f t="shared" si="11"/>
        <v>腐败的毛皮</v>
      </c>
      <c r="Q13" s="23">
        <f t="shared" si="5"/>
        <v>50119</v>
      </c>
      <c r="R13" s="23">
        <f t="shared" si="6"/>
        <v>50</v>
      </c>
      <c r="S13" s="23" t="str">
        <f t="shared" si="12"/>
        <v>女战士的秘药</v>
      </c>
      <c r="T13" s="23">
        <f t="shared" si="7"/>
        <v>50168</v>
      </c>
      <c r="U13" s="23">
        <f t="shared" si="8"/>
        <v>100</v>
      </c>
    </row>
    <row r="14" spans="2:21" ht="13.5" x14ac:dyDescent="0.15">
      <c r="B14">
        <v>414</v>
      </c>
      <c r="C14" s="23" t="s">
        <v>3517</v>
      </c>
      <c r="D14" s="23">
        <f t="shared" si="13"/>
        <v>3</v>
      </c>
      <c r="E14" s="23">
        <v>4</v>
      </c>
      <c r="F14" s="23" t="s">
        <v>3542</v>
      </c>
      <c r="G14" s="23" t="s">
        <v>3532</v>
      </c>
      <c r="H14" s="23">
        <f t="shared" si="14"/>
        <v>15000</v>
      </c>
      <c r="I14" s="23" t="str">
        <f t="shared" si="0"/>
        <v>,地系魔物骨头,狐炎兽牙,粉铜矿,腐败的毛皮</v>
      </c>
      <c r="J14" s="23" t="str">
        <f t="shared" si="9"/>
        <v>地系魔物骨头</v>
      </c>
      <c r="K14" s="23">
        <f t="shared" si="1"/>
        <v>50080</v>
      </c>
      <c r="L14" s="23">
        <f t="shared" si="2"/>
        <v>22</v>
      </c>
      <c r="M14" s="23" t="str">
        <f t="shared" si="10"/>
        <v>狐炎兽牙</v>
      </c>
      <c r="N14" s="23">
        <f t="shared" si="3"/>
        <v>50154</v>
      </c>
      <c r="O14" s="23">
        <f t="shared" si="4"/>
        <v>33</v>
      </c>
      <c r="P14" s="23" t="str">
        <f t="shared" si="11"/>
        <v>粉铜矿</v>
      </c>
      <c r="Q14" s="23">
        <f t="shared" si="5"/>
        <v>50035</v>
      </c>
      <c r="R14" s="23">
        <f t="shared" si="6"/>
        <v>50</v>
      </c>
      <c r="S14" s="23" t="str">
        <f t="shared" si="12"/>
        <v>腐败的毛皮</v>
      </c>
      <c r="T14" s="23">
        <f t="shared" si="7"/>
        <v>50119</v>
      </c>
      <c r="U14" s="23">
        <f t="shared" si="8"/>
        <v>100</v>
      </c>
    </row>
    <row r="15" spans="2:21" ht="13.5" x14ac:dyDescent="0.15">
      <c r="B15">
        <v>415</v>
      </c>
      <c r="C15" s="23" t="s">
        <v>3518</v>
      </c>
      <c r="D15" s="23">
        <f t="shared" si="13"/>
        <v>3</v>
      </c>
      <c r="E15" s="23">
        <v>4</v>
      </c>
      <c r="F15" s="23" t="s">
        <v>3544</v>
      </c>
      <c r="G15" s="23" t="s">
        <v>3532</v>
      </c>
      <c r="H15" s="23">
        <f t="shared" si="14"/>
        <v>15000</v>
      </c>
      <c r="I15" s="23" t="str">
        <f t="shared" si="0"/>
        <v>,火系魔物骨头,胆石,粉铜矿,黑铜矿</v>
      </c>
      <c r="J15" s="23" t="str">
        <f t="shared" si="9"/>
        <v>火系魔物骨头</v>
      </c>
      <c r="K15" s="23">
        <f t="shared" si="1"/>
        <v>50082</v>
      </c>
      <c r="L15" s="23">
        <f t="shared" si="2"/>
        <v>22</v>
      </c>
      <c r="M15" s="23" t="str">
        <f t="shared" si="10"/>
        <v>胆石</v>
      </c>
      <c r="N15" s="23">
        <f t="shared" si="3"/>
        <v>50087</v>
      </c>
      <c r="O15" s="23">
        <f t="shared" si="4"/>
        <v>75</v>
      </c>
      <c r="P15" s="23" t="str">
        <f t="shared" si="11"/>
        <v>粉铜矿</v>
      </c>
      <c r="Q15" s="23">
        <f t="shared" si="5"/>
        <v>50035</v>
      </c>
      <c r="R15" s="23">
        <f t="shared" si="6"/>
        <v>50</v>
      </c>
      <c r="S15" s="23" t="str">
        <f t="shared" si="12"/>
        <v>黑铜矿</v>
      </c>
      <c r="T15" s="23">
        <f t="shared" si="7"/>
        <v>50031</v>
      </c>
      <c r="U15" s="23">
        <f t="shared" si="8"/>
        <v>100</v>
      </c>
    </row>
    <row r="16" spans="2:21" ht="13.5" x14ac:dyDescent="0.15">
      <c r="B16">
        <v>416</v>
      </c>
      <c r="C16" s="23" t="s">
        <v>3519</v>
      </c>
      <c r="D16" s="23">
        <f t="shared" si="13"/>
        <v>3</v>
      </c>
      <c r="E16" s="23">
        <v>4</v>
      </c>
      <c r="F16" s="23" t="s">
        <v>3540</v>
      </c>
      <c r="G16" s="23" t="s">
        <v>3532</v>
      </c>
      <c r="H16" s="23">
        <f t="shared" si="14"/>
        <v>15000</v>
      </c>
      <c r="I16" s="23" t="str">
        <f t="shared" si="0"/>
        <v>,圣系魔物骨头,蛇龟爪,腐败的毛皮,树枝</v>
      </c>
      <c r="J16" s="23" t="str">
        <f t="shared" si="9"/>
        <v>圣系魔物骨头</v>
      </c>
      <c r="K16" s="23">
        <f t="shared" si="1"/>
        <v>50084</v>
      </c>
      <c r="L16" s="23">
        <f t="shared" si="2"/>
        <v>22</v>
      </c>
      <c r="M16" s="23" t="str">
        <f t="shared" si="10"/>
        <v>蛇龟爪</v>
      </c>
      <c r="N16" s="23">
        <f t="shared" si="3"/>
        <v>50143</v>
      </c>
      <c r="O16" s="23">
        <f t="shared" si="4"/>
        <v>33</v>
      </c>
      <c r="P16" s="23" t="str">
        <f t="shared" si="11"/>
        <v>腐败的毛皮</v>
      </c>
      <c r="Q16" s="23">
        <f t="shared" si="5"/>
        <v>50119</v>
      </c>
      <c r="R16" s="23">
        <f t="shared" si="6"/>
        <v>50</v>
      </c>
      <c r="S16" s="23" t="str">
        <f t="shared" si="12"/>
        <v>树枝</v>
      </c>
      <c r="T16" s="23">
        <f t="shared" si="7"/>
        <v>50045</v>
      </c>
      <c r="U16" s="23">
        <f t="shared" si="8"/>
        <v>100</v>
      </c>
    </row>
    <row r="17" spans="2:21" ht="13.5" x14ac:dyDescent="0.15">
      <c r="B17">
        <v>420</v>
      </c>
      <c r="C17" s="23" t="s">
        <v>3513</v>
      </c>
      <c r="D17" s="23">
        <f t="shared" si="13"/>
        <v>1</v>
      </c>
      <c r="E17" s="23">
        <v>4</v>
      </c>
      <c r="F17" s="23" t="s">
        <v>3545</v>
      </c>
      <c r="G17" s="23" t="s">
        <v>3532</v>
      </c>
      <c r="H17" s="23">
        <f t="shared" si="14"/>
        <v>3000</v>
      </c>
      <c r="I17" s="23" t="str">
        <f t="shared" si="0"/>
        <v>,腐败的毛皮,女战士的秘药,新鲜的泥巴,黑铜矿</v>
      </c>
      <c r="J17" s="23" t="str">
        <f t="shared" si="9"/>
        <v>腐败的毛皮</v>
      </c>
      <c r="K17" s="23">
        <f t="shared" si="1"/>
        <v>50119</v>
      </c>
      <c r="L17" s="23">
        <f t="shared" si="2"/>
        <v>110</v>
      </c>
      <c r="M17" s="23" t="str">
        <f t="shared" si="10"/>
        <v>女战士的秘药</v>
      </c>
      <c r="N17" s="23">
        <f t="shared" si="3"/>
        <v>50168</v>
      </c>
      <c r="O17" s="23">
        <f t="shared" si="4"/>
        <v>60</v>
      </c>
      <c r="P17" s="23" t="str">
        <f t="shared" si="11"/>
        <v>新鲜的泥巴</v>
      </c>
      <c r="Q17" s="23">
        <f t="shared" si="5"/>
        <v>50013</v>
      </c>
      <c r="R17" s="23">
        <f t="shared" si="6"/>
        <v>10</v>
      </c>
      <c r="S17" s="23" t="str">
        <f t="shared" si="12"/>
        <v>黑铜矿</v>
      </c>
      <c r="T17" s="23">
        <f t="shared" si="7"/>
        <v>50031</v>
      </c>
      <c r="U17" s="23">
        <f t="shared" si="8"/>
        <v>20</v>
      </c>
    </row>
    <row r="18" spans="2:21" ht="13.5" x14ac:dyDescent="0.15">
      <c r="B18">
        <v>421</v>
      </c>
      <c r="C18" s="23" t="s">
        <v>3520</v>
      </c>
      <c r="D18" s="23">
        <f t="shared" si="13"/>
        <v>3</v>
      </c>
      <c r="E18" s="23">
        <v>4</v>
      </c>
      <c r="F18" s="23" t="s">
        <v>3542</v>
      </c>
      <c r="G18" s="23" t="s">
        <v>3532</v>
      </c>
      <c r="H18" s="23">
        <f t="shared" si="14"/>
        <v>15000</v>
      </c>
      <c r="I18" s="23" t="str">
        <f t="shared" si="0"/>
        <v>,地系魔物骨头,优良黑铜矿,腐败的毛皮,女战士的秘药</v>
      </c>
      <c r="J18" s="23" t="str">
        <f t="shared" si="9"/>
        <v>地系魔物骨头</v>
      </c>
      <c r="K18" s="23">
        <f t="shared" si="1"/>
        <v>50080</v>
      </c>
      <c r="L18" s="23">
        <f t="shared" si="2"/>
        <v>22</v>
      </c>
      <c r="M18" s="23" t="str">
        <f t="shared" si="10"/>
        <v>优良黑铜矿</v>
      </c>
      <c r="N18" s="23">
        <f t="shared" si="3"/>
        <v>50032</v>
      </c>
      <c r="O18" s="23">
        <f t="shared" si="4"/>
        <v>33</v>
      </c>
      <c r="P18" s="23" t="str">
        <f t="shared" si="11"/>
        <v>腐败的毛皮</v>
      </c>
      <c r="Q18" s="23">
        <f t="shared" si="5"/>
        <v>50119</v>
      </c>
      <c r="R18" s="23">
        <f t="shared" si="6"/>
        <v>50</v>
      </c>
      <c r="S18" s="23" t="str">
        <f t="shared" si="12"/>
        <v>女战士的秘药</v>
      </c>
      <c r="T18" s="23">
        <f t="shared" si="7"/>
        <v>50168</v>
      </c>
      <c r="U18" s="23">
        <f t="shared" si="8"/>
        <v>100</v>
      </c>
    </row>
    <row r="19" spans="2:21" ht="13.5" x14ac:dyDescent="0.15">
      <c r="B19">
        <v>422</v>
      </c>
      <c r="C19" s="23" t="s">
        <v>3521</v>
      </c>
      <c r="D19" s="23">
        <f t="shared" si="13"/>
        <v>3</v>
      </c>
      <c r="E19" s="23">
        <v>4</v>
      </c>
      <c r="F19" s="23" t="s">
        <v>3538</v>
      </c>
      <c r="G19" s="23" t="s">
        <v>3532</v>
      </c>
      <c r="H19" s="23">
        <f t="shared" si="14"/>
        <v>15000</v>
      </c>
      <c r="I19" s="23" t="str">
        <f t="shared" si="0"/>
        <v>,水系魔物骨头,冰鸟的羽毛,矿石,干燥的草药</v>
      </c>
      <c r="J19" s="23" t="str">
        <f t="shared" si="9"/>
        <v>水系魔物骨头</v>
      </c>
      <c r="K19" s="23">
        <f t="shared" si="1"/>
        <v>50081</v>
      </c>
      <c r="L19" s="23">
        <f t="shared" si="2"/>
        <v>22</v>
      </c>
      <c r="M19" s="23" t="str">
        <f t="shared" si="10"/>
        <v>冰鸟的羽毛</v>
      </c>
      <c r="N19" s="23">
        <f t="shared" si="3"/>
        <v>50121</v>
      </c>
      <c r="O19" s="23">
        <f t="shared" si="4"/>
        <v>33</v>
      </c>
      <c r="P19" s="23" t="str">
        <f t="shared" si="11"/>
        <v>矿石</v>
      </c>
      <c r="Q19" s="23">
        <f t="shared" si="5"/>
        <v>50015</v>
      </c>
      <c r="R19" s="23">
        <f t="shared" si="6"/>
        <v>50</v>
      </c>
      <c r="S19" s="23" t="str">
        <f t="shared" si="12"/>
        <v>干燥的草药</v>
      </c>
      <c r="T19" s="23">
        <f t="shared" si="7"/>
        <v>50189</v>
      </c>
      <c r="U19" s="23">
        <f t="shared" si="8"/>
        <v>100</v>
      </c>
    </row>
    <row r="20" spans="2:21" ht="13.5" x14ac:dyDescent="0.15">
      <c r="B20">
        <v>423</v>
      </c>
      <c r="C20" s="23" t="s">
        <v>3522</v>
      </c>
      <c r="D20" s="23">
        <f t="shared" si="13"/>
        <v>3</v>
      </c>
      <c r="E20" s="23">
        <v>4</v>
      </c>
      <c r="F20" s="23" t="s">
        <v>3534</v>
      </c>
      <c r="G20" s="23" t="s">
        <v>3532</v>
      </c>
      <c r="H20" s="23">
        <f t="shared" si="14"/>
        <v>15000</v>
      </c>
      <c r="I20" s="23" t="str">
        <f t="shared" si="0"/>
        <v>,暗系魔物骨头,火兽牙,粉铜矿,女战士的秘药</v>
      </c>
      <c r="J20" s="23" t="str">
        <f t="shared" si="9"/>
        <v>暗系魔物骨头</v>
      </c>
      <c r="K20" s="23">
        <f t="shared" si="1"/>
        <v>50085</v>
      </c>
      <c r="L20" s="23">
        <f t="shared" si="2"/>
        <v>22</v>
      </c>
      <c r="M20" s="23" t="str">
        <f t="shared" si="10"/>
        <v>火兽牙</v>
      </c>
      <c r="N20" s="23">
        <f t="shared" si="3"/>
        <v>50148</v>
      </c>
      <c r="O20" s="23">
        <f t="shared" si="4"/>
        <v>75</v>
      </c>
      <c r="P20" s="23" t="str">
        <f t="shared" si="11"/>
        <v>粉铜矿</v>
      </c>
      <c r="Q20" s="23">
        <f t="shared" si="5"/>
        <v>50035</v>
      </c>
      <c r="R20" s="23">
        <f t="shared" si="6"/>
        <v>50</v>
      </c>
      <c r="S20" s="23" t="str">
        <f t="shared" si="12"/>
        <v>女战士的秘药</v>
      </c>
      <c r="T20" s="23">
        <f t="shared" si="7"/>
        <v>50168</v>
      </c>
      <c r="U20" s="23">
        <f t="shared" si="8"/>
        <v>100</v>
      </c>
    </row>
    <row r="21" spans="2:21" ht="13.5" x14ac:dyDescent="0.15">
      <c r="B21">
        <v>424</v>
      </c>
      <c r="C21" s="23" t="s">
        <v>3523</v>
      </c>
      <c r="D21" s="23">
        <f t="shared" si="13"/>
        <v>3</v>
      </c>
      <c r="E21" s="23">
        <v>4</v>
      </c>
      <c r="F21" s="23" t="s">
        <v>3546</v>
      </c>
      <c r="G21" s="23" t="s">
        <v>3532</v>
      </c>
      <c r="H21" s="23">
        <f t="shared" si="14"/>
        <v>15000</v>
      </c>
      <c r="I21" s="23" t="str">
        <f t="shared" si="0"/>
        <v>,火系魔物骨头,高级树枝,黑铜矿,腐败爪</v>
      </c>
      <c r="J21" s="23" t="str">
        <f t="shared" si="9"/>
        <v>火系魔物骨头</v>
      </c>
      <c r="K21" s="23">
        <f t="shared" si="1"/>
        <v>50082</v>
      </c>
      <c r="L21" s="23">
        <f t="shared" si="2"/>
        <v>22</v>
      </c>
      <c r="M21" s="23" t="str">
        <f t="shared" si="10"/>
        <v>高级树枝</v>
      </c>
      <c r="N21" s="23">
        <f t="shared" si="3"/>
        <v>50046</v>
      </c>
      <c r="O21" s="23">
        <f t="shared" si="4"/>
        <v>33</v>
      </c>
      <c r="P21" s="23" t="str">
        <f t="shared" si="11"/>
        <v>黑铜矿</v>
      </c>
      <c r="Q21" s="23">
        <f t="shared" si="5"/>
        <v>50031</v>
      </c>
      <c r="R21" s="23">
        <f t="shared" si="6"/>
        <v>50</v>
      </c>
      <c r="S21" s="23" t="str">
        <f t="shared" si="12"/>
        <v>腐败爪</v>
      </c>
      <c r="T21" s="23">
        <f t="shared" si="7"/>
        <v>50145</v>
      </c>
      <c r="U21" s="23">
        <f t="shared" si="8"/>
        <v>100</v>
      </c>
    </row>
    <row r="22" spans="2:21" ht="13.5" x14ac:dyDescent="0.15">
      <c r="B22">
        <v>425</v>
      </c>
      <c r="C22" s="23" t="s">
        <v>3524</v>
      </c>
      <c r="D22" s="23">
        <f t="shared" si="13"/>
        <v>3</v>
      </c>
      <c r="E22" s="23">
        <v>4</v>
      </c>
      <c r="F22" s="23" t="s">
        <v>3536</v>
      </c>
      <c r="G22" s="23" t="s">
        <v>3532</v>
      </c>
      <c r="H22" s="23">
        <f t="shared" si="14"/>
        <v>15000</v>
      </c>
      <c r="I22" s="23" t="str">
        <f t="shared" si="0"/>
        <v>,电系魔物骨头,水块,腐败的毛皮,树枝</v>
      </c>
      <c r="J22" s="23" t="str">
        <f t="shared" si="9"/>
        <v>电系魔物骨头</v>
      </c>
      <c r="K22" s="23">
        <f t="shared" si="1"/>
        <v>50083</v>
      </c>
      <c r="L22" s="23">
        <f t="shared" si="2"/>
        <v>22</v>
      </c>
      <c r="M22" s="23" t="str">
        <f t="shared" si="10"/>
        <v>水块</v>
      </c>
      <c r="N22" s="23">
        <f t="shared" si="3"/>
        <v>50090</v>
      </c>
      <c r="O22" s="23">
        <f t="shared" si="4"/>
        <v>75</v>
      </c>
      <c r="P22" s="23" t="str">
        <f t="shared" si="11"/>
        <v>腐败的毛皮</v>
      </c>
      <c r="Q22" s="23">
        <f t="shared" si="5"/>
        <v>50119</v>
      </c>
      <c r="R22" s="23">
        <f t="shared" si="6"/>
        <v>50</v>
      </c>
      <c r="S22" s="23" t="str">
        <f t="shared" si="12"/>
        <v>树枝</v>
      </c>
      <c r="T22" s="23">
        <f t="shared" si="7"/>
        <v>50045</v>
      </c>
      <c r="U22" s="23">
        <f t="shared" si="8"/>
        <v>100</v>
      </c>
    </row>
    <row r="23" spans="2:21" ht="13.5" x14ac:dyDescent="0.15">
      <c r="B23">
        <v>426</v>
      </c>
      <c r="C23" s="23" t="s">
        <v>3525</v>
      </c>
      <c r="D23" s="23">
        <f t="shared" si="13"/>
        <v>3</v>
      </c>
      <c r="E23" s="23">
        <v>4</v>
      </c>
      <c r="F23" s="23" t="s">
        <v>3537</v>
      </c>
      <c r="G23" s="23" t="s">
        <v>3532</v>
      </c>
      <c r="H23" s="23">
        <f t="shared" si="14"/>
        <v>15000</v>
      </c>
      <c r="I23" s="23" t="str">
        <f t="shared" si="0"/>
        <v>,圣系魔物骨头,魅灵石,树枝,女战士的秘药</v>
      </c>
      <c r="J23" s="23" t="str">
        <f t="shared" si="9"/>
        <v>圣系魔物骨头</v>
      </c>
      <c r="K23" s="23">
        <f t="shared" si="1"/>
        <v>50084</v>
      </c>
      <c r="L23" s="23">
        <f t="shared" si="2"/>
        <v>22</v>
      </c>
      <c r="M23" s="23" t="str">
        <f t="shared" si="10"/>
        <v>魅灵石</v>
      </c>
      <c r="N23" s="23">
        <f t="shared" si="3"/>
        <v>50089</v>
      </c>
      <c r="O23" s="23">
        <f t="shared" si="4"/>
        <v>33</v>
      </c>
      <c r="P23" s="23" t="str">
        <f t="shared" si="11"/>
        <v>树枝</v>
      </c>
      <c r="Q23" s="23">
        <f t="shared" si="5"/>
        <v>50045</v>
      </c>
      <c r="R23" s="23">
        <f t="shared" si="6"/>
        <v>50</v>
      </c>
      <c r="S23" s="23" t="str">
        <f t="shared" si="12"/>
        <v>女战士的秘药</v>
      </c>
      <c r="T23" s="23">
        <f t="shared" si="7"/>
        <v>50168</v>
      </c>
      <c r="U23" s="23">
        <f t="shared" si="8"/>
        <v>100</v>
      </c>
    </row>
  </sheetData>
  <phoneticPr fontId="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C175"/>
  <sheetViews>
    <sheetView topLeftCell="D1" workbookViewId="0">
      <selection activeCell="N11" sqref="N11"/>
    </sheetView>
  </sheetViews>
  <sheetFormatPr defaultRowHeight="12.75" x14ac:dyDescent="0.2"/>
  <cols>
    <col min="1" max="2" width="9" style="1"/>
    <col min="3" max="3" width="15.875" style="1" customWidth="1"/>
    <col min="4" max="5" width="9" style="1"/>
    <col min="6" max="6" width="18.625" style="1" customWidth="1"/>
    <col min="7" max="12" width="9" style="1"/>
    <col min="13" max="13" width="14" style="1" customWidth="1"/>
    <col min="14" max="15" width="9" style="1"/>
    <col min="16" max="16" width="11.25" style="1" customWidth="1"/>
    <col min="17" max="18" width="9" style="1"/>
    <col min="19" max="19" width="14.5" style="1" customWidth="1"/>
    <col min="20" max="21" width="12.625" style="1" customWidth="1"/>
    <col min="22" max="22" width="31" style="1" customWidth="1"/>
    <col min="23" max="23" width="9" style="1"/>
    <col min="24" max="24" width="12" style="1" customWidth="1"/>
    <col min="25" max="16384" width="9" style="1"/>
  </cols>
  <sheetData>
    <row r="1" spans="1:29" x14ac:dyDescent="0.2">
      <c r="E1" s="1">
        <f>COUNTIF(E3:E175,"=10")</f>
        <v>19</v>
      </c>
    </row>
    <row r="2" spans="1:29" s="43" customFormat="1" x14ac:dyDescent="0.2">
      <c r="C2" s="137" t="s">
        <v>2489</v>
      </c>
      <c r="D2" s="43" t="s">
        <v>2490</v>
      </c>
      <c r="E2" s="43" t="s">
        <v>3144</v>
      </c>
      <c r="F2" s="43" t="s">
        <v>2491</v>
      </c>
      <c r="G2" s="137" t="s">
        <v>2239</v>
      </c>
      <c r="H2" s="137"/>
      <c r="I2" s="137" t="s">
        <v>1831</v>
      </c>
      <c r="J2" s="137" t="s">
        <v>3091</v>
      </c>
      <c r="K2" s="137" t="s">
        <v>3133</v>
      </c>
      <c r="L2" s="137" t="s">
        <v>3132</v>
      </c>
      <c r="M2" s="43" t="s">
        <v>3110</v>
      </c>
      <c r="N2" s="43" t="s">
        <v>3053</v>
      </c>
      <c r="O2" s="43" t="s">
        <v>3120</v>
      </c>
      <c r="P2" s="43" t="s">
        <v>3111</v>
      </c>
      <c r="Q2" s="43" t="s">
        <v>3089</v>
      </c>
      <c r="R2" s="43" t="s">
        <v>3120</v>
      </c>
      <c r="S2" s="43" t="s">
        <v>3112</v>
      </c>
      <c r="T2" s="43" t="s">
        <v>3090</v>
      </c>
      <c r="U2" s="43" t="s">
        <v>3120</v>
      </c>
      <c r="X2" s="137" t="s">
        <v>3108</v>
      </c>
      <c r="Y2" s="137" t="s">
        <v>3109</v>
      </c>
      <c r="Z2" s="137" t="s">
        <v>3134</v>
      </c>
      <c r="AA2" s="43" t="s">
        <v>3489</v>
      </c>
      <c r="AB2" s="43" t="s">
        <v>3490</v>
      </c>
      <c r="AC2" s="43" t="s">
        <v>3504</v>
      </c>
    </row>
    <row r="3" spans="1:29" x14ac:dyDescent="0.2">
      <c r="A3" s="1">
        <f>B3+40000</f>
        <v>40001</v>
      </c>
      <c r="B3" s="1">
        <v>1</v>
      </c>
      <c r="C3" s="37" t="s">
        <v>2122</v>
      </c>
      <c r="D3" s="1" t="s">
        <v>2125</v>
      </c>
      <c r="E3" s="1">
        <v>1</v>
      </c>
      <c r="F3" s="1" t="str">
        <f t="shared" ref="F3:F34" ca="1" si="0">IF(OR(G3="植物",H3="庭院"),VLOOKUP(X3,Plant_effect,2,FALSE)&amp;"+"&amp;TEXT(Y3,"0"),IF(OR(X3=1,X3=2,X3=3,X3=4),VLOOKUP(X3,furnitureEffect,2,FALSE)&amp;TEXT(Y3,"0.0"),VLOOKUP(X3,furnitureEffect,2,FALSE)&amp;TEXT(Y3,"0%")))</f>
        <v>上级职业工资-1%</v>
      </c>
      <c r="G3" s="37" t="s">
        <v>3079</v>
      </c>
      <c r="H3" s="37" t="s">
        <v>3078</v>
      </c>
      <c r="I3" s="1">
        <v>1</v>
      </c>
      <c r="J3" s="1">
        <f>I3^3.5*10</f>
        <v>10</v>
      </c>
      <c r="K3" s="1">
        <f>ROUND(J3*10,0)</f>
        <v>100</v>
      </c>
      <c r="L3" s="1">
        <f>INT((VLOOKUP(M3,newMarkingCost,8,FALSE)*10*N3+VLOOKUP(P3,newMarkingCost,8,FALSE)*10*Q3+VLOOKUP(S3,newMarkingCost,8,FALSE)*10*T3)*I3^1.5)</f>
        <v>90</v>
      </c>
      <c r="M3" s="1" t="str">
        <f>getSring(V3,1,3)</f>
        <v>家具用木材</v>
      </c>
      <c r="N3" s="1">
        <f t="shared" ref="N3:N34" si="1">ROUND($J3/3/VLOOKUP(M3,newMarkingCost,8,FALSE),0)</f>
        <v>2</v>
      </c>
      <c r="O3" s="1">
        <f t="shared" ref="O3:O34" si="2">VLOOKUP(M3,NewMarkingID,2,FALSE)</f>
        <v>50047</v>
      </c>
      <c r="P3" s="1" t="str">
        <f>getSring(V3,2,3)</f>
        <v>粉铜矿</v>
      </c>
      <c r="Q3" s="1">
        <f t="shared" ref="Q3:Q34" si="3">ROUND($J3/3/VLOOKUP(P3,newMarkingCost,8,FALSE),0)</f>
        <v>2</v>
      </c>
      <c r="R3" s="1">
        <f t="shared" ref="R3:R34" si="4">VLOOKUP(P3,NewMarkingID,2,FALSE)</f>
        <v>50035</v>
      </c>
      <c r="S3" s="1" t="str">
        <f>getSring(V3,3,3)</f>
        <v>黑铜矿</v>
      </c>
      <c r="T3" s="1">
        <f t="shared" ref="T3:T34" si="5">ROUND($J3/3/VLOOKUP(S3,newMarkingCost,8,FALSE),0)</f>
        <v>2</v>
      </c>
      <c r="U3" s="1">
        <f t="shared" ref="U3:U34" si="6">VLOOKUP(S3,NewMarkingID,2,FALSE)</f>
        <v>50031</v>
      </c>
      <c r="V3" s="1" t="str">
        <f t="shared" ref="V3:V34" si="7">getMarking(I3,3,"",VLOOKUP(G3,CollectionType,2,FALSE))</f>
        <v>,家具用木材,粉铜矿,黑铜矿</v>
      </c>
      <c r="X3" s="138">
        <f ca="1">IF(H3="房子",INT(RAND()*(8-5)+5),IF(H3="工房",INT(RAND()*(5-1)+1),IF(H3="店铺",INT(RAND()*(12-8)+8),INT(RAND()*(5-1)+1))))</f>
        <v>6</v>
      </c>
      <c r="Y3" s="138">
        <f t="shared" ref="Y3:Y34" ca="1" si="8">IF(H3="庭院",VLOOKUP(X3,Plant_effect,2+I3),VLOOKUP(X3,furnitureEffect,2+I3))</f>
        <v>0.01</v>
      </c>
      <c r="Z3" s="1">
        <f>IF(H3="房子",1,IF(H3="庭院",2,IF(H3="工房",3,4)))</f>
        <v>1</v>
      </c>
      <c r="AA3" s="1" t="str">
        <f t="shared" ref="AA3:AA34" si="9">IF(H3="庭院",VLOOKUP(X3,Plant_effect,6,FALSE),"")</f>
        <v/>
      </c>
      <c r="AB3" s="1" t="str">
        <f t="shared" ref="AB3:AB34" si="10">IF(H3="庭院",VLOOKUP(X3,Plant_effect,2+I3,FALSE),"")</f>
        <v/>
      </c>
      <c r="AC3" s="1">
        <f t="shared" ref="AC3:AC34" si="11">(VLOOKUP(O3,newMarkingPrice,2,FALSE)*N3+VLOOKUP(R3,newMarkingPrice,2,FALSE)*Q3+VLOOKUP(U3,newMarkingPrice,2,FALSE)*T3)/3</f>
        <v>30</v>
      </c>
    </row>
    <row r="4" spans="1:29" x14ac:dyDescent="0.2">
      <c r="A4" s="1">
        <f t="shared" ref="A4:A67" si="12">B4+40000</f>
        <v>40002</v>
      </c>
      <c r="B4" s="1">
        <v>2</v>
      </c>
      <c r="C4" s="37" t="s">
        <v>2123</v>
      </c>
      <c r="D4" s="1" t="s">
        <v>2126</v>
      </c>
      <c r="E4" s="1">
        <v>4</v>
      </c>
      <c r="F4" s="1" t="str">
        <f t="shared" ca="1" si="0"/>
        <v>终极职业工资-3%</v>
      </c>
      <c r="G4" s="37" t="s">
        <v>3079</v>
      </c>
      <c r="H4" s="37" t="s">
        <v>3078</v>
      </c>
      <c r="I4" s="1">
        <v>2</v>
      </c>
      <c r="J4" s="1">
        <f t="shared" ref="J4:J67" si="13">I4^3.5*10</f>
        <v>113.13708498984759</v>
      </c>
      <c r="K4" s="1">
        <f t="shared" ref="K4:K67" si="14">ROUND(J4*10,0)</f>
        <v>1131</v>
      </c>
      <c r="L4" s="1">
        <f t="shared" ref="L4:L34" si="15">INT((VLOOKUP(M4,newMarkingCost,8,FALSE)*10*N4+VLOOKUP(P4,newMarkingCost,8,FALSE)*10*Q4+VLOOKUP(S4,newMarkingCost,8,FALSE)*10*T4)*I4^1.5)</f>
        <v>3436</v>
      </c>
      <c r="M4" s="1" t="str">
        <f t="shared" ref="M4:M67" si="16">getSring(V4,1,3)</f>
        <v>家具用良木材</v>
      </c>
      <c r="N4" s="1">
        <f t="shared" si="1"/>
        <v>3</v>
      </c>
      <c r="O4" s="1">
        <f t="shared" si="2"/>
        <v>50048</v>
      </c>
      <c r="P4" s="1" t="str">
        <f t="shared" ref="P4:P67" si="17">getSring(V4,2,3)</f>
        <v>巨人赤皮</v>
      </c>
      <c r="Q4" s="1">
        <f t="shared" si="3"/>
        <v>3</v>
      </c>
      <c r="R4" s="1">
        <f t="shared" si="4"/>
        <v>50112</v>
      </c>
      <c r="S4" s="1" t="str">
        <f t="shared" ref="S4:S67" si="18">getSring(V4,3,3)</f>
        <v>水鸟的羽毛</v>
      </c>
      <c r="T4" s="1">
        <f t="shared" si="5"/>
        <v>3</v>
      </c>
      <c r="U4" s="1">
        <f t="shared" si="6"/>
        <v>50120</v>
      </c>
      <c r="V4" s="1" t="str">
        <f t="shared" si="7"/>
        <v>,家具用良木材,巨人赤皮,水鸟的羽毛</v>
      </c>
      <c r="X4" s="138">
        <f t="shared" ref="X4:X67" ca="1" si="19">IF(H4="房子",INT(RAND()*(8-5)+5),IF(H4="工房",INT(RAND()*(5-1)+1),IF(H4="店铺",INT(RAND()*(12-8)+8),INT(RAND()*(5-1)+1))))</f>
        <v>7</v>
      </c>
      <c r="Y4" s="138">
        <f t="shared" ca="1" si="8"/>
        <v>0.03</v>
      </c>
      <c r="Z4" s="1">
        <f t="shared" ref="Z4:Z67" si="20">IF(H4="房子",1,IF(H4="庭院",2,IF(H4="工房",3,4)))</f>
        <v>1</v>
      </c>
      <c r="AA4" s="1" t="str">
        <f t="shared" si="9"/>
        <v/>
      </c>
      <c r="AB4" s="1" t="str">
        <f t="shared" si="10"/>
        <v/>
      </c>
      <c r="AC4" s="1">
        <f t="shared" si="11"/>
        <v>405</v>
      </c>
    </row>
    <row r="5" spans="1:29" x14ac:dyDescent="0.2">
      <c r="A5" s="1">
        <f t="shared" si="12"/>
        <v>40003</v>
      </c>
      <c r="B5" s="1">
        <v>3</v>
      </c>
      <c r="C5" s="37" t="s">
        <v>2124</v>
      </c>
      <c r="D5" s="1" t="s">
        <v>2127</v>
      </c>
      <c r="E5" s="1">
        <v>9</v>
      </c>
      <c r="F5" s="1" t="str">
        <f t="shared" ca="1" si="0"/>
        <v>下级职业工资-5%</v>
      </c>
      <c r="G5" s="37" t="s">
        <v>3079</v>
      </c>
      <c r="H5" s="37" t="s">
        <v>3078</v>
      </c>
      <c r="I5" s="1">
        <v>3</v>
      </c>
      <c r="J5" s="1">
        <f t="shared" si="13"/>
        <v>467.65371804359694</v>
      </c>
      <c r="K5" s="1">
        <f t="shared" si="14"/>
        <v>4677</v>
      </c>
      <c r="L5" s="1">
        <f t="shared" si="15"/>
        <v>23070</v>
      </c>
      <c r="M5" s="1" t="str">
        <f t="shared" si="16"/>
        <v>家具用高级木材</v>
      </c>
      <c r="N5" s="1">
        <f t="shared" si="1"/>
        <v>4</v>
      </c>
      <c r="O5" s="1">
        <f t="shared" si="2"/>
        <v>50049</v>
      </c>
      <c r="P5" s="1" t="str">
        <f t="shared" si="17"/>
        <v>火兽皮革</v>
      </c>
      <c r="Q5" s="1">
        <f t="shared" si="3"/>
        <v>6</v>
      </c>
      <c r="R5" s="1">
        <f t="shared" si="4"/>
        <v>50106</v>
      </c>
      <c r="S5" s="1" t="str">
        <f t="shared" si="18"/>
        <v>魅灵魂片</v>
      </c>
      <c r="T5" s="1">
        <f t="shared" si="5"/>
        <v>4</v>
      </c>
      <c r="U5" s="1">
        <f t="shared" si="6"/>
        <v>50163</v>
      </c>
      <c r="V5" s="1" t="str">
        <f t="shared" si="7"/>
        <v>,家具用高级木材,火兽皮革,魅灵魂片</v>
      </c>
      <c r="X5" s="138">
        <f t="shared" ca="1" si="19"/>
        <v>5</v>
      </c>
      <c r="Y5" s="138">
        <f t="shared" ca="1" si="8"/>
        <v>0.05</v>
      </c>
      <c r="Z5" s="1">
        <f t="shared" si="20"/>
        <v>1</v>
      </c>
      <c r="AA5" s="1" t="str">
        <f t="shared" si="9"/>
        <v/>
      </c>
      <c r="AB5" s="1" t="str">
        <f t="shared" si="10"/>
        <v/>
      </c>
      <c r="AC5" s="1">
        <f t="shared" si="11"/>
        <v>1480</v>
      </c>
    </row>
    <row r="6" spans="1:29" x14ac:dyDescent="0.2">
      <c r="A6" s="1">
        <f t="shared" si="12"/>
        <v>40004</v>
      </c>
      <c r="B6" s="1">
        <v>4</v>
      </c>
      <c r="C6" s="37" t="s">
        <v>2128</v>
      </c>
      <c r="D6" s="1" t="s">
        <v>2131</v>
      </c>
      <c r="E6" s="1">
        <v>2</v>
      </c>
      <c r="F6" s="1" t="str">
        <f t="shared" ca="1" si="0"/>
        <v>终极职业工资-1%</v>
      </c>
      <c r="G6" s="37" t="s">
        <v>3079</v>
      </c>
      <c r="H6" s="37" t="s">
        <v>3078</v>
      </c>
      <c r="I6" s="1">
        <v>1</v>
      </c>
      <c r="J6" s="1">
        <f t="shared" si="13"/>
        <v>10</v>
      </c>
      <c r="K6" s="1">
        <f t="shared" si="14"/>
        <v>100</v>
      </c>
      <c r="L6" s="1">
        <f t="shared" si="15"/>
        <v>90</v>
      </c>
      <c r="M6" s="1" t="str">
        <f t="shared" si="16"/>
        <v>家具用木材</v>
      </c>
      <c r="N6" s="1">
        <f t="shared" si="1"/>
        <v>2</v>
      </c>
      <c r="O6" s="1">
        <f t="shared" si="2"/>
        <v>50047</v>
      </c>
      <c r="P6" s="1" t="str">
        <f t="shared" si="17"/>
        <v>腐败牙</v>
      </c>
      <c r="Q6" s="1">
        <f t="shared" si="3"/>
        <v>2</v>
      </c>
      <c r="R6" s="1">
        <f t="shared" si="4"/>
        <v>50157</v>
      </c>
      <c r="S6" s="1" t="str">
        <f t="shared" si="18"/>
        <v>树枝</v>
      </c>
      <c r="T6" s="1">
        <f t="shared" si="5"/>
        <v>2</v>
      </c>
      <c r="U6" s="1">
        <f t="shared" si="6"/>
        <v>50045</v>
      </c>
      <c r="V6" s="1" t="str">
        <f t="shared" si="7"/>
        <v>,家具用木材,腐败牙,树枝</v>
      </c>
      <c r="X6" s="138">
        <f t="shared" ca="1" si="19"/>
        <v>7</v>
      </c>
      <c r="Y6" s="138">
        <f t="shared" ca="1" si="8"/>
        <v>0.01</v>
      </c>
      <c r="Z6" s="1">
        <f t="shared" si="20"/>
        <v>1</v>
      </c>
      <c r="AA6" s="1" t="str">
        <f t="shared" si="9"/>
        <v/>
      </c>
      <c r="AB6" s="1" t="str">
        <f t="shared" si="10"/>
        <v/>
      </c>
      <c r="AC6" s="1">
        <f t="shared" si="11"/>
        <v>30</v>
      </c>
    </row>
    <row r="7" spans="1:29" x14ac:dyDescent="0.2">
      <c r="A7" s="1">
        <f t="shared" si="12"/>
        <v>40005</v>
      </c>
      <c r="B7" s="1">
        <v>5</v>
      </c>
      <c r="C7" s="37" t="s">
        <v>2129</v>
      </c>
      <c r="D7" s="1" t="s">
        <v>2132</v>
      </c>
      <c r="E7" s="1">
        <v>4</v>
      </c>
      <c r="F7" s="1" t="str">
        <f t="shared" ca="1" si="0"/>
        <v>上级职业工资-3%</v>
      </c>
      <c r="G7" s="37" t="s">
        <v>3079</v>
      </c>
      <c r="H7" s="37" t="s">
        <v>3078</v>
      </c>
      <c r="I7" s="1">
        <v>2</v>
      </c>
      <c r="J7" s="1">
        <f t="shared" si="13"/>
        <v>113.13708498984759</v>
      </c>
      <c r="K7" s="1">
        <f t="shared" si="14"/>
        <v>1131</v>
      </c>
      <c r="L7" s="1">
        <f t="shared" si="15"/>
        <v>3436</v>
      </c>
      <c r="M7" s="1" t="str">
        <f t="shared" si="16"/>
        <v>家具用良木材</v>
      </c>
      <c r="N7" s="1">
        <f t="shared" si="1"/>
        <v>3</v>
      </c>
      <c r="O7" s="1">
        <f t="shared" si="2"/>
        <v>50048</v>
      </c>
      <c r="P7" s="1" t="str">
        <f t="shared" si="17"/>
        <v>火之缌片</v>
      </c>
      <c r="Q7" s="1">
        <f t="shared" si="3"/>
        <v>3</v>
      </c>
      <c r="R7" s="1">
        <f t="shared" si="4"/>
        <v>50175</v>
      </c>
      <c r="S7" s="1" t="str">
        <f t="shared" si="18"/>
        <v>沙盘缌片</v>
      </c>
      <c r="T7" s="1">
        <f t="shared" si="5"/>
        <v>3</v>
      </c>
      <c r="U7" s="1">
        <f t="shared" si="6"/>
        <v>50174</v>
      </c>
      <c r="V7" s="1" t="str">
        <f t="shared" si="7"/>
        <v>,家具用良木材,火之缌片,沙盘缌片</v>
      </c>
      <c r="X7" s="138">
        <f t="shared" ca="1" si="19"/>
        <v>6</v>
      </c>
      <c r="Y7" s="138">
        <f t="shared" ca="1" si="8"/>
        <v>0.03</v>
      </c>
      <c r="Z7" s="1">
        <f t="shared" si="20"/>
        <v>1</v>
      </c>
      <c r="AA7" s="1" t="str">
        <f t="shared" si="9"/>
        <v/>
      </c>
      <c r="AB7" s="1" t="str">
        <f t="shared" si="10"/>
        <v/>
      </c>
      <c r="AC7" s="1">
        <f t="shared" si="11"/>
        <v>405</v>
      </c>
    </row>
    <row r="8" spans="1:29" x14ac:dyDescent="0.2">
      <c r="A8" s="1">
        <f t="shared" si="12"/>
        <v>40006</v>
      </c>
      <c r="B8" s="1">
        <v>6</v>
      </c>
      <c r="C8" s="37" t="s">
        <v>2130</v>
      </c>
      <c r="D8" s="1" t="s">
        <v>2133</v>
      </c>
      <c r="E8" s="1">
        <v>9</v>
      </c>
      <c r="F8" s="1" t="str">
        <f t="shared" ca="1" si="0"/>
        <v>上级职业工资-5%</v>
      </c>
      <c r="G8" s="37" t="s">
        <v>3079</v>
      </c>
      <c r="H8" s="37" t="s">
        <v>3078</v>
      </c>
      <c r="I8" s="1">
        <v>3</v>
      </c>
      <c r="J8" s="1">
        <f t="shared" si="13"/>
        <v>467.65371804359694</v>
      </c>
      <c r="K8" s="1">
        <f t="shared" si="14"/>
        <v>4677</v>
      </c>
      <c r="L8" s="1">
        <f t="shared" si="15"/>
        <v>23382</v>
      </c>
      <c r="M8" s="1" t="str">
        <f t="shared" si="16"/>
        <v>家具用高级木材</v>
      </c>
      <c r="N8" s="1">
        <f t="shared" si="1"/>
        <v>4</v>
      </c>
      <c r="O8" s="1">
        <f t="shared" si="2"/>
        <v>50049</v>
      </c>
      <c r="P8" s="1" t="str">
        <f t="shared" si="17"/>
        <v>黄色的水晶</v>
      </c>
      <c r="Q8" s="1">
        <f t="shared" si="3"/>
        <v>4</v>
      </c>
      <c r="R8" s="1">
        <f t="shared" si="4"/>
        <v>50179</v>
      </c>
      <c r="S8" s="1" t="str">
        <f t="shared" si="18"/>
        <v>高级黑铜矿</v>
      </c>
      <c r="T8" s="1">
        <f t="shared" si="5"/>
        <v>4</v>
      </c>
      <c r="U8" s="1">
        <f t="shared" si="6"/>
        <v>50033</v>
      </c>
      <c r="V8" s="1" t="str">
        <f t="shared" si="7"/>
        <v>,家具用高级木材,黄色的水晶,高级黑铜矿</v>
      </c>
      <c r="X8" s="138">
        <f t="shared" ca="1" si="19"/>
        <v>6</v>
      </c>
      <c r="Y8" s="138">
        <f t="shared" ca="1" si="8"/>
        <v>0.05</v>
      </c>
      <c r="Z8" s="1">
        <f t="shared" si="20"/>
        <v>1</v>
      </c>
      <c r="AA8" s="1" t="str">
        <f t="shared" si="9"/>
        <v/>
      </c>
      <c r="AB8" s="1" t="str">
        <f t="shared" si="10"/>
        <v/>
      </c>
      <c r="AC8" s="1">
        <f t="shared" si="11"/>
        <v>1500</v>
      </c>
    </row>
    <row r="9" spans="1:29" x14ac:dyDescent="0.2">
      <c r="A9" s="1">
        <f t="shared" si="12"/>
        <v>40007</v>
      </c>
      <c r="B9" s="1">
        <v>7</v>
      </c>
      <c r="C9" s="37" t="s">
        <v>2152</v>
      </c>
      <c r="D9" s="1" t="s">
        <v>2155</v>
      </c>
      <c r="E9" s="1">
        <v>1</v>
      </c>
      <c r="F9" s="1" t="str">
        <f t="shared" ca="1" si="0"/>
        <v>下级职业工资-1%</v>
      </c>
      <c r="G9" s="37" t="s">
        <v>3079</v>
      </c>
      <c r="H9" s="37" t="s">
        <v>3078</v>
      </c>
      <c r="I9" s="1">
        <v>1</v>
      </c>
      <c r="J9" s="1">
        <f t="shared" si="13"/>
        <v>10</v>
      </c>
      <c r="K9" s="1">
        <f t="shared" si="14"/>
        <v>100</v>
      </c>
      <c r="L9" s="1">
        <f t="shared" si="15"/>
        <v>90</v>
      </c>
      <c r="M9" s="1" t="str">
        <f t="shared" si="16"/>
        <v>家具用木材</v>
      </c>
      <c r="N9" s="1">
        <f t="shared" si="1"/>
        <v>2</v>
      </c>
      <c r="O9" s="1">
        <f t="shared" si="2"/>
        <v>50047</v>
      </c>
      <c r="P9" s="1" t="str">
        <f t="shared" si="17"/>
        <v>腐败爪</v>
      </c>
      <c r="Q9" s="1">
        <f t="shared" si="3"/>
        <v>2</v>
      </c>
      <c r="R9" s="1">
        <f t="shared" si="4"/>
        <v>50145</v>
      </c>
      <c r="S9" s="1" t="str">
        <f t="shared" si="18"/>
        <v>腐败的毛皮</v>
      </c>
      <c r="T9" s="1">
        <f t="shared" si="5"/>
        <v>2</v>
      </c>
      <c r="U9" s="1">
        <f t="shared" si="6"/>
        <v>50119</v>
      </c>
      <c r="V9" s="1" t="str">
        <f t="shared" si="7"/>
        <v>,家具用木材,腐败爪,腐败的毛皮</v>
      </c>
      <c r="X9" s="138">
        <f t="shared" ca="1" si="19"/>
        <v>5</v>
      </c>
      <c r="Y9" s="138">
        <f t="shared" ca="1" si="8"/>
        <v>0.01</v>
      </c>
      <c r="Z9" s="1">
        <f t="shared" si="20"/>
        <v>1</v>
      </c>
      <c r="AA9" s="1" t="str">
        <f t="shared" si="9"/>
        <v/>
      </c>
      <c r="AB9" s="1" t="str">
        <f t="shared" si="10"/>
        <v/>
      </c>
      <c r="AC9" s="1">
        <f t="shared" si="11"/>
        <v>30</v>
      </c>
    </row>
    <row r="10" spans="1:29" x14ac:dyDescent="0.2">
      <c r="A10" s="1">
        <f t="shared" si="12"/>
        <v>40008</v>
      </c>
      <c r="B10" s="1">
        <v>8</v>
      </c>
      <c r="C10" s="37" t="s">
        <v>2153</v>
      </c>
      <c r="D10" s="1" t="s">
        <v>2156</v>
      </c>
      <c r="E10" s="1">
        <v>4</v>
      </c>
      <c r="F10" s="1" t="str">
        <f t="shared" ca="1" si="0"/>
        <v>下级职业工资-3%</v>
      </c>
      <c r="G10" s="37" t="s">
        <v>3079</v>
      </c>
      <c r="H10" s="37" t="s">
        <v>3078</v>
      </c>
      <c r="I10" s="1">
        <v>2</v>
      </c>
      <c r="J10" s="1">
        <f t="shared" si="13"/>
        <v>113.13708498984759</v>
      </c>
      <c r="K10" s="1">
        <f t="shared" si="14"/>
        <v>1131</v>
      </c>
      <c r="L10" s="1">
        <f t="shared" si="15"/>
        <v>3309</v>
      </c>
      <c r="M10" s="1" t="str">
        <f t="shared" si="16"/>
        <v>家具用良木材</v>
      </c>
      <c r="N10" s="1">
        <f t="shared" si="1"/>
        <v>3</v>
      </c>
      <c r="O10" s="1">
        <f t="shared" si="2"/>
        <v>50048</v>
      </c>
      <c r="P10" s="1" t="str">
        <f t="shared" si="17"/>
        <v>雷兽爪</v>
      </c>
      <c r="Q10" s="1">
        <f t="shared" si="3"/>
        <v>6</v>
      </c>
      <c r="R10" s="1">
        <f t="shared" si="4"/>
        <v>50139</v>
      </c>
      <c r="S10" s="1" t="str">
        <f t="shared" si="18"/>
        <v>优良粉铜矿</v>
      </c>
      <c r="T10" s="1">
        <f t="shared" si="5"/>
        <v>3</v>
      </c>
      <c r="U10" s="1">
        <f t="shared" si="6"/>
        <v>50036</v>
      </c>
      <c r="V10" s="1" t="str">
        <f t="shared" si="7"/>
        <v>,家具用良木材,雷兽爪,优良粉铜矿</v>
      </c>
      <c r="X10" s="138">
        <f t="shared" ca="1" si="19"/>
        <v>5</v>
      </c>
      <c r="Y10" s="138">
        <f t="shared" ca="1" si="8"/>
        <v>0.03</v>
      </c>
      <c r="Z10" s="1">
        <f t="shared" si="20"/>
        <v>1</v>
      </c>
      <c r="AA10" s="1" t="str">
        <f t="shared" si="9"/>
        <v/>
      </c>
      <c r="AB10" s="1" t="str">
        <f t="shared" si="10"/>
        <v/>
      </c>
      <c r="AC10" s="1">
        <f t="shared" si="11"/>
        <v>390</v>
      </c>
    </row>
    <row r="11" spans="1:29" x14ac:dyDescent="0.2">
      <c r="A11" s="1">
        <f t="shared" si="12"/>
        <v>40009</v>
      </c>
      <c r="B11" s="1">
        <v>9</v>
      </c>
      <c r="C11" s="37" t="s">
        <v>2154</v>
      </c>
      <c r="D11" s="1" t="s">
        <v>2157</v>
      </c>
      <c r="E11" s="1">
        <v>9</v>
      </c>
      <c r="F11" s="1" t="str">
        <f t="shared" ca="1" si="0"/>
        <v>终极职业工资-5%</v>
      </c>
      <c r="G11" s="37" t="s">
        <v>3079</v>
      </c>
      <c r="H11" s="37" t="s">
        <v>3078</v>
      </c>
      <c r="I11" s="1">
        <v>3</v>
      </c>
      <c r="J11" s="1">
        <f t="shared" si="13"/>
        <v>467.65371804359694</v>
      </c>
      <c r="K11" s="1">
        <f t="shared" si="14"/>
        <v>4677</v>
      </c>
      <c r="L11" s="1">
        <f t="shared" si="15"/>
        <v>23382</v>
      </c>
      <c r="M11" s="1" t="str">
        <f t="shared" si="16"/>
        <v>家具用高级木材</v>
      </c>
      <c r="N11" s="1">
        <f t="shared" si="1"/>
        <v>4</v>
      </c>
      <c r="O11" s="1">
        <f t="shared" si="2"/>
        <v>50049</v>
      </c>
      <c r="P11" s="1" t="str">
        <f t="shared" si="17"/>
        <v>魅灵魂片</v>
      </c>
      <c r="Q11" s="1">
        <f t="shared" si="3"/>
        <v>4</v>
      </c>
      <c r="R11" s="1">
        <f t="shared" si="4"/>
        <v>50163</v>
      </c>
      <c r="S11" s="1" t="str">
        <f t="shared" si="18"/>
        <v>桃色粉铜矿</v>
      </c>
      <c r="T11" s="1">
        <f t="shared" si="5"/>
        <v>4</v>
      </c>
      <c r="U11" s="1">
        <f t="shared" si="6"/>
        <v>50037</v>
      </c>
      <c r="V11" s="1" t="str">
        <f t="shared" si="7"/>
        <v>,家具用高级木材,魅灵魂片,桃色粉铜矿</v>
      </c>
      <c r="X11" s="138">
        <f t="shared" ca="1" si="19"/>
        <v>7</v>
      </c>
      <c r="Y11" s="138">
        <f t="shared" ca="1" si="8"/>
        <v>0.05</v>
      </c>
      <c r="Z11" s="1">
        <f t="shared" si="20"/>
        <v>1</v>
      </c>
      <c r="AA11" s="1" t="str">
        <f t="shared" si="9"/>
        <v/>
      </c>
      <c r="AB11" s="1" t="str">
        <f t="shared" si="10"/>
        <v/>
      </c>
      <c r="AC11" s="1">
        <f t="shared" si="11"/>
        <v>1500</v>
      </c>
    </row>
    <row r="12" spans="1:29" x14ac:dyDescent="0.2">
      <c r="A12" s="1">
        <f t="shared" si="12"/>
        <v>40010</v>
      </c>
      <c r="B12" s="1">
        <v>10</v>
      </c>
      <c r="C12" s="37" t="s">
        <v>2174</v>
      </c>
      <c r="D12" s="1" t="s">
        <v>2158</v>
      </c>
      <c r="E12" s="1">
        <v>1</v>
      </c>
      <c r="F12" s="1" t="str">
        <f t="shared" ca="1" si="0"/>
        <v>下级职业工资-1%</v>
      </c>
      <c r="G12" s="37" t="s">
        <v>3079</v>
      </c>
      <c r="H12" s="37" t="s">
        <v>3078</v>
      </c>
      <c r="I12" s="1">
        <v>1</v>
      </c>
      <c r="J12" s="1">
        <f t="shared" si="13"/>
        <v>10</v>
      </c>
      <c r="K12" s="1">
        <f t="shared" si="14"/>
        <v>100</v>
      </c>
      <c r="L12" s="1">
        <f t="shared" si="15"/>
        <v>90</v>
      </c>
      <c r="M12" s="1" t="str">
        <f t="shared" si="16"/>
        <v>家具用木材</v>
      </c>
      <c r="N12" s="1">
        <f t="shared" si="1"/>
        <v>2</v>
      </c>
      <c r="O12" s="1">
        <f t="shared" si="2"/>
        <v>50047</v>
      </c>
      <c r="P12" s="1" t="str">
        <f t="shared" si="17"/>
        <v>干燥的草药</v>
      </c>
      <c r="Q12" s="1">
        <f t="shared" si="3"/>
        <v>2</v>
      </c>
      <c r="R12" s="1">
        <f t="shared" si="4"/>
        <v>50189</v>
      </c>
      <c r="S12" s="1" t="str">
        <f t="shared" si="18"/>
        <v>粉铜矿</v>
      </c>
      <c r="T12" s="1">
        <f t="shared" si="5"/>
        <v>2</v>
      </c>
      <c r="U12" s="1">
        <f t="shared" si="6"/>
        <v>50035</v>
      </c>
      <c r="V12" s="1" t="str">
        <f t="shared" si="7"/>
        <v>,家具用木材,干燥的草药,粉铜矿</v>
      </c>
      <c r="X12" s="138">
        <f t="shared" ca="1" si="19"/>
        <v>5</v>
      </c>
      <c r="Y12" s="138">
        <f t="shared" ca="1" si="8"/>
        <v>0.01</v>
      </c>
      <c r="Z12" s="1">
        <f t="shared" si="20"/>
        <v>1</v>
      </c>
      <c r="AA12" s="1" t="str">
        <f t="shared" si="9"/>
        <v/>
      </c>
      <c r="AB12" s="1" t="str">
        <f t="shared" si="10"/>
        <v/>
      </c>
      <c r="AC12" s="1">
        <f t="shared" si="11"/>
        <v>30</v>
      </c>
    </row>
    <row r="13" spans="1:29" x14ac:dyDescent="0.2">
      <c r="A13" s="1">
        <f t="shared" si="12"/>
        <v>40011</v>
      </c>
      <c r="B13" s="1">
        <v>11</v>
      </c>
      <c r="C13" s="37" t="s">
        <v>2175</v>
      </c>
      <c r="D13" s="1" t="s">
        <v>2159</v>
      </c>
      <c r="E13" s="1">
        <v>4</v>
      </c>
      <c r="F13" s="1" t="str">
        <f t="shared" ca="1" si="0"/>
        <v>终极职业工资-3%</v>
      </c>
      <c r="G13" s="37" t="s">
        <v>3079</v>
      </c>
      <c r="H13" s="37" t="s">
        <v>3078</v>
      </c>
      <c r="I13" s="1">
        <v>2</v>
      </c>
      <c r="J13" s="1">
        <f t="shared" si="13"/>
        <v>113.13708498984759</v>
      </c>
      <c r="K13" s="1">
        <f t="shared" si="14"/>
        <v>1131</v>
      </c>
      <c r="L13" s="1">
        <f t="shared" si="15"/>
        <v>3436</v>
      </c>
      <c r="M13" s="1" t="str">
        <f t="shared" si="16"/>
        <v>家具用良木材</v>
      </c>
      <c r="N13" s="1">
        <f t="shared" si="1"/>
        <v>3</v>
      </c>
      <c r="O13" s="1">
        <f t="shared" si="2"/>
        <v>50048</v>
      </c>
      <c r="P13" s="1" t="str">
        <f t="shared" si="17"/>
        <v>女战士的甘蜜</v>
      </c>
      <c r="Q13" s="1">
        <f t="shared" si="3"/>
        <v>3</v>
      </c>
      <c r="R13" s="1">
        <f t="shared" si="4"/>
        <v>50171</v>
      </c>
      <c r="S13" s="1" t="str">
        <f t="shared" si="18"/>
        <v>恶魔爪</v>
      </c>
      <c r="T13" s="1">
        <f t="shared" si="5"/>
        <v>3</v>
      </c>
      <c r="U13" s="1">
        <f t="shared" si="6"/>
        <v>50141</v>
      </c>
      <c r="V13" s="1" t="str">
        <f t="shared" si="7"/>
        <v>,家具用良木材,女战士的甘蜜,恶魔爪</v>
      </c>
      <c r="X13" s="138">
        <f t="shared" ca="1" si="19"/>
        <v>7</v>
      </c>
      <c r="Y13" s="138">
        <f t="shared" ca="1" si="8"/>
        <v>0.03</v>
      </c>
      <c r="Z13" s="1">
        <f t="shared" si="20"/>
        <v>1</v>
      </c>
      <c r="AA13" s="1" t="str">
        <f t="shared" si="9"/>
        <v/>
      </c>
      <c r="AB13" s="1" t="str">
        <f t="shared" si="10"/>
        <v/>
      </c>
      <c r="AC13" s="1">
        <f t="shared" si="11"/>
        <v>405</v>
      </c>
    </row>
    <row r="14" spans="1:29" x14ac:dyDescent="0.2">
      <c r="A14" s="1">
        <f t="shared" si="12"/>
        <v>40012</v>
      </c>
      <c r="B14" s="1">
        <v>12</v>
      </c>
      <c r="C14" s="37" t="s">
        <v>2176</v>
      </c>
      <c r="D14" s="1" t="s">
        <v>2160</v>
      </c>
      <c r="E14" s="1">
        <v>9</v>
      </c>
      <c r="F14" s="1" t="str">
        <f t="shared" ca="1" si="0"/>
        <v>下级职业工资-5%</v>
      </c>
      <c r="G14" s="37" t="s">
        <v>3079</v>
      </c>
      <c r="H14" s="37" t="s">
        <v>3078</v>
      </c>
      <c r="I14" s="1">
        <v>3</v>
      </c>
      <c r="J14" s="1">
        <f t="shared" si="13"/>
        <v>467.65371804359694</v>
      </c>
      <c r="K14" s="1">
        <f t="shared" si="14"/>
        <v>4677</v>
      </c>
      <c r="L14" s="1">
        <f t="shared" si="15"/>
        <v>23070</v>
      </c>
      <c r="M14" s="1" t="str">
        <f t="shared" si="16"/>
        <v>家具用高级木材</v>
      </c>
      <c r="N14" s="1">
        <f t="shared" si="1"/>
        <v>4</v>
      </c>
      <c r="O14" s="1">
        <f t="shared" si="2"/>
        <v>50049</v>
      </c>
      <c r="P14" s="1" t="str">
        <f t="shared" si="17"/>
        <v>精灵女王羽翼</v>
      </c>
      <c r="Q14" s="1">
        <f t="shared" si="3"/>
        <v>4</v>
      </c>
      <c r="R14" s="1">
        <f t="shared" si="4"/>
        <v>50127</v>
      </c>
      <c r="S14" s="1" t="str">
        <f t="shared" si="18"/>
        <v>地精魂片</v>
      </c>
      <c r="T14" s="1">
        <f t="shared" si="5"/>
        <v>6</v>
      </c>
      <c r="U14" s="1">
        <f t="shared" si="6"/>
        <v>50158</v>
      </c>
      <c r="V14" s="1" t="str">
        <f t="shared" si="7"/>
        <v>,家具用高级木材,精灵女王羽翼,地精魂片</v>
      </c>
      <c r="X14" s="138">
        <f t="shared" ca="1" si="19"/>
        <v>5</v>
      </c>
      <c r="Y14" s="138">
        <f t="shared" ca="1" si="8"/>
        <v>0.05</v>
      </c>
      <c r="Z14" s="1">
        <f t="shared" si="20"/>
        <v>1</v>
      </c>
      <c r="AA14" s="1" t="str">
        <f t="shared" si="9"/>
        <v/>
      </c>
      <c r="AB14" s="1" t="str">
        <f t="shared" si="10"/>
        <v/>
      </c>
      <c r="AC14" s="1">
        <f t="shared" si="11"/>
        <v>1480</v>
      </c>
    </row>
    <row r="15" spans="1:29" x14ac:dyDescent="0.2">
      <c r="A15" s="1">
        <f t="shared" si="12"/>
        <v>40013</v>
      </c>
      <c r="B15" s="1">
        <v>13</v>
      </c>
      <c r="C15" s="37" t="s">
        <v>2177</v>
      </c>
      <c r="D15" s="1" t="s">
        <v>2161</v>
      </c>
      <c r="E15" s="1">
        <v>1</v>
      </c>
      <c r="F15" s="1" t="str">
        <f t="shared" ca="1" si="0"/>
        <v>下级职业工资-1%</v>
      </c>
      <c r="G15" s="37" t="s">
        <v>3079</v>
      </c>
      <c r="H15" s="37" t="s">
        <v>3078</v>
      </c>
      <c r="I15" s="1">
        <v>1</v>
      </c>
      <c r="J15" s="1">
        <f t="shared" si="13"/>
        <v>10</v>
      </c>
      <c r="K15" s="1">
        <f t="shared" si="14"/>
        <v>100</v>
      </c>
      <c r="L15" s="1">
        <f t="shared" si="15"/>
        <v>90</v>
      </c>
      <c r="M15" s="1" t="str">
        <f t="shared" si="16"/>
        <v>家具用木材</v>
      </c>
      <c r="N15" s="1">
        <f t="shared" si="1"/>
        <v>2</v>
      </c>
      <c r="O15" s="1">
        <f t="shared" si="2"/>
        <v>50047</v>
      </c>
      <c r="P15" s="1" t="str">
        <f t="shared" si="17"/>
        <v>黑铜矿</v>
      </c>
      <c r="Q15" s="1">
        <f t="shared" si="3"/>
        <v>2</v>
      </c>
      <c r="R15" s="1">
        <f t="shared" si="4"/>
        <v>50031</v>
      </c>
      <c r="S15" s="1" t="str">
        <f t="shared" si="18"/>
        <v>树枝</v>
      </c>
      <c r="T15" s="1">
        <f t="shared" si="5"/>
        <v>2</v>
      </c>
      <c r="U15" s="1">
        <f t="shared" si="6"/>
        <v>50045</v>
      </c>
      <c r="V15" s="1" t="str">
        <f t="shared" si="7"/>
        <v>,家具用木材,黑铜矿,树枝</v>
      </c>
      <c r="X15" s="138">
        <f t="shared" ca="1" si="19"/>
        <v>5</v>
      </c>
      <c r="Y15" s="138">
        <f t="shared" ca="1" si="8"/>
        <v>0.01</v>
      </c>
      <c r="Z15" s="1">
        <f t="shared" si="20"/>
        <v>1</v>
      </c>
      <c r="AA15" s="1" t="str">
        <f t="shared" si="9"/>
        <v/>
      </c>
      <c r="AB15" s="1" t="str">
        <f t="shared" si="10"/>
        <v/>
      </c>
      <c r="AC15" s="1">
        <f t="shared" si="11"/>
        <v>30</v>
      </c>
    </row>
    <row r="16" spans="1:29" x14ac:dyDescent="0.2">
      <c r="A16" s="1">
        <f t="shared" si="12"/>
        <v>40014</v>
      </c>
      <c r="B16" s="1">
        <v>14</v>
      </c>
      <c r="C16" s="37" t="s">
        <v>2178</v>
      </c>
      <c r="D16" s="1" t="s">
        <v>2162</v>
      </c>
      <c r="E16" s="1">
        <v>4</v>
      </c>
      <c r="F16" s="1" t="str">
        <f t="shared" ca="1" si="0"/>
        <v>上级职业工资-3%</v>
      </c>
      <c r="G16" s="37" t="s">
        <v>3079</v>
      </c>
      <c r="H16" s="37" t="s">
        <v>3078</v>
      </c>
      <c r="I16" s="1">
        <v>2</v>
      </c>
      <c r="J16" s="1">
        <f t="shared" si="13"/>
        <v>113.13708498984759</v>
      </c>
      <c r="K16" s="1">
        <f t="shared" si="14"/>
        <v>1131</v>
      </c>
      <c r="L16" s="1">
        <f t="shared" si="15"/>
        <v>3181</v>
      </c>
      <c r="M16" s="1" t="str">
        <f t="shared" si="16"/>
        <v>家具用良木材</v>
      </c>
      <c r="N16" s="1">
        <f t="shared" si="1"/>
        <v>3</v>
      </c>
      <c r="O16" s="1">
        <f t="shared" si="2"/>
        <v>50048</v>
      </c>
      <c r="P16" s="1" t="str">
        <f t="shared" si="17"/>
        <v>火兽牙</v>
      </c>
      <c r="Q16" s="1">
        <f t="shared" si="3"/>
        <v>6</v>
      </c>
      <c r="R16" s="1">
        <f t="shared" si="4"/>
        <v>50148</v>
      </c>
      <c r="S16" s="1" t="str">
        <f t="shared" si="18"/>
        <v>火兽爪</v>
      </c>
      <c r="T16" s="1">
        <f t="shared" si="5"/>
        <v>6</v>
      </c>
      <c r="U16" s="1">
        <f t="shared" si="6"/>
        <v>50138</v>
      </c>
      <c r="V16" s="1" t="str">
        <f t="shared" si="7"/>
        <v>,家具用良木材,火兽牙,火兽爪</v>
      </c>
      <c r="X16" s="138">
        <f t="shared" ca="1" si="19"/>
        <v>6</v>
      </c>
      <c r="Y16" s="138">
        <f t="shared" ca="1" si="8"/>
        <v>0.03</v>
      </c>
      <c r="Z16" s="1">
        <f t="shared" si="20"/>
        <v>1</v>
      </c>
      <c r="AA16" s="1" t="str">
        <f t="shared" si="9"/>
        <v/>
      </c>
      <c r="AB16" s="1" t="str">
        <f t="shared" si="10"/>
        <v/>
      </c>
      <c r="AC16" s="1">
        <f t="shared" si="11"/>
        <v>375</v>
      </c>
    </row>
    <row r="17" spans="1:29" x14ac:dyDescent="0.2">
      <c r="A17" s="1">
        <f t="shared" si="12"/>
        <v>40015</v>
      </c>
      <c r="B17" s="1">
        <v>15</v>
      </c>
      <c r="C17" s="37" t="s">
        <v>2179</v>
      </c>
      <c r="D17" s="1" t="s">
        <v>2163</v>
      </c>
      <c r="E17" s="1">
        <v>9</v>
      </c>
      <c r="F17" s="1" t="str">
        <f t="shared" ca="1" si="0"/>
        <v>上级职业工资-5%</v>
      </c>
      <c r="G17" s="37" t="s">
        <v>3079</v>
      </c>
      <c r="H17" s="37" t="s">
        <v>3078</v>
      </c>
      <c r="I17" s="1">
        <v>3</v>
      </c>
      <c r="J17" s="1">
        <f t="shared" si="13"/>
        <v>467.65371804359694</v>
      </c>
      <c r="K17" s="1">
        <f t="shared" si="14"/>
        <v>4677</v>
      </c>
      <c r="L17" s="1">
        <f t="shared" si="15"/>
        <v>22759</v>
      </c>
      <c r="M17" s="1" t="str">
        <f t="shared" si="16"/>
        <v>家具用高级木材</v>
      </c>
      <c r="N17" s="1">
        <f t="shared" si="1"/>
        <v>4</v>
      </c>
      <c r="O17" s="1">
        <f t="shared" si="2"/>
        <v>50049</v>
      </c>
      <c r="P17" s="1" t="str">
        <f t="shared" si="17"/>
        <v>火兽皮革</v>
      </c>
      <c r="Q17" s="1">
        <f t="shared" si="3"/>
        <v>6</v>
      </c>
      <c r="R17" s="1">
        <f t="shared" si="4"/>
        <v>50106</v>
      </c>
      <c r="S17" s="1" t="str">
        <f t="shared" si="18"/>
        <v>地精魂片</v>
      </c>
      <c r="T17" s="1">
        <f t="shared" si="5"/>
        <v>6</v>
      </c>
      <c r="U17" s="1">
        <f t="shared" si="6"/>
        <v>50158</v>
      </c>
      <c r="V17" s="1" t="str">
        <f t="shared" si="7"/>
        <v>,家具用高级木材,火兽皮革,地精魂片</v>
      </c>
      <c r="X17" s="138">
        <f t="shared" ca="1" si="19"/>
        <v>6</v>
      </c>
      <c r="Y17" s="138">
        <f t="shared" ca="1" si="8"/>
        <v>0.05</v>
      </c>
      <c r="Z17" s="1">
        <f t="shared" si="20"/>
        <v>1</v>
      </c>
      <c r="AA17" s="1" t="str">
        <f t="shared" si="9"/>
        <v/>
      </c>
      <c r="AB17" s="1" t="str">
        <f t="shared" si="10"/>
        <v/>
      </c>
      <c r="AC17" s="1">
        <f t="shared" si="11"/>
        <v>1460</v>
      </c>
    </row>
    <row r="18" spans="1:29" x14ac:dyDescent="0.2">
      <c r="A18" s="1">
        <f t="shared" si="12"/>
        <v>40016</v>
      </c>
      <c r="B18" s="1">
        <v>16</v>
      </c>
      <c r="C18" s="37" t="s">
        <v>2180</v>
      </c>
      <c r="D18" s="1" t="s">
        <v>2164</v>
      </c>
      <c r="E18" s="1">
        <v>2</v>
      </c>
      <c r="F18" s="1" t="str">
        <f t="shared" ca="1" si="0"/>
        <v>上级职业工资-1%</v>
      </c>
      <c r="G18" s="37" t="s">
        <v>3079</v>
      </c>
      <c r="H18" s="37" t="s">
        <v>3078</v>
      </c>
      <c r="I18" s="1">
        <v>1</v>
      </c>
      <c r="J18" s="1">
        <f t="shared" si="13"/>
        <v>10</v>
      </c>
      <c r="K18" s="1">
        <f t="shared" si="14"/>
        <v>100</v>
      </c>
      <c r="L18" s="1">
        <f t="shared" si="15"/>
        <v>90</v>
      </c>
      <c r="M18" s="1" t="str">
        <f t="shared" si="16"/>
        <v>家具用木材</v>
      </c>
      <c r="N18" s="1">
        <f t="shared" si="1"/>
        <v>2</v>
      </c>
      <c r="O18" s="1">
        <f t="shared" si="2"/>
        <v>50047</v>
      </c>
      <c r="P18" s="1" t="str">
        <f t="shared" si="17"/>
        <v>干燥的草药</v>
      </c>
      <c r="Q18" s="1">
        <f t="shared" si="3"/>
        <v>2</v>
      </c>
      <c r="R18" s="1">
        <f t="shared" si="4"/>
        <v>50189</v>
      </c>
      <c r="S18" s="1" t="str">
        <f t="shared" si="18"/>
        <v>女战士的秘药</v>
      </c>
      <c r="T18" s="1">
        <f t="shared" si="5"/>
        <v>2</v>
      </c>
      <c r="U18" s="1">
        <f t="shared" si="6"/>
        <v>50168</v>
      </c>
      <c r="V18" s="1" t="str">
        <f t="shared" si="7"/>
        <v>,家具用木材,干燥的草药,女战士的秘药</v>
      </c>
      <c r="X18" s="138">
        <f t="shared" ca="1" si="19"/>
        <v>6</v>
      </c>
      <c r="Y18" s="138">
        <f t="shared" ca="1" si="8"/>
        <v>0.01</v>
      </c>
      <c r="Z18" s="1">
        <f t="shared" si="20"/>
        <v>1</v>
      </c>
      <c r="AA18" s="1" t="str">
        <f t="shared" si="9"/>
        <v/>
      </c>
      <c r="AB18" s="1" t="str">
        <f t="shared" si="10"/>
        <v/>
      </c>
      <c r="AC18" s="1">
        <f t="shared" si="11"/>
        <v>30</v>
      </c>
    </row>
    <row r="19" spans="1:29" x14ac:dyDescent="0.2">
      <c r="A19" s="1">
        <f t="shared" si="12"/>
        <v>40017</v>
      </c>
      <c r="B19" s="1">
        <v>17</v>
      </c>
      <c r="C19" s="37" t="s">
        <v>2181</v>
      </c>
      <c r="D19" s="1" t="s">
        <v>2182</v>
      </c>
      <c r="E19" s="1">
        <v>9</v>
      </c>
      <c r="F19" s="1" t="str">
        <f t="shared" ca="1" si="0"/>
        <v>终极职业工资-5%</v>
      </c>
      <c r="G19" s="37" t="s">
        <v>3079</v>
      </c>
      <c r="H19" s="37" t="s">
        <v>3078</v>
      </c>
      <c r="I19" s="1">
        <v>3</v>
      </c>
      <c r="J19" s="1">
        <f t="shared" si="13"/>
        <v>467.65371804359694</v>
      </c>
      <c r="K19" s="1">
        <f t="shared" si="14"/>
        <v>4677</v>
      </c>
      <c r="L19" s="1">
        <f t="shared" si="15"/>
        <v>23382</v>
      </c>
      <c r="M19" s="1" t="str">
        <f t="shared" si="16"/>
        <v>家具用高级木材</v>
      </c>
      <c r="N19" s="1">
        <f t="shared" si="1"/>
        <v>4</v>
      </c>
      <c r="O19" s="1">
        <f t="shared" si="2"/>
        <v>50049</v>
      </c>
      <c r="P19" s="1" t="str">
        <f t="shared" si="17"/>
        <v>黑色粉铜矿</v>
      </c>
      <c r="Q19" s="1">
        <f t="shared" si="3"/>
        <v>4</v>
      </c>
      <c r="R19" s="1">
        <f t="shared" si="4"/>
        <v>50038</v>
      </c>
      <c r="S19" s="1" t="str">
        <f t="shared" si="18"/>
        <v>魅灵魂片</v>
      </c>
      <c r="T19" s="1">
        <f t="shared" si="5"/>
        <v>4</v>
      </c>
      <c r="U19" s="1">
        <f t="shared" si="6"/>
        <v>50163</v>
      </c>
      <c r="V19" s="1" t="str">
        <f t="shared" si="7"/>
        <v>,家具用高级木材,黑色粉铜矿,魅灵魂片</v>
      </c>
      <c r="X19" s="138">
        <f t="shared" ca="1" si="19"/>
        <v>7</v>
      </c>
      <c r="Y19" s="138">
        <f t="shared" ca="1" si="8"/>
        <v>0.05</v>
      </c>
      <c r="Z19" s="1">
        <f t="shared" si="20"/>
        <v>1</v>
      </c>
      <c r="AA19" s="1" t="str">
        <f t="shared" si="9"/>
        <v/>
      </c>
      <c r="AB19" s="1" t="str">
        <f t="shared" si="10"/>
        <v/>
      </c>
      <c r="AC19" s="1">
        <f t="shared" si="11"/>
        <v>1500</v>
      </c>
    </row>
    <row r="20" spans="1:29" x14ac:dyDescent="0.2">
      <c r="A20" s="1">
        <f t="shared" si="12"/>
        <v>40018</v>
      </c>
      <c r="B20" s="1">
        <v>18</v>
      </c>
      <c r="C20" s="37" t="s">
        <v>2183</v>
      </c>
      <c r="D20" s="1" t="s">
        <v>2206</v>
      </c>
      <c r="E20" s="1">
        <v>4</v>
      </c>
      <c r="F20" s="1" t="str">
        <f t="shared" ca="1" si="0"/>
        <v>下级职业工资-3%</v>
      </c>
      <c r="G20" s="37" t="s">
        <v>3079</v>
      </c>
      <c r="H20" s="37" t="s">
        <v>3078</v>
      </c>
      <c r="I20" s="1">
        <v>2</v>
      </c>
      <c r="J20" s="1">
        <f t="shared" si="13"/>
        <v>113.13708498984759</v>
      </c>
      <c r="K20" s="1">
        <f t="shared" si="14"/>
        <v>1131</v>
      </c>
      <c r="L20" s="1">
        <f t="shared" si="15"/>
        <v>3436</v>
      </c>
      <c r="M20" s="1" t="str">
        <f t="shared" si="16"/>
        <v>家具用良木材</v>
      </c>
      <c r="N20" s="1">
        <f t="shared" si="1"/>
        <v>3</v>
      </c>
      <c r="O20" s="1">
        <f t="shared" si="2"/>
        <v>50048</v>
      </c>
      <c r="P20" s="1" t="str">
        <f t="shared" si="17"/>
        <v>魅灵石</v>
      </c>
      <c r="Q20" s="1">
        <f t="shared" si="3"/>
        <v>3</v>
      </c>
      <c r="R20" s="1">
        <f t="shared" si="4"/>
        <v>50089</v>
      </c>
      <c r="S20" s="1" t="str">
        <f t="shared" si="18"/>
        <v>蛇龟牙</v>
      </c>
      <c r="T20" s="1">
        <f t="shared" si="5"/>
        <v>3</v>
      </c>
      <c r="U20" s="1">
        <f t="shared" si="6"/>
        <v>50155</v>
      </c>
      <c r="V20" s="1" t="str">
        <f t="shared" si="7"/>
        <v>,家具用良木材,魅灵石,蛇龟牙</v>
      </c>
      <c r="X20" s="138">
        <f t="shared" ca="1" si="19"/>
        <v>5</v>
      </c>
      <c r="Y20" s="138">
        <f t="shared" ca="1" si="8"/>
        <v>0.03</v>
      </c>
      <c r="Z20" s="1">
        <f t="shared" si="20"/>
        <v>1</v>
      </c>
      <c r="AA20" s="1" t="str">
        <f t="shared" si="9"/>
        <v/>
      </c>
      <c r="AB20" s="1" t="str">
        <f t="shared" si="10"/>
        <v/>
      </c>
      <c r="AC20" s="1">
        <f t="shared" si="11"/>
        <v>405</v>
      </c>
    </row>
    <row r="21" spans="1:29" x14ac:dyDescent="0.2">
      <c r="A21" s="1">
        <f t="shared" si="12"/>
        <v>40019</v>
      </c>
      <c r="B21" s="1">
        <v>19</v>
      </c>
      <c r="C21" s="37" t="s">
        <v>2184</v>
      </c>
      <c r="D21" s="1" t="s">
        <v>2207</v>
      </c>
      <c r="E21" s="1">
        <v>9</v>
      </c>
      <c r="F21" s="1" t="str">
        <f t="shared" ca="1" si="0"/>
        <v>终极职业工资-3%</v>
      </c>
      <c r="G21" s="37" t="s">
        <v>3079</v>
      </c>
      <c r="H21" s="37" t="s">
        <v>3078</v>
      </c>
      <c r="I21" s="1">
        <v>2</v>
      </c>
      <c r="J21" s="1">
        <f t="shared" si="13"/>
        <v>113.13708498984759</v>
      </c>
      <c r="K21" s="1">
        <f t="shared" si="14"/>
        <v>1131</v>
      </c>
      <c r="L21" s="1">
        <f t="shared" si="15"/>
        <v>3309</v>
      </c>
      <c r="M21" s="1" t="str">
        <f t="shared" si="16"/>
        <v>家具用良木材</v>
      </c>
      <c r="N21" s="1">
        <f t="shared" si="1"/>
        <v>3</v>
      </c>
      <c r="O21" s="1">
        <f t="shared" si="2"/>
        <v>50048</v>
      </c>
      <c r="P21" s="1" t="str">
        <f t="shared" si="17"/>
        <v>鬼牙</v>
      </c>
      <c r="Q21" s="1">
        <f t="shared" si="3"/>
        <v>6</v>
      </c>
      <c r="R21" s="1">
        <f t="shared" si="4"/>
        <v>50146</v>
      </c>
      <c r="S21" s="1" t="str">
        <f t="shared" si="18"/>
        <v>蛇龟爪</v>
      </c>
      <c r="T21" s="1">
        <f t="shared" si="5"/>
        <v>3</v>
      </c>
      <c r="U21" s="1">
        <f t="shared" si="6"/>
        <v>50143</v>
      </c>
      <c r="V21" s="1" t="str">
        <f t="shared" si="7"/>
        <v>,家具用良木材,鬼牙,蛇龟爪</v>
      </c>
      <c r="X21" s="138">
        <f t="shared" ca="1" si="19"/>
        <v>7</v>
      </c>
      <c r="Y21" s="138">
        <f t="shared" ca="1" si="8"/>
        <v>0.03</v>
      </c>
      <c r="Z21" s="1">
        <f t="shared" si="20"/>
        <v>1</v>
      </c>
      <c r="AA21" s="1" t="str">
        <f t="shared" si="9"/>
        <v/>
      </c>
      <c r="AB21" s="1" t="str">
        <f t="shared" si="10"/>
        <v/>
      </c>
      <c r="AC21" s="1">
        <f t="shared" si="11"/>
        <v>390</v>
      </c>
    </row>
    <row r="22" spans="1:29" x14ac:dyDescent="0.2">
      <c r="A22" s="1">
        <f t="shared" si="12"/>
        <v>40020</v>
      </c>
      <c r="B22" s="1">
        <v>20</v>
      </c>
      <c r="C22" s="37" t="s">
        <v>2185</v>
      </c>
      <c r="D22" s="1" t="s">
        <v>2208</v>
      </c>
      <c r="E22" s="1">
        <v>2</v>
      </c>
      <c r="F22" s="1" t="str">
        <f t="shared" ca="1" si="0"/>
        <v>上级职业工资-1%</v>
      </c>
      <c r="G22" s="37" t="s">
        <v>3079</v>
      </c>
      <c r="H22" s="37" t="s">
        <v>3078</v>
      </c>
      <c r="I22" s="1">
        <v>1</v>
      </c>
      <c r="J22" s="1">
        <f t="shared" si="13"/>
        <v>10</v>
      </c>
      <c r="K22" s="1">
        <f t="shared" si="14"/>
        <v>100</v>
      </c>
      <c r="L22" s="1">
        <f t="shared" si="15"/>
        <v>90</v>
      </c>
      <c r="M22" s="1" t="str">
        <f t="shared" si="16"/>
        <v>家具用木材</v>
      </c>
      <c r="N22" s="1">
        <f t="shared" si="1"/>
        <v>2</v>
      </c>
      <c r="O22" s="1">
        <f t="shared" si="2"/>
        <v>50047</v>
      </c>
      <c r="P22" s="1" t="str">
        <f t="shared" si="17"/>
        <v>女战士的秘药</v>
      </c>
      <c r="Q22" s="1">
        <f t="shared" si="3"/>
        <v>2</v>
      </c>
      <c r="R22" s="1">
        <f t="shared" si="4"/>
        <v>50168</v>
      </c>
      <c r="S22" s="1" t="str">
        <f t="shared" si="18"/>
        <v>新鲜的泥巴</v>
      </c>
      <c r="T22" s="1">
        <f t="shared" si="5"/>
        <v>2</v>
      </c>
      <c r="U22" s="1">
        <f t="shared" si="6"/>
        <v>50013</v>
      </c>
      <c r="V22" s="1" t="str">
        <f t="shared" si="7"/>
        <v>,家具用木材,女战士的秘药,新鲜的泥巴</v>
      </c>
      <c r="X22" s="138">
        <f t="shared" ca="1" si="19"/>
        <v>6</v>
      </c>
      <c r="Y22" s="138">
        <f t="shared" ca="1" si="8"/>
        <v>0.01</v>
      </c>
      <c r="Z22" s="1">
        <f t="shared" si="20"/>
        <v>1</v>
      </c>
      <c r="AA22" s="1" t="str">
        <f t="shared" si="9"/>
        <v/>
      </c>
      <c r="AB22" s="1" t="str">
        <f t="shared" si="10"/>
        <v/>
      </c>
      <c r="AC22" s="1">
        <f t="shared" si="11"/>
        <v>30</v>
      </c>
    </row>
    <row r="23" spans="1:29" x14ac:dyDescent="0.2">
      <c r="A23" s="1">
        <f t="shared" si="12"/>
        <v>40021</v>
      </c>
      <c r="B23" s="1">
        <v>21</v>
      </c>
      <c r="C23" s="37" t="s">
        <v>2186</v>
      </c>
      <c r="D23" s="1" t="s">
        <v>2209</v>
      </c>
      <c r="E23" s="1">
        <v>4</v>
      </c>
      <c r="F23" s="1" t="str">
        <f t="shared" ca="1" si="0"/>
        <v>上级职业工资-3%</v>
      </c>
      <c r="G23" s="37" t="s">
        <v>3079</v>
      </c>
      <c r="H23" s="37" t="s">
        <v>3078</v>
      </c>
      <c r="I23" s="1">
        <v>2</v>
      </c>
      <c r="J23" s="1">
        <f t="shared" si="13"/>
        <v>113.13708498984759</v>
      </c>
      <c r="K23" s="1">
        <f t="shared" si="14"/>
        <v>1131</v>
      </c>
      <c r="L23" s="1">
        <f t="shared" si="15"/>
        <v>3309</v>
      </c>
      <c r="M23" s="1" t="str">
        <f t="shared" si="16"/>
        <v>家具用良木材</v>
      </c>
      <c r="N23" s="1">
        <f t="shared" si="1"/>
        <v>3</v>
      </c>
      <c r="O23" s="1">
        <f t="shared" si="2"/>
        <v>50048</v>
      </c>
      <c r="P23" s="1" t="str">
        <f t="shared" si="17"/>
        <v>高级树枝</v>
      </c>
      <c r="Q23" s="1">
        <f t="shared" si="3"/>
        <v>3</v>
      </c>
      <c r="R23" s="1">
        <f t="shared" si="4"/>
        <v>50046</v>
      </c>
      <c r="S23" s="1" t="str">
        <f t="shared" si="18"/>
        <v>蝙蝠牙</v>
      </c>
      <c r="T23" s="1">
        <f t="shared" si="5"/>
        <v>6</v>
      </c>
      <c r="U23" s="1">
        <f t="shared" si="6"/>
        <v>50152</v>
      </c>
      <c r="V23" s="1" t="str">
        <f t="shared" si="7"/>
        <v>,家具用良木材,高级树枝,蝙蝠牙</v>
      </c>
      <c r="X23" s="138">
        <f t="shared" ca="1" si="19"/>
        <v>6</v>
      </c>
      <c r="Y23" s="138">
        <f t="shared" ca="1" si="8"/>
        <v>0.03</v>
      </c>
      <c r="Z23" s="1">
        <f t="shared" si="20"/>
        <v>1</v>
      </c>
      <c r="AA23" s="1" t="str">
        <f t="shared" si="9"/>
        <v/>
      </c>
      <c r="AB23" s="1" t="str">
        <f t="shared" si="10"/>
        <v/>
      </c>
      <c r="AC23" s="1">
        <f t="shared" si="11"/>
        <v>390</v>
      </c>
    </row>
    <row r="24" spans="1:29" x14ac:dyDescent="0.2">
      <c r="A24" s="1">
        <f t="shared" si="12"/>
        <v>40022</v>
      </c>
      <c r="B24" s="1">
        <v>22</v>
      </c>
      <c r="C24" s="37" t="s">
        <v>2187</v>
      </c>
      <c r="D24" s="1" t="s">
        <v>2210</v>
      </c>
      <c r="E24" s="1">
        <v>4</v>
      </c>
      <c r="F24" s="1" t="str">
        <f t="shared" ca="1" si="0"/>
        <v>下级职业工资-3%</v>
      </c>
      <c r="G24" s="37" t="s">
        <v>3079</v>
      </c>
      <c r="H24" s="37" t="s">
        <v>3078</v>
      </c>
      <c r="I24" s="1">
        <v>2</v>
      </c>
      <c r="J24" s="1">
        <f t="shared" si="13"/>
        <v>113.13708498984759</v>
      </c>
      <c r="K24" s="1">
        <f t="shared" si="14"/>
        <v>1131</v>
      </c>
      <c r="L24" s="1">
        <f t="shared" si="15"/>
        <v>3309</v>
      </c>
      <c r="M24" s="1" t="str">
        <f t="shared" si="16"/>
        <v>家具用良木材</v>
      </c>
      <c r="N24" s="1">
        <f t="shared" si="1"/>
        <v>3</v>
      </c>
      <c r="O24" s="1">
        <f t="shared" si="2"/>
        <v>50048</v>
      </c>
      <c r="P24" s="1" t="str">
        <f t="shared" si="17"/>
        <v>鬼牙</v>
      </c>
      <c r="Q24" s="1">
        <f t="shared" si="3"/>
        <v>6</v>
      </c>
      <c r="R24" s="1">
        <f t="shared" si="4"/>
        <v>50146</v>
      </c>
      <c r="S24" s="1" t="str">
        <f t="shared" si="18"/>
        <v>蛇龟爪</v>
      </c>
      <c r="T24" s="1">
        <f t="shared" si="5"/>
        <v>3</v>
      </c>
      <c r="U24" s="1">
        <f t="shared" si="6"/>
        <v>50143</v>
      </c>
      <c r="V24" s="1" t="str">
        <f t="shared" si="7"/>
        <v>,家具用良木材,鬼牙,蛇龟爪</v>
      </c>
      <c r="X24" s="138">
        <f t="shared" ca="1" si="19"/>
        <v>5</v>
      </c>
      <c r="Y24" s="138">
        <f t="shared" ca="1" si="8"/>
        <v>0.03</v>
      </c>
      <c r="Z24" s="1">
        <f t="shared" si="20"/>
        <v>1</v>
      </c>
      <c r="AA24" s="1" t="str">
        <f t="shared" si="9"/>
        <v/>
      </c>
      <c r="AB24" s="1" t="str">
        <f t="shared" si="10"/>
        <v/>
      </c>
      <c r="AC24" s="1">
        <f t="shared" si="11"/>
        <v>390</v>
      </c>
    </row>
    <row r="25" spans="1:29" x14ac:dyDescent="0.2">
      <c r="A25" s="1">
        <f t="shared" si="12"/>
        <v>40023</v>
      </c>
      <c r="B25" s="1">
        <v>23</v>
      </c>
      <c r="C25" s="37" t="s">
        <v>2188</v>
      </c>
      <c r="D25" s="1" t="s">
        <v>2211</v>
      </c>
      <c r="E25" s="1">
        <v>4</v>
      </c>
      <c r="F25" s="1" t="str">
        <f t="shared" ca="1" si="0"/>
        <v>终极职业工资-3%</v>
      </c>
      <c r="G25" s="37" t="s">
        <v>3079</v>
      </c>
      <c r="H25" s="37" t="s">
        <v>3078</v>
      </c>
      <c r="I25" s="1">
        <v>2</v>
      </c>
      <c r="J25" s="1">
        <f t="shared" si="13"/>
        <v>113.13708498984759</v>
      </c>
      <c r="K25" s="1">
        <f t="shared" si="14"/>
        <v>1131</v>
      </c>
      <c r="L25" s="1">
        <f t="shared" si="15"/>
        <v>3309</v>
      </c>
      <c r="M25" s="1" t="str">
        <f t="shared" si="16"/>
        <v>家具用良木材</v>
      </c>
      <c r="N25" s="1">
        <f t="shared" si="1"/>
        <v>3</v>
      </c>
      <c r="O25" s="1">
        <f t="shared" si="2"/>
        <v>50048</v>
      </c>
      <c r="P25" s="1" t="str">
        <f t="shared" si="17"/>
        <v>蜥蜴牙</v>
      </c>
      <c r="Q25" s="1">
        <f t="shared" si="3"/>
        <v>6</v>
      </c>
      <c r="R25" s="1">
        <f t="shared" si="4"/>
        <v>50147</v>
      </c>
      <c r="S25" s="1" t="str">
        <f t="shared" si="18"/>
        <v>蓝缌片</v>
      </c>
      <c r="T25" s="1">
        <f t="shared" si="5"/>
        <v>3</v>
      </c>
      <c r="U25" s="1">
        <f t="shared" si="6"/>
        <v>50173</v>
      </c>
      <c r="V25" s="1" t="str">
        <f t="shared" si="7"/>
        <v>,家具用良木材,蜥蜴牙,蓝缌片</v>
      </c>
      <c r="X25" s="138">
        <f t="shared" ca="1" si="19"/>
        <v>7</v>
      </c>
      <c r="Y25" s="138">
        <f t="shared" ca="1" si="8"/>
        <v>0.03</v>
      </c>
      <c r="Z25" s="1">
        <f t="shared" si="20"/>
        <v>1</v>
      </c>
      <c r="AA25" s="1" t="str">
        <f t="shared" si="9"/>
        <v/>
      </c>
      <c r="AB25" s="1" t="str">
        <f t="shared" si="10"/>
        <v/>
      </c>
      <c r="AC25" s="1">
        <f t="shared" si="11"/>
        <v>390</v>
      </c>
    </row>
    <row r="26" spans="1:29" x14ac:dyDescent="0.2">
      <c r="A26" s="1">
        <f t="shared" si="12"/>
        <v>40024</v>
      </c>
      <c r="B26" s="1">
        <v>24</v>
      </c>
      <c r="C26" s="37" t="s">
        <v>2189</v>
      </c>
      <c r="D26" s="1" t="s">
        <v>2212</v>
      </c>
      <c r="E26" s="1">
        <v>2</v>
      </c>
      <c r="F26" s="1" t="str">
        <f t="shared" ca="1" si="0"/>
        <v>上级职业工资-1%</v>
      </c>
      <c r="G26" s="37" t="s">
        <v>3079</v>
      </c>
      <c r="H26" s="37" t="s">
        <v>3078</v>
      </c>
      <c r="I26" s="1">
        <v>1</v>
      </c>
      <c r="J26" s="1">
        <f t="shared" si="13"/>
        <v>10</v>
      </c>
      <c r="K26" s="1">
        <f t="shared" si="14"/>
        <v>100</v>
      </c>
      <c r="L26" s="1">
        <f t="shared" si="15"/>
        <v>90</v>
      </c>
      <c r="M26" s="1" t="str">
        <f t="shared" si="16"/>
        <v>家具用木材</v>
      </c>
      <c r="N26" s="1">
        <f t="shared" si="1"/>
        <v>2</v>
      </c>
      <c r="O26" s="1">
        <f t="shared" si="2"/>
        <v>50047</v>
      </c>
      <c r="P26" s="1" t="str">
        <f t="shared" si="17"/>
        <v>粉铜矿</v>
      </c>
      <c r="Q26" s="1">
        <f t="shared" si="3"/>
        <v>2</v>
      </c>
      <c r="R26" s="1">
        <f t="shared" si="4"/>
        <v>50035</v>
      </c>
      <c r="S26" s="1" t="str">
        <f t="shared" si="18"/>
        <v>腐败牙</v>
      </c>
      <c r="T26" s="1">
        <f t="shared" si="5"/>
        <v>2</v>
      </c>
      <c r="U26" s="1">
        <f t="shared" si="6"/>
        <v>50157</v>
      </c>
      <c r="V26" s="1" t="str">
        <f t="shared" si="7"/>
        <v>,家具用木材,粉铜矿,腐败牙</v>
      </c>
      <c r="X26" s="138">
        <f t="shared" ca="1" si="19"/>
        <v>6</v>
      </c>
      <c r="Y26" s="138">
        <f t="shared" ca="1" si="8"/>
        <v>0.01</v>
      </c>
      <c r="Z26" s="1">
        <f t="shared" si="20"/>
        <v>1</v>
      </c>
      <c r="AA26" s="1" t="str">
        <f t="shared" si="9"/>
        <v/>
      </c>
      <c r="AB26" s="1" t="str">
        <f t="shared" si="10"/>
        <v/>
      </c>
      <c r="AC26" s="1">
        <f t="shared" si="11"/>
        <v>30</v>
      </c>
    </row>
    <row r="27" spans="1:29" x14ac:dyDescent="0.2">
      <c r="A27" s="1">
        <f t="shared" si="12"/>
        <v>40025</v>
      </c>
      <c r="B27" s="1">
        <v>25</v>
      </c>
      <c r="C27" s="37" t="s">
        <v>2190</v>
      </c>
      <c r="D27" s="1" t="s">
        <v>2214</v>
      </c>
      <c r="E27" s="1">
        <v>2</v>
      </c>
      <c r="F27" s="1" t="str">
        <f t="shared" ca="1" si="0"/>
        <v>下级职业工资-1%</v>
      </c>
      <c r="G27" s="37" t="s">
        <v>3079</v>
      </c>
      <c r="H27" s="37" t="s">
        <v>3078</v>
      </c>
      <c r="I27" s="1">
        <v>1</v>
      </c>
      <c r="J27" s="1">
        <f t="shared" si="13"/>
        <v>10</v>
      </c>
      <c r="K27" s="1">
        <f t="shared" si="14"/>
        <v>100</v>
      </c>
      <c r="L27" s="1">
        <f t="shared" si="15"/>
        <v>90</v>
      </c>
      <c r="M27" s="1" t="str">
        <f t="shared" si="16"/>
        <v>家具用木材</v>
      </c>
      <c r="N27" s="1">
        <f t="shared" si="1"/>
        <v>2</v>
      </c>
      <c r="O27" s="1">
        <f t="shared" si="2"/>
        <v>50047</v>
      </c>
      <c r="P27" s="1" t="str">
        <f t="shared" si="17"/>
        <v>腐败牙</v>
      </c>
      <c r="Q27" s="1">
        <f t="shared" si="3"/>
        <v>2</v>
      </c>
      <c r="R27" s="1">
        <f t="shared" si="4"/>
        <v>50157</v>
      </c>
      <c r="S27" s="1" t="str">
        <f t="shared" si="18"/>
        <v>粉铜矿</v>
      </c>
      <c r="T27" s="1">
        <f t="shared" si="5"/>
        <v>2</v>
      </c>
      <c r="U27" s="1">
        <f t="shared" si="6"/>
        <v>50035</v>
      </c>
      <c r="V27" s="1" t="str">
        <f t="shared" si="7"/>
        <v>,家具用木材,腐败牙,粉铜矿</v>
      </c>
      <c r="X27" s="138">
        <f t="shared" ca="1" si="19"/>
        <v>5</v>
      </c>
      <c r="Y27" s="138">
        <f t="shared" ca="1" si="8"/>
        <v>0.01</v>
      </c>
      <c r="Z27" s="1">
        <f t="shared" si="20"/>
        <v>1</v>
      </c>
      <c r="AA27" s="1" t="str">
        <f t="shared" si="9"/>
        <v/>
      </c>
      <c r="AB27" s="1" t="str">
        <f t="shared" si="10"/>
        <v/>
      </c>
      <c r="AC27" s="1">
        <f t="shared" si="11"/>
        <v>30</v>
      </c>
    </row>
    <row r="28" spans="1:29" x14ac:dyDescent="0.2">
      <c r="A28" s="1">
        <f t="shared" si="12"/>
        <v>40026</v>
      </c>
      <c r="B28" s="1">
        <v>26</v>
      </c>
      <c r="C28" s="37" t="s">
        <v>2191</v>
      </c>
      <c r="D28" s="1" t="s">
        <v>2213</v>
      </c>
      <c r="E28" s="1">
        <v>4</v>
      </c>
      <c r="F28" s="1" t="str">
        <f t="shared" ca="1" si="0"/>
        <v>上级职业工资-3%</v>
      </c>
      <c r="G28" s="37" t="s">
        <v>3079</v>
      </c>
      <c r="H28" s="37" t="s">
        <v>3078</v>
      </c>
      <c r="I28" s="1">
        <v>2</v>
      </c>
      <c r="J28" s="1">
        <f t="shared" si="13"/>
        <v>113.13708498984759</v>
      </c>
      <c r="K28" s="1">
        <f t="shared" si="14"/>
        <v>1131</v>
      </c>
      <c r="L28" s="1">
        <f t="shared" si="15"/>
        <v>3181</v>
      </c>
      <c r="M28" s="1" t="str">
        <f t="shared" si="16"/>
        <v>家具用良木材</v>
      </c>
      <c r="N28" s="1">
        <f t="shared" si="1"/>
        <v>3</v>
      </c>
      <c r="O28" s="1">
        <f t="shared" si="2"/>
        <v>50048</v>
      </c>
      <c r="P28" s="1" t="str">
        <f t="shared" si="17"/>
        <v>巨大鱼牙</v>
      </c>
      <c r="Q28" s="1">
        <f t="shared" si="3"/>
        <v>6</v>
      </c>
      <c r="R28" s="1">
        <f t="shared" si="4"/>
        <v>50151</v>
      </c>
      <c r="S28" s="1" t="str">
        <f t="shared" si="18"/>
        <v>蝙蝠牙</v>
      </c>
      <c r="T28" s="1">
        <f t="shared" si="5"/>
        <v>6</v>
      </c>
      <c r="U28" s="1">
        <f t="shared" si="6"/>
        <v>50152</v>
      </c>
      <c r="V28" s="1" t="str">
        <f t="shared" si="7"/>
        <v>,家具用良木材,巨大鱼牙,蝙蝠牙</v>
      </c>
      <c r="X28" s="138">
        <f t="shared" ca="1" si="19"/>
        <v>6</v>
      </c>
      <c r="Y28" s="138">
        <f t="shared" ca="1" si="8"/>
        <v>0.03</v>
      </c>
      <c r="Z28" s="1">
        <f t="shared" si="20"/>
        <v>1</v>
      </c>
      <c r="AA28" s="1" t="str">
        <f t="shared" si="9"/>
        <v/>
      </c>
      <c r="AB28" s="1" t="str">
        <f t="shared" si="10"/>
        <v/>
      </c>
      <c r="AC28" s="1">
        <f t="shared" si="11"/>
        <v>375</v>
      </c>
    </row>
    <row r="29" spans="1:29" x14ac:dyDescent="0.2">
      <c r="A29" s="1">
        <f t="shared" si="12"/>
        <v>40027</v>
      </c>
      <c r="B29" s="1">
        <v>27</v>
      </c>
      <c r="C29" s="37" t="s">
        <v>2192</v>
      </c>
      <c r="D29" s="1" t="s">
        <v>2215</v>
      </c>
      <c r="E29" s="1">
        <v>4</v>
      </c>
      <c r="F29" s="1" t="str">
        <f t="shared" ca="1" si="0"/>
        <v>终极职业工资-3%</v>
      </c>
      <c r="G29" s="37" t="s">
        <v>3079</v>
      </c>
      <c r="H29" s="37" t="s">
        <v>3078</v>
      </c>
      <c r="I29" s="1">
        <v>2</v>
      </c>
      <c r="J29" s="1">
        <f t="shared" si="13"/>
        <v>113.13708498984759</v>
      </c>
      <c r="K29" s="1">
        <f t="shared" si="14"/>
        <v>1131</v>
      </c>
      <c r="L29" s="1">
        <f t="shared" si="15"/>
        <v>3436</v>
      </c>
      <c r="M29" s="1" t="str">
        <f t="shared" si="16"/>
        <v>家具用良木材</v>
      </c>
      <c r="N29" s="1">
        <f t="shared" si="1"/>
        <v>3</v>
      </c>
      <c r="O29" s="1">
        <f t="shared" si="2"/>
        <v>50048</v>
      </c>
      <c r="P29" s="1" t="str">
        <f t="shared" si="17"/>
        <v>睡魔羽翼</v>
      </c>
      <c r="Q29" s="1">
        <f t="shared" si="3"/>
        <v>3</v>
      </c>
      <c r="R29" s="1">
        <f t="shared" si="4"/>
        <v>50126</v>
      </c>
      <c r="S29" s="1" t="str">
        <f t="shared" si="18"/>
        <v>腐败的皮革</v>
      </c>
      <c r="T29" s="1">
        <f t="shared" si="5"/>
        <v>3</v>
      </c>
      <c r="U29" s="1">
        <f t="shared" si="6"/>
        <v>50117</v>
      </c>
      <c r="V29" s="1" t="str">
        <f t="shared" si="7"/>
        <v>,家具用良木材,睡魔羽翼,腐败的皮革</v>
      </c>
      <c r="X29" s="138">
        <f t="shared" ca="1" si="19"/>
        <v>7</v>
      </c>
      <c r="Y29" s="138">
        <f t="shared" ca="1" si="8"/>
        <v>0.03</v>
      </c>
      <c r="Z29" s="1">
        <f t="shared" si="20"/>
        <v>1</v>
      </c>
      <c r="AA29" s="1" t="str">
        <f t="shared" si="9"/>
        <v/>
      </c>
      <c r="AB29" s="1" t="str">
        <f t="shared" si="10"/>
        <v/>
      </c>
      <c r="AC29" s="1">
        <f t="shared" si="11"/>
        <v>405</v>
      </c>
    </row>
    <row r="30" spans="1:29" x14ac:dyDescent="0.2">
      <c r="A30" s="1">
        <f t="shared" si="12"/>
        <v>40028</v>
      </c>
      <c r="B30" s="1">
        <v>28</v>
      </c>
      <c r="C30" s="37" t="s">
        <v>2193</v>
      </c>
      <c r="D30" s="1" t="s">
        <v>2216</v>
      </c>
      <c r="E30" s="1">
        <v>4</v>
      </c>
      <c r="F30" s="1" t="str">
        <f t="shared" ca="1" si="0"/>
        <v>下级职业工资-3%</v>
      </c>
      <c r="G30" s="37" t="s">
        <v>3079</v>
      </c>
      <c r="H30" s="37" t="s">
        <v>3078</v>
      </c>
      <c r="I30" s="1">
        <v>2</v>
      </c>
      <c r="J30" s="1">
        <f t="shared" si="13"/>
        <v>113.13708498984759</v>
      </c>
      <c r="K30" s="1">
        <f t="shared" si="14"/>
        <v>1131</v>
      </c>
      <c r="L30" s="1">
        <f t="shared" si="15"/>
        <v>3309</v>
      </c>
      <c r="M30" s="1" t="str">
        <f t="shared" si="16"/>
        <v>家具用良木材</v>
      </c>
      <c r="N30" s="1">
        <f t="shared" si="1"/>
        <v>3</v>
      </c>
      <c r="O30" s="1">
        <f t="shared" si="2"/>
        <v>50048</v>
      </c>
      <c r="P30" s="1" t="str">
        <f t="shared" si="17"/>
        <v>强力的秘药</v>
      </c>
      <c r="Q30" s="1">
        <f t="shared" si="3"/>
        <v>3</v>
      </c>
      <c r="R30" s="1">
        <f t="shared" si="4"/>
        <v>50169</v>
      </c>
      <c r="S30" s="1" t="str">
        <f t="shared" si="18"/>
        <v>水兽牙</v>
      </c>
      <c r="T30" s="1">
        <f t="shared" si="5"/>
        <v>6</v>
      </c>
      <c r="U30" s="1">
        <f t="shared" si="6"/>
        <v>50150</v>
      </c>
      <c r="V30" s="1" t="str">
        <f t="shared" si="7"/>
        <v>,家具用良木材,强力的秘药,水兽牙</v>
      </c>
      <c r="X30" s="138">
        <f t="shared" ca="1" si="19"/>
        <v>5</v>
      </c>
      <c r="Y30" s="138">
        <f t="shared" ca="1" si="8"/>
        <v>0.03</v>
      </c>
      <c r="Z30" s="1">
        <f t="shared" si="20"/>
        <v>1</v>
      </c>
      <c r="AA30" s="1" t="str">
        <f t="shared" si="9"/>
        <v/>
      </c>
      <c r="AB30" s="1" t="str">
        <f t="shared" si="10"/>
        <v/>
      </c>
      <c r="AC30" s="1">
        <f t="shared" si="11"/>
        <v>390</v>
      </c>
    </row>
    <row r="31" spans="1:29" x14ac:dyDescent="0.2">
      <c r="A31" s="1">
        <f t="shared" si="12"/>
        <v>40029</v>
      </c>
      <c r="B31" s="1">
        <v>29</v>
      </c>
      <c r="C31" s="37" t="s">
        <v>2194</v>
      </c>
      <c r="D31" s="1" t="s">
        <v>3145</v>
      </c>
      <c r="E31" s="1">
        <v>9</v>
      </c>
      <c r="F31" s="1" t="str">
        <f t="shared" ca="1" si="0"/>
        <v>下级职业工资-5%</v>
      </c>
      <c r="G31" s="37" t="s">
        <v>3079</v>
      </c>
      <c r="H31" s="37" t="s">
        <v>3078</v>
      </c>
      <c r="I31" s="1">
        <v>3</v>
      </c>
      <c r="J31" s="1">
        <f t="shared" si="13"/>
        <v>467.65371804359694</v>
      </c>
      <c r="K31" s="1">
        <f t="shared" si="14"/>
        <v>4677</v>
      </c>
      <c r="L31" s="1">
        <f t="shared" si="15"/>
        <v>23070</v>
      </c>
      <c r="M31" s="1" t="str">
        <f t="shared" si="16"/>
        <v>家具用高级木材</v>
      </c>
      <c r="N31" s="1">
        <f t="shared" si="1"/>
        <v>4</v>
      </c>
      <c r="O31" s="1">
        <f t="shared" si="2"/>
        <v>50049</v>
      </c>
      <c r="P31" s="1" t="str">
        <f t="shared" si="17"/>
        <v>火精魂片</v>
      </c>
      <c r="Q31" s="1">
        <f t="shared" si="3"/>
        <v>6</v>
      </c>
      <c r="R31" s="1">
        <f t="shared" si="4"/>
        <v>50160</v>
      </c>
      <c r="S31" s="1" t="str">
        <f t="shared" si="18"/>
        <v>黄色粉铜矿</v>
      </c>
      <c r="T31" s="1">
        <f t="shared" si="5"/>
        <v>4</v>
      </c>
      <c r="U31" s="1">
        <f t="shared" si="6"/>
        <v>50040</v>
      </c>
      <c r="V31" s="1" t="str">
        <f t="shared" si="7"/>
        <v>,家具用高级木材,火精魂片,黄色粉铜矿</v>
      </c>
      <c r="X31" s="138">
        <f t="shared" ca="1" si="19"/>
        <v>5</v>
      </c>
      <c r="Y31" s="138">
        <f t="shared" ca="1" si="8"/>
        <v>0.05</v>
      </c>
      <c r="Z31" s="1">
        <f t="shared" si="20"/>
        <v>1</v>
      </c>
      <c r="AA31" s="1" t="str">
        <f t="shared" si="9"/>
        <v/>
      </c>
      <c r="AB31" s="1" t="str">
        <f t="shared" si="10"/>
        <v/>
      </c>
      <c r="AC31" s="1">
        <f t="shared" si="11"/>
        <v>1480</v>
      </c>
    </row>
    <row r="32" spans="1:29" x14ac:dyDescent="0.2">
      <c r="A32" s="1">
        <f t="shared" si="12"/>
        <v>40030</v>
      </c>
      <c r="B32" s="1">
        <v>30</v>
      </c>
      <c r="C32" s="37" t="s">
        <v>2195</v>
      </c>
      <c r="D32" s="1" t="s">
        <v>2217</v>
      </c>
      <c r="E32" s="1">
        <v>2</v>
      </c>
      <c r="F32" s="1" t="str">
        <f t="shared" ca="1" si="0"/>
        <v>上级职业工资-1%</v>
      </c>
      <c r="G32" s="37" t="s">
        <v>3079</v>
      </c>
      <c r="H32" s="37" t="s">
        <v>3078</v>
      </c>
      <c r="I32" s="1">
        <v>1</v>
      </c>
      <c r="J32" s="1">
        <f t="shared" si="13"/>
        <v>10</v>
      </c>
      <c r="K32" s="1">
        <f t="shared" si="14"/>
        <v>100</v>
      </c>
      <c r="L32" s="1">
        <f t="shared" si="15"/>
        <v>90</v>
      </c>
      <c r="M32" s="1" t="str">
        <f t="shared" si="16"/>
        <v>家具用木材</v>
      </c>
      <c r="N32" s="1">
        <f t="shared" si="1"/>
        <v>2</v>
      </c>
      <c r="O32" s="1">
        <f t="shared" si="2"/>
        <v>50047</v>
      </c>
      <c r="P32" s="1" t="str">
        <f t="shared" si="17"/>
        <v>矿石</v>
      </c>
      <c r="Q32" s="1">
        <f t="shared" si="3"/>
        <v>2</v>
      </c>
      <c r="R32" s="1">
        <f t="shared" si="4"/>
        <v>50015</v>
      </c>
      <c r="S32" s="1" t="str">
        <f t="shared" si="18"/>
        <v>树枝</v>
      </c>
      <c r="T32" s="1">
        <f t="shared" si="5"/>
        <v>2</v>
      </c>
      <c r="U32" s="1">
        <f t="shared" si="6"/>
        <v>50045</v>
      </c>
      <c r="V32" s="1" t="str">
        <f t="shared" si="7"/>
        <v>,家具用木材,矿石,树枝</v>
      </c>
      <c r="X32" s="138">
        <f t="shared" ca="1" si="19"/>
        <v>6</v>
      </c>
      <c r="Y32" s="138">
        <f t="shared" ca="1" si="8"/>
        <v>0.01</v>
      </c>
      <c r="Z32" s="1">
        <f t="shared" si="20"/>
        <v>1</v>
      </c>
      <c r="AA32" s="1" t="str">
        <f t="shared" si="9"/>
        <v/>
      </c>
      <c r="AB32" s="1" t="str">
        <f t="shared" si="10"/>
        <v/>
      </c>
      <c r="AC32" s="1">
        <f t="shared" si="11"/>
        <v>30</v>
      </c>
    </row>
    <row r="33" spans="1:29" x14ac:dyDescent="0.2">
      <c r="A33" s="1">
        <f t="shared" si="12"/>
        <v>40031</v>
      </c>
      <c r="B33" s="1">
        <v>31</v>
      </c>
      <c r="C33" s="37" t="s">
        <v>2196</v>
      </c>
      <c r="D33" s="1" t="s">
        <v>2218</v>
      </c>
      <c r="E33" s="1">
        <v>4</v>
      </c>
      <c r="F33" s="1" t="str">
        <f t="shared" ca="1" si="0"/>
        <v>终极职业工资-3%</v>
      </c>
      <c r="G33" s="37" t="s">
        <v>3079</v>
      </c>
      <c r="H33" s="37" t="s">
        <v>3078</v>
      </c>
      <c r="I33" s="1">
        <v>2</v>
      </c>
      <c r="J33" s="1">
        <f t="shared" si="13"/>
        <v>113.13708498984759</v>
      </c>
      <c r="K33" s="1">
        <f t="shared" si="14"/>
        <v>1131</v>
      </c>
      <c r="L33" s="1">
        <f t="shared" si="15"/>
        <v>3309</v>
      </c>
      <c r="M33" s="1" t="str">
        <f t="shared" si="16"/>
        <v>家具用良木材</v>
      </c>
      <c r="N33" s="1">
        <f t="shared" si="1"/>
        <v>3</v>
      </c>
      <c r="O33" s="1">
        <f t="shared" si="2"/>
        <v>50048</v>
      </c>
      <c r="P33" s="1" t="str">
        <f t="shared" si="17"/>
        <v>巨人之皮</v>
      </c>
      <c r="Q33" s="1">
        <f t="shared" si="3"/>
        <v>3</v>
      </c>
      <c r="R33" s="1">
        <f t="shared" si="4"/>
        <v>50111</v>
      </c>
      <c r="S33" s="1" t="str">
        <f t="shared" si="18"/>
        <v>骷髅骨</v>
      </c>
      <c r="T33" s="1">
        <f t="shared" si="5"/>
        <v>6</v>
      </c>
      <c r="U33" s="1">
        <f t="shared" si="6"/>
        <v>50079</v>
      </c>
      <c r="V33" s="1" t="str">
        <f t="shared" si="7"/>
        <v>,家具用良木材,巨人之皮,骷髅骨</v>
      </c>
      <c r="X33" s="138">
        <f t="shared" ca="1" si="19"/>
        <v>7</v>
      </c>
      <c r="Y33" s="138">
        <f t="shared" ca="1" si="8"/>
        <v>0.03</v>
      </c>
      <c r="Z33" s="1">
        <f t="shared" si="20"/>
        <v>1</v>
      </c>
      <c r="AA33" s="1" t="str">
        <f t="shared" si="9"/>
        <v/>
      </c>
      <c r="AB33" s="1" t="str">
        <f t="shared" si="10"/>
        <v/>
      </c>
      <c r="AC33" s="1">
        <f t="shared" si="11"/>
        <v>390</v>
      </c>
    </row>
    <row r="34" spans="1:29" x14ac:dyDescent="0.2">
      <c r="A34" s="1">
        <f t="shared" si="12"/>
        <v>40032</v>
      </c>
      <c r="B34" s="1">
        <v>32</v>
      </c>
      <c r="C34" s="37" t="s">
        <v>2197</v>
      </c>
      <c r="D34" s="1" t="s">
        <v>2219</v>
      </c>
      <c r="E34" s="1">
        <v>9</v>
      </c>
      <c r="F34" s="1" t="str">
        <f t="shared" ca="1" si="0"/>
        <v>下级职业工资-5%</v>
      </c>
      <c r="G34" s="37" t="s">
        <v>3079</v>
      </c>
      <c r="H34" s="37" t="s">
        <v>3078</v>
      </c>
      <c r="I34" s="1">
        <v>3</v>
      </c>
      <c r="J34" s="1">
        <f t="shared" si="13"/>
        <v>467.65371804359694</v>
      </c>
      <c r="K34" s="1">
        <f t="shared" si="14"/>
        <v>4677</v>
      </c>
      <c r="L34" s="1">
        <f t="shared" si="15"/>
        <v>23070</v>
      </c>
      <c r="M34" s="1" t="str">
        <f t="shared" si="16"/>
        <v>家具用高级木材</v>
      </c>
      <c r="N34" s="1">
        <f t="shared" si="1"/>
        <v>4</v>
      </c>
      <c r="O34" s="1">
        <f t="shared" si="2"/>
        <v>50049</v>
      </c>
      <c r="P34" s="1" t="str">
        <f t="shared" si="17"/>
        <v>火精魂片</v>
      </c>
      <c r="Q34" s="1">
        <f t="shared" si="3"/>
        <v>6</v>
      </c>
      <c r="R34" s="1">
        <f t="shared" si="4"/>
        <v>50160</v>
      </c>
      <c r="S34" s="1" t="str">
        <f t="shared" si="18"/>
        <v>紫色的水晶</v>
      </c>
      <c r="T34" s="1">
        <f t="shared" si="5"/>
        <v>4</v>
      </c>
      <c r="U34" s="1">
        <f t="shared" si="6"/>
        <v>50180</v>
      </c>
      <c r="V34" s="1" t="str">
        <f t="shared" si="7"/>
        <v>,家具用高级木材,火精魂片,紫色的水晶</v>
      </c>
      <c r="X34" s="138">
        <f t="shared" ca="1" si="19"/>
        <v>5</v>
      </c>
      <c r="Y34" s="138">
        <f t="shared" ca="1" si="8"/>
        <v>0.05</v>
      </c>
      <c r="Z34" s="1">
        <f t="shared" si="20"/>
        <v>1</v>
      </c>
      <c r="AA34" s="1" t="str">
        <f t="shared" si="9"/>
        <v/>
      </c>
      <c r="AB34" s="1" t="str">
        <f t="shared" si="10"/>
        <v/>
      </c>
      <c r="AC34" s="1">
        <f t="shared" si="11"/>
        <v>1480</v>
      </c>
    </row>
    <row r="35" spans="1:29" x14ac:dyDescent="0.2">
      <c r="A35" s="1">
        <f t="shared" si="12"/>
        <v>40033</v>
      </c>
      <c r="B35" s="1">
        <v>33</v>
      </c>
      <c r="C35" s="37" t="s">
        <v>2198</v>
      </c>
      <c r="D35" s="1" t="s">
        <v>2220</v>
      </c>
      <c r="E35" s="1">
        <v>2</v>
      </c>
      <c r="F35" s="1" t="str">
        <f t="shared" ref="F35:F66" ca="1" si="21">IF(OR(G35="植物",H35="庭院"),VLOOKUP(X35,Plant_effect,2,FALSE)&amp;"+"&amp;TEXT(Y35,"0"),IF(OR(X35=1,X35=2,X35=3,X35=4),VLOOKUP(X35,furnitureEffect,2,FALSE)&amp;TEXT(Y35,"0.0"),VLOOKUP(X35,furnitureEffect,2,FALSE)&amp;TEXT(Y35,"0%")))</f>
        <v>绿草每天产量+3</v>
      </c>
      <c r="G35" s="37" t="s">
        <v>3080</v>
      </c>
      <c r="H35" s="37" t="s">
        <v>3113</v>
      </c>
      <c r="I35" s="1">
        <v>1</v>
      </c>
      <c r="J35" s="1">
        <f t="shared" si="13"/>
        <v>10</v>
      </c>
      <c r="K35" s="1">
        <f t="shared" si="14"/>
        <v>100</v>
      </c>
      <c r="L35" s="1">
        <f t="shared" ref="L35:L66" si="22">INT((VLOOKUP(M35,newMarkingCost,8,FALSE)*10*N35+VLOOKUP(P35,newMarkingCost,8,FALSE)*10*Q35+VLOOKUP(S35,newMarkingCost,8,FALSE)*10*T35)*I35^1.5)</f>
        <v>90</v>
      </c>
      <c r="M35" s="1" t="str">
        <f t="shared" si="16"/>
        <v>成熟的果实</v>
      </c>
      <c r="N35" s="1">
        <f t="shared" ref="N35:N66" si="23">ROUND($J35/3/VLOOKUP(M35,newMarkingCost,8,FALSE),0)</f>
        <v>2</v>
      </c>
      <c r="O35" s="1">
        <f t="shared" ref="O35:O66" si="24">VLOOKUP(M35,NewMarkingID,2,FALSE)</f>
        <v>50069</v>
      </c>
      <c r="P35" s="1" t="str">
        <f t="shared" si="17"/>
        <v>粉铜矿</v>
      </c>
      <c r="Q35" s="1">
        <f t="shared" ref="Q35:Q66" si="25">ROUND($J35/3/VLOOKUP(P35,newMarkingCost,8,FALSE),0)</f>
        <v>2</v>
      </c>
      <c r="R35" s="1">
        <f t="shared" ref="R35:R66" si="26">VLOOKUP(P35,NewMarkingID,2,FALSE)</f>
        <v>50035</v>
      </c>
      <c r="S35" s="1" t="str">
        <f t="shared" si="18"/>
        <v>女战士的秘药</v>
      </c>
      <c r="T35" s="1">
        <f t="shared" ref="T35:T66" si="27">ROUND($J35/3/VLOOKUP(S35,newMarkingCost,8,FALSE),0)</f>
        <v>2</v>
      </c>
      <c r="U35" s="1">
        <f t="shared" ref="U35:U66" si="28">VLOOKUP(S35,NewMarkingID,2,FALSE)</f>
        <v>50168</v>
      </c>
      <c r="V35" s="1" t="str">
        <f t="shared" ref="V35:V66" si="29">getMarking(I35,3,"",VLOOKUP(G35,CollectionType,2,FALSE))</f>
        <v>,成熟的果实,粉铜矿,女战士的秘药</v>
      </c>
      <c r="X35" s="138">
        <f t="shared" ca="1" si="19"/>
        <v>2</v>
      </c>
      <c r="Y35" s="138">
        <f t="shared" ref="Y35:Y66" ca="1" si="30">IF(H35="庭院",VLOOKUP(X35,Plant_effect,2+I35),VLOOKUP(X35,furnitureEffect,2+I35))</f>
        <v>3</v>
      </c>
      <c r="Z35" s="1">
        <f t="shared" si="20"/>
        <v>2</v>
      </c>
      <c r="AA35" s="1">
        <f t="shared" ref="AA35:AA66" ca="1" si="31">IF(H35="庭院",VLOOKUP(X35,Plant_effect,6,FALSE),"")</f>
        <v>50052</v>
      </c>
      <c r="AB35" s="1">
        <f t="shared" ref="AB35:AB66" ca="1" si="32">IF(H35="庭院",VLOOKUP(X35,Plant_effect,2+I35,FALSE),"")</f>
        <v>3</v>
      </c>
      <c r="AC35" s="1">
        <f t="shared" ref="AC35:AC66" si="33">(VLOOKUP(O35,newMarkingPrice,2,FALSE)*N35+VLOOKUP(R35,newMarkingPrice,2,FALSE)*Q35+VLOOKUP(U35,newMarkingPrice,2,FALSE)*T35)/3</f>
        <v>30</v>
      </c>
    </row>
    <row r="36" spans="1:29" x14ac:dyDescent="0.2">
      <c r="A36" s="1">
        <f t="shared" si="12"/>
        <v>40034</v>
      </c>
      <c r="B36" s="1">
        <v>34</v>
      </c>
      <c r="C36" s="37" t="s">
        <v>2199</v>
      </c>
      <c r="D36" s="1" t="s">
        <v>2221</v>
      </c>
      <c r="E36" s="1">
        <v>2</v>
      </c>
      <c r="F36" s="1" t="str">
        <f t="shared" ca="1" si="21"/>
        <v>水草每天产量+2</v>
      </c>
      <c r="G36" s="37" t="s">
        <v>3080</v>
      </c>
      <c r="H36" s="37" t="s">
        <v>3113</v>
      </c>
      <c r="I36" s="1">
        <v>1</v>
      </c>
      <c r="J36" s="1">
        <f t="shared" si="13"/>
        <v>10</v>
      </c>
      <c r="K36" s="1">
        <f t="shared" si="14"/>
        <v>100</v>
      </c>
      <c r="L36" s="1">
        <f t="shared" si="22"/>
        <v>90</v>
      </c>
      <c r="M36" s="1" t="str">
        <f t="shared" si="16"/>
        <v>成熟的果实</v>
      </c>
      <c r="N36" s="1">
        <f t="shared" si="23"/>
        <v>2</v>
      </c>
      <c r="O36" s="1">
        <f t="shared" si="24"/>
        <v>50069</v>
      </c>
      <c r="P36" s="1" t="str">
        <f t="shared" si="17"/>
        <v>黑铜矿</v>
      </c>
      <c r="Q36" s="1">
        <f t="shared" si="25"/>
        <v>2</v>
      </c>
      <c r="R36" s="1">
        <f t="shared" si="26"/>
        <v>50031</v>
      </c>
      <c r="S36" s="1" t="str">
        <f t="shared" si="18"/>
        <v>腐败牙</v>
      </c>
      <c r="T36" s="1">
        <f t="shared" si="27"/>
        <v>2</v>
      </c>
      <c r="U36" s="1">
        <f t="shared" si="28"/>
        <v>50157</v>
      </c>
      <c r="V36" s="1" t="str">
        <f t="shared" si="29"/>
        <v>,成熟的果实,黑铜矿,腐败牙</v>
      </c>
      <c r="X36" s="138">
        <f t="shared" ca="1" si="19"/>
        <v>3</v>
      </c>
      <c r="Y36" s="138">
        <f t="shared" ca="1" si="30"/>
        <v>2</v>
      </c>
      <c r="Z36" s="1">
        <f t="shared" si="20"/>
        <v>2</v>
      </c>
      <c r="AA36" s="1">
        <f t="shared" ca="1" si="31"/>
        <v>50053</v>
      </c>
      <c r="AB36" s="1">
        <f t="shared" ca="1" si="32"/>
        <v>2</v>
      </c>
      <c r="AC36" s="1">
        <f t="shared" si="33"/>
        <v>30</v>
      </c>
    </row>
    <row r="37" spans="1:29" x14ac:dyDescent="0.2">
      <c r="A37" s="1">
        <f t="shared" si="12"/>
        <v>40035</v>
      </c>
      <c r="B37" s="1">
        <v>35</v>
      </c>
      <c r="C37" s="37" t="s">
        <v>2200</v>
      </c>
      <c r="D37" s="1" t="s">
        <v>2222</v>
      </c>
      <c r="E37" s="1">
        <v>2</v>
      </c>
      <c r="F37" s="1" t="str">
        <f t="shared" ca="1" si="21"/>
        <v>香叶每天产量+3</v>
      </c>
      <c r="G37" s="37" t="s">
        <v>3080</v>
      </c>
      <c r="H37" s="37" t="s">
        <v>3113</v>
      </c>
      <c r="I37" s="1">
        <v>1</v>
      </c>
      <c r="J37" s="1">
        <f t="shared" si="13"/>
        <v>10</v>
      </c>
      <c r="K37" s="1">
        <f t="shared" si="14"/>
        <v>100</v>
      </c>
      <c r="L37" s="1">
        <f t="shared" si="22"/>
        <v>90</v>
      </c>
      <c r="M37" s="1" t="str">
        <f t="shared" si="16"/>
        <v>香叶</v>
      </c>
      <c r="N37" s="1">
        <f t="shared" si="23"/>
        <v>2</v>
      </c>
      <c r="O37" s="1">
        <f t="shared" si="24"/>
        <v>50051</v>
      </c>
      <c r="P37" s="1" t="str">
        <f t="shared" si="17"/>
        <v>腐败牙</v>
      </c>
      <c r="Q37" s="1">
        <f t="shared" si="25"/>
        <v>2</v>
      </c>
      <c r="R37" s="1">
        <f t="shared" si="26"/>
        <v>50157</v>
      </c>
      <c r="S37" s="1" t="str">
        <f t="shared" si="18"/>
        <v>腐败爪</v>
      </c>
      <c r="T37" s="1">
        <f t="shared" si="27"/>
        <v>2</v>
      </c>
      <c r="U37" s="1">
        <f t="shared" si="28"/>
        <v>50145</v>
      </c>
      <c r="V37" s="1" t="str">
        <f t="shared" si="29"/>
        <v>,香叶,腐败牙,腐败爪</v>
      </c>
      <c r="X37" s="138">
        <f t="shared" ca="1" si="19"/>
        <v>1</v>
      </c>
      <c r="Y37" s="138">
        <f t="shared" ca="1" si="30"/>
        <v>3</v>
      </c>
      <c r="Z37" s="1">
        <f t="shared" si="20"/>
        <v>2</v>
      </c>
      <c r="AA37" s="1">
        <f t="shared" ca="1" si="31"/>
        <v>50051</v>
      </c>
      <c r="AB37" s="1">
        <f t="shared" ca="1" si="32"/>
        <v>3</v>
      </c>
      <c r="AC37" s="1">
        <f t="shared" si="33"/>
        <v>30</v>
      </c>
    </row>
    <row r="38" spans="1:29" x14ac:dyDescent="0.2">
      <c r="A38" s="1">
        <f t="shared" si="12"/>
        <v>40036</v>
      </c>
      <c r="B38" s="1">
        <v>36</v>
      </c>
      <c r="C38" s="37" t="s">
        <v>2201</v>
      </c>
      <c r="D38" s="1" t="s">
        <v>2223</v>
      </c>
      <c r="E38" s="1">
        <v>4</v>
      </c>
      <c r="F38" s="1" t="str">
        <f t="shared" ca="1" si="21"/>
        <v>绿草每天产量+6</v>
      </c>
      <c r="G38" s="37" t="s">
        <v>3080</v>
      </c>
      <c r="H38" s="37" t="s">
        <v>3113</v>
      </c>
      <c r="I38" s="1">
        <v>2</v>
      </c>
      <c r="J38" s="1">
        <f t="shared" si="13"/>
        <v>113.13708498984759</v>
      </c>
      <c r="K38" s="1">
        <f t="shared" si="14"/>
        <v>1131</v>
      </c>
      <c r="L38" s="1">
        <f t="shared" si="22"/>
        <v>3181</v>
      </c>
      <c r="M38" s="1" t="str">
        <f t="shared" si="16"/>
        <v>弹力草</v>
      </c>
      <c r="N38" s="1">
        <f t="shared" si="23"/>
        <v>6</v>
      </c>
      <c r="O38" s="1">
        <f t="shared" si="24"/>
        <v>50057</v>
      </c>
      <c r="P38" s="1" t="str">
        <f t="shared" si="17"/>
        <v>骷髅骨</v>
      </c>
      <c r="Q38" s="1">
        <f t="shared" si="25"/>
        <v>6</v>
      </c>
      <c r="R38" s="1">
        <f t="shared" si="26"/>
        <v>50079</v>
      </c>
      <c r="S38" s="1" t="str">
        <f t="shared" si="18"/>
        <v>水鸟的羽毛</v>
      </c>
      <c r="T38" s="1">
        <f t="shared" si="27"/>
        <v>3</v>
      </c>
      <c r="U38" s="1">
        <f t="shared" si="28"/>
        <v>50120</v>
      </c>
      <c r="V38" s="1" t="str">
        <f t="shared" si="29"/>
        <v>,弹力草,骷髅骨,水鸟的羽毛</v>
      </c>
      <c r="X38" s="138">
        <f t="shared" ca="1" si="19"/>
        <v>2</v>
      </c>
      <c r="Y38" s="138">
        <f t="shared" ca="1" si="30"/>
        <v>6</v>
      </c>
      <c r="Z38" s="1">
        <f t="shared" si="20"/>
        <v>2</v>
      </c>
      <c r="AA38" s="1">
        <f t="shared" ca="1" si="31"/>
        <v>50052</v>
      </c>
      <c r="AB38" s="1">
        <f t="shared" ca="1" si="32"/>
        <v>6</v>
      </c>
      <c r="AC38" s="1">
        <f t="shared" si="33"/>
        <v>375</v>
      </c>
    </row>
    <row r="39" spans="1:29" x14ac:dyDescent="0.2">
      <c r="A39" s="1">
        <f t="shared" si="12"/>
        <v>40037</v>
      </c>
      <c r="B39" s="1">
        <v>37</v>
      </c>
      <c r="C39" s="37" t="s">
        <v>2202</v>
      </c>
      <c r="D39" s="1" t="s">
        <v>2224</v>
      </c>
      <c r="E39" s="1">
        <v>8</v>
      </c>
      <c r="F39" s="1" t="str">
        <f t="shared" ca="1" si="21"/>
        <v>水草每天产量+6</v>
      </c>
      <c r="G39" s="37" t="s">
        <v>3080</v>
      </c>
      <c r="H39" s="37" t="s">
        <v>3113</v>
      </c>
      <c r="I39" s="1">
        <v>3</v>
      </c>
      <c r="J39" s="1">
        <f t="shared" si="13"/>
        <v>467.65371804359694</v>
      </c>
      <c r="K39" s="1">
        <f t="shared" si="14"/>
        <v>4677</v>
      </c>
      <c r="L39" s="1">
        <f t="shared" si="22"/>
        <v>22759</v>
      </c>
      <c r="M39" s="1" t="str">
        <f t="shared" si="16"/>
        <v>太阳花</v>
      </c>
      <c r="N39" s="1">
        <f t="shared" si="23"/>
        <v>4</v>
      </c>
      <c r="O39" s="1">
        <f t="shared" si="24"/>
        <v>50062</v>
      </c>
      <c r="P39" s="1" t="str">
        <f t="shared" si="17"/>
        <v>水鸟的白皮</v>
      </c>
      <c r="Q39" s="1">
        <f t="shared" si="25"/>
        <v>6</v>
      </c>
      <c r="R39" s="1">
        <f t="shared" si="26"/>
        <v>50108</v>
      </c>
      <c r="S39" s="1" t="str">
        <f t="shared" si="18"/>
        <v>蜥蜴皮革</v>
      </c>
      <c r="T39" s="1">
        <f t="shared" si="27"/>
        <v>6</v>
      </c>
      <c r="U39" s="1">
        <f t="shared" si="28"/>
        <v>50104</v>
      </c>
      <c r="V39" s="1" t="str">
        <f t="shared" si="29"/>
        <v>,太阳花,水鸟的白皮,蜥蜴皮革</v>
      </c>
      <c r="X39" s="138">
        <f t="shared" ca="1" si="19"/>
        <v>3</v>
      </c>
      <c r="Y39" s="138">
        <f t="shared" ca="1" si="30"/>
        <v>6</v>
      </c>
      <c r="Z39" s="1">
        <f t="shared" si="20"/>
        <v>2</v>
      </c>
      <c r="AA39" s="1">
        <f t="shared" ca="1" si="31"/>
        <v>50053</v>
      </c>
      <c r="AB39" s="1">
        <f t="shared" ca="1" si="32"/>
        <v>6</v>
      </c>
      <c r="AC39" s="1">
        <f t="shared" si="33"/>
        <v>1460</v>
      </c>
    </row>
    <row r="40" spans="1:29" x14ac:dyDescent="0.2">
      <c r="A40" s="1">
        <f t="shared" si="12"/>
        <v>40038</v>
      </c>
      <c r="B40" s="1">
        <v>38</v>
      </c>
      <c r="C40" s="37" t="s">
        <v>2203</v>
      </c>
      <c r="D40" s="1" t="s">
        <v>2225</v>
      </c>
      <c r="E40" s="1">
        <v>10</v>
      </c>
      <c r="F40" s="1" t="str">
        <f t="shared" ca="1" si="21"/>
        <v>水草每天产量+4</v>
      </c>
      <c r="G40" s="37" t="s">
        <v>3080</v>
      </c>
      <c r="H40" s="37" t="s">
        <v>3113</v>
      </c>
      <c r="I40" s="1">
        <v>2</v>
      </c>
      <c r="J40" s="1">
        <f t="shared" si="13"/>
        <v>113.13708498984759</v>
      </c>
      <c r="K40" s="1">
        <f t="shared" si="14"/>
        <v>1131</v>
      </c>
      <c r="L40" s="1">
        <f t="shared" si="22"/>
        <v>3309</v>
      </c>
      <c r="M40" s="1" t="str">
        <f t="shared" si="16"/>
        <v>青色蘑菇</v>
      </c>
      <c r="N40" s="1">
        <f t="shared" si="23"/>
        <v>3</v>
      </c>
      <c r="O40" s="1">
        <f t="shared" si="24"/>
        <v>50067</v>
      </c>
      <c r="P40" s="1" t="str">
        <f t="shared" si="17"/>
        <v>沙盘缌片</v>
      </c>
      <c r="Q40" s="1">
        <f t="shared" si="25"/>
        <v>3</v>
      </c>
      <c r="R40" s="1">
        <f t="shared" si="26"/>
        <v>50174</v>
      </c>
      <c r="S40" s="1" t="str">
        <f t="shared" si="18"/>
        <v>灵木的枝</v>
      </c>
      <c r="T40" s="1">
        <f t="shared" si="27"/>
        <v>6</v>
      </c>
      <c r="U40" s="1">
        <f t="shared" si="28"/>
        <v>50064</v>
      </c>
      <c r="V40" s="1" t="str">
        <f t="shared" si="29"/>
        <v>,青色蘑菇,沙盘缌片,灵木的枝</v>
      </c>
      <c r="X40" s="138">
        <f t="shared" ca="1" si="19"/>
        <v>3</v>
      </c>
      <c r="Y40" s="138">
        <f t="shared" ca="1" si="30"/>
        <v>4</v>
      </c>
      <c r="Z40" s="1">
        <f t="shared" si="20"/>
        <v>2</v>
      </c>
      <c r="AA40" s="1">
        <f t="shared" ca="1" si="31"/>
        <v>50053</v>
      </c>
      <c r="AB40" s="1">
        <f t="shared" ca="1" si="32"/>
        <v>4</v>
      </c>
      <c r="AC40" s="1">
        <f t="shared" si="33"/>
        <v>390</v>
      </c>
    </row>
    <row r="41" spans="1:29" x14ac:dyDescent="0.2">
      <c r="A41" s="1">
        <f t="shared" si="12"/>
        <v>40039</v>
      </c>
      <c r="B41" s="1">
        <v>39</v>
      </c>
      <c r="C41" s="37" t="s">
        <v>2226</v>
      </c>
      <c r="D41" s="1" t="s">
        <v>2165</v>
      </c>
      <c r="E41" s="1">
        <v>2</v>
      </c>
      <c r="F41" s="1" t="str">
        <f t="shared" ca="1" si="21"/>
        <v>下级职业工资-1%</v>
      </c>
      <c r="G41" s="37" t="s">
        <v>3079</v>
      </c>
      <c r="H41" s="37" t="s">
        <v>3078</v>
      </c>
      <c r="I41" s="1">
        <v>1</v>
      </c>
      <c r="J41" s="1">
        <f t="shared" si="13"/>
        <v>10</v>
      </c>
      <c r="K41" s="1">
        <f t="shared" si="14"/>
        <v>100</v>
      </c>
      <c r="L41" s="1">
        <f t="shared" si="22"/>
        <v>90</v>
      </c>
      <c r="M41" s="1" t="str">
        <f t="shared" si="16"/>
        <v>家具用木材</v>
      </c>
      <c r="N41" s="1">
        <f t="shared" si="23"/>
        <v>2</v>
      </c>
      <c r="O41" s="1">
        <f t="shared" si="24"/>
        <v>50047</v>
      </c>
      <c r="P41" s="1" t="str">
        <f t="shared" si="17"/>
        <v>黑铜矿</v>
      </c>
      <c r="Q41" s="1">
        <f t="shared" si="25"/>
        <v>2</v>
      </c>
      <c r="R41" s="1">
        <f t="shared" si="26"/>
        <v>50031</v>
      </c>
      <c r="S41" s="1" t="str">
        <f t="shared" si="18"/>
        <v>腐败的毛皮</v>
      </c>
      <c r="T41" s="1">
        <f t="shared" si="27"/>
        <v>2</v>
      </c>
      <c r="U41" s="1">
        <f t="shared" si="28"/>
        <v>50119</v>
      </c>
      <c r="V41" s="1" t="str">
        <f t="shared" si="29"/>
        <v>,家具用木材,黑铜矿,腐败的毛皮</v>
      </c>
      <c r="X41" s="138">
        <f t="shared" ca="1" si="19"/>
        <v>5</v>
      </c>
      <c r="Y41" s="138">
        <f t="shared" ca="1" si="30"/>
        <v>0.01</v>
      </c>
      <c r="Z41" s="1">
        <f t="shared" si="20"/>
        <v>1</v>
      </c>
      <c r="AA41" s="1" t="str">
        <f t="shared" si="31"/>
        <v/>
      </c>
      <c r="AB41" s="1" t="str">
        <f t="shared" si="32"/>
        <v/>
      </c>
      <c r="AC41" s="1">
        <f t="shared" si="33"/>
        <v>30</v>
      </c>
    </row>
    <row r="42" spans="1:29" x14ac:dyDescent="0.2">
      <c r="A42" s="1">
        <f t="shared" si="12"/>
        <v>40040</v>
      </c>
      <c r="B42" s="1">
        <v>40</v>
      </c>
      <c r="C42" s="37" t="s">
        <v>2204</v>
      </c>
      <c r="D42" s="1" t="s">
        <v>2227</v>
      </c>
      <c r="E42" s="1">
        <v>5</v>
      </c>
      <c r="F42" s="1" t="str">
        <f t="shared" ca="1" si="21"/>
        <v>上级职业工资-3%</v>
      </c>
      <c r="G42" s="37" t="s">
        <v>3079</v>
      </c>
      <c r="H42" s="37" t="s">
        <v>3078</v>
      </c>
      <c r="I42" s="1">
        <v>2</v>
      </c>
      <c r="J42" s="1">
        <f t="shared" si="13"/>
        <v>113.13708498984759</v>
      </c>
      <c r="K42" s="1">
        <f t="shared" si="14"/>
        <v>1131</v>
      </c>
      <c r="L42" s="1">
        <f t="shared" si="22"/>
        <v>3436</v>
      </c>
      <c r="M42" s="1" t="str">
        <f t="shared" si="16"/>
        <v>家具用良木材</v>
      </c>
      <c r="N42" s="1">
        <f t="shared" si="23"/>
        <v>3</v>
      </c>
      <c r="O42" s="1">
        <f t="shared" si="24"/>
        <v>50048</v>
      </c>
      <c r="P42" s="1" t="str">
        <f t="shared" si="17"/>
        <v>高级树枝</v>
      </c>
      <c r="Q42" s="1">
        <f t="shared" si="25"/>
        <v>3</v>
      </c>
      <c r="R42" s="1">
        <f t="shared" si="26"/>
        <v>50046</v>
      </c>
      <c r="S42" s="1" t="str">
        <f t="shared" si="18"/>
        <v>冰鸟的羽毛</v>
      </c>
      <c r="T42" s="1">
        <f t="shared" si="27"/>
        <v>3</v>
      </c>
      <c r="U42" s="1">
        <f t="shared" si="28"/>
        <v>50121</v>
      </c>
      <c r="V42" s="1" t="str">
        <f t="shared" si="29"/>
        <v>,家具用良木材,高级树枝,冰鸟的羽毛</v>
      </c>
      <c r="X42" s="138">
        <f t="shared" ca="1" si="19"/>
        <v>6</v>
      </c>
      <c r="Y42" s="138">
        <f t="shared" ca="1" si="30"/>
        <v>0.03</v>
      </c>
      <c r="Z42" s="1">
        <f t="shared" si="20"/>
        <v>1</v>
      </c>
      <c r="AA42" s="1" t="str">
        <f t="shared" si="31"/>
        <v/>
      </c>
      <c r="AB42" s="1" t="str">
        <f t="shared" si="32"/>
        <v/>
      </c>
      <c r="AC42" s="1">
        <f t="shared" si="33"/>
        <v>405</v>
      </c>
    </row>
    <row r="43" spans="1:29" x14ac:dyDescent="0.2">
      <c r="A43" s="1">
        <f t="shared" si="12"/>
        <v>40041</v>
      </c>
      <c r="B43" s="1">
        <v>41</v>
      </c>
      <c r="C43" s="37" t="s">
        <v>2205</v>
      </c>
      <c r="D43" s="1" t="s">
        <v>2228</v>
      </c>
      <c r="E43" s="1">
        <v>10</v>
      </c>
      <c r="F43" s="1" t="str">
        <f t="shared" ca="1" si="21"/>
        <v>上级职业工资-5%</v>
      </c>
      <c r="G43" s="37" t="s">
        <v>3079</v>
      </c>
      <c r="H43" s="37" t="s">
        <v>3078</v>
      </c>
      <c r="I43" s="1">
        <v>3</v>
      </c>
      <c r="J43" s="1">
        <f t="shared" si="13"/>
        <v>467.65371804359694</v>
      </c>
      <c r="K43" s="1">
        <f t="shared" si="14"/>
        <v>4677</v>
      </c>
      <c r="L43" s="1">
        <f t="shared" si="22"/>
        <v>23070</v>
      </c>
      <c r="M43" s="1" t="str">
        <f t="shared" si="16"/>
        <v>家具用高级木材</v>
      </c>
      <c r="N43" s="1">
        <f t="shared" si="23"/>
        <v>4</v>
      </c>
      <c r="O43" s="1">
        <f t="shared" si="24"/>
        <v>50049</v>
      </c>
      <c r="P43" s="1" t="str">
        <f t="shared" si="17"/>
        <v>紫色粉铜矿</v>
      </c>
      <c r="Q43" s="1">
        <f t="shared" si="25"/>
        <v>4</v>
      </c>
      <c r="R43" s="1">
        <f t="shared" si="26"/>
        <v>50039</v>
      </c>
      <c r="S43" s="1" t="str">
        <f t="shared" si="18"/>
        <v>水鸟的白皮</v>
      </c>
      <c r="T43" s="1">
        <f t="shared" si="27"/>
        <v>6</v>
      </c>
      <c r="U43" s="1">
        <f t="shared" si="28"/>
        <v>50108</v>
      </c>
      <c r="V43" s="1" t="str">
        <f t="shared" si="29"/>
        <v>,家具用高级木材,紫色粉铜矿,水鸟的白皮</v>
      </c>
      <c r="X43" s="138">
        <f t="shared" ca="1" si="19"/>
        <v>6</v>
      </c>
      <c r="Y43" s="138">
        <f t="shared" ca="1" si="30"/>
        <v>0.05</v>
      </c>
      <c r="Z43" s="1">
        <f t="shared" si="20"/>
        <v>1</v>
      </c>
      <c r="AA43" s="1" t="str">
        <f t="shared" si="31"/>
        <v/>
      </c>
      <c r="AB43" s="1" t="str">
        <f t="shared" si="32"/>
        <v/>
      </c>
      <c r="AC43" s="1">
        <f t="shared" si="33"/>
        <v>1480</v>
      </c>
    </row>
    <row r="44" spans="1:29" x14ac:dyDescent="0.2">
      <c r="A44" s="1">
        <f t="shared" si="12"/>
        <v>40042</v>
      </c>
      <c r="B44" s="1">
        <v>42</v>
      </c>
      <c r="C44" s="37" t="s">
        <v>2229</v>
      </c>
      <c r="D44" s="1" t="s">
        <v>2238</v>
      </c>
      <c r="E44" s="1">
        <v>2</v>
      </c>
      <c r="F44" s="1" t="str">
        <f t="shared" ca="1" si="21"/>
        <v>上级职业工资-1%</v>
      </c>
      <c r="G44" s="37" t="s">
        <v>3079</v>
      </c>
      <c r="H44" s="37" t="s">
        <v>3078</v>
      </c>
      <c r="I44" s="1">
        <v>1</v>
      </c>
      <c r="J44" s="1">
        <f t="shared" si="13"/>
        <v>10</v>
      </c>
      <c r="K44" s="1">
        <f t="shared" si="14"/>
        <v>100</v>
      </c>
      <c r="L44" s="1">
        <f t="shared" si="22"/>
        <v>90</v>
      </c>
      <c r="M44" s="1" t="str">
        <f t="shared" si="16"/>
        <v>家具用木材</v>
      </c>
      <c r="N44" s="1">
        <f t="shared" si="23"/>
        <v>2</v>
      </c>
      <c r="O44" s="1">
        <f t="shared" si="24"/>
        <v>50047</v>
      </c>
      <c r="P44" s="1" t="str">
        <f t="shared" si="17"/>
        <v>粉铜矿</v>
      </c>
      <c r="Q44" s="1">
        <f t="shared" si="25"/>
        <v>2</v>
      </c>
      <c r="R44" s="1">
        <f t="shared" si="26"/>
        <v>50035</v>
      </c>
      <c r="S44" s="1" t="str">
        <f t="shared" si="18"/>
        <v>干燥的草药</v>
      </c>
      <c r="T44" s="1">
        <f t="shared" si="27"/>
        <v>2</v>
      </c>
      <c r="U44" s="1">
        <f t="shared" si="28"/>
        <v>50189</v>
      </c>
      <c r="V44" s="1" t="str">
        <f t="shared" si="29"/>
        <v>,家具用木材,粉铜矿,干燥的草药</v>
      </c>
      <c r="X44" s="138">
        <f t="shared" ca="1" si="19"/>
        <v>6</v>
      </c>
      <c r="Y44" s="138">
        <f t="shared" ca="1" si="30"/>
        <v>0.01</v>
      </c>
      <c r="Z44" s="1">
        <f t="shared" si="20"/>
        <v>1</v>
      </c>
      <c r="AA44" s="1" t="str">
        <f t="shared" si="31"/>
        <v/>
      </c>
      <c r="AB44" s="1" t="str">
        <f t="shared" si="32"/>
        <v/>
      </c>
      <c r="AC44" s="1">
        <f t="shared" si="33"/>
        <v>30</v>
      </c>
    </row>
    <row r="45" spans="1:29" x14ac:dyDescent="0.2">
      <c r="A45" s="1">
        <f t="shared" si="12"/>
        <v>40043</v>
      </c>
      <c r="B45" s="1">
        <v>43</v>
      </c>
      <c r="C45" s="37" t="s">
        <v>2230</v>
      </c>
      <c r="D45" s="1" t="s">
        <v>2166</v>
      </c>
      <c r="E45" s="1">
        <v>5</v>
      </c>
      <c r="F45" s="1" t="str">
        <f t="shared" ca="1" si="21"/>
        <v>终极职业工资-3%</v>
      </c>
      <c r="G45" s="37" t="s">
        <v>3079</v>
      </c>
      <c r="H45" s="37" t="s">
        <v>3078</v>
      </c>
      <c r="I45" s="1">
        <v>2</v>
      </c>
      <c r="J45" s="1">
        <f t="shared" si="13"/>
        <v>113.13708498984759</v>
      </c>
      <c r="K45" s="1">
        <f t="shared" si="14"/>
        <v>1131</v>
      </c>
      <c r="L45" s="1">
        <f t="shared" si="22"/>
        <v>3436</v>
      </c>
      <c r="M45" s="1" t="str">
        <f t="shared" si="16"/>
        <v>家具用良木材</v>
      </c>
      <c r="N45" s="1">
        <f t="shared" si="23"/>
        <v>3</v>
      </c>
      <c r="O45" s="1">
        <f t="shared" si="24"/>
        <v>50048</v>
      </c>
      <c r="P45" s="1" t="str">
        <f t="shared" si="17"/>
        <v>昆虫躯壳</v>
      </c>
      <c r="Q45" s="1">
        <f t="shared" si="25"/>
        <v>3</v>
      </c>
      <c r="R45" s="1">
        <f t="shared" si="26"/>
        <v>50129</v>
      </c>
      <c r="S45" s="1" t="str">
        <f t="shared" si="18"/>
        <v>冰鸟的羽毛</v>
      </c>
      <c r="T45" s="1">
        <f t="shared" si="27"/>
        <v>3</v>
      </c>
      <c r="U45" s="1">
        <f t="shared" si="28"/>
        <v>50121</v>
      </c>
      <c r="V45" s="1" t="str">
        <f t="shared" si="29"/>
        <v>,家具用良木材,昆虫躯壳,冰鸟的羽毛</v>
      </c>
      <c r="X45" s="138">
        <f t="shared" ca="1" si="19"/>
        <v>7</v>
      </c>
      <c r="Y45" s="138">
        <f t="shared" ca="1" si="30"/>
        <v>0.03</v>
      </c>
      <c r="Z45" s="1">
        <f t="shared" si="20"/>
        <v>1</v>
      </c>
      <c r="AA45" s="1" t="str">
        <f t="shared" si="31"/>
        <v/>
      </c>
      <c r="AB45" s="1" t="str">
        <f t="shared" si="32"/>
        <v/>
      </c>
      <c r="AC45" s="1">
        <f t="shared" si="33"/>
        <v>405</v>
      </c>
    </row>
    <row r="46" spans="1:29" x14ac:dyDescent="0.2">
      <c r="A46" s="1">
        <f t="shared" si="12"/>
        <v>40044</v>
      </c>
      <c r="B46" s="1">
        <v>44</v>
      </c>
      <c r="C46" s="37" t="s">
        <v>2231</v>
      </c>
      <c r="D46" s="1" t="s">
        <v>2167</v>
      </c>
      <c r="E46" s="1">
        <v>10</v>
      </c>
      <c r="F46" s="1" t="str">
        <f t="shared" ca="1" si="21"/>
        <v>终极职业工资-5%</v>
      </c>
      <c r="G46" s="37" t="s">
        <v>3079</v>
      </c>
      <c r="H46" s="37" t="s">
        <v>3078</v>
      </c>
      <c r="I46" s="1">
        <v>3</v>
      </c>
      <c r="J46" s="1">
        <f t="shared" si="13"/>
        <v>467.65371804359694</v>
      </c>
      <c r="K46" s="1">
        <f t="shared" si="14"/>
        <v>4677</v>
      </c>
      <c r="L46" s="1">
        <f t="shared" si="22"/>
        <v>23382</v>
      </c>
      <c r="M46" s="1" t="str">
        <f t="shared" si="16"/>
        <v>家具用高级木材</v>
      </c>
      <c r="N46" s="1">
        <f t="shared" si="23"/>
        <v>4</v>
      </c>
      <c r="O46" s="1">
        <f t="shared" si="24"/>
        <v>50049</v>
      </c>
      <c r="P46" s="1" t="str">
        <f t="shared" si="17"/>
        <v>魅灵魂片</v>
      </c>
      <c r="Q46" s="1">
        <f t="shared" si="25"/>
        <v>4</v>
      </c>
      <c r="R46" s="1">
        <f t="shared" si="26"/>
        <v>50163</v>
      </c>
      <c r="S46" s="1" t="str">
        <f t="shared" si="18"/>
        <v>精灵女王羽翼</v>
      </c>
      <c r="T46" s="1">
        <f t="shared" si="27"/>
        <v>4</v>
      </c>
      <c r="U46" s="1">
        <f t="shared" si="28"/>
        <v>50127</v>
      </c>
      <c r="V46" s="1" t="str">
        <f t="shared" si="29"/>
        <v>,家具用高级木材,魅灵魂片,精灵女王羽翼</v>
      </c>
      <c r="X46" s="138">
        <f t="shared" ca="1" si="19"/>
        <v>7</v>
      </c>
      <c r="Y46" s="138">
        <f t="shared" ca="1" si="30"/>
        <v>0.05</v>
      </c>
      <c r="Z46" s="1">
        <f t="shared" si="20"/>
        <v>1</v>
      </c>
      <c r="AA46" s="1" t="str">
        <f t="shared" si="31"/>
        <v/>
      </c>
      <c r="AB46" s="1" t="str">
        <f t="shared" si="32"/>
        <v/>
      </c>
      <c r="AC46" s="1">
        <f t="shared" si="33"/>
        <v>1500</v>
      </c>
    </row>
    <row r="47" spans="1:29" x14ac:dyDescent="0.2">
      <c r="A47" s="1">
        <f t="shared" si="12"/>
        <v>40045</v>
      </c>
      <c r="B47" s="1">
        <v>45</v>
      </c>
      <c r="C47" s="37" t="s">
        <v>2232</v>
      </c>
      <c r="D47" s="1" t="s">
        <v>2168</v>
      </c>
      <c r="E47" s="1">
        <v>2</v>
      </c>
      <c r="F47" s="1" t="str">
        <f t="shared" ca="1" si="21"/>
        <v>下级职业工资-1%</v>
      </c>
      <c r="G47" s="37" t="s">
        <v>3079</v>
      </c>
      <c r="H47" s="37" t="s">
        <v>3078</v>
      </c>
      <c r="I47" s="1">
        <v>1</v>
      </c>
      <c r="J47" s="1">
        <f t="shared" si="13"/>
        <v>10</v>
      </c>
      <c r="K47" s="1">
        <f t="shared" si="14"/>
        <v>100</v>
      </c>
      <c r="L47" s="1">
        <f t="shared" si="22"/>
        <v>90</v>
      </c>
      <c r="M47" s="1" t="str">
        <f t="shared" si="16"/>
        <v>家具用木材</v>
      </c>
      <c r="N47" s="1">
        <f t="shared" si="23"/>
        <v>2</v>
      </c>
      <c r="O47" s="1">
        <f t="shared" si="24"/>
        <v>50047</v>
      </c>
      <c r="P47" s="1" t="str">
        <f t="shared" si="17"/>
        <v>腐败牙</v>
      </c>
      <c r="Q47" s="1">
        <f t="shared" si="25"/>
        <v>2</v>
      </c>
      <c r="R47" s="1">
        <f t="shared" si="26"/>
        <v>50157</v>
      </c>
      <c r="S47" s="1" t="str">
        <f t="shared" si="18"/>
        <v>树枝</v>
      </c>
      <c r="T47" s="1">
        <f t="shared" si="27"/>
        <v>2</v>
      </c>
      <c r="U47" s="1">
        <f t="shared" si="28"/>
        <v>50045</v>
      </c>
      <c r="V47" s="1" t="str">
        <f t="shared" si="29"/>
        <v>,家具用木材,腐败牙,树枝</v>
      </c>
      <c r="X47" s="138">
        <f t="shared" ca="1" si="19"/>
        <v>5</v>
      </c>
      <c r="Y47" s="138">
        <f t="shared" ca="1" si="30"/>
        <v>0.01</v>
      </c>
      <c r="Z47" s="1">
        <f t="shared" si="20"/>
        <v>1</v>
      </c>
      <c r="AA47" s="1" t="str">
        <f t="shared" si="31"/>
        <v/>
      </c>
      <c r="AB47" s="1" t="str">
        <f t="shared" si="32"/>
        <v/>
      </c>
      <c r="AC47" s="1">
        <f t="shared" si="33"/>
        <v>30</v>
      </c>
    </row>
    <row r="48" spans="1:29" x14ac:dyDescent="0.2">
      <c r="A48" s="1">
        <f t="shared" si="12"/>
        <v>40046</v>
      </c>
      <c r="B48" s="1">
        <v>46</v>
      </c>
      <c r="C48" s="37" t="s">
        <v>2233</v>
      </c>
      <c r="D48" s="1" t="s">
        <v>2169</v>
      </c>
      <c r="E48" s="1">
        <v>5</v>
      </c>
      <c r="F48" s="1" t="str">
        <f t="shared" ca="1" si="21"/>
        <v>下级职业工资-3%</v>
      </c>
      <c r="G48" s="37" t="s">
        <v>3079</v>
      </c>
      <c r="H48" s="37" t="s">
        <v>3078</v>
      </c>
      <c r="I48" s="1">
        <v>2</v>
      </c>
      <c r="J48" s="1">
        <f t="shared" si="13"/>
        <v>113.13708498984759</v>
      </c>
      <c r="K48" s="1">
        <f t="shared" si="14"/>
        <v>1131</v>
      </c>
      <c r="L48" s="1">
        <f t="shared" si="22"/>
        <v>3309</v>
      </c>
      <c r="M48" s="1" t="str">
        <f t="shared" si="16"/>
        <v>家具用良木材</v>
      </c>
      <c r="N48" s="1">
        <f t="shared" si="23"/>
        <v>3</v>
      </c>
      <c r="O48" s="1">
        <f t="shared" si="24"/>
        <v>50048</v>
      </c>
      <c r="P48" s="1" t="str">
        <f t="shared" si="17"/>
        <v>高级树枝</v>
      </c>
      <c r="Q48" s="1">
        <f t="shared" si="25"/>
        <v>3</v>
      </c>
      <c r="R48" s="1">
        <f t="shared" si="26"/>
        <v>50046</v>
      </c>
      <c r="S48" s="1" t="str">
        <f t="shared" si="18"/>
        <v>兽骨</v>
      </c>
      <c r="T48" s="1">
        <f t="shared" si="27"/>
        <v>6</v>
      </c>
      <c r="U48" s="1">
        <f t="shared" si="28"/>
        <v>50078</v>
      </c>
      <c r="V48" s="1" t="str">
        <f t="shared" si="29"/>
        <v>,家具用良木材,高级树枝,兽骨</v>
      </c>
      <c r="X48" s="138">
        <f t="shared" ca="1" si="19"/>
        <v>5</v>
      </c>
      <c r="Y48" s="138">
        <f t="shared" ca="1" si="30"/>
        <v>0.03</v>
      </c>
      <c r="Z48" s="1">
        <f t="shared" si="20"/>
        <v>1</v>
      </c>
      <c r="AA48" s="1" t="str">
        <f t="shared" si="31"/>
        <v/>
      </c>
      <c r="AB48" s="1" t="str">
        <f t="shared" si="32"/>
        <v/>
      </c>
      <c r="AC48" s="1">
        <f t="shared" si="33"/>
        <v>390</v>
      </c>
    </row>
    <row r="49" spans="1:29" x14ac:dyDescent="0.2">
      <c r="A49" s="1">
        <f t="shared" si="12"/>
        <v>40047</v>
      </c>
      <c r="B49" s="1">
        <v>47</v>
      </c>
      <c r="C49" s="37" t="s">
        <v>2234</v>
      </c>
      <c r="D49" s="1" t="s">
        <v>2170</v>
      </c>
      <c r="E49" s="1">
        <v>10</v>
      </c>
      <c r="F49" s="1" t="str">
        <f t="shared" ca="1" si="21"/>
        <v>下级职业工资-5%</v>
      </c>
      <c r="G49" s="37" t="s">
        <v>3079</v>
      </c>
      <c r="H49" s="37" t="s">
        <v>3078</v>
      </c>
      <c r="I49" s="1">
        <v>3</v>
      </c>
      <c r="J49" s="1">
        <f t="shared" si="13"/>
        <v>467.65371804359694</v>
      </c>
      <c r="K49" s="1">
        <f t="shared" si="14"/>
        <v>4677</v>
      </c>
      <c r="L49" s="1">
        <f t="shared" si="22"/>
        <v>23070</v>
      </c>
      <c r="M49" s="1" t="str">
        <f t="shared" si="16"/>
        <v>家具用高级木材</v>
      </c>
      <c r="N49" s="1">
        <f t="shared" si="23"/>
        <v>4</v>
      </c>
      <c r="O49" s="1">
        <f t="shared" si="24"/>
        <v>50049</v>
      </c>
      <c r="P49" s="1" t="str">
        <f t="shared" si="17"/>
        <v>蜥蜴皮革</v>
      </c>
      <c r="Q49" s="1">
        <f t="shared" si="25"/>
        <v>6</v>
      </c>
      <c r="R49" s="1">
        <f t="shared" si="26"/>
        <v>50104</v>
      </c>
      <c r="S49" s="1" t="str">
        <f t="shared" si="18"/>
        <v>天使魂片</v>
      </c>
      <c r="T49" s="1">
        <f t="shared" si="27"/>
        <v>4</v>
      </c>
      <c r="U49" s="1">
        <f t="shared" si="28"/>
        <v>50164</v>
      </c>
      <c r="V49" s="1" t="str">
        <f t="shared" si="29"/>
        <v>,家具用高级木材,蜥蜴皮革,天使魂片</v>
      </c>
      <c r="X49" s="138">
        <f t="shared" ca="1" si="19"/>
        <v>5</v>
      </c>
      <c r="Y49" s="138">
        <f t="shared" ca="1" si="30"/>
        <v>0.05</v>
      </c>
      <c r="Z49" s="1">
        <f t="shared" si="20"/>
        <v>1</v>
      </c>
      <c r="AA49" s="1" t="str">
        <f t="shared" si="31"/>
        <v/>
      </c>
      <c r="AB49" s="1" t="str">
        <f t="shared" si="32"/>
        <v/>
      </c>
      <c r="AC49" s="1">
        <f t="shared" si="33"/>
        <v>1480</v>
      </c>
    </row>
    <row r="50" spans="1:29" x14ac:dyDescent="0.2">
      <c r="A50" s="1">
        <f t="shared" si="12"/>
        <v>40048</v>
      </c>
      <c r="B50" s="1">
        <v>48</v>
      </c>
      <c r="C50" s="37" t="s">
        <v>2235</v>
      </c>
      <c r="D50" s="1" t="s">
        <v>2171</v>
      </c>
      <c r="E50" s="1">
        <v>2</v>
      </c>
      <c r="F50" s="1" t="str">
        <f t="shared" ca="1" si="21"/>
        <v>上级职业工资-1%</v>
      </c>
      <c r="G50" s="37" t="s">
        <v>3079</v>
      </c>
      <c r="H50" s="37" t="s">
        <v>3078</v>
      </c>
      <c r="I50" s="1">
        <v>1</v>
      </c>
      <c r="J50" s="1">
        <f t="shared" si="13"/>
        <v>10</v>
      </c>
      <c r="K50" s="1">
        <f t="shared" si="14"/>
        <v>100</v>
      </c>
      <c r="L50" s="1">
        <f t="shared" si="22"/>
        <v>90</v>
      </c>
      <c r="M50" s="1" t="str">
        <f t="shared" si="16"/>
        <v>家具用木材</v>
      </c>
      <c r="N50" s="1">
        <f t="shared" si="23"/>
        <v>2</v>
      </c>
      <c r="O50" s="1">
        <f t="shared" si="24"/>
        <v>50047</v>
      </c>
      <c r="P50" s="1" t="str">
        <f t="shared" si="17"/>
        <v>腐败牙</v>
      </c>
      <c r="Q50" s="1">
        <f t="shared" si="25"/>
        <v>2</v>
      </c>
      <c r="R50" s="1">
        <f t="shared" si="26"/>
        <v>50157</v>
      </c>
      <c r="S50" s="1" t="str">
        <f t="shared" si="18"/>
        <v>矿石</v>
      </c>
      <c r="T50" s="1">
        <f t="shared" si="27"/>
        <v>2</v>
      </c>
      <c r="U50" s="1">
        <f t="shared" si="28"/>
        <v>50015</v>
      </c>
      <c r="V50" s="1" t="str">
        <f t="shared" si="29"/>
        <v>,家具用木材,腐败牙,矿石</v>
      </c>
      <c r="X50" s="138">
        <f t="shared" ca="1" si="19"/>
        <v>6</v>
      </c>
      <c r="Y50" s="138">
        <f t="shared" ca="1" si="30"/>
        <v>0.01</v>
      </c>
      <c r="Z50" s="1">
        <f t="shared" si="20"/>
        <v>1</v>
      </c>
      <c r="AA50" s="1" t="str">
        <f t="shared" si="31"/>
        <v/>
      </c>
      <c r="AB50" s="1" t="str">
        <f t="shared" si="32"/>
        <v/>
      </c>
      <c r="AC50" s="1">
        <f t="shared" si="33"/>
        <v>30</v>
      </c>
    </row>
    <row r="51" spans="1:29" x14ac:dyDescent="0.2">
      <c r="A51" s="1">
        <f t="shared" si="12"/>
        <v>40049</v>
      </c>
      <c r="B51" s="1">
        <v>49</v>
      </c>
      <c r="C51" s="37" t="s">
        <v>2236</v>
      </c>
      <c r="D51" s="1" t="s">
        <v>2172</v>
      </c>
      <c r="E51" s="1">
        <v>5</v>
      </c>
      <c r="F51" s="1" t="str">
        <f t="shared" ca="1" si="21"/>
        <v>终极职业工资-3%</v>
      </c>
      <c r="G51" s="37" t="s">
        <v>3079</v>
      </c>
      <c r="H51" s="37" t="s">
        <v>3078</v>
      </c>
      <c r="I51" s="1">
        <v>2</v>
      </c>
      <c r="J51" s="1">
        <f t="shared" si="13"/>
        <v>113.13708498984759</v>
      </c>
      <c r="K51" s="1">
        <f t="shared" si="14"/>
        <v>1131</v>
      </c>
      <c r="L51" s="1">
        <f t="shared" si="22"/>
        <v>3436</v>
      </c>
      <c r="M51" s="1" t="str">
        <f t="shared" si="16"/>
        <v>家具用良木材</v>
      </c>
      <c r="N51" s="1">
        <f t="shared" si="23"/>
        <v>3</v>
      </c>
      <c r="O51" s="1">
        <f t="shared" si="24"/>
        <v>50048</v>
      </c>
      <c r="P51" s="1" t="str">
        <f t="shared" si="17"/>
        <v>黑晶石</v>
      </c>
      <c r="Q51" s="1">
        <f t="shared" si="25"/>
        <v>3</v>
      </c>
      <c r="R51" s="1">
        <f t="shared" si="26"/>
        <v>50027</v>
      </c>
      <c r="S51" s="1" t="str">
        <f t="shared" si="18"/>
        <v>蝙蝠羽翼</v>
      </c>
      <c r="T51" s="1">
        <f t="shared" si="27"/>
        <v>3</v>
      </c>
      <c r="U51" s="1">
        <f t="shared" si="28"/>
        <v>50124</v>
      </c>
      <c r="V51" s="1" t="str">
        <f t="shared" si="29"/>
        <v>,家具用良木材,黑晶石,蝙蝠羽翼</v>
      </c>
      <c r="X51" s="138">
        <f t="shared" ca="1" si="19"/>
        <v>7</v>
      </c>
      <c r="Y51" s="138">
        <f t="shared" ca="1" si="30"/>
        <v>0.03</v>
      </c>
      <c r="Z51" s="1">
        <f t="shared" si="20"/>
        <v>1</v>
      </c>
      <c r="AA51" s="1" t="str">
        <f t="shared" si="31"/>
        <v/>
      </c>
      <c r="AB51" s="1" t="str">
        <f t="shared" si="32"/>
        <v/>
      </c>
      <c r="AC51" s="1">
        <f t="shared" si="33"/>
        <v>405</v>
      </c>
    </row>
    <row r="52" spans="1:29" x14ac:dyDescent="0.2">
      <c r="A52" s="1">
        <f t="shared" si="12"/>
        <v>40050</v>
      </c>
      <c r="B52" s="1">
        <v>50</v>
      </c>
      <c r="C52" s="37" t="s">
        <v>2237</v>
      </c>
      <c r="D52" s="1" t="s">
        <v>2173</v>
      </c>
      <c r="E52" s="1">
        <v>10</v>
      </c>
      <c r="F52" s="1" t="str">
        <f t="shared" ca="1" si="21"/>
        <v>终极职业工资-5%</v>
      </c>
      <c r="G52" s="37" t="s">
        <v>3079</v>
      </c>
      <c r="H52" s="37" t="s">
        <v>3078</v>
      </c>
      <c r="I52" s="1">
        <v>3</v>
      </c>
      <c r="J52" s="1">
        <f t="shared" si="13"/>
        <v>467.65371804359694</v>
      </c>
      <c r="K52" s="1">
        <f t="shared" si="14"/>
        <v>4677</v>
      </c>
      <c r="L52" s="1">
        <f t="shared" si="22"/>
        <v>22759</v>
      </c>
      <c r="M52" s="1" t="str">
        <f t="shared" si="16"/>
        <v>家具用高级木材</v>
      </c>
      <c r="N52" s="1">
        <f t="shared" si="23"/>
        <v>4</v>
      </c>
      <c r="O52" s="1">
        <f t="shared" si="24"/>
        <v>50049</v>
      </c>
      <c r="P52" s="1" t="str">
        <f t="shared" si="17"/>
        <v>雷兽皮革</v>
      </c>
      <c r="Q52" s="1">
        <f t="shared" si="25"/>
        <v>6</v>
      </c>
      <c r="R52" s="1">
        <f t="shared" si="26"/>
        <v>50107</v>
      </c>
      <c r="S52" s="1" t="str">
        <f t="shared" si="18"/>
        <v>水兽皮革</v>
      </c>
      <c r="T52" s="1">
        <f t="shared" si="27"/>
        <v>6</v>
      </c>
      <c r="U52" s="1">
        <f t="shared" si="28"/>
        <v>50105</v>
      </c>
      <c r="V52" s="1" t="str">
        <f t="shared" si="29"/>
        <v>,家具用高级木材,雷兽皮革,水兽皮革</v>
      </c>
      <c r="X52" s="138">
        <f t="shared" ca="1" si="19"/>
        <v>7</v>
      </c>
      <c r="Y52" s="138">
        <f t="shared" ca="1" si="30"/>
        <v>0.05</v>
      </c>
      <c r="Z52" s="1">
        <f t="shared" si="20"/>
        <v>1</v>
      </c>
      <c r="AA52" s="1" t="str">
        <f t="shared" si="31"/>
        <v/>
      </c>
      <c r="AB52" s="1" t="str">
        <f t="shared" si="32"/>
        <v/>
      </c>
      <c r="AC52" s="1">
        <f t="shared" si="33"/>
        <v>1460</v>
      </c>
    </row>
    <row r="53" spans="1:29" x14ac:dyDescent="0.2">
      <c r="A53" s="1">
        <f t="shared" si="12"/>
        <v>40051</v>
      </c>
      <c r="B53" s="1">
        <v>51</v>
      </c>
      <c r="C53" s="37" t="s">
        <v>2240</v>
      </c>
      <c r="D53" s="1" t="s">
        <v>2249</v>
      </c>
      <c r="E53" s="1">
        <v>1</v>
      </c>
      <c r="F53" s="1" t="str">
        <f t="shared" ca="1" si="21"/>
        <v>植物出售价格+1%</v>
      </c>
      <c r="G53" s="37" t="s">
        <v>3079</v>
      </c>
      <c r="H53" s="37" t="s">
        <v>2396</v>
      </c>
      <c r="I53" s="1">
        <v>1</v>
      </c>
      <c r="J53" s="1">
        <f t="shared" si="13"/>
        <v>10</v>
      </c>
      <c r="K53" s="1">
        <f t="shared" si="14"/>
        <v>100</v>
      </c>
      <c r="L53" s="1">
        <f t="shared" si="22"/>
        <v>90</v>
      </c>
      <c r="M53" s="1" t="str">
        <f t="shared" si="16"/>
        <v>家具用木材</v>
      </c>
      <c r="N53" s="1">
        <f t="shared" si="23"/>
        <v>2</v>
      </c>
      <c r="O53" s="1">
        <f t="shared" si="24"/>
        <v>50047</v>
      </c>
      <c r="P53" s="1" t="str">
        <f t="shared" si="17"/>
        <v>新鲜的泥巴</v>
      </c>
      <c r="Q53" s="1">
        <f t="shared" si="25"/>
        <v>2</v>
      </c>
      <c r="R53" s="1">
        <f t="shared" si="26"/>
        <v>50013</v>
      </c>
      <c r="S53" s="1" t="str">
        <f t="shared" si="18"/>
        <v>粉铜矿</v>
      </c>
      <c r="T53" s="1">
        <f t="shared" si="27"/>
        <v>2</v>
      </c>
      <c r="U53" s="1">
        <f t="shared" si="28"/>
        <v>50035</v>
      </c>
      <c r="V53" s="1" t="str">
        <f t="shared" si="29"/>
        <v>,家具用木材,新鲜的泥巴,粉铜矿</v>
      </c>
      <c r="X53" s="138">
        <f t="shared" ca="1" si="19"/>
        <v>9</v>
      </c>
      <c r="Y53" s="138">
        <f t="shared" ca="1" si="30"/>
        <v>0.01</v>
      </c>
      <c r="Z53" s="1">
        <f t="shared" si="20"/>
        <v>4</v>
      </c>
      <c r="AA53" s="1" t="str">
        <f t="shared" si="31"/>
        <v/>
      </c>
      <c r="AB53" s="1" t="str">
        <f t="shared" si="32"/>
        <v/>
      </c>
      <c r="AC53" s="1">
        <f t="shared" si="33"/>
        <v>30</v>
      </c>
    </row>
    <row r="54" spans="1:29" x14ac:dyDescent="0.2">
      <c r="A54" s="1">
        <f t="shared" si="12"/>
        <v>40052</v>
      </c>
      <c r="B54" s="1">
        <v>52</v>
      </c>
      <c r="C54" s="37" t="s">
        <v>2241</v>
      </c>
      <c r="D54" s="1" t="s">
        <v>2250</v>
      </c>
      <c r="E54" s="1">
        <v>5</v>
      </c>
      <c r="F54" s="1" t="str">
        <f t="shared" ca="1" si="21"/>
        <v>器官出售价格+3%</v>
      </c>
      <c r="G54" s="37" t="s">
        <v>3079</v>
      </c>
      <c r="H54" s="37" t="s">
        <v>2396</v>
      </c>
      <c r="I54" s="1">
        <v>2</v>
      </c>
      <c r="J54" s="1">
        <f t="shared" si="13"/>
        <v>113.13708498984759</v>
      </c>
      <c r="K54" s="1">
        <f t="shared" si="14"/>
        <v>1131</v>
      </c>
      <c r="L54" s="1">
        <f t="shared" si="22"/>
        <v>3181</v>
      </c>
      <c r="M54" s="1" t="str">
        <f t="shared" si="16"/>
        <v>家具用良木材</v>
      </c>
      <c r="N54" s="1">
        <f t="shared" si="23"/>
        <v>3</v>
      </c>
      <c r="O54" s="1">
        <f t="shared" si="24"/>
        <v>50048</v>
      </c>
      <c r="P54" s="1" t="str">
        <f t="shared" si="17"/>
        <v>鬼爪</v>
      </c>
      <c r="Q54" s="1">
        <f t="shared" si="25"/>
        <v>6</v>
      </c>
      <c r="R54" s="1">
        <f t="shared" si="26"/>
        <v>50135</v>
      </c>
      <c r="S54" s="1" t="str">
        <f t="shared" si="18"/>
        <v>奇特树的茎</v>
      </c>
      <c r="T54" s="1">
        <f t="shared" si="27"/>
        <v>6</v>
      </c>
      <c r="U54" s="1">
        <f t="shared" si="28"/>
        <v>50065</v>
      </c>
      <c r="V54" s="1" t="str">
        <f t="shared" si="29"/>
        <v>,家具用良木材,鬼爪,奇特树的茎</v>
      </c>
      <c r="X54" s="138">
        <f t="shared" ca="1" si="19"/>
        <v>10</v>
      </c>
      <c r="Y54" s="138">
        <f t="shared" ca="1" si="30"/>
        <v>0.03</v>
      </c>
      <c r="Z54" s="1">
        <f t="shared" si="20"/>
        <v>4</v>
      </c>
      <c r="AA54" s="1" t="str">
        <f t="shared" si="31"/>
        <v/>
      </c>
      <c r="AB54" s="1" t="str">
        <f t="shared" si="32"/>
        <v/>
      </c>
      <c r="AC54" s="1">
        <f t="shared" si="33"/>
        <v>375</v>
      </c>
    </row>
    <row r="55" spans="1:29" x14ac:dyDescent="0.2">
      <c r="A55" s="1">
        <f t="shared" si="12"/>
        <v>40053</v>
      </c>
      <c r="B55" s="1">
        <v>53</v>
      </c>
      <c r="C55" s="37" t="s">
        <v>2242</v>
      </c>
      <c r="D55" s="1" t="s">
        <v>2251</v>
      </c>
      <c r="E55" s="1">
        <v>10</v>
      </c>
      <c r="F55" s="1" t="str">
        <f t="shared" ca="1" si="21"/>
        <v>矿石出售价格+5%</v>
      </c>
      <c r="G55" s="37" t="s">
        <v>3079</v>
      </c>
      <c r="H55" s="37" t="s">
        <v>2396</v>
      </c>
      <c r="I55" s="1">
        <v>3</v>
      </c>
      <c r="J55" s="1">
        <f t="shared" si="13"/>
        <v>467.65371804359694</v>
      </c>
      <c r="K55" s="1">
        <f t="shared" si="14"/>
        <v>4677</v>
      </c>
      <c r="L55" s="1">
        <f t="shared" si="22"/>
        <v>23382</v>
      </c>
      <c r="M55" s="1" t="str">
        <f t="shared" si="16"/>
        <v>家具用高级木材</v>
      </c>
      <c r="N55" s="1">
        <f t="shared" si="23"/>
        <v>4</v>
      </c>
      <c r="O55" s="1">
        <f t="shared" si="24"/>
        <v>50049</v>
      </c>
      <c r="P55" s="1" t="str">
        <f t="shared" si="17"/>
        <v>大型昆虫躯壳</v>
      </c>
      <c r="Q55" s="1">
        <f t="shared" si="25"/>
        <v>4</v>
      </c>
      <c r="R55" s="1">
        <f t="shared" si="26"/>
        <v>50130</v>
      </c>
      <c r="S55" s="1" t="str">
        <f t="shared" si="18"/>
        <v>黄色的水晶</v>
      </c>
      <c r="T55" s="1">
        <f t="shared" si="27"/>
        <v>4</v>
      </c>
      <c r="U55" s="1">
        <f t="shared" si="28"/>
        <v>50179</v>
      </c>
      <c r="V55" s="1" t="str">
        <f t="shared" si="29"/>
        <v>,家具用高级木材,大型昆虫躯壳,黄色的水晶</v>
      </c>
      <c r="X55" s="138">
        <f t="shared" ca="1" si="19"/>
        <v>8</v>
      </c>
      <c r="Y55" s="138">
        <f t="shared" ca="1" si="30"/>
        <v>0.05</v>
      </c>
      <c r="Z55" s="1">
        <f t="shared" si="20"/>
        <v>4</v>
      </c>
      <c r="AA55" s="1" t="str">
        <f t="shared" si="31"/>
        <v/>
      </c>
      <c r="AB55" s="1" t="str">
        <f t="shared" si="32"/>
        <v/>
      </c>
      <c r="AC55" s="1">
        <f t="shared" si="33"/>
        <v>1500</v>
      </c>
    </row>
    <row r="56" spans="1:29" x14ac:dyDescent="0.2">
      <c r="A56" s="1">
        <f t="shared" si="12"/>
        <v>40054</v>
      </c>
      <c r="B56" s="1">
        <v>54</v>
      </c>
      <c r="C56" s="37" t="s">
        <v>2243</v>
      </c>
      <c r="D56" s="1" t="s">
        <v>2252</v>
      </c>
      <c r="E56" s="1">
        <v>1</v>
      </c>
      <c r="F56" s="1" t="str">
        <f t="shared" ca="1" si="21"/>
        <v>器官出售价格+1%</v>
      </c>
      <c r="G56" s="37" t="s">
        <v>3079</v>
      </c>
      <c r="H56" s="37" t="s">
        <v>2396</v>
      </c>
      <c r="I56" s="1">
        <v>1</v>
      </c>
      <c r="J56" s="1">
        <f t="shared" si="13"/>
        <v>10</v>
      </c>
      <c r="K56" s="1">
        <f t="shared" si="14"/>
        <v>100</v>
      </c>
      <c r="L56" s="1">
        <f t="shared" si="22"/>
        <v>90</v>
      </c>
      <c r="M56" s="1" t="str">
        <f t="shared" si="16"/>
        <v>家具用木材</v>
      </c>
      <c r="N56" s="1">
        <f t="shared" si="23"/>
        <v>2</v>
      </c>
      <c r="O56" s="1">
        <f t="shared" si="24"/>
        <v>50047</v>
      </c>
      <c r="P56" s="1" t="str">
        <f t="shared" si="17"/>
        <v>干燥的草药</v>
      </c>
      <c r="Q56" s="1">
        <f t="shared" si="25"/>
        <v>2</v>
      </c>
      <c r="R56" s="1">
        <f t="shared" si="26"/>
        <v>50189</v>
      </c>
      <c r="S56" s="1" t="str">
        <f t="shared" si="18"/>
        <v>腐败爪</v>
      </c>
      <c r="T56" s="1">
        <f t="shared" si="27"/>
        <v>2</v>
      </c>
      <c r="U56" s="1">
        <f t="shared" si="28"/>
        <v>50145</v>
      </c>
      <c r="V56" s="1" t="str">
        <f t="shared" si="29"/>
        <v>,家具用木材,干燥的草药,腐败爪</v>
      </c>
      <c r="X56" s="138">
        <f t="shared" ca="1" si="19"/>
        <v>10</v>
      </c>
      <c r="Y56" s="138">
        <f t="shared" ca="1" si="30"/>
        <v>0.01</v>
      </c>
      <c r="Z56" s="1">
        <f t="shared" si="20"/>
        <v>4</v>
      </c>
      <c r="AA56" s="1" t="str">
        <f t="shared" si="31"/>
        <v/>
      </c>
      <c r="AB56" s="1" t="str">
        <f t="shared" si="32"/>
        <v/>
      </c>
      <c r="AC56" s="1">
        <f t="shared" si="33"/>
        <v>30</v>
      </c>
    </row>
    <row r="57" spans="1:29" x14ac:dyDescent="0.2">
      <c r="A57" s="1">
        <f t="shared" si="12"/>
        <v>40055</v>
      </c>
      <c r="B57" s="1">
        <v>55</v>
      </c>
      <c r="C57" s="37" t="s">
        <v>2244</v>
      </c>
      <c r="D57" s="1" t="s">
        <v>2253</v>
      </c>
      <c r="E57" s="1">
        <v>5</v>
      </c>
      <c r="F57" s="1" t="str">
        <f t="shared" ca="1" si="21"/>
        <v>器官出售价格+3%</v>
      </c>
      <c r="G57" s="37" t="s">
        <v>3079</v>
      </c>
      <c r="H57" s="37" t="s">
        <v>2396</v>
      </c>
      <c r="I57" s="1">
        <v>2</v>
      </c>
      <c r="J57" s="1">
        <f t="shared" si="13"/>
        <v>113.13708498984759</v>
      </c>
      <c r="K57" s="1">
        <f t="shared" si="14"/>
        <v>1131</v>
      </c>
      <c r="L57" s="1">
        <f t="shared" si="22"/>
        <v>3181</v>
      </c>
      <c r="M57" s="1" t="str">
        <f t="shared" si="16"/>
        <v>家具用良木材</v>
      </c>
      <c r="N57" s="1">
        <f t="shared" si="23"/>
        <v>3</v>
      </c>
      <c r="O57" s="1">
        <f t="shared" si="24"/>
        <v>50048</v>
      </c>
      <c r="P57" s="1" t="str">
        <f t="shared" si="17"/>
        <v>蝙蝠牙</v>
      </c>
      <c r="Q57" s="1">
        <f t="shared" si="25"/>
        <v>6</v>
      </c>
      <c r="R57" s="1">
        <f t="shared" si="26"/>
        <v>50152</v>
      </c>
      <c r="S57" s="1" t="str">
        <f t="shared" si="18"/>
        <v>雷兽牙</v>
      </c>
      <c r="T57" s="1">
        <f t="shared" si="27"/>
        <v>6</v>
      </c>
      <c r="U57" s="1">
        <f t="shared" si="28"/>
        <v>50149</v>
      </c>
      <c r="V57" s="1" t="str">
        <f t="shared" si="29"/>
        <v>,家具用良木材,蝙蝠牙,雷兽牙</v>
      </c>
      <c r="X57" s="138">
        <f t="shared" ca="1" si="19"/>
        <v>10</v>
      </c>
      <c r="Y57" s="138">
        <f t="shared" ca="1" si="30"/>
        <v>0.03</v>
      </c>
      <c r="Z57" s="1">
        <f t="shared" si="20"/>
        <v>4</v>
      </c>
      <c r="AA57" s="1" t="str">
        <f t="shared" si="31"/>
        <v/>
      </c>
      <c r="AB57" s="1" t="str">
        <f t="shared" si="32"/>
        <v/>
      </c>
      <c r="AC57" s="1">
        <f t="shared" si="33"/>
        <v>375</v>
      </c>
    </row>
    <row r="58" spans="1:29" x14ac:dyDescent="0.2">
      <c r="A58" s="1">
        <f t="shared" si="12"/>
        <v>40056</v>
      </c>
      <c r="B58" s="1">
        <v>56</v>
      </c>
      <c r="C58" s="37" t="s">
        <v>2245</v>
      </c>
      <c r="D58" s="1" t="s">
        <v>2254</v>
      </c>
      <c r="E58" s="1">
        <v>10</v>
      </c>
      <c r="F58" s="1" t="str">
        <f t="shared" ca="1" si="21"/>
        <v>矿石出售价格+5%</v>
      </c>
      <c r="G58" s="37" t="s">
        <v>3079</v>
      </c>
      <c r="H58" s="37" t="s">
        <v>2396</v>
      </c>
      <c r="I58" s="1">
        <v>3</v>
      </c>
      <c r="J58" s="1">
        <f t="shared" si="13"/>
        <v>467.65371804359694</v>
      </c>
      <c r="K58" s="1">
        <f t="shared" si="14"/>
        <v>4677</v>
      </c>
      <c r="L58" s="1">
        <f t="shared" si="22"/>
        <v>23382</v>
      </c>
      <c r="M58" s="1" t="str">
        <f t="shared" si="16"/>
        <v>家具用高级木材</v>
      </c>
      <c r="N58" s="1">
        <f t="shared" si="23"/>
        <v>4</v>
      </c>
      <c r="O58" s="1">
        <f t="shared" si="24"/>
        <v>50049</v>
      </c>
      <c r="P58" s="1" t="str">
        <f t="shared" si="17"/>
        <v>魅灵魂片</v>
      </c>
      <c r="Q58" s="1">
        <f t="shared" si="25"/>
        <v>4</v>
      </c>
      <c r="R58" s="1">
        <f t="shared" si="26"/>
        <v>50163</v>
      </c>
      <c r="S58" s="1" t="str">
        <f t="shared" si="18"/>
        <v>睡魔魂片</v>
      </c>
      <c r="T58" s="1">
        <f t="shared" si="27"/>
        <v>4</v>
      </c>
      <c r="U58" s="1">
        <f t="shared" si="28"/>
        <v>50165</v>
      </c>
      <c r="V58" s="1" t="str">
        <f t="shared" si="29"/>
        <v>,家具用高级木材,魅灵魂片,睡魔魂片</v>
      </c>
      <c r="X58" s="138">
        <f t="shared" ca="1" si="19"/>
        <v>8</v>
      </c>
      <c r="Y58" s="138">
        <f t="shared" ca="1" si="30"/>
        <v>0.05</v>
      </c>
      <c r="Z58" s="1">
        <f t="shared" si="20"/>
        <v>4</v>
      </c>
      <c r="AA58" s="1" t="str">
        <f t="shared" si="31"/>
        <v/>
      </c>
      <c r="AB58" s="1" t="str">
        <f t="shared" si="32"/>
        <v/>
      </c>
      <c r="AC58" s="1">
        <f t="shared" si="33"/>
        <v>1500</v>
      </c>
    </row>
    <row r="59" spans="1:29" x14ac:dyDescent="0.2">
      <c r="A59" s="1">
        <f t="shared" si="12"/>
        <v>40057</v>
      </c>
      <c r="B59" s="1">
        <v>57</v>
      </c>
      <c r="C59" s="37" t="s">
        <v>2246</v>
      </c>
      <c r="D59" s="1" t="s">
        <v>2255</v>
      </c>
      <c r="E59" s="1">
        <v>1</v>
      </c>
      <c r="F59" s="1" t="str">
        <f t="shared" ca="1" si="21"/>
        <v>植物出售价格+1%</v>
      </c>
      <c r="G59" s="37" t="s">
        <v>3079</v>
      </c>
      <c r="H59" s="37" t="s">
        <v>2396</v>
      </c>
      <c r="I59" s="1">
        <v>1</v>
      </c>
      <c r="J59" s="1">
        <f t="shared" si="13"/>
        <v>10</v>
      </c>
      <c r="K59" s="1">
        <f t="shared" si="14"/>
        <v>100</v>
      </c>
      <c r="L59" s="1">
        <f t="shared" si="22"/>
        <v>90</v>
      </c>
      <c r="M59" s="1" t="str">
        <f t="shared" si="16"/>
        <v>家具用木材</v>
      </c>
      <c r="N59" s="1">
        <f t="shared" si="23"/>
        <v>2</v>
      </c>
      <c r="O59" s="1">
        <f t="shared" si="24"/>
        <v>50047</v>
      </c>
      <c r="P59" s="1" t="str">
        <f t="shared" si="17"/>
        <v>粉铜矿</v>
      </c>
      <c r="Q59" s="1">
        <f t="shared" si="25"/>
        <v>2</v>
      </c>
      <c r="R59" s="1">
        <f t="shared" si="26"/>
        <v>50035</v>
      </c>
      <c r="S59" s="1" t="str">
        <f t="shared" si="18"/>
        <v>女战士的秘药</v>
      </c>
      <c r="T59" s="1">
        <f t="shared" si="27"/>
        <v>2</v>
      </c>
      <c r="U59" s="1">
        <f t="shared" si="28"/>
        <v>50168</v>
      </c>
      <c r="V59" s="1" t="str">
        <f t="shared" si="29"/>
        <v>,家具用木材,粉铜矿,女战士的秘药</v>
      </c>
      <c r="X59" s="138">
        <f t="shared" ca="1" si="19"/>
        <v>9</v>
      </c>
      <c r="Y59" s="138">
        <f t="shared" ca="1" si="30"/>
        <v>0.01</v>
      </c>
      <c r="Z59" s="1">
        <f t="shared" si="20"/>
        <v>4</v>
      </c>
      <c r="AA59" s="1" t="str">
        <f t="shared" si="31"/>
        <v/>
      </c>
      <c r="AB59" s="1" t="str">
        <f t="shared" si="32"/>
        <v/>
      </c>
      <c r="AC59" s="1">
        <f t="shared" si="33"/>
        <v>30</v>
      </c>
    </row>
    <row r="60" spans="1:29" x14ac:dyDescent="0.2">
      <c r="A60" s="1">
        <f t="shared" si="12"/>
        <v>40058</v>
      </c>
      <c r="B60" s="1">
        <v>58</v>
      </c>
      <c r="C60" s="37" t="s">
        <v>2247</v>
      </c>
      <c r="D60" s="1" t="s">
        <v>2256</v>
      </c>
      <c r="E60" s="1">
        <v>5</v>
      </c>
      <c r="F60" s="1" t="str">
        <f t="shared" ca="1" si="21"/>
        <v>矿石出售价格+3%</v>
      </c>
      <c r="G60" s="37" t="s">
        <v>3079</v>
      </c>
      <c r="H60" s="37" t="s">
        <v>2396</v>
      </c>
      <c r="I60" s="1">
        <v>2</v>
      </c>
      <c r="J60" s="1">
        <f t="shared" si="13"/>
        <v>113.13708498984759</v>
      </c>
      <c r="K60" s="1">
        <f t="shared" si="14"/>
        <v>1131</v>
      </c>
      <c r="L60" s="1">
        <f t="shared" si="22"/>
        <v>3309</v>
      </c>
      <c r="M60" s="1" t="str">
        <f t="shared" si="16"/>
        <v>家具用良木材</v>
      </c>
      <c r="N60" s="1">
        <f t="shared" si="23"/>
        <v>3</v>
      </c>
      <c r="O60" s="1">
        <f t="shared" si="24"/>
        <v>50048</v>
      </c>
      <c r="P60" s="1" t="str">
        <f t="shared" si="17"/>
        <v>狐炎兽毛皮</v>
      </c>
      <c r="Q60" s="1">
        <f t="shared" si="25"/>
        <v>3</v>
      </c>
      <c r="R60" s="1">
        <f t="shared" si="26"/>
        <v>50115</v>
      </c>
      <c r="S60" s="1" t="str">
        <f t="shared" si="18"/>
        <v>人狼爪</v>
      </c>
      <c r="T60" s="1">
        <f t="shared" si="27"/>
        <v>6</v>
      </c>
      <c r="U60" s="1">
        <f t="shared" si="28"/>
        <v>50136</v>
      </c>
      <c r="V60" s="1" t="str">
        <f t="shared" si="29"/>
        <v>,家具用良木材,狐炎兽毛皮,人狼爪</v>
      </c>
      <c r="X60" s="138">
        <f t="shared" ca="1" si="19"/>
        <v>8</v>
      </c>
      <c r="Y60" s="138">
        <f t="shared" ca="1" si="30"/>
        <v>0.03</v>
      </c>
      <c r="Z60" s="1">
        <f t="shared" si="20"/>
        <v>4</v>
      </c>
      <c r="AA60" s="1" t="str">
        <f t="shared" si="31"/>
        <v/>
      </c>
      <c r="AB60" s="1" t="str">
        <f t="shared" si="32"/>
        <v/>
      </c>
      <c r="AC60" s="1">
        <f t="shared" si="33"/>
        <v>390</v>
      </c>
    </row>
    <row r="61" spans="1:29" x14ac:dyDescent="0.2">
      <c r="A61" s="1">
        <f t="shared" si="12"/>
        <v>40059</v>
      </c>
      <c r="B61" s="1">
        <v>59</v>
      </c>
      <c r="C61" s="37" t="s">
        <v>2248</v>
      </c>
      <c r="D61" s="1" t="s">
        <v>2257</v>
      </c>
      <c r="E61" s="1">
        <v>10</v>
      </c>
      <c r="F61" s="1" t="str">
        <f t="shared" ca="1" si="21"/>
        <v>植物出售价格+5%</v>
      </c>
      <c r="G61" s="37" t="s">
        <v>3079</v>
      </c>
      <c r="H61" s="37" t="s">
        <v>2396</v>
      </c>
      <c r="I61" s="1">
        <v>3</v>
      </c>
      <c r="J61" s="1">
        <f t="shared" si="13"/>
        <v>467.65371804359694</v>
      </c>
      <c r="K61" s="1">
        <f t="shared" si="14"/>
        <v>4677</v>
      </c>
      <c r="L61" s="1">
        <f t="shared" si="22"/>
        <v>23382</v>
      </c>
      <c r="M61" s="1" t="str">
        <f t="shared" si="16"/>
        <v>家具用高级木材</v>
      </c>
      <c r="N61" s="1">
        <f t="shared" si="23"/>
        <v>4</v>
      </c>
      <c r="O61" s="1">
        <f t="shared" si="24"/>
        <v>50049</v>
      </c>
      <c r="P61" s="1" t="str">
        <f t="shared" si="17"/>
        <v>高级黑铜矿</v>
      </c>
      <c r="Q61" s="1">
        <f t="shared" si="25"/>
        <v>4</v>
      </c>
      <c r="R61" s="1">
        <f t="shared" si="26"/>
        <v>50033</v>
      </c>
      <c r="S61" s="1" t="str">
        <f t="shared" si="18"/>
        <v>桃色粉铜矿</v>
      </c>
      <c r="T61" s="1">
        <f t="shared" si="27"/>
        <v>4</v>
      </c>
      <c r="U61" s="1">
        <f t="shared" si="28"/>
        <v>50037</v>
      </c>
      <c r="V61" s="1" t="str">
        <f t="shared" si="29"/>
        <v>,家具用高级木材,高级黑铜矿,桃色粉铜矿</v>
      </c>
      <c r="X61" s="138">
        <f t="shared" ca="1" si="19"/>
        <v>9</v>
      </c>
      <c r="Y61" s="138">
        <f t="shared" ca="1" si="30"/>
        <v>0.05</v>
      </c>
      <c r="Z61" s="1">
        <f t="shared" si="20"/>
        <v>4</v>
      </c>
      <c r="AA61" s="1" t="str">
        <f t="shared" si="31"/>
        <v/>
      </c>
      <c r="AB61" s="1" t="str">
        <f t="shared" si="32"/>
        <v/>
      </c>
      <c r="AC61" s="1">
        <f t="shared" si="33"/>
        <v>1500</v>
      </c>
    </row>
    <row r="62" spans="1:29" x14ac:dyDescent="0.2">
      <c r="A62" s="1">
        <f t="shared" si="12"/>
        <v>40060</v>
      </c>
      <c r="B62" s="1">
        <v>60</v>
      </c>
      <c r="C62" s="37" t="s">
        <v>2258</v>
      </c>
      <c r="D62" s="1" t="s">
        <v>2270</v>
      </c>
      <c r="E62" s="1">
        <v>1</v>
      </c>
      <c r="F62" s="1" t="str">
        <f t="shared" ca="1" si="21"/>
        <v>器官出售价格+1%</v>
      </c>
      <c r="G62" s="37" t="s">
        <v>3079</v>
      </c>
      <c r="H62" s="37" t="s">
        <v>2396</v>
      </c>
      <c r="I62" s="1">
        <v>1</v>
      </c>
      <c r="J62" s="1">
        <f t="shared" si="13"/>
        <v>10</v>
      </c>
      <c r="K62" s="1">
        <f t="shared" si="14"/>
        <v>100</v>
      </c>
      <c r="L62" s="1">
        <f t="shared" si="22"/>
        <v>90</v>
      </c>
      <c r="M62" s="1" t="str">
        <f t="shared" si="16"/>
        <v>家具用木材</v>
      </c>
      <c r="N62" s="1">
        <f t="shared" si="23"/>
        <v>2</v>
      </c>
      <c r="O62" s="1">
        <f t="shared" si="24"/>
        <v>50047</v>
      </c>
      <c r="P62" s="1" t="str">
        <f t="shared" si="17"/>
        <v>树枝</v>
      </c>
      <c r="Q62" s="1">
        <f t="shared" si="25"/>
        <v>2</v>
      </c>
      <c r="R62" s="1">
        <f t="shared" si="26"/>
        <v>50045</v>
      </c>
      <c r="S62" s="1" t="str">
        <f t="shared" si="18"/>
        <v>粉铜矿</v>
      </c>
      <c r="T62" s="1">
        <f t="shared" si="27"/>
        <v>2</v>
      </c>
      <c r="U62" s="1">
        <f t="shared" si="28"/>
        <v>50035</v>
      </c>
      <c r="V62" s="1" t="str">
        <f t="shared" si="29"/>
        <v>,家具用木材,树枝,粉铜矿</v>
      </c>
      <c r="X62" s="138">
        <f t="shared" ca="1" si="19"/>
        <v>10</v>
      </c>
      <c r="Y62" s="138">
        <f t="shared" ca="1" si="30"/>
        <v>0.01</v>
      </c>
      <c r="Z62" s="1">
        <f t="shared" si="20"/>
        <v>4</v>
      </c>
      <c r="AA62" s="1" t="str">
        <f t="shared" si="31"/>
        <v/>
      </c>
      <c r="AB62" s="1" t="str">
        <f t="shared" si="32"/>
        <v/>
      </c>
      <c r="AC62" s="1">
        <f t="shared" si="33"/>
        <v>30</v>
      </c>
    </row>
    <row r="63" spans="1:29" x14ac:dyDescent="0.2">
      <c r="A63" s="1">
        <f t="shared" si="12"/>
        <v>40061</v>
      </c>
      <c r="B63" s="1">
        <v>61</v>
      </c>
      <c r="C63" s="37" t="s">
        <v>2259</v>
      </c>
      <c r="D63" s="1" t="s">
        <v>2271</v>
      </c>
      <c r="E63" s="1">
        <v>5</v>
      </c>
      <c r="F63" s="1" t="str">
        <f t="shared" ca="1" si="21"/>
        <v>矿石出售价格+3%</v>
      </c>
      <c r="G63" s="37" t="s">
        <v>3079</v>
      </c>
      <c r="H63" s="37" t="s">
        <v>2396</v>
      </c>
      <c r="I63" s="1">
        <v>2</v>
      </c>
      <c r="J63" s="1">
        <f t="shared" si="13"/>
        <v>113.13708498984759</v>
      </c>
      <c r="K63" s="1">
        <f t="shared" si="14"/>
        <v>1131</v>
      </c>
      <c r="L63" s="1">
        <f t="shared" si="22"/>
        <v>3436</v>
      </c>
      <c r="M63" s="1" t="str">
        <f t="shared" si="16"/>
        <v>家具用良木材</v>
      </c>
      <c r="N63" s="1">
        <f t="shared" si="23"/>
        <v>3</v>
      </c>
      <c r="O63" s="1">
        <f t="shared" si="24"/>
        <v>50048</v>
      </c>
      <c r="P63" s="1" t="str">
        <f t="shared" si="17"/>
        <v>石像鬼羽翼</v>
      </c>
      <c r="Q63" s="1">
        <f t="shared" si="25"/>
        <v>3</v>
      </c>
      <c r="R63" s="1">
        <f t="shared" si="26"/>
        <v>50128</v>
      </c>
      <c r="S63" s="1" t="str">
        <f t="shared" si="18"/>
        <v>优良粉铜矿</v>
      </c>
      <c r="T63" s="1">
        <f t="shared" si="27"/>
        <v>3</v>
      </c>
      <c r="U63" s="1">
        <f t="shared" si="28"/>
        <v>50036</v>
      </c>
      <c r="V63" s="1" t="str">
        <f t="shared" si="29"/>
        <v>,家具用良木材,石像鬼羽翼,优良粉铜矿</v>
      </c>
      <c r="X63" s="138">
        <f t="shared" ca="1" si="19"/>
        <v>8</v>
      </c>
      <c r="Y63" s="138">
        <f t="shared" ca="1" si="30"/>
        <v>0.03</v>
      </c>
      <c r="Z63" s="1">
        <f t="shared" si="20"/>
        <v>4</v>
      </c>
      <c r="AA63" s="1" t="str">
        <f t="shared" si="31"/>
        <v/>
      </c>
      <c r="AB63" s="1" t="str">
        <f t="shared" si="32"/>
        <v/>
      </c>
      <c r="AC63" s="1">
        <f t="shared" si="33"/>
        <v>405</v>
      </c>
    </row>
    <row r="64" spans="1:29" x14ac:dyDescent="0.2">
      <c r="A64" s="1">
        <f t="shared" si="12"/>
        <v>40062</v>
      </c>
      <c r="B64" s="1">
        <v>62</v>
      </c>
      <c r="C64" s="37" t="s">
        <v>2260</v>
      </c>
      <c r="D64" s="1" t="s">
        <v>2272</v>
      </c>
      <c r="E64" s="1">
        <v>10</v>
      </c>
      <c r="F64" s="1" t="str">
        <f t="shared" ca="1" si="21"/>
        <v>植物出售价格+5%</v>
      </c>
      <c r="G64" s="37" t="s">
        <v>3079</v>
      </c>
      <c r="H64" s="37" t="s">
        <v>2396</v>
      </c>
      <c r="I64" s="1">
        <v>3</v>
      </c>
      <c r="J64" s="1">
        <f t="shared" si="13"/>
        <v>467.65371804359694</v>
      </c>
      <c r="K64" s="1">
        <f t="shared" si="14"/>
        <v>4677</v>
      </c>
      <c r="L64" s="1">
        <f t="shared" si="22"/>
        <v>23070</v>
      </c>
      <c r="M64" s="1" t="str">
        <f t="shared" si="16"/>
        <v>家具用高级木材</v>
      </c>
      <c r="N64" s="1">
        <f t="shared" si="23"/>
        <v>4</v>
      </c>
      <c r="O64" s="1">
        <f t="shared" si="24"/>
        <v>50049</v>
      </c>
      <c r="P64" s="1" t="str">
        <f t="shared" si="17"/>
        <v>黑蝙蝠羽翼</v>
      </c>
      <c r="Q64" s="1">
        <f t="shared" si="25"/>
        <v>4</v>
      </c>
      <c r="R64" s="1">
        <f t="shared" si="26"/>
        <v>50125</v>
      </c>
      <c r="S64" s="1" t="str">
        <f t="shared" si="18"/>
        <v>雷兽皮革</v>
      </c>
      <c r="T64" s="1">
        <f t="shared" si="27"/>
        <v>6</v>
      </c>
      <c r="U64" s="1">
        <f t="shared" si="28"/>
        <v>50107</v>
      </c>
      <c r="V64" s="1" t="str">
        <f t="shared" si="29"/>
        <v>,家具用高级木材,黑蝙蝠羽翼,雷兽皮革</v>
      </c>
      <c r="X64" s="138">
        <f t="shared" ca="1" si="19"/>
        <v>9</v>
      </c>
      <c r="Y64" s="138">
        <f t="shared" ca="1" si="30"/>
        <v>0.05</v>
      </c>
      <c r="Z64" s="1">
        <f t="shared" si="20"/>
        <v>4</v>
      </c>
      <c r="AA64" s="1" t="str">
        <f t="shared" si="31"/>
        <v/>
      </c>
      <c r="AB64" s="1" t="str">
        <f t="shared" si="32"/>
        <v/>
      </c>
      <c r="AC64" s="1">
        <f t="shared" si="33"/>
        <v>1480</v>
      </c>
    </row>
    <row r="65" spans="1:29" x14ac:dyDescent="0.2">
      <c r="A65" s="1">
        <f t="shared" si="12"/>
        <v>40063</v>
      </c>
      <c r="B65" s="1">
        <v>63</v>
      </c>
      <c r="C65" s="37" t="s">
        <v>2261</v>
      </c>
      <c r="D65" s="1" t="s">
        <v>2273</v>
      </c>
      <c r="E65" s="1">
        <v>2</v>
      </c>
      <c r="F65" s="1" t="str">
        <f t="shared" ca="1" si="21"/>
        <v>宝石出售价格+1%</v>
      </c>
      <c r="G65" s="37" t="s">
        <v>3079</v>
      </c>
      <c r="H65" s="37" t="s">
        <v>2396</v>
      </c>
      <c r="I65" s="1">
        <v>1</v>
      </c>
      <c r="J65" s="1">
        <f t="shared" si="13"/>
        <v>10</v>
      </c>
      <c r="K65" s="1">
        <f t="shared" si="14"/>
        <v>100</v>
      </c>
      <c r="L65" s="1">
        <f t="shared" si="22"/>
        <v>90</v>
      </c>
      <c r="M65" s="1" t="str">
        <f t="shared" si="16"/>
        <v>家具用木材</v>
      </c>
      <c r="N65" s="1">
        <f t="shared" si="23"/>
        <v>2</v>
      </c>
      <c r="O65" s="1">
        <f t="shared" si="24"/>
        <v>50047</v>
      </c>
      <c r="P65" s="1" t="str">
        <f t="shared" si="17"/>
        <v>腐败牙</v>
      </c>
      <c r="Q65" s="1">
        <f t="shared" si="25"/>
        <v>2</v>
      </c>
      <c r="R65" s="1">
        <f t="shared" si="26"/>
        <v>50157</v>
      </c>
      <c r="S65" s="1" t="str">
        <f t="shared" si="18"/>
        <v>树枝</v>
      </c>
      <c r="T65" s="1">
        <f t="shared" si="27"/>
        <v>2</v>
      </c>
      <c r="U65" s="1">
        <f t="shared" si="28"/>
        <v>50045</v>
      </c>
      <c r="V65" s="1" t="str">
        <f t="shared" si="29"/>
        <v>,家具用木材,腐败牙,树枝</v>
      </c>
      <c r="X65" s="138">
        <f t="shared" ca="1" si="19"/>
        <v>11</v>
      </c>
      <c r="Y65" s="138">
        <f t="shared" ca="1" si="30"/>
        <v>0.01</v>
      </c>
      <c r="Z65" s="1">
        <f t="shared" si="20"/>
        <v>4</v>
      </c>
      <c r="AA65" s="1" t="str">
        <f t="shared" si="31"/>
        <v/>
      </c>
      <c r="AB65" s="1" t="str">
        <f t="shared" si="32"/>
        <v/>
      </c>
      <c r="AC65" s="1">
        <f t="shared" si="33"/>
        <v>30</v>
      </c>
    </row>
    <row r="66" spans="1:29" x14ac:dyDescent="0.2">
      <c r="A66" s="1">
        <f t="shared" si="12"/>
        <v>40064</v>
      </c>
      <c r="B66" s="1">
        <v>64</v>
      </c>
      <c r="C66" s="37" t="s">
        <v>2262</v>
      </c>
      <c r="D66" s="1" t="s">
        <v>2274</v>
      </c>
      <c r="E66" s="1">
        <v>5</v>
      </c>
      <c r="F66" s="1" t="str">
        <f t="shared" ca="1" si="21"/>
        <v>宝石出售价格+3%</v>
      </c>
      <c r="G66" s="37" t="s">
        <v>3079</v>
      </c>
      <c r="H66" s="37" t="s">
        <v>2396</v>
      </c>
      <c r="I66" s="1">
        <v>2</v>
      </c>
      <c r="J66" s="1">
        <f t="shared" si="13"/>
        <v>113.13708498984759</v>
      </c>
      <c r="K66" s="1">
        <f t="shared" si="14"/>
        <v>1131</v>
      </c>
      <c r="L66" s="1">
        <f t="shared" si="22"/>
        <v>3181</v>
      </c>
      <c r="M66" s="1" t="str">
        <f t="shared" si="16"/>
        <v>家具用良木材</v>
      </c>
      <c r="N66" s="1">
        <f t="shared" si="23"/>
        <v>3</v>
      </c>
      <c r="O66" s="1">
        <f t="shared" si="24"/>
        <v>50048</v>
      </c>
      <c r="P66" s="1" t="str">
        <f t="shared" si="17"/>
        <v>鬼牙</v>
      </c>
      <c r="Q66" s="1">
        <f t="shared" si="25"/>
        <v>6</v>
      </c>
      <c r="R66" s="1">
        <f t="shared" si="26"/>
        <v>50146</v>
      </c>
      <c r="S66" s="1" t="str">
        <f t="shared" si="18"/>
        <v>青之液</v>
      </c>
      <c r="T66" s="1">
        <f t="shared" si="27"/>
        <v>6</v>
      </c>
      <c r="U66" s="1">
        <f t="shared" si="28"/>
        <v>50092</v>
      </c>
      <c r="V66" s="1" t="str">
        <f t="shared" si="29"/>
        <v>,家具用良木材,鬼牙,青之液</v>
      </c>
      <c r="X66" s="138">
        <f t="shared" ca="1" si="19"/>
        <v>11</v>
      </c>
      <c r="Y66" s="138">
        <f t="shared" ca="1" si="30"/>
        <v>0.03</v>
      </c>
      <c r="Z66" s="1">
        <f t="shared" si="20"/>
        <v>4</v>
      </c>
      <c r="AA66" s="1" t="str">
        <f t="shared" si="31"/>
        <v/>
      </c>
      <c r="AB66" s="1" t="str">
        <f t="shared" si="32"/>
        <v/>
      </c>
      <c r="AC66" s="1">
        <f t="shared" si="33"/>
        <v>375</v>
      </c>
    </row>
    <row r="67" spans="1:29" x14ac:dyDescent="0.2">
      <c r="A67" s="1">
        <f t="shared" si="12"/>
        <v>40065</v>
      </c>
      <c r="B67" s="1">
        <v>65</v>
      </c>
      <c r="C67" s="37" t="s">
        <v>2263</v>
      </c>
      <c r="D67" s="1" t="s">
        <v>2275</v>
      </c>
      <c r="E67" s="1">
        <v>10</v>
      </c>
      <c r="F67" s="1" t="str">
        <f t="shared" ref="F67:F98" ca="1" si="34">IF(OR(G67="植物",H67="庭院"),VLOOKUP(X67,Plant_effect,2,FALSE)&amp;"+"&amp;TEXT(Y67,"0"),IF(OR(X67=1,X67=2,X67=3,X67=4),VLOOKUP(X67,furnitureEffect,2,FALSE)&amp;TEXT(Y67,"0.0"),VLOOKUP(X67,furnitureEffect,2,FALSE)&amp;TEXT(Y67,"0%")))</f>
        <v>器官出售价格+5%</v>
      </c>
      <c r="G67" s="37" t="s">
        <v>3079</v>
      </c>
      <c r="H67" s="37" t="s">
        <v>2396</v>
      </c>
      <c r="I67" s="1">
        <v>3</v>
      </c>
      <c r="J67" s="1">
        <f t="shared" si="13"/>
        <v>467.65371804359694</v>
      </c>
      <c r="K67" s="1">
        <f t="shared" si="14"/>
        <v>4677</v>
      </c>
      <c r="L67" s="1">
        <f t="shared" ref="L67:L98" si="35">INT((VLOOKUP(M67,newMarkingCost,8,FALSE)*10*N67+VLOOKUP(P67,newMarkingCost,8,FALSE)*10*Q67+VLOOKUP(S67,newMarkingCost,8,FALSE)*10*T67)*I67^1.5)</f>
        <v>23382</v>
      </c>
      <c r="M67" s="1" t="str">
        <f t="shared" si="16"/>
        <v>家具用高级木材</v>
      </c>
      <c r="N67" s="1">
        <f t="shared" ref="N67:N98" si="36">ROUND($J67/3/VLOOKUP(M67,newMarkingCost,8,FALSE),0)</f>
        <v>4</v>
      </c>
      <c r="O67" s="1">
        <f t="shared" ref="O67:O98" si="37">VLOOKUP(M67,NewMarkingID,2,FALSE)</f>
        <v>50049</v>
      </c>
      <c r="P67" s="1" t="str">
        <f t="shared" si="17"/>
        <v>赤色的水晶</v>
      </c>
      <c r="Q67" s="1">
        <f t="shared" ref="Q67:Q98" si="38">ROUND($J67/3/VLOOKUP(P67,newMarkingCost,8,FALSE),0)</f>
        <v>4</v>
      </c>
      <c r="R67" s="1">
        <f t="shared" ref="R67:R98" si="39">VLOOKUP(P67,NewMarkingID,2,FALSE)</f>
        <v>50177</v>
      </c>
      <c r="S67" s="1" t="str">
        <f t="shared" si="18"/>
        <v>黑蝙蝠羽翼</v>
      </c>
      <c r="T67" s="1">
        <f t="shared" ref="T67:T98" si="40">ROUND($J67/3/VLOOKUP(S67,newMarkingCost,8,FALSE),0)</f>
        <v>4</v>
      </c>
      <c r="U67" s="1">
        <f t="shared" ref="U67:U98" si="41">VLOOKUP(S67,NewMarkingID,2,FALSE)</f>
        <v>50125</v>
      </c>
      <c r="V67" s="1" t="str">
        <f t="shared" ref="V67:V98" si="42">getMarking(I67,3,"",VLOOKUP(G67,CollectionType,2,FALSE))</f>
        <v>,家具用高级木材,赤色的水晶,黑蝙蝠羽翼</v>
      </c>
      <c r="X67" s="138">
        <f t="shared" ca="1" si="19"/>
        <v>10</v>
      </c>
      <c r="Y67" s="138">
        <f t="shared" ref="Y67:Y98" ca="1" si="43">IF(H67="庭院",VLOOKUP(X67,Plant_effect,2+I67),VLOOKUP(X67,furnitureEffect,2+I67))</f>
        <v>0.05</v>
      </c>
      <c r="Z67" s="1">
        <f t="shared" si="20"/>
        <v>4</v>
      </c>
      <c r="AA67" s="1" t="str">
        <f t="shared" ref="AA67:AA98" si="44">IF(H67="庭院",VLOOKUP(X67,Plant_effect,6,FALSE),"")</f>
        <v/>
      </c>
      <c r="AB67" s="1" t="str">
        <f t="shared" ref="AB67:AB98" si="45">IF(H67="庭院",VLOOKUP(X67,Plant_effect,2+I67,FALSE),"")</f>
        <v/>
      </c>
      <c r="AC67" s="1">
        <f t="shared" ref="AC67:AC98" si="46">(VLOOKUP(O67,newMarkingPrice,2,FALSE)*N67+VLOOKUP(R67,newMarkingPrice,2,FALSE)*Q67+VLOOKUP(U67,newMarkingPrice,2,FALSE)*T67)/3</f>
        <v>1500</v>
      </c>
    </row>
    <row r="68" spans="1:29" x14ac:dyDescent="0.2">
      <c r="A68" s="1">
        <f t="shared" ref="A68:A131" si="47">B68+40000</f>
        <v>40066</v>
      </c>
      <c r="B68" s="1">
        <v>66</v>
      </c>
      <c r="C68" s="37" t="s">
        <v>2264</v>
      </c>
      <c r="D68" s="1" t="s">
        <v>2276</v>
      </c>
      <c r="E68" s="1">
        <v>2</v>
      </c>
      <c r="F68" s="1" t="str">
        <f t="shared" ca="1" si="34"/>
        <v>植物出售价格+1%</v>
      </c>
      <c r="G68" s="37" t="s">
        <v>3079</v>
      </c>
      <c r="H68" s="37" t="s">
        <v>2396</v>
      </c>
      <c r="I68" s="1">
        <v>1</v>
      </c>
      <c r="J68" s="1">
        <f t="shared" ref="J68:J131" si="48">I68^3.5*10</f>
        <v>10</v>
      </c>
      <c r="K68" s="1">
        <f t="shared" ref="K68:K131" si="49">ROUND(J68*10,0)</f>
        <v>100</v>
      </c>
      <c r="L68" s="1">
        <f t="shared" si="35"/>
        <v>90</v>
      </c>
      <c r="M68" s="1" t="str">
        <f t="shared" ref="M68:M131" si="50">getSring(V68,1,3)</f>
        <v>家具用木材</v>
      </c>
      <c r="N68" s="1">
        <f t="shared" si="36"/>
        <v>2</v>
      </c>
      <c r="O68" s="1">
        <f t="shared" si="37"/>
        <v>50047</v>
      </c>
      <c r="P68" s="1" t="str">
        <f t="shared" ref="P68:P131" si="51">getSring(V68,2,3)</f>
        <v>干燥的草药</v>
      </c>
      <c r="Q68" s="1">
        <f t="shared" si="38"/>
        <v>2</v>
      </c>
      <c r="R68" s="1">
        <f t="shared" si="39"/>
        <v>50189</v>
      </c>
      <c r="S68" s="1" t="str">
        <f t="shared" ref="S68:S131" si="52">getSring(V68,3,3)</f>
        <v>腐败牙</v>
      </c>
      <c r="T68" s="1">
        <f t="shared" si="40"/>
        <v>2</v>
      </c>
      <c r="U68" s="1">
        <f t="shared" si="41"/>
        <v>50157</v>
      </c>
      <c r="V68" s="1" t="str">
        <f t="shared" si="42"/>
        <v>,家具用木材,干燥的草药,腐败牙</v>
      </c>
      <c r="X68" s="138">
        <f t="shared" ref="X68:X131" ca="1" si="53">IF(H68="房子",INT(RAND()*(8-5)+5),IF(H68="工房",INT(RAND()*(5-1)+1),IF(H68="店铺",INT(RAND()*(12-8)+8),INT(RAND()*(5-1)+1))))</f>
        <v>9</v>
      </c>
      <c r="Y68" s="138">
        <f t="shared" ca="1" si="43"/>
        <v>0.01</v>
      </c>
      <c r="Z68" s="1">
        <f t="shared" ref="Z68:Z131" si="54">IF(H68="房子",1,IF(H68="庭院",2,IF(H68="工房",3,4)))</f>
        <v>4</v>
      </c>
      <c r="AA68" s="1" t="str">
        <f t="shared" si="44"/>
        <v/>
      </c>
      <c r="AB68" s="1" t="str">
        <f t="shared" si="45"/>
        <v/>
      </c>
      <c r="AC68" s="1">
        <f t="shared" si="46"/>
        <v>30</v>
      </c>
    </row>
    <row r="69" spans="1:29" x14ac:dyDescent="0.2">
      <c r="A69" s="1">
        <f t="shared" si="47"/>
        <v>40067</v>
      </c>
      <c r="B69" s="1">
        <v>67</v>
      </c>
      <c r="C69" s="37" t="s">
        <v>2265</v>
      </c>
      <c r="D69" s="1" t="s">
        <v>2277</v>
      </c>
      <c r="E69" s="1">
        <v>5</v>
      </c>
      <c r="F69" s="1" t="str">
        <f t="shared" ca="1" si="34"/>
        <v>植物出售价格+3%</v>
      </c>
      <c r="G69" s="37" t="s">
        <v>3079</v>
      </c>
      <c r="H69" s="37" t="s">
        <v>2396</v>
      </c>
      <c r="I69" s="1">
        <v>2</v>
      </c>
      <c r="J69" s="1">
        <f t="shared" si="48"/>
        <v>113.13708498984759</v>
      </c>
      <c r="K69" s="1">
        <f t="shared" si="49"/>
        <v>1131</v>
      </c>
      <c r="L69" s="1">
        <f t="shared" si="35"/>
        <v>3309</v>
      </c>
      <c r="M69" s="1" t="str">
        <f t="shared" si="50"/>
        <v>家具用良木材</v>
      </c>
      <c r="N69" s="1">
        <f t="shared" si="36"/>
        <v>3</v>
      </c>
      <c r="O69" s="1">
        <f t="shared" si="37"/>
        <v>50048</v>
      </c>
      <c r="P69" s="1" t="str">
        <f t="shared" si="51"/>
        <v>奇特树的茎</v>
      </c>
      <c r="Q69" s="1">
        <f t="shared" si="38"/>
        <v>6</v>
      </c>
      <c r="R69" s="1">
        <f t="shared" si="39"/>
        <v>50065</v>
      </c>
      <c r="S69" s="1" t="str">
        <f t="shared" si="52"/>
        <v>蝙蝠羽翼</v>
      </c>
      <c r="T69" s="1">
        <f t="shared" si="40"/>
        <v>3</v>
      </c>
      <c r="U69" s="1">
        <f t="shared" si="41"/>
        <v>50124</v>
      </c>
      <c r="V69" s="1" t="str">
        <f t="shared" si="42"/>
        <v>,家具用良木材,奇特树的茎,蝙蝠羽翼</v>
      </c>
      <c r="X69" s="138">
        <f t="shared" ca="1" si="53"/>
        <v>9</v>
      </c>
      <c r="Y69" s="138">
        <f t="shared" ca="1" si="43"/>
        <v>0.03</v>
      </c>
      <c r="Z69" s="1">
        <f t="shared" si="54"/>
        <v>4</v>
      </c>
      <c r="AA69" s="1" t="str">
        <f t="shared" si="44"/>
        <v/>
      </c>
      <c r="AB69" s="1" t="str">
        <f t="shared" si="45"/>
        <v/>
      </c>
      <c r="AC69" s="1">
        <f t="shared" si="46"/>
        <v>390</v>
      </c>
    </row>
    <row r="70" spans="1:29" x14ac:dyDescent="0.2">
      <c r="A70" s="1">
        <f t="shared" si="47"/>
        <v>40068</v>
      </c>
      <c r="B70" s="1">
        <v>68</v>
      </c>
      <c r="C70" s="37" t="s">
        <v>2266</v>
      </c>
      <c r="D70" s="1" t="s">
        <v>2278</v>
      </c>
      <c r="E70" s="1">
        <v>10</v>
      </c>
      <c r="F70" s="1" t="str">
        <f t="shared" ca="1" si="34"/>
        <v>宝石出售价格+5%</v>
      </c>
      <c r="G70" s="37" t="s">
        <v>3079</v>
      </c>
      <c r="H70" s="37" t="s">
        <v>2396</v>
      </c>
      <c r="I70" s="1">
        <v>3</v>
      </c>
      <c r="J70" s="1">
        <f t="shared" si="48"/>
        <v>467.65371804359694</v>
      </c>
      <c r="K70" s="1">
        <f t="shared" si="49"/>
        <v>4677</v>
      </c>
      <c r="L70" s="1">
        <f t="shared" si="35"/>
        <v>22759</v>
      </c>
      <c r="M70" s="1" t="str">
        <f t="shared" si="50"/>
        <v>家具用高级木材</v>
      </c>
      <c r="N70" s="1">
        <f t="shared" si="36"/>
        <v>4</v>
      </c>
      <c r="O70" s="1">
        <f t="shared" si="37"/>
        <v>50049</v>
      </c>
      <c r="P70" s="1" t="str">
        <f t="shared" si="51"/>
        <v>地精魂片</v>
      </c>
      <c r="Q70" s="1">
        <f t="shared" si="38"/>
        <v>6</v>
      </c>
      <c r="R70" s="1">
        <f t="shared" si="39"/>
        <v>50158</v>
      </c>
      <c r="S70" s="1" t="str">
        <f t="shared" si="52"/>
        <v>火兽皮革</v>
      </c>
      <c r="T70" s="1">
        <f t="shared" si="40"/>
        <v>6</v>
      </c>
      <c r="U70" s="1">
        <f t="shared" si="41"/>
        <v>50106</v>
      </c>
      <c r="V70" s="1" t="str">
        <f t="shared" si="42"/>
        <v>,家具用高级木材,地精魂片,火兽皮革</v>
      </c>
      <c r="X70" s="138">
        <f t="shared" ca="1" si="53"/>
        <v>11</v>
      </c>
      <c r="Y70" s="138">
        <f t="shared" ca="1" si="43"/>
        <v>0.05</v>
      </c>
      <c r="Z70" s="1">
        <f t="shared" si="54"/>
        <v>4</v>
      </c>
      <c r="AA70" s="1" t="str">
        <f t="shared" si="44"/>
        <v/>
      </c>
      <c r="AB70" s="1" t="str">
        <f t="shared" si="45"/>
        <v/>
      </c>
      <c r="AC70" s="1">
        <f t="shared" si="46"/>
        <v>1460</v>
      </c>
    </row>
    <row r="71" spans="1:29" x14ac:dyDescent="0.2">
      <c r="A71" s="1">
        <f t="shared" si="47"/>
        <v>40069</v>
      </c>
      <c r="B71" s="1">
        <v>69</v>
      </c>
      <c r="C71" s="37" t="s">
        <v>2267</v>
      </c>
      <c r="D71" s="1" t="s">
        <v>2279</v>
      </c>
      <c r="E71" s="1">
        <v>2</v>
      </c>
      <c r="F71" s="1" t="str">
        <f t="shared" ca="1" si="34"/>
        <v>宝石出售价格+1%</v>
      </c>
      <c r="G71" s="37" t="s">
        <v>3079</v>
      </c>
      <c r="H71" s="37" t="s">
        <v>2396</v>
      </c>
      <c r="I71" s="1">
        <v>1</v>
      </c>
      <c r="J71" s="1">
        <f t="shared" si="48"/>
        <v>10</v>
      </c>
      <c r="K71" s="1">
        <f t="shared" si="49"/>
        <v>100</v>
      </c>
      <c r="L71" s="1">
        <f t="shared" si="35"/>
        <v>90</v>
      </c>
      <c r="M71" s="1" t="str">
        <f t="shared" si="50"/>
        <v>家具用木材</v>
      </c>
      <c r="N71" s="1">
        <f t="shared" si="36"/>
        <v>2</v>
      </c>
      <c r="O71" s="1">
        <f t="shared" si="37"/>
        <v>50047</v>
      </c>
      <c r="P71" s="1" t="str">
        <f t="shared" si="51"/>
        <v>粉铜矿</v>
      </c>
      <c r="Q71" s="1">
        <f t="shared" si="38"/>
        <v>2</v>
      </c>
      <c r="R71" s="1">
        <f t="shared" si="39"/>
        <v>50035</v>
      </c>
      <c r="S71" s="1" t="str">
        <f t="shared" si="52"/>
        <v>腐败的毛皮</v>
      </c>
      <c r="T71" s="1">
        <f t="shared" si="40"/>
        <v>2</v>
      </c>
      <c r="U71" s="1">
        <f t="shared" si="41"/>
        <v>50119</v>
      </c>
      <c r="V71" s="1" t="str">
        <f t="shared" si="42"/>
        <v>,家具用木材,粉铜矿,腐败的毛皮</v>
      </c>
      <c r="X71" s="138">
        <f t="shared" ca="1" si="53"/>
        <v>11</v>
      </c>
      <c r="Y71" s="138">
        <f t="shared" ca="1" si="43"/>
        <v>0.01</v>
      </c>
      <c r="Z71" s="1">
        <f t="shared" si="54"/>
        <v>4</v>
      </c>
      <c r="AA71" s="1" t="str">
        <f t="shared" si="44"/>
        <v/>
      </c>
      <c r="AB71" s="1" t="str">
        <f t="shared" si="45"/>
        <v/>
      </c>
      <c r="AC71" s="1">
        <f t="shared" si="46"/>
        <v>30</v>
      </c>
    </row>
    <row r="72" spans="1:29" x14ac:dyDescent="0.2">
      <c r="A72" s="1">
        <f t="shared" si="47"/>
        <v>40070</v>
      </c>
      <c r="B72" s="1">
        <v>70</v>
      </c>
      <c r="C72" s="37" t="s">
        <v>2268</v>
      </c>
      <c r="D72" s="1" t="s">
        <v>2280</v>
      </c>
      <c r="E72" s="1">
        <v>5</v>
      </c>
      <c r="F72" s="1" t="str">
        <f t="shared" ca="1" si="34"/>
        <v>器官出售价格+3%</v>
      </c>
      <c r="G72" s="37" t="s">
        <v>3079</v>
      </c>
      <c r="H72" s="37" t="s">
        <v>2396</v>
      </c>
      <c r="I72" s="1">
        <v>2</v>
      </c>
      <c r="J72" s="1">
        <f t="shared" si="48"/>
        <v>113.13708498984759</v>
      </c>
      <c r="K72" s="1">
        <f t="shared" si="49"/>
        <v>1131</v>
      </c>
      <c r="L72" s="1">
        <f t="shared" si="35"/>
        <v>3309</v>
      </c>
      <c r="M72" s="1" t="str">
        <f t="shared" si="50"/>
        <v>家具用良木材</v>
      </c>
      <c r="N72" s="1">
        <f t="shared" si="36"/>
        <v>3</v>
      </c>
      <c r="O72" s="1">
        <f t="shared" si="37"/>
        <v>50048</v>
      </c>
      <c r="P72" s="1" t="str">
        <f t="shared" si="51"/>
        <v>奇特树的茎</v>
      </c>
      <c r="Q72" s="1">
        <f t="shared" si="38"/>
        <v>6</v>
      </c>
      <c r="R72" s="1">
        <f t="shared" si="39"/>
        <v>50065</v>
      </c>
      <c r="S72" s="1" t="str">
        <f t="shared" si="52"/>
        <v>蓝缌片</v>
      </c>
      <c r="T72" s="1">
        <f t="shared" si="40"/>
        <v>3</v>
      </c>
      <c r="U72" s="1">
        <f t="shared" si="41"/>
        <v>50173</v>
      </c>
      <c r="V72" s="1" t="str">
        <f t="shared" si="42"/>
        <v>,家具用良木材,奇特树的茎,蓝缌片</v>
      </c>
      <c r="X72" s="138">
        <f t="shared" ca="1" si="53"/>
        <v>10</v>
      </c>
      <c r="Y72" s="138">
        <f t="shared" ca="1" si="43"/>
        <v>0.03</v>
      </c>
      <c r="Z72" s="1">
        <f t="shared" si="54"/>
        <v>4</v>
      </c>
      <c r="AA72" s="1" t="str">
        <f t="shared" si="44"/>
        <v/>
      </c>
      <c r="AB72" s="1" t="str">
        <f t="shared" si="45"/>
        <v/>
      </c>
      <c r="AC72" s="1">
        <f t="shared" si="46"/>
        <v>390</v>
      </c>
    </row>
    <row r="73" spans="1:29" x14ac:dyDescent="0.2">
      <c r="A73" s="1">
        <f t="shared" si="47"/>
        <v>40071</v>
      </c>
      <c r="B73" s="1">
        <v>71</v>
      </c>
      <c r="C73" s="37" t="s">
        <v>2269</v>
      </c>
      <c r="D73" s="1" t="s">
        <v>2281</v>
      </c>
      <c r="E73" s="1">
        <v>10</v>
      </c>
      <c r="F73" s="1" t="str">
        <f t="shared" ca="1" si="34"/>
        <v>植物出售价格+5%</v>
      </c>
      <c r="G73" s="37" t="s">
        <v>3079</v>
      </c>
      <c r="H73" s="37" t="s">
        <v>2396</v>
      </c>
      <c r="I73" s="1">
        <v>3</v>
      </c>
      <c r="J73" s="1">
        <f t="shared" si="48"/>
        <v>467.65371804359694</v>
      </c>
      <c r="K73" s="1">
        <f t="shared" si="49"/>
        <v>4677</v>
      </c>
      <c r="L73" s="1">
        <f t="shared" si="35"/>
        <v>23070</v>
      </c>
      <c r="M73" s="1" t="str">
        <f t="shared" si="50"/>
        <v>家具用高级木材</v>
      </c>
      <c r="N73" s="1">
        <f t="shared" si="36"/>
        <v>4</v>
      </c>
      <c r="O73" s="1">
        <f t="shared" si="37"/>
        <v>50049</v>
      </c>
      <c r="P73" s="1" t="str">
        <f t="shared" si="51"/>
        <v>雷精魂片</v>
      </c>
      <c r="Q73" s="1">
        <f t="shared" si="38"/>
        <v>6</v>
      </c>
      <c r="R73" s="1">
        <f t="shared" si="39"/>
        <v>50161</v>
      </c>
      <c r="S73" s="1" t="str">
        <f t="shared" si="52"/>
        <v>睡魔魂片</v>
      </c>
      <c r="T73" s="1">
        <f t="shared" si="40"/>
        <v>4</v>
      </c>
      <c r="U73" s="1">
        <f t="shared" si="41"/>
        <v>50165</v>
      </c>
      <c r="V73" s="1" t="str">
        <f t="shared" si="42"/>
        <v>,家具用高级木材,雷精魂片,睡魔魂片</v>
      </c>
      <c r="X73" s="138">
        <f t="shared" ca="1" si="53"/>
        <v>9</v>
      </c>
      <c r="Y73" s="138">
        <f t="shared" ca="1" si="43"/>
        <v>0.05</v>
      </c>
      <c r="Z73" s="1">
        <f t="shared" si="54"/>
        <v>4</v>
      </c>
      <c r="AA73" s="1" t="str">
        <f t="shared" si="44"/>
        <v/>
      </c>
      <c r="AB73" s="1" t="str">
        <f t="shared" si="45"/>
        <v/>
      </c>
      <c r="AC73" s="1">
        <f t="shared" si="46"/>
        <v>1480</v>
      </c>
    </row>
    <row r="74" spans="1:29" x14ac:dyDescent="0.2">
      <c r="A74" s="1">
        <f t="shared" si="47"/>
        <v>40072</v>
      </c>
      <c r="B74" s="1">
        <v>72</v>
      </c>
      <c r="C74" s="37" t="s">
        <v>2282</v>
      </c>
      <c r="D74" s="1" t="s">
        <v>2289</v>
      </c>
      <c r="E74" s="1">
        <v>2</v>
      </c>
      <c r="F74" s="1" t="str">
        <f t="shared" ca="1" si="34"/>
        <v>宝石出售价格+1%</v>
      </c>
      <c r="G74" s="37" t="s">
        <v>3079</v>
      </c>
      <c r="H74" s="37" t="s">
        <v>2396</v>
      </c>
      <c r="I74" s="1">
        <v>1</v>
      </c>
      <c r="J74" s="1">
        <f t="shared" si="48"/>
        <v>10</v>
      </c>
      <c r="K74" s="1">
        <f t="shared" si="49"/>
        <v>100</v>
      </c>
      <c r="L74" s="1">
        <f t="shared" si="35"/>
        <v>90</v>
      </c>
      <c r="M74" s="1" t="str">
        <f t="shared" si="50"/>
        <v>家具用木材</v>
      </c>
      <c r="N74" s="1">
        <f t="shared" si="36"/>
        <v>2</v>
      </c>
      <c r="O74" s="1">
        <f t="shared" si="37"/>
        <v>50047</v>
      </c>
      <c r="P74" s="1" t="str">
        <f t="shared" si="51"/>
        <v>树枝</v>
      </c>
      <c r="Q74" s="1">
        <f t="shared" si="38"/>
        <v>2</v>
      </c>
      <c r="R74" s="1">
        <f t="shared" si="39"/>
        <v>50045</v>
      </c>
      <c r="S74" s="1" t="str">
        <f t="shared" si="52"/>
        <v>腐败牙</v>
      </c>
      <c r="T74" s="1">
        <f t="shared" si="40"/>
        <v>2</v>
      </c>
      <c r="U74" s="1">
        <f t="shared" si="41"/>
        <v>50157</v>
      </c>
      <c r="V74" s="1" t="str">
        <f t="shared" si="42"/>
        <v>,家具用木材,树枝,腐败牙</v>
      </c>
      <c r="X74" s="138">
        <f t="shared" ca="1" si="53"/>
        <v>11</v>
      </c>
      <c r="Y74" s="138">
        <f t="shared" ca="1" si="43"/>
        <v>0.01</v>
      </c>
      <c r="Z74" s="1">
        <f t="shared" si="54"/>
        <v>4</v>
      </c>
      <c r="AA74" s="1" t="str">
        <f t="shared" si="44"/>
        <v/>
      </c>
      <c r="AB74" s="1" t="str">
        <f t="shared" si="45"/>
        <v/>
      </c>
      <c r="AC74" s="1">
        <f t="shared" si="46"/>
        <v>30</v>
      </c>
    </row>
    <row r="75" spans="1:29" x14ac:dyDescent="0.2">
      <c r="A75" s="1">
        <f t="shared" si="47"/>
        <v>40073</v>
      </c>
      <c r="B75" s="1">
        <v>73</v>
      </c>
      <c r="C75" s="37" t="s">
        <v>2283</v>
      </c>
      <c r="D75" s="1" t="s">
        <v>2290</v>
      </c>
      <c r="E75" s="1">
        <v>5</v>
      </c>
      <c r="F75" s="1" t="str">
        <f t="shared" ca="1" si="34"/>
        <v>宝石出售价格+3%</v>
      </c>
      <c r="G75" s="37" t="s">
        <v>3079</v>
      </c>
      <c r="H75" s="37" t="s">
        <v>2396</v>
      </c>
      <c r="I75" s="1">
        <v>2</v>
      </c>
      <c r="J75" s="1">
        <f t="shared" si="48"/>
        <v>113.13708498984759</v>
      </c>
      <c r="K75" s="1">
        <f t="shared" si="49"/>
        <v>1131</v>
      </c>
      <c r="L75" s="1">
        <f t="shared" si="35"/>
        <v>3181</v>
      </c>
      <c r="M75" s="1" t="str">
        <f t="shared" si="50"/>
        <v>家具用良木材</v>
      </c>
      <c r="N75" s="1">
        <f t="shared" si="36"/>
        <v>3</v>
      </c>
      <c r="O75" s="1">
        <f t="shared" si="37"/>
        <v>50048</v>
      </c>
      <c r="P75" s="1" t="str">
        <f t="shared" si="51"/>
        <v>蜥蜴牙</v>
      </c>
      <c r="Q75" s="1">
        <f t="shared" si="38"/>
        <v>6</v>
      </c>
      <c r="R75" s="1">
        <f t="shared" si="39"/>
        <v>50147</v>
      </c>
      <c r="S75" s="1" t="str">
        <f t="shared" si="52"/>
        <v>雷兽牙</v>
      </c>
      <c r="T75" s="1">
        <f t="shared" si="40"/>
        <v>6</v>
      </c>
      <c r="U75" s="1">
        <f t="shared" si="41"/>
        <v>50149</v>
      </c>
      <c r="V75" s="1" t="str">
        <f t="shared" si="42"/>
        <v>,家具用良木材,蜥蜴牙,雷兽牙</v>
      </c>
      <c r="X75" s="138">
        <f t="shared" ca="1" si="53"/>
        <v>11</v>
      </c>
      <c r="Y75" s="138">
        <f t="shared" ca="1" si="43"/>
        <v>0.03</v>
      </c>
      <c r="Z75" s="1">
        <f t="shared" si="54"/>
        <v>4</v>
      </c>
      <c r="AA75" s="1" t="str">
        <f t="shared" si="44"/>
        <v/>
      </c>
      <c r="AB75" s="1" t="str">
        <f t="shared" si="45"/>
        <v/>
      </c>
      <c r="AC75" s="1">
        <f t="shared" si="46"/>
        <v>375</v>
      </c>
    </row>
    <row r="76" spans="1:29" x14ac:dyDescent="0.2">
      <c r="A76" s="1">
        <f t="shared" si="47"/>
        <v>40074</v>
      </c>
      <c r="B76" s="1">
        <v>74</v>
      </c>
      <c r="C76" s="37" t="s">
        <v>2284</v>
      </c>
      <c r="D76" s="1" t="s">
        <v>2291</v>
      </c>
      <c r="E76" s="1">
        <v>10</v>
      </c>
      <c r="F76" s="1" t="str">
        <f t="shared" ca="1" si="34"/>
        <v>宝石出售价格+5%</v>
      </c>
      <c r="G76" s="37" t="s">
        <v>3079</v>
      </c>
      <c r="H76" s="37" t="s">
        <v>2396</v>
      </c>
      <c r="I76" s="1">
        <v>3</v>
      </c>
      <c r="J76" s="1">
        <f t="shared" si="48"/>
        <v>467.65371804359694</v>
      </c>
      <c r="K76" s="1">
        <f t="shared" si="49"/>
        <v>4677</v>
      </c>
      <c r="L76" s="1">
        <f t="shared" si="35"/>
        <v>23070</v>
      </c>
      <c r="M76" s="1" t="str">
        <f t="shared" si="50"/>
        <v>家具用高级木材</v>
      </c>
      <c r="N76" s="1">
        <f t="shared" si="36"/>
        <v>4</v>
      </c>
      <c r="O76" s="1">
        <f t="shared" si="37"/>
        <v>50049</v>
      </c>
      <c r="P76" s="1" t="str">
        <f t="shared" si="51"/>
        <v>火精魂片</v>
      </c>
      <c r="Q76" s="1">
        <f t="shared" si="38"/>
        <v>6</v>
      </c>
      <c r="R76" s="1">
        <f t="shared" si="39"/>
        <v>50160</v>
      </c>
      <c r="S76" s="1" t="str">
        <f t="shared" si="52"/>
        <v>桃色粉铜矿</v>
      </c>
      <c r="T76" s="1">
        <f t="shared" si="40"/>
        <v>4</v>
      </c>
      <c r="U76" s="1">
        <f t="shared" si="41"/>
        <v>50037</v>
      </c>
      <c r="V76" s="1" t="str">
        <f t="shared" si="42"/>
        <v>,家具用高级木材,火精魂片,桃色粉铜矿</v>
      </c>
      <c r="X76" s="138">
        <f t="shared" ca="1" si="53"/>
        <v>11</v>
      </c>
      <c r="Y76" s="138">
        <f t="shared" ca="1" si="43"/>
        <v>0.05</v>
      </c>
      <c r="Z76" s="1">
        <f t="shared" si="54"/>
        <v>4</v>
      </c>
      <c r="AA76" s="1" t="str">
        <f t="shared" si="44"/>
        <v/>
      </c>
      <c r="AB76" s="1" t="str">
        <f t="shared" si="45"/>
        <v/>
      </c>
      <c r="AC76" s="1">
        <f t="shared" si="46"/>
        <v>1480</v>
      </c>
    </row>
    <row r="77" spans="1:29" x14ac:dyDescent="0.2">
      <c r="A77" s="1">
        <f t="shared" si="47"/>
        <v>40075</v>
      </c>
      <c r="B77" s="1">
        <v>75</v>
      </c>
      <c r="C77" s="37" t="s">
        <v>2285</v>
      </c>
      <c r="D77" s="1" t="s">
        <v>2292</v>
      </c>
      <c r="E77" s="1">
        <v>10</v>
      </c>
      <c r="F77" s="1" t="str">
        <f t="shared" ca="1" si="34"/>
        <v>植物出售价格+5%</v>
      </c>
      <c r="G77" s="37" t="s">
        <v>3079</v>
      </c>
      <c r="H77" s="37" t="s">
        <v>2396</v>
      </c>
      <c r="I77" s="1">
        <v>3</v>
      </c>
      <c r="J77" s="1">
        <f t="shared" si="48"/>
        <v>467.65371804359694</v>
      </c>
      <c r="K77" s="1">
        <f t="shared" si="49"/>
        <v>4677</v>
      </c>
      <c r="L77" s="1">
        <f t="shared" si="35"/>
        <v>23382</v>
      </c>
      <c r="M77" s="1" t="str">
        <f t="shared" si="50"/>
        <v>家具用高级木材</v>
      </c>
      <c r="N77" s="1">
        <f t="shared" si="36"/>
        <v>4</v>
      </c>
      <c r="O77" s="1">
        <f t="shared" si="37"/>
        <v>50049</v>
      </c>
      <c r="P77" s="1" t="str">
        <f t="shared" si="51"/>
        <v>黑蝙蝠羽翼</v>
      </c>
      <c r="Q77" s="1">
        <f t="shared" si="38"/>
        <v>4</v>
      </c>
      <c r="R77" s="1">
        <f t="shared" si="39"/>
        <v>50125</v>
      </c>
      <c r="S77" s="1" t="str">
        <f t="shared" si="52"/>
        <v>青色的水晶</v>
      </c>
      <c r="T77" s="1">
        <f t="shared" si="40"/>
        <v>4</v>
      </c>
      <c r="U77" s="1">
        <f t="shared" si="41"/>
        <v>50178</v>
      </c>
      <c r="V77" s="1" t="str">
        <f t="shared" si="42"/>
        <v>,家具用高级木材,黑蝙蝠羽翼,青色的水晶</v>
      </c>
      <c r="X77" s="138">
        <f t="shared" ca="1" si="53"/>
        <v>9</v>
      </c>
      <c r="Y77" s="138">
        <f t="shared" ca="1" si="43"/>
        <v>0.05</v>
      </c>
      <c r="Z77" s="1">
        <f t="shared" si="54"/>
        <v>4</v>
      </c>
      <c r="AA77" s="1" t="str">
        <f t="shared" si="44"/>
        <v/>
      </c>
      <c r="AB77" s="1" t="str">
        <f t="shared" si="45"/>
        <v/>
      </c>
      <c r="AC77" s="1">
        <f t="shared" si="46"/>
        <v>1500</v>
      </c>
    </row>
    <row r="78" spans="1:29" x14ac:dyDescent="0.2">
      <c r="A78" s="1">
        <f t="shared" si="47"/>
        <v>40076</v>
      </c>
      <c r="B78" s="1">
        <v>76</v>
      </c>
      <c r="C78" s="37" t="s">
        <v>2286</v>
      </c>
      <c r="D78" s="1" t="s">
        <v>2293</v>
      </c>
      <c r="E78" s="1">
        <v>10</v>
      </c>
      <c r="F78" s="1" t="str">
        <f t="shared" ca="1" si="34"/>
        <v>矿石出售价格+5%</v>
      </c>
      <c r="G78" s="37" t="s">
        <v>3079</v>
      </c>
      <c r="H78" s="37" t="s">
        <v>2396</v>
      </c>
      <c r="I78" s="1">
        <v>3</v>
      </c>
      <c r="J78" s="1">
        <f t="shared" si="48"/>
        <v>467.65371804359694</v>
      </c>
      <c r="K78" s="1">
        <f t="shared" si="49"/>
        <v>4677</v>
      </c>
      <c r="L78" s="1">
        <f t="shared" si="35"/>
        <v>23070</v>
      </c>
      <c r="M78" s="1" t="str">
        <f t="shared" si="50"/>
        <v>家具用高级木材</v>
      </c>
      <c r="N78" s="1">
        <f t="shared" si="36"/>
        <v>4</v>
      </c>
      <c r="O78" s="1">
        <f t="shared" si="37"/>
        <v>50049</v>
      </c>
      <c r="P78" s="1" t="str">
        <f t="shared" si="51"/>
        <v>桃色粉铜矿</v>
      </c>
      <c r="Q78" s="1">
        <f t="shared" si="38"/>
        <v>4</v>
      </c>
      <c r="R78" s="1">
        <f t="shared" si="39"/>
        <v>50037</v>
      </c>
      <c r="S78" s="1" t="str">
        <f t="shared" si="52"/>
        <v>地精魂片</v>
      </c>
      <c r="T78" s="1">
        <f t="shared" si="40"/>
        <v>6</v>
      </c>
      <c r="U78" s="1">
        <f t="shared" si="41"/>
        <v>50158</v>
      </c>
      <c r="V78" s="1" t="str">
        <f t="shared" si="42"/>
        <v>,家具用高级木材,桃色粉铜矿,地精魂片</v>
      </c>
      <c r="X78" s="138">
        <f t="shared" ca="1" si="53"/>
        <v>8</v>
      </c>
      <c r="Y78" s="138">
        <f t="shared" ca="1" si="43"/>
        <v>0.05</v>
      </c>
      <c r="Z78" s="1">
        <f t="shared" si="54"/>
        <v>4</v>
      </c>
      <c r="AA78" s="1" t="str">
        <f t="shared" si="44"/>
        <v/>
      </c>
      <c r="AB78" s="1" t="str">
        <f t="shared" si="45"/>
        <v/>
      </c>
      <c r="AC78" s="1">
        <f t="shared" si="46"/>
        <v>1480</v>
      </c>
    </row>
    <row r="79" spans="1:29" x14ac:dyDescent="0.2">
      <c r="A79" s="1">
        <f t="shared" si="47"/>
        <v>40077</v>
      </c>
      <c r="B79" s="1">
        <v>77</v>
      </c>
      <c r="C79" s="37" t="s">
        <v>2287</v>
      </c>
      <c r="D79" s="1" t="s">
        <v>2294</v>
      </c>
      <c r="E79" s="1">
        <v>10</v>
      </c>
      <c r="F79" s="1" t="str">
        <f t="shared" ca="1" si="34"/>
        <v>宝石出售价格+5%</v>
      </c>
      <c r="G79" s="37" t="s">
        <v>3079</v>
      </c>
      <c r="H79" s="37" t="s">
        <v>2396</v>
      </c>
      <c r="I79" s="1">
        <v>3</v>
      </c>
      <c r="J79" s="1">
        <f t="shared" si="48"/>
        <v>467.65371804359694</v>
      </c>
      <c r="K79" s="1">
        <f t="shared" si="49"/>
        <v>4677</v>
      </c>
      <c r="L79" s="1">
        <f t="shared" si="35"/>
        <v>23382</v>
      </c>
      <c r="M79" s="1" t="str">
        <f t="shared" si="50"/>
        <v>家具用高级木材</v>
      </c>
      <c r="N79" s="1">
        <f t="shared" si="36"/>
        <v>4</v>
      </c>
      <c r="O79" s="1">
        <f t="shared" si="37"/>
        <v>50049</v>
      </c>
      <c r="P79" s="1" t="str">
        <f t="shared" si="51"/>
        <v>魅灵魂片</v>
      </c>
      <c r="Q79" s="1">
        <f t="shared" si="38"/>
        <v>4</v>
      </c>
      <c r="R79" s="1">
        <f t="shared" si="39"/>
        <v>50163</v>
      </c>
      <c r="S79" s="1" t="str">
        <f t="shared" si="52"/>
        <v>赤色的水晶</v>
      </c>
      <c r="T79" s="1">
        <f t="shared" si="40"/>
        <v>4</v>
      </c>
      <c r="U79" s="1">
        <f t="shared" si="41"/>
        <v>50177</v>
      </c>
      <c r="V79" s="1" t="str">
        <f t="shared" si="42"/>
        <v>,家具用高级木材,魅灵魂片,赤色的水晶</v>
      </c>
      <c r="X79" s="138">
        <f t="shared" ca="1" si="53"/>
        <v>11</v>
      </c>
      <c r="Y79" s="138">
        <f t="shared" ca="1" si="43"/>
        <v>0.05</v>
      </c>
      <c r="Z79" s="1">
        <f t="shared" si="54"/>
        <v>4</v>
      </c>
      <c r="AA79" s="1" t="str">
        <f t="shared" si="44"/>
        <v/>
      </c>
      <c r="AB79" s="1" t="str">
        <f t="shared" si="45"/>
        <v/>
      </c>
      <c r="AC79" s="1">
        <f t="shared" si="46"/>
        <v>1500</v>
      </c>
    </row>
    <row r="80" spans="1:29" x14ac:dyDescent="0.2">
      <c r="A80" s="1">
        <f t="shared" si="47"/>
        <v>40078</v>
      </c>
      <c r="B80" s="1">
        <v>78</v>
      </c>
      <c r="C80" s="37" t="s">
        <v>2288</v>
      </c>
      <c r="D80" s="1" t="s">
        <v>2295</v>
      </c>
      <c r="E80" s="1">
        <v>10</v>
      </c>
      <c r="F80" s="1" t="str">
        <f t="shared" ca="1" si="34"/>
        <v>植物出售价格+5%</v>
      </c>
      <c r="G80" s="37" t="s">
        <v>3079</v>
      </c>
      <c r="H80" s="37" t="s">
        <v>2396</v>
      </c>
      <c r="I80" s="1">
        <v>3</v>
      </c>
      <c r="J80" s="1">
        <f t="shared" si="48"/>
        <v>467.65371804359694</v>
      </c>
      <c r="K80" s="1">
        <f t="shared" si="49"/>
        <v>4677</v>
      </c>
      <c r="L80" s="1">
        <f t="shared" si="35"/>
        <v>23382</v>
      </c>
      <c r="M80" s="1" t="str">
        <f t="shared" si="50"/>
        <v>家具用高级木材</v>
      </c>
      <c r="N80" s="1">
        <f t="shared" si="36"/>
        <v>4</v>
      </c>
      <c r="O80" s="1">
        <f t="shared" si="37"/>
        <v>50049</v>
      </c>
      <c r="P80" s="1" t="str">
        <f t="shared" si="51"/>
        <v>大型昆虫躯壳</v>
      </c>
      <c r="Q80" s="1">
        <f t="shared" si="38"/>
        <v>4</v>
      </c>
      <c r="R80" s="1">
        <f t="shared" si="39"/>
        <v>50130</v>
      </c>
      <c r="S80" s="1" t="str">
        <f t="shared" si="52"/>
        <v>青色的水晶</v>
      </c>
      <c r="T80" s="1">
        <f t="shared" si="40"/>
        <v>4</v>
      </c>
      <c r="U80" s="1">
        <f t="shared" si="41"/>
        <v>50178</v>
      </c>
      <c r="V80" s="1" t="str">
        <f t="shared" si="42"/>
        <v>,家具用高级木材,大型昆虫躯壳,青色的水晶</v>
      </c>
      <c r="X80" s="138">
        <f t="shared" ca="1" si="53"/>
        <v>9</v>
      </c>
      <c r="Y80" s="138">
        <f t="shared" ca="1" si="43"/>
        <v>0.05</v>
      </c>
      <c r="Z80" s="1">
        <f t="shared" si="54"/>
        <v>4</v>
      </c>
      <c r="AA80" s="1" t="str">
        <f t="shared" si="44"/>
        <v/>
      </c>
      <c r="AB80" s="1" t="str">
        <f t="shared" si="45"/>
        <v/>
      </c>
      <c r="AC80" s="1">
        <f t="shared" si="46"/>
        <v>1500</v>
      </c>
    </row>
    <row r="81" spans="1:29" x14ac:dyDescent="0.2">
      <c r="A81" s="1">
        <f t="shared" si="47"/>
        <v>40079</v>
      </c>
      <c r="B81" s="1">
        <v>79</v>
      </c>
      <c r="C81" s="37" t="s">
        <v>2296</v>
      </c>
      <c r="D81" s="1" t="s">
        <v>2298</v>
      </c>
      <c r="E81" s="1">
        <v>10</v>
      </c>
      <c r="F81" s="1" t="str">
        <f t="shared" ca="1" si="34"/>
        <v>植物出售价格+5%</v>
      </c>
      <c r="G81" s="37" t="s">
        <v>3079</v>
      </c>
      <c r="H81" s="37" t="s">
        <v>2396</v>
      </c>
      <c r="I81" s="1">
        <v>3</v>
      </c>
      <c r="J81" s="1">
        <f t="shared" si="48"/>
        <v>467.65371804359694</v>
      </c>
      <c r="K81" s="1">
        <f t="shared" si="49"/>
        <v>4677</v>
      </c>
      <c r="L81" s="1">
        <f t="shared" si="35"/>
        <v>23382</v>
      </c>
      <c r="M81" s="1" t="str">
        <f t="shared" si="50"/>
        <v>家具用高级木材</v>
      </c>
      <c r="N81" s="1">
        <f t="shared" si="36"/>
        <v>4</v>
      </c>
      <c r="O81" s="1">
        <f t="shared" si="37"/>
        <v>50049</v>
      </c>
      <c r="P81" s="1" t="str">
        <f t="shared" si="51"/>
        <v>天使魂片</v>
      </c>
      <c r="Q81" s="1">
        <f t="shared" si="38"/>
        <v>4</v>
      </c>
      <c r="R81" s="1">
        <f t="shared" si="39"/>
        <v>50164</v>
      </c>
      <c r="S81" s="1" t="str">
        <f t="shared" si="52"/>
        <v>黑色粉铜矿</v>
      </c>
      <c r="T81" s="1">
        <f t="shared" si="40"/>
        <v>4</v>
      </c>
      <c r="U81" s="1">
        <f t="shared" si="41"/>
        <v>50038</v>
      </c>
      <c r="V81" s="1" t="str">
        <f t="shared" si="42"/>
        <v>,家具用高级木材,天使魂片,黑色粉铜矿</v>
      </c>
      <c r="X81" s="138">
        <f t="shared" ca="1" si="53"/>
        <v>9</v>
      </c>
      <c r="Y81" s="138">
        <f t="shared" ca="1" si="43"/>
        <v>0.05</v>
      </c>
      <c r="Z81" s="1">
        <f t="shared" si="54"/>
        <v>4</v>
      </c>
      <c r="AA81" s="1" t="str">
        <f t="shared" si="44"/>
        <v/>
      </c>
      <c r="AB81" s="1" t="str">
        <f t="shared" si="45"/>
        <v/>
      </c>
      <c r="AC81" s="1">
        <f t="shared" si="46"/>
        <v>1500</v>
      </c>
    </row>
    <row r="82" spans="1:29" x14ac:dyDescent="0.2">
      <c r="A82" s="1">
        <f t="shared" si="47"/>
        <v>40080</v>
      </c>
      <c r="B82" s="1">
        <v>80</v>
      </c>
      <c r="C82" s="37" t="s">
        <v>2297</v>
      </c>
      <c r="D82" s="1" t="s">
        <v>2299</v>
      </c>
      <c r="E82" s="1">
        <v>2</v>
      </c>
      <c r="F82" s="1" t="str">
        <f t="shared" ca="1" si="34"/>
        <v>宝石出售价格+1%</v>
      </c>
      <c r="G82" s="37" t="s">
        <v>3079</v>
      </c>
      <c r="H82" s="37" t="s">
        <v>2396</v>
      </c>
      <c r="I82" s="1">
        <v>1</v>
      </c>
      <c r="J82" s="1">
        <f t="shared" si="48"/>
        <v>10</v>
      </c>
      <c r="K82" s="1">
        <f t="shared" si="49"/>
        <v>100</v>
      </c>
      <c r="L82" s="1">
        <f t="shared" si="35"/>
        <v>90</v>
      </c>
      <c r="M82" s="1" t="str">
        <f t="shared" si="50"/>
        <v>家具用木材</v>
      </c>
      <c r="N82" s="1">
        <f t="shared" si="36"/>
        <v>2</v>
      </c>
      <c r="O82" s="1">
        <f t="shared" si="37"/>
        <v>50047</v>
      </c>
      <c r="P82" s="1" t="str">
        <f t="shared" si="51"/>
        <v>矿石</v>
      </c>
      <c r="Q82" s="1">
        <f t="shared" si="38"/>
        <v>2</v>
      </c>
      <c r="R82" s="1">
        <f t="shared" si="39"/>
        <v>50015</v>
      </c>
      <c r="S82" s="1" t="str">
        <f t="shared" si="52"/>
        <v>腐败爪</v>
      </c>
      <c r="T82" s="1">
        <f t="shared" si="40"/>
        <v>2</v>
      </c>
      <c r="U82" s="1">
        <f t="shared" si="41"/>
        <v>50145</v>
      </c>
      <c r="V82" s="1" t="str">
        <f t="shared" si="42"/>
        <v>,家具用木材,矿石,腐败爪</v>
      </c>
      <c r="X82" s="138">
        <f t="shared" ca="1" si="53"/>
        <v>11</v>
      </c>
      <c r="Y82" s="138">
        <f t="shared" ca="1" si="43"/>
        <v>0.01</v>
      </c>
      <c r="Z82" s="1">
        <f t="shared" si="54"/>
        <v>4</v>
      </c>
      <c r="AA82" s="1" t="str">
        <f t="shared" si="44"/>
        <v/>
      </c>
      <c r="AB82" s="1" t="str">
        <f t="shared" si="45"/>
        <v/>
      </c>
      <c r="AC82" s="1">
        <f t="shared" si="46"/>
        <v>30</v>
      </c>
    </row>
    <row r="83" spans="1:29" x14ac:dyDescent="0.2">
      <c r="A83" s="1">
        <f t="shared" si="47"/>
        <v>40081</v>
      </c>
      <c r="B83" s="1">
        <v>81</v>
      </c>
      <c r="C83" s="37" t="s">
        <v>2300</v>
      </c>
      <c r="D83" s="1" t="s">
        <v>2309</v>
      </c>
      <c r="E83" s="1">
        <v>3</v>
      </c>
      <c r="F83" s="1" t="str">
        <f t="shared" ca="1" si="34"/>
        <v>器官出售价格+1%</v>
      </c>
      <c r="G83" s="37" t="s">
        <v>3079</v>
      </c>
      <c r="H83" s="37" t="s">
        <v>2396</v>
      </c>
      <c r="I83" s="1">
        <v>1</v>
      </c>
      <c r="J83" s="1">
        <f t="shared" si="48"/>
        <v>10</v>
      </c>
      <c r="K83" s="1">
        <f t="shared" si="49"/>
        <v>100</v>
      </c>
      <c r="L83" s="1">
        <f t="shared" si="35"/>
        <v>90</v>
      </c>
      <c r="M83" s="1" t="str">
        <f t="shared" si="50"/>
        <v>家具用木材</v>
      </c>
      <c r="N83" s="1">
        <f t="shared" si="36"/>
        <v>2</v>
      </c>
      <c r="O83" s="1">
        <f t="shared" si="37"/>
        <v>50047</v>
      </c>
      <c r="P83" s="1" t="str">
        <f t="shared" si="51"/>
        <v>粉铜矿</v>
      </c>
      <c r="Q83" s="1">
        <f t="shared" si="38"/>
        <v>2</v>
      </c>
      <c r="R83" s="1">
        <f t="shared" si="39"/>
        <v>50035</v>
      </c>
      <c r="S83" s="1" t="str">
        <f t="shared" si="52"/>
        <v>黑铜矿</v>
      </c>
      <c r="T83" s="1">
        <f t="shared" si="40"/>
        <v>2</v>
      </c>
      <c r="U83" s="1">
        <f t="shared" si="41"/>
        <v>50031</v>
      </c>
      <c r="V83" s="1" t="str">
        <f t="shared" si="42"/>
        <v>,家具用木材,粉铜矿,黑铜矿</v>
      </c>
      <c r="X83" s="138">
        <f t="shared" ca="1" si="53"/>
        <v>10</v>
      </c>
      <c r="Y83" s="138">
        <f t="shared" ca="1" si="43"/>
        <v>0.01</v>
      </c>
      <c r="Z83" s="1">
        <f t="shared" si="54"/>
        <v>4</v>
      </c>
      <c r="AA83" s="1" t="str">
        <f t="shared" si="44"/>
        <v/>
      </c>
      <c r="AB83" s="1" t="str">
        <f t="shared" si="45"/>
        <v/>
      </c>
      <c r="AC83" s="1">
        <f t="shared" si="46"/>
        <v>30</v>
      </c>
    </row>
    <row r="84" spans="1:29" x14ac:dyDescent="0.2">
      <c r="A84" s="1">
        <f t="shared" si="47"/>
        <v>40082</v>
      </c>
      <c r="B84" s="1">
        <v>82</v>
      </c>
      <c r="C84" s="37" t="s">
        <v>2301</v>
      </c>
      <c r="D84" s="1" t="s">
        <v>2310</v>
      </c>
      <c r="E84" s="1">
        <v>3</v>
      </c>
      <c r="F84" s="1" t="str">
        <f t="shared" ca="1" si="34"/>
        <v>矿石出售价格+1%</v>
      </c>
      <c r="G84" s="37" t="s">
        <v>3079</v>
      </c>
      <c r="H84" s="37" t="s">
        <v>2396</v>
      </c>
      <c r="I84" s="1">
        <v>1</v>
      </c>
      <c r="J84" s="1">
        <f t="shared" si="48"/>
        <v>10</v>
      </c>
      <c r="K84" s="1">
        <f t="shared" si="49"/>
        <v>100</v>
      </c>
      <c r="L84" s="1">
        <f t="shared" si="35"/>
        <v>90</v>
      </c>
      <c r="M84" s="1" t="str">
        <f t="shared" si="50"/>
        <v>家具用木材</v>
      </c>
      <c r="N84" s="1">
        <f t="shared" si="36"/>
        <v>2</v>
      </c>
      <c r="O84" s="1">
        <f t="shared" si="37"/>
        <v>50047</v>
      </c>
      <c r="P84" s="1" t="str">
        <f t="shared" si="51"/>
        <v>女战士的秘药</v>
      </c>
      <c r="Q84" s="1">
        <f t="shared" si="38"/>
        <v>2</v>
      </c>
      <c r="R84" s="1">
        <f t="shared" si="39"/>
        <v>50168</v>
      </c>
      <c r="S84" s="1" t="str">
        <f t="shared" si="52"/>
        <v>树枝</v>
      </c>
      <c r="T84" s="1">
        <f t="shared" si="40"/>
        <v>2</v>
      </c>
      <c r="U84" s="1">
        <f t="shared" si="41"/>
        <v>50045</v>
      </c>
      <c r="V84" s="1" t="str">
        <f t="shared" si="42"/>
        <v>,家具用木材,女战士的秘药,树枝</v>
      </c>
      <c r="X84" s="138">
        <f t="shared" ca="1" si="53"/>
        <v>8</v>
      </c>
      <c r="Y84" s="138">
        <f t="shared" ca="1" si="43"/>
        <v>0.01</v>
      </c>
      <c r="Z84" s="1">
        <f t="shared" si="54"/>
        <v>4</v>
      </c>
      <c r="AA84" s="1" t="str">
        <f t="shared" si="44"/>
        <v/>
      </c>
      <c r="AB84" s="1" t="str">
        <f t="shared" si="45"/>
        <v/>
      </c>
      <c r="AC84" s="1">
        <f t="shared" si="46"/>
        <v>30</v>
      </c>
    </row>
    <row r="85" spans="1:29" x14ac:dyDescent="0.2">
      <c r="A85" s="1">
        <f t="shared" si="47"/>
        <v>40083</v>
      </c>
      <c r="B85" s="1">
        <v>83</v>
      </c>
      <c r="C85" s="37" t="s">
        <v>2302</v>
      </c>
      <c r="D85" s="1" t="s">
        <v>2311</v>
      </c>
      <c r="E85" s="1">
        <v>5</v>
      </c>
      <c r="F85" s="1" t="str">
        <f t="shared" ca="1" si="34"/>
        <v>植物出售价格+3%</v>
      </c>
      <c r="G85" s="37" t="s">
        <v>3079</v>
      </c>
      <c r="H85" s="37" t="s">
        <v>2396</v>
      </c>
      <c r="I85" s="1">
        <v>2</v>
      </c>
      <c r="J85" s="1">
        <f t="shared" si="48"/>
        <v>113.13708498984759</v>
      </c>
      <c r="K85" s="1">
        <f t="shared" si="49"/>
        <v>1131</v>
      </c>
      <c r="L85" s="1">
        <f t="shared" si="35"/>
        <v>3436</v>
      </c>
      <c r="M85" s="1" t="str">
        <f t="shared" si="50"/>
        <v>家具用良木材</v>
      </c>
      <c r="N85" s="1">
        <f t="shared" si="36"/>
        <v>3</v>
      </c>
      <c r="O85" s="1">
        <f t="shared" si="37"/>
        <v>50048</v>
      </c>
      <c r="P85" s="1" t="str">
        <f t="shared" si="51"/>
        <v>金刚石</v>
      </c>
      <c r="Q85" s="1">
        <f t="shared" si="38"/>
        <v>3</v>
      </c>
      <c r="R85" s="1">
        <f t="shared" si="39"/>
        <v>50029</v>
      </c>
      <c r="S85" s="1" t="str">
        <f t="shared" si="52"/>
        <v>恶魔毛皮</v>
      </c>
      <c r="T85" s="1">
        <f t="shared" si="40"/>
        <v>3</v>
      </c>
      <c r="U85" s="1">
        <f t="shared" si="41"/>
        <v>50118</v>
      </c>
      <c r="V85" s="1" t="str">
        <f t="shared" si="42"/>
        <v>,家具用良木材,金刚石,恶魔毛皮</v>
      </c>
      <c r="X85" s="138">
        <f t="shared" ca="1" si="53"/>
        <v>9</v>
      </c>
      <c r="Y85" s="138">
        <f t="shared" ca="1" si="43"/>
        <v>0.03</v>
      </c>
      <c r="Z85" s="1">
        <f t="shared" si="54"/>
        <v>4</v>
      </c>
      <c r="AA85" s="1" t="str">
        <f t="shared" si="44"/>
        <v/>
      </c>
      <c r="AB85" s="1" t="str">
        <f t="shared" si="45"/>
        <v/>
      </c>
      <c r="AC85" s="1">
        <f t="shared" si="46"/>
        <v>405</v>
      </c>
    </row>
    <row r="86" spans="1:29" x14ac:dyDescent="0.2">
      <c r="A86" s="1">
        <f t="shared" si="47"/>
        <v>40084</v>
      </c>
      <c r="B86" s="1">
        <v>84</v>
      </c>
      <c r="C86" s="37" t="s">
        <v>2303</v>
      </c>
      <c r="D86" s="1" t="s">
        <v>2312</v>
      </c>
      <c r="E86" s="1">
        <v>5</v>
      </c>
      <c r="F86" s="1" t="str">
        <f t="shared" ca="1" si="34"/>
        <v>植物出售价格+3%</v>
      </c>
      <c r="G86" s="37" t="s">
        <v>3079</v>
      </c>
      <c r="H86" s="37" t="s">
        <v>2396</v>
      </c>
      <c r="I86" s="1">
        <v>2</v>
      </c>
      <c r="J86" s="1">
        <f t="shared" si="48"/>
        <v>113.13708498984759</v>
      </c>
      <c r="K86" s="1">
        <f t="shared" si="49"/>
        <v>1131</v>
      </c>
      <c r="L86" s="1">
        <f t="shared" si="35"/>
        <v>3309</v>
      </c>
      <c r="M86" s="1" t="str">
        <f t="shared" si="50"/>
        <v>家具用良木材</v>
      </c>
      <c r="N86" s="1">
        <f t="shared" si="36"/>
        <v>3</v>
      </c>
      <c r="O86" s="1">
        <f t="shared" si="37"/>
        <v>50048</v>
      </c>
      <c r="P86" s="1" t="str">
        <f t="shared" si="51"/>
        <v>蝙蝠牙</v>
      </c>
      <c r="Q86" s="1">
        <f t="shared" si="38"/>
        <v>6</v>
      </c>
      <c r="R86" s="1">
        <f t="shared" si="39"/>
        <v>50152</v>
      </c>
      <c r="S86" s="1" t="str">
        <f t="shared" si="52"/>
        <v>强力的秘药</v>
      </c>
      <c r="T86" s="1">
        <f t="shared" si="40"/>
        <v>3</v>
      </c>
      <c r="U86" s="1">
        <f t="shared" si="41"/>
        <v>50169</v>
      </c>
      <c r="V86" s="1" t="str">
        <f t="shared" si="42"/>
        <v>,家具用良木材,蝙蝠牙,强力的秘药</v>
      </c>
      <c r="X86" s="138">
        <f t="shared" ca="1" si="53"/>
        <v>9</v>
      </c>
      <c r="Y86" s="138">
        <f t="shared" ca="1" si="43"/>
        <v>0.03</v>
      </c>
      <c r="Z86" s="1">
        <f t="shared" si="54"/>
        <v>4</v>
      </c>
      <c r="AA86" s="1" t="str">
        <f t="shared" si="44"/>
        <v/>
      </c>
      <c r="AB86" s="1" t="str">
        <f t="shared" si="45"/>
        <v/>
      </c>
      <c r="AC86" s="1">
        <f t="shared" si="46"/>
        <v>390</v>
      </c>
    </row>
    <row r="87" spans="1:29" x14ac:dyDescent="0.2">
      <c r="A87" s="1">
        <f t="shared" si="47"/>
        <v>40085</v>
      </c>
      <c r="B87" s="1">
        <v>85</v>
      </c>
      <c r="C87" s="37" t="s">
        <v>2304</v>
      </c>
      <c r="D87" s="1" t="s">
        <v>2313</v>
      </c>
      <c r="E87" s="1">
        <v>5</v>
      </c>
      <c r="F87" s="1" t="str">
        <f t="shared" ca="1" si="34"/>
        <v>矿石出售价格+3%</v>
      </c>
      <c r="G87" s="37" t="s">
        <v>3079</v>
      </c>
      <c r="H87" s="37" t="s">
        <v>2396</v>
      </c>
      <c r="I87" s="1">
        <v>2</v>
      </c>
      <c r="J87" s="1">
        <f t="shared" si="48"/>
        <v>113.13708498984759</v>
      </c>
      <c r="K87" s="1">
        <f t="shared" si="49"/>
        <v>1131</v>
      </c>
      <c r="L87" s="1">
        <f t="shared" si="35"/>
        <v>3309</v>
      </c>
      <c r="M87" s="1" t="str">
        <f t="shared" si="50"/>
        <v>家具用良木材</v>
      </c>
      <c r="N87" s="1">
        <f t="shared" si="36"/>
        <v>3</v>
      </c>
      <c r="O87" s="1">
        <f t="shared" si="37"/>
        <v>50048</v>
      </c>
      <c r="P87" s="1" t="str">
        <f t="shared" si="51"/>
        <v>鬼爪</v>
      </c>
      <c r="Q87" s="1">
        <f t="shared" si="38"/>
        <v>6</v>
      </c>
      <c r="R87" s="1">
        <f t="shared" si="39"/>
        <v>50135</v>
      </c>
      <c r="S87" s="1" t="str">
        <f t="shared" si="52"/>
        <v>龙之皮革</v>
      </c>
      <c r="T87" s="1">
        <f t="shared" si="40"/>
        <v>3</v>
      </c>
      <c r="U87" s="1">
        <f t="shared" si="41"/>
        <v>50116</v>
      </c>
      <c r="V87" s="1" t="str">
        <f t="shared" si="42"/>
        <v>,家具用良木材,鬼爪,龙之皮革</v>
      </c>
      <c r="X87" s="138">
        <f t="shared" ca="1" si="53"/>
        <v>8</v>
      </c>
      <c r="Y87" s="138">
        <f t="shared" ca="1" si="43"/>
        <v>0.03</v>
      </c>
      <c r="Z87" s="1">
        <f t="shared" si="54"/>
        <v>4</v>
      </c>
      <c r="AA87" s="1" t="str">
        <f t="shared" si="44"/>
        <v/>
      </c>
      <c r="AB87" s="1" t="str">
        <f t="shared" si="45"/>
        <v/>
      </c>
      <c r="AC87" s="1">
        <f t="shared" si="46"/>
        <v>390</v>
      </c>
    </row>
    <row r="88" spans="1:29" x14ac:dyDescent="0.2">
      <c r="A88" s="1">
        <f t="shared" si="47"/>
        <v>40086</v>
      </c>
      <c r="B88" s="1">
        <v>86</v>
      </c>
      <c r="C88" s="37" t="s">
        <v>2305</v>
      </c>
      <c r="D88" s="1" t="s">
        <v>2314</v>
      </c>
      <c r="E88" s="1">
        <v>3</v>
      </c>
      <c r="F88" s="1" t="str">
        <f t="shared" ca="1" si="34"/>
        <v>植物出售价格+1%</v>
      </c>
      <c r="G88" s="37" t="s">
        <v>3079</v>
      </c>
      <c r="H88" s="37" t="s">
        <v>2396</v>
      </c>
      <c r="I88" s="1">
        <v>1</v>
      </c>
      <c r="J88" s="1">
        <f t="shared" si="48"/>
        <v>10</v>
      </c>
      <c r="K88" s="1">
        <f t="shared" si="49"/>
        <v>100</v>
      </c>
      <c r="L88" s="1">
        <f t="shared" si="35"/>
        <v>90</v>
      </c>
      <c r="M88" s="1" t="str">
        <f t="shared" si="50"/>
        <v>家具用木材</v>
      </c>
      <c r="N88" s="1">
        <f t="shared" si="36"/>
        <v>2</v>
      </c>
      <c r="O88" s="1">
        <f t="shared" si="37"/>
        <v>50047</v>
      </c>
      <c r="P88" s="1" t="str">
        <f t="shared" si="51"/>
        <v>干燥的草药</v>
      </c>
      <c r="Q88" s="1">
        <f t="shared" si="38"/>
        <v>2</v>
      </c>
      <c r="R88" s="1">
        <f t="shared" si="39"/>
        <v>50189</v>
      </c>
      <c r="S88" s="1" t="str">
        <f t="shared" si="52"/>
        <v>矿石</v>
      </c>
      <c r="T88" s="1">
        <f t="shared" si="40"/>
        <v>2</v>
      </c>
      <c r="U88" s="1">
        <f t="shared" si="41"/>
        <v>50015</v>
      </c>
      <c r="V88" s="1" t="str">
        <f t="shared" si="42"/>
        <v>,家具用木材,干燥的草药,矿石</v>
      </c>
      <c r="X88" s="138">
        <f t="shared" ca="1" si="53"/>
        <v>9</v>
      </c>
      <c r="Y88" s="138">
        <f t="shared" ca="1" si="43"/>
        <v>0.01</v>
      </c>
      <c r="Z88" s="1">
        <f t="shared" si="54"/>
        <v>4</v>
      </c>
      <c r="AA88" s="1" t="str">
        <f t="shared" si="44"/>
        <v/>
      </c>
      <c r="AB88" s="1" t="str">
        <f t="shared" si="45"/>
        <v/>
      </c>
      <c r="AC88" s="1">
        <f t="shared" si="46"/>
        <v>30</v>
      </c>
    </row>
    <row r="89" spans="1:29" x14ac:dyDescent="0.2">
      <c r="A89" s="1">
        <f t="shared" si="47"/>
        <v>40087</v>
      </c>
      <c r="B89" s="1">
        <v>87</v>
      </c>
      <c r="C89" s="37" t="s">
        <v>2306</v>
      </c>
      <c r="D89" s="1" t="s">
        <v>2315</v>
      </c>
      <c r="E89" s="1">
        <v>3</v>
      </c>
      <c r="F89" s="1" t="str">
        <f t="shared" ca="1" si="34"/>
        <v>宝石出售价格+1%</v>
      </c>
      <c r="G89" s="37" t="s">
        <v>3079</v>
      </c>
      <c r="H89" s="37" t="s">
        <v>2396</v>
      </c>
      <c r="I89" s="1">
        <v>1</v>
      </c>
      <c r="J89" s="1">
        <f t="shared" si="48"/>
        <v>10</v>
      </c>
      <c r="K89" s="1">
        <f t="shared" si="49"/>
        <v>100</v>
      </c>
      <c r="L89" s="1">
        <f t="shared" si="35"/>
        <v>90</v>
      </c>
      <c r="M89" s="1" t="str">
        <f t="shared" si="50"/>
        <v>家具用木材</v>
      </c>
      <c r="N89" s="1">
        <f t="shared" si="36"/>
        <v>2</v>
      </c>
      <c r="O89" s="1">
        <f t="shared" si="37"/>
        <v>50047</v>
      </c>
      <c r="P89" s="1" t="str">
        <f t="shared" si="51"/>
        <v>腐败爪</v>
      </c>
      <c r="Q89" s="1">
        <f t="shared" si="38"/>
        <v>2</v>
      </c>
      <c r="R89" s="1">
        <f t="shared" si="39"/>
        <v>50145</v>
      </c>
      <c r="S89" s="1" t="str">
        <f t="shared" si="52"/>
        <v>矿石</v>
      </c>
      <c r="T89" s="1">
        <f t="shared" si="40"/>
        <v>2</v>
      </c>
      <c r="U89" s="1">
        <f t="shared" si="41"/>
        <v>50015</v>
      </c>
      <c r="V89" s="1" t="str">
        <f t="shared" si="42"/>
        <v>,家具用木材,腐败爪,矿石</v>
      </c>
      <c r="X89" s="138">
        <f t="shared" ca="1" si="53"/>
        <v>11</v>
      </c>
      <c r="Y89" s="138">
        <f t="shared" ca="1" si="43"/>
        <v>0.01</v>
      </c>
      <c r="Z89" s="1">
        <f t="shared" si="54"/>
        <v>4</v>
      </c>
      <c r="AA89" s="1" t="str">
        <f t="shared" si="44"/>
        <v/>
      </c>
      <c r="AB89" s="1" t="str">
        <f t="shared" si="45"/>
        <v/>
      </c>
      <c r="AC89" s="1">
        <f t="shared" si="46"/>
        <v>30</v>
      </c>
    </row>
    <row r="90" spans="1:29" x14ac:dyDescent="0.2">
      <c r="A90" s="1">
        <f t="shared" si="47"/>
        <v>40088</v>
      </c>
      <c r="B90" s="1">
        <v>88</v>
      </c>
      <c r="C90" s="37" t="s">
        <v>2307</v>
      </c>
      <c r="D90" s="1" t="s">
        <v>2316</v>
      </c>
      <c r="E90" s="1">
        <v>5</v>
      </c>
      <c r="F90" s="1" t="str">
        <f t="shared" ca="1" si="34"/>
        <v>植物出售价格+3%</v>
      </c>
      <c r="G90" s="37" t="s">
        <v>3079</v>
      </c>
      <c r="H90" s="37" t="s">
        <v>2396</v>
      </c>
      <c r="I90" s="1">
        <v>2</v>
      </c>
      <c r="J90" s="1">
        <f t="shared" si="48"/>
        <v>113.13708498984759</v>
      </c>
      <c r="K90" s="1">
        <f t="shared" si="49"/>
        <v>1131</v>
      </c>
      <c r="L90" s="1">
        <f t="shared" si="35"/>
        <v>3309</v>
      </c>
      <c r="M90" s="1" t="str">
        <f t="shared" si="50"/>
        <v>家具用良木材</v>
      </c>
      <c r="N90" s="1">
        <f t="shared" si="36"/>
        <v>3</v>
      </c>
      <c r="O90" s="1">
        <f t="shared" si="37"/>
        <v>50048</v>
      </c>
      <c r="P90" s="1" t="str">
        <f t="shared" si="51"/>
        <v>睡魔羽翼</v>
      </c>
      <c r="Q90" s="1">
        <f t="shared" si="38"/>
        <v>3</v>
      </c>
      <c r="R90" s="1">
        <f t="shared" si="39"/>
        <v>50126</v>
      </c>
      <c r="S90" s="1" t="str">
        <f t="shared" si="52"/>
        <v>蝙蝠牙</v>
      </c>
      <c r="T90" s="1">
        <f t="shared" si="40"/>
        <v>6</v>
      </c>
      <c r="U90" s="1">
        <f t="shared" si="41"/>
        <v>50152</v>
      </c>
      <c r="V90" s="1" t="str">
        <f t="shared" si="42"/>
        <v>,家具用良木材,睡魔羽翼,蝙蝠牙</v>
      </c>
      <c r="X90" s="138">
        <f t="shared" ca="1" si="53"/>
        <v>9</v>
      </c>
      <c r="Y90" s="138">
        <f t="shared" ca="1" si="43"/>
        <v>0.03</v>
      </c>
      <c r="Z90" s="1">
        <f t="shared" si="54"/>
        <v>4</v>
      </c>
      <c r="AA90" s="1" t="str">
        <f t="shared" si="44"/>
        <v/>
      </c>
      <c r="AB90" s="1" t="str">
        <f t="shared" si="45"/>
        <v/>
      </c>
      <c r="AC90" s="1">
        <f t="shared" si="46"/>
        <v>390</v>
      </c>
    </row>
    <row r="91" spans="1:29" x14ac:dyDescent="0.2">
      <c r="A91" s="1">
        <f t="shared" si="47"/>
        <v>40089</v>
      </c>
      <c r="B91" s="1">
        <v>89</v>
      </c>
      <c r="C91" s="37" t="s">
        <v>2308</v>
      </c>
      <c r="D91" s="1" t="s">
        <v>2317</v>
      </c>
      <c r="E91" s="1">
        <v>5</v>
      </c>
      <c r="F91" s="1" t="str">
        <f t="shared" ca="1" si="34"/>
        <v>宝石出售价格+3%</v>
      </c>
      <c r="G91" s="37" t="s">
        <v>3079</v>
      </c>
      <c r="H91" s="37" t="s">
        <v>2396</v>
      </c>
      <c r="I91" s="1">
        <v>2</v>
      </c>
      <c r="J91" s="1">
        <f t="shared" si="48"/>
        <v>113.13708498984759</v>
      </c>
      <c r="K91" s="1">
        <f t="shared" si="49"/>
        <v>1131</v>
      </c>
      <c r="L91" s="1">
        <f t="shared" si="35"/>
        <v>3436</v>
      </c>
      <c r="M91" s="1" t="str">
        <f t="shared" si="50"/>
        <v>家具用良木材</v>
      </c>
      <c r="N91" s="1">
        <f t="shared" si="36"/>
        <v>3</v>
      </c>
      <c r="O91" s="1">
        <f t="shared" si="37"/>
        <v>50048</v>
      </c>
      <c r="P91" s="1" t="str">
        <f t="shared" si="51"/>
        <v>巨人赤皮</v>
      </c>
      <c r="Q91" s="1">
        <f t="shared" si="38"/>
        <v>3</v>
      </c>
      <c r="R91" s="1">
        <f t="shared" si="39"/>
        <v>50112</v>
      </c>
      <c r="S91" s="1" t="str">
        <f t="shared" si="52"/>
        <v>金刚石</v>
      </c>
      <c r="T91" s="1">
        <f t="shared" si="40"/>
        <v>3</v>
      </c>
      <c r="U91" s="1">
        <f t="shared" si="41"/>
        <v>50029</v>
      </c>
      <c r="V91" s="1" t="str">
        <f t="shared" si="42"/>
        <v>,家具用良木材,巨人赤皮,金刚石</v>
      </c>
      <c r="X91" s="138">
        <f t="shared" ca="1" si="53"/>
        <v>11</v>
      </c>
      <c r="Y91" s="138">
        <f t="shared" ca="1" si="43"/>
        <v>0.03</v>
      </c>
      <c r="Z91" s="1">
        <f t="shared" si="54"/>
        <v>4</v>
      </c>
      <c r="AA91" s="1" t="str">
        <f t="shared" si="44"/>
        <v/>
      </c>
      <c r="AB91" s="1" t="str">
        <f t="shared" si="45"/>
        <v/>
      </c>
      <c r="AC91" s="1">
        <f t="shared" si="46"/>
        <v>405</v>
      </c>
    </row>
    <row r="92" spans="1:29" x14ac:dyDescent="0.2">
      <c r="A92" s="1">
        <f t="shared" si="47"/>
        <v>40090</v>
      </c>
      <c r="B92" s="1">
        <v>90</v>
      </c>
      <c r="C92" s="37" t="s">
        <v>2318</v>
      </c>
      <c r="D92" s="1" t="s">
        <v>2327</v>
      </c>
      <c r="E92" s="1">
        <v>3</v>
      </c>
      <c r="F92" s="1" t="str">
        <f t="shared" ca="1" si="34"/>
        <v>宝石出售价格+1%</v>
      </c>
      <c r="G92" s="37" t="s">
        <v>3079</v>
      </c>
      <c r="H92" s="37" t="s">
        <v>2396</v>
      </c>
      <c r="I92" s="1">
        <v>1</v>
      </c>
      <c r="J92" s="1">
        <f t="shared" si="48"/>
        <v>10</v>
      </c>
      <c r="K92" s="1">
        <f t="shared" si="49"/>
        <v>100</v>
      </c>
      <c r="L92" s="1">
        <f t="shared" si="35"/>
        <v>90</v>
      </c>
      <c r="M92" s="1" t="str">
        <f t="shared" si="50"/>
        <v>家具用木材</v>
      </c>
      <c r="N92" s="1">
        <f t="shared" si="36"/>
        <v>2</v>
      </c>
      <c r="O92" s="1">
        <f t="shared" si="37"/>
        <v>50047</v>
      </c>
      <c r="P92" s="1" t="str">
        <f t="shared" si="51"/>
        <v>树枝</v>
      </c>
      <c r="Q92" s="1">
        <f t="shared" si="38"/>
        <v>2</v>
      </c>
      <c r="R92" s="1">
        <f t="shared" si="39"/>
        <v>50045</v>
      </c>
      <c r="S92" s="1" t="str">
        <f t="shared" si="52"/>
        <v>腐败爪</v>
      </c>
      <c r="T92" s="1">
        <f t="shared" si="40"/>
        <v>2</v>
      </c>
      <c r="U92" s="1">
        <f t="shared" si="41"/>
        <v>50145</v>
      </c>
      <c r="V92" s="1" t="str">
        <f t="shared" si="42"/>
        <v>,家具用木材,树枝,腐败爪</v>
      </c>
      <c r="X92" s="138">
        <f t="shared" ca="1" si="53"/>
        <v>11</v>
      </c>
      <c r="Y92" s="138">
        <f t="shared" ca="1" si="43"/>
        <v>0.01</v>
      </c>
      <c r="Z92" s="1">
        <f t="shared" si="54"/>
        <v>4</v>
      </c>
      <c r="AA92" s="1" t="str">
        <f t="shared" si="44"/>
        <v/>
      </c>
      <c r="AB92" s="1" t="str">
        <f t="shared" si="45"/>
        <v/>
      </c>
      <c r="AC92" s="1">
        <f t="shared" si="46"/>
        <v>30</v>
      </c>
    </row>
    <row r="93" spans="1:29" x14ac:dyDescent="0.2">
      <c r="A93" s="1">
        <f t="shared" si="47"/>
        <v>40091</v>
      </c>
      <c r="B93" s="1">
        <v>91</v>
      </c>
      <c r="C93" s="37" t="s">
        <v>2319</v>
      </c>
      <c r="D93" s="1" t="s">
        <v>2328</v>
      </c>
      <c r="E93" s="1">
        <v>6</v>
      </c>
      <c r="F93" s="1" t="str">
        <f t="shared" ca="1" si="34"/>
        <v>植物出售价格+3%</v>
      </c>
      <c r="G93" s="37" t="s">
        <v>3079</v>
      </c>
      <c r="H93" s="37" t="s">
        <v>2396</v>
      </c>
      <c r="I93" s="1">
        <v>2</v>
      </c>
      <c r="J93" s="1">
        <f t="shared" si="48"/>
        <v>113.13708498984759</v>
      </c>
      <c r="K93" s="1">
        <f t="shared" si="49"/>
        <v>1131</v>
      </c>
      <c r="L93" s="1">
        <f t="shared" si="35"/>
        <v>3309</v>
      </c>
      <c r="M93" s="1" t="str">
        <f t="shared" si="50"/>
        <v>家具用良木材</v>
      </c>
      <c r="N93" s="1">
        <f t="shared" si="36"/>
        <v>3</v>
      </c>
      <c r="O93" s="1">
        <f t="shared" si="37"/>
        <v>50048</v>
      </c>
      <c r="P93" s="1" t="str">
        <f t="shared" si="51"/>
        <v>沙盘缌片</v>
      </c>
      <c r="Q93" s="1">
        <f t="shared" si="38"/>
        <v>3</v>
      </c>
      <c r="R93" s="1">
        <f t="shared" si="39"/>
        <v>50174</v>
      </c>
      <c r="S93" s="1" t="str">
        <f t="shared" si="52"/>
        <v>大型昆虫爪</v>
      </c>
      <c r="T93" s="1">
        <f t="shared" si="40"/>
        <v>6</v>
      </c>
      <c r="U93" s="1">
        <f t="shared" si="41"/>
        <v>50140</v>
      </c>
      <c r="V93" s="1" t="str">
        <f t="shared" si="42"/>
        <v>,家具用良木材,沙盘缌片,大型昆虫爪</v>
      </c>
      <c r="X93" s="138">
        <f t="shared" ca="1" si="53"/>
        <v>9</v>
      </c>
      <c r="Y93" s="138">
        <f t="shared" ca="1" si="43"/>
        <v>0.03</v>
      </c>
      <c r="Z93" s="1">
        <f t="shared" si="54"/>
        <v>4</v>
      </c>
      <c r="AA93" s="1" t="str">
        <f t="shared" si="44"/>
        <v/>
      </c>
      <c r="AB93" s="1" t="str">
        <f t="shared" si="45"/>
        <v/>
      </c>
      <c r="AC93" s="1">
        <f t="shared" si="46"/>
        <v>390</v>
      </c>
    </row>
    <row r="94" spans="1:29" x14ac:dyDescent="0.2">
      <c r="A94" s="1">
        <f t="shared" si="47"/>
        <v>40092</v>
      </c>
      <c r="B94" s="1">
        <v>92</v>
      </c>
      <c r="C94" s="37" t="s">
        <v>2320</v>
      </c>
      <c r="D94" s="1" t="s">
        <v>2329</v>
      </c>
      <c r="E94" s="1">
        <v>10</v>
      </c>
      <c r="F94" s="1" t="str">
        <f t="shared" ca="1" si="34"/>
        <v>植物出售价格+5%</v>
      </c>
      <c r="G94" s="37" t="s">
        <v>3079</v>
      </c>
      <c r="H94" s="37" t="s">
        <v>2396</v>
      </c>
      <c r="I94" s="1">
        <v>3</v>
      </c>
      <c r="J94" s="1">
        <f t="shared" si="48"/>
        <v>467.65371804359694</v>
      </c>
      <c r="K94" s="1">
        <f t="shared" si="49"/>
        <v>4677</v>
      </c>
      <c r="L94" s="1">
        <f t="shared" si="35"/>
        <v>23070</v>
      </c>
      <c r="M94" s="1" t="str">
        <f t="shared" si="50"/>
        <v>家具用高级木材</v>
      </c>
      <c r="N94" s="1">
        <f t="shared" si="36"/>
        <v>4</v>
      </c>
      <c r="O94" s="1">
        <f t="shared" si="37"/>
        <v>50049</v>
      </c>
      <c r="P94" s="1" t="str">
        <f t="shared" si="51"/>
        <v>恶魔魂片</v>
      </c>
      <c r="Q94" s="1">
        <f t="shared" si="38"/>
        <v>4</v>
      </c>
      <c r="R94" s="1">
        <f t="shared" si="39"/>
        <v>50166</v>
      </c>
      <c r="S94" s="1" t="str">
        <f t="shared" si="52"/>
        <v>雷兽皮革</v>
      </c>
      <c r="T94" s="1">
        <f t="shared" si="40"/>
        <v>6</v>
      </c>
      <c r="U94" s="1">
        <f t="shared" si="41"/>
        <v>50107</v>
      </c>
      <c r="V94" s="1" t="str">
        <f t="shared" si="42"/>
        <v>,家具用高级木材,恶魔魂片,雷兽皮革</v>
      </c>
      <c r="X94" s="138">
        <f t="shared" ca="1" si="53"/>
        <v>9</v>
      </c>
      <c r="Y94" s="138">
        <f t="shared" ca="1" si="43"/>
        <v>0.05</v>
      </c>
      <c r="Z94" s="1">
        <f t="shared" si="54"/>
        <v>4</v>
      </c>
      <c r="AA94" s="1" t="str">
        <f t="shared" si="44"/>
        <v/>
      </c>
      <c r="AB94" s="1" t="str">
        <f t="shared" si="45"/>
        <v/>
      </c>
      <c r="AC94" s="1">
        <f t="shared" si="46"/>
        <v>1480</v>
      </c>
    </row>
    <row r="95" spans="1:29" x14ac:dyDescent="0.2">
      <c r="A95" s="1">
        <f t="shared" si="47"/>
        <v>40093</v>
      </c>
      <c r="B95" s="1">
        <v>93</v>
      </c>
      <c r="C95" s="37" t="s">
        <v>2321</v>
      </c>
      <c r="D95" s="1" t="s">
        <v>2330</v>
      </c>
      <c r="E95" s="1">
        <v>3</v>
      </c>
      <c r="F95" s="1" t="str">
        <f t="shared" ca="1" si="34"/>
        <v>矿石出售价格+1%</v>
      </c>
      <c r="G95" s="37" t="s">
        <v>3079</v>
      </c>
      <c r="H95" s="37" t="s">
        <v>2396</v>
      </c>
      <c r="I95" s="1">
        <v>1</v>
      </c>
      <c r="J95" s="1">
        <f t="shared" si="48"/>
        <v>10</v>
      </c>
      <c r="K95" s="1">
        <f t="shared" si="49"/>
        <v>100</v>
      </c>
      <c r="L95" s="1">
        <f t="shared" si="35"/>
        <v>90</v>
      </c>
      <c r="M95" s="1" t="str">
        <f t="shared" si="50"/>
        <v>家具用木材</v>
      </c>
      <c r="N95" s="1">
        <f t="shared" si="36"/>
        <v>2</v>
      </c>
      <c r="O95" s="1">
        <f t="shared" si="37"/>
        <v>50047</v>
      </c>
      <c r="P95" s="1" t="str">
        <f t="shared" si="51"/>
        <v>女战士的秘药</v>
      </c>
      <c r="Q95" s="1">
        <f t="shared" si="38"/>
        <v>2</v>
      </c>
      <c r="R95" s="1">
        <f t="shared" si="39"/>
        <v>50168</v>
      </c>
      <c r="S95" s="1" t="str">
        <f t="shared" si="52"/>
        <v>干燥的草药</v>
      </c>
      <c r="T95" s="1">
        <f t="shared" si="40"/>
        <v>2</v>
      </c>
      <c r="U95" s="1">
        <f t="shared" si="41"/>
        <v>50189</v>
      </c>
      <c r="V95" s="1" t="str">
        <f t="shared" si="42"/>
        <v>,家具用木材,女战士的秘药,干燥的草药</v>
      </c>
      <c r="X95" s="138">
        <f t="shared" ca="1" si="53"/>
        <v>8</v>
      </c>
      <c r="Y95" s="138">
        <f t="shared" ca="1" si="43"/>
        <v>0.01</v>
      </c>
      <c r="Z95" s="1">
        <f t="shared" si="54"/>
        <v>4</v>
      </c>
      <c r="AA95" s="1" t="str">
        <f t="shared" si="44"/>
        <v/>
      </c>
      <c r="AB95" s="1" t="str">
        <f t="shared" si="45"/>
        <v/>
      </c>
      <c r="AC95" s="1">
        <f t="shared" si="46"/>
        <v>30</v>
      </c>
    </row>
    <row r="96" spans="1:29" x14ac:dyDescent="0.2">
      <c r="A96" s="1">
        <f t="shared" si="47"/>
        <v>40094</v>
      </c>
      <c r="B96" s="1">
        <v>94</v>
      </c>
      <c r="C96" s="37" t="s">
        <v>2322</v>
      </c>
      <c r="D96" s="1" t="s">
        <v>2331</v>
      </c>
      <c r="E96" s="1">
        <v>6</v>
      </c>
      <c r="F96" s="1" t="str">
        <f t="shared" ca="1" si="34"/>
        <v>植物出售价格+3%</v>
      </c>
      <c r="G96" s="37" t="s">
        <v>3079</v>
      </c>
      <c r="H96" s="37" t="s">
        <v>2396</v>
      </c>
      <c r="I96" s="1">
        <v>2</v>
      </c>
      <c r="J96" s="1">
        <f t="shared" si="48"/>
        <v>113.13708498984759</v>
      </c>
      <c r="K96" s="1">
        <f t="shared" si="49"/>
        <v>1131</v>
      </c>
      <c r="L96" s="1">
        <f t="shared" si="35"/>
        <v>3309</v>
      </c>
      <c r="M96" s="1" t="str">
        <f t="shared" si="50"/>
        <v>家具用良木材</v>
      </c>
      <c r="N96" s="1">
        <f t="shared" si="36"/>
        <v>3</v>
      </c>
      <c r="O96" s="1">
        <f t="shared" si="37"/>
        <v>50048</v>
      </c>
      <c r="P96" s="1" t="str">
        <f t="shared" si="51"/>
        <v>绿晶石</v>
      </c>
      <c r="Q96" s="1">
        <f t="shared" si="38"/>
        <v>3</v>
      </c>
      <c r="R96" s="1">
        <f t="shared" si="39"/>
        <v>50028</v>
      </c>
      <c r="S96" s="1" t="str">
        <f t="shared" si="52"/>
        <v>火兽牙</v>
      </c>
      <c r="T96" s="1">
        <f t="shared" si="40"/>
        <v>6</v>
      </c>
      <c r="U96" s="1">
        <f t="shared" si="41"/>
        <v>50148</v>
      </c>
      <c r="V96" s="1" t="str">
        <f t="shared" si="42"/>
        <v>,家具用良木材,绿晶石,火兽牙</v>
      </c>
      <c r="X96" s="138">
        <f t="shared" ca="1" si="53"/>
        <v>9</v>
      </c>
      <c r="Y96" s="138">
        <f t="shared" ca="1" si="43"/>
        <v>0.03</v>
      </c>
      <c r="Z96" s="1">
        <f t="shared" si="54"/>
        <v>4</v>
      </c>
      <c r="AA96" s="1" t="str">
        <f t="shared" si="44"/>
        <v/>
      </c>
      <c r="AB96" s="1" t="str">
        <f t="shared" si="45"/>
        <v/>
      </c>
      <c r="AC96" s="1">
        <f t="shared" si="46"/>
        <v>390</v>
      </c>
    </row>
    <row r="97" spans="1:29" x14ac:dyDescent="0.2">
      <c r="A97" s="1">
        <f t="shared" si="47"/>
        <v>40095</v>
      </c>
      <c r="B97" s="1">
        <v>95</v>
      </c>
      <c r="C97" s="37" t="s">
        <v>2323</v>
      </c>
      <c r="D97" s="1" t="s">
        <v>2332</v>
      </c>
      <c r="E97" s="1">
        <v>7</v>
      </c>
      <c r="F97" s="1" t="str">
        <f t="shared" ca="1" si="34"/>
        <v>器官出售价格+5%</v>
      </c>
      <c r="G97" s="37" t="s">
        <v>3079</v>
      </c>
      <c r="H97" s="37" t="s">
        <v>2396</v>
      </c>
      <c r="I97" s="1">
        <v>3</v>
      </c>
      <c r="J97" s="1">
        <f t="shared" si="48"/>
        <v>467.65371804359694</v>
      </c>
      <c r="K97" s="1">
        <f t="shared" si="49"/>
        <v>4677</v>
      </c>
      <c r="L97" s="1">
        <f t="shared" si="35"/>
        <v>23070</v>
      </c>
      <c r="M97" s="1" t="str">
        <f t="shared" si="50"/>
        <v>家具用高级木材</v>
      </c>
      <c r="N97" s="1">
        <f t="shared" si="36"/>
        <v>4</v>
      </c>
      <c r="O97" s="1">
        <f t="shared" si="37"/>
        <v>50049</v>
      </c>
      <c r="P97" s="1" t="str">
        <f t="shared" si="51"/>
        <v>水鸟的白皮</v>
      </c>
      <c r="Q97" s="1">
        <f t="shared" si="38"/>
        <v>6</v>
      </c>
      <c r="R97" s="1">
        <f t="shared" si="39"/>
        <v>50108</v>
      </c>
      <c r="S97" s="1" t="str">
        <f t="shared" si="52"/>
        <v>终极秘药</v>
      </c>
      <c r="T97" s="1">
        <f t="shared" si="40"/>
        <v>4</v>
      </c>
      <c r="U97" s="1">
        <f t="shared" si="41"/>
        <v>50170</v>
      </c>
      <c r="V97" s="1" t="str">
        <f t="shared" si="42"/>
        <v>,家具用高级木材,水鸟的白皮,终极秘药</v>
      </c>
      <c r="X97" s="138">
        <f t="shared" ca="1" si="53"/>
        <v>10</v>
      </c>
      <c r="Y97" s="138">
        <f t="shared" ca="1" si="43"/>
        <v>0.05</v>
      </c>
      <c r="Z97" s="1">
        <f t="shared" si="54"/>
        <v>4</v>
      </c>
      <c r="AA97" s="1" t="str">
        <f t="shared" si="44"/>
        <v/>
      </c>
      <c r="AB97" s="1" t="str">
        <f t="shared" si="45"/>
        <v/>
      </c>
      <c r="AC97" s="1">
        <f t="shared" si="46"/>
        <v>1480</v>
      </c>
    </row>
    <row r="98" spans="1:29" x14ac:dyDescent="0.2">
      <c r="A98" s="1">
        <f t="shared" si="47"/>
        <v>40096</v>
      </c>
      <c r="B98" s="1">
        <v>96</v>
      </c>
      <c r="C98" s="37" t="s">
        <v>2324</v>
      </c>
      <c r="D98" s="1" t="s">
        <v>2333</v>
      </c>
      <c r="E98" s="1">
        <v>3</v>
      </c>
      <c r="F98" s="1" t="str">
        <f t="shared" ca="1" si="34"/>
        <v>器官出售价格+1%</v>
      </c>
      <c r="G98" s="37" t="s">
        <v>3079</v>
      </c>
      <c r="H98" s="37" t="s">
        <v>2396</v>
      </c>
      <c r="I98" s="1">
        <v>1</v>
      </c>
      <c r="J98" s="1">
        <f t="shared" si="48"/>
        <v>10</v>
      </c>
      <c r="K98" s="1">
        <f t="shared" si="49"/>
        <v>100</v>
      </c>
      <c r="L98" s="1">
        <f t="shared" si="35"/>
        <v>90</v>
      </c>
      <c r="M98" s="1" t="str">
        <f t="shared" si="50"/>
        <v>家具用木材</v>
      </c>
      <c r="N98" s="1">
        <f t="shared" si="36"/>
        <v>2</v>
      </c>
      <c r="O98" s="1">
        <f t="shared" si="37"/>
        <v>50047</v>
      </c>
      <c r="P98" s="1" t="str">
        <f t="shared" si="51"/>
        <v>矿石</v>
      </c>
      <c r="Q98" s="1">
        <f t="shared" si="38"/>
        <v>2</v>
      </c>
      <c r="R98" s="1">
        <f t="shared" si="39"/>
        <v>50015</v>
      </c>
      <c r="S98" s="1" t="str">
        <f t="shared" si="52"/>
        <v>树枝</v>
      </c>
      <c r="T98" s="1">
        <f t="shared" si="40"/>
        <v>2</v>
      </c>
      <c r="U98" s="1">
        <f t="shared" si="41"/>
        <v>50045</v>
      </c>
      <c r="V98" s="1" t="str">
        <f t="shared" si="42"/>
        <v>,家具用木材,矿石,树枝</v>
      </c>
      <c r="X98" s="138">
        <f t="shared" ca="1" si="53"/>
        <v>10</v>
      </c>
      <c r="Y98" s="138">
        <f t="shared" ca="1" si="43"/>
        <v>0.01</v>
      </c>
      <c r="Z98" s="1">
        <f t="shared" si="54"/>
        <v>4</v>
      </c>
      <c r="AA98" s="1" t="str">
        <f t="shared" si="44"/>
        <v/>
      </c>
      <c r="AB98" s="1" t="str">
        <f t="shared" si="45"/>
        <v/>
      </c>
      <c r="AC98" s="1">
        <f t="shared" si="46"/>
        <v>30</v>
      </c>
    </row>
    <row r="99" spans="1:29" x14ac:dyDescent="0.2">
      <c r="A99" s="1">
        <f t="shared" si="47"/>
        <v>40097</v>
      </c>
      <c r="B99" s="1">
        <v>97</v>
      </c>
      <c r="C99" s="37" t="s">
        <v>2325</v>
      </c>
      <c r="D99" s="1" t="s">
        <v>2334</v>
      </c>
      <c r="E99" s="1">
        <v>6</v>
      </c>
      <c r="F99" s="1" t="str">
        <f t="shared" ref="F99:F130" ca="1" si="55">IF(OR(G99="植物",H99="庭院"),VLOOKUP(X99,Plant_effect,2,FALSE)&amp;"+"&amp;TEXT(Y99,"0"),IF(OR(X99=1,X99=2,X99=3,X99=4),VLOOKUP(X99,furnitureEffect,2,FALSE)&amp;TEXT(Y99,"0.0"),VLOOKUP(X99,furnitureEffect,2,FALSE)&amp;TEXT(Y99,"0%")))</f>
        <v>矿石出售价格+3%</v>
      </c>
      <c r="G99" s="37" t="s">
        <v>3079</v>
      </c>
      <c r="H99" s="37" t="s">
        <v>2396</v>
      </c>
      <c r="I99" s="1">
        <v>2</v>
      </c>
      <c r="J99" s="1">
        <f t="shared" si="48"/>
        <v>113.13708498984759</v>
      </c>
      <c r="K99" s="1">
        <f t="shared" si="49"/>
        <v>1131</v>
      </c>
      <c r="L99" s="1">
        <f t="shared" ref="L99:L130" si="56">INT((VLOOKUP(M99,newMarkingCost,8,FALSE)*10*N99+VLOOKUP(P99,newMarkingCost,8,FALSE)*10*Q99+VLOOKUP(S99,newMarkingCost,8,FALSE)*10*T99)*I99^1.5)</f>
        <v>3436</v>
      </c>
      <c r="M99" s="1" t="str">
        <f t="shared" si="50"/>
        <v>家具用良木材</v>
      </c>
      <c r="N99" s="1">
        <f t="shared" ref="N99:N130" si="57">ROUND($J99/3/VLOOKUP(M99,newMarkingCost,8,FALSE),0)</f>
        <v>3</v>
      </c>
      <c r="O99" s="1">
        <f t="shared" ref="O99:O130" si="58">VLOOKUP(M99,NewMarkingID,2,FALSE)</f>
        <v>50048</v>
      </c>
      <c r="P99" s="1" t="str">
        <f t="shared" si="51"/>
        <v>黑蝙蝠牙</v>
      </c>
      <c r="Q99" s="1">
        <f t="shared" ref="Q99:Q130" si="59">ROUND($J99/3/VLOOKUP(P99,newMarkingCost,8,FALSE),0)</f>
        <v>3</v>
      </c>
      <c r="R99" s="1">
        <f t="shared" ref="R99:R130" si="60">VLOOKUP(P99,NewMarkingID,2,FALSE)</f>
        <v>50153</v>
      </c>
      <c r="S99" s="1" t="str">
        <f t="shared" si="52"/>
        <v>水鸟的羽毛</v>
      </c>
      <c r="T99" s="1">
        <f t="shared" ref="T99:T130" si="61">ROUND($J99/3/VLOOKUP(S99,newMarkingCost,8,FALSE),0)</f>
        <v>3</v>
      </c>
      <c r="U99" s="1">
        <f t="shared" ref="U99:U130" si="62">VLOOKUP(S99,NewMarkingID,2,FALSE)</f>
        <v>50120</v>
      </c>
      <c r="V99" s="1" t="str">
        <f>getMarking(I99,3,"",VLOOKUP(G99,CollectionType,2,FALSE))</f>
        <v>,家具用良木材,黑蝙蝠牙,水鸟的羽毛</v>
      </c>
      <c r="X99" s="138">
        <f t="shared" ca="1" si="53"/>
        <v>8</v>
      </c>
      <c r="Y99" s="138">
        <f t="shared" ref="Y99:Y130" ca="1" si="63">IF(H99="庭院",VLOOKUP(X99,Plant_effect,2+I99),VLOOKUP(X99,furnitureEffect,2+I99))</f>
        <v>0.03</v>
      </c>
      <c r="Z99" s="1">
        <f t="shared" si="54"/>
        <v>4</v>
      </c>
      <c r="AA99" s="1" t="str">
        <f t="shared" ref="AA99:AA130" si="64">IF(H99="庭院",VLOOKUP(X99,Plant_effect,6,FALSE),"")</f>
        <v/>
      </c>
      <c r="AB99" s="1" t="str">
        <f t="shared" ref="AB99:AB130" si="65">IF(H99="庭院",VLOOKUP(X99,Plant_effect,2+I99,FALSE),"")</f>
        <v/>
      </c>
      <c r="AC99" s="1">
        <f t="shared" ref="AC99:AC130" si="66">(VLOOKUP(O99,newMarkingPrice,2,FALSE)*N99+VLOOKUP(R99,newMarkingPrice,2,FALSE)*Q99+VLOOKUP(U99,newMarkingPrice,2,FALSE)*T99)/3</f>
        <v>405</v>
      </c>
    </row>
    <row r="100" spans="1:29" x14ac:dyDescent="0.2">
      <c r="A100" s="1">
        <f t="shared" si="47"/>
        <v>40098</v>
      </c>
      <c r="B100" s="1">
        <v>98</v>
      </c>
      <c r="C100" s="37" t="s">
        <v>2326</v>
      </c>
      <c r="D100" s="1" t="s">
        <v>2335</v>
      </c>
      <c r="E100" s="1">
        <v>7</v>
      </c>
      <c r="F100" s="1" t="str">
        <f t="shared" ca="1" si="55"/>
        <v>矿石出售价格+5%</v>
      </c>
      <c r="G100" s="37" t="s">
        <v>3079</v>
      </c>
      <c r="H100" s="37" t="s">
        <v>2396</v>
      </c>
      <c r="I100" s="1">
        <v>3</v>
      </c>
      <c r="J100" s="1">
        <f t="shared" si="48"/>
        <v>467.65371804359694</v>
      </c>
      <c r="K100" s="1">
        <f t="shared" si="49"/>
        <v>4677</v>
      </c>
      <c r="L100" s="1">
        <f t="shared" si="56"/>
        <v>23070</v>
      </c>
      <c r="M100" s="1" t="str">
        <f t="shared" si="50"/>
        <v>家具用高级木材</v>
      </c>
      <c r="N100" s="1">
        <f t="shared" si="57"/>
        <v>4</v>
      </c>
      <c r="O100" s="1">
        <f t="shared" si="58"/>
        <v>50049</v>
      </c>
      <c r="P100" s="1" t="str">
        <f t="shared" si="51"/>
        <v>终极秘药</v>
      </c>
      <c r="Q100" s="1">
        <f t="shared" si="59"/>
        <v>4</v>
      </c>
      <c r="R100" s="1">
        <f t="shared" si="60"/>
        <v>50170</v>
      </c>
      <c r="S100" s="1" t="str">
        <f t="shared" si="52"/>
        <v>蜥蜴皮革</v>
      </c>
      <c r="T100" s="1">
        <f t="shared" si="61"/>
        <v>6</v>
      </c>
      <c r="U100" s="1">
        <f t="shared" si="62"/>
        <v>50104</v>
      </c>
      <c r="V100" s="1" t="str">
        <f>getMarking(I100,3,"",VLOOKUP(G100,CollectionType,2,FALSE))</f>
        <v>,家具用高级木材,终极秘药,蜥蜴皮革</v>
      </c>
      <c r="X100" s="138">
        <f t="shared" ca="1" si="53"/>
        <v>8</v>
      </c>
      <c r="Y100" s="138">
        <f t="shared" ca="1" si="63"/>
        <v>0.05</v>
      </c>
      <c r="Z100" s="1">
        <f t="shared" si="54"/>
        <v>4</v>
      </c>
      <c r="AA100" s="1" t="str">
        <f t="shared" si="64"/>
        <v/>
      </c>
      <c r="AB100" s="1" t="str">
        <f t="shared" si="65"/>
        <v/>
      </c>
      <c r="AC100" s="1">
        <f t="shared" si="66"/>
        <v>1480</v>
      </c>
    </row>
    <row r="101" spans="1:29" x14ac:dyDescent="0.2">
      <c r="A101" s="1">
        <f t="shared" si="47"/>
        <v>40099</v>
      </c>
      <c r="B101" s="1">
        <v>99</v>
      </c>
      <c r="C101" s="37" t="s">
        <v>2392</v>
      </c>
      <c r="D101" s="1" t="s">
        <v>2394</v>
      </c>
      <c r="E101" s="1">
        <v>6</v>
      </c>
      <c r="F101" s="1" t="str">
        <f t="shared" ca="1" si="55"/>
        <v>器官出售价格+3%</v>
      </c>
      <c r="G101" s="37" t="s">
        <v>3079</v>
      </c>
      <c r="H101" s="37" t="s">
        <v>2396</v>
      </c>
      <c r="I101" s="1">
        <v>2</v>
      </c>
      <c r="J101" s="1">
        <f t="shared" si="48"/>
        <v>113.13708498984759</v>
      </c>
      <c r="K101" s="1">
        <f t="shared" si="49"/>
        <v>1131</v>
      </c>
      <c r="L101" s="1">
        <f t="shared" si="56"/>
        <v>3309</v>
      </c>
      <c r="M101" s="1" t="str">
        <f t="shared" si="50"/>
        <v>家具用良木材</v>
      </c>
      <c r="N101" s="1">
        <f t="shared" si="57"/>
        <v>3</v>
      </c>
      <c r="O101" s="1">
        <f t="shared" si="58"/>
        <v>50048</v>
      </c>
      <c r="P101" s="1" t="str">
        <f t="shared" si="51"/>
        <v>南瓜</v>
      </c>
      <c r="Q101" s="1">
        <f t="shared" si="59"/>
        <v>6</v>
      </c>
      <c r="R101" s="1">
        <f t="shared" si="60"/>
        <v>50070</v>
      </c>
      <c r="S101" s="1" t="str">
        <f t="shared" si="52"/>
        <v>炎石</v>
      </c>
      <c r="T101" s="1">
        <f t="shared" si="61"/>
        <v>3</v>
      </c>
      <c r="U101" s="1">
        <f t="shared" si="62"/>
        <v>50016</v>
      </c>
      <c r="V101" s="1" t="str">
        <f>getMarking(I101,3,"",VLOOKUP(G101,CollectionType,2,FALSE))</f>
        <v>,家具用良木材,南瓜,炎石</v>
      </c>
      <c r="X101" s="138">
        <f t="shared" ca="1" si="53"/>
        <v>10</v>
      </c>
      <c r="Y101" s="138">
        <f t="shared" ca="1" si="63"/>
        <v>0.03</v>
      </c>
      <c r="Z101" s="1">
        <f t="shared" si="54"/>
        <v>4</v>
      </c>
      <c r="AA101" s="1" t="str">
        <f t="shared" si="64"/>
        <v/>
      </c>
      <c r="AB101" s="1" t="str">
        <f t="shared" si="65"/>
        <v/>
      </c>
      <c r="AC101" s="1">
        <f t="shared" si="66"/>
        <v>390</v>
      </c>
    </row>
    <row r="102" spans="1:29" x14ac:dyDescent="0.2">
      <c r="A102" s="1">
        <f t="shared" si="47"/>
        <v>40100</v>
      </c>
      <c r="B102" s="1">
        <v>100</v>
      </c>
      <c r="C102" s="37" t="s">
        <v>2393</v>
      </c>
      <c r="D102" s="1" t="s">
        <v>2395</v>
      </c>
      <c r="E102" s="1">
        <v>6</v>
      </c>
      <c r="F102" s="1" t="str">
        <f t="shared" ca="1" si="55"/>
        <v>器官出售价格+3%</v>
      </c>
      <c r="G102" s="37" t="s">
        <v>3079</v>
      </c>
      <c r="H102" s="37" t="s">
        <v>2396</v>
      </c>
      <c r="I102" s="1">
        <v>2</v>
      </c>
      <c r="J102" s="1">
        <f t="shared" si="48"/>
        <v>113.13708498984759</v>
      </c>
      <c r="K102" s="1">
        <f t="shared" si="49"/>
        <v>1131</v>
      </c>
      <c r="L102" s="1">
        <f t="shared" si="56"/>
        <v>3436</v>
      </c>
      <c r="M102" s="1" t="str">
        <f t="shared" si="50"/>
        <v>家具用良木材</v>
      </c>
      <c r="N102" s="1">
        <f t="shared" si="57"/>
        <v>3</v>
      </c>
      <c r="O102" s="1">
        <f t="shared" si="58"/>
        <v>50048</v>
      </c>
      <c r="P102" s="1" t="str">
        <f t="shared" si="51"/>
        <v>蛇龟牙</v>
      </c>
      <c r="Q102" s="1">
        <f t="shared" si="59"/>
        <v>3</v>
      </c>
      <c r="R102" s="1">
        <f t="shared" si="60"/>
        <v>50155</v>
      </c>
      <c r="S102" s="1" t="str">
        <f t="shared" si="52"/>
        <v>黑蝙蝠牙</v>
      </c>
      <c r="T102" s="1">
        <f t="shared" si="61"/>
        <v>3</v>
      </c>
      <c r="U102" s="1">
        <f t="shared" si="62"/>
        <v>50153</v>
      </c>
      <c r="V102" s="1" t="str">
        <f>getMarking(I102,3,"",VLOOKUP(G102,CollectionType,2,FALSE))</f>
        <v>,家具用良木材,蛇龟牙,黑蝙蝠牙</v>
      </c>
      <c r="X102" s="138">
        <f t="shared" ca="1" si="53"/>
        <v>10</v>
      </c>
      <c r="Y102" s="138">
        <f t="shared" ca="1" si="63"/>
        <v>0.03</v>
      </c>
      <c r="Z102" s="1">
        <f t="shared" si="54"/>
        <v>4</v>
      </c>
      <c r="AA102" s="1" t="str">
        <f t="shared" si="64"/>
        <v/>
      </c>
      <c r="AB102" s="1" t="str">
        <f t="shared" si="65"/>
        <v/>
      </c>
      <c r="AC102" s="1">
        <f t="shared" si="66"/>
        <v>405</v>
      </c>
    </row>
    <row r="103" spans="1:29" x14ac:dyDescent="0.2">
      <c r="A103" s="1">
        <f t="shared" si="47"/>
        <v>40101</v>
      </c>
      <c r="B103" s="1">
        <v>101</v>
      </c>
      <c r="C103" s="37" t="s">
        <v>2397</v>
      </c>
      <c r="D103" s="1" t="s">
        <v>2439</v>
      </c>
      <c r="E103" s="1">
        <v>1</v>
      </c>
      <c r="F103" s="1" t="str">
        <f t="shared" ca="1" si="55"/>
        <v>器官掉落数量+0.1</v>
      </c>
      <c r="G103" s="37" t="s">
        <v>3079</v>
      </c>
      <c r="H103" s="37" t="s">
        <v>2438</v>
      </c>
      <c r="I103" s="1">
        <v>1</v>
      </c>
      <c r="J103" s="1">
        <f t="shared" si="48"/>
        <v>10</v>
      </c>
      <c r="K103" s="1">
        <f t="shared" si="49"/>
        <v>100</v>
      </c>
      <c r="L103" s="1">
        <f t="shared" si="56"/>
        <v>90</v>
      </c>
      <c r="M103" s="1" t="str">
        <f t="shared" si="50"/>
        <v>家具用木材</v>
      </c>
      <c r="N103" s="1">
        <f t="shared" si="57"/>
        <v>2</v>
      </c>
      <c r="O103" s="1">
        <f t="shared" si="58"/>
        <v>50047</v>
      </c>
      <c r="P103" s="1" t="str">
        <f t="shared" si="51"/>
        <v>腐败爪</v>
      </c>
      <c r="Q103" s="1">
        <f t="shared" si="59"/>
        <v>2</v>
      </c>
      <c r="R103" s="1">
        <f t="shared" si="60"/>
        <v>50145</v>
      </c>
      <c r="S103" s="1" t="str">
        <f t="shared" si="52"/>
        <v>树枝</v>
      </c>
      <c r="T103" s="1">
        <f t="shared" si="61"/>
        <v>2</v>
      </c>
      <c r="U103" s="1">
        <f t="shared" si="62"/>
        <v>50045</v>
      </c>
      <c r="V103" s="1" t="str">
        <f>getMarking(I103,3,"",VLOOKUP(G103,CollectionType,2,FALSE))</f>
        <v>,家具用木材,腐败爪,树枝</v>
      </c>
      <c r="X103" s="138">
        <f t="shared" ca="1" si="53"/>
        <v>3</v>
      </c>
      <c r="Y103" s="138">
        <f t="shared" ca="1" si="63"/>
        <v>0.1</v>
      </c>
      <c r="Z103" s="1">
        <f t="shared" si="54"/>
        <v>3</v>
      </c>
      <c r="AA103" s="1" t="str">
        <f t="shared" si="64"/>
        <v/>
      </c>
      <c r="AB103" s="1" t="str">
        <f t="shared" si="65"/>
        <v/>
      </c>
      <c r="AC103" s="1">
        <f t="shared" si="66"/>
        <v>30</v>
      </c>
    </row>
    <row r="104" spans="1:29" x14ac:dyDescent="0.2">
      <c r="A104" s="1">
        <f t="shared" si="47"/>
        <v>40102</v>
      </c>
      <c r="B104" s="1">
        <v>102</v>
      </c>
      <c r="C104" s="37" t="s">
        <v>2398</v>
      </c>
      <c r="D104" s="1" t="s">
        <v>2440</v>
      </c>
      <c r="E104" s="1">
        <v>1</v>
      </c>
      <c r="F104" s="1" t="str">
        <f t="shared" ca="1" si="55"/>
        <v>矿物掉落数量+0.1</v>
      </c>
      <c r="G104" s="37" t="s">
        <v>3079</v>
      </c>
      <c r="H104" s="37" t="s">
        <v>2438</v>
      </c>
      <c r="I104" s="1">
        <v>1</v>
      </c>
      <c r="J104" s="1">
        <f t="shared" si="48"/>
        <v>10</v>
      </c>
      <c r="K104" s="1">
        <f t="shared" si="49"/>
        <v>100</v>
      </c>
      <c r="L104" s="1">
        <f t="shared" si="56"/>
        <v>90</v>
      </c>
      <c r="M104" s="1" t="str">
        <f t="shared" si="50"/>
        <v>家具用木材</v>
      </c>
      <c r="N104" s="1">
        <f t="shared" si="57"/>
        <v>2</v>
      </c>
      <c r="O104" s="1">
        <f t="shared" si="58"/>
        <v>50047</v>
      </c>
      <c r="P104" s="1" t="str">
        <f t="shared" si="51"/>
        <v>粉铜矿</v>
      </c>
      <c r="Q104" s="1">
        <f t="shared" si="59"/>
        <v>2</v>
      </c>
      <c r="R104" s="1">
        <f t="shared" si="60"/>
        <v>50035</v>
      </c>
      <c r="S104" s="1" t="str">
        <f t="shared" si="52"/>
        <v>女战士的秘药</v>
      </c>
      <c r="T104" s="1">
        <f t="shared" si="61"/>
        <v>2</v>
      </c>
      <c r="U104" s="1">
        <f t="shared" si="62"/>
        <v>50168</v>
      </c>
      <c r="V104" s="1" t="str">
        <f t="shared" ref="V104:V135" si="67">getMarking(I104,3,"",VLOOKUP(G104,CollectionType,2,FALSE))</f>
        <v>,家具用木材,粉铜矿,女战士的秘药</v>
      </c>
      <c r="X104" s="138">
        <f t="shared" ca="1" si="53"/>
        <v>1</v>
      </c>
      <c r="Y104" s="138">
        <f t="shared" ca="1" si="63"/>
        <v>0.1</v>
      </c>
      <c r="Z104" s="1">
        <f t="shared" si="54"/>
        <v>3</v>
      </c>
      <c r="AA104" s="1" t="str">
        <f t="shared" si="64"/>
        <v/>
      </c>
      <c r="AB104" s="1" t="str">
        <f t="shared" si="65"/>
        <v/>
      </c>
      <c r="AC104" s="1">
        <f t="shared" si="66"/>
        <v>30</v>
      </c>
    </row>
    <row r="105" spans="1:29" x14ac:dyDescent="0.2">
      <c r="A105" s="1">
        <f t="shared" si="47"/>
        <v>40103</v>
      </c>
      <c r="B105" s="1">
        <v>103</v>
      </c>
      <c r="C105" s="37" t="s">
        <v>2399</v>
      </c>
      <c r="D105" s="1" t="s">
        <v>2441</v>
      </c>
      <c r="E105" s="1">
        <v>1</v>
      </c>
      <c r="F105" s="1" t="str">
        <f t="shared" ca="1" si="55"/>
        <v>植物掉落数量+0.1</v>
      </c>
      <c r="G105" s="37" t="s">
        <v>3079</v>
      </c>
      <c r="H105" s="37" t="s">
        <v>2438</v>
      </c>
      <c r="I105" s="1">
        <v>1</v>
      </c>
      <c r="J105" s="1">
        <f t="shared" si="48"/>
        <v>10</v>
      </c>
      <c r="K105" s="1">
        <f t="shared" si="49"/>
        <v>100</v>
      </c>
      <c r="L105" s="1">
        <f t="shared" si="56"/>
        <v>90</v>
      </c>
      <c r="M105" s="1" t="str">
        <f t="shared" si="50"/>
        <v>家具用木材</v>
      </c>
      <c r="N105" s="1">
        <f t="shared" si="57"/>
        <v>2</v>
      </c>
      <c r="O105" s="1">
        <f t="shared" si="58"/>
        <v>50047</v>
      </c>
      <c r="P105" s="1" t="str">
        <f t="shared" si="51"/>
        <v>新鲜的泥巴</v>
      </c>
      <c r="Q105" s="1">
        <f t="shared" si="59"/>
        <v>2</v>
      </c>
      <c r="R105" s="1">
        <f t="shared" si="60"/>
        <v>50013</v>
      </c>
      <c r="S105" s="1" t="str">
        <f t="shared" si="52"/>
        <v>腐败爪</v>
      </c>
      <c r="T105" s="1">
        <f t="shared" si="61"/>
        <v>2</v>
      </c>
      <c r="U105" s="1">
        <f t="shared" si="62"/>
        <v>50145</v>
      </c>
      <c r="V105" s="1" t="str">
        <f t="shared" si="67"/>
        <v>,家具用木材,新鲜的泥巴,腐败爪</v>
      </c>
      <c r="X105" s="138">
        <f t="shared" ca="1" si="53"/>
        <v>2</v>
      </c>
      <c r="Y105" s="138">
        <f t="shared" ca="1" si="63"/>
        <v>0.1</v>
      </c>
      <c r="Z105" s="1">
        <f t="shared" si="54"/>
        <v>3</v>
      </c>
      <c r="AA105" s="1" t="str">
        <f t="shared" si="64"/>
        <v/>
      </c>
      <c r="AB105" s="1" t="str">
        <f t="shared" si="65"/>
        <v/>
      </c>
      <c r="AC105" s="1">
        <f t="shared" si="66"/>
        <v>30</v>
      </c>
    </row>
    <row r="106" spans="1:29" x14ac:dyDescent="0.2">
      <c r="A106" s="1">
        <f t="shared" si="47"/>
        <v>40104</v>
      </c>
      <c r="B106" s="1">
        <v>104</v>
      </c>
      <c r="C106" s="37" t="s">
        <v>2400</v>
      </c>
      <c r="D106" s="1" t="s">
        <v>2336</v>
      </c>
      <c r="E106" s="1">
        <v>1</v>
      </c>
      <c r="F106" s="1" t="str">
        <f t="shared" ca="1" si="55"/>
        <v>矿物掉落数量+0.1</v>
      </c>
      <c r="G106" s="37" t="s">
        <v>3079</v>
      </c>
      <c r="H106" s="37" t="s">
        <v>2438</v>
      </c>
      <c r="I106" s="1">
        <v>1</v>
      </c>
      <c r="J106" s="1">
        <f t="shared" si="48"/>
        <v>10</v>
      </c>
      <c r="K106" s="1">
        <f t="shared" si="49"/>
        <v>100</v>
      </c>
      <c r="L106" s="1">
        <f t="shared" si="56"/>
        <v>90</v>
      </c>
      <c r="M106" s="1" t="str">
        <f t="shared" si="50"/>
        <v>家具用木材</v>
      </c>
      <c r="N106" s="1">
        <f t="shared" si="57"/>
        <v>2</v>
      </c>
      <c r="O106" s="1">
        <f t="shared" si="58"/>
        <v>50047</v>
      </c>
      <c r="P106" s="1" t="str">
        <f t="shared" si="51"/>
        <v>粉铜矿</v>
      </c>
      <c r="Q106" s="1">
        <f t="shared" si="59"/>
        <v>2</v>
      </c>
      <c r="R106" s="1">
        <f t="shared" si="60"/>
        <v>50035</v>
      </c>
      <c r="S106" s="1" t="str">
        <f t="shared" si="52"/>
        <v>女战士的秘药</v>
      </c>
      <c r="T106" s="1">
        <f t="shared" si="61"/>
        <v>2</v>
      </c>
      <c r="U106" s="1">
        <f t="shared" si="62"/>
        <v>50168</v>
      </c>
      <c r="V106" s="1" t="str">
        <f t="shared" si="67"/>
        <v>,家具用木材,粉铜矿,女战士的秘药</v>
      </c>
      <c r="X106" s="138">
        <f t="shared" ca="1" si="53"/>
        <v>1</v>
      </c>
      <c r="Y106" s="138">
        <f t="shared" ca="1" si="63"/>
        <v>0.1</v>
      </c>
      <c r="Z106" s="1">
        <f t="shared" si="54"/>
        <v>3</v>
      </c>
      <c r="AA106" s="1" t="str">
        <f t="shared" si="64"/>
        <v/>
      </c>
      <c r="AB106" s="1" t="str">
        <f t="shared" si="65"/>
        <v/>
      </c>
      <c r="AC106" s="1">
        <f t="shared" si="66"/>
        <v>30</v>
      </c>
    </row>
    <row r="107" spans="1:29" x14ac:dyDescent="0.2">
      <c r="A107" s="1">
        <f t="shared" si="47"/>
        <v>40105</v>
      </c>
      <c r="B107" s="1">
        <v>105</v>
      </c>
      <c r="C107" s="37" t="s">
        <v>2401</v>
      </c>
      <c r="D107" s="1" t="s">
        <v>2337</v>
      </c>
      <c r="E107" s="1">
        <v>6</v>
      </c>
      <c r="F107" s="1" t="str">
        <f t="shared" ca="1" si="55"/>
        <v>植物掉落数量+0.2</v>
      </c>
      <c r="G107" s="37" t="s">
        <v>3079</v>
      </c>
      <c r="H107" s="37" t="s">
        <v>2438</v>
      </c>
      <c r="I107" s="1">
        <v>2</v>
      </c>
      <c r="J107" s="1">
        <f t="shared" si="48"/>
        <v>113.13708498984759</v>
      </c>
      <c r="K107" s="1">
        <f t="shared" si="49"/>
        <v>1131</v>
      </c>
      <c r="L107" s="1">
        <f t="shared" si="56"/>
        <v>3436</v>
      </c>
      <c r="M107" s="1" t="str">
        <f t="shared" si="50"/>
        <v>家具用良木材</v>
      </c>
      <c r="N107" s="1">
        <f t="shared" si="57"/>
        <v>3</v>
      </c>
      <c r="O107" s="1">
        <f t="shared" si="58"/>
        <v>50048</v>
      </c>
      <c r="P107" s="1" t="str">
        <f t="shared" si="51"/>
        <v>巨人青皮</v>
      </c>
      <c r="Q107" s="1">
        <f t="shared" si="59"/>
        <v>3</v>
      </c>
      <c r="R107" s="1">
        <f t="shared" si="60"/>
        <v>50113</v>
      </c>
      <c r="S107" s="1" t="str">
        <f t="shared" si="52"/>
        <v>震动羽翼</v>
      </c>
      <c r="T107" s="1">
        <f t="shared" si="61"/>
        <v>3</v>
      </c>
      <c r="U107" s="1">
        <f t="shared" si="62"/>
        <v>50122</v>
      </c>
      <c r="V107" s="1" t="str">
        <f t="shared" si="67"/>
        <v>,家具用良木材,巨人青皮,震动羽翼</v>
      </c>
      <c r="X107" s="138">
        <f t="shared" ca="1" si="53"/>
        <v>2</v>
      </c>
      <c r="Y107" s="138">
        <f t="shared" ca="1" si="63"/>
        <v>0.2</v>
      </c>
      <c r="Z107" s="1">
        <f t="shared" si="54"/>
        <v>3</v>
      </c>
      <c r="AA107" s="1" t="str">
        <f t="shared" si="64"/>
        <v/>
      </c>
      <c r="AB107" s="1" t="str">
        <f t="shared" si="65"/>
        <v/>
      </c>
      <c r="AC107" s="1">
        <f t="shared" si="66"/>
        <v>405</v>
      </c>
    </row>
    <row r="108" spans="1:29" x14ac:dyDescent="0.2">
      <c r="A108" s="1">
        <f t="shared" si="47"/>
        <v>40106</v>
      </c>
      <c r="B108" s="1">
        <v>106</v>
      </c>
      <c r="C108" s="37" t="s">
        <v>2402</v>
      </c>
      <c r="D108" s="1" t="s">
        <v>2338</v>
      </c>
      <c r="E108" s="1">
        <v>8</v>
      </c>
      <c r="F108" s="1" t="str">
        <f t="shared" ca="1" si="55"/>
        <v>器官掉落数量+0.3</v>
      </c>
      <c r="G108" s="37" t="s">
        <v>3079</v>
      </c>
      <c r="H108" s="37" t="s">
        <v>2438</v>
      </c>
      <c r="I108" s="1">
        <v>3</v>
      </c>
      <c r="J108" s="1">
        <f t="shared" si="48"/>
        <v>467.65371804359694</v>
      </c>
      <c r="K108" s="1">
        <f t="shared" si="49"/>
        <v>4677</v>
      </c>
      <c r="L108" s="1">
        <f t="shared" si="56"/>
        <v>23382</v>
      </c>
      <c r="M108" s="1" t="str">
        <f t="shared" si="50"/>
        <v>家具用高级木材</v>
      </c>
      <c r="N108" s="1">
        <f t="shared" si="57"/>
        <v>4</v>
      </c>
      <c r="O108" s="1">
        <f t="shared" si="58"/>
        <v>50049</v>
      </c>
      <c r="P108" s="1" t="str">
        <f t="shared" si="51"/>
        <v>天使魂片</v>
      </c>
      <c r="Q108" s="1">
        <f t="shared" si="59"/>
        <v>4</v>
      </c>
      <c r="R108" s="1">
        <f t="shared" si="60"/>
        <v>50164</v>
      </c>
      <c r="S108" s="1" t="str">
        <f t="shared" si="52"/>
        <v>超级方便面</v>
      </c>
      <c r="T108" s="1">
        <f t="shared" si="61"/>
        <v>4</v>
      </c>
      <c r="U108" s="1">
        <f t="shared" si="62"/>
        <v>50188</v>
      </c>
      <c r="V108" s="1" t="str">
        <f t="shared" si="67"/>
        <v>,家具用高级木材,天使魂片,超级方便面</v>
      </c>
      <c r="X108" s="138">
        <f t="shared" ca="1" si="53"/>
        <v>3</v>
      </c>
      <c r="Y108" s="138">
        <f t="shared" ca="1" si="63"/>
        <v>0.3</v>
      </c>
      <c r="Z108" s="1">
        <f t="shared" si="54"/>
        <v>3</v>
      </c>
      <c r="AA108" s="1" t="str">
        <f t="shared" si="64"/>
        <v/>
      </c>
      <c r="AB108" s="1" t="str">
        <f t="shared" si="65"/>
        <v/>
      </c>
      <c r="AC108" s="1">
        <f t="shared" si="66"/>
        <v>1500</v>
      </c>
    </row>
    <row r="109" spans="1:29" x14ac:dyDescent="0.2">
      <c r="A109" s="1">
        <f t="shared" si="47"/>
        <v>40107</v>
      </c>
      <c r="B109" s="1">
        <v>107</v>
      </c>
      <c r="C109" s="37" t="s">
        <v>2404</v>
      </c>
      <c r="D109" s="1" t="s">
        <v>2442</v>
      </c>
      <c r="E109" s="1">
        <v>1</v>
      </c>
      <c r="F109" s="1" t="str">
        <f t="shared" ca="1" si="55"/>
        <v>矿物掉落数量+0.1</v>
      </c>
      <c r="G109" s="37" t="s">
        <v>3079</v>
      </c>
      <c r="H109" s="37" t="s">
        <v>2438</v>
      </c>
      <c r="I109" s="1">
        <v>1</v>
      </c>
      <c r="J109" s="1">
        <f t="shared" si="48"/>
        <v>10</v>
      </c>
      <c r="K109" s="1">
        <f t="shared" si="49"/>
        <v>100</v>
      </c>
      <c r="L109" s="1">
        <f t="shared" si="56"/>
        <v>90</v>
      </c>
      <c r="M109" s="1" t="str">
        <f t="shared" si="50"/>
        <v>家具用木材</v>
      </c>
      <c r="N109" s="1">
        <f t="shared" si="57"/>
        <v>2</v>
      </c>
      <c r="O109" s="1">
        <f t="shared" si="58"/>
        <v>50047</v>
      </c>
      <c r="P109" s="1" t="str">
        <f t="shared" si="51"/>
        <v>腐败牙</v>
      </c>
      <c r="Q109" s="1">
        <f t="shared" si="59"/>
        <v>2</v>
      </c>
      <c r="R109" s="1">
        <f t="shared" si="60"/>
        <v>50157</v>
      </c>
      <c r="S109" s="1" t="str">
        <f t="shared" si="52"/>
        <v>树枝</v>
      </c>
      <c r="T109" s="1">
        <f t="shared" si="61"/>
        <v>2</v>
      </c>
      <c r="U109" s="1">
        <f t="shared" si="62"/>
        <v>50045</v>
      </c>
      <c r="V109" s="1" t="str">
        <f t="shared" si="67"/>
        <v>,家具用木材,腐败牙,树枝</v>
      </c>
      <c r="X109" s="138">
        <f t="shared" ca="1" si="53"/>
        <v>1</v>
      </c>
      <c r="Y109" s="138">
        <f t="shared" ca="1" si="63"/>
        <v>0.1</v>
      </c>
      <c r="Z109" s="1">
        <f t="shared" si="54"/>
        <v>3</v>
      </c>
      <c r="AA109" s="1" t="str">
        <f t="shared" si="64"/>
        <v/>
      </c>
      <c r="AB109" s="1" t="str">
        <f t="shared" si="65"/>
        <v/>
      </c>
      <c r="AC109" s="1">
        <f t="shared" si="66"/>
        <v>30</v>
      </c>
    </row>
    <row r="110" spans="1:29" x14ac:dyDescent="0.2">
      <c r="A110" s="1">
        <f t="shared" si="47"/>
        <v>40108</v>
      </c>
      <c r="B110" s="1">
        <v>108</v>
      </c>
      <c r="C110" s="37" t="s">
        <v>2403</v>
      </c>
      <c r="D110" s="1" t="s">
        <v>2443</v>
      </c>
      <c r="E110" s="1">
        <v>6</v>
      </c>
      <c r="F110" s="1" t="str">
        <f t="shared" ca="1" si="55"/>
        <v>宝石掉落数量+0.2</v>
      </c>
      <c r="G110" s="37" t="s">
        <v>3079</v>
      </c>
      <c r="H110" s="37" t="s">
        <v>2438</v>
      </c>
      <c r="I110" s="1">
        <v>2</v>
      </c>
      <c r="J110" s="1">
        <f t="shared" si="48"/>
        <v>113.13708498984759</v>
      </c>
      <c r="K110" s="1">
        <f t="shared" si="49"/>
        <v>1131</v>
      </c>
      <c r="L110" s="1">
        <f t="shared" si="56"/>
        <v>3309</v>
      </c>
      <c r="M110" s="1" t="str">
        <f t="shared" si="50"/>
        <v>家具用良木材</v>
      </c>
      <c r="N110" s="1">
        <f t="shared" si="57"/>
        <v>3</v>
      </c>
      <c r="O110" s="1">
        <f t="shared" si="58"/>
        <v>50048</v>
      </c>
      <c r="P110" s="1" t="str">
        <f t="shared" si="51"/>
        <v>南瓜</v>
      </c>
      <c r="Q110" s="1">
        <f t="shared" si="59"/>
        <v>6</v>
      </c>
      <c r="R110" s="1">
        <f t="shared" si="60"/>
        <v>50070</v>
      </c>
      <c r="S110" s="1" t="str">
        <f t="shared" si="52"/>
        <v>蛇龟牙</v>
      </c>
      <c r="T110" s="1">
        <f t="shared" si="61"/>
        <v>3</v>
      </c>
      <c r="U110" s="1">
        <f t="shared" si="62"/>
        <v>50155</v>
      </c>
      <c r="V110" s="1" t="str">
        <f t="shared" si="67"/>
        <v>,家具用良木材,南瓜,蛇龟牙</v>
      </c>
      <c r="X110" s="138">
        <f t="shared" ca="1" si="53"/>
        <v>4</v>
      </c>
      <c r="Y110" s="138">
        <f t="shared" ca="1" si="63"/>
        <v>0.2</v>
      </c>
      <c r="Z110" s="1">
        <f t="shared" si="54"/>
        <v>3</v>
      </c>
      <c r="AA110" s="1" t="str">
        <f t="shared" si="64"/>
        <v/>
      </c>
      <c r="AB110" s="1" t="str">
        <f t="shared" si="65"/>
        <v/>
      </c>
      <c r="AC110" s="1">
        <f t="shared" si="66"/>
        <v>390</v>
      </c>
    </row>
    <row r="111" spans="1:29" x14ac:dyDescent="0.2">
      <c r="A111" s="1">
        <f t="shared" si="47"/>
        <v>40109</v>
      </c>
      <c r="B111" s="1">
        <v>109</v>
      </c>
      <c r="C111" s="37" t="s">
        <v>2405</v>
      </c>
      <c r="D111" s="1" t="s">
        <v>2444</v>
      </c>
      <c r="E111" s="1">
        <v>6</v>
      </c>
      <c r="F111" s="1" t="str">
        <f t="shared" ca="1" si="55"/>
        <v>植物掉落数量+0.2</v>
      </c>
      <c r="G111" s="37" t="s">
        <v>3079</v>
      </c>
      <c r="H111" s="37" t="s">
        <v>2438</v>
      </c>
      <c r="I111" s="1">
        <v>2</v>
      </c>
      <c r="J111" s="1">
        <f t="shared" si="48"/>
        <v>113.13708498984759</v>
      </c>
      <c r="K111" s="1">
        <f t="shared" si="49"/>
        <v>1131</v>
      </c>
      <c r="L111" s="1">
        <f t="shared" si="56"/>
        <v>3436</v>
      </c>
      <c r="M111" s="1" t="str">
        <f t="shared" si="50"/>
        <v>家具用良木材</v>
      </c>
      <c r="N111" s="1">
        <f t="shared" si="57"/>
        <v>3</v>
      </c>
      <c r="O111" s="1">
        <f t="shared" si="58"/>
        <v>50048</v>
      </c>
      <c r="P111" s="1" t="str">
        <f t="shared" si="51"/>
        <v>龙爪</v>
      </c>
      <c r="Q111" s="1">
        <f t="shared" si="59"/>
        <v>3</v>
      </c>
      <c r="R111" s="1">
        <f t="shared" si="60"/>
        <v>50144</v>
      </c>
      <c r="S111" s="1" t="str">
        <f t="shared" si="52"/>
        <v>金刚石</v>
      </c>
      <c r="T111" s="1">
        <f t="shared" si="61"/>
        <v>3</v>
      </c>
      <c r="U111" s="1">
        <f t="shared" si="62"/>
        <v>50029</v>
      </c>
      <c r="V111" s="1" t="str">
        <f t="shared" si="67"/>
        <v>,家具用良木材,龙爪,金刚石</v>
      </c>
      <c r="X111" s="138">
        <f t="shared" ca="1" si="53"/>
        <v>2</v>
      </c>
      <c r="Y111" s="138">
        <f t="shared" ca="1" si="63"/>
        <v>0.2</v>
      </c>
      <c r="Z111" s="1">
        <f t="shared" si="54"/>
        <v>3</v>
      </c>
      <c r="AA111" s="1" t="str">
        <f t="shared" si="64"/>
        <v/>
      </c>
      <c r="AB111" s="1" t="str">
        <f t="shared" si="65"/>
        <v/>
      </c>
      <c r="AC111" s="1">
        <f t="shared" si="66"/>
        <v>405</v>
      </c>
    </row>
    <row r="112" spans="1:29" x14ac:dyDescent="0.2">
      <c r="A112" s="1">
        <f t="shared" si="47"/>
        <v>40110</v>
      </c>
      <c r="B112" s="1">
        <v>110</v>
      </c>
      <c r="C112" s="37" t="s">
        <v>2406</v>
      </c>
      <c r="D112" s="1" t="s">
        <v>2445</v>
      </c>
      <c r="E112" s="1">
        <v>6</v>
      </c>
      <c r="F112" s="1" t="str">
        <f t="shared" ca="1" si="55"/>
        <v>宝石掉落数量+0.2</v>
      </c>
      <c r="G112" s="37" t="s">
        <v>3079</v>
      </c>
      <c r="H112" s="37" t="s">
        <v>2438</v>
      </c>
      <c r="I112" s="1">
        <v>2</v>
      </c>
      <c r="J112" s="1">
        <f t="shared" si="48"/>
        <v>113.13708498984759</v>
      </c>
      <c r="K112" s="1">
        <f t="shared" si="49"/>
        <v>1131</v>
      </c>
      <c r="L112" s="1">
        <f t="shared" si="56"/>
        <v>3436</v>
      </c>
      <c r="M112" s="1" t="str">
        <f t="shared" si="50"/>
        <v>家具用良木材</v>
      </c>
      <c r="N112" s="1">
        <f t="shared" si="57"/>
        <v>3</v>
      </c>
      <c r="O112" s="1">
        <f t="shared" si="58"/>
        <v>50048</v>
      </c>
      <c r="P112" s="1" t="str">
        <f t="shared" si="51"/>
        <v>巨人之皮</v>
      </c>
      <c r="Q112" s="1">
        <f t="shared" si="59"/>
        <v>3</v>
      </c>
      <c r="R112" s="1">
        <f t="shared" si="60"/>
        <v>50111</v>
      </c>
      <c r="S112" s="1" t="str">
        <f t="shared" si="52"/>
        <v>恶魔毛皮</v>
      </c>
      <c r="T112" s="1">
        <f t="shared" si="61"/>
        <v>3</v>
      </c>
      <c r="U112" s="1">
        <f t="shared" si="62"/>
        <v>50118</v>
      </c>
      <c r="V112" s="1" t="str">
        <f t="shared" si="67"/>
        <v>,家具用良木材,巨人之皮,恶魔毛皮</v>
      </c>
      <c r="X112" s="138">
        <f t="shared" ca="1" si="53"/>
        <v>4</v>
      </c>
      <c r="Y112" s="138">
        <f t="shared" ca="1" si="63"/>
        <v>0.2</v>
      </c>
      <c r="Z112" s="1">
        <f t="shared" si="54"/>
        <v>3</v>
      </c>
      <c r="AA112" s="1" t="str">
        <f t="shared" si="64"/>
        <v/>
      </c>
      <c r="AB112" s="1" t="str">
        <f t="shared" si="65"/>
        <v/>
      </c>
      <c r="AC112" s="1">
        <f t="shared" si="66"/>
        <v>405</v>
      </c>
    </row>
    <row r="113" spans="1:29" x14ac:dyDescent="0.2">
      <c r="A113" s="1">
        <f t="shared" si="47"/>
        <v>40111</v>
      </c>
      <c r="B113" s="1">
        <v>111</v>
      </c>
      <c r="C113" s="37" t="s">
        <v>2407</v>
      </c>
      <c r="D113" s="1" t="s">
        <v>2446</v>
      </c>
      <c r="E113" s="1">
        <v>3</v>
      </c>
      <c r="F113" s="1" t="str">
        <f t="shared" ca="1" si="55"/>
        <v>矿物掉落数量+0.1</v>
      </c>
      <c r="G113" s="37" t="s">
        <v>3079</v>
      </c>
      <c r="H113" s="37" t="s">
        <v>2438</v>
      </c>
      <c r="I113" s="1">
        <v>1</v>
      </c>
      <c r="J113" s="1">
        <f t="shared" si="48"/>
        <v>10</v>
      </c>
      <c r="K113" s="1">
        <f t="shared" si="49"/>
        <v>100</v>
      </c>
      <c r="L113" s="1">
        <f t="shared" si="56"/>
        <v>90</v>
      </c>
      <c r="M113" s="1" t="str">
        <f t="shared" si="50"/>
        <v>家具用木材</v>
      </c>
      <c r="N113" s="1">
        <f t="shared" si="57"/>
        <v>2</v>
      </c>
      <c r="O113" s="1">
        <f t="shared" si="58"/>
        <v>50047</v>
      </c>
      <c r="P113" s="1" t="str">
        <f t="shared" si="51"/>
        <v>腐败爪</v>
      </c>
      <c r="Q113" s="1">
        <f t="shared" si="59"/>
        <v>2</v>
      </c>
      <c r="R113" s="1">
        <f t="shared" si="60"/>
        <v>50145</v>
      </c>
      <c r="S113" s="1" t="str">
        <f t="shared" si="52"/>
        <v>矿石</v>
      </c>
      <c r="T113" s="1">
        <f t="shared" si="61"/>
        <v>2</v>
      </c>
      <c r="U113" s="1">
        <f t="shared" si="62"/>
        <v>50015</v>
      </c>
      <c r="V113" s="1" t="str">
        <f t="shared" si="67"/>
        <v>,家具用木材,腐败爪,矿石</v>
      </c>
      <c r="X113" s="138">
        <f t="shared" ca="1" si="53"/>
        <v>1</v>
      </c>
      <c r="Y113" s="138">
        <f t="shared" ca="1" si="63"/>
        <v>0.1</v>
      </c>
      <c r="Z113" s="1">
        <f t="shared" si="54"/>
        <v>3</v>
      </c>
      <c r="AA113" s="1" t="str">
        <f t="shared" si="64"/>
        <v/>
      </c>
      <c r="AB113" s="1" t="str">
        <f t="shared" si="65"/>
        <v/>
      </c>
      <c r="AC113" s="1">
        <f t="shared" si="66"/>
        <v>30</v>
      </c>
    </row>
    <row r="114" spans="1:29" x14ac:dyDescent="0.2">
      <c r="A114" s="1">
        <f t="shared" si="47"/>
        <v>40112</v>
      </c>
      <c r="B114" s="1">
        <v>112</v>
      </c>
      <c r="C114" s="37" t="s">
        <v>2408</v>
      </c>
      <c r="D114" s="1" t="s">
        <v>2447</v>
      </c>
      <c r="E114" s="1">
        <v>6</v>
      </c>
      <c r="F114" s="1" t="str">
        <f t="shared" ca="1" si="55"/>
        <v>宝石掉落数量+0.2</v>
      </c>
      <c r="G114" s="37" t="s">
        <v>3079</v>
      </c>
      <c r="H114" s="37" t="s">
        <v>2438</v>
      </c>
      <c r="I114" s="1">
        <v>2</v>
      </c>
      <c r="J114" s="1">
        <f t="shared" si="48"/>
        <v>113.13708498984759</v>
      </c>
      <c r="K114" s="1">
        <f t="shared" si="49"/>
        <v>1131</v>
      </c>
      <c r="L114" s="1">
        <f t="shared" si="56"/>
        <v>3309</v>
      </c>
      <c r="M114" s="1" t="str">
        <f t="shared" si="50"/>
        <v>家具用良木材</v>
      </c>
      <c r="N114" s="1">
        <f t="shared" si="57"/>
        <v>3</v>
      </c>
      <c r="O114" s="1">
        <f t="shared" si="58"/>
        <v>50048</v>
      </c>
      <c r="P114" s="1" t="str">
        <f t="shared" si="51"/>
        <v>雷兽爪</v>
      </c>
      <c r="Q114" s="1">
        <f t="shared" si="59"/>
        <v>6</v>
      </c>
      <c r="R114" s="1">
        <f t="shared" si="60"/>
        <v>50139</v>
      </c>
      <c r="S114" s="1" t="str">
        <f t="shared" si="52"/>
        <v>优良粉铜矿</v>
      </c>
      <c r="T114" s="1">
        <f t="shared" si="61"/>
        <v>3</v>
      </c>
      <c r="U114" s="1">
        <f t="shared" si="62"/>
        <v>50036</v>
      </c>
      <c r="V114" s="1" t="str">
        <f t="shared" si="67"/>
        <v>,家具用良木材,雷兽爪,优良粉铜矿</v>
      </c>
      <c r="X114" s="138">
        <f t="shared" ca="1" si="53"/>
        <v>4</v>
      </c>
      <c r="Y114" s="138">
        <f t="shared" ca="1" si="63"/>
        <v>0.2</v>
      </c>
      <c r="Z114" s="1">
        <f t="shared" si="54"/>
        <v>3</v>
      </c>
      <c r="AA114" s="1" t="str">
        <f t="shared" si="64"/>
        <v/>
      </c>
      <c r="AB114" s="1" t="str">
        <f t="shared" si="65"/>
        <v/>
      </c>
      <c r="AC114" s="1">
        <f t="shared" si="66"/>
        <v>390</v>
      </c>
    </row>
    <row r="115" spans="1:29" x14ac:dyDescent="0.2">
      <c r="A115" s="1">
        <f t="shared" si="47"/>
        <v>40113</v>
      </c>
      <c r="B115" s="1">
        <v>113</v>
      </c>
      <c r="C115" s="37" t="s">
        <v>2409</v>
      </c>
      <c r="D115" s="1" t="s">
        <v>2448</v>
      </c>
      <c r="E115" s="1">
        <v>7</v>
      </c>
      <c r="F115" s="1" t="str">
        <f t="shared" ca="1" si="55"/>
        <v>器官掉落数量+0.3</v>
      </c>
      <c r="G115" s="37" t="s">
        <v>3079</v>
      </c>
      <c r="H115" s="37" t="s">
        <v>2438</v>
      </c>
      <c r="I115" s="1">
        <v>3</v>
      </c>
      <c r="J115" s="1">
        <f t="shared" si="48"/>
        <v>467.65371804359694</v>
      </c>
      <c r="K115" s="1">
        <f t="shared" si="49"/>
        <v>4677</v>
      </c>
      <c r="L115" s="1">
        <f t="shared" si="56"/>
        <v>23070</v>
      </c>
      <c r="M115" s="1" t="str">
        <f t="shared" si="50"/>
        <v>家具用高级木材</v>
      </c>
      <c r="N115" s="1">
        <f t="shared" si="57"/>
        <v>4</v>
      </c>
      <c r="O115" s="1">
        <f t="shared" si="58"/>
        <v>50049</v>
      </c>
      <c r="P115" s="1" t="str">
        <f t="shared" si="51"/>
        <v>魅灵魂片</v>
      </c>
      <c r="Q115" s="1">
        <f t="shared" si="59"/>
        <v>4</v>
      </c>
      <c r="R115" s="1">
        <f t="shared" si="60"/>
        <v>50163</v>
      </c>
      <c r="S115" s="1" t="str">
        <f t="shared" si="52"/>
        <v>水鸟的白皮</v>
      </c>
      <c r="T115" s="1">
        <f t="shared" si="61"/>
        <v>6</v>
      </c>
      <c r="U115" s="1">
        <f t="shared" si="62"/>
        <v>50108</v>
      </c>
      <c r="V115" s="1" t="str">
        <f t="shared" si="67"/>
        <v>,家具用高级木材,魅灵魂片,水鸟的白皮</v>
      </c>
      <c r="X115" s="138">
        <f t="shared" ca="1" si="53"/>
        <v>3</v>
      </c>
      <c r="Y115" s="138">
        <f t="shared" ca="1" si="63"/>
        <v>0.3</v>
      </c>
      <c r="Z115" s="1">
        <f t="shared" si="54"/>
        <v>3</v>
      </c>
      <c r="AA115" s="1" t="str">
        <f t="shared" si="64"/>
        <v/>
      </c>
      <c r="AB115" s="1" t="str">
        <f t="shared" si="65"/>
        <v/>
      </c>
      <c r="AC115" s="1">
        <f t="shared" si="66"/>
        <v>1480</v>
      </c>
    </row>
    <row r="116" spans="1:29" x14ac:dyDescent="0.2">
      <c r="A116" s="1">
        <f t="shared" si="47"/>
        <v>40114</v>
      </c>
      <c r="B116" s="1">
        <v>114</v>
      </c>
      <c r="C116" s="37" t="s">
        <v>2410</v>
      </c>
      <c r="D116" s="1" t="s">
        <v>2339</v>
      </c>
      <c r="E116" s="1">
        <v>3</v>
      </c>
      <c r="F116" s="1" t="str">
        <f t="shared" ca="1" si="55"/>
        <v>植物掉落数量+0.1</v>
      </c>
      <c r="G116" s="37" t="s">
        <v>3079</v>
      </c>
      <c r="H116" s="37" t="s">
        <v>2438</v>
      </c>
      <c r="I116" s="1">
        <v>1</v>
      </c>
      <c r="J116" s="1">
        <f t="shared" si="48"/>
        <v>10</v>
      </c>
      <c r="K116" s="1">
        <f t="shared" si="49"/>
        <v>100</v>
      </c>
      <c r="L116" s="1">
        <f t="shared" si="56"/>
        <v>90</v>
      </c>
      <c r="M116" s="1" t="str">
        <f t="shared" si="50"/>
        <v>家具用木材</v>
      </c>
      <c r="N116" s="1">
        <f t="shared" si="57"/>
        <v>2</v>
      </c>
      <c r="O116" s="1">
        <f t="shared" si="58"/>
        <v>50047</v>
      </c>
      <c r="P116" s="1" t="str">
        <f t="shared" si="51"/>
        <v>新鲜的泥巴</v>
      </c>
      <c r="Q116" s="1">
        <f t="shared" si="59"/>
        <v>2</v>
      </c>
      <c r="R116" s="1">
        <f t="shared" si="60"/>
        <v>50013</v>
      </c>
      <c r="S116" s="1" t="str">
        <f t="shared" si="52"/>
        <v>女战士的秘药</v>
      </c>
      <c r="T116" s="1">
        <f t="shared" si="61"/>
        <v>2</v>
      </c>
      <c r="U116" s="1">
        <f t="shared" si="62"/>
        <v>50168</v>
      </c>
      <c r="V116" s="1" t="str">
        <f t="shared" si="67"/>
        <v>,家具用木材,新鲜的泥巴,女战士的秘药</v>
      </c>
      <c r="X116" s="138">
        <f t="shared" ca="1" si="53"/>
        <v>2</v>
      </c>
      <c r="Y116" s="138">
        <f t="shared" ca="1" si="63"/>
        <v>0.1</v>
      </c>
      <c r="Z116" s="1">
        <f t="shared" si="54"/>
        <v>3</v>
      </c>
      <c r="AA116" s="1" t="str">
        <f t="shared" si="64"/>
        <v/>
      </c>
      <c r="AB116" s="1" t="str">
        <f t="shared" si="65"/>
        <v/>
      </c>
      <c r="AC116" s="1">
        <f t="shared" si="66"/>
        <v>30</v>
      </c>
    </row>
    <row r="117" spans="1:29" x14ac:dyDescent="0.2">
      <c r="A117" s="1">
        <f t="shared" si="47"/>
        <v>40115</v>
      </c>
      <c r="B117" s="1">
        <v>115</v>
      </c>
      <c r="C117" s="37" t="s">
        <v>2411</v>
      </c>
      <c r="D117" s="1" t="s">
        <v>2449</v>
      </c>
      <c r="E117" s="1">
        <v>6</v>
      </c>
      <c r="F117" s="1" t="str">
        <f t="shared" ca="1" si="55"/>
        <v>宝石掉落数量+0.2</v>
      </c>
      <c r="G117" s="37" t="s">
        <v>3079</v>
      </c>
      <c r="H117" s="37" t="s">
        <v>2438</v>
      </c>
      <c r="I117" s="1">
        <v>2</v>
      </c>
      <c r="J117" s="1">
        <f t="shared" si="48"/>
        <v>113.13708498984759</v>
      </c>
      <c r="K117" s="1">
        <f t="shared" si="49"/>
        <v>1131</v>
      </c>
      <c r="L117" s="1">
        <f t="shared" si="56"/>
        <v>3309</v>
      </c>
      <c r="M117" s="1" t="str">
        <f t="shared" si="50"/>
        <v>家具用良木材</v>
      </c>
      <c r="N117" s="1">
        <f t="shared" si="57"/>
        <v>3</v>
      </c>
      <c r="O117" s="1">
        <f t="shared" si="58"/>
        <v>50048</v>
      </c>
      <c r="P117" s="1" t="str">
        <f t="shared" si="51"/>
        <v>水晶眼泪</v>
      </c>
      <c r="Q117" s="1">
        <f t="shared" si="59"/>
        <v>3</v>
      </c>
      <c r="R117" s="1">
        <f t="shared" si="60"/>
        <v>50172</v>
      </c>
      <c r="S117" s="1" t="str">
        <f t="shared" si="52"/>
        <v>人狼爪</v>
      </c>
      <c r="T117" s="1">
        <f t="shared" si="61"/>
        <v>6</v>
      </c>
      <c r="U117" s="1">
        <f t="shared" si="62"/>
        <v>50136</v>
      </c>
      <c r="V117" s="1" t="str">
        <f t="shared" si="67"/>
        <v>,家具用良木材,水晶眼泪,人狼爪</v>
      </c>
      <c r="X117" s="138">
        <f t="shared" ca="1" si="53"/>
        <v>4</v>
      </c>
      <c r="Y117" s="138">
        <f t="shared" ca="1" si="63"/>
        <v>0.2</v>
      </c>
      <c r="Z117" s="1">
        <f t="shared" si="54"/>
        <v>3</v>
      </c>
      <c r="AA117" s="1" t="str">
        <f t="shared" si="64"/>
        <v/>
      </c>
      <c r="AB117" s="1" t="str">
        <f t="shared" si="65"/>
        <v/>
      </c>
      <c r="AC117" s="1">
        <f t="shared" si="66"/>
        <v>390</v>
      </c>
    </row>
    <row r="118" spans="1:29" x14ac:dyDescent="0.2">
      <c r="A118" s="1">
        <f t="shared" si="47"/>
        <v>40116</v>
      </c>
      <c r="B118" s="1">
        <v>116</v>
      </c>
      <c r="C118" s="37" t="s">
        <v>2412</v>
      </c>
      <c r="D118" s="1" t="s">
        <v>2450</v>
      </c>
      <c r="E118" s="1">
        <v>6</v>
      </c>
      <c r="F118" s="1" t="str">
        <f t="shared" ca="1" si="55"/>
        <v>器官掉落数量+0.2</v>
      </c>
      <c r="G118" s="37" t="s">
        <v>3079</v>
      </c>
      <c r="H118" s="37" t="s">
        <v>2438</v>
      </c>
      <c r="I118" s="1">
        <v>2</v>
      </c>
      <c r="J118" s="1">
        <f t="shared" si="48"/>
        <v>113.13708498984759</v>
      </c>
      <c r="K118" s="1">
        <f t="shared" si="49"/>
        <v>1131</v>
      </c>
      <c r="L118" s="1">
        <f t="shared" si="56"/>
        <v>3309</v>
      </c>
      <c r="M118" s="1" t="str">
        <f t="shared" si="50"/>
        <v>家具用良木材</v>
      </c>
      <c r="N118" s="1">
        <f t="shared" si="57"/>
        <v>3</v>
      </c>
      <c r="O118" s="1">
        <f t="shared" si="58"/>
        <v>50048</v>
      </c>
      <c r="P118" s="1" t="str">
        <f t="shared" si="51"/>
        <v>珍珠石</v>
      </c>
      <c r="Q118" s="1">
        <f t="shared" si="59"/>
        <v>3</v>
      </c>
      <c r="R118" s="1">
        <f t="shared" si="60"/>
        <v>50026</v>
      </c>
      <c r="S118" s="1" t="str">
        <f t="shared" si="52"/>
        <v>黄之液</v>
      </c>
      <c r="T118" s="1">
        <f t="shared" si="61"/>
        <v>6</v>
      </c>
      <c r="U118" s="1">
        <f t="shared" si="62"/>
        <v>50093</v>
      </c>
      <c r="V118" s="1" t="str">
        <f t="shared" si="67"/>
        <v>,家具用良木材,珍珠石,黄之液</v>
      </c>
      <c r="X118" s="138">
        <f t="shared" ca="1" si="53"/>
        <v>3</v>
      </c>
      <c r="Y118" s="138">
        <f t="shared" ca="1" si="63"/>
        <v>0.2</v>
      </c>
      <c r="Z118" s="1">
        <f t="shared" si="54"/>
        <v>3</v>
      </c>
      <c r="AA118" s="1" t="str">
        <f t="shared" si="64"/>
        <v/>
      </c>
      <c r="AB118" s="1" t="str">
        <f t="shared" si="65"/>
        <v/>
      </c>
      <c r="AC118" s="1">
        <f t="shared" si="66"/>
        <v>390</v>
      </c>
    </row>
    <row r="119" spans="1:29" x14ac:dyDescent="0.2">
      <c r="A119" s="1">
        <f t="shared" si="47"/>
        <v>40117</v>
      </c>
      <c r="B119" s="1">
        <v>117</v>
      </c>
      <c r="C119" s="37" t="s">
        <v>2414</v>
      </c>
      <c r="D119" s="1" t="s">
        <v>2452</v>
      </c>
      <c r="E119" s="1">
        <v>6</v>
      </c>
      <c r="F119" s="1" t="str">
        <f t="shared" ca="1" si="55"/>
        <v>矿物掉落数量+0.2</v>
      </c>
      <c r="G119" s="37" t="s">
        <v>3079</v>
      </c>
      <c r="H119" s="37" t="s">
        <v>2438</v>
      </c>
      <c r="I119" s="1">
        <v>2</v>
      </c>
      <c r="J119" s="1">
        <f t="shared" si="48"/>
        <v>113.13708498984759</v>
      </c>
      <c r="K119" s="1">
        <f t="shared" si="49"/>
        <v>1131</v>
      </c>
      <c r="L119" s="1">
        <f t="shared" si="56"/>
        <v>3436</v>
      </c>
      <c r="M119" s="1" t="str">
        <f t="shared" si="50"/>
        <v>家具用良木材</v>
      </c>
      <c r="N119" s="1">
        <f t="shared" si="57"/>
        <v>3</v>
      </c>
      <c r="O119" s="1">
        <f t="shared" si="58"/>
        <v>50048</v>
      </c>
      <c r="P119" s="1" t="str">
        <f t="shared" si="51"/>
        <v>火之缌片</v>
      </c>
      <c r="Q119" s="1">
        <f t="shared" si="59"/>
        <v>3</v>
      </c>
      <c r="R119" s="1">
        <f t="shared" si="60"/>
        <v>50175</v>
      </c>
      <c r="S119" s="1" t="str">
        <f t="shared" si="52"/>
        <v>蓝缌片</v>
      </c>
      <c r="T119" s="1">
        <f t="shared" si="61"/>
        <v>3</v>
      </c>
      <c r="U119" s="1">
        <f t="shared" si="62"/>
        <v>50173</v>
      </c>
      <c r="V119" s="1" t="str">
        <f t="shared" si="67"/>
        <v>,家具用良木材,火之缌片,蓝缌片</v>
      </c>
      <c r="X119" s="138">
        <f t="shared" ca="1" si="53"/>
        <v>1</v>
      </c>
      <c r="Y119" s="138">
        <f t="shared" ca="1" si="63"/>
        <v>0.2</v>
      </c>
      <c r="Z119" s="1">
        <f t="shared" si="54"/>
        <v>3</v>
      </c>
      <c r="AA119" s="1" t="str">
        <f t="shared" si="64"/>
        <v/>
      </c>
      <c r="AB119" s="1" t="str">
        <f t="shared" si="65"/>
        <v/>
      </c>
      <c r="AC119" s="1">
        <f t="shared" si="66"/>
        <v>405</v>
      </c>
    </row>
    <row r="120" spans="1:29" x14ac:dyDescent="0.2">
      <c r="A120" s="1">
        <f t="shared" si="47"/>
        <v>40118</v>
      </c>
      <c r="B120" s="1">
        <v>118</v>
      </c>
      <c r="C120" s="37" t="s">
        <v>2413</v>
      </c>
      <c r="D120" s="1" t="s">
        <v>2451</v>
      </c>
      <c r="E120" s="1">
        <v>6</v>
      </c>
      <c r="F120" s="1" t="str">
        <f t="shared" ca="1" si="55"/>
        <v>器官掉落数量+0.2</v>
      </c>
      <c r="G120" s="37" t="s">
        <v>3079</v>
      </c>
      <c r="H120" s="37" t="s">
        <v>2438</v>
      </c>
      <c r="I120" s="1">
        <v>2</v>
      </c>
      <c r="J120" s="1">
        <f t="shared" si="48"/>
        <v>113.13708498984759</v>
      </c>
      <c r="K120" s="1">
        <f t="shared" si="49"/>
        <v>1131</v>
      </c>
      <c r="L120" s="1">
        <f t="shared" si="56"/>
        <v>3181</v>
      </c>
      <c r="M120" s="1" t="str">
        <f t="shared" si="50"/>
        <v>家具用良木材</v>
      </c>
      <c r="N120" s="1">
        <f t="shared" si="57"/>
        <v>3</v>
      </c>
      <c r="O120" s="1">
        <f t="shared" si="58"/>
        <v>50048</v>
      </c>
      <c r="P120" s="1" t="str">
        <f t="shared" si="51"/>
        <v>火兽爪</v>
      </c>
      <c r="Q120" s="1">
        <f t="shared" si="59"/>
        <v>6</v>
      </c>
      <c r="R120" s="1">
        <f t="shared" si="60"/>
        <v>50138</v>
      </c>
      <c r="S120" s="1" t="str">
        <f t="shared" si="52"/>
        <v>黄之液</v>
      </c>
      <c r="T120" s="1">
        <f t="shared" si="61"/>
        <v>6</v>
      </c>
      <c r="U120" s="1">
        <f t="shared" si="62"/>
        <v>50093</v>
      </c>
      <c r="V120" s="1" t="str">
        <f t="shared" si="67"/>
        <v>,家具用良木材,火兽爪,黄之液</v>
      </c>
      <c r="X120" s="138">
        <f t="shared" ca="1" si="53"/>
        <v>3</v>
      </c>
      <c r="Y120" s="138">
        <f t="shared" ca="1" si="63"/>
        <v>0.2</v>
      </c>
      <c r="Z120" s="1">
        <f t="shared" si="54"/>
        <v>3</v>
      </c>
      <c r="AA120" s="1" t="str">
        <f t="shared" si="64"/>
        <v/>
      </c>
      <c r="AB120" s="1" t="str">
        <f t="shared" si="65"/>
        <v/>
      </c>
      <c r="AC120" s="1">
        <f t="shared" si="66"/>
        <v>375</v>
      </c>
    </row>
    <row r="121" spans="1:29" x14ac:dyDescent="0.2">
      <c r="A121" s="1">
        <f t="shared" si="47"/>
        <v>40119</v>
      </c>
      <c r="B121" s="1">
        <v>119</v>
      </c>
      <c r="C121" s="37" t="s">
        <v>2415</v>
      </c>
      <c r="D121" s="1" t="s">
        <v>2453</v>
      </c>
      <c r="E121" s="1">
        <v>6</v>
      </c>
      <c r="F121" s="1" t="str">
        <f t="shared" ca="1" si="55"/>
        <v>器官掉落数量+0.2</v>
      </c>
      <c r="G121" s="37" t="s">
        <v>3079</v>
      </c>
      <c r="H121" s="37" t="s">
        <v>2438</v>
      </c>
      <c r="I121" s="1">
        <v>2</v>
      </c>
      <c r="J121" s="1">
        <f t="shared" si="48"/>
        <v>113.13708498984759</v>
      </c>
      <c r="K121" s="1">
        <f t="shared" si="49"/>
        <v>1131</v>
      </c>
      <c r="L121" s="1">
        <f t="shared" si="56"/>
        <v>3309</v>
      </c>
      <c r="M121" s="1" t="str">
        <f t="shared" si="50"/>
        <v>家具用良木材</v>
      </c>
      <c r="N121" s="1">
        <f t="shared" si="57"/>
        <v>3</v>
      </c>
      <c r="O121" s="1">
        <f t="shared" si="58"/>
        <v>50048</v>
      </c>
      <c r="P121" s="1" t="str">
        <f t="shared" si="51"/>
        <v>人狼爪</v>
      </c>
      <c r="Q121" s="1">
        <f t="shared" si="59"/>
        <v>6</v>
      </c>
      <c r="R121" s="1">
        <f t="shared" si="60"/>
        <v>50136</v>
      </c>
      <c r="S121" s="1" t="str">
        <f t="shared" si="52"/>
        <v>女战士的甘蜜</v>
      </c>
      <c r="T121" s="1">
        <f t="shared" si="61"/>
        <v>3</v>
      </c>
      <c r="U121" s="1">
        <f t="shared" si="62"/>
        <v>50171</v>
      </c>
      <c r="V121" s="1" t="str">
        <f t="shared" si="67"/>
        <v>,家具用良木材,人狼爪,女战士的甘蜜</v>
      </c>
      <c r="X121" s="138">
        <f t="shared" ca="1" si="53"/>
        <v>3</v>
      </c>
      <c r="Y121" s="138">
        <f t="shared" ca="1" si="63"/>
        <v>0.2</v>
      </c>
      <c r="Z121" s="1">
        <f t="shared" si="54"/>
        <v>3</v>
      </c>
      <c r="AA121" s="1" t="str">
        <f t="shared" si="64"/>
        <v/>
      </c>
      <c r="AB121" s="1" t="str">
        <f t="shared" si="65"/>
        <v/>
      </c>
      <c r="AC121" s="1">
        <f t="shared" si="66"/>
        <v>390</v>
      </c>
    </row>
    <row r="122" spans="1:29" x14ac:dyDescent="0.2">
      <c r="A122" s="1">
        <f t="shared" si="47"/>
        <v>40120</v>
      </c>
      <c r="B122" s="1">
        <v>120</v>
      </c>
      <c r="C122" s="37" t="s">
        <v>2416</v>
      </c>
      <c r="D122" s="1" t="s">
        <v>2454</v>
      </c>
      <c r="E122" s="1">
        <v>6</v>
      </c>
      <c r="F122" s="1" t="str">
        <f t="shared" ca="1" si="55"/>
        <v>宝石掉落数量+0.2</v>
      </c>
      <c r="G122" s="37" t="s">
        <v>3079</v>
      </c>
      <c r="H122" s="37" t="s">
        <v>2438</v>
      </c>
      <c r="I122" s="1">
        <v>2</v>
      </c>
      <c r="J122" s="1">
        <f t="shared" si="48"/>
        <v>113.13708498984759</v>
      </c>
      <c r="K122" s="1">
        <f t="shared" si="49"/>
        <v>1131</v>
      </c>
      <c r="L122" s="1">
        <f t="shared" si="56"/>
        <v>3309</v>
      </c>
      <c r="M122" s="1" t="str">
        <f t="shared" si="50"/>
        <v>家具用良木材</v>
      </c>
      <c r="N122" s="1">
        <f t="shared" si="57"/>
        <v>3</v>
      </c>
      <c r="O122" s="1">
        <f t="shared" si="58"/>
        <v>50048</v>
      </c>
      <c r="P122" s="1" t="str">
        <f t="shared" si="51"/>
        <v>珍珠石</v>
      </c>
      <c r="Q122" s="1">
        <f t="shared" si="59"/>
        <v>3</v>
      </c>
      <c r="R122" s="1">
        <f t="shared" si="60"/>
        <v>50026</v>
      </c>
      <c r="S122" s="1" t="str">
        <f t="shared" si="52"/>
        <v>黄之液</v>
      </c>
      <c r="T122" s="1">
        <f t="shared" si="61"/>
        <v>6</v>
      </c>
      <c r="U122" s="1">
        <f t="shared" si="62"/>
        <v>50093</v>
      </c>
      <c r="V122" s="1" t="str">
        <f t="shared" si="67"/>
        <v>,家具用良木材,珍珠石,黄之液</v>
      </c>
      <c r="X122" s="138">
        <f t="shared" ca="1" si="53"/>
        <v>4</v>
      </c>
      <c r="Y122" s="138">
        <f t="shared" ca="1" si="63"/>
        <v>0.2</v>
      </c>
      <c r="Z122" s="1">
        <f t="shared" si="54"/>
        <v>3</v>
      </c>
      <c r="AA122" s="1" t="str">
        <f t="shared" si="64"/>
        <v/>
      </c>
      <c r="AB122" s="1" t="str">
        <f t="shared" si="65"/>
        <v/>
      </c>
      <c r="AC122" s="1">
        <f t="shared" si="66"/>
        <v>390</v>
      </c>
    </row>
    <row r="123" spans="1:29" x14ac:dyDescent="0.2">
      <c r="A123" s="1">
        <f t="shared" si="47"/>
        <v>40121</v>
      </c>
      <c r="B123" s="1">
        <v>121</v>
      </c>
      <c r="C123" s="37" t="s">
        <v>2417</v>
      </c>
      <c r="D123" s="1" t="s">
        <v>2455</v>
      </c>
      <c r="E123" s="1">
        <v>6</v>
      </c>
      <c r="F123" s="1" t="str">
        <f t="shared" ca="1" si="55"/>
        <v>器官掉落数量+0.2</v>
      </c>
      <c r="G123" s="37" t="s">
        <v>3079</v>
      </c>
      <c r="H123" s="37" t="s">
        <v>2438</v>
      </c>
      <c r="I123" s="1">
        <v>2</v>
      </c>
      <c r="J123" s="1">
        <f t="shared" si="48"/>
        <v>113.13708498984759</v>
      </c>
      <c r="K123" s="1">
        <f t="shared" si="49"/>
        <v>1131</v>
      </c>
      <c r="L123" s="1">
        <f t="shared" si="56"/>
        <v>3309</v>
      </c>
      <c r="M123" s="1" t="str">
        <f t="shared" si="50"/>
        <v>家具用良木材</v>
      </c>
      <c r="N123" s="1">
        <f t="shared" si="57"/>
        <v>3</v>
      </c>
      <c r="O123" s="1">
        <f t="shared" si="58"/>
        <v>50048</v>
      </c>
      <c r="P123" s="1" t="str">
        <f t="shared" si="51"/>
        <v>高级树枝</v>
      </c>
      <c r="Q123" s="1">
        <f t="shared" si="59"/>
        <v>3</v>
      </c>
      <c r="R123" s="1">
        <f t="shared" si="60"/>
        <v>50046</v>
      </c>
      <c r="S123" s="1" t="str">
        <f t="shared" si="52"/>
        <v>火兽爪</v>
      </c>
      <c r="T123" s="1">
        <f t="shared" si="61"/>
        <v>6</v>
      </c>
      <c r="U123" s="1">
        <f t="shared" si="62"/>
        <v>50138</v>
      </c>
      <c r="V123" s="1" t="str">
        <f t="shared" si="67"/>
        <v>,家具用良木材,高级树枝,火兽爪</v>
      </c>
      <c r="X123" s="138">
        <f t="shared" ca="1" si="53"/>
        <v>3</v>
      </c>
      <c r="Y123" s="138">
        <f t="shared" ca="1" si="63"/>
        <v>0.2</v>
      </c>
      <c r="Z123" s="1">
        <f t="shared" si="54"/>
        <v>3</v>
      </c>
      <c r="AA123" s="1" t="str">
        <f t="shared" si="64"/>
        <v/>
      </c>
      <c r="AB123" s="1" t="str">
        <f t="shared" si="65"/>
        <v/>
      </c>
      <c r="AC123" s="1">
        <f t="shared" si="66"/>
        <v>390</v>
      </c>
    </row>
    <row r="124" spans="1:29" x14ac:dyDescent="0.2">
      <c r="A124" s="1">
        <f t="shared" si="47"/>
        <v>40122</v>
      </c>
      <c r="B124" s="1">
        <v>122</v>
      </c>
      <c r="C124" s="37" t="s">
        <v>2418</v>
      </c>
      <c r="D124" s="1" t="s">
        <v>2340</v>
      </c>
      <c r="E124" s="1">
        <v>3</v>
      </c>
      <c r="F124" s="1" t="str">
        <f t="shared" ca="1" si="55"/>
        <v>宝石掉落数量+0.1</v>
      </c>
      <c r="G124" s="37" t="s">
        <v>3079</v>
      </c>
      <c r="H124" s="37" t="s">
        <v>2438</v>
      </c>
      <c r="I124" s="1">
        <v>1</v>
      </c>
      <c r="J124" s="1">
        <f t="shared" si="48"/>
        <v>10</v>
      </c>
      <c r="K124" s="1">
        <f t="shared" si="49"/>
        <v>100</v>
      </c>
      <c r="L124" s="1">
        <f t="shared" si="56"/>
        <v>90</v>
      </c>
      <c r="M124" s="1" t="str">
        <f t="shared" si="50"/>
        <v>家具用木材</v>
      </c>
      <c r="N124" s="1">
        <f t="shared" si="57"/>
        <v>2</v>
      </c>
      <c r="O124" s="1">
        <f t="shared" si="58"/>
        <v>50047</v>
      </c>
      <c r="P124" s="1" t="str">
        <f t="shared" si="51"/>
        <v>干燥的草药</v>
      </c>
      <c r="Q124" s="1">
        <f t="shared" si="59"/>
        <v>2</v>
      </c>
      <c r="R124" s="1">
        <f t="shared" si="60"/>
        <v>50189</v>
      </c>
      <c r="S124" s="1" t="str">
        <f t="shared" si="52"/>
        <v>树枝</v>
      </c>
      <c r="T124" s="1">
        <f t="shared" si="61"/>
        <v>2</v>
      </c>
      <c r="U124" s="1">
        <f t="shared" si="62"/>
        <v>50045</v>
      </c>
      <c r="V124" s="1" t="str">
        <f t="shared" si="67"/>
        <v>,家具用木材,干燥的草药,树枝</v>
      </c>
      <c r="X124" s="138">
        <f t="shared" ca="1" si="53"/>
        <v>4</v>
      </c>
      <c r="Y124" s="138">
        <f t="shared" ca="1" si="63"/>
        <v>0.1</v>
      </c>
      <c r="Z124" s="1">
        <f t="shared" si="54"/>
        <v>3</v>
      </c>
      <c r="AA124" s="1" t="str">
        <f t="shared" si="64"/>
        <v/>
      </c>
      <c r="AB124" s="1" t="str">
        <f t="shared" si="65"/>
        <v/>
      </c>
      <c r="AC124" s="1">
        <f t="shared" si="66"/>
        <v>30</v>
      </c>
    </row>
    <row r="125" spans="1:29" x14ac:dyDescent="0.2">
      <c r="A125" s="1">
        <f t="shared" si="47"/>
        <v>40123</v>
      </c>
      <c r="B125" s="1">
        <v>123</v>
      </c>
      <c r="C125" s="37" t="s">
        <v>2419</v>
      </c>
      <c r="D125" s="1" t="s">
        <v>2341</v>
      </c>
      <c r="E125" s="1">
        <v>7</v>
      </c>
      <c r="F125" s="1" t="str">
        <f t="shared" ca="1" si="55"/>
        <v>宝石掉落数量+0.2</v>
      </c>
      <c r="G125" s="37" t="s">
        <v>3079</v>
      </c>
      <c r="H125" s="37" t="s">
        <v>2438</v>
      </c>
      <c r="I125" s="1">
        <v>2</v>
      </c>
      <c r="J125" s="1">
        <f t="shared" si="48"/>
        <v>113.13708498984759</v>
      </c>
      <c r="K125" s="1">
        <f t="shared" si="49"/>
        <v>1131</v>
      </c>
      <c r="L125" s="1">
        <f t="shared" si="56"/>
        <v>3436</v>
      </c>
      <c r="M125" s="1" t="str">
        <f t="shared" si="50"/>
        <v>家具用良木材</v>
      </c>
      <c r="N125" s="1">
        <f t="shared" si="57"/>
        <v>3</v>
      </c>
      <c r="O125" s="1">
        <f t="shared" si="58"/>
        <v>50048</v>
      </c>
      <c r="P125" s="1" t="str">
        <f t="shared" si="51"/>
        <v>水鸟的羽毛</v>
      </c>
      <c r="Q125" s="1">
        <f t="shared" si="59"/>
        <v>3</v>
      </c>
      <c r="R125" s="1">
        <f t="shared" si="60"/>
        <v>50120</v>
      </c>
      <c r="S125" s="1" t="str">
        <f t="shared" si="52"/>
        <v>冰鸟的羽毛</v>
      </c>
      <c r="T125" s="1">
        <f t="shared" si="61"/>
        <v>3</v>
      </c>
      <c r="U125" s="1">
        <f t="shared" si="62"/>
        <v>50121</v>
      </c>
      <c r="V125" s="1" t="str">
        <f t="shared" si="67"/>
        <v>,家具用良木材,水鸟的羽毛,冰鸟的羽毛</v>
      </c>
      <c r="X125" s="138">
        <f t="shared" ca="1" si="53"/>
        <v>4</v>
      </c>
      <c r="Y125" s="138">
        <f t="shared" ca="1" si="63"/>
        <v>0.2</v>
      </c>
      <c r="Z125" s="1">
        <f t="shared" si="54"/>
        <v>3</v>
      </c>
      <c r="AA125" s="1" t="str">
        <f t="shared" si="64"/>
        <v/>
      </c>
      <c r="AB125" s="1" t="str">
        <f t="shared" si="65"/>
        <v/>
      </c>
      <c r="AC125" s="1">
        <f t="shared" si="66"/>
        <v>405</v>
      </c>
    </row>
    <row r="126" spans="1:29" x14ac:dyDescent="0.2">
      <c r="A126" s="1">
        <f t="shared" si="47"/>
        <v>40124</v>
      </c>
      <c r="B126" s="1">
        <v>124</v>
      </c>
      <c r="C126" s="37" t="s">
        <v>2420</v>
      </c>
      <c r="D126" s="1" t="s">
        <v>2342</v>
      </c>
      <c r="E126" s="1">
        <v>6</v>
      </c>
      <c r="F126" s="1" t="str">
        <f t="shared" ca="1" si="55"/>
        <v>矿物掉落数量+0.3</v>
      </c>
      <c r="G126" s="37" t="s">
        <v>3079</v>
      </c>
      <c r="H126" s="37" t="s">
        <v>2438</v>
      </c>
      <c r="I126" s="1">
        <v>3</v>
      </c>
      <c r="J126" s="1">
        <f t="shared" si="48"/>
        <v>467.65371804359694</v>
      </c>
      <c r="K126" s="1">
        <f t="shared" si="49"/>
        <v>4677</v>
      </c>
      <c r="L126" s="1">
        <f t="shared" si="56"/>
        <v>22759</v>
      </c>
      <c r="M126" s="1" t="str">
        <f t="shared" si="50"/>
        <v>家具用高级木材</v>
      </c>
      <c r="N126" s="1">
        <f t="shared" si="57"/>
        <v>4</v>
      </c>
      <c r="O126" s="1">
        <f t="shared" si="58"/>
        <v>50049</v>
      </c>
      <c r="P126" s="1" t="str">
        <f t="shared" si="51"/>
        <v>水精魂片</v>
      </c>
      <c r="Q126" s="1">
        <f t="shared" si="59"/>
        <v>6</v>
      </c>
      <c r="R126" s="1">
        <f t="shared" si="60"/>
        <v>50159</v>
      </c>
      <c r="S126" s="1" t="str">
        <f t="shared" si="52"/>
        <v>火兽皮革</v>
      </c>
      <c r="T126" s="1">
        <f t="shared" si="61"/>
        <v>6</v>
      </c>
      <c r="U126" s="1">
        <f t="shared" si="62"/>
        <v>50106</v>
      </c>
      <c r="V126" s="1" t="str">
        <f t="shared" si="67"/>
        <v>,家具用高级木材,水精魂片,火兽皮革</v>
      </c>
      <c r="X126" s="138">
        <f t="shared" ca="1" si="53"/>
        <v>1</v>
      </c>
      <c r="Y126" s="138">
        <f t="shared" ca="1" si="63"/>
        <v>0.3</v>
      </c>
      <c r="Z126" s="1">
        <f t="shared" si="54"/>
        <v>3</v>
      </c>
      <c r="AA126" s="1" t="str">
        <f t="shared" si="64"/>
        <v/>
      </c>
      <c r="AB126" s="1" t="str">
        <f t="shared" si="65"/>
        <v/>
      </c>
      <c r="AC126" s="1">
        <f t="shared" si="66"/>
        <v>1460</v>
      </c>
    </row>
    <row r="127" spans="1:29" x14ac:dyDescent="0.2">
      <c r="A127" s="1">
        <f t="shared" si="47"/>
        <v>40125</v>
      </c>
      <c r="B127" s="1">
        <v>125</v>
      </c>
      <c r="C127" s="37" t="s">
        <v>2421</v>
      </c>
      <c r="D127" s="1" t="s">
        <v>2343</v>
      </c>
      <c r="E127" s="1">
        <v>3</v>
      </c>
      <c r="F127" s="1" t="str">
        <f t="shared" ca="1" si="55"/>
        <v>矿物掉落数量+0.1</v>
      </c>
      <c r="G127" s="37" t="s">
        <v>3079</v>
      </c>
      <c r="H127" s="37" t="s">
        <v>2438</v>
      </c>
      <c r="I127" s="1">
        <v>1</v>
      </c>
      <c r="J127" s="1">
        <f t="shared" si="48"/>
        <v>10</v>
      </c>
      <c r="K127" s="1">
        <f t="shared" si="49"/>
        <v>100</v>
      </c>
      <c r="L127" s="1">
        <f t="shared" si="56"/>
        <v>90</v>
      </c>
      <c r="M127" s="1" t="str">
        <f t="shared" si="50"/>
        <v>家具用木材</v>
      </c>
      <c r="N127" s="1">
        <f t="shared" si="57"/>
        <v>2</v>
      </c>
      <c r="O127" s="1">
        <f t="shared" si="58"/>
        <v>50047</v>
      </c>
      <c r="P127" s="1" t="str">
        <f t="shared" si="51"/>
        <v>女战士的秘药</v>
      </c>
      <c r="Q127" s="1">
        <f t="shared" si="59"/>
        <v>2</v>
      </c>
      <c r="R127" s="1">
        <f t="shared" si="60"/>
        <v>50168</v>
      </c>
      <c r="S127" s="1" t="str">
        <f t="shared" si="52"/>
        <v>新鲜的泥巴</v>
      </c>
      <c r="T127" s="1">
        <f t="shared" si="61"/>
        <v>2</v>
      </c>
      <c r="U127" s="1">
        <f t="shared" si="62"/>
        <v>50013</v>
      </c>
      <c r="V127" s="1" t="str">
        <f t="shared" si="67"/>
        <v>,家具用木材,女战士的秘药,新鲜的泥巴</v>
      </c>
      <c r="X127" s="138">
        <f t="shared" ca="1" si="53"/>
        <v>1</v>
      </c>
      <c r="Y127" s="138">
        <f t="shared" ca="1" si="63"/>
        <v>0.1</v>
      </c>
      <c r="Z127" s="1">
        <f t="shared" si="54"/>
        <v>3</v>
      </c>
      <c r="AA127" s="1" t="str">
        <f t="shared" si="64"/>
        <v/>
      </c>
      <c r="AB127" s="1" t="str">
        <f t="shared" si="65"/>
        <v/>
      </c>
      <c r="AC127" s="1">
        <f t="shared" si="66"/>
        <v>30</v>
      </c>
    </row>
    <row r="128" spans="1:29" x14ac:dyDescent="0.2">
      <c r="A128" s="1">
        <f t="shared" si="47"/>
        <v>40126</v>
      </c>
      <c r="B128" s="1">
        <v>126</v>
      </c>
      <c r="C128" s="37" t="s">
        <v>2422</v>
      </c>
      <c r="D128" s="1" t="s">
        <v>2344</v>
      </c>
      <c r="E128" s="1">
        <v>7</v>
      </c>
      <c r="F128" s="1" t="str">
        <f t="shared" ca="1" si="55"/>
        <v>器官掉落数量+0.2</v>
      </c>
      <c r="G128" s="37" t="s">
        <v>3079</v>
      </c>
      <c r="H128" s="37" t="s">
        <v>2438</v>
      </c>
      <c r="I128" s="1">
        <v>2</v>
      </c>
      <c r="J128" s="1">
        <f t="shared" si="48"/>
        <v>113.13708498984759</v>
      </c>
      <c r="K128" s="1">
        <f t="shared" si="49"/>
        <v>1131</v>
      </c>
      <c r="L128" s="1">
        <f t="shared" si="56"/>
        <v>3309</v>
      </c>
      <c r="M128" s="1" t="str">
        <f t="shared" si="50"/>
        <v>家具用良木材</v>
      </c>
      <c r="N128" s="1">
        <f t="shared" si="57"/>
        <v>3</v>
      </c>
      <c r="O128" s="1">
        <f t="shared" si="58"/>
        <v>50048</v>
      </c>
      <c r="P128" s="1" t="str">
        <f t="shared" si="51"/>
        <v>灵石</v>
      </c>
      <c r="Q128" s="1">
        <f t="shared" si="59"/>
        <v>6</v>
      </c>
      <c r="R128" s="1">
        <f t="shared" si="60"/>
        <v>50088</v>
      </c>
      <c r="S128" s="1" t="str">
        <f t="shared" si="52"/>
        <v>沙盘缌片</v>
      </c>
      <c r="T128" s="1">
        <f t="shared" si="61"/>
        <v>3</v>
      </c>
      <c r="U128" s="1">
        <f t="shared" si="62"/>
        <v>50174</v>
      </c>
      <c r="V128" s="1" t="str">
        <f t="shared" si="67"/>
        <v>,家具用良木材,灵石,沙盘缌片</v>
      </c>
      <c r="X128" s="138">
        <f t="shared" ca="1" si="53"/>
        <v>3</v>
      </c>
      <c r="Y128" s="138">
        <f t="shared" ca="1" si="63"/>
        <v>0.2</v>
      </c>
      <c r="Z128" s="1">
        <f t="shared" si="54"/>
        <v>3</v>
      </c>
      <c r="AA128" s="1" t="str">
        <f t="shared" si="64"/>
        <v/>
      </c>
      <c r="AB128" s="1" t="str">
        <f t="shared" si="65"/>
        <v/>
      </c>
      <c r="AC128" s="1">
        <f t="shared" si="66"/>
        <v>390</v>
      </c>
    </row>
    <row r="129" spans="1:29" x14ac:dyDescent="0.2">
      <c r="A129" s="1">
        <f t="shared" si="47"/>
        <v>40127</v>
      </c>
      <c r="B129" s="1">
        <v>127</v>
      </c>
      <c r="C129" s="37" t="s">
        <v>2423</v>
      </c>
      <c r="D129" s="1" t="s">
        <v>2345</v>
      </c>
      <c r="E129" s="1">
        <v>5</v>
      </c>
      <c r="F129" s="1" t="str">
        <f t="shared" ca="1" si="55"/>
        <v>宝石掉落数量+0.3</v>
      </c>
      <c r="G129" s="37" t="s">
        <v>3079</v>
      </c>
      <c r="H129" s="37" t="s">
        <v>2438</v>
      </c>
      <c r="I129" s="1">
        <v>3</v>
      </c>
      <c r="J129" s="1">
        <f t="shared" si="48"/>
        <v>467.65371804359694</v>
      </c>
      <c r="K129" s="1">
        <f t="shared" si="49"/>
        <v>4677</v>
      </c>
      <c r="L129" s="1">
        <f t="shared" si="56"/>
        <v>23070</v>
      </c>
      <c r="M129" s="1" t="str">
        <f t="shared" si="50"/>
        <v>家具用高级木材</v>
      </c>
      <c r="N129" s="1">
        <f t="shared" si="57"/>
        <v>4</v>
      </c>
      <c r="O129" s="1">
        <f t="shared" si="58"/>
        <v>50049</v>
      </c>
      <c r="P129" s="1" t="str">
        <f t="shared" si="51"/>
        <v>灵魂片</v>
      </c>
      <c r="Q129" s="1">
        <f t="shared" si="59"/>
        <v>6</v>
      </c>
      <c r="R129" s="1">
        <f t="shared" si="60"/>
        <v>50162</v>
      </c>
      <c r="S129" s="1" t="str">
        <f t="shared" si="52"/>
        <v>高级黑铜矿</v>
      </c>
      <c r="T129" s="1">
        <f t="shared" si="61"/>
        <v>4</v>
      </c>
      <c r="U129" s="1">
        <f t="shared" si="62"/>
        <v>50033</v>
      </c>
      <c r="V129" s="1" t="str">
        <f t="shared" si="67"/>
        <v>,家具用高级木材,灵魂片,高级黑铜矿</v>
      </c>
      <c r="X129" s="138">
        <f t="shared" ca="1" si="53"/>
        <v>4</v>
      </c>
      <c r="Y129" s="138">
        <f t="shared" ca="1" si="63"/>
        <v>0.3</v>
      </c>
      <c r="Z129" s="1">
        <f t="shared" si="54"/>
        <v>3</v>
      </c>
      <c r="AA129" s="1" t="str">
        <f t="shared" si="64"/>
        <v/>
      </c>
      <c r="AB129" s="1" t="str">
        <f t="shared" si="65"/>
        <v/>
      </c>
      <c r="AC129" s="1">
        <f t="shared" si="66"/>
        <v>1480</v>
      </c>
    </row>
    <row r="130" spans="1:29" x14ac:dyDescent="0.2">
      <c r="A130" s="1">
        <f t="shared" si="47"/>
        <v>40128</v>
      </c>
      <c r="B130" s="1">
        <v>128</v>
      </c>
      <c r="C130" s="37" t="s">
        <v>2424</v>
      </c>
      <c r="D130" s="1" t="s">
        <v>2346</v>
      </c>
      <c r="E130" s="1">
        <v>3</v>
      </c>
      <c r="F130" s="1" t="str">
        <f t="shared" ca="1" si="55"/>
        <v>宝石掉落数量+0.1</v>
      </c>
      <c r="G130" s="37" t="s">
        <v>3079</v>
      </c>
      <c r="H130" s="37" t="s">
        <v>2438</v>
      </c>
      <c r="I130" s="1">
        <v>1</v>
      </c>
      <c r="J130" s="1">
        <f t="shared" si="48"/>
        <v>10</v>
      </c>
      <c r="K130" s="1">
        <f t="shared" si="49"/>
        <v>100</v>
      </c>
      <c r="L130" s="1">
        <f t="shared" si="56"/>
        <v>90</v>
      </c>
      <c r="M130" s="1" t="str">
        <f t="shared" si="50"/>
        <v>家具用木材</v>
      </c>
      <c r="N130" s="1">
        <f t="shared" si="57"/>
        <v>2</v>
      </c>
      <c r="O130" s="1">
        <f t="shared" si="58"/>
        <v>50047</v>
      </c>
      <c r="P130" s="1" t="str">
        <f t="shared" si="51"/>
        <v>干燥的草药</v>
      </c>
      <c r="Q130" s="1">
        <f t="shared" si="59"/>
        <v>2</v>
      </c>
      <c r="R130" s="1">
        <f t="shared" si="60"/>
        <v>50189</v>
      </c>
      <c r="S130" s="1" t="str">
        <f t="shared" si="52"/>
        <v>腐败的毛皮</v>
      </c>
      <c r="T130" s="1">
        <f t="shared" si="61"/>
        <v>2</v>
      </c>
      <c r="U130" s="1">
        <f t="shared" si="62"/>
        <v>50119</v>
      </c>
      <c r="V130" s="1" t="str">
        <f t="shared" si="67"/>
        <v>,家具用木材,干燥的草药,腐败的毛皮</v>
      </c>
      <c r="X130" s="138">
        <f t="shared" ca="1" si="53"/>
        <v>4</v>
      </c>
      <c r="Y130" s="138">
        <f t="shared" ca="1" si="63"/>
        <v>0.1</v>
      </c>
      <c r="Z130" s="1">
        <f t="shared" si="54"/>
        <v>3</v>
      </c>
      <c r="AA130" s="1" t="str">
        <f t="shared" si="64"/>
        <v/>
      </c>
      <c r="AB130" s="1" t="str">
        <f t="shared" si="65"/>
        <v/>
      </c>
      <c r="AC130" s="1">
        <f t="shared" si="66"/>
        <v>30</v>
      </c>
    </row>
    <row r="131" spans="1:29" x14ac:dyDescent="0.2">
      <c r="A131" s="1">
        <f t="shared" si="47"/>
        <v>40129</v>
      </c>
      <c r="B131" s="1">
        <v>129</v>
      </c>
      <c r="C131" s="37" t="s">
        <v>2425</v>
      </c>
      <c r="D131" s="1" t="s">
        <v>2347</v>
      </c>
      <c r="E131" s="1">
        <v>7</v>
      </c>
      <c r="F131" s="1" t="str">
        <f t="shared" ref="F131:F162" ca="1" si="68">IF(OR(G131="植物",H131="庭院"),VLOOKUP(X131,Plant_effect,2,FALSE)&amp;"+"&amp;TEXT(Y131,"0"),IF(OR(X131=1,X131=2,X131=3,X131=4),VLOOKUP(X131,furnitureEffect,2,FALSE)&amp;TEXT(Y131,"0.0"),VLOOKUP(X131,furnitureEffect,2,FALSE)&amp;TEXT(Y131,"0%")))</f>
        <v>器官掉落数量+0.2</v>
      </c>
      <c r="G131" s="37" t="s">
        <v>3079</v>
      </c>
      <c r="H131" s="37" t="s">
        <v>2438</v>
      </c>
      <c r="I131" s="1">
        <v>2</v>
      </c>
      <c r="J131" s="1">
        <f t="shared" si="48"/>
        <v>113.13708498984759</v>
      </c>
      <c r="K131" s="1">
        <f t="shared" si="49"/>
        <v>1131</v>
      </c>
      <c r="L131" s="1">
        <f t="shared" ref="L131:L162" si="69">INT((VLOOKUP(M131,newMarkingCost,8,FALSE)*10*N131+VLOOKUP(P131,newMarkingCost,8,FALSE)*10*Q131+VLOOKUP(S131,newMarkingCost,8,FALSE)*10*T131)*I131^1.5)</f>
        <v>3309</v>
      </c>
      <c r="M131" s="1" t="str">
        <f t="shared" si="50"/>
        <v>家具用良木材</v>
      </c>
      <c r="N131" s="1">
        <f t="shared" ref="N131:N162" si="70">ROUND($J131/3/VLOOKUP(M131,newMarkingCost,8,FALSE),0)</f>
        <v>3</v>
      </c>
      <c r="O131" s="1">
        <f t="shared" ref="O131:O162" si="71">VLOOKUP(M131,NewMarkingID,2,FALSE)</f>
        <v>50048</v>
      </c>
      <c r="P131" s="1" t="str">
        <f t="shared" si="51"/>
        <v>大型昆虫爪</v>
      </c>
      <c r="Q131" s="1">
        <f t="shared" ref="Q131:Q162" si="72">ROUND($J131/3/VLOOKUP(P131,newMarkingCost,8,FALSE),0)</f>
        <v>6</v>
      </c>
      <c r="R131" s="1">
        <f t="shared" ref="R131:R162" si="73">VLOOKUP(P131,NewMarkingID,2,FALSE)</f>
        <v>50140</v>
      </c>
      <c r="S131" s="1" t="str">
        <f t="shared" si="52"/>
        <v>恶魔爪</v>
      </c>
      <c r="T131" s="1">
        <f t="shared" ref="T131:T162" si="74">ROUND($J131/3/VLOOKUP(S131,newMarkingCost,8,FALSE),0)</f>
        <v>3</v>
      </c>
      <c r="U131" s="1">
        <f t="shared" ref="U131:U162" si="75">VLOOKUP(S131,NewMarkingID,2,FALSE)</f>
        <v>50141</v>
      </c>
      <c r="V131" s="1" t="str">
        <f t="shared" si="67"/>
        <v>,家具用良木材,大型昆虫爪,恶魔爪</v>
      </c>
      <c r="X131" s="138">
        <f t="shared" ca="1" si="53"/>
        <v>3</v>
      </c>
      <c r="Y131" s="138">
        <f t="shared" ref="Y131:Y162" ca="1" si="76">IF(H131="庭院",VLOOKUP(X131,Plant_effect,2+I131),VLOOKUP(X131,furnitureEffect,2+I131))</f>
        <v>0.2</v>
      </c>
      <c r="Z131" s="1">
        <f t="shared" si="54"/>
        <v>3</v>
      </c>
      <c r="AA131" s="1" t="str">
        <f t="shared" ref="AA131:AA162" si="77">IF(H131="庭院",VLOOKUP(X131,Plant_effect,6,FALSE),"")</f>
        <v/>
      </c>
      <c r="AB131" s="1" t="str">
        <f t="shared" ref="AB131:AB162" si="78">IF(H131="庭院",VLOOKUP(X131,Plant_effect,2+I131,FALSE),"")</f>
        <v/>
      </c>
      <c r="AC131" s="1">
        <f t="shared" ref="AC131:AC162" si="79">(VLOOKUP(O131,newMarkingPrice,2,FALSE)*N131+VLOOKUP(R131,newMarkingPrice,2,FALSE)*Q131+VLOOKUP(U131,newMarkingPrice,2,FALSE)*T131)/3</f>
        <v>390</v>
      </c>
    </row>
    <row r="132" spans="1:29" x14ac:dyDescent="0.2">
      <c r="A132" s="1">
        <f t="shared" ref="A132:A175" si="80">B132+40000</f>
        <v>40130</v>
      </c>
      <c r="B132" s="1">
        <v>130</v>
      </c>
      <c r="C132" s="37" t="s">
        <v>2426</v>
      </c>
      <c r="D132" s="1" t="s">
        <v>2348</v>
      </c>
      <c r="E132" s="1">
        <v>4</v>
      </c>
      <c r="F132" s="1" t="str">
        <f t="shared" ca="1" si="68"/>
        <v>植物掉落数量+0.3</v>
      </c>
      <c r="G132" s="37" t="s">
        <v>3079</v>
      </c>
      <c r="H132" s="37" t="s">
        <v>2438</v>
      </c>
      <c r="I132" s="1">
        <v>3</v>
      </c>
      <c r="J132" s="1">
        <f t="shared" ref="J132:J175" si="81">I132^3.5*10</f>
        <v>467.65371804359694</v>
      </c>
      <c r="K132" s="1">
        <f t="shared" ref="K132:K175" si="82">ROUND(J132*10,0)</f>
        <v>4677</v>
      </c>
      <c r="L132" s="1">
        <f t="shared" si="69"/>
        <v>23382</v>
      </c>
      <c r="M132" s="1" t="str">
        <f t="shared" ref="M132:M175" si="83">getSring(V132,1,3)</f>
        <v>家具用高级木材</v>
      </c>
      <c r="N132" s="1">
        <f t="shared" si="70"/>
        <v>4</v>
      </c>
      <c r="O132" s="1">
        <f t="shared" si="71"/>
        <v>50049</v>
      </c>
      <c r="P132" s="1" t="str">
        <f t="shared" ref="P132:P175" si="84">getSring(V132,2,3)</f>
        <v>黑蝙蝠羽翼</v>
      </c>
      <c r="Q132" s="1">
        <f t="shared" si="72"/>
        <v>4</v>
      </c>
      <c r="R132" s="1">
        <f t="shared" si="73"/>
        <v>50125</v>
      </c>
      <c r="S132" s="1" t="str">
        <f t="shared" ref="S132:S175" si="85">getSring(V132,3,3)</f>
        <v>黄色粉铜矿</v>
      </c>
      <c r="T132" s="1">
        <f t="shared" si="74"/>
        <v>4</v>
      </c>
      <c r="U132" s="1">
        <f t="shared" si="75"/>
        <v>50040</v>
      </c>
      <c r="V132" s="1" t="str">
        <f t="shared" si="67"/>
        <v>,家具用高级木材,黑蝙蝠羽翼,黄色粉铜矿</v>
      </c>
      <c r="X132" s="138">
        <f t="shared" ref="X132:X175" ca="1" si="86">IF(H132="房子",INT(RAND()*(8-5)+5),IF(H132="工房",INT(RAND()*(5-1)+1),IF(H132="店铺",INT(RAND()*(12-8)+8),INT(RAND()*(5-1)+1))))</f>
        <v>2</v>
      </c>
      <c r="Y132" s="138">
        <f t="shared" ca="1" si="76"/>
        <v>0.3</v>
      </c>
      <c r="Z132" s="1">
        <f t="shared" ref="Z132:Z175" si="87">IF(H132="房子",1,IF(H132="庭院",2,IF(H132="工房",3,4)))</f>
        <v>3</v>
      </c>
      <c r="AA132" s="1" t="str">
        <f t="shared" si="77"/>
        <v/>
      </c>
      <c r="AB132" s="1" t="str">
        <f t="shared" si="78"/>
        <v/>
      </c>
      <c r="AC132" s="1">
        <f t="shared" si="79"/>
        <v>1500</v>
      </c>
    </row>
    <row r="133" spans="1:29" x14ac:dyDescent="0.2">
      <c r="A133" s="1">
        <f t="shared" si="80"/>
        <v>40131</v>
      </c>
      <c r="B133" s="1">
        <v>131</v>
      </c>
      <c r="C133" s="37" t="s">
        <v>2427</v>
      </c>
      <c r="D133" s="1" t="s">
        <v>2349</v>
      </c>
      <c r="E133" s="1">
        <v>3</v>
      </c>
      <c r="F133" s="1" t="str">
        <f t="shared" ca="1" si="68"/>
        <v>矿物掉落数量+0.1</v>
      </c>
      <c r="G133" s="37" t="s">
        <v>3079</v>
      </c>
      <c r="H133" s="37" t="s">
        <v>2438</v>
      </c>
      <c r="I133" s="1">
        <v>1</v>
      </c>
      <c r="J133" s="1">
        <f t="shared" si="81"/>
        <v>10</v>
      </c>
      <c r="K133" s="1">
        <f t="shared" si="82"/>
        <v>100</v>
      </c>
      <c r="L133" s="1">
        <f t="shared" si="69"/>
        <v>90</v>
      </c>
      <c r="M133" s="1" t="str">
        <f t="shared" si="83"/>
        <v>家具用木材</v>
      </c>
      <c r="N133" s="1">
        <f t="shared" si="70"/>
        <v>2</v>
      </c>
      <c r="O133" s="1">
        <f t="shared" si="71"/>
        <v>50047</v>
      </c>
      <c r="P133" s="1" t="str">
        <f t="shared" si="84"/>
        <v>新鲜的泥巴</v>
      </c>
      <c r="Q133" s="1">
        <f t="shared" si="72"/>
        <v>2</v>
      </c>
      <c r="R133" s="1">
        <f t="shared" si="73"/>
        <v>50013</v>
      </c>
      <c r="S133" s="1" t="str">
        <f t="shared" si="85"/>
        <v>干燥的草药</v>
      </c>
      <c r="T133" s="1">
        <f t="shared" si="74"/>
        <v>2</v>
      </c>
      <c r="U133" s="1">
        <f t="shared" si="75"/>
        <v>50189</v>
      </c>
      <c r="V133" s="1" t="str">
        <f t="shared" si="67"/>
        <v>,家具用木材,新鲜的泥巴,干燥的草药</v>
      </c>
      <c r="X133" s="138">
        <f t="shared" ca="1" si="86"/>
        <v>1</v>
      </c>
      <c r="Y133" s="138">
        <f t="shared" ca="1" si="76"/>
        <v>0.1</v>
      </c>
      <c r="Z133" s="1">
        <f t="shared" si="87"/>
        <v>3</v>
      </c>
      <c r="AA133" s="1" t="str">
        <f t="shared" si="77"/>
        <v/>
      </c>
      <c r="AB133" s="1" t="str">
        <f t="shared" si="78"/>
        <v/>
      </c>
      <c r="AC133" s="1">
        <f t="shared" si="79"/>
        <v>30</v>
      </c>
    </row>
    <row r="134" spans="1:29" x14ac:dyDescent="0.2">
      <c r="A134" s="1">
        <f t="shared" si="80"/>
        <v>40132</v>
      </c>
      <c r="B134" s="1">
        <v>132</v>
      </c>
      <c r="C134" s="37" t="s">
        <v>2428</v>
      </c>
      <c r="D134" s="1" t="s">
        <v>2350</v>
      </c>
      <c r="E134" s="1">
        <v>7</v>
      </c>
      <c r="F134" s="1" t="str">
        <f t="shared" ca="1" si="68"/>
        <v>矿物掉落数量+0.2</v>
      </c>
      <c r="G134" s="37" t="s">
        <v>3079</v>
      </c>
      <c r="H134" s="37" t="s">
        <v>2438</v>
      </c>
      <c r="I134" s="1">
        <v>2</v>
      </c>
      <c r="J134" s="1">
        <f t="shared" si="81"/>
        <v>113.13708498984759</v>
      </c>
      <c r="K134" s="1">
        <f t="shared" si="82"/>
        <v>1131</v>
      </c>
      <c r="L134" s="1">
        <f t="shared" si="69"/>
        <v>3436</v>
      </c>
      <c r="M134" s="1" t="str">
        <f t="shared" si="83"/>
        <v>家具用良木材</v>
      </c>
      <c r="N134" s="1">
        <f t="shared" si="70"/>
        <v>3</v>
      </c>
      <c r="O134" s="1">
        <f t="shared" si="71"/>
        <v>50048</v>
      </c>
      <c r="P134" s="1" t="str">
        <f t="shared" si="84"/>
        <v>柔软的毛皮</v>
      </c>
      <c r="Q134" s="1">
        <f t="shared" si="72"/>
        <v>3</v>
      </c>
      <c r="R134" s="1">
        <f t="shared" si="73"/>
        <v>50114</v>
      </c>
      <c r="S134" s="1" t="str">
        <f t="shared" si="85"/>
        <v>蛇龟牙</v>
      </c>
      <c r="T134" s="1">
        <f t="shared" si="74"/>
        <v>3</v>
      </c>
      <c r="U134" s="1">
        <f t="shared" si="75"/>
        <v>50155</v>
      </c>
      <c r="V134" s="1" t="str">
        <f t="shared" si="67"/>
        <v>,家具用良木材,柔软的毛皮,蛇龟牙</v>
      </c>
      <c r="X134" s="138">
        <f t="shared" ca="1" si="86"/>
        <v>1</v>
      </c>
      <c r="Y134" s="138">
        <f t="shared" ca="1" si="76"/>
        <v>0.2</v>
      </c>
      <c r="Z134" s="1">
        <f t="shared" si="87"/>
        <v>3</v>
      </c>
      <c r="AA134" s="1" t="str">
        <f t="shared" si="77"/>
        <v/>
      </c>
      <c r="AB134" s="1" t="str">
        <f t="shared" si="78"/>
        <v/>
      </c>
      <c r="AC134" s="1">
        <f t="shared" si="79"/>
        <v>405</v>
      </c>
    </row>
    <row r="135" spans="1:29" x14ac:dyDescent="0.2">
      <c r="A135" s="1">
        <f t="shared" si="80"/>
        <v>40133</v>
      </c>
      <c r="B135" s="1">
        <v>133</v>
      </c>
      <c r="C135" s="37" t="s">
        <v>2456</v>
      </c>
      <c r="D135" s="1" t="s">
        <v>2351</v>
      </c>
      <c r="E135" s="1">
        <v>9</v>
      </c>
      <c r="F135" s="1" t="str">
        <f t="shared" ca="1" si="68"/>
        <v>矿物掉落数量+0.3</v>
      </c>
      <c r="G135" s="37" t="s">
        <v>3079</v>
      </c>
      <c r="H135" s="37" t="s">
        <v>2438</v>
      </c>
      <c r="I135" s="1">
        <v>3</v>
      </c>
      <c r="J135" s="1">
        <f t="shared" si="81"/>
        <v>467.65371804359694</v>
      </c>
      <c r="K135" s="1">
        <f t="shared" si="82"/>
        <v>4677</v>
      </c>
      <c r="L135" s="1">
        <f t="shared" si="69"/>
        <v>23070</v>
      </c>
      <c r="M135" s="1" t="str">
        <f t="shared" si="83"/>
        <v>家具用高级木材</v>
      </c>
      <c r="N135" s="1">
        <f t="shared" si="70"/>
        <v>4</v>
      </c>
      <c r="O135" s="1">
        <f t="shared" si="71"/>
        <v>50049</v>
      </c>
      <c r="P135" s="1" t="str">
        <f t="shared" si="84"/>
        <v>青色的水晶</v>
      </c>
      <c r="Q135" s="1">
        <f t="shared" si="72"/>
        <v>4</v>
      </c>
      <c r="R135" s="1">
        <f t="shared" si="73"/>
        <v>50178</v>
      </c>
      <c r="S135" s="1" t="str">
        <f t="shared" si="85"/>
        <v>雷精魂片</v>
      </c>
      <c r="T135" s="1">
        <f t="shared" si="74"/>
        <v>6</v>
      </c>
      <c r="U135" s="1">
        <f t="shared" si="75"/>
        <v>50161</v>
      </c>
      <c r="V135" s="1" t="str">
        <f t="shared" si="67"/>
        <v>,家具用高级木材,青色的水晶,雷精魂片</v>
      </c>
      <c r="X135" s="138">
        <f t="shared" ca="1" si="86"/>
        <v>1</v>
      </c>
      <c r="Y135" s="138">
        <f t="shared" ca="1" si="76"/>
        <v>0.3</v>
      </c>
      <c r="Z135" s="1">
        <f t="shared" si="87"/>
        <v>3</v>
      </c>
      <c r="AA135" s="1" t="str">
        <f t="shared" si="77"/>
        <v/>
      </c>
      <c r="AB135" s="1" t="str">
        <f t="shared" si="78"/>
        <v/>
      </c>
      <c r="AC135" s="1">
        <f t="shared" si="79"/>
        <v>1480</v>
      </c>
    </row>
    <row r="136" spans="1:29" x14ac:dyDescent="0.2">
      <c r="A136" s="1">
        <f t="shared" si="80"/>
        <v>40134</v>
      </c>
      <c r="B136" s="1">
        <v>134</v>
      </c>
      <c r="C136" s="37" t="s">
        <v>2429</v>
      </c>
      <c r="D136" s="1" t="s">
        <v>2352</v>
      </c>
      <c r="E136" s="1">
        <v>7</v>
      </c>
      <c r="F136" s="1" t="str">
        <f t="shared" ca="1" si="68"/>
        <v>宝石掉落数量+0.2</v>
      </c>
      <c r="G136" s="37" t="s">
        <v>3079</v>
      </c>
      <c r="H136" s="37" t="s">
        <v>2438</v>
      </c>
      <c r="I136" s="1">
        <v>2</v>
      </c>
      <c r="J136" s="1">
        <f t="shared" si="81"/>
        <v>113.13708498984759</v>
      </c>
      <c r="K136" s="1">
        <f t="shared" si="82"/>
        <v>1131</v>
      </c>
      <c r="L136" s="1">
        <f t="shared" si="69"/>
        <v>3436</v>
      </c>
      <c r="M136" s="1" t="str">
        <f t="shared" si="83"/>
        <v>家具用良木材</v>
      </c>
      <c r="N136" s="1">
        <f t="shared" si="70"/>
        <v>3</v>
      </c>
      <c r="O136" s="1">
        <f t="shared" si="71"/>
        <v>50048</v>
      </c>
      <c r="P136" s="1" t="str">
        <f t="shared" si="84"/>
        <v>强力的秘药</v>
      </c>
      <c r="Q136" s="1">
        <f t="shared" si="72"/>
        <v>3</v>
      </c>
      <c r="R136" s="1">
        <f t="shared" si="73"/>
        <v>50169</v>
      </c>
      <c r="S136" s="1" t="str">
        <f t="shared" si="85"/>
        <v>龙爪</v>
      </c>
      <c r="T136" s="1">
        <f t="shared" si="74"/>
        <v>3</v>
      </c>
      <c r="U136" s="1">
        <f t="shared" si="75"/>
        <v>50144</v>
      </c>
      <c r="V136" s="1" t="str">
        <f t="shared" ref="V136:V167" si="88">getMarking(I136,3,"",VLOOKUP(G136,CollectionType,2,FALSE))</f>
        <v>,家具用良木材,强力的秘药,龙爪</v>
      </c>
      <c r="X136" s="138">
        <f t="shared" ca="1" si="86"/>
        <v>4</v>
      </c>
      <c r="Y136" s="138">
        <f t="shared" ca="1" si="76"/>
        <v>0.2</v>
      </c>
      <c r="Z136" s="1">
        <f t="shared" si="87"/>
        <v>3</v>
      </c>
      <c r="AA136" s="1" t="str">
        <f t="shared" si="77"/>
        <v/>
      </c>
      <c r="AB136" s="1" t="str">
        <f t="shared" si="78"/>
        <v/>
      </c>
      <c r="AC136" s="1">
        <f t="shared" si="79"/>
        <v>405</v>
      </c>
    </row>
    <row r="137" spans="1:29" x14ac:dyDescent="0.2">
      <c r="A137" s="1">
        <f t="shared" si="80"/>
        <v>40135</v>
      </c>
      <c r="B137" s="1">
        <v>135</v>
      </c>
      <c r="C137" s="37" t="s">
        <v>2430</v>
      </c>
      <c r="D137" s="1" t="s">
        <v>2353</v>
      </c>
      <c r="E137" s="1">
        <v>7</v>
      </c>
      <c r="F137" s="1" t="str">
        <f t="shared" ca="1" si="68"/>
        <v>器官掉落数量+0.2</v>
      </c>
      <c r="G137" s="37" t="s">
        <v>3079</v>
      </c>
      <c r="H137" s="37" t="s">
        <v>2438</v>
      </c>
      <c r="I137" s="1">
        <v>2</v>
      </c>
      <c r="J137" s="1">
        <f t="shared" si="81"/>
        <v>113.13708498984759</v>
      </c>
      <c r="K137" s="1">
        <f t="shared" si="82"/>
        <v>1131</v>
      </c>
      <c r="L137" s="1">
        <f t="shared" si="69"/>
        <v>3309</v>
      </c>
      <c r="M137" s="1" t="str">
        <f t="shared" si="83"/>
        <v>家具用良木材</v>
      </c>
      <c r="N137" s="1">
        <f t="shared" si="70"/>
        <v>3</v>
      </c>
      <c r="O137" s="1">
        <f t="shared" si="71"/>
        <v>50048</v>
      </c>
      <c r="P137" s="1" t="str">
        <f t="shared" si="84"/>
        <v>沙盘缌片</v>
      </c>
      <c r="Q137" s="1">
        <f t="shared" si="72"/>
        <v>3</v>
      </c>
      <c r="R137" s="1">
        <f t="shared" si="73"/>
        <v>50174</v>
      </c>
      <c r="S137" s="1" t="str">
        <f t="shared" si="85"/>
        <v>骷髅骨</v>
      </c>
      <c r="T137" s="1">
        <f t="shared" si="74"/>
        <v>6</v>
      </c>
      <c r="U137" s="1">
        <f t="shared" si="75"/>
        <v>50079</v>
      </c>
      <c r="V137" s="1" t="str">
        <f t="shared" si="88"/>
        <v>,家具用良木材,沙盘缌片,骷髅骨</v>
      </c>
      <c r="X137" s="138">
        <f t="shared" ca="1" si="86"/>
        <v>3</v>
      </c>
      <c r="Y137" s="138">
        <f t="shared" ca="1" si="76"/>
        <v>0.2</v>
      </c>
      <c r="Z137" s="1">
        <f t="shared" si="87"/>
        <v>3</v>
      </c>
      <c r="AA137" s="1" t="str">
        <f t="shared" si="77"/>
        <v/>
      </c>
      <c r="AB137" s="1" t="str">
        <f t="shared" si="78"/>
        <v/>
      </c>
      <c r="AC137" s="1">
        <f t="shared" si="79"/>
        <v>390</v>
      </c>
    </row>
    <row r="138" spans="1:29" x14ac:dyDescent="0.2">
      <c r="A138" s="1">
        <f t="shared" si="80"/>
        <v>40136</v>
      </c>
      <c r="B138" s="1">
        <v>136</v>
      </c>
      <c r="C138" s="37" t="s">
        <v>2431</v>
      </c>
      <c r="D138" s="1" t="s">
        <v>2354</v>
      </c>
      <c r="E138" s="1">
        <v>9</v>
      </c>
      <c r="F138" s="1" t="str">
        <f t="shared" ca="1" si="68"/>
        <v>器官掉落数量+0.3</v>
      </c>
      <c r="G138" s="37" t="s">
        <v>3079</v>
      </c>
      <c r="H138" s="37" t="s">
        <v>2438</v>
      </c>
      <c r="I138" s="1">
        <v>3</v>
      </c>
      <c r="J138" s="1">
        <f t="shared" si="81"/>
        <v>467.65371804359694</v>
      </c>
      <c r="K138" s="1">
        <f t="shared" si="82"/>
        <v>4677</v>
      </c>
      <c r="L138" s="1">
        <f t="shared" si="69"/>
        <v>23070</v>
      </c>
      <c r="M138" s="1" t="str">
        <f t="shared" si="83"/>
        <v>家具用高级木材</v>
      </c>
      <c r="N138" s="1">
        <f t="shared" si="70"/>
        <v>4</v>
      </c>
      <c r="O138" s="1">
        <f t="shared" si="71"/>
        <v>50049</v>
      </c>
      <c r="P138" s="1" t="str">
        <f t="shared" si="84"/>
        <v>水兽皮革</v>
      </c>
      <c r="Q138" s="1">
        <f t="shared" si="72"/>
        <v>6</v>
      </c>
      <c r="R138" s="1">
        <f t="shared" si="73"/>
        <v>50105</v>
      </c>
      <c r="S138" s="1" t="str">
        <f t="shared" si="85"/>
        <v>黑蝙蝠羽翼</v>
      </c>
      <c r="T138" s="1">
        <f t="shared" si="74"/>
        <v>4</v>
      </c>
      <c r="U138" s="1">
        <f t="shared" si="75"/>
        <v>50125</v>
      </c>
      <c r="V138" s="1" t="str">
        <f t="shared" si="88"/>
        <v>,家具用高级木材,水兽皮革,黑蝙蝠羽翼</v>
      </c>
      <c r="X138" s="138">
        <f t="shared" ca="1" si="86"/>
        <v>3</v>
      </c>
      <c r="Y138" s="138">
        <f t="shared" ca="1" si="76"/>
        <v>0.3</v>
      </c>
      <c r="Z138" s="1">
        <f t="shared" si="87"/>
        <v>3</v>
      </c>
      <c r="AA138" s="1" t="str">
        <f t="shared" si="77"/>
        <v/>
      </c>
      <c r="AB138" s="1" t="str">
        <f t="shared" si="78"/>
        <v/>
      </c>
      <c r="AC138" s="1">
        <f t="shared" si="79"/>
        <v>1480</v>
      </c>
    </row>
    <row r="139" spans="1:29" x14ac:dyDescent="0.2">
      <c r="A139" s="1">
        <f t="shared" si="80"/>
        <v>40137</v>
      </c>
      <c r="B139" s="1">
        <v>137</v>
      </c>
      <c r="C139" s="37" t="s">
        <v>2432</v>
      </c>
      <c r="D139" s="1" t="s">
        <v>2355</v>
      </c>
      <c r="E139" s="1">
        <v>3</v>
      </c>
      <c r="F139" s="1" t="str">
        <f t="shared" ca="1" si="68"/>
        <v>器官掉落数量+0.1</v>
      </c>
      <c r="G139" s="37" t="s">
        <v>3079</v>
      </c>
      <c r="H139" s="37" t="s">
        <v>2438</v>
      </c>
      <c r="I139" s="1">
        <v>1</v>
      </c>
      <c r="J139" s="1">
        <f t="shared" si="81"/>
        <v>10</v>
      </c>
      <c r="K139" s="1">
        <f t="shared" si="82"/>
        <v>100</v>
      </c>
      <c r="L139" s="1">
        <f t="shared" si="69"/>
        <v>90</v>
      </c>
      <c r="M139" s="1" t="str">
        <f t="shared" si="83"/>
        <v>家具用木材</v>
      </c>
      <c r="N139" s="1">
        <f t="shared" si="70"/>
        <v>2</v>
      </c>
      <c r="O139" s="1">
        <f t="shared" si="71"/>
        <v>50047</v>
      </c>
      <c r="P139" s="1" t="str">
        <f t="shared" si="84"/>
        <v>矿石</v>
      </c>
      <c r="Q139" s="1">
        <f t="shared" si="72"/>
        <v>2</v>
      </c>
      <c r="R139" s="1">
        <f t="shared" si="73"/>
        <v>50015</v>
      </c>
      <c r="S139" s="1" t="str">
        <f t="shared" si="85"/>
        <v>新鲜的泥巴</v>
      </c>
      <c r="T139" s="1">
        <f t="shared" si="74"/>
        <v>2</v>
      </c>
      <c r="U139" s="1">
        <f t="shared" si="75"/>
        <v>50013</v>
      </c>
      <c r="V139" s="1" t="str">
        <f t="shared" si="88"/>
        <v>,家具用木材,矿石,新鲜的泥巴</v>
      </c>
      <c r="X139" s="138">
        <f t="shared" ca="1" si="86"/>
        <v>3</v>
      </c>
      <c r="Y139" s="138">
        <f t="shared" ca="1" si="76"/>
        <v>0.1</v>
      </c>
      <c r="Z139" s="1">
        <f t="shared" si="87"/>
        <v>3</v>
      </c>
      <c r="AA139" s="1" t="str">
        <f t="shared" si="77"/>
        <v/>
      </c>
      <c r="AB139" s="1" t="str">
        <f t="shared" si="78"/>
        <v/>
      </c>
      <c r="AC139" s="1">
        <f t="shared" si="79"/>
        <v>30</v>
      </c>
    </row>
    <row r="140" spans="1:29" x14ac:dyDescent="0.2">
      <c r="A140" s="1">
        <f t="shared" si="80"/>
        <v>40138</v>
      </c>
      <c r="B140" s="1">
        <v>138</v>
      </c>
      <c r="C140" s="37" t="s">
        <v>2433</v>
      </c>
      <c r="D140" s="1" t="s">
        <v>2356</v>
      </c>
      <c r="E140" s="1">
        <v>7</v>
      </c>
      <c r="F140" s="1" t="str">
        <f t="shared" ca="1" si="68"/>
        <v>植物掉落数量+0.2</v>
      </c>
      <c r="G140" s="37" t="s">
        <v>3079</v>
      </c>
      <c r="H140" s="37" t="s">
        <v>2438</v>
      </c>
      <c r="I140" s="1">
        <v>2</v>
      </c>
      <c r="J140" s="1">
        <f t="shared" si="81"/>
        <v>113.13708498984759</v>
      </c>
      <c r="K140" s="1">
        <f t="shared" si="82"/>
        <v>1131</v>
      </c>
      <c r="L140" s="1">
        <f t="shared" si="69"/>
        <v>3436</v>
      </c>
      <c r="M140" s="1" t="str">
        <f t="shared" si="83"/>
        <v>家具用良木材</v>
      </c>
      <c r="N140" s="1">
        <f t="shared" si="70"/>
        <v>3</v>
      </c>
      <c r="O140" s="1">
        <f t="shared" si="71"/>
        <v>50048</v>
      </c>
      <c r="P140" s="1" t="str">
        <f t="shared" si="84"/>
        <v>腐败的皮革</v>
      </c>
      <c r="Q140" s="1">
        <f t="shared" si="72"/>
        <v>3</v>
      </c>
      <c r="R140" s="1">
        <f t="shared" si="73"/>
        <v>50117</v>
      </c>
      <c r="S140" s="1" t="str">
        <f t="shared" si="85"/>
        <v>蝙蝠羽翼</v>
      </c>
      <c r="T140" s="1">
        <f t="shared" si="74"/>
        <v>3</v>
      </c>
      <c r="U140" s="1">
        <f t="shared" si="75"/>
        <v>50124</v>
      </c>
      <c r="V140" s="1" t="str">
        <f t="shared" si="88"/>
        <v>,家具用良木材,腐败的皮革,蝙蝠羽翼</v>
      </c>
      <c r="X140" s="138">
        <f t="shared" ca="1" si="86"/>
        <v>2</v>
      </c>
      <c r="Y140" s="138">
        <f t="shared" ca="1" si="76"/>
        <v>0.2</v>
      </c>
      <c r="Z140" s="1">
        <f t="shared" si="87"/>
        <v>3</v>
      </c>
      <c r="AA140" s="1" t="str">
        <f t="shared" si="77"/>
        <v/>
      </c>
      <c r="AB140" s="1" t="str">
        <f t="shared" si="78"/>
        <v/>
      </c>
      <c r="AC140" s="1">
        <f t="shared" si="79"/>
        <v>405</v>
      </c>
    </row>
    <row r="141" spans="1:29" x14ac:dyDescent="0.2">
      <c r="A141" s="1">
        <f t="shared" si="80"/>
        <v>40139</v>
      </c>
      <c r="B141" s="1">
        <v>139</v>
      </c>
      <c r="C141" s="37" t="s">
        <v>2434</v>
      </c>
      <c r="D141" s="1" t="s">
        <v>2357</v>
      </c>
      <c r="E141" s="1">
        <v>9</v>
      </c>
      <c r="F141" s="1" t="str">
        <f t="shared" ca="1" si="68"/>
        <v>矿物掉落数量+0.3</v>
      </c>
      <c r="G141" s="37" t="s">
        <v>3079</v>
      </c>
      <c r="H141" s="37" t="s">
        <v>2438</v>
      </c>
      <c r="I141" s="1">
        <v>3</v>
      </c>
      <c r="J141" s="1">
        <f t="shared" si="81"/>
        <v>467.65371804359694</v>
      </c>
      <c r="K141" s="1">
        <f t="shared" si="82"/>
        <v>4677</v>
      </c>
      <c r="L141" s="1">
        <f t="shared" si="69"/>
        <v>23382</v>
      </c>
      <c r="M141" s="1" t="str">
        <f t="shared" si="83"/>
        <v>家具用高级木材</v>
      </c>
      <c r="N141" s="1">
        <f t="shared" si="70"/>
        <v>4</v>
      </c>
      <c r="O141" s="1">
        <f t="shared" si="71"/>
        <v>50049</v>
      </c>
      <c r="P141" s="1" t="str">
        <f t="shared" si="84"/>
        <v>黄色的水晶</v>
      </c>
      <c r="Q141" s="1">
        <f t="shared" si="72"/>
        <v>4</v>
      </c>
      <c r="R141" s="1">
        <f t="shared" si="73"/>
        <v>50179</v>
      </c>
      <c r="S141" s="1" t="str">
        <f t="shared" si="85"/>
        <v>高级黑铜矿</v>
      </c>
      <c r="T141" s="1">
        <f t="shared" si="74"/>
        <v>4</v>
      </c>
      <c r="U141" s="1">
        <f t="shared" si="75"/>
        <v>50033</v>
      </c>
      <c r="V141" s="1" t="str">
        <f t="shared" si="88"/>
        <v>,家具用高级木材,黄色的水晶,高级黑铜矿</v>
      </c>
      <c r="X141" s="138">
        <f t="shared" ca="1" si="86"/>
        <v>1</v>
      </c>
      <c r="Y141" s="138">
        <f t="shared" ca="1" si="76"/>
        <v>0.3</v>
      </c>
      <c r="Z141" s="1">
        <f t="shared" si="87"/>
        <v>3</v>
      </c>
      <c r="AA141" s="1" t="str">
        <f t="shared" si="77"/>
        <v/>
      </c>
      <c r="AB141" s="1" t="str">
        <f t="shared" si="78"/>
        <v/>
      </c>
      <c r="AC141" s="1">
        <f t="shared" si="79"/>
        <v>1500</v>
      </c>
    </row>
    <row r="142" spans="1:29" x14ac:dyDescent="0.2">
      <c r="A142" s="1">
        <f t="shared" si="80"/>
        <v>40140</v>
      </c>
      <c r="B142" s="1">
        <v>140</v>
      </c>
      <c r="C142" s="37" t="s">
        <v>2435</v>
      </c>
      <c r="D142" s="1" t="s">
        <v>2358</v>
      </c>
      <c r="E142" s="1">
        <v>3</v>
      </c>
      <c r="F142" s="1" t="str">
        <f t="shared" ca="1" si="68"/>
        <v>植物掉落数量+0.1</v>
      </c>
      <c r="G142" s="37" t="s">
        <v>3079</v>
      </c>
      <c r="H142" s="37" t="s">
        <v>2438</v>
      </c>
      <c r="I142" s="1">
        <v>1</v>
      </c>
      <c r="J142" s="1">
        <f t="shared" si="81"/>
        <v>10</v>
      </c>
      <c r="K142" s="1">
        <f t="shared" si="82"/>
        <v>100</v>
      </c>
      <c r="L142" s="1">
        <f t="shared" si="69"/>
        <v>90</v>
      </c>
      <c r="M142" s="1" t="str">
        <f t="shared" si="83"/>
        <v>家具用木材</v>
      </c>
      <c r="N142" s="1">
        <f t="shared" si="70"/>
        <v>2</v>
      </c>
      <c r="O142" s="1">
        <f t="shared" si="71"/>
        <v>50047</v>
      </c>
      <c r="P142" s="1" t="str">
        <f t="shared" si="84"/>
        <v>腐败爪</v>
      </c>
      <c r="Q142" s="1">
        <f t="shared" si="72"/>
        <v>2</v>
      </c>
      <c r="R142" s="1">
        <f t="shared" si="73"/>
        <v>50145</v>
      </c>
      <c r="S142" s="1" t="str">
        <f t="shared" si="85"/>
        <v>干燥的草药</v>
      </c>
      <c r="T142" s="1">
        <f t="shared" si="74"/>
        <v>2</v>
      </c>
      <c r="U142" s="1">
        <f t="shared" si="75"/>
        <v>50189</v>
      </c>
      <c r="V142" s="1" t="str">
        <f t="shared" si="88"/>
        <v>,家具用木材,腐败爪,干燥的草药</v>
      </c>
      <c r="X142" s="138">
        <f t="shared" ca="1" si="86"/>
        <v>2</v>
      </c>
      <c r="Y142" s="138">
        <f t="shared" ca="1" si="76"/>
        <v>0.1</v>
      </c>
      <c r="Z142" s="1">
        <f t="shared" si="87"/>
        <v>3</v>
      </c>
      <c r="AA142" s="1" t="str">
        <f t="shared" si="77"/>
        <v/>
      </c>
      <c r="AB142" s="1" t="str">
        <f t="shared" si="78"/>
        <v/>
      </c>
      <c r="AC142" s="1">
        <f t="shared" si="79"/>
        <v>30</v>
      </c>
    </row>
    <row r="143" spans="1:29" x14ac:dyDescent="0.2">
      <c r="A143" s="1">
        <f t="shared" si="80"/>
        <v>40141</v>
      </c>
      <c r="B143" s="1">
        <v>141</v>
      </c>
      <c r="C143" s="37" t="s">
        <v>2436</v>
      </c>
      <c r="D143" s="1" t="s">
        <v>2359</v>
      </c>
      <c r="E143" s="1">
        <v>7</v>
      </c>
      <c r="F143" s="1" t="str">
        <f t="shared" ca="1" si="68"/>
        <v>器官掉落数量+0.2</v>
      </c>
      <c r="G143" s="37" t="s">
        <v>3079</v>
      </c>
      <c r="H143" s="37" t="s">
        <v>2438</v>
      </c>
      <c r="I143" s="1">
        <v>2</v>
      </c>
      <c r="J143" s="1">
        <f t="shared" si="81"/>
        <v>113.13708498984759</v>
      </c>
      <c r="K143" s="1">
        <f t="shared" si="82"/>
        <v>1131</v>
      </c>
      <c r="L143" s="1">
        <f t="shared" si="69"/>
        <v>3309</v>
      </c>
      <c r="M143" s="1" t="str">
        <f t="shared" si="83"/>
        <v>家具用良木材</v>
      </c>
      <c r="N143" s="1">
        <f t="shared" si="70"/>
        <v>3</v>
      </c>
      <c r="O143" s="1">
        <f t="shared" si="71"/>
        <v>50048</v>
      </c>
      <c r="P143" s="1" t="str">
        <f t="shared" si="84"/>
        <v>高级树枝</v>
      </c>
      <c r="Q143" s="1">
        <f t="shared" si="72"/>
        <v>3</v>
      </c>
      <c r="R143" s="1">
        <f t="shared" si="73"/>
        <v>50046</v>
      </c>
      <c r="S143" s="1" t="str">
        <f t="shared" si="85"/>
        <v>大型昆虫爪</v>
      </c>
      <c r="T143" s="1">
        <f t="shared" si="74"/>
        <v>6</v>
      </c>
      <c r="U143" s="1">
        <f t="shared" si="75"/>
        <v>50140</v>
      </c>
      <c r="V143" s="1" t="str">
        <f t="shared" si="88"/>
        <v>,家具用良木材,高级树枝,大型昆虫爪</v>
      </c>
      <c r="X143" s="138">
        <f t="shared" ca="1" si="86"/>
        <v>3</v>
      </c>
      <c r="Y143" s="138">
        <f t="shared" ca="1" si="76"/>
        <v>0.2</v>
      </c>
      <c r="Z143" s="1">
        <f t="shared" si="87"/>
        <v>3</v>
      </c>
      <c r="AA143" s="1" t="str">
        <f t="shared" si="77"/>
        <v/>
      </c>
      <c r="AB143" s="1" t="str">
        <f t="shared" si="78"/>
        <v/>
      </c>
      <c r="AC143" s="1">
        <f t="shared" si="79"/>
        <v>390</v>
      </c>
    </row>
    <row r="144" spans="1:29" x14ac:dyDescent="0.2">
      <c r="A144" s="1">
        <f t="shared" si="80"/>
        <v>40142</v>
      </c>
      <c r="B144" s="1">
        <v>142</v>
      </c>
      <c r="C144" s="37" t="s">
        <v>2437</v>
      </c>
      <c r="D144" s="1" t="s">
        <v>2360</v>
      </c>
      <c r="E144" s="1">
        <v>5</v>
      </c>
      <c r="F144" s="1" t="str">
        <f t="shared" ca="1" si="68"/>
        <v>矿物掉落数量+0.3</v>
      </c>
      <c r="G144" s="37" t="s">
        <v>3079</v>
      </c>
      <c r="H144" s="37" t="s">
        <v>2438</v>
      </c>
      <c r="I144" s="1">
        <v>3</v>
      </c>
      <c r="J144" s="1">
        <f t="shared" si="81"/>
        <v>467.65371804359694</v>
      </c>
      <c r="K144" s="1">
        <f t="shared" si="82"/>
        <v>4677</v>
      </c>
      <c r="L144" s="1">
        <f t="shared" si="69"/>
        <v>23070</v>
      </c>
      <c r="M144" s="1" t="str">
        <f t="shared" si="83"/>
        <v>家具用高级木材</v>
      </c>
      <c r="N144" s="1">
        <f t="shared" si="70"/>
        <v>4</v>
      </c>
      <c r="O144" s="1">
        <f t="shared" si="71"/>
        <v>50049</v>
      </c>
      <c r="P144" s="1" t="str">
        <f t="shared" si="84"/>
        <v>黑蝙蝠羽翼</v>
      </c>
      <c r="Q144" s="1">
        <f t="shared" si="72"/>
        <v>4</v>
      </c>
      <c r="R144" s="1">
        <f t="shared" si="73"/>
        <v>50125</v>
      </c>
      <c r="S144" s="1" t="str">
        <f t="shared" si="85"/>
        <v>蜥蜴皮革</v>
      </c>
      <c r="T144" s="1">
        <f t="shared" si="74"/>
        <v>6</v>
      </c>
      <c r="U144" s="1">
        <f t="shared" si="75"/>
        <v>50104</v>
      </c>
      <c r="V144" s="1" t="str">
        <f t="shared" si="88"/>
        <v>,家具用高级木材,黑蝙蝠羽翼,蜥蜴皮革</v>
      </c>
      <c r="X144" s="138">
        <f t="shared" ca="1" si="86"/>
        <v>1</v>
      </c>
      <c r="Y144" s="138">
        <f t="shared" ca="1" si="76"/>
        <v>0.3</v>
      </c>
      <c r="Z144" s="1">
        <f t="shared" si="87"/>
        <v>3</v>
      </c>
      <c r="AA144" s="1" t="str">
        <f t="shared" si="77"/>
        <v/>
      </c>
      <c r="AB144" s="1" t="str">
        <f t="shared" si="78"/>
        <v/>
      </c>
      <c r="AC144" s="1">
        <f t="shared" si="79"/>
        <v>1480</v>
      </c>
    </row>
    <row r="145" spans="1:29" x14ac:dyDescent="0.2">
      <c r="A145" s="1">
        <f t="shared" si="80"/>
        <v>40143</v>
      </c>
      <c r="B145" s="1">
        <v>143</v>
      </c>
      <c r="C145" s="37" t="s">
        <v>2457</v>
      </c>
      <c r="D145" s="1" t="s">
        <v>2361</v>
      </c>
      <c r="E145" s="1">
        <v>3</v>
      </c>
      <c r="F145" s="1" t="str">
        <f t="shared" ca="1" si="68"/>
        <v>矿物掉落数量+0.1</v>
      </c>
      <c r="G145" s="37" t="s">
        <v>3079</v>
      </c>
      <c r="H145" s="37" t="s">
        <v>2438</v>
      </c>
      <c r="I145" s="1">
        <v>1</v>
      </c>
      <c r="J145" s="1">
        <f t="shared" si="81"/>
        <v>10</v>
      </c>
      <c r="K145" s="1">
        <f t="shared" si="82"/>
        <v>100</v>
      </c>
      <c r="L145" s="1">
        <f t="shared" si="69"/>
        <v>90</v>
      </c>
      <c r="M145" s="1" t="str">
        <f t="shared" si="83"/>
        <v>家具用木材</v>
      </c>
      <c r="N145" s="1">
        <f t="shared" si="70"/>
        <v>2</v>
      </c>
      <c r="O145" s="1">
        <f t="shared" si="71"/>
        <v>50047</v>
      </c>
      <c r="P145" s="1" t="str">
        <f t="shared" si="84"/>
        <v>黑铜矿</v>
      </c>
      <c r="Q145" s="1">
        <f t="shared" si="72"/>
        <v>2</v>
      </c>
      <c r="R145" s="1">
        <f t="shared" si="73"/>
        <v>50031</v>
      </c>
      <c r="S145" s="1" t="str">
        <f t="shared" si="85"/>
        <v>腐败牙</v>
      </c>
      <c r="T145" s="1">
        <f t="shared" si="74"/>
        <v>2</v>
      </c>
      <c r="U145" s="1">
        <f t="shared" si="75"/>
        <v>50157</v>
      </c>
      <c r="V145" s="1" t="str">
        <f t="shared" si="88"/>
        <v>,家具用木材,黑铜矿,腐败牙</v>
      </c>
      <c r="X145" s="138">
        <f t="shared" ca="1" si="86"/>
        <v>1</v>
      </c>
      <c r="Y145" s="138">
        <f t="shared" ca="1" si="76"/>
        <v>0.1</v>
      </c>
      <c r="Z145" s="1">
        <f t="shared" si="87"/>
        <v>3</v>
      </c>
      <c r="AA145" s="1" t="str">
        <f t="shared" si="77"/>
        <v/>
      </c>
      <c r="AB145" s="1" t="str">
        <f t="shared" si="78"/>
        <v/>
      </c>
      <c r="AC145" s="1">
        <f t="shared" si="79"/>
        <v>30</v>
      </c>
    </row>
    <row r="146" spans="1:29" x14ac:dyDescent="0.2">
      <c r="A146" s="1">
        <f t="shared" si="80"/>
        <v>40144</v>
      </c>
      <c r="B146" s="1">
        <v>144</v>
      </c>
      <c r="C146" s="37" t="s">
        <v>2458</v>
      </c>
      <c r="D146" s="1" t="s">
        <v>2362</v>
      </c>
      <c r="E146" s="1">
        <v>7</v>
      </c>
      <c r="F146" s="1" t="str">
        <f t="shared" ca="1" si="68"/>
        <v>矿物掉落数量+0.2</v>
      </c>
      <c r="G146" s="37" t="s">
        <v>3079</v>
      </c>
      <c r="H146" s="37" t="s">
        <v>2438</v>
      </c>
      <c r="I146" s="1">
        <v>2</v>
      </c>
      <c r="J146" s="1">
        <f t="shared" si="81"/>
        <v>113.13708498984759</v>
      </c>
      <c r="K146" s="1">
        <f t="shared" si="82"/>
        <v>1131</v>
      </c>
      <c r="L146" s="1">
        <f t="shared" si="69"/>
        <v>3436</v>
      </c>
      <c r="M146" s="1" t="str">
        <f t="shared" si="83"/>
        <v>家具用良木材</v>
      </c>
      <c r="N146" s="1">
        <f t="shared" si="70"/>
        <v>3</v>
      </c>
      <c r="O146" s="1">
        <f t="shared" si="71"/>
        <v>50048</v>
      </c>
      <c r="P146" s="1" t="str">
        <f t="shared" si="84"/>
        <v>蝙蝠羽翼</v>
      </c>
      <c r="Q146" s="1">
        <f t="shared" si="72"/>
        <v>3</v>
      </c>
      <c r="R146" s="1">
        <f t="shared" si="73"/>
        <v>50124</v>
      </c>
      <c r="S146" s="1" t="str">
        <f t="shared" si="85"/>
        <v>金刚石</v>
      </c>
      <c r="T146" s="1">
        <f t="shared" si="74"/>
        <v>3</v>
      </c>
      <c r="U146" s="1">
        <f t="shared" si="75"/>
        <v>50029</v>
      </c>
      <c r="V146" s="1" t="str">
        <f t="shared" si="88"/>
        <v>,家具用良木材,蝙蝠羽翼,金刚石</v>
      </c>
      <c r="X146" s="138">
        <f t="shared" ca="1" si="86"/>
        <v>1</v>
      </c>
      <c r="Y146" s="138">
        <f t="shared" ca="1" si="76"/>
        <v>0.2</v>
      </c>
      <c r="Z146" s="1">
        <f t="shared" si="87"/>
        <v>3</v>
      </c>
      <c r="AA146" s="1" t="str">
        <f t="shared" si="77"/>
        <v/>
      </c>
      <c r="AB146" s="1" t="str">
        <f t="shared" si="78"/>
        <v/>
      </c>
      <c r="AC146" s="1">
        <f t="shared" si="79"/>
        <v>405</v>
      </c>
    </row>
    <row r="147" spans="1:29" x14ac:dyDescent="0.2">
      <c r="A147" s="1">
        <f t="shared" si="80"/>
        <v>40145</v>
      </c>
      <c r="B147" s="1">
        <v>145</v>
      </c>
      <c r="C147" s="37" t="s">
        <v>2459</v>
      </c>
      <c r="D147" s="1" t="s">
        <v>2363</v>
      </c>
      <c r="E147" s="1">
        <v>9</v>
      </c>
      <c r="F147" s="1" t="str">
        <f t="shared" ca="1" si="68"/>
        <v>植物掉落数量+0.3</v>
      </c>
      <c r="G147" s="37" t="s">
        <v>3079</v>
      </c>
      <c r="H147" s="37" t="s">
        <v>2438</v>
      </c>
      <c r="I147" s="1">
        <v>3</v>
      </c>
      <c r="J147" s="1">
        <f t="shared" si="81"/>
        <v>467.65371804359694</v>
      </c>
      <c r="K147" s="1">
        <f t="shared" si="82"/>
        <v>4677</v>
      </c>
      <c r="L147" s="1">
        <f t="shared" si="69"/>
        <v>23382</v>
      </c>
      <c r="M147" s="1" t="str">
        <f t="shared" si="83"/>
        <v>家具用高级木材</v>
      </c>
      <c r="N147" s="1">
        <f t="shared" si="70"/>
        <v>4</v>
      </c>
      <c r="O147" s="1">
        <f t="shared" si="71"/>
        <v>50049</v>
      </c>
      <c r="P147" s="1" t="str">
        <f t="shared" si="84"/>
        <v>恶魔魂片</v>
      </c>
      <c r="Q147" s="1">
        <f t="shared" si="72"/>
        <v>4</v>
      </c>
      <c r="R147" s="1">
        <f t="shared" si="73"/>
        <v>50166</v>
      </c>
      <c r="S147" s="1" t="str">
        <f t="shared" si="85"/>
        <v>黄色的水晶</v>
      </c>
      <c r="T147" s="1">
        <f t="shared" si="74"/>
        <v>4</v>
      </c>
      <c r="U147" s="1">
        <f t="shared" si="75"/>
        <v>50179</v>
      </c>
      <c r="V147" s="1" t="str">
        <f t="shared" si="88"/>
        <v>,家具用高级木材,恶魔魂片,黄色的水晶</v>
      </c>
      <c r="X147" s="138">
        <f t="shared" ca="1" si="86"/>
        <v>2</v>
      </c>
      <c r="Y147" s="138">
        <f t="shared" ca="1" si="76"/>
        <v>0.3</v>
      </c>
      <c r="Z147" s="1">
        <f t="shared" si="87"/>
        <v>3</v>
      </c>
      <c r="AA147" s="1" t="str">
        <f t="shared" si="77"/>
        <v/>
      </c>
      <c r="AB147" s="1" t="str">
        <f t="shared" si="78"/>
        <v/>
      </c>
      <c r="AC147" s="1">
        <f t="shared" si="79"/>
        <v>1500</v>
      </c>
    </row>
    <row r="148" spans="1:29" x14ac:dyDescent="0.2">
      <c r="A148" s="1">
        <f t="shared" si="80"/>
        <v>40146</v>
      </c>
      <c r="B148" s="1">
        <v>146</v>
      </c>
      <c r="C148" s="37" t="s">
        <v>2460</v>
      </c>
      <c r="D148" s="1" t="s">
        <v>2364</v>
      </c>
      <c r="E148" s="1">
        <v>1</v>
      </c>
      <c r="F148" s="1" t="str">
        <f t="shared" ca="1" si="68"/>
        <v>白草每天产量+2</v>
      </c>
      <c r="G148" s="37" t="s">
        <v>3080</v>
      </c>
      <c r="H148" s="37" t="s">
        <v>2488</v>
      </c>
      <c r="I148" s="1">
        <v>1</v>
      </c>
      <c r="J148" s="1">
        <f t="shared" si="81"/>
        <v>10</v>
      </c>
      <c r="K148" s="1">
        <f t="shared" si="82"/>
        <v>100</v>
      </c>
      <c r="L148" s="1">
        <f t="shared" si="69"/>
        <v>90</v>
      </c>
      <c r="M148" s="1" t="str">
        <f t="shared" si="83"/>
        <v>绿草</v>
      </c>
      <c r="N148" s="1">
        <f t="shared" si="70"/>
        <v>2</v>
      </c>
      <c r="O148" s="1">
        <f t="shared" si="71"/>
        <v>50052</v>
      </c>
      <c r="P148" s="1" t="str">
        <f t="shared" si="84"/>
        <v>新鲜的泥巴</v>
      </c>
      <c r="Q148" s="1">
        <f t="shared" si="72"/>
        <v>2</v>
      </c>
      <c r="R148" s="1">
        <f t="shared" si="73"/>
        <v>50013</v>
      </c>
      <c r="S148" s="1" t="str">
        <f t="shared" si="85"/>
        <v>干燥的草药</v>
      </c>
      <c r="T148" s="1">
        <f t="shared" si="74"/>
        <v>2</v>
      </c>
      <c r="U148" s="1">
        <f t="shared" si="75"/>
        <v>50189</v>
      </c>
      <c r="V148" s="1" t="str">
        <f t="shared" si="88"/>
        <v>,绿草,新鲜的泥巴,干燥的草药</v>
      </c>
      <c r="X148" s="138">
        <f t="shared" ca="1" si="86"/>
        <v>4</v>
      </c>
      <c r="Y148" s="138">
        <f t="shared" ca="1" si="76"/>
        <v>2</v>
      </c>
      <c r="Z148" s="1">
        <f t="shared" si="87"/>
        <v>2</v>
      </c>
      <c r="AA148" s="1">
        <f t="shared" ca="1" si="77"/>
        <v>50054</v>
      </c>
      <c r="AB148" s="1">
        <f t="shared" ca="1" si="78"/>
        <v>2</v>
      </c>
      <c r="AC148" s="1">
        <f t="shared" si="79"/>
        <v>30</v>
      </c>
    </row>
    <row r="149" spans="1:29" x14ac:dyDescent="0.2">
      <c r="A149" s="1">
        <f t="shared" si="80"/>
        <v>40147</v>
      </c>
      <c r="B149" s="1">
        <v>147</v>
      </c>
      <c r="C149" s="37" t="s">
        <v>2461</v>
      </c>
      <c r="D149" s="1" t="s">
        <v>2365</v>
      </c>
      <c r="E149" s="1">
        <v>7</v>
      </c>
      <c r="F149" s="1" t="str">
        <f t="shared" ca="1" si="68"/>
        <v>水草每天产量+4</v>
      </c>
      <c r="G149" s="37" t="s">
        <v>3080</v>
      </c>
      <c r="H149" s="37" t="s">
        <v>2488</v>
      </c>
      <c r="I149" s="1">
        <v>2</v>
      </c>
      <c r="J149" s="1">
        <f t="shared" si="81"/>
        <v>113.13708498984759</v>
      </c>
      <c r="K149" s="1">
        <f t="shared" si="82"/>
        <v>1131</v>
      </c>
      <c r="L149" s="1">
        <f t="shared" si="69"/>
        <v>3181</v>
      </c>
      <c r="M149" s="1" t="str">
        <f t="shared" si="83"/>
        <v>干草</v>
      </c>
      <c r="N149" s="1">
        <f t="shared" si="70"/>
        <v>6</v>
      </c>
      <c r="O149" s="1">
        <f t="shared" si="71"/>
        <v>50056</v>
      </c>
      <c r="P149" s="1" t="str">
        <f t="shared" si="84"/>
        <v>巨人青皮</v>
      </c>
      <c r="Q149" s="1">
        <f t="shared" si="72"/>
        <v>3</v>
      </c>
      <c r="R149" s="1">
        <f t="shared" si="73"/>
        <v>50113</v>
      </c>
      <c r="S149" s="1" t="str">
        <f t="shared" si="85"/>
        <v>奇特树的茎</v>
      </c>
      <c r="T149" s="1">
        <f t="shared" si="74"/>
        <v>6</v>
      </c>
      <c r="U149" s="1">
        <f t="shared" si="75"/>
        <v>50065</v>
      </c>
      <c r="V149" s="1" t="str">
        <f t="shared" si="88"/>
        <v>,干草,巨人青皮,奇特树的茎</v>
      </c>
      <c r="X149" s="138">
        <f t="shared" ca="1" si="86"/>
        <v>3</v>
      </c>
      <c r="Y149" s="138">
        <f t="shared" ca="1" si="76"/>
        <v>4</v>
      </c>
      <c r="Z149" s="1">
        <f t="shared" si="87"/>
        <v>2</v>
      </c>
      <c r="AA149" s="1">
        <f t="shared" ca="1" si="77"/>
        <v>50053</v>
      </c>
      <c r="AB149" s="1">
        <f t="shared" ca="1" si="78"/>
        <v>4</v>
      </c>
      <c r="AC149" s="1">
        <f t="shared" si="79"/>
        <v>375</v>
      </c>
    </row>
    <row r="150" spans="1:29" x14ac:dyDescent="0.2">
      <c r="A150" s="1">
        <f t="shared" si="80"/>
        <v>40148</v>
      </c>
      <c r="B150" s="1">
        <v>148</v>
      </c>
      <c r="C150" s="37" t="s">
        <v>2462</v>
      </c>
      <c r="D150" s="1" t="s">
        <v>2366</v>
      </c>
      <c r="E150" s="1">
        <v>7</v>
      </c>
      <c r="F150" s="1" t="str">
        <f t="shared" ca="1" si="68"/>
        <v>香叶每天产量+6</v>
      </c>
      <c r="G150" s="37" t="s">
        <v>3080</v>
      </c>
      <c r="H150" s="37" t="s">
        <v>2488</v>
      </c>
      <c r="I150" s="1">
        <v>2</v>
      </c>
      <c r="J150" s="1">
        <f t="shared" si="81"/>
        <v>113.13708498984759</v>
      </c>
      <c r="K150" s="1">
        <f t="shared" si="82"/>
        <v>1131</v>
      </c>
      <c r="L150" s="1">
        <f t="shared" si="69"/>
        <v>3436</v>
      </c>
      <c r="M150" s="1" t="str">
        <f t="shared" si="83"/>
        <v>赤色蘑菇</v>
      </c>
      <c r="N150" s="1">
        <f t="shared" si="70"/>
        <v>3</v>
      </c>
      <c r="O150" s="1">
        <f t="shared" si="71"/>
        <v>50066</v>
      </c>
      <c r="P150" s="1" t="str">
        <f t="shared" si="84"/>
        <v>龙爪</v>
      </c>
      <c r="Q150" s="1">
        <f t="shared" si="72"/>
        <v>3</v>
      </c>
      <c r="R150" s="1">
        <f t="shared" si="73"/>
        <v>50144</v>
      </c>
      <c r="S150" s="1" t="str">
        <f t="shared" si="85"/>
        <v>石像鬼羽翼</v>
      </c>
      <c r="T150" s="1">
        <f t="shared" si="74"/>
        <v>3</v>
      </c>
      <c r="U150" s="1">
        <f t="shared" si="75"/>
        <v>50128</v>
      </c>
      <c r="V150" s="1" t="str">
        <f t="shared" si="88"/>
        <v>,赤色蘑菇,龙爪,石像鬼羽翼</v>
      </c>
      <c r="X150" s="138">
        <f t="shared" ca="1" si="86"/>
        <v>1</v>
      </c>
      <c r="Y150" s="138">
        <f t="shared" ca="1" si="76"/>
        <v>6</v>
      </c>
      <c r="Z150" s="1">
        <f t="shared" si="87"/>
        <v>2</v>
      </c>
      <c r="AA150" s="1">
        <f t="shared" ca="1" si="77"/>
        <v>50051</v>
      </c>
      <c r="AB150" s="1">
        <f t="shared" ca="1" si="78"/>
        <v>6</v>
      </c>
      <c r="AC150" s="1">
        <f t="shared" si="79"/>
        <v>405</v>
      </c>
    </row>
    <row r="151" spans="1:29" x14ac:dyDescent="0.2">
      <c r="A151" s="1">
        <f t="shared" si="80"/>
        <v>40149</v>
      </c>
      <c r="B151" s="1">
        <v>149</v>
      </c>
      <c r="C151" s="37" t="s">
        <v>2487</v>
      </c>
      <c r="D151" s="1" t="s">
        <v>2367</v>
      </c>
      <c r="E151" s="1">
        <v>7</v>
      </c>
      <c r="F151" s="1" t="str">
        <f t="shared" ca="1" si="68"/>
        <v>绿草每天产量+6</v>
      </c>
      <c r="G151" s="37" t="s">
        <v>3080</v>
      </c>
      <c r="H151" s="37" t="s">
        <v>2488</v>
      </c>
      <c r="I151" s="1">
        <v>2</v>
      </c>
      <c r="J151" s="1">
        <f t="shared" si="81"/>
        <v>113.13708498984759</v>
      </c>
      <c r="K151" s="1">
        <f t="shared" si="82"/>
        <v>1131</v>
      </c>
      <c r="L151" s="1">
        <f t="shared" si="69"/>
        <v>3054</v>
      </c>
      <c r="M151" s="1" t="str">
        <f t="shared" si="83"/>
        <v>干草</v>
      </c>
      <c r="N151" s="1">
        <f t="shared" si="70"/>
        <v>6</v>
      </c>
      <c r="O151" s="1">
        <f t="shared" si="71"/>
        <v>50056</v>
      </c>
      <c r="P151" s="1" t="str">
        <f t="shared" si="84"/>
        <v>雷兽牙</v>
      </c>
      <c r="Q151" s="1">
        <f t="shared" si="72"/>
        <v>6</v>
      </c>
      <c r="R151" s="1">
        <f t="shared" si="73"/>
        <v>50149</v>
      </c>
      <c r="S151" s="1" t="str">
        <f t="shared" si="85"/>
        <v>大型昆虫爪</v>
      </c>
      <c r="T151" s="1">
        <f t="shared" si="74"/>
        <v>6</v>
      </c>
      <c r="U151" s="1">
        <f t="shared" si="75"/>
        <v>50140</v>
      </c>
      <c r="V151" s="1" t="str">
        <f t="shared" si="88"/>
        <v>,干草,雷兽牙,大型昆虫爪</v>
      </c>
      <c r="X151" s="138">
        <f t="shared" ca="1" si="86"/>
        <v>2</v>
      </c>
      <c r="Y151" s="138">
        <f t="shared" ca="1" si="76"/>
        <v>6</v>
      </c>
      <c r="Z151" s="1">
        <f t="shared" si="87"/>
        <v>2</v>
      </c>
      <c r="AA151" s="1">
        <f t="shared" ca="1" si="77"/>
        <v>50052</v>
      </c>
      <c r="AB151" s="1">
        <f t="shared" ca="1" si="78"/>
        <v>6</v>
      </c>
      <c r="AC151" s="1">
        <f t="shared" si="79"/>
        <v>360</v>
      </c>
    </row>
    <row r="152" spans="1:29" x14ac:dyDescent="0.2">
      <c r="A152" s="1">
        <f t="shared" si="80"/>
        <v>40150</v>
      </c>
      <c r="B152" s="1">
        <v>150</v>
      </c>
      <c r="C152" s="37" t="s">
        <v>2463</v>
      </c>
      <c r="D152" s="1" t="s">
        <v>2390</v>
      </c>
      <c r="E152" s="1">
        <v>7</v>
      </c>
      <c r="F152" s="1" t="str">
        <f t="shared" ca="1" si="68"/>
        <v>白草每天产量+4</v>
      </c>
      <c r="G152" s="37" t="s">
        <v>3080</v>
      </c>
      <c r="H152" s="37" t="s">
        <v>2488</v>
      </c>
      <c r="I152" s="1">
        <v>2</v>
      </c>
      <c r="J152" s="1">
        <f t="shared" si="81"/>
        <v>113.13708498984759</v>
      </c>
      <c r="K152" s="1">
        <f t="shared" si="82"/>
        <v>1131</v>
      </c>
      <c r="L152" s="1">
        <f t="shared" si="69"/>
        <v>3309</v>
      </c>
      <c r="M152" s="1" t="str">
        <f t="shared" si="83"/>
        <v>青色蘑菇</v>
      </c>
      <c r="N152" s="1">
        <f t="shared" si="70"/>
        <v>3</v>
      </c>
      <c r="O152" s="1">
        <f t="shared" si="71"/>
        <v>50067</v>
      </c>
      <c r="P152" s="1" t="str">
        <f t="shared" si="84"/>
        <v>青之液</v>
      </c>
      <c r="Q152" s="1">
        <f t="shared" si="72"/>
        <v>6</v>
      </c>
      <c r="R152" s="1">
        <f t="shared" si="73"/>
        <v>50092</v>
      </c>
      <c r="S152" s="1" t="str">
        <f t="shared" si="85"/>
        <v>恶魔毛皮</v>
      </c>
      <c r="T152" s="1">
        <f t="shared" si="74"/>
        <v>3</v>
      </c>
      <c r="U152" s="1">
        <f t="shared" si="75"/>
        <v>50118</v>
      </c>
      <c r="V152" s="1" t="str">
        <f t="shared" si="88"/>
        <v>,青色蘑菇,青之液,恶魔毛皮</v>
      </c>
      <c r="X152" s="138">
        <f t="shared" ca="1" si="86"/>
        <v>4</v>
      </c>
      <c r="Y152" s="138">
        <f t="shared" ca="1" si="76"/>
        <v>4</v>
      </c>
      <c r="Z152" s="1">
        <f t="shared" si="87"/>
        <v>2</v>
      </c>
      <c r="AA152" s="1">
        <f t="shared" ca="1" si="77"/>
        <v>50054</v>
      </c>
      <c r="AB152" s="1">
        <f t="shared" ca="1" si="78"/>
        <v>4</v>
      </c>
      <c r="AC152" s="1">
        <f t="shared" si="79"/>
        <v>390</v>
      </c>
    </row>
    <row r="153" spans="1:29" x14ac:dyDescent="0.2">
      <c r="A153" s="1">
        <f t="shared" si="80"/>
        <v>40151</v>
      </c>
      <c r="B153" s="1">
        <v>151</v>
      </c>
      <c r="C153" s="37" t="s">
        <v>2464</v>
      </c>
      <c r="D153" s="1" t="s">
        <v>2391</v>
      </c>
      <c r="E153" s="1">
        <v>7</v>
      </c>
      <c r="F153" s="1" t="str">
        <f t="shared" ca="1" si="68"/>
        <v>白草每天产量+4</v>
      </c>
      <c r="G153" s="37" t="s">
        <v>3079</v>
      </c>
      <c r="H153" s="37" t="s">
        <v>2488</v>
      </c>
      <c r="I153" s="1">
        <v>2</v>
      </c>
      <c r="J153" s="1">
        <f t="shared" si="81"/>
        <v>113.13708498984759</v>
      </c>
      <c r="K153" s="1">
        <f t="shared" si="82"/>
        <v>1131</v>
      </c>
      <c r="L153" s="1">
        <f t="shared" si="69"/>
        <v>3309</v>
      </c>
      <c r="M153" s="1" t="str">
        <f t="shared" si="83"/>
        <v>家具用良木材</v>
      </c>
      <c r="N153" s="1">
        <f t="shared" si="70"/>
        <v>3</v>
      </c>
      <c r="O153" s="1">
        <f t="shared" si="71"/>
        <v>50048</v>
      </c>
      <c r="P153" s="1" t="str">
        <f t="shared" si="84"/>
        <v>火之缌片</v>
      </c>
      <c r="Q153" s="1">
        <f t="shared" si="72"/>
        <v>3</v>
      </c>
      <c r="R153" s="1">
        <f t="shared" si="73"/>
        <v>50175</v>
      </c>
      <c r="S153" s="1" t="str">
        <f t="shared" si="85"/>
        <v>灵石</v>
      </c>
      <c r="T153" s="1">
        <f t="shared" si="74"/>
        <v>6</v>
      </c>
      <c r="U153" s="1">
        <f t="shared" si="75"/>
        <v>50088</v>
      </c>
      <c r="V153" s="1" t="str">
        <f t="shared" si="88"/>
        <v>,家具用良木材,火之缌片,灵石</v>
      </c>
      <c r="X153" s="138">
        <f t="shared" ca="1" si="86"/>
        <v>4</v>
      </c>
      <c r="Y153" s="138">
        <f t="shared" ca="1" si="76"/>
        <v>4</v>
      </c>
      <c r="Z153" s="1">
        <f t="shared" si="87"/>
        <v>2</v>
      </c>
      <c r="AA153" s="1">
        <f t="shared" ca="1" si="77"/>
        <v>50054</v>
      </c>
      <c r="AB153" s="1">
        <f t="shared" ca="1" si="78"/>
        <v>4</v>
      </c>
      <c r="AC153" s="1">
        <f t="shared" si="79"/>
        <v>390</v>
      </c>
    </row>
    <row r="154" spans="1:29" x14ac:dyDescent="0.2">
      <c r="A154" s="1">
        <f t="shared" si="80"/>
        <v>40152</v>
      </c>
      <c r="B154" s="1">
        <v>152</v>
      </c>
      <c r="C154" s="37" t="s">
        <v>2465</v>
      </c>
      <c r="D154" s="1" t="s">
        <v>2368</v>
      </c>
      <c r="E154" s="1">
        <v>1</v>
      </c>
      <c r="F154" s="1" t="str">
        <f t="shared" ca="1" si="68"/>
        <v>香叶每天产量+3</v>
      </c>
      <c r="G154" s="37" t="s">
        <v>3079</v>
      </c>
      <c r="H154" s="37" t="s">
        <v>2488</v>
      </c>
      <c r="I154" s="1">
        <v>1</v>
      </c>
      <c r="J154" s="1">
        <f t="shared" si="81"/>
        <v>10</v>
      </c>
      <c r="K154" s="1">
        <f t="shared" si="82"/>
        <v>100</v>
      </c>
      <c r="L154" s="1">
        <f t="shared" si="69"/>
        <v>90</v>
      </c>
      <c r="M154" s="1" t="str">
        <f t="shared" si="83"/>
        <v>家具用木材</v>
      </c>
      <c r="N154" s="1">
        <f t="shared" si="70"/>
        <v>2</v>
      </c>
      <c r="O154" s="1">
        <f t="shared" si="71"/>
        <v>50047</v>
      </c>
      <c r="P154" s="1" t="str">
        <f t="shared" si="84"/>
        <v>新鲜的泥巴</v>
      </c>
      <c r="Q154" s="1">
        <f t="shared" si="72"/>
        <v>2</v>
      </c>
      <c r="R154" s="1">
        <f t="shared" si="73"/>
        <v>50013</v>
      </c>
      <c r="S154" s="1" t="str">
        <f t="shared" si="85"/>
        <v>女战士的秘药</v>
      </c>
      <c r="T154" s="1">
        <f t="shared" si="74"/>
        <v>2</v>
      </c>
      <c r="U154" s="1">
        <f t="shared" si="75"/>
        <v>50168</v>
      </c>
      <c r="V154" s="1" t="str">
        <f t="shared" si="88"/>
        <v>,家具用木材,新鲜的泥巴,女战士的秘药</v>
      </c>
      <c r="X154" s="138">
        <f t="shared" ca="1" si="86"/>
        <v>1</v>
      </c>
      <c r="Y154" s="138">
        <f t="shared" ca="1" si="76"/>
        <v>3</v>
      </c>
      <c r="Z154" s="1">
        <f t="shared" si="87"/>
        <v>2</v>
      </c>
      <c r="AA154" s="1">
        <f t="shared" ca="1" si="77"/>
        <v>50051</v>
      </c>
      <c r="AB154" s="1">
        <f t="shared" ca="1" si="78"/>
        <v>3</v>
      </c>
      <c r="AC154" s="1">
        <f t="shared" si="79"/>
        <v>30</v>
      </c>
    </row>
    <row r="155" spans="1:29" x14ac:dyDescent="0.2">
      <c r="A155" s="1">
        <f t="shared" si="80"/>
        <v>40153</v>
      </c>
      <c r="B155" s="1">
        <v>153</v>
      </c>
      <c r="C155" s="37" t="s">
        <v>2466</v>
      </c>
      <c r="D155" s="1" t="s">
        <v>2369</v>
      </c>
      <c r="E155" s="1">
        <v>7</v>
      </c>
      <c r="F155" s="1" t="str">
        <f t="shared" ca="1" si="68"/>
        <v>香叶每天产量+6</v>
      </c>
      <c r="G155" s="37" t="s">
        <v>3079</v>
      </c>
      <c r="H155" s="37" t="s">
        <v>2488</v>
      </c>
      <c r="I155" s="1">
        <v>2</v>
      </c>
      <c r="J155" s="1">
        <f t="shared" si="81"/>
        <v>113.13708498984759</v>
      </c>
      <c r="K155" s="1">
        <f t="shared" si="82"/>
        <v>1131</v>
      </c>
      <c r="L155" s="1">
        <f t="shared" si="69"/>
        <v>3309</v>
      </c>
      <c r="M155" s="1" t="str">
        <f t="shared" si="83"/>
        <v>家具用良木材</v>
      </c>
      <c r="N155" s="1">
        <f t="shared" si="70"/>
        <v>3</v>
      </c>
      <c r="O155" s="1">
        <f t="shared" si="71"/>
        <v>50048</v>
      </c>
      <c r="P155" s="1" t="str">
        <f t="shared" si="84"/>
        <v>浮游石</v>
      </c>
      <c r="Q155" s="1">
        <f t="shared" si="72"/>
        <v>3</v>
      </c>
      <c r="R155" s="1">
        <f t="shared" si="73"/>
        <v>50025</v>
      </c>
      <c r="S155" s="1" t="str">
        <f t="shared" si="85"/>
        <v>青之液</v>
      </c>
      <c r="T155" s="1">
        <f t="shared" si="74"/>
        <v>6</v>
      </c>
      <c r="U155" s="1">
        <f t="shared" si="75"/>
        <v>50092</v>
      </c>
      <c r="V155" s="1" t="str">
        <f t="shared" si="88"/>
        <v>,家具用良木材,浮游石,青之液</v>
      </c>
      <c r="X155" s="138">
        <f t="shared" ca="1" si="86"/>
        <v>1</v>
      </c>
      <c r="Y155" s="138">
        <f t="shared" ca="1" si="76"/>
        <v>6</v>
      </c>
      <c r="Z155" s="1">
        <f t="shared" si="87"/>
        <v>2</v>
      </c>
      <c r="AA155" s="1">
        <f t="shared" ca="1" si="77"/>
        <v>50051</v>
      </c>
      <c r="AB155" s="1">
        <f t="shared" ca="1" si="78"/>
        <v>6</v>
      </c>
      <c r="AC155" s="1">
        <f t="shared" si="79"/>
        <v>390</v>
      </c>
    </row>
    <row r="156" spans="1:29" x14ac:dyDescent="0.2">
      <c r="A156" s="1">
        <f t="shared" si="80"/>
        <v>40154</v>
      </c>
      <c r="B156" s="1">
        <v>154</v>
      </c>
      <c r="C156" s="37" t="s">
        <v>2467</v>
      </c>
      <c r="D156" s="1" t="s">
        <v>2370</v>
      </c>
      <c r="E156" s="1">
        <v>7</v>
      </c>
      <c r="F156" s="1" t="str">
        <f t="shared" ca="1" si="68"/>
        <v>香叶每天产量+6</v>
      </c>
      <c r="G156" s="37" t="s">
        <v>3079</v>
      </c>
      <c r="H156" s="37" t="s">
        <v>2488</v>
      </c>
      <c r="I156" s="1">
        <v>2</v>
      </c>
      <c r="J156" s="1">
        <f t="shared" si="81"/>
        <v>113.13708498984759</v>
      </c>
      <c r="K156" s="1">
        <f t="shared" si="82"/>
        <v>1131</v>
      </c>
      <c r="L156" s="1">
        <f t="shared" si="69"/>
        <v>3309</v>
      </c>
      <c r="M156" s="1" t="str">
        <f t="shared" si="83"/>
        <v>家具用良木材</v>
      </c>
      <c r="N156" s="1">
        <f t="shared" si="70"/>
        <v>3</v>
      </c>
      <c r="O156" s="1">
        <f t="shared" si="71"/>
        <v>50048</v>
      </c>
      <c r="P156" s="1" t="str">
        <f t="shared" si="84"/>
        <v>高级树枝</v>
      </c>
      <c r="Q156" s="1">
        <f t="shared" si="72"/>
        <v>3</v>
      </c>
      <c r="R156" s="1">
        <f t="shared" si="73"/>
        <v>50046</v>
      </c>
      <c r="S156" s="1" t="str">
        <f t="shared" si="85"/>
        <v>灵木的根</v>
      </c>
      <c r="T156" s="1">
        <f t="shared" si="74"/>
        <v>6</v>
      </c>
      <c r="U156" s="1">
        <f t="shared" si="75"/>
        <v>50063</v>
      </c>
      <c r="V156" s="1" t="str">
        <f t="shared" si="88"/>
        <v>,家具用良木材,高级树枝,灵木的根</v>
      </c>
      <c r="X156" s="138">
        <f t="shared" ca="1" si="86"/>
        <v>1</v>
      </c>
      <c r="Y156" s="138">
        <f t="shared" ca="1" si="76"/>
        <v>6</v>
      </c>
      <c r="Z156" s="1">
        <f t="shared" si="87"/>
        <v>2</v>
      </c>
      <c r="AA156" s="1">
        <f t="shared" ca="1" si="77"/>
        <v>50051</v>
      </c>
      <c r="AB156" s="1">
        <f t="shared" ca="1" si="78"/>
        <v>6</v>
      </c>
      <c r="AC156" s="1">
        <f t="shared" si="79"/>
        <v>390</v>
      </c>
    </row>
    <row r="157" spans="1:29" x14ac:dyDescent="0.2">
      <c r="A157" s="1">
        <f t="shared" si="80"/>
        <v>40155</v>
      </c>
      <c r="B157" s="1">
        <v>155</v>
      </c>
      <c r="C157" s="37" t="s">
        <v>2468</v>
      </c>
      <c r="D157" s="1" t="s">
        <v>2371</v>
      </c>
      <c r="E157" s="1">
        <v>1</v>
      </c>
      <c r="F157" s="1" t="str">
        <f t="shared" ca="1" si="68"/>
        <v>白草每天产量+2</v>
      </c>
      <c r="G157" s="37" t="s">
        <v>3079</v>
      </c>
      <c r="H157" s="37" t="s">
        <v>2488</v>
      </c>
      <c r="I157" s="1">
        <v>1</v>
      </c>
      <c r="J157" s="1">
        <f t="shared" si="81"/>
        <v>10</v>
      </c>
      <c r="K157" s="1">
        <f t="shared" si="82"/>
        <v>100</v>
      </c>
      <c r="L157" s="1">
        <f t="shared" si="69"/>
        <v>90</v>
      </c>
      <c r="M157" s="1" t="str">
        <f t="shared" si="83"/>
        <v>家具用木材</v>
      </c>
      <c r="N157" s="1">
        <f t="shared" si="70"/>
        <v>2</v>
      </c>
      <c r="O157" s="1">
        <f t="shared" si="71"/>
        <v>50047</v>
      </c>
      <c r="P157" s="1" t="str">
        <f t="shared" si="84"/>
        <v>腐败的毛皮</v>
      </c>
      <c r="Q157" s="1">
        <f t="shared" si="72"/>
        <v>2</v>
      </c>
      <c r="R157" s="1">
        <f t="shared" si="73"/>
        <v>50119</v>
      </c>
      <c r="S157" s="1" t="str">
        <f t="shared" si="85"/>
        <v>女战士的秘药</v>
      </c>
      <c r="T157" s="1">
        <f t="shared" si="74"/>
        <v>2</v>
      </c>
      <c r="U157" s="1">
        <f t="shared" si="75"/>
        <v>50168</v>
      </c>
      <c r="V157" s="1" t="str">
        <f t="shared" si="88"/>
        <v>,家具用木材,腐败的毛皮,女战士的秘药</v>
      </c>
      <c r="X157" s="138">
        <f t="shared" ca="1" si="86"/>
        <v>4</v>
      </c>
      <c r="Y157" s="138">
        <f t="shared" ca="1" si="76"/>
        <v>2</v>
      </c>
      <c r="Z157" s="1">
        <f t="shared" si="87"/>
        <v>2</v>
      </c>
      <c r="AA157" s="1">
        <f t="shared" ca="1" si="77"/>
        <v>50054</v>
      </c>
      <c r="AB157" s="1">
        <f t="shared" ca="1" si="78"/>
        <v>2</v>
      </c>
      <c r="AC157" s="1">
        <f t="shared" si="79"/>
        <v>30</v>
      </c>
    </row>
    <row r="158" spans="1:29" x14ac:dyDescent="0.2">
      <c r="A158" s="1">
        <f t="shared" si="80"/>
        <v>40156</v>
      </c>
      <c r="B158" s="1">
        <v>156</v>
      </c>
      <c r="C158" s="37" t="s">
        <v>2469</v>
      </c>
      <c r="D158" s="1" t="s">
        <v>2372</v>
      </c>
      <c r="E158" s="1">
        <v>7</v>
      </c>
      <c r="F158" s="1" t="str">
        <f t="shared" ca="1" si="68"/>
        <v>水草每天产量+4</v>
      </c>
      <c r="G158" s="37" t="s">
        <v>3079</v>
      </c>
      <c r="H158" s="37" t="s">
        <v>2488</v>
      </c>
      <c r="I158" s="1">
        <v>2</v>
      </c>
      <c r="J158" s="1">
        <f t="shared" si="81"/>
        <v>113.13708498984759</v>
      </c>
      <c r="K158" s="1">
        <f t="shared" si="82"/>
        <v>1131</v>
      </c>
      <c r="L158" s="1">
        <f t="shared" si="69"/>
        <v>3309</v>
      </c>
      <c r="M158" s="1" t="str">
        <f t="shared" si="83"/>
        <v>家具用良木材</v>
      </c>
      <c r="N158" s="1">
        <f t="shared" si="70"/>
        <v>3</v>
      </c>
      <c r="O158" s="1">
        <f t="shared" si="71"/>
        <v>50048</v>
      </c>
      <c r="P158" s="1" t="str">
        <f t="shared" si="84"/>
        <v>狐炎兽毛皮</v>
      </c>
      <c r="Q158" s="1">
        <f t="shared" si="72"/>
        <v>3</v>
      </c>
      <c r="R158" s="1">
        <f t="shared" si="73"/>
        <v>50115</v>
      </c>
      <c r="S158" s="1" t="str">
        <f t="shared" si="85"/>
        <v>白石粉</v>
      </c>
      <c r="T158" s="1">
        <f t="shared" si="74"/>
        <v>6</v>
      </c>
      <c r="U158" s="1">
        <f t="shared" si="75"/>
        <v>50187</v>
      </c>
      <c r="V158" s="1" t="str">
        <f t="shared" si="88"/>
        <v>,家具用良木材,狐炎兽毛皮,白石粉</v>
      </c>
      <c r="X158" s="138">
        <f t="shared" ca="1" si="86"/>
        <v>3</v>
      </c>
      <c r="Y158" s="138">
        <f t="shared" ca="1" si="76"/>
        <v>4</v>
      </c>
      <c r="Z158" s="1">
        <f t="shared" si="87"/>
        <v>2</v>
      </c>
      <c r="AA158" s="1">
        <f t="shared" ca="1" si="77"/>
        <v>50053</v>
      </c>
      <c r="AB158" s="1">
        <f t="shared" ca="1" si="78"/>
        <v>4</v>
      </c>
      <c r="AC158" s="1">
        <f t="shared" si="79"/>
        <v>390</v>
      </c>
    </row>
    <row r="159" spans="1:29" x14ac:dyDescent="0.2">
      <c r="A159" s="1">
        <f t="shared" si="80"/>
        <v>40157</v>
      </c>
      <c r="B159" s="1">
        <v>157</v>
      </c>
      <c r="C159" s="37" t="s">
        <v>2470</v>
      </c>
      <c r="D159" s="1" t="s">
        <v>2373</v>
      </c>
      <c r="E159" s="1">
        <v>1</v>
      </c>
      <c r="F159" s="1" t="str">
        <f t="shared" ca="1" si="68"/>
        <v>水草每天产量+6</v>
      </c>
      <c r="G159" s="37" t="s">
        <v>3079</v>
      </c>
      <c r="H159" s="37" t="s">
        <v>2488</v>
      </c>
      <c r="I159" s="1">
        <v>3</v>
      </c>
      <c r="J159" s="1">
        <f t="shared" si="81"/>
        <v>467.65371804359694</v>
      </c>
      <c r="K159" s="1">
        <f t="shared" si="82"/>
        <v>4677</v>
      </c>
      <c r="L159" s="1">
        <f t="shared" si="69"/>
        <v>23382</v>
      </c>
      <c r="M159" s="1" t="str">
        <f t="shared" si="83"/>
        <v>家具用高级木材</v>
      </c>
      <c r="N159" s="1">
        <f t="shared" si="70"/>
        <v>4</v>
      </c>
      <c r="O159" s="1">
        <f t="shared" si="71"/>
        <v>50049</v>
      </c>
      <c r="P159" s="1" t="str">
        <f t="shared" si="84"/>
        <v>睡魔魂片</v>
      </c>
      <c r="Q159" s="1">
        <f t="shared" si="72"/>
        <v>4</v>
      </c>
      <c r="R159" s="1">
        <f t="shared" si="73"/>
        <v>50165</v>
      </c>
      <c r="S159" s="1" t="str">
        <f t="shared" si="85"/>
        <v>魅灵魂片</v>
      </c>
      <c r="T159" s="1">
        <f t="shared" si="74"/>
        <v>4</v>
      </c>
      <c r="U159" s="1">
        <f t="shared" si="75"/>
        <v>50163</v>
      </c>
      <c r="V159" s="1" t="str">
        <f t="shared" si="88"/>
        <v>,家具用高级木材,睡魔魂片,魅灵魂片</v>
      </c>
      <c r="X159" s="138">
        <f t="shared" ca="1" si="86"/>
        <v>3</v>
      </c>
      <c r="Y159" s="138">
        <f t="shared" ca="1" si="76"/>
        <v>6</v>
      </c>
      <c r="Z159" s="1">
        <f t="shared" si="87"/>
        <v>2</v>
      </c>
      <c r="AA159" s="1">
        <f t="shared" ca="1" si="77"/>
        <v>50053</v>
      </c>
      <c r="AB159" s="1">
        <f t="shared" ca="1" si="78"/>
        <v>6</v>
      </c>
      <c r="AC159" s="1">
        <f t="shared" si="79"/>
        <v>1500</v>
      </c>
    </row>
    <row r="160" spans="1:29" x14ac:dyDescent="0.2">
      <c r="A160" s="1">
        <f t="shared" si="80"/>
        <v>40158</v>
      </c>
      <c r="B160" s="1">
        <v>158</v>
      </c>
      <c r="C160" s="37" t="s">
        <v>2471</v>
      </c>
      <c r="D160" s="1" t="s">
        <v>2374</v>
      </c>
      <c r="E160" s="1">
        <v>3</v>
      </c>
      <c r="F160" s="1" t="str">
        <f t="shared" ca="1" si="68"/>
        <v>水草每天产量+2</v>
      </c>
      <c r="G160" s="37" t="s">
        <v>3079</v>
      </c>
      <c r="H160" s="37" t="s">
        <v>2488</v>
      </c>
      <c r="I160" s="1">
        <v>1</v>
      </c>
      <c r="J160" s="1">
        <f t="shared" si="81"/>
        <v>10</v>
      </c>
      <c r="K160" s="1">
        <f t="shared" si="82"/>
        <v>100</v>
      </c>
      <c r="L160" s="1">
        <f t="shared" si="69"/>
        <v>90</v>
      </c>
      <c r="M160" s="1" t="str">
        <f t="shared" si="83"/>
        <v>家具用木材</v>
      </c>
      <c r="N160" s="1">
        <f t="shared" si="70"/>
        <v>2</v>
      </c>
      <c r="O160" s="1">
        <f t="shared" si="71"/>
        <v>50047</v>
      </c>
      <c r="P160" s="1" t="str">
        <f t="shared" si="84"/>
        <v>腐败的毛皮</v>
      </c>
      <c r="Q160" s="1">
        <f t="shared" si="72"/>
        <v>2</v>
      </c>
      <c r="R160" s="1">
        <f t="shared" si="73"/>
        <v>50119</v>
      </c>
      <c r="S160" s="1" t="str">
        <f t="shared" si="85"/>
        <v>干燥的草药</v>
      </c>
      <c r="T160" s="1">
        <f t="shared" si="74"/>
        <v>2</v>
      </c>
      <c r="U160" s="1">
        <f t="shared" si="75"/>
        <v>50189</v>
      </c>
      <c r="V160" s="1" t="str">
        <f t="shared" si="88"/>
        <v>,家具用木材,腐败的毛皮,干燥的草药</v>
      </c>
      <c r="X160" s="138">
        <f t="shared" ca="1" si="86"/>
        <v>3</v>
      </c>
      <c r="Y160" s="138">
        <f t="shared" ca="1" si="76"/>
        <v>2</v>
      </c>
      <c r="Z160" s="1">
        <f t="shared" si="87"/>
        <v>2</v>
      </c>
      <c r="AA160" s="1">
        <f t="shared" ca="1" si="77"/>
        <v>50053</v>
      </c>
      <c r="AB160" s="1">
        <f t="shared" ca="1" si="78"/>
        <v>2</v>
      </c>
      <c r="AC160" s="1">
        <f t="shared" si="79"/>
        <v>30</v>
      </c>
    </row>
    <row r="161" spans="1:29" x14ac:dyDescent="0.2">
      <c r="A161" s="1">
        <f t="shared" si="80"/>
        <v>40159</v>
      </c>
      <c r="B161" s="1">
        <v>159</v>
      </c>
      <c r="C161" s="37" t="s">
        <v>2472</v>
      </c>
      <c r="D161" s="1" t="s">
        <v>2375</v>
      </c>
      <c r="E161" s="1">
        <v>7</v>
      </c>
      <c r="F161" s="1" t="str">
        <f t="shared" ca="1" si="68"/>
        <v>绿草每天产量+6</v>
      </c>
      <c r="G161" s="37" t="s">
        <v>3079</v>
      </c>
      <c r="H161" s="37" t="s">
        <v>2488</v>
      </c>
      <c r="I161" s="1">
        <v>2</v>
      </c>
      <c r="J161" s="1">
        <f t="shared" si="81"/>
        <v>113.13708498984759</v>
      </c>
      <c r="K161" s="1">
        <f t="shared" si="82"/>
        <v>1131</v>
      </c>
      <c r="L161" s="1">
        <f t="shared" si="69"/>
        <v>3436</v>
      </c>
      <c r="M161" s="1" t="str">
        <f t="shared" si="83"/>
        <v>家具用良木材</v>
      </c>
      <c r="N161" s="1">
        <f t="shared" si="70"/>
        <v>3</v>
      </c>
      <c r="O161" s="1">
        <f t="shared" si="71"/>
        <v>50048</v>
      </c>
      <c r="P161" s="1" t="str">
        <f t="shared" si="84"/>
        <v>水结晶石</v>
      </c>
      <c r="Q161" s="1">
        <f t="shared" si="72"/>
        <v>3</v>
      </c>
      <c r="R161" s="1">
        <f t="shared" si="73"/>
        <v>50030</v>
      </c>
      <c r="S161" s="1" t="str">
        <f t="shared" si="85"/>
        <v>睡魔羽翼</v>
      </c>
      <c r="T161" s="1">
        <f t="shared" si="74"/>
        <v>3</v>
      </c>
      <c r="U161" s="1">
        <f t="shared" si="75"/>
        <v>50126</v>
      </c>
      <c r="V161" s="1" t="str">
        <f t="shared" si="88"/>
        <v>,家具用良木材,水结晶石,睡魔羽翼</v>
      </c>
      <c r="X161" s="138">
        <f t="shared" ca="1" si="86"/>
        <v>2</v>
      </c>
      <c r="Y161" s="138">
        <f t="shared" ca="1" si="76"/>
        <v>6</v>
      </c>
      <c r="Z161" s="1">
        <f t="shared" si="87"/>
        <v>2</v>
      </c>
      <c r="AA161" s="1">
        <f t="shared" ca="1" si="77"/>
        <v>50052</v>
      </c>
      <c r="AB161" s="1">
        <f t="shared" ca="1" si="78"/>
        <v>6</v>
      </c>
      <c r="AC161" s="1">
        <f t="shared" si="79"/>
        <v>405</v>
      </c>
    </row>
    <row r="162" spans="1:29" x14ac:dyDescent="0.2">
      <c r="A162" s="1">
        <f t="shared" si="80"/>
        <v>40160</v>
      </c>
      <c r="B162" s="1">
        <v>160</v>
      </c>
      <c r="C162" s="37" t="s">
        <v>2473</v>
      </c>
      <c r="D162" s="1" t="s">
        <v>2376</v>
      </c>
      <c r="E162" s="1">
        <v>8</v>
      </c>
      <c r="F162" s="1" t="str">
        <f t="shared" ca="1" si="68"/>
        <v>水草每天产量+4</v>
      </c>
      <c r="G162" s="37" t="s">
        <v>3079</v>
      </c>
      <c r="H162" s="37" t="s">
        <v>2488</v>
      </c>
      <c r="I162" s="1">
        <v>2</v>
      </c>
      <c r="J162" s="1">
        <f t="shared" si="81"/>
        <v>113.13708498984759</v>
      </c>
      <c r="K162" s="1">
        <f t="shared" si="82"/>
        <v>1131</v>
      </c>
      <c r="L162" s="1">
        <f t="shared" si="69"/>
        <v>3309</v>
      </c>
      <c r="M162" s="1" t="str">
        <f t="shared" si="83"/>
        <v>家具用良木材</v>
      </c>
      <c r="N162" s="1">
        <f t="shared" si="70"/>
        <v>3</v>
      </c>
      <c r="O162" s="1">
        <f t="shared" si="71"/>
        <v>50048</v>
      </c>
      <c r="P162" s="1" t="str">
        <f t="shared" si="84"/>
        <v>蛇龟牙</v>
      </c>
      <c r="Q162" s="1">
        <f t="shared" si="72"/>
        <v>3</v>
      </c>
      <c r="R162" s="1">
        <f t="shared" si="73"/>
        <v>50155</v>
      </c>
      <c r="S162" s="1" t="str">
        <f t="shared" si="85"/>
        <v>赤之液</v>
      </c>
      <c r="T162" s="1">
        <f t="shared" si="74"/>
        <v>6</v>
      </c>
      <c r="U162" s="1">
        <f t="shared" si="75"/>
        <v>50091</v>
      </c>
      <c r="V162" s="1" t="str">
        <f t="shared" si="88"/>
        <v>,家具用良木材,蛇龟牙,赤之液</v>
      </c>
      <c r="X162" s="138">
        <f t="shared" ca="1" si="86"/>
        <v>3</v>
      </c>
      <c r="Y162" s="138">
        <f t="shared" ca="1" si="76"/>
        <v>4</v>
      </c>
      <c r="Z162" s="1">
        <f t="shared" si="87"/>
        <v>2</v>
      </c>
      <c r="AA162" s="1">
        <f t="shared" ca="1" si="77"/>
        <v>50053</v>
      </c>
      <c r="AB162" s="1">
        <f t="shared" ca="1" si="78"/>
        <v>4</v>
      </c>
      <c r="AC162" s="1">
        <f t="shared" si="79"/>
        <v>390</v>
      </c>
    </row>
    <row r="163" spans="1:29" x14ac:dyDescent="0.2">
      <c r="A163" s="1">
        <f t="shared" si="80"/>
        <v>40161</v>
      </c>
      <c r="B163" s="1">
        <v>161</v>
      </c>
      <c r="C163" s="37" t="s">
        <v>2474</v>
      </c>
      <c r="D163" s="1" t="s">
        <v>2377</v>
      </c>
      <c r="E163" s="1">
        <v>8</v>
      </c>
      <c r="F163" s="1" t="str">
        <f t="shared" ref="F163:F175" ca="1" si="89">IF(OR(G163="植物",H163="庭院"),VLOOKUP(X163,Plant_effect,2,FALSE)&amp;"+"&amp;TEXT(Y163,"0"),IF(OR(X163=1,X163=2,X163=3,X163=4),VLOOKUP(X163,furnitureEffect,2,FALSE)&amp;TEXT(Y163,"0.0"),VLOOKUP(X163,furnitureEffect,2,FALSE)&amp;TEXT(Y163,"0%")))</f>
        <v>白草每天产量+4</v>
      </c>
      <c r="G163" s="37" t="s">
        <v>3079</v>
      </c>
      <c r="H163" s="37" t="s">
        <v>2488</v>
      </c>
      <c r="I163" s="1">
        <v>2</v>
      </c>
      <c r="J163" s="1">
        <f t="shared" si="81"/>
        <v>113.13708498984759</v>
      </c>
      <c r="K163" s="1">
        <f t="shared" si="82"/>
        <v>1131</v>
      </c>
      <c r="L163" s="1">
        <f t="shared" ref="L163:L175" si="90">INT((VLOOKUP(M163,newMarkingCost,8,FALSE)*10*N163+VLOOKUP(P163,newMarkingCost,8,FALSE)*10*Q163+VLOOKUP(S163,newMarkingCost,8,FALSE)*10*T163)*I163^1.5)</f>
        <v>3436</v>
      </c>
      <c r="M163" s="1" t="str">
        <f t="shared" si="83"/>
        <v>家具用良木材</v>
      </c>
      <c r="N163" s="1">
        <f t="shared" ref="N163:N175" si="91">ROUND($J163/3/VLOOKUP(M163,newMarkingCost,8,FALSE),0)</f>
        <v>3</v>
      </c>
      <c r="O163" s="1">
        <f t="shared" ref="O163:O175" si="92">VLOOKUP(M163,NewMarkingID,2,FALSE)</f>
        <v>50048</v>
      </c>
      <c r="P163" s="1" t="str">
        <f t="shared" si="84"/>
        <v>火之缌片</v>
      </c>
      <c r="Q163" s="1">
        <f t="shared" ref="Q163:Q175" si="93">ROUND($J163/3/VLOOKUP(P163,newMarkingCost,8,FALSE),0)</f>
        <v>3</v>
      </c>
      <c r="R163" s="1">
        <f t="shared" ref="R163:R175" si="94">VLOOKUP(P163,NewMarkingID,2,FALSE)</f>
        <v>50175</v>
      </c>
      <c r="S163" s="1" t="str">
        <f t="shared" si="85"/>
        <v>研磨土块</v>
      </c>
      <c r="T163" s="1">
        <f t="shared" ref="T163:T175" si="95">ROUND($J163/3/VLOOKUP(S163,newMarkingCost,8,FALSE),0)</f>
        <v>3</v>
      </c>
      <c r="U163" s="1">
        <f t="shared" ref="U163:U175" si="96">VLOOKUP(S163,NewMarkingID,2,FALSE)</f>
        <v>50014</v>
      </c>
      <c r="V163" s="1" t="str">
        <f t="shared" si="88"/>
        <v>,家具用良木材,火之缌片,研磨土块</v>
      </c>
      <c r="X163" s="138">
        <f t="shared" ca="1" si="86"/>
        <v>4</v>
      </c>
      <c r="Y163" s="138">
        <f t="shared" ref="Y163:Y175" ca="1" si="97">IF(H163="庭院",VLOOKUP(X163,Plant_effect,2+I163),VLOOKUP(X163,furnitureEffect,2+I163))</f>
        <v>4</v>
      </c>
      <c r="Z163" s="1">
        <f t="shared" si="87"/>
        <v>2</v>
      </c>
      <c r="AA163" s="1">
        <f t="shared" ref="AA163:AA175" ca="1" si="98">IF(H163="庭院",VLOOKUP(X163,Plant_effect,6,FALSE),"")</f>
        <v>50054</v>
      </c>
      <c r="AB163" s="1">
        <f t="shared" ref="AB163:AB175" ca="1" si="99">IF(H163="庭院",VLOOKUP(X163,Plant_effect,2+I163,FALSE),"")</f>
        <v>4</v>
      </c>
      <c r="AC163" s="1">
        <f t="shared" ref="AC163:AC175" si="100">(VLOOKUP(O163,newMarkingPrice,2,FALSE)*N163+VLOOKUP(R163,newMarkingPrice,2,FALSE)*Q163+VLOOKUP(U163,newMarkingPrice,2,FALSE)*T163)/3</f>
        <v>405</v>
      </c>
    </row>
    <row r="164" spans="1:29" x14ac:dyDescent="0.2">
      <c r="A164" s="1">
        <f t="shared" si="80"/>
        <v>40162</v>
      </c>
      <c r="B164" s="1">
        <v>162</v>
      </c>
      <c r="C164" s="37" t="s">
        <v>2475</v>
      </c>
      <c r="D164" s="1" t="s">
        <v>2378</v>
      </c>
      <c r="E164" s="1">
        <v>9</v>
      </c>
      <c r="F164" s="1" t="str">
        <f t="shared" ca="1" si="89"/>
        <v>水草每天产量+6</v>
      </c>
      <c r="G164" s="37" t="s">
        <v>3080</v>
      </c>
      <c r="H164" s="37" t="s">
        <v>2488</v>
      </c>
      <c r="I164" s="1">
        <v>3</v>
      </c>
      <c r="J164" s="1">
        <f t="shared" si="81"/>
        <v>467.65371804359694</v>
      </c>
      <c r="K164" s="1">
        <f t="shared" si="82"/>
        <v>4677</v>
      </c>
      <c r="L164" s="1">
        <f t="shared" si="90"/>
        <v>23070</v>
      </c>
      <c r="M164" s="1" t="str">
        <f t="shared" si="83"/>
        <v>月间草</v>
      </c>
      <c r="N164" s="1">
        <f t="shared" si="91"/>
        <v>6</v>
      </c>
      <c r="O164" s="1">
        <f t="shared" si="92"/>
        <v>50058</v>
      </c>
      <c r="P164" s="1" t="str">
        <f t="shared" si="84"/>
        <v>黄色的水晶</v>
      </c>
      <c r="Q164" s="1">
        <f t="shared" si="93"/>
        <v>4</v>
      </c>
      <c r="R164" s="1">
        <f t="shared" si="94"/>
        <v>50179</v>
      </c>
      <c r="S164" s="1" t="str">
        <f t="shared" si="85"/>
        <v>高级黑铜矿</v>
      </c>
      <c r="T164" s="1">
        <f t="shared" si="95"/>
        <v>4</v>
      </c>
      <c r="U164" s="1">
        <f t="shared" si="96"/>
        <v>50033</v>
      </c>
      <c r="V164" s="1" t="str">
        <f t="shared" si="88"/>
        <v>,月间草,黄色的水晶,高级黑铜矿</v>
      </c>
      <c r="X164" s="138">
        <f t="shared" ca="1" si="86"/>
        <v>3</v>
      </c>
      <c r="Y164" s="138">
        <f t="shared" ca="1" si="97"/>
        <v>6</v>
      </c>
      <c r="Z164" s="1">
        <f t="shared" si="87"/>
        <v>2</v>
      </c>
      <c r="AA164" s="1">
        <f t="shared" ca="1" si="98"/>
        <v>50053</v>
      </c>
      <c r="AB164" s="1">
        <f t="shared" ca="1" si="99"/>
        <v>6</v>
      </c>
      <c r="AC164" s="1">
        <f t="shared" si="100"/>
        <v>1480</v>
      </c>
    </row>
    <row r="165" spans="1:29" x14ac:dyDescent="0.2">
      <c r="A165" s="1">
        <f t="shared" si="80"/>
        <v>40163</v>
      </c>
      <c r="B165" s="1">
        <v>163</v>
      </c>
      <c r="C165" s="37" t="s">
        <v>2476</v>
      </c>
      <c r="D165" s="1" t="s">
        <v>2379</v>
      </c>
      <c r="E165" s="1">
        <v>9</v>
      </c>
      <c r="F165" s="1" t="str">
        <f t="shared" ca="1" si="89"/>
        <v>白草每天产量+6</v>
      </c>
      <c r="G165" s="37" t="s">
        <v>3080</v>
      </c>
      <c r="H165" s="37" t="s">
        <v>2488</v>
      </c>
      <c r="I165" s="1">
        <v>3</v>
      </c>
      <c r="J165" s="1">
        <f t="shared" si="81"/>
        <v>467.65371804359694</v>
      </c>
      <c r="K165" s="1">
        <f t="shared" si="82"/>
        <v>4677</v>
      </c>
      <c r="L165" s="1">
        <f t="shared" si="90"/>
        <v>23070</v>
      </c>
      <c r="M165" s="1" t="str">
        <f t="shared" si="83"/>
        <v>黑暗花</v>
      </c>
      <c r="N165" s="1">
        <f t="shared" si="91"/>
        <v>4</v>
      </c>
      <c r="O165" s="1">
        <f t="shared" si="92"/>
        <v>50060</v>
      </c>
      <c r="P165" s="1" t="str">
        <f t="shared" si="84"/>
        <v>黑色粉铜矿</v>
      </c>
      <c r="Q165" s="1">
        <f t="shared" si="93"/>
        <v>4</v>
      </c>
      <c r="R165" s="1">
        <f t="shared" si="94"/>
        <v>50038</v>
      </c>
      <c r="S165" s="1" t="str">
        <f t="shared" si="85"/>
        <v>火兽皮革</v>
      </c>
      <c r="T165" s="1">
        <f t="shared" si="95"/>
        <v>6</v>
      </c>
      <c r="U165" s="1">
        <f t="shared" si="96"/>
        <v>50106</v>
      </c>
      <c r="V165" s="1" t="str">
        <f t="shared" si="88"/>
        <v>,黑暗花,黑色粉铜矿,火兽皮革</v>
      </c>
      <c r="X165" s="138">
        <f t="shared" ca="1" si="86"/>
        <v>4</v>
      </c>
      <c r="Y165" s="138">
        <f t="shared" ca="1" si="97"/>
        <v>6</v>
      </c>
      <c r="Z165" s="1">
        <f t="shared" si="87"/>
        <v>2</v>
      </c>
      <c r="AA165" s="1">
        <f t="shared" ca="1" si="98"/>
        <v>50054</v>
      </c>
      <c r="AB165" s="1">
        <f t="shared" ca="1" si="99"/>
        <v>6</v>
      </c>
      <c r="AC165" s="1">
        <f t="shared" si="100"/>
        <v>1480</v>
      </c>
    </row>
    <row r="166" spans="1:29" x14ac:dyDescent="0.2">
      <c r="A166" s="1">
        <f t="shared" si="80"/>
        <v>40164</v>
      </c>
      <c r="B166" s="1">
        <v>164</v>
      </c>
      <c r="C166" s="37" t="s">
        <v>2477</v>
      </c>
      <c r="D166" s="1" t="s">
        <v>2380</v>
      </c>
      <c r="E166" s="1">
        <v>8</v>
      </c>
      <c r="F166" s="1" t="str">
        <f t="shared" ca="1" si="89"/>
        <v>水草每天产量+4</v>
      </c>
      <c r="G166" s="37" t="s">
        <v>3079</v>
      </c>
      <c r="H166" s="37" t="s">
        <v>2488</v>
      </c>
      <c r="I166" s="1">
        <v>2</v>
      </c>
      <c r="J166" s="1">
        <f t="shared" si="81"/>
        <v>113.13708498984759</v>
      </c>
      <c r="K166" s="1">
        <f t="shared" si="82"/>
        <v>1131</v>
      </c>
      <c r="L166" s="1">
        <f t="shared" si="90"/>
        <v>3309</v>
      </c>
      <c r="M166" s="1" t="str">
        <f t="shared" si="83"/>
        <v>家具用良木材</v>
      </c>
      <c r="N166" s="1">
        <f t="shared" si="91"/>
        <v>3</v>
      </c>
      <c r="O166" s="1">
        <f t="shared" si="92"/>
        <v>50048</v>
      </c>
      <c r="P166" s="1" t="str">
        <f t="shared" si="84"/>
        <v>高级树枝</v>
      </c>
      <c r="Q166" s="1">
        <f t="shared" si="93"/>
        <v>3</v>
      </c>
      <c r="R166" s="1">
        <f t="shared" si="94"/>
        <v>50046</v>
      </c>
      <c r="S166" s="1" t="str">
        <f t="shared" si="85"/>
        <v>灵木的根</v>
      </c>
      <c r="T166" s="1">
        <f t="shared" si="95"/>
        <v>6</v>
      </c>
      <c r="U166" s="1">
        <f t="shared" si="96"/>
        <v>50063</v>
      </c>
      <c r="V166" s="1" t="str">
        <f t="shared" si="88"/>
        <v>,家具用良木材,高级树枝,灵木的根</v>
      </c>
      <c r="X166" s="138">
        <f t="shared" ca="1" si="86"/>
        <v>3</v>
      </c>
      <c r="Y166" s="138">
        <f t="shared" ca="1" si="97"/>
        <v>4</v>
      </c>
      <c r="Z166" s="1">
        <f t="shared" si="87"/>
        <v>2</v>
      </c>
      <c r="AA166" s="1">
        <f t="shared" ca="1" si="98"/>
        <v>50053</v>
      </c>
      <c r="AB166" s="1">
        <f t="shared" ca="1" si="99"/>
        <v>4</v>
      </c>
      <c r="AC166" s="1">
        <f t="shared" si="100"/>
        <v>390</v>
      </c>
    </row>
    <row r="167" spans="1:29" x14ac:dyDescent="0.2">
      <c r="A167" s="1">
        <f t="shared" si="80"/>
        <v>40165</v>
      </c>
      <c r="B167" s="1">
        <v>165</v>
      </c>
      <c r="C167" s="37" t="s">
        <v>2478</v>
      </c>
      <c r="D167" s="1" t="s">
        <v>2381</v>
      </c>
      <c r="E167" s="1">
        <v>8</v>
      </c>
      <c r="F167" s="1" t="str">
        <f t="shared" ca="1" si="89"/>
        <v>水草每天产量+4</v>
      </c>
      <c r="G167" s="37" t="s">
        <v>3079</v>
      </c>
      <c r="H167" s="37" t="s">
        <v>2488</v>
      </c>
      <c r="I167" s="1">
        <v>2</v>
      </c>
      <c r="J167" s="1">
        <f t="shared" si="81"/>
        <v>113.13708498984759</v>
      </c>
      <c r="K167" s="1">
        <f t="shared" si="82"/>
        <v>1131</v>
      </c>
      <c r="L167" s="1">
        <f t="shared" si="90"/>
        <v>3309</v>
      </c>
      <c r="M167" s="1" t="str">
        <f t="shared" si="83"/>
        <v>家具用良木材</v>
      </c>
      <c r="N167" s="1">
        <f t="shared" si="91"/>
        <v>3</v>
      </c>
      <c r="O167" s="1">
        <f t="shared" si="92"/>
        <v>50048</v>
      </c>
      <c r="P167" s="1" t="str">
        <f t="shared" si="84"/>
        <v>鬼牙</v>
      </c>
      <c r="Q167" s="1">
        <f t="shared" si="93"/>
        <v>6</v>
      </c>
      <c r="R167" s="1">
        <f t="shared" si="94"/>
        <v>50146</v>
      </c>
      <c r="S167" s="1" t="str">
        <f t="shared" si="85"/>
        <v>蛇龟爪</v>
      </c>
      <c r="T167" s="1">
        <f t="shared" si="95"/>
        <v>3</v>
      </c>
      <c r="U167" s="1">
        <f t="shared" si="96"/>
        <v>50143</v>
      </c>
      <c r="V167" s="1" t="str">
        <f t="shared" si="88"/>
        <v>,家具用良木材,鬼牙,蛇龟爪</v>
      </c>
      <c r="X167" s="138">
        <f t="shared" ca="1" si="86"/>
        <v>3</v>
      </c>
      <c r="Y167" s="138">
        <f t="shared" ca="1" si="97"/>
        <v>4</v>
      </c>
      <c r="Z167" s="1">
        <f t="shared" si="87"/>
        <v>2</v>
      </c>
      <c r="AA167" s="1">
        <f t="shared" ca="1" si="98"/>
        <v>50053</v>
      </c>
      <c r="AB167" s="1">
        <f t="shared" ca="1" si="99"/>
        <v>4</v>
      </c>
      <c r="AC167" s="1">
        <f t="shared" si="100"/>
        <v>390</v>
      </c>
    </row>
    <row r="168" spans="1:29" x14ac:dyDescent="0.2">
      <c r="A168" s="1">
        <f t="shared" si="80"/>
        <v>40166</v>
      </c>
      <c r="B168" s="1">
        <v>166</v>
      </c>
      <c r="C168" s="37" t="s">
        <v>2479</v>
      </c>
      <c r="D168" s="1" t="s">
        <v>2382</v>
      </c>
      <c r="E168" s="1">
        <v>9</v>
      </c>
      <c r="F168" s="1" t="str">
        <f t="shared" ca="1" si="89"/>
        <v>水草每天产量+6</v>
      </c>
      <c r="G168" s="37" t="s">
        <v>3079</v>
      </c>
      <c r="H168" s="37" t="s">
        <v>2488</v>
      </c>
      <c r="I168" s="1">
        <v>3</v>
      </c>
      <c r="J168" s="1">
        <f t="shared" si="81"/>
        <v>467.65371804359694</v>
      </c>
      <c r="K168" s="1">
        <f t="shared" si="82"/>
        <v>4677</v>
      </c>
      <c r="L168" s="1">
        <f t="shared" si="90"/>
        <v>22759</v>
      </c>
      <c r="M168" s="1" t="str">
        <f t="shared" si="83"/>
        <v>家具用高级木材</v>
      </c>
      <c r="N168" s="1">
        <f t="shared" si="91"/>
        <v>4</v>
      </c>
      <c r="O168" s="1">
        <f t="shared" si="92"/>
        <v>50049</v>
      </c>
      <c r="P168" s="1" t="str">
        <f t="shared" si="84"/>
        <v>雷精魂片</v>
      </c>
      <c r="Q168" s="1">
        <f t="shared" si="93"/>
        <v>6</v>
      </c>
      <c r="R168" s="1">
        <f t="shared" si="94"/>
        <v>50161</v>
      </c>
      <c r="S168" s="1" t="str">
        <f t="shared" si="85"/>
        <v>水精魂片</v>
      </c>
      <c r="T168" s="1">
        <f t="shared" si="95"/>
        <v>6</v>
      </c>
      <c r="U168" s="1">
        <f t="shared" si="96"/>
        <v>50159</v>
      </c>
      <c r="V168" s="1" t="str">
        <f t="shared" ref="V168:V175" si="101">getMarking(I168,3,"",VLOOKUP(G168,CollectionType,2,FALSE))</f>
        <v>,家具用高级木材,雷精魂片,水精魂片</v>
      </c>
      <c r="X168" s="138">
        <f t="shared" ca="1" si="86"/>
        <v>3</v>
      </c>
      <c r="Y168" s="138">
        <f t="shared" ca="1" si="97"/>
        <v>6</v>
      </c>
      <c r="Z168" s="1">
        <f t="shared" si="87"/>
        <v>2</v>
      </c>
      <c r="AA168" s="1">
        <f t="shared" ca="1" si="98"/>
        <v>50053</v>
      </c>
      <c r="AB168" s="1">
        <f t="shared" ca="1" si="99"/>
        <v>6</v>
      </c>
      <c r="AC168" s="1">
        <f t="shared" si="100"/>
        <v>1460</v>
      </c>
    </row>
    <row r="169" spans="1:29" x14ac:dyDescent="0.2">
      <c r="A169" s="1">
        <f t="shared" si="80"/>
        <v>40167</v>
      </c>
      <c r="B169" s="1">
        <v>167</v>
      </c>
      <c r="C169" s="37" t="s">
        <v>2480</v>
      </c>
      <c r="D169" s="1" t="s">
        <v>2383</v>
      </c>
      <c r="E169" s="1">
        <v>8</v>
      </c>
      <c r="F169" s="1" t="str">
        <f t="shared" ca="1" si="89"/>
        <v>绿草每天产量+6</v>
      </c>
      <c r="G169" s="37" t="s">
        <v>3079</v>
      </c>
      <c r="H169" s="37" t="s">
        <v>2488</v>
      </c>
      <c r="I169" s="1">
        <v>2</v>
      </c>
      <c r="J169" s="1">
        <f t="shared" si="81"/>
        <v>113.13708498984759</v>
      </c>
      <c r="K169" s="1">
        <f t="shared" si="82"/>
        <v>1131</v>
      </c>
      <c r="L169" s="1">
        <f t="shared" si="90"/>
        <v>3436</v>
      </c>
      <c r="M169" s="1" t="str">
        <f t="shared" si="83"/>
        <v>家具用良木材</v>
      </c>
      <c r="N169" s="1">
        <f t="shared" si="91"/>
        <v>3</v>
      </c>
      <c r="O169" s="1">
        <f t="shared" si="92"/>
        <v>50048</v>
      </c>
      <c r="P169" s="1" t="str">
        <f t="shared" si="84"/>
        <v>沙盘缌片</v>
      </c>
      <c r="Q169" s="1">
        <f t="shared" si="93"/>
        <v>3</v>
      </c>
      <c r="R169" s="1">
        <f t="shared" si="94"/>
        <v>50174</v>
      </c>
      <c r="S169" s="1" t="str">
        <f t="shared" si="85"/>
        <v>黑晶石</v>
      </c>
      <c r="T169" s="1">
        <f t="shared" si="95"/>
        <v>3</v>
      </c>
      <c r="U169" s="1">
        <f t="shared" si="96"/>
        <v>50027</v>
      </c>
      <c r="V169" s="1" t="str">
        <f t="shared" si="101"/>
        <v>,家具用良木材,沙盘缌片,黑晶石</v>
      </c>
      <c r="X169" s="138">
        <f t="shared" ca="1" si="86"/>
        <v>2</v>
      </c>
      <c r="Y169" s="138">
        <f t="shared" ca="1" si="97"/>
        <v>6</v>
      </c>
      <c r="Z169" s="1">
        <f t="shared" si="87"/>
        <v>2</v>
      </c>
      <c r="AA169" s="1">
        <f t="shared" ca="1" si="98"/>
        <v>50052</v>
      </c>
      <c r="AB169" s="1">
        <f t="shared" ca="1" si="99"/>
        <v>6</v>
      </c>
      <c r="AC169" s="1">
        <f t="shared" si="100"/>
        <v>405</v>
      </c>
    </row>
    <row r="170" spans="1:29" x14ac:dyDescent="0.2">
      <c r="A170" s="1">
        <f t="shared" si="80"/>
        <v>40168</v>
      </c>
      <c r="B170" s="1">
        <v>168</v>
      </c>
      <c r="C170" s="37" t="s">
        <v>2481</v>
      </c>
      <c r="D170" s="1" t="s">
        <v>2384</v>
      </c>
      <c r="E170" s="1">
        <v>3</v>
      </c>
      <c r="F170" s="1" t="str">
        <f t="shared" ca="1" si="89"/>
        <v>绿草每天产量+3</v>
      </c>
      <c r="G170" s="37" t="s">
        <v>3079</v>
      </c>
      <c r="H170" s="37" t="s">
        <v>2488</v>
      </c>
      <c r="I170" s="1">
        <v>1</v>
      </c>
      <c r="J170" s="1">
        <f t="shared" si="81"/>
        <v>10</v>
      </c>
      <c r="K170" s="1">
        <f t="shared" si="82"/>
        <v>100</v>
      </c>
      <c r="L170" s="1">
        <f t="shared" si="90"/>
        <v>90</v>
      </c>
      <c r="M170" s="1" t="str">
        <f t="shared" si="83"/>
        <v>家具用木材</v>
      </c>
      <c r="N170" s="1">
        <f t="shared" si="91"/>
        <v>2</v>
      </c>
      <c r="O170" s="1">
        <f t="shared" si="92"/>
        <v>50047</v>
      </c>
      <c r="P170" s="1" t="str">
        <f t="shared" si="84"/>
        <v>女战士的秘药</v>
      </c>
      <c r="Q170" s="1">
        <f t="shared" si="93"/>
        <v>2</v>
      </c>
      <c r="R170" s="1">
        <f t="shared" si="94"/>
        <v>50168</v>
      </c>
      <c r="S170" s="1" t="str">
        <f t="shared" si="85"/>
        <v>腐败的毛皮</v>
      </c>
      <c r="T170" s="1">
        <f t="shared" si="95"/>
        <v>2</v>
      </c>
      <c r="U170" s="1">
        <f t="shared" si="96"/>
        <v>50119</v>
      </c>
      <c r="V170" s="1" t="str">
        <f t="shared" si="101"/>
        <v>,家具用木材,女战士的秘药,腐败的毛皮</v>
      </c>
      <c r="X170" s="138">
        <f t="shared" ca="1" si="86"/>
        <v>2</v>
      </c>
      <c r="Y170" s="138">
        <f t="shared" ca="1" si="97"/>
        <v>3</v>
      </c>
      <c r="Z170" s="1">
        <f t="shared" si="87"/>
        <v>2</v>
      </c>
      <c r="AA170" s="1">
        <f t="shared" ca="1" si="98"/>
        <v>50052</v>
      </c>
      <c r="AB170" s="1">
        <f t="shared" ca="1" si="99"/>
        <v>3</v>
      </c>
      <c r="AC170" s="1">
        <f t="shared" si="100"/>
        <v>30</v>
      </c>
    </row>
    <row r="171" spans="1:29" x14ac:dyDescent="0.2">
      <c r="A171" s="1">
        <f t="shared" si="80"/>
        <v>40169</v>
      </c>
      <c r="B171" s="1">
        <v>169</v>
      </c>
      <c r="C171" s="37" t="s">
        <v>2482</v>
      </c>
      <c r="D171" s="1" t="s">
        <v>2385</v>
      </c>
      <c r="E171" s="1">
        <v>8</v>
      </c>
      <c r="F171" s="1" t="str">
        <f t="shared" ca="1" si="89"/>
        <v>绿草每天产量+6</v>
      </c>
      <c r="G171" s="37" t="s">
        <v>3079</v>
      </c>
      <c r="H171" s="37" t="s">
        <v>2488</v>
      </c>
      <c r="I171" s="1">
        <v>2</v>
      </c>
      <c r="J171" s="1">
        <f t="shared" si="81"/>
        <v>113.13708498984759</v>
      </c>
      <c r="K171" s="1">
        <f t="shared" si="82"/>
        <v>1131</v>
      </c>
      <c r="L171" s="1">
        <f t="shared" si="90"/>
        <v>3436</v>
      </c>
      <c r="M171" s="1" t="str">
        <f t="shared" si="83"/>
        <v>家具用良木材</v>
      </c>
      <c r="N171" s="1">
        <f t="shared" si="91"/>
        <v>3</v>
      </c>
      <c r="O171" s="1">
        <f t="shared" si="92"/>
        <v>50048</v>
      </c>
      <c r="P171" s="1" t="str">
        <f t="shared" si="84"/>
        <v>巨人青皮</v>
      </c>
      <c r="Q171" s="1">
        <f t="shared" si="93"/>
        <v>3</v>
      </c>
      <c r="R171" s="1">
        <f t="shared" si="94"/>
        <v>50113</v>
      </c>
      <c r="S171" s="1" t="str">
        <f t="shared" si="85"/>
        <v>柔软的毛皮</v>
      </c>
      <c r="T171" s="1">
        <f t="shared" si="95"/>
        <v>3</v>
      </c>
      <c r="U171" s="1">
        <f t="shared" si="96"/>
        <v>50114</v>
      </c>
      <c r="V171" s="1" t="str">
        <f t="shared" si="101"/>
        <v>,家具用良木材,巨人青皮,柔软的毛皮</v>
      </c>
      <c r="X171" s="138">
        <f t="shared" ca="1" si="86"/>
        <v>2</v>
      </c>
      <c r="Y171" s="138">
        <f t="shared" ca="1" si="97"/>
        <v>6</v>
      </c>
      <c r="Z171" s="1">
        <f t="shared" si="87"/>
        <v>2</v>
      </c>
      <c r="AA171" s="1">
        <f t="shared" ca="1" si="98"/>
        <v>50052</v>
      </c>
      <c r="AB171" s="1">
        <f t="shared" ca="1" si="99"/>
        <v>6</v>
      </c>
      <c r="AC171" s="1">
        <f t="shared" si="100"/>
        <v>405</v>
      </c>
    </row>
    <row r="172" spans="1:29" x14ac:dyDescent="0.2">
      <c r="A172" s="1">
        <f t="shared" si="80"/>
        <v>40170</v>
      </c>
      <c r="B172" s="1">
        <v>170</v>
      </c>
      <c r="C172" s="37" t="s">
        <v>2483</v>
      </c>
      <c r="D172" s="1" t="s">
        <v>2386</v>
      </c>
      <c r="E172" s="1">
        <v>4</v>
      </c>
      <c r="F172" s="1" t="str">
        <f t="shared" ca="1" si="89"/>
        <v>白草每天产量+2</v>
      </c>
      <c r="G172" s="37" t="s">
        <v>3079</v>
      </c>
      <c r="H172" s="37" t="s">
        <v>2488</v>
      </c>
      <c r="I172" s="1">
        <v>1</v>
      </c>
      <c r="J172" s="1">
        <f t="shared" si="81"/>
        <v>10</v>
      </c>
      <c r="K172" s="1">
        <f t="shared" si="82"/>
        <v>100</v>
      </c>
      <c r="L172" s="1">
        <f t="shared" si="90"/>
        <v>90</v>
      </c>
      <c r="M172" s="1" t="str">
        <f t="shared" si="83"/>
        <v>家具用木材</v>
      </c>
      <c r="N172" s="1">
        <f t="shared" si="91"/>
        <v>2</v>
      </c>
      <c r="O172" s="1">
        <f t="shared" si="92"/>
        <v>50047</v>
      </c>
      <c r="P172" s="1" t="str">
        <f t="shared" si="84"/>
        <v>新鲜的泥巴</v>
      </c>
      <c r="Q172" s="1">
        <f t="shared" si="93"/>
        <v>2</v>
      </c>
      <c r="R172" s="1">
        <f t="shared" si="94"/>
        <v>50013</v>
      </c>
      <c r="S172" s="1" t="str">
        <f t="shared" si="85"/>
        <v>粉铜矿</v>
      </c>
      <c r="T172" s="1">
        <f t="shared" si="95"/>
        <v>2</v>
      </c>
      <c r="U172" s="1">
        <f t="shared" si="96"/>
        <v>50035</v>
      </c>
      <c r="V172" s="1" t="str">
        <f t="shared" si="101"/>
        <v>,家具用木材,新鲜的泥巴,粉铜矿</v>
      </c>
      <c r="X172" s="138">
        <f t="shared" ca="1" si="86"/>
        <v>4</v>
      </c>
      <c r="Y172" s="138">
        <f t="shared" ca="1" si="97"/>
        <v>2</v>
      </c>
      <c r="Z172" s="1">
        <f t="shared" si="87"/>
        <v>2</v>
      </c>
      <c r="AA172" s="1">
        <f t="shared" ca="1" si="98"/>
        <v>50054</v>
      </c>
      <c r="AB172" s="1">
        <f t="shared" ca="1" si="99"/>
        <v>2</v>
      </c>
      <c r="AC172" s="1">
        <f t="shared" si="100"/>
        <v>30</v>
      </c>
    </row>
    <row r="173" spans="1:29" x14ac:dyDescent="0.2">
      <c r="A173" s="1">
        <f t="shared" si="80"/>
        <v>40171</v>
      </c>
      <c r="B173" s="1">
        <v>171</v>
      </c>
      <c r="C173" s="37" t="s">
        <v>2484</v>
      </c>
      <c r="D173" s="1" t="s">
        <v>2387</v>
      </c>
      <c r="E173" s="1">
        <v>4</v>
      </c>
      <c r="F173" s="1" t="str">
        <f t="shared" ca="1" si="89"/>
        <v>香叶每天产量+6</v>
      </c>
      <c r="G173" s="37" t="s">
        <v>3079</v>
      </c>
      <c r="H173" s="37" t="s">
        <v>2488</v>
      </c>
      <c r="I173" s="1">
        <v>2</v>
      </c>
      <c r="J173" s="1">
        <f t="shared" si="81"/>
        <v>113.13708498984759</v>
      </c>
      <c r="K173" s="1">
        <f t="shared" si="82"/>
        <v>1131</v>
      </c>
      <c r="L173" s="1">
        <f t="shared" si="90"/>
        <v>3309</v>
      </c>
      <c r="M173" s="1" t="str">
        <f t="shared" si="83"/>
        <v>家具用良木材</v>
      </c>
      <c r="N173" s="1">
        <f t="shared" si="91"/>
        <v>3</v>
      </c>
      <c r="O173" s="1">
        <f t="shared" si="92"/>
        <v>50048</v>
      </c>
      <c r="P173" s="1" t="str">
        <f t="shared" si="84"/>
        <v>奇特树的茎</v>
      </c>
      <c r="Q173" s="1">
        <f t="shared" si="93"/>
        <v>6</v>
      </c>
      <c r="R173" s="1">
        <f t="shared" si="94"/>
        <v>50065</v>
      </c>
      <c r="S173" s="1" t="str">
        <f t="shared" si="85"/>
        <v>龙之皮革</v>
      </c>
      <c r="T173" s="1">
        <f t="shared" si="95"/>
        <v>3</v>
      </c>
      <c r="U173" s="1">
        <f t="shared" si="96"/>
        <v>50116</v>
      </c>
      <c r="V173" s="1" t="str">
        <f t="shared" si="101"/>
        <v>,家具用良木材,奇特树的茎,龙之皮革</v>
      </c>
      <c r="X173" s="138">
        <f t="shared" ca="1" si="86"/>
        <v>1</v>
      </c>
      <c r="Y173" s="138">
        <f t="shared" ca="1" si="97"/>
        <v>6</v>
      </c>
      <c r="Z173" s="1">
        <f t="shared" si="87"/>
        <v>2</v>
      </c>
      <c r="AA173" s="1">
        <f t="shared" ca="1" si="98"/>
        <v>50051</v>
      </c>
      <c r="AB173" s="1">
        <f t="shared" ca="1" si="99"/>
        <v>6</v>
      </c>
      <c r="AC173" s="1">
        <f t="shared" si="100"/>
        <v>390</v>
      </c>
    </row>
    <row r="174" spans="1:29" x14ac:dyDescent="0.2">
      <c r="A174" s="1">
        <f t="shared" si="80"/>
        <v>40172</v>
      </c>
      <c r="B174" s="1">
        <v>172</v>
      </c>
      <c r="C174" s="37" t="s">
        <v>2485</v>
      </c>
      <c r="D174" s="1" t="s">
        <v>2388</v>
      </c>
      <c r="E174" s="1">
        <v>4</v>
      </c>
      <c r="F174" s="1" t="str">
        <f t="shared" ca="1" si="89"/>
        <v>绿草每天产量+6</v>
      </c>
      <c r="G174" s="37" t="s">
        <v>3079</v>
      </c>
      <c r="H174" s="37" t="s">
        <v>2488</v>
      </c>
      <c r="I174" s="1">
        <v>2</v>
      </c>
      <c r="J174" s="1">
        <f t="shared" si="81"/>
        <v>113.13708498984759</v>
      </c>
      <c r="K174" s="1">
        <f t="shared" si="82"/>
        <v>1131</v>
      </c>
      <c r="L174" s="1">
        <f t="shared" si="90"/>
        <v>3436</v>
      </c>
      <c r="M174" s="1" t="str">
        <f t="shared" si="83"/>
        <v>家具用良木材</v>
      </c>
      <c r="N174" s="1">
        <f t="shared" si="91"/>
        <v>3</v>
      </c>
      <c r="O174" s="1">
        <f t="shared" si="92"/>
        <v>50048</v>
      </c>
      <c r="P174" s="1" t="str">
        <f t="shared" si="84"/>
        <v>高级树枝</v>
      </c>
      <c r="Q174" s="1">
        <f t="shared" si="93"/>
        <v>3</v>
      </c>
      <c r="R174" s="1">
        <f t="shared" si="94"/>
        <v>50046</v>
      </c>
      <c r="S174" s="1" t="str">
        <f t="shared" si="85"/>
        <v>魅灵石</v>
      </c>
      <c r="T174" s="1">
        <f t="shared" si="95"/>
        <v>3</v>
      </c>
      <c r="U174" s="1">
        <f t="shared" si="96"/>
        <v>50089</v>
      </c>
      <c r="V174" s="1" t="str">
        <f t="shared" si="101"/>
        <v>,家具用良木材,高级树枝,魅灵石</v>
      </c>
      <c r="X174" s="138">
        <f t="shared" ca="1" si="86"/>
        <v>2</v>
      </c>
      <c r="Y174" s="138">
        <f t="shared" ca="1" si="97"/>
        <v>6</v>
      </c>
      <c r="Z174" s="1">
        <f t="shared" si="87"/>
        <v>2</v>
      </c>
      <c r="AA174" s="1">
        <f t="shared" ca="1" si="98"/>
        <v>50052</v>
      </c>
      <c r="AB174" s="1">
        <f t="shared" ca="1" si="99"/>
        <v>6</v>
      </c>
      <c r="AC174" s="1">
        <f t="shared" si="100"/>
        <v>405</v>
      </c>
    </row>
    <row r="175" spans="1:29" x14ac:dyDescent="0.2">
      <c r="A175" s="1">
        <f t="shared" si="80"/>
        <v>40173</v>
      </c>
      <c r="B175" s="1">
        <v>173</v>
      </c>
      <c r="C175" s="37" t="s">
        <v>2486</v>
      </c>
      <c r="D175" s="1" t="s">
        <v>2389</v>
      </c>
      <c r="E175" s="1">
        <v>4</v>
      </c>
      <c r="F175" s="1" t="str">
        <f t="shared" ca="1" si="89"/>
        <v>水草每天产量+4</v>
      </c>
      <c r="G175" s="37" t="s">
        <v>3079</v>
      </c>
      <c r="H175" s="37" t="s">
        <v>2488</v>
      </c>
      <c r="I175" s="1">
        <v>2</v>
      </c>
      <c r="J175" s="1">
        <f t="shared" si="81"/>
        <v>113.13708498984759</v>
      </c>
      <c r="K175" s="1">
        <f t="shared" si="82"/>
        <v>1131</v>
      </c>
      <c r="L175" s="1">
        <f t="shared" si="90"/>
        <v>3309</v>
      </c>
      <c r="M175" s="1" t="str">
        <f t="shared" si="83"/>
        <v>家具用良木材</v>
      </c>
      <c r="N175" s="1">
        <f t="shared" si="91"/>
        <v>3</v>
      </c>
      <c r="O175" s="1">
        <f t="shared" si="92"/>
        <v>50048</v>
      </c>
      <c r="P175" s="1" t="str">
        <f t="shared" si="84"/>
        <v>龙牙</v>
      </c>
      <c r="Q175" s="1">
        <f t="shared" si="93"/>
        <v>3</v>
      </c>
      <c r="R175" s="1">
        <f t="shared" si="94"/>
        <v>50156</v>
      </c>
      <c r="S175" s="1" t="str">
        <f t="shared" si="85"/>
        <v>青之液</v>
      </c>
      <c r="T175" s="1">
        <f t="shared" si="95"/>
        <v>6</v>
      </c>
      <c r="U175" s="1">
        <f t="shared" si="96"/>
        <v>50092</v>
      </c>
      <c r="V175" s="1" t="str">
        <f t="shared" si="101"/>
        <v>,家具用良木材,龙牙,青之液</v>
      </c>
      <c r="X175" s="138">
        <f t="shared" ca="1" si="86"/>
        <v>3</v>
      </c>
      <c r="Y175" s="138">
        <f t="shared" ca="1" si="97"/>
        <v>4</v>
      </c>
      <c r="Z175" s="1">
        <f t="shared" si="87"/>
        <v>2</v>
      </c>
      <c r="AA175" s="1">
        <f t="shared" ca="1" si="98"/>
        <v>50053</v>
      </c>
      <c r="AB175" s="1">
        <f t="shared" ca="1" si="99"/>
        <v>4</v>
      </c>
      <c r="AC175" s="1">
        <f t="shared" si="100"/>
        <v>390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B2:M120"/>
  <sheetViews>
    <sheetView workbookViewId="0">
      <selection activeCell="H19" sqref="H19"/>
    </sheetView>
  </sheetViews>
  <sheetFormatPr defaultRowHeight="12.75" x14ac:dyDescent="0.15"/>
  <cols>
    <col min="1" max="2" width="9" style="16"/>
    <col min="3" max="3" width="16.625" style="16" customWidth="1"/>
    <col min="4" max="4" width="9" style="16"/>
    <col min="5" max="5" width="19.125" style="16" customWidth="1"/>
    <col min="6" max="6" width="14.625" style="16" customWidth="1"/>
    <col min="7" max="8" width="9" style="16"/>
    <col min="9" max="9" width="10.5" style="16" customWidth="1"/>
    <col min="10" max="16384" width="9" style="16"/>
  </cols>
  <sheetData>
    <row r="2" spans="2:13" x14ac:dyDescent="0.15">
      <c r="B2" s="16" t="s">
        <v>3164</v>
      </c>
      <c r="C2" s="69" t="s">
        <v>3165</v>
      </c>
      <c r="D2" s="16" t="s">
        <v>3166</v>
      </c>
      <c r="E2" s="16" t="s">
        <v>3168</v>
      </c>
      <c r="F2" s="69" t="s">
        <v>3167</v>
      </c>
      <c r="G2" s="69" t="s">
        <v>2239</v>
      </c>
      <c r="H2" s="69" t="s">
        <v>3477</v>
      </c>
      <c r="I2" s="69" t="s">
        <v>3169</v>
      </c>
      <c r="J2" s="16" t="s">
        <v>3171</v>
      </c>
      <c r="K2" s="16" t="s">
        <v>3170</v>
      </c>
      <c r="L2" s="16" t="s">
        <v>3172</v>
      </c>
      <c r="M2" s="16" t="s">
        <v>3210</v>
      </c>
    </row>
    <row r="3" spans="2:13" x14ac:dyDescent="0.15">
      <c r="B3" s="16">
        <v>60001</v>
      </c>
      <c r="C3" s="69" t="s">
        <v>3173</v>
      </c>
      <c r="D3" s="16" t="s">
        <v>1747</v>
      </c>
      <c r="E3" s="16" t="s">
        <v>3182</v>
      </c>
      <c r="F3" s="16">
        <v>20</v>
      </c>
      <c r="G3" s="16">
        <v>0</v>
      </c>
      <c r="H3" s="16">
        <v>1</v>
      </c>
      <c r="I3" s="69" t="s">
        <v>3478</v>
      </c>
      <c r="J3" s="16">
        <v>1</v>
      </c>
      <c r="K3" s="69" t="s">
        <v>3480</v>
      </c>
      <c r="L3" s="16">
        <v>1</v>
      </c>
      <c r="M3" s="16">
        <v>100</v>
      </c>
    </row>
    <row r="4" spans="2:13" x14ac:dyDescent="0.15">
      <c r="B4" s="16">
        <f>B3+1</f>
        <v>60002</v>
      </c>
      <c r="C4" s="69" t="s">
        <v>3174</v>
      </c>
      <c r="D4" s="16" t="s">
        <v>1749</v>
      </c>
      <c r="E4" s="16" t="s">
        <v>3202</v>
      </c>
      <c r="F4" s="16">
        <v>20</v>
      </c>
      <c r="G4" s="16">
        <v>0</v>
      </c>
      <c r="H4" s="16">
        <v>1</v>
      </c>
      <c r="I4" s="69" t="s">
        <v>3479</v>
      </c>
      <c r="J4" s="16">
        <v>1</v>
      </c>
      <c r="K4" s="69" t="s">
        <v>3481</v>
      </c>
      <c r="L4" s="16">
        <v>1</v>
      </c>
      <c r="M4" s="16">
        <v>100</v>
      </c>
    </row>
    <row r="5" spans="2:13" x14ac:dyDescent="0.15">
      <c r="B5" s="16">
        <f t="shared" ref="B5:B15" si="0">B4+1</f>
        <v>60003</v>
      </c>
      <c r="C5" s="69" t="s">
        <v>3175</v>
      </c>
      <c r="D5" s="16" t="s">
        <v>3196</v>
      </c>
      <c r="E5" s="16" t="s">
        <v>3183</v>
      </c>
      <c r="F5" s="16">
        <v>40</v>
      </c>
      <c r="G5" s="16">
        <v>0</v>
      </c>
      <c r="H5" s="16">
        <v>2</v>
      </c>
      <c r="I5" s="16">
        <v>60001</v>
      </c>
      <c r="J5" s="16">
        <v>2</v>
      </c>
      <c r="M5" s="16">
        <f>VLOOKUP(I5,B$3:M$15,12,FALSE)*J5+IF(K5&lt;&gt;"",VLOOKUP(K5,B$3:M$15,12,FALSE)*L5,0)</f>
        <v>200</v>
      </c>
    </row>
    <row r="6" spans="2:13" x14ac:dyDescent="0.15">
      <c r="B6" s="16">
        <f t="shared" si="0"/>
        <v>60004</v>
      </c>
      <c r="C6" s="69" t="s">
        <v>3177</v>
      </c>
      <c r="D6" s="16" t="s">
        <v>3197</v>
      </c>
      <c r="E6" s="16" t="s">
        <v>3184</v>
      </c>
      <c r="F6" s="16">
        <v>100</v>
      </c>
      <c r="G6" s="16">
        <v>0</v>
      </c>
      <c r="H6" s="16">
        <v>2</v>
      </c>
      <c r="I6" s="16">
        <v>60003</v>
      </c>
      <c r="J6" s="16">
        <v>2</v>
      </c>
      <c r="M6" s="16">
        <f t="shared" ref="M6:M15" si="1">VLOOKUP(I6,B$3:M$15,12,FALSE)*J6+IF(K6&lt;&gt;"",VLOOKUP(K6,B$3:M$15,12,FALSE)*L6,0)</f>
        <v>400</v>
      </c>
    </row>
    <row r="7" spans="2:13" x14ac:dyDescent="0.15">
      <c r="B7" s="16">
        <f t="shared" si="0"/>
        <v>60005</v>
      </c>
      <c r="C7" s="69" t="s">
        <v>3176</v>
      </c>
      <c r="D7" s="16" t="s">
        <v>3198</v>
      </c>
      <c r="E7" s="16" t="s">
        <v>3185</v>
      </c>
      <c r="F7" s="16">
        <v>500</v>
      </c>
      <c r="G7" s="16">
        <v>0</v>
      </c>
      <c r="H7" s="16">
        <v>3</v>
      </c>
      <c r="I7" s="16">
        <v>60004</v>
      </c>
      <c r="J7" s="16">
        <v>3</v>
      </c>
      <c r="K7" s="16">
        <v>60001</v>
      </c>
      <c r="L7" s="16">
        <v>3</v>
      </c>
      <c r="M7" s="16">
        <f t="shared" si="1"/>
        <v>1500</v>
      </c>
    </row>
    <row r="8" spans="2:13" x14ac:dyDescent="0.15">
      <c r="B8" s="16">
        <f t="shared" si="0"/>
        <v>60006</v>
      </c>
      <c r="C8" s="69" t="s">
        <v>3178</v>
      </c>
      <c r="D8" s="16" t="s">
        <v>3203</v>
      </c>
      <c r="E8" s="16" t="s">
        <v>3186</v>
      </c>
      <c r="F8" s="16">
        <v>40</v>
      </c>
      <c r="G8" s="16">
        <v>0</v>
      </c>
      <c r="H8" s="16">
        <v>2</v>
      </c>
      <c r="I8" s="16">
        <v>60002</v>
      </c>
      <c r="J8" s="16">
        <v>2</v>
      </c>
      <c r="M8" s="16">
        <f t="shared" si="1"/>
        <v>200</v>
      </c>
    </row>
    <row r="9" spans="2:13" x14ac:dyDescent="0.15">
      <c r="B9" s="16">
        <f t="shared" si="0"/>
        <v>60007</v>
      </c>
      <c r="C9" s="69" t="s">
        <v>3179</v>
      </c>
      <c r="D9" s="16" t="s">
        <v>3204</v>
      </c>
      <c r="E9" s="16" t="s">
        <v>3187</v>
      </c>
      <c r="F9" s="16">
        <v>100</v>
      </c>
      <c r="G9" s="16">
        <v>0</v>
      </c>
      <c r="H9" s="16">
        <v>2</v>
      </c>
      <c r="I9" s="16">
        <v>60006</v>
      </c>
      <c r="J9" s="16">
        <v>2</v>
      </c>
      <c r="M9" s="16">
        <f t="shared" si="1"/>
        <v>400</v>
      </c>
    </row>
    <row r="10" spans="2:13" x14ac:dyDescent="0.15">
      <c r="B10" s="16">
        <f t="shared" si="0"/>
        <v>60008</v>
      </c>
      <c r="C10" s="69" t="s">
        <v>3180</v>
      </c>
      <c r="D10" s="16" t="s">
        <v>3205</v>
      </c>
      <c r="E10" s="16" t="s">
        <v>3188</v>
      </c>
      <c r="F10" s="16">
        <v>500</v>
      </c>
      <c r="G10" s="16">
        <v>0</v>
      </c>
      <c r="H10" s="16">
        <v>3</v>
      </c>
      <c r="I10" s="16">
        <v>60007</v>
      </c>
      <c r="J10" s="16">
        <v>3</v>
      </c>
      <c r="K10" s="16">
        <v>60002</v>
      </c>
      <c r="L10" s="16">
        <v>3</v>
      </c>
      <c r="M10" s="16">
        <f t="shared" si="1"/>
        <v>1500</v>
      </c>
    </row>
    <row r="11" spans="2:13" x14ac:dyDescent="0.15">
      <c r="B11" s="16">
        <f t="shared" si="0"/>
        <v>60009</v>
      </c>
      <c r="C11" s="69" t="s">
        <v>3181</v>
      </c>
      <c r="D11" s="16" t="s">
        <v>3199</v>
      </c>
      <c r="E11" s="16" t="s">
        <v>3189</v>
      </c>
      <c r="F11" s="16">
        <v>2000</v>
      </c>
      <c r="G11" s="16">
        <v>0</v>
      </c>
      <c r="H11" s="16">
        <v>3</v>
      </c>
      <c r="I11" s="16">
        <v>60005</v>
      </c>
      <c r="J11" s="16">
        <v>2</v>
      </c>
      <c r="K11" s="16">
        <v>60008</v>
      </c>
      <c r="L11" s="16">
        <v>2</v>
      </c>
      <c r="M11" s="16">
        <f t="shared" si="1"/>
        <v>6000</v>
      </c>
    </row>
    <row r="12" spans="2:13" x14ac:dyDescent="0.15">
      <c r="B12" s="16">
        <f t="shared" si="0"/>
        <v>60010</v>
      </c>
      <c r="C12" s="69" t="s">
        <v>3190</v>
      </c>
      <c r="D12" s="16" t="s">
        <v>3206</v>
      </c>
      <c r="E12" s="16" t="s">
        <v>3191</v>
      </c>
      <c r="F12" s="16">
        <v>1000</v>
      </c>
      <c r="G12" s="16">
        <v>0</v>
      </c>
      <c r="H12" s="16">
        <v>3</v>
      </c>
      <c r="I12" s="16">
        <v>60005</v>
      </c>
      <c r="J12" s="16">
        <v>3</v>
      </c>
      <c r="M12" s="16">
        <f t="shared" si="1"/>
        <v>4500</v>
      </c>
    </row>
    <row r="13" spans="2:13" x14ac:dyDescent="0.15">
      <c r="B13" s="16">
        <f t="shared" si="0"/>
        <v>60011</v>
      </c>
      <c r="C13" s="69" t="s">
        <v>3192</v>
      </c>
      <c r="D13" s="16" t="s">
        <v>3207</v>
      </c>
      <c r="E13" s="16" t="s">
        <v>3193</v>
      </c>
      <c r="F13" s="16">
        <v>1000</v>
      </c>
      <c r="G13" s="16">
        <v>0</v>
      </c>
      <c r="H13" s="16">
        <v>3</v>
      </c>
      <c r="I13" s="16">
        <v>60008</v>
      </c>
      <c r="J13" s="16">
        <v>3</v>
      </c>
      <c r="M13" s="16">
        <f t="shared" si="1"/>
        <v>4500</v>
      </c>
    </row>
    <row r="14" spans="2:13" x14ac:dyDescent="0.15">
      <c r="B14" s="16">
        <f t="shared" si="0"/>
        <v>60012</v>
      </c>
      <c r="C14" s="69" t="s">
        <v>3194</v>
      </c>
      <c r="D14" s="16" t="s">
        <v>3200</v>
      </c>
      <c r="E14" s="16" t="s">
        <v>3209</v>
      </c>
      <c r="F14" s="16">
        <v>800</v>
      </c>
      <c r="G14" s="16">
        <v>0</v>
      </c>
      <c r="H14" s="16">
        <v>3</v>
      </c>
      <c r="I14" s="16">
        <v>60003</v>
      </c>
      <c r="J14" s="16">
        <v>15</v>
      </c>
      <c r="M14" s="16">
        <f t="shared" si="1"/>
        <v>3000</v>
      </c>
    </row>
    <row r="15" spans="2:13" x14ac:dyDescent="0.15">
      <c r="B15" s="16">
        <f t="shared" si="0"/>
        <v>60013</v>
      </c>
      <c r="C15" s="69" t="s">
        <v>3195</v>
      </c>
      <c r="D15" s="16" t="s">
        <v>3201</v>
      </c>
      <c r="E15" s="16" t="s">
        <v>3208</v>
      </c>
      <c r="F15" s="16">
        <v>800</v>
      </c>
      <c r="G15" s="16">
        <v>0</v>
      </c>
      <c r="H15" s="16">
        <v>3</v>
      </c>
      <c r="I15" s="16">
        <v>60006</v>
      </c>
      <c r="J15" s="16">
        <v>15</v>
      </c>
      <c r="M15" s="16">
        <f t="shared" si="1"/>
        <v>3000</v>
      </c>
    </row>
    <row r="20" spans="2:8" x14ac:dyDescent="0.15">
      <c r="B20" s="16" t="s">
        <v>3211</v>
      </c>
      <c r="C20" s="69" t="s">
        <v>3212</v>
      </c>
      <c r="D20" s="16" t="s">
        <v>3213</v>
      </c>
      <c r="E20" s="16" t="s">
        <v>3214</v>
      </c>
      <c r="F20" s="69" t="s">
        <v>3215</v>
      </c>
      <c r="G20" s="69" t="s">
        <v>3216</v>
      </c>
      <c r="H20" s="69"/>
    </row>
    <row r="21" spans="2:8" x14ac:dyDescent="0.15">
      <c r="B21" s="16">
        <v>51001</v>
      </c>
      <c r="C21" s="69" t="s">
        <v>3218</v>
      </c>
      <c r="D21" s="16" t="s">
        <v>3217</v>
      </c>
      <c r="E21" s="16" t="str">
        <f>"出售可获得"&amp;F21&amp;"金币"</f>
        <v>出售可获得10金币</v>
      </c>
      <c r="F21" s="16">
        <v>10</v>
      </c>
      <c r="G21" s="16">
        <v>5</v>
      </c>
    </row>
    <row r="22" spans="2:8" x14ac:dyDescent="0.15">
      <c r="B22" s="16">
        <f>B21+1</f>
        <v>51002</v>
      </c>
      <c r="C22" s="69" t="s">
        <v>3218</v>
      </c>
      <c r="D22" s="16" t="s">
        <v>3219</v>
      </c>
      <c r="E22" s="16" t="str">
        <f t="shared" ref="E22:E85" si="2">"出售可获得"&amp;F22&amp;"金币"</f>
        <v>出售可获得12金币</v>
      </c>
      <c r="F22" s="16">
        <f>F21+2</f>
        <v>12</v>
      </c>
      <c r="G22" s="16">
        <v>5</v>
      </c>
    </row>
    <row r="23" spans="2:8" x14ac:dyDescent="0.15">
      <c r="B23" s="16">
        <f t="shared" ref="B23:B86" si="3">B22+1</f>
        <v>51003</v>
      </c>
      <c r="C23" s="69" t="s">
        <v>3218</v>
      </c>
      <c r="D23" s="16" t="s">
        <v>3220</v>
      </c>
      <c r="E23" s="16" t="str">
        <f t="shared" si="2"/>
        <v>出售可获得14金币</v>
      </c>
      <c r="F23" s="16">
        <f t="shared" ref="F23:F86" si="4">F22+2</f>
        <v>14</v>
      </c>
      <c r="G23" s="16">
        <v>5</v>
      </c>
    </row>
    <row r="24" spans="2:8" x14ac:dyDescent="0.15">
      <c r="B24" s="16">
        <f t="shared" si="3"/>
        <v>51004</v>
      </c>
      <c r="C24" s="69" t="s">
        <v>3218</v>
      </c>
      <c r="D24" s="16" t="s">
        <v>3221</v>
      </c>
      <c r="E24" s="16" t="str">
        <f t="shared" si="2"/>
        <v>出售可获得16金币</v>
      </c>
      <c r="F24" s="16">
        <f t="shared" si="4"/>
        <v>16</v>
      </c>
      <c r="G24" s="16">
        <v>5</v>
      </c>
    </row>
    <row r="25" spans="2:8" x14ac:dyDescent="0.15">
      <c r="B25" s="16">
        <f t="shared" si="3"/>
        <v>51005</v>
      </c>
      <c r="C25" s="69" t="s">
        <v>3218</v>
      </c>
      <c r="D25" s="16" t="s">
        <v>3222</v>
      </c>
      <c r="E25" s="16" t="str">
        <f t="shared" si="2"/>
        <v>出售可获得18金币</v>
      </c>
      <c r="F25" s="16">
        <f t="shared" si="4"/>
        <v>18</v>
      </c>
      <c r="G25" s="16">
        <v>5</v>
      </c>
    </row>
    <row r="26" spans="2:8" x14ac:dyDescent="0.15">
      <c r="B26" s="16">
        <f t="shared" si="3"/>
        <v>51006</v>
      </c>
      <c r="C26" s="69" t="s">
        <v>3218</v>
      </c>
      <c r="D26" s="16" t="s">
        <v>3223</v>
      </c>
      <c r="E26" s="16" t="str">
        <f t="shared" si="2"/>
        <v>出售可获得20金币</v>
      </c>
      <c r="F26" s="16">
        <f t="shared" si="4"/>
        <v>20</v>
      </c>
      <c r="G26" s="16">
        <v>5</v>
      </c>
    </row>
    <row r="27" spans="2:8" x14ac:dyDescent="0.15">
      <c r="B27" s="16">
        <f t="shared" si="3"/>
        <v>51007</v>
      </c>
      <c r="C27" s="69" t="s">
        <v>3218</v>
      </c>
      <c r="D27" s="16" t="s">
        <v>3224</v>
      </c>
      <c r="E27" s="16" t="str">
        <f t="shared" si="2"/>
        <v>出售可获得22金币</v>
      </c>
      <c r="F27" s="16">
        <f t="shared" si="4"/>
        <v>22</v>
      </c>
      <c r="G27" s="16">
        <v>5</v>
      </c>
    </row>
    <row r="28" spans="2:8" x14ac:dyDescent="0.15">
      <c r="B28" s="16">
        <f t="shared" si="3"/>
        <v>51008</v>
      </c>
      <c r="C28" s="69" t="s">
        <v>3218</v>
      </c>
      <c r="D28" s="16" t="s">
        <v>3225</v>
      </c>
      <c r="E28" s="16" t="str">
        <f t="shared" si="2"/>
        <v>出售可获得24金币</v>
      </c>
      <c r="F28" s="16">
        <f t="shared" si="4"/>
        <v>24</v>
      </c>
      <c r="G28" s="16">
        <v>5</v>
      </c>
    </row>
    <row r="29" spans="2:8" x14ac:dyDescent="0.15">
      <c r="B29" s="16">
        <f t="shared" si="3"/>
        <v>51009</v>
      </c>
      <c r="C29" s="69" t="s">
        <v>3218</v>
      </c>
      <c r="D29" s="16" t="s">
        <v>3226</v>
      </c>
      <c r="E29" s="16" t="str">
        <f t="shared" si="2"/>
        <v>出售可获得26金币</v>
      </c>
      <c r="F29" s="16">
        <f t="shared" si="4"/>
        <v>26</v>
      </c>
      <c r="G29" s="16">
        <v>5</v>
      </c>
    </row>
    <row r="30" spans="2:8" x14ac:dyDescent="0.15">
      <c r="B30" s="16">
        <f t="shared" si="3"/>
        <v>51010</v>
      </c>
      <c r="C30" s="69" t="s">
        <v>3218</v>
      </c>
      <c r="D30" s="16" t="s">
        <v>3227</v>
      </c>
      <c r="E30" s="16" t="str">
        <f t="shared" si="2"/>
        <v>出售可获得28金币</v>
      </c>
      <c r="F30" s="16">
        <f t="shared" si="4"/>
        <v>28</v>
      </c>
      <c r="G30" s="16">
        <v>5</v>
      </c>
    </row>
    <row r="31" spans="2:8" x14ac:dyDescent="0.15">
      <c r="B31" s="16">
        <f t="shared" si="3"/>
        <v>51011</v>
      </c>
      <c r="C31" s="69" t="s">
        <v>3218</v>
      </c>
      <c r="D31" s="16" t="s">
        <v>3228</v>
      </c>
      <c r="E31" s="16" t="str">
        <f t="shared" si="2"/>
        <v>出售可获得30金币</v>
      </c>
      <c r="F31" s="16">
        <f t="shared" si="4"/>
        <v>30</v>
      </c>
      <c r="G31" s="16">
        <v>5</v>
      </c>
    </row>
    <row r="32" spans="2:8" x14ac:dyDescent="0.15">
      <c r="B32" s="16">
        <f t="shared" si="3"/>
        <v>51012</v>
      </c>
      <c r="C32" s="69" t="s">
        <v>3218</v>
      </c>
      <c r="D32" s="16" t="s">
        <v>3229</v>
      </c>
      <c r="E32" s="16" t="str">
        <f t="shared" si="2"/>
        <v>出售可获得32金币</v>
      </c>
      <c r="F32" s="16">
        <f t="shared" si="4"/>
        <v>32</v>
      </c>
      <c r="G32" s="16">
        <v>5</v>
      </c>
    </row>
    <row r="33" spans="2:7" x14ac:dyDescent="0.15">
      <c r="B33" s="16">
        <f t="shared" si="3"/>
        <v>51013</v>
      </c>
      <c r="C33" s="69" t="s">
        <v>3218</v>
      </c>
      <c r="D33" s="16" t="s">
        <v>3230</v>
      </c>
      <c r="E33" s="16" t="str">
        <f t="shared" si="2"/>
        <v>出售可获得34金币</v>
      </c>
      <c r="F33" s="16">
        <f t="shared" si="4"/>
        <v>34</v>
      </c>
      <c r="G33" s="16">
        <v>5</v>
      </c>
    </row>
    <row r="34" spans="2:7" x14ac:dyDescent="0.15">
      <c r="B34" s="16">
        <f t="shared" si="3"/>
        <v>51014</v>
      </c>
      <c r="C34" s="69" t="s">
        <v>3218</v>
      </c>
      <c r="D34" s="16" t="s">
        <v>3231</v>
      </c>
      <c r="E34" s="16" t="str">
        <f t="shared" si="2"/>
        <v>出售可获得36金币</v>
      </c>
      <c r="F34" s="16">
        <f t="shared" si="4"/>
        <v>36</v>
      </c>
      <c r="G34" s="16">
        <v>5</v>
      </c>
    </row>
    <row r="35" spans="2:7" x14ac:dyDescent="0.15">
      <c r="B35" s="16">
        <f t="shared" si="3"/>
        <v>51015</v>
      </c>
      <c r="C35" s="69" t="s">
        <v>3218</v>
      </c>
      <c r="D35" s="16" t="s">
        <v>3232</v>
      </c>
      <c r="E35" s="16" t="str">
        <f t="shared" si="2"/>
        <v>出售可获得38金币</v>
      </c>
      <c r="F35" s="16">
        <f t="shared" si="4"/>
        <v>38</v>
      </c>
      <c r="G35" s="16">
        <v>5</v>
      </c>
    </row>
    <row r="36" spans="2:7" x14ac:dyDescent="0.15">
      <c r="B36" s="16">
        <f t="shared" si="3"/>
        <v>51016</v>
      </c>
      <c r="C36" s="69" t="s">
        <v>3218</v>
      </c>
      <c r="D36" s="16" t="s">
        <v>3233</v>
      </c>
      <c r="E36" s="16" t="str">
        <f t="shared" si="2"/>
        <v>出售可获得40金币</v>
      </c>
      <c r="F36" s="16">
        <f t="shared" si="4"/>
        <v>40</v>
      </c>
      <c r="G36" s="16">
        <v>5</v>
      </c>
    </row>
    <row r="37" spans="2:7" x14ac:dyDescent="0.15">
      <c r="B37" s="16">
        <f t="shared" si="3"/>
        <v>51017</v>
      </c>
      <c r="C37" s="69" t="s">
        <v>3218</v>
      </c>
      <c r="D37" s="16" t="s">
        <v>3234</v>
      </c>
      <c r="E37" s="16" t="str">
        <f t="shared" si="2"/>
        <v>出售可获得42金币</v>
      </c>
      <c r="F37" s="16">
        <f t="shared" si="4"/>
        <v>42</v>
      </c>
      <c r="G37" s="16">
        <v>5</v>
      </c>
    </row>
    <row r="38" spans="2:7" x14ac:dyDescent="0.15">
      <c r="B38" s="16">
        <f t="shared" si="3"/>
        <v>51018</v>
      </c>
      <c r="C38" s="69" t="s">
        <v>3218</v>
      </c>
      <c r="D38" s="16" t="s">
        <v>3235</v>
      </c>
      <c r="E38" s="16" t="str">
        <f t="shared" si="2"/>
        <v>出售可获得44金币</v>
      </c>
      <c r="F38" s="16">
        <f t="shared" si="4"/>
        <v>44</v>
      </c>
      <c r="G38" s="16">
        <v>5</v>
      </c>
    </row>
    <row r="39" spans="2:7" x14ac:dyDescent="0.15">
      <c r="B39" s="16">
        <f t="shared" si="3"/>
        <v>51019</v>
      </c>
      <c r="C39" s="69" t="s">
        <v>3218</v>
      </c>
      <c r="D39" s="16" t="s">
        <v>3236</v>
      </c>
      <c r="E39" s="16" t="str">
        <f t="shared" si="2"/>
        <v>出售可获得46金币</v>
      </c>
      <c r="F39" s="16">
        <f t="shared" si="4"/>
        <v>46</v>
      </c>
      <c r="G39" s="16">
        <v>5</v>
      </c>
    </row>
    <row r="40" spans="2:7" x14ac:dyDescent="0.15">
      <c r="B40" s="16">
        <f t="shared" si="3"/>
        <v>51020</v>
      </c>
      <c r="C40" s="69" t="s">
        <v>3218</v>
      </c>
      <c r="D40" s="16" t="s">
        <v>3237</v>
      </c>
      <c r="E40" s="16" t="str">
        <f t="shared" si="2"/>
        <v>出售可获得48金币</v>
      </c>
      <c r="F40" s="16">
        <f t="shared" si="4"/>
        <v>48</v>
      </c>
      <c r="G40" s="16">
        <v>5</v>
      </c>
    </row>
    <row r="41" spans="2:7" x14ac:dyDescent="0.15">
      <c r="B41" s="16">
        <f t="shared" si="3"/>
        <v>51021</v>
      </c>
      <c r="C41" s="69" t="s">
        <v>3218</v>
      </c>
      <c r="D41" s="16" t="s">
        <v>3238</v>
      </c>
      <c r="E41" s="16" t="str">
        <f t="shared" si="2"/>
        <v>出售可获得50金币</v>
      </c>
      <c r="F41" s="16">
        <f t="shared" si="4"/>
        <v>50</v>
      </c>
      <c r="G41" s="16">
        <v>5</v>
      </c>
    </row>
    <row r="42" spans="2:7" x14ac:dyDescent="0.15">
      <c r="B42" s="16">
        <f t="shared" si="3"/>
        <v>51022</v>
      </c>
      <c r="C42" s="69" t="s">
        <v>3218</v>
      </c>
      <c r="D42" s="16" t="s">
        <v>3239</v>
      </c>
      <c r="E42" s="16" t="str">
        <f t="shared" si="2"/>
        <v>出售可获得52金币</v>
      </c>
      <c r="F42" s="16">
        <f t="shared" si="4"/>
        <v>52</v>
      </c>
      <c r="G42" s="16">
        <v>5</v>
      </c>
    </row>
    <row r="43" spans="2:7" x14ac:dyDescent="0.15">
      <c r="B43" s="16">
        <f t="shared" si="3"/>
        <v>51023</v>
      </c>
      <c r="C43" s="69" t="s">
        <v>3218</v>
      </c>
      <c r="D43" s="16" t="s">
        <v>3240</v>
      </c>
      <c r="E43" s="16" t="str">
        <f t="shared" si="2"/>
        <v>出售可获得54金币</v>
      </c>
      <c r="F43" s="16">
        <f t="shared" si="4"/>
        <v>54</v>
      </c>
      <c r="G43" s="16">
        <v>5</v>
      </c>
    </row>
    <row r="44" spans="2:7" x14ac:dyDescent="0.15">
      <c r="B44" s="16">
        <f t="shared" si="3"/>
        <v>51024</v>
      </c>
      <c r="C44" s="69" t="s">
        <v>3218</v>
      </c>
      <c r="D44" s="16" t="s">
        <v>3241</v>
      </c>
      <c r="E44" s="16" t="str">
        <f t="shared" si="2"/>
        <v>出售可获得56金币</v>
      </c>
      <c r="F44" s="16">
        <f t="shared" si="4"/>
        <v>56</v>
      </c>
      <c r="G44" s="16">
        <v>5</v>
      </c>
    </row>
    <row r="45" spans="2:7" x14ac:dyDescent="0.15">
      <c r="B45" s="16">
        <f t="shared" si="3"/>
        <v>51025</v>
      </c>
      <c r="C45" s="69" t="s">
        <v>3218</v>
      </c>
      <c r="D45" s="16" t="s">
        <v>3242</v>
      </c>
      <c r="E45" s="16" t="str">
        <f t="shared" si="2"/>
        <v>出售可获得58金币</v>
      </c>
      <c r="F45" s="16">
        <f t="shared" si="4"/>
        <v>58</v>
      </c>
      <c r="G45" s="16">
        <v>5</v>
      </c>
    </row>
    <row r="46" spans="2:7" x14ac:dyDescent="0.15">
      <c r="B46" s="16">
        <f t="shared" si="3"/>
        <v>51026</v>
      </c>
      <c r="C46" s="69" t="s">
        <v>3218</v>
      </c>
      <c r="D46" s="16" t="s">
        <v>3243</v>
      </c>
      <c r="E46" s="16" t="str">
        <f t="shared" si="2"/>
        <v>出售可获得60金币</v>
      </c>
      <c r="F46" s="16">
        <f t="shared" si="4"/>
        <v>60</v>
      </c>
      <c r="G46" s="16">
        <v>5</v>
      </c>
    </row>
    <row r="47" spans="2:7" x14ac:dyDescent="0.15">
      <c r="B47" s="16">
        <f t="shared" si="3"/>
        <v>51027</v>
      </c>
      <c r="C47" s="69" t="s">
        <v>3218</v>
      </c>
      <c r="D47" s="16" t="s">
        <v>3244</v>
      </c>
      <c r="E47" s="16" t="str">
        <f t="shared" si="2"/>
        <v>出售可获得62金币</v>
      </c>
      <c r="F47" s="16">
        <f t="shared" si="4"/>
        <v>62</v>
      </c>
      <c r="G47" s="16">
        <v>5</v>
      </c>
    </row>
    <row r="48" spans="2:7" x14ac:dyDescent="0.15">
      <c r="B48" s="16">
        <f t="shared" si="3"/>
        <v>51028</v>
      </c>
      <c r="C48" s="69" t="s">
        <v>3218</v>
      </c>
      <c r="D48" s="16" t="s">
        <v>3245</v>
      </c>
      <c r="E48" s="16" t="str">
        <f t="shared" si="2"/>
        <v>出售可获得64金币</v>
      </c>
      <c r="F48" s="16">
        <f t="shared" si="4"/>
        <v>64</v>
      </c>
      <c r="G48" s="16">
        <v>5</v>
      </c>
    </row>
    <row r="49" spans="2:7" x14ac:dyDescent="0.15">
      <c r="B49" s="16">
        <f t="shared" si="3"/>
        <v>51029</v>
      </c>
      <c r="C49" s="69" t="s">
        <v>3218</v>
      </c>
      <c r="D49" s="16" t="s">
        <v>3246</v>
      </c>
      <c r="E49" s="16" t="str">
        <f t="shared" si="2"/>
        <v>出售可获得66金币</v>
      </c>
      <c r="F49" s="16">
        <f t="shared" si="4"/>
        <v>66</v>
      </c>
      <c r="G49" s="16">
        <v>5</v>
      </c>
    </row>
    <row r="50" spans="2:7" x14ac:dyDescent="0.15">
      <c r="B50" s="16">
        <f t="shared" si="3"/>
        <v>51030</v>
      </c>
      <c r="C50" s="69" t="s">
        <v>3218</v>
      </c>
      <c r="D50" s="16" t="s">
        <v>3247</v>
      </c>
      <c r="E50" s="16" t="str">
        <f t="shared" si="2"/>
        <v>出售可获得68金币</v>
      </c>
      <c r="F50" s="16">
        <f t="shared" si="4"/>
        <v>68</v>
      </c>
      <c r="G50" s="16">
        <v>5</v>
      </c>
    </row>
    <row r="51" spans="2:7" x14ac:dyDescent="0.15">
      <c r="B51" s="16">
        <f t="shared" si="3"/>
        <v>51031</v>
      </c>
      <c r="C51" s="69" t="s">
        <v>3218</v>
      </c>
      <c r="D51" s="16" t="s">
        <v>3248</v>
      </c>
      <c r="E51" s="16" t="str">
        <f t="shared" si="2"/>
        <v>出售可获得70金币</v>
      </c>
      <c r="F51" s="16">
        <f t="shared" si="4"/>
        <v>70</v>
      </c>
      <c r="G51" s="16">
        <v>5</v>
      </c>
    </row>
    <row r="52" spans="2:7" x14ac:dyDescent="0.15">
      <c r="B52" s="16">
        <f t="shared" si="3"/>
        <v>51032</v>
      </c>
      <c r="C52" s="69" t="s">
        <v>3218</v>
      </c>
      <c r="D52" s="16" t="s">
        <v>3249</v>
      </c>
      <c r="E52" s="16" t="str">
        <f t="shared" si="2"/>
        <v>出售可获得72金币</v>
      </c>
      <c r="F52" s="16">
        <f t="shared" si="4"/>
        <v>72</v>
      </c>
      <c r="G52" s="16">
        <v>5</v>
      </c>
    </row>
    <row r="53" spans="2:7" x14ac:dyDescent="0.15">
      <c r="B53" s="16">
        <f t="shared" si="3"/>
        <v>51033</v>
      </c>
      <c r="C53" s="69" t="s">
        <v>3218</v>
      </c>
      <c r="D53" s="16" t="s">
        <v>3250</v>
      </c>
      <c r="E53" s="16" t="str">
        <f t="shared" si="2"/>
        <v>出售可获得74金币</v>
      </c>
      <c r="F53" s="16">
        <f t="shared" si="4"/>
        <v>74</v>
      </c>
      <c r="G53" s="16">
        <v>5</v>
      </c>
    </row>
    <row r="54" spans="2:7" x14ac:dyDescent="0.15">
      <c r="B54" s="16">
        <f t="shared" si="3"/>
        <v>51034</v>
      </c>
      <c r="C54" s="69" t="s">
        <v>3218</v>
      </c>
      <c r="D54" s="16" t="s">
        <v>3251</v>
      </c>
      <c r="E54" s="16" t="str">
        <f t="shared" si="2"/>
        <v>出售可获得76金币</v>
      </c>
      <c r="F54" s="16">
        <f t="shared" si="4"/>
        <v>76</v>
      </c>
      <c r="G54" s="16">
        <v>5</v>
      </c>
    </row>
    <row r="55" spans="2:7" x14ac:dyDescent="0.15">
      <c r="B55" s="16">
        <f t="shared" si="3"/>
        <v>51035</v>
      </c>
      <c r="C55" s="69" t="s">
        <v>3218</v>
      </c>
      <c r="D55" s="16" t="s">
        <v>3252</v>
      </c>
      <c r="E55" s="16" t="str">
        <f t="shared" si="2"/>
        <v>出售可获得78金币</v>
      </c>
      <c r="F55" s="16">
        <f t="shared" si="4"/>
        <v>78</v>
      </c>
      <c r="G55" s="16">
        <v>5</v>
      </c>
    </row>
    <row r="56" spans="2:7" x14ac:dyDescent="0.15">
      <c r="B56" s="16">
        <f t="shared" si="3"/>
        <v>51036</v>
      </c>
      <c r="C56" s="69" t="s">
        <v>3218</v>
      </c>
      <c r="D56" s="16" t="s">
        <v>3253</v>
      </c>
      <c r="E56" s="16" t="str">
        <f t="shared" si="2"/>
        <v>出售可获得80金币</v>
      </c>
      <c r="F56" s="16">
        <f t="shared" si="4"/>
        <v>80</v>
      </c>
      <c r="G56" s="16">
        <v>5</v>
      </c>
    </row>
    <row r="57" spans="2:7" x14ac:dyDescent="0.15">
      <c r="B57" s="16">
        <f t="shared" si="3"/>
        <v>51037</v>
      </c>
      <c r="C57" s="69" t="s">
        <v>3218</v>
      </c>
      <c r="D57" s="16" t="s">
        <v>3254</v>
      </c>
      <c r="E57" s="16" t="str">
        <f t="shared" si="2"/>
        <v>出售可获得82金币</v>
      </c>
      <c r="F57" s="16">
        <f t="shared" si="4"/>
        <v>82</v>
      </c>
      <c r="G57" s="16">
        <v>5</v>
      </c>
    </row>
    <row r="58" spans="2:7" x14ac:dyDescent="0.15">
      <c r="B58" s="16">
        <f t="shared" si="3"/>
        <v>51038</v>
      </c>
      <c r="C58" s="69" t="s">
        <v>3218</v>
      </c>
      <c r="D58" s="16" t="s">
        <v>3255</v>
      </c>
      <c r="E58" s="16" t="str">
        <f t="shared" si="2"/>
        <v>出售可获得84金币</v>
      </c>
      <c r="F58" s="16">
        <f t="shared" si="4"/>
        <v>84</v>
      </c>
      <c r="G58" s="16">
        <v>5</v>
      </c>
    </row>
    <row r="59" spans="2:7" x14ac:dyDescent="0.15">
      <c r="B59" s="16">
        <f t="shared" si="3"/>
        <v>51039</v>
      </c>
      <c r="C59" s="69" t="s">
        <v>3218</v>
      </c>
      <c r="D59" s="16" t="s">
        <v>3256</v>
      </c>
      <c r="E59" s="16" t="str">
        <f t="shared" si="2"/>
        <v>出售可获得86金币</v>
      </c>
      <c r="F59" s="16">
        <f t="shared" si="4"/>
        <v>86</v>
      </c>
      <c r="G59" s="16">
        <v>5</v>
      </c>
    </row>
    <row r="60" spans="2:7" x14ac:dyDescent="0.15">
      <c r="B60" s="16">
        <f t="shared" si="3"/>
        <v>51040</v>
      </c>
      <c r="C60" s="69" t="s">
        <v>3218</v>
      </c>
      <c r="D60" s="16" t="s">
        <v>3257</v>
      </c>
      <c r="E60" s="16" t="str">
        <f t="shared" si="2"/>
        <v>出售可获得88金币</v>
      </c>
      <c r="F60" s="16">
        <f t="shared" si="4"/>
        <v>88</v>
      </c>
      <c r="G60" s="16">
        <v>5</v>
      </c>
    </row>
    <row r="61" spans="2:7" x14ac:dyDescent="0.15">
      <c r="B61" s="16">
        <f t="shared" si="3"/>
        <v>51041</v>
      </c>
      <c r="C61" s="69" t="s">
        <v>3218</v>
      </c>
      <c r="D61" s="16" t="s">
        <v>3258</v>
      </c>
      <c r="E61" s="16" t="str">
        <f t="shared" si="2"/>
        <v>出售可获得90金币</v>
      </c>
      <c r="F61" s="16">
        <f t="shared" si="4"/>
        <v>90</v>
      </c>
      <c r="G61" s="16">
        <v>5</v>
      </c>
    </row>
    <row r="62" spans="2:7" x14ac:dyDescent="0.15">
      <c r="B62" s="16">
        <f t="shared" si="3"/>
        <v>51042</v>
      </c>
      <c r="C62" s="69" t="s">
        <v>3218</v>
      </c>
      <c r="D62" s="16" t="s">
        <v>3259</v>
      </c>
      <c r="E62" s="16" t="str">
        <f t="shared" si="2"/>
        <v>出售可获得92金币</v>
      </c>
      <c r="F62" s="16">
        <f t="shared" si="4"/>
        <v>92</v>
      </c>
      <c r="G62" s="16">
        <v>5</v>
      </c>
    </row>
    <row r="63" spans="2:7" x14ac:dyDescent="0.15">
      <c r="B63" s="16">
        <f t="shared" si="3"/>
        <v>51043</v>
      </c>
      <c r="C63" s="69" t="s">
        <v>3218</v>
      </c>
      <c r="D63" s="16" t="s">
        <v>3260</v>
      </c>
      <c r="E63" s="16" t="str">
        <f t="shared" si="2"/>
        <v>出售可获得94金币</v>
      </c>
      <c r="F63" s="16">
        <f t="shared" si="4"/>
        <v>94</v>
      </c>
      <c r="G63" s="16">
        <v>5</v>
      </c>
    </row>
    <row r="64" spans="2:7" x14ac:dyDescent="0.15">
      <c r="B64" s="16">
        <f t="shared" si="3"/>
        <v>51044</v>
      </c>
      <c r="C64" s="69" t="s">
        <v>3218</v>
      </c>
      <c r="D64" s="16" t="s">
        <v>3261</v>
      </c>
      <c r="E64" s="16" t="str">
        <f t="shared" si="2"/>
        <v>出售可获得96金币</v>
      </c>
      <c r="F64" s="16">
        <f t="shared" si="4"/>
        <v>96</v>
      </c>
      <c r="G64" s="16">
        <v>5</v>
      </c>
    </row>
    <row r="65" spans="2:7" x14ac:dyDescent="0.15">
      <c r="B65" s="16">
        <f t="shared" si="3"/>
        <v>51045</v>
      </c>
      <c r="C65" s="69" t="s">
        <v>3218</v>
      </c>
      <c r="D65" s="16" t="s">
        <v>3262</v>
      </c>
      <c r="E65" s="16" t="str">
        <f t="shared" si="2"/>
        <v>出售可获得98金币</v>
      </c>
      <c r="F65" s="16">
        <f t="shared" si="4"/>
        <v>98</v>
      </c>
      <c r="G65" s="16">
        <v>5</v>
      </c>
    </row>
    <row r="66" spans="2:7" x14ac:dyDescent="0.15">
      <c r="B66" s="16">
        <f t="shared" si="3"/>
        <v>51046</v>
      </c>
      <c r="C66" s="69" t="s">
        <v>3218</v>
      </c>
      <c r="D66" s="16" t="s">
        <v>3263</v>
      </c>
      <c r="E66" s="16" t="str">
        <f t="shared" si="2"/>
        <v>出售可获得100金币</v>
      </c>
      <c r="F66" s="16">
        <f t="shared" si="4"/>
        <v>100</v>
      </c>
      <c r="G66" s="16">
        <v>5</v>
      </c>
    </row>
    <row r="67" spans="2:7" x14ac:dyDescent="0.15">
      <c r="B67" s="16">
        <f t="shared" si="3"/>
        <v>51047</v>
      </c>
      <c r="C67" s="69" t="s">
        <v>3218</v>
      </c>
      <c r="D67" s="16" t="s">
        <v>3264</v>
      </c>
      <c r="E67" s="16" t="str">
        <f t="shared" si="2"/>
        <v>出售可获得102金币</v>
      </c>
      <c r="F67" s="16">
        <f t="shared" si="4"/>
        <v>102</v>
      </c>
      <c r="G67" s="16">
        <v>5</v>
      </c>
    </row>
    <row r="68" spans="2:7" x14ac:dyDescent="0.15">
      <c r="B68" s="16">
        <f t="shared" si="3"/>
        <v>51048</v>
      </c>
      <c r="C68" s="69" t="s">
        <v>3218</v>
      </c>
      <c r="D68" s="16" t="s">
        <v>3265</v>
      </c>
      <c r="E68" s="16" t="str">
        <f t="shared" si="2"/>
        <v>出售可获得104金币</v>
      </c>
      <c r="F68" s="16">
        <f t="shared" si="4"/>
        <v>104</v>
      </c>
      <c r="G68" s="16">
        <v>5</v>
      </c>
    </row>
    <row r="69" spans="2:7" x14ac:dyDescent="0.15">
      <c r="B69" s="16">
        <f t="shared" si="3"/>
        <v>51049</v>
      </c>
      <c r="C69" s="69" t="s">
        <v>3218</v>
      </c>
      <c r="D69" s="16" t="s">
        <v>3266</v>
      </c>
      <c r="E69" s="16" t="str">
        <f t="shared" si="2"/>
        <v>出售可获得106金币</v>
      </c>
      <c r="F69" s="16">
        <f t="shared" si="4"/>
        <v>106</v>
      </c>
      <c r="G69" s="16">
        <v>5</v>
      </c>
    </row>
    <row r="70" spans="2:7" x14ac:dyDescent="0.15">
      <c r="B70" s="16">
        <f t="shared" si="3"/>
        <v>51050</v>
      </c>
      <c r="C70" s="69" t="s">
        <v>3218</v>
      </c>
      <c r="D70" s="16" t="s">
        <v>3267</v>
      </c>
      <c r="E70" s="16" t="str">
        <f t="shared" si="2"/>
        <v>出售可获得108金币</v>
      </c>
      <c r="F70" s="16">
        <f t="shared" si="4"/>
        <v>108</v>
      </c>
      <c r="G70" s="16">
        <v>5</v>
      </c>
    </row>
    <row r="71" spans="2:7" x14ac:dyDescent="0.15">
      <c r="B71" s="16">
        <f t="shared" si="3"/>
        <v>51051</v>
      </c>
      <c r="C71" s="69" t="s">
        <v>3218</v>
      </c>
      <c r="D71" s="16" t="s">
        <v>3268</v>
      </c>
      <c r="E71" s="16" t="str">
        <f t="shared" si="2"/>
        <v>出售可获得110金币</v>
      </c>
      <c r="F71" s="16">
        <f t="shared" si="4"/>
        <v>110</v>
      </c>
      <c r="G71" s="16">
        <v>5</v>
      </c>
    </row>
    <row r="72" spans="2:7" x14ac:dyDescent="0.15">
      <c r="B72" s="16">
        <f t="shared" si="3"/>
        <v>51052</v>
      </c>
      <c r="C72" s="69" t="s">
        <v>3218</v>
      </c>
      <c r="D72" s="16" t="s">
        <v>3269</v>
      </c>
      <c r="E72" s="16" t="str">
        <f t="shared" si="2"/>
        <v>出售可获得112金币</v>
      </c>
      <c r="F72" s="16">
        <f t="shared" si="4"/>
        <v>112</v>
      </c>
      <c r="G72" s="16">
        <v>5</v>
      </c>
    </row>
    <row r="73" spans="2:7" x14ac:dyDescent="0.15">
      <c r="B73" s="16">
        <f t="shared" si="3"/>
        <v>51053</v>
      </c>
      <c r="C73" s="69" t="s">
        <v>3218</v>
      </c>
      <c r="D73" s="16" t="s">
        <v>3270</v>
      </c>
      <c r="E73" s="16" t="str">
        <f t="shared" si="2"/>
        <v>出售可获得114金币</v>
      </c>
      <c r="F73" s="16">
        <f t="shared" si="4"/>
        <v>114</v>
      </c>
      <c r="G73" s="16">
        <v>5</v>
      </c>
    </row>
    <row r="74" spans="2:7" x14ac:dyDescent="0.15">
      <c r="B74" s="16">
        <f t="shared" si="3"/>
        <v>51054</v>
      </c>
      <c r="C74" s="69" t="s">
        <v>3218</v>
      </c>
      <c r="D74" s="16" t="s">
        <v>3271</v>
      </c>
      <c r="E74" s="16" t="str">
        <f t="shared" si="2"/>
        <v>出售可获得116金币</v>
      </c>
      <c r="F74" s="16">
        <f t="shared" si="4"/>
        <v>116</v>
      </c>
      <c r="G74" s="16">
        <v>5</v>
      </c>
    </row>
    <row r="75" spans="2:7" x14ac:dyDescent="0.15">
      <c r="B75" s="16">
        <f t="shared" si="3"/>
        <v>51055</v>
      </c>
      <c r="C75" s="69" t="s">
        <v>3218</v>
      </c>
      <c r="D75" s="16" t="s">
        <v>3272</v>
      </c>
      <c r="E75" s="16" t="str">
        <f t="shared" si="2"/>
        <v>出售可获得118金币</v>
      </c>
      <c r="F75" s="16">
        <f t="shared" si="4"/>
        <v>118</v>
      </c>
      <c r="G75" s="16">
        <v>5</v>
      </c>
    </row>
    <row r="76" spans="2:7" x14ac:dyDescent="0.15">
      <c r="B76" s="16">
        <f t="shared" si="3"/>
        <v>51056</v>
      </c>
      <c r="C76" s="69" t="s">
        <v>3218</v>
      </c>
      <c r="D76" s="16" t="s">
        <v>3273</v>
      </c>
      <c r="E76" s="16" t="str">
        <f t="shared" si="2"/>
        <v>出售可获得120金币</v>
      </c>
      <c r="F76" s="16">
        <f t="shared" si="4"/>
        <v>120</v>
      </c>
      <c r="G76" s="16">
        <v>5</v>
      </c>
    </row>
    <row r="77" spans="2:7" x14ac:dyDescent="0.15">
      <c r="B77" s="16">
        <f t="shared" si="3"/>
        <v>51057</v>
      </c>
      <c r="C77" s="69" t="s">
        <v>3218</v>
      </c>
      <c r="D77" s="16" t="s">
        <v>3274</v>
      </c>
      <c r="E77" s="16" t="str">
        <f t="shared" si="2"/>
        <v>出售可获得122金币</v>
      </c>
      <c r="F77" s="16">
        <f t="shared" si="4"/>
        <v>122</v>
      </c>
      <c r="G77" s="16">
        <v>5</v>
      </c>
    </row>
    <row r="78" spans="2:7" x14ac:dyDescent="0.15">
      <c r="B78" s="16">
        <f t="shared" si="3"/>
        <v>51058</v>
      </c>
      <c r="C78" s="69" t="s">
        <v>3218</v>
      </c>
      <c r="D78" s="16" t="s">
        <v>3275</v>
      </c>
      <c r="E78" s="16" t="str">
        <f t="shared" si="2"/>
        <v>出售可获得124金币</v>
      </c>
      <c r="F78" s="16">
        <f t="shared" si="4"/>
        <v>124</v>
      </c>
      <c r="G78" s="16">
        <v>5</v>
      </c>
    </row>
    <row r="79" spans="2:7" x14ac:dyDescent="0.15">
      <c r="B79" s="16">
        <f t="shared" si="3"/>
        <v>51059</v>
      </c>
      <c r="C79" s="69" t="s">
        <v>3218</v>
      </c>
      <c r="D79" s="16" t="s">
        <v>3276</v>
      </c>
      <c r="E79" s="16" t="str">
        <f t="shared" si="2"/>
        <v>出售可获得126金币</v>
      </c>
      <c r="F79" s="16">
        <f t="shared" si="4"/>
        <v>126</v>
      </c>
      <c r="G79" s="16">
        <v>5</v>
      </c>
    </row>
    <row r="80" spans="2:7" x14ac:dyDescent="0.15">
      <c r="B80" s="16">
        <f t="shared" si="3"/>
        <v>51060</v>
      </c>
      <c r="C80" s="69" t="s">
        <v>3218</v>
      </c>
      <c r="D80" s="16" t="s">
        <v>3277</v>
      </c>
      <c r="E80" s="16" t="str">
        <f t="shared" si="2"/>
        <v>出售可获得128金币</v>
      </c>
      <c r="F80" s="16">
        <f t="shared" si="4"/>
        <v>128</v>
      </c>
      <c r="G80" s="16">
        <v>5</v>
      </c>
    </row>
    <row r="81" spans="2:7" x14ac:dyDescent="0.15">
      <c r="B81" s="16">
        <f t="shared" si="3"/>
        <v>51061</v>
      </c>
      <c r="C81" s="69" t="s">
        <v>3218</v>
      </c>
      <c r="D81" s="16" t="s">
        <v>3278</v>
      </c>
      <c r="E81" s="16" t="str">
        <f t="shared" si="2"/>
        <v>出售可获得130金币</v>
      </c>
      <c r="F81" s="16">
        <f t="shared" si="4"/>
        <v>130</v>
      </c>
      <c r="G81" s="16">
        <v>5</v>
      </c>
    </row>
    <row r="82" spans="2:7" x14ac:dyDescent="0.15">
      <c r="B82" s="16">
        <f t="shared" si="3"/>
        <v>51062</v>
      </c>
      <c r="C82" s="69" t="s">
        <v>3218</v>
      </c>
      <c r="D82" s="16" t="s">
        <v>3279</v>
      </c>
      <c r="E82" s="16" t="str">
        <f t="shared" si="2"/>
        <v>出售可获得132金币</v>
      </c>
      <c r="F82" s="16">
        <f t="shared" si="4"/>
        <v>132</v>
      </c>
      <c r="G82" s="16">
        <v>5</v>
      </c>
    </row>
    <row r="83" spans="2:7" x14ac:dyDescent="0.15">
      <c r="B83" s="16">
        <f t="shared" si="3"/>
        <v>51063</v>
      </c>
      <c r="C83" s="69" t="s">
        <v>3218</v>
      </c>
      <c r="D83" s="16" t="s">
        <v>3280</v>
      </c>
      <c r="E83" s="16" t="str">
        <f t="shared" si="2"/>
        <v>出售可获得134金币</v>
      </c>
      <c r="F83" s="16">
        <f t="shared" si="4"/>
        <v>134</v>
      </c>
      <c r="G83" s="16">
        <v>5</v>
      </c>
    </row>
    <row r="84" spans="2:7" x14ac:dyDescent="0.15">
      <c r="B84" s="16">
        <f t="shared" si="3"/>
        <v>51064</v>
      </c>
      <c r="C84" s="69" t="s">
        <v>3218</v>
      </c>
      <c r="D84" s="16" t="s">
        <v>3281</v>
      </c>
      <c r="E84" s="16" t="str">
        <f t="shared" si="2"/>
        <v>出售可获得136金币</v>
      </c>
      <c r="F84" s="16">
        <f t="shared" si="4"/>
        <v>136</v>
      </c>
      <c r="G84" s="16">
        <v>5</v>
      </c>
    </row>
    <row r="85" spans="2:7" x14ac:dyDescent="0.15">
      <c r="B85" s="16">
        <f t="shared" si="3"/>
        <v>51065</v>
      </c>
      <c r="C85" s="69" t="s">
        <v>3218</v>
      </c>
      <c r="D85" s="16" t="s">
        <v>3282</v>
      </c>
      <c r="E85" s="16" t="str">
        <f t="shared" si="2"/>
        <v>出售可获得138金币</v>
      </c>
      <c r="F85" s="16">
        <f t="shared" si="4"/>
        <v>138</v>
      </c>
      <c r="G85" s="16">
        <v>5</v>
      </c>
    </row>
    <row r="86" spans="2:7" x14ac:dyDescent="0.15">
      <c r="B86" s="16">
        <f t="shared" si="3"/>
        <v>51066</v>
      </c>
      <c r="C86" s="69" t="s">
        <v>3218</v>
      </c>
      <c r="D86" s="16" t="s">
        <v>3283</v>
      </c>
      <c r="E86" s="16" t="str">
        <f t="shared" ref="E86:E120" si="5">"出售可获得"&amp;F86&amp;"金币"</f>
        <v>出售可获得140金币</v>
      </c>
      <c r="F86" s="16">
        <f t="shared" si="4"/>
        <v>140</v>
      </c>
      <c r="G86" s="16">
        <v>5</v>
      </c>
    </row>
    <row r="87" spans="2:7" x14ac:dyDescent="0.15">
      <c r="B87" s="16">
        <f t="shared" ref="B87:B117" si="6">B86+1</f>
        <v>51067</v>
      </c>
      <c r="C87" s="69" t="s">
        <v>3218</v>
      </c>
      <c r="D87" s="16" t="s">
        <v>3284</v>
      </c>
      <c r="E87" s="16" t="str">
        <f t="shared" si="5"/>
        <v>出售可获得142金币</v>
      </c>
      <c r="F87" s="16">
        <f t="shared" ref="F87:F120" si="7">F86+2</f>
        <v>142</v>
      </c>
      <c r="G87" s="16">
        <v>5</v>
      </c>
    </row>
    <row r="88" spans="2:7" x14ac:dyDescent="0.15">
      <c r="B88" s="16">
        <f t="shared" si="6"/>
        <v>51068</v>
      </c>
      <c r="C88" s="69" t="s">
        <v>3218</v>
      </c>
      <c r="D88" s="16" t="s">
        <v>3285</v>
      </c>
      <c r="E88" s="16" t="str">
        <f t="shared" si="5"/>
        <v>出售可获得144金币</v>
      </c>
      <c r="F88" s="16">
        <f t="shared" si="7"/>
        <v>144</v>
      </c>
      <c r="G88" s="16">
        <v>5</v>
      </c>
    </row>
    <row r="89" spans="2:7" x14ac:dyDescent="0.15">
      <c r="B89" s="16">
        <f t="shared" si="6"/>
        <v>51069</v>
      </c>
      <c r="C89" s="69" t="s">
        <v>3218</v>
      </c>
      <c r="D89" s="16" t="s">
        <v>3286</v>
      </c>
      <c r="E89" s="16" t="str">
        <f t="shared" si="5"/>
        <v>出售可获得146金币</v>
      </c>
      <c r="F89" s="16">
        <f t="shared" si="7"/>
        <v>146</v>
      </c>
      <c r="G89" s="16">
        <v>5</v>
      </c>
    </row>
    <row r="90" spans="2:7" x14ac:dyDescent="0.15">
      <c r="B90" s="16">
        <f t="shared" si="6"/>
        <v>51070</v>
      </c>
      <c r="C90" s="69" t="s">
        <v>3218</v>
      </c>
      <c r="D90" s="16" t="s">
        <v>3287</v>
      </c>
      <c r="E90" s="16" t="str">
        <f t="shared" si="5"/>
        <v>出售可获得148金币</v>
      </c>
      <c r="F90" s="16">
        <f t="shared" si="7"/>
        <v>148</v>
      </c>
      <c r="G90" s="16">
        <v>5</v>
      </c>
    </row>
    <row r="91" spans="2:7" x14ac:dyDescent="0.15">
      <c r="B91" s="16">
        <f t="shared" si="6"/>
        <v>51071</v>
      </c>
      <c r="C91" s="69" t="s">
        <v>3218</v>
      </c>
      <c r="D91" s="16" t="s">
        <v>3288</v>
      </c>
      <c r="E91" s="16" t="str">
        <f t="shared" si="5"/>
        <v>出售可获得150金币</v>
      </c>
      <c r="F91" s="16">
        <f t="shared" si="7"/>
        <v>150</v>
      </c>
      <c r="G91" s="16">
        <v>5</v>
      </c>
    </row>
    <row r="92" spans="2:7" x14ac:dyDescent="0.15">
      <c r="B92" s="16">
        <f t="shared" si="6"/>
        <v>51072</v>
      </c>
      <c r="C92" s="69" t="s">
        <v>3218</v>
      </c>
      <c r="D92" s="16" t="s">
        <v>3289</v>
      </c>
      <c r="E92" s="16" t="str">
        <f t="shared" si="5"/>
        <v>出售可获得152金币</v>
      </c>
      <c r="F92" s="16">
        <f t="shared" si="7"/>
        <v>152</v>
      </c>
      <c r="G92" s="16">
        <v>5</v>
      </c>
    </row>
    <row r="93" spans="2:7" x14ac:dyDescent="0.15">
      <c r="B93" s="16">
        <f t="shared" si="6"/>
        <v>51073</v>
      </c>
      <c r="C93" s="69" t="s">
        <v>3218</v>
      </c>
      <c r="D93" s="16" t="s">
        <v>3290</v>
      </c>
      <c r="E93" s="16" t="str">
        <f t="shared" si="5"/>
        <v>出售可获得154金币</v>
      </c>
      <c r="F93" s="16">
        <f t="shared" si="7"/>
        <v>154</v>
      </c>
      <c r="G93" s="16">
        <v>5</v>
      </c>
    </row>
    <row r="94" spans="2:7" x14ac:dyDescent="0.15">
      <c r="B94" s="16">
        <f t="shared" si="6"/>
        <v>51074</v>
      </c>
      <c r="C94" s="69" t="s">
        <v>3218</v>
      </c>
      <c r="D94" s="16" t="s">
        <v>3291</v>
      </c>
      <c r="E94" s="16" t="str">
        <f t="shared" si="5"/>
        <v>出售可获得156金币</v>
      </c>
      <c r="F94" s="16">
        <f t="shared" si="7"/>
        <v>156</v>
      </c>
      <c r="G94" s="16">
        <v>5</v>
      </c>
    </row>
    <row r="95" spans="2:7" x14ac:dyDescent="0.15">
      <c r="B95" s="16">
        <f t="shared" si="6"/>
        <v>51075</v>
      </c>
      <c r="C95" s="69" t="s">
        <v>3218</v>
      </c>
      <c r="D95" s="16" t="s">
        <v>3292</v>
      </c>
      <c r="E95" s="16" t="str">
        <f t="shared" si="5"/>
        <v>出售可获得158金币</v>
      </c>
      <c r="F95" s="16">
        <f t="shared" si="7"/>
        <v>158</v>
      </c>
      <c r="G95" s="16">
        <v>5</v>
      </c>
    </row>
    <row r="96" spans="2:7" x14ac:dyDescent="0.15">
      <c r="B96" s="16">
        <f t="shared" si="6"/>
        <v>51076</v>
      </c>
      <c r="C96" s="69" t="s">
        <v>3218</v>
      </c>
      <c r="D96" s="16" t="s">
        <v>3293</v>
      </c>
      <c r="E96" s="16" t="str">
        <f t="shared" si="5"/>
        <v>出售可获得160金币</v>
      </c>
      <c r="F96" s="16">
        <f t="shared" si="7"/>
        <v>160</v>
      </c>
      <c r="G96" s="16">
        <v>5</v>
      </c>
    </row>
    <row r="97" spans="2:7" x14ac:dyDescent="0.15">
      <c r="B97" s="16">
        <f t="shared" si="6"/>
        <v>51077</v>
      </c>
      <c r="C97" s="69" t="s">
        <v>3218</v>
      </c>
      <c r="D97" s="16" t="s">
        <v>3294</v>
      </c>
      <c r="E97" s="16" t="str">
        <f t="shared" si="5"/>
        <v>出售可获得162金币</v>
      </c>
      <c r="F97" s="16">
        <f t="shared" si="7"/>
        <v>162</v>
      </c>
      <c r="G97" s="16">
        <v>5</v>
      </c>
    </row>
    <row r="98" spans="2:7" x14ac:dyDescent="0.15">
      <c r="B98" s="16">
        <f t="shared" si="6"/>
        <v>51078</v>
      </c>
      <c r="C98" s="69" t="s">
        <v>3218</v>
      </c>
      <c r="D98" s="16" t="s">
        <v>3295</v>
      </c>
      <c r="E98" s="16" t="str">
        <f t="shared" si="5"/>
        <v>出售可获得164金币</v>
      </c>
      <c r="F98" s="16">
        <f t="shared" si="7"/>
        <v>164</v>
      </c>
      <c r="G98" s="16">
        <v>5</v>
      </c>
    </row>
    <row r="99" spans="2:7" x14ac:dyDescent="0.15">
      <c r="B99" s="16">
        <f t="shared" si="6"/>
        <v>51079</v>
      </c>
      <c r="C99" s="69" t="s">
        <v>3218</v>
      </c>
      <c r="D99" s="16" t="s">
        <v>3296</v>
      </c>
      <c r="E99" s="16" t="str">
        <f t="shared" si="5"/>
        <v>出售可获得166金币</v>
      </c>
      <c r="F99" s="16">
        <f t="shared" si="7"/>
        <v>166</v>
      </c>
      <c r="G99" s="16">
        <v>5</v>
      </c>
    </row>
    <row r="100" spans="2:7" x14ac:dyDescent="0.15">
      <c r="B100" s="16">
        <f t="shared" si="6"/>
        <v>51080</v>
      </c>
      <c r="C100" s="69" t="s">
        <v>3218</v>
      </c>
      <c r="D100" s="16" t="s">
        <v>3297</v>
      </c>
      <c r="E100" s="16" t="str">
        <f t="shared" si="5"/>
        <v>出售可获得168金币</v>
      </c>
      <c r="F100" s="16">
        <f t="shared" si="7"/>
        <v>168</v>
      </c>
      <c r="G100" s="16">
        <v>5</v>
      </c>
    </row>
    <row r="101" spans="2:7" x14ac:dyDescent="0.15">
      <c r="B101" s="16">
        <f t="shared" si="6"/>
        <v>51081</v>
      </c>
      <c r="C101" s="69" t="s">
        <v>3218</v>
      </c>
      <c r="D101" s="16" t="s">
        <v>3298</v>
      </c>
      <c r="E101" s="16" t="str">
        <f t="shared" si="5"/>
        <v>出售可获得170金币</v>
      </c>
      <c r="F101" s="16">
        <f t="shared" si="7"/>
        <v>170</v>
      </c>
      <c r="G101" s="16">
        <v>5</v>
      </c>
    </row>
    <row r="102" spans="2:7" x14ac:dyDescent="0.15">
      <c r="B102" s="16">
        <f t="shared" si="6"/>
        <v>51082</v>
      </c>
      <c r="C102" s="69" t="s">
        <v>3218</v>
      </c>
      <c r="D102" s="16" t="s">
        <v>3299</v>
      </c>
      <c r="E102" s="16" t="str">
        <f t="shared" si="5"/>
        <v>出售可获得172金币</v>
      </c>
      <c r="F102" s="16">
        <f t="shared" si="7"/>
        <v>172</v>
      </c>
      <c r="G102" s="16">
        <v>5</v>
      </c>
    </row>
    <row r="103" spans="2:7" x14ac:dyDescent="0.15">
      <c r="B103" s="16">
        <f t="shared" si="6"/>
        <v>51083</v>
      </c>
      <c r="C103" s="69" t="s">
        <v>3218</v>
      </c>
      <c r="D103" s="16" t="s">
        <v>3300</v>
      </c>
      <c r="E103" s="16" t="str">
        <f t="shared" si="5"/>
        <v>出售可获得174金币</v>
      </c>
      <c r="F103" s="16">
        <f t="shared" si="7"/>
        <v>174</v>
      </c>
      <c r="G103" s="16">
        <v>5</v>
      </c>
    </row>
    <row r="104" spans="2:7" x14ac:dyDescent="0.15">
      <c r="B104" s="16">
        <f t="shared" si="6"/>
        <v>51084</v>
      </c>
      <c r="C104" s="69" t="s">
        <v>3218</v>
      </c>
      <c r="D104" s="16" t="s">
        <v>3301</v>
      </c>
      <c r="E104" s="16" t="str">
        <f t="shared" si="5"/>
        <v>出售可获得176金币</v>
      </c>
      <c r="F104" s="16">
        <f t="shared" si="7"/>
        <v>176</v>
      </c>
      <c r="G104" s="16">
        <v>5</v>
      </c>
    </row>
    <row r="105" spans="2:7" x14ac:dyDescent="0.15">
      <c r="B105" s="16">
        <f t="shared" si="6"/>
        <v>51085</v>
      </c>
      <c r="C105" s="69" t="s">
        <v>3218</v>
      </c>
      <c r="D105" s="16" t="s">
        <v>3302</v>
      </c>
      <c r="E105" s="16" t="str">
        <f t="shared" si="5"/>
        <v>出售可获得178金币</v>
      </c>
      <c r="F105" s="16">
        <f t="shared" si="7"/>
        <v>178</v>
      </c>
      <c r="G105" s="16">
        <v>5</v>
      </c>
    </row>
    <row r="106" spans="2:7" x14ac:dyDescent="0.15">
      <c r="B106" s="16">
        <f t="shared" si="6"/>
        <v>51086</v>
      </c>
      <c r="C106" s="69" t="s">
        <v>3218</v>
      </c>
      <c r="D106" s="16" t="s">
        <v>3303</v>
      </c>
      <c r="E106" s="16" t="str">
        <f t="shared" si="5"/>
        <v>出售可获得180金币</v>
      </c>
      <c r="F106" s="16">
        <f t="shared" si="7"/>
        <v>180</v>
      </c>
      <c r="G106" s="16">
        <v>5</v>
      </c>
    </row>
    <row r="107" spans="2:7" x14ac:dyDescent="0.15">
      <c r="B107" s="16">
        <f t="shared" si="6"/>
        <v>51087</v>
      </c>
      <c r="C107" s="69" t="s">
        <v>3218</v>
      </c>
      <c r="D107" s="16" t="s">
        <v>3304</v>
      </c>
      <c r="E107" s="16" t="str">
        <f t="shared" si="5"/>
        <v>出售可获得182金币</v>
      </c>
      <c r="F107" s="16">
        <f t="shared" si="7"/>
        <v>182</v>
      </c>
      <c r="G107" s="16">
        <v>5</v>
      </c>
    </row>
    <row r="108" spans="2:7" x14ac:dyDescent="0.15">
      <c r="B108" s="16">
        <f t="shared" si="6"/>
        <v>51088</v>
      </c>
      <c r="C108" s="69" t="s">
        <v>3218</v>
      </c>
      <c r="D108" s="16" t="s">
        <v>3305</v>
      </c>
      <c r="E108" s="16" t="str">
        <f t="shared" si="5"/>
        <v>出售可获得184金币</v>
      </c>
      <c r="F108" s="16">
        <f t="shared" si="7"/>
        <v>184</v>
      </c>
      <c r="G108" s="16">
        <v>5</v>
      </c>
    </row>
    <row r="109" spans="2:7" x14ac:dyDescent="0.15">
      <c r="B109" s="16">
        <f t="shared" si="6"/>
        <v>51089</v>
      </c>
      <c r="C109" s="69" t="s">
        <v>3218</v>
      </c>
      <c r="D109" s="16" t="s">
        <v>3306</v>
      </c>
      <c r="E109" s="16" t="str">
        <f t="shared" si="5"/>
        <v>出售可获得186金币</v>
      </c>
      <c r="F109" s="16">
        <f t="shared" si="7"/>
        <v>186</v>
      </c>
      <c r="G109" s="16">
        <v>5</v>
      </c>
    </row>
    <row r="110" spans="2:7" x14ac:dyDescent="0.15">
      <c r="B110" s="16">
        <f t="shared" si="6"/>
        <v>51090</v>
      </c>
      <c r="C110" s="69" t="s">
        <v>3218</v>
      </c>
      <c r="D110" s="16" t="s">
        <v>3307</v>
      </c>
      <c r="E110" s="16" t="str">
        <f t="shared" si="5"/>
        <v>出售可获得188金币</v>
      </c>
      <c r="F110" s="16">
        <f t="shared" si="7"/>
        <v>188</v>
      </c>
      <c r="G110" s="16">
        <v>5</v>
      </c>
    </row>
    <row r="111" spans="2:7" x14ac:dyDescent="0.15">
      <c r="B111" s="16">
        <f t="shared" si="6"/>
        <v>51091</v>
      </c>
      <c r="C111" s="69" t="s">
        <v>3218</v>
      </c>
      <c r="D111" s="16" t="s">
        <v>3308</v>
      </c>
      <c r="E111" s="16" t="str">
        <f t="shared" si="5"/>
        <v>出售可获得190金币</v>
      </c>
      <c r="F111" s="16">
        <f t="shared" si="7"/>
        <v>190</v>
      </c>
      <c r="G111" s="16">
        <v>5</v>
      </c>
    </row>
    <row r="112" spans="2:7" x14ac:dyDescent="0.15">
      <c r="B112" s="16">
        <f t="shared" si="6"/>
        <v>51092</v>
      </c>
      <c r="C112" s="69" t="s">
        <v>3218</v>
      </c>
      <c r="D112" s="16" t="s">
        <v>3309</v>
      </c>
      <c r="E112" s="16" t="str">
        <f t="shared" si="5"/>
        <v>出售可获得192金币</v>
      </c>
      <c r="F112" s="16">
        <f t="shared" si="7"/>
        <v>192</v>
      </c>
      <c r="G112" s="16">
        <v>5</v>
      </c>
    </row>
    <row r="113" spans="2:7" x14ac:dyDescent="0.15">
      <c r="B113" s="16">
        <f t="shared" si="6"/>
        <v>51093</v>
      </c>
      <c r="C113" s="69" t="s">
        <v>3218</v>
      </c>
      <c r="D113" s="16" t="s">
        <v>3310</v>
      </c>
      <c r="E113" s="16" t="str">
        <f t="shared" si="5"/>
        <v>出售可获得194金币</v>
      </c>
      <c r="F113" s="16">
        <f t="shared" si="7"/>
        <v>194</v>
      </c>
      <c r="G113" s="16">
        <v>5</v>
      </c>
    </row>
    <row r="114" spans="2:7" x14ac:dyDescent="0.15">
      <c r="B114" s="16">
        <f t="shared" si="6"/>
        <v>51094</v>
      </c>
      <c r="C114" s="69" t="s">
        <v>3218</v>
      </c>
      <c r="D114" s="16" t="s">
        <v>3311</v>
      </c>
      <c r="E114" s="16" t="str">
        <f t="shared" si="5"/>
        <v>出售可获得196金币</v>
      </c>
      <c r="F114" s="16">
        <f t="shared" si="7"/>
        <v>196</v>
      </c>
      <c r="G114" s="16">
        <v>5</v>
      </c>
    </row>
    <row r="115" spans="2:7" x14ac:dyDescent="0.15">
      <c r="B115" s="16">
        <f t="shared" si="6"/>
        <v>51095</v>
      </c>
      <c r="C115" s="69" t="s">
        <v>3218</v>
      </c>
      <c r="D115" s="16" t="s">
        <v>3312</v>
      </c>
      <c r="E115" s="16" t="str">
        <f t="shared" si="5"/>
        <v>出售可获得198金币</v>
      </c>
      <c r="F115" s="16">
        <f t="shared" si="7"/>
        <v>198</v>
      </c>
      <c r="G115" s="16">
        <v>5</v>
      </c>
    </row>
    <row r="116" spans="2:7" x14ac:dyDescent="0.15">
      <c r="B116" s="16">
        <f t="shared" si="6"/>
        <v>51096</v>
      </c>
      <c r="C116" s="69" t="s">
        <v>3218</v>
      </c>
      <c r="D116" s="16" t="s">
        <v>3313</v>
      </c>
      <c r="E116" s="16" t="str">
        <f t="shared" si="5"/>
        <v>出售可获得200金币</v>
      </c>
      <c r="F116" s="16">
        <f t="shared" si="7"/>
        <v>200</v>
      </c>
      <c r="G116" s="16">
        <v>5</v>
      </c>
    </row>
    <row r="117" spans="2:7" x14ac:dyDescent="0.15">
      <c r="B117" s="16">
        <f t="shared" si="6"/>
        <v>51097</v>
      </c>
      <c r="C117" s="69" t="s">
        <v>3218</v>
      </c>
      <c r="D117" s="16" t="s">
        <v>3314</v>
      </c>
      <c r="E117" s="16" t="str">
        <f t="shared" si="5"/>
        <v>出售可获得202金币</v>
      </c>
      <c r="F117" s="16">
        <f t="shared" si="7"/>
        <v>202</v>
      </c>
      <c r="G117" s="16">
        <v>5</v>
      </c>
    </row>
    <row r="118" spans="2:7" x14ac:dyDescent="0.15">
      <c r="B118" s="16">
        <f>B117+1</f>
        <v>51098</v>
      </c>
      <c r="C118" s="69" t="s">
        <v>3218</v>
      </c>
      <c r="D118" s="16" t="s">
        <v>3315</v>
      </c>
      <c r="E118" s="16" t="str">
        <f t="shared" si="5"/>
        <v>出售可获得204金币</v>
      </c>
      <c r="F118" s="16">
        <f t="shared" si="7"/>
        <v>204</v>
      </c>
      <c r="G118" s="16">
        <v>5</v>
      </c>
    </row>
    <row r="119" spans="2:7" x14ac:dyDescent="0.15">
      <c r="B119" s="16">
        <f>B118+1</f>
        <v>51099</v>
      </c>
      <c r="C119" s="69" t="s">
        <v>3218</v>
      </c>
      <c r="D119" s="16" t="s">
        <v>3316</v>
      </c>
      <c r="E119" s="16" t="str">
        <f t="shared" si="5"/>
        <v>出售可获得206金币</v>
      </c>
      <c r="F119" s="16">
        <f t="shared" si="7"/>
        <v>206</v>
      </c>
      <c r="G119" s="16">
        <v>5</v>
      </c>
    </row>
    <row r="120" spans="2:7" x14ac:dyDescent="0.15">
      <c r="B120" s="16">
        <f>B119+1</f>
        <v>51100</v>
      </c>
      <c r="C120" s="69" t="s">
        <v>3218</v>
      </c>
      <c r="D120" s="16" t="s">
        <v>3317</v>
      </c>
      <c r="E120" s="16" t="str">
        <f t="shared" si="5"/>
        <v>出售可获得208金币</v>
      </c>
      <c r="F120" s="16">
        <f t="shared" si="7"/>
        <v>208</v>
      </c>
      <c r="G120" s="16">
        <v>5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2:R101"/>
  <sheetViews>
    <sheetView topLeftCell="B67" workbookViewId="0">
      <selection activeCell="K87" sqref="K87"/>
    </sheetView>
  </sheetViews>
  <sheetFormatPr defaultRowHeight="12.75" x14ac:dyDescent="0.15"/>
  <cols>
    <col min="1" max="4" width="9" style="16"/>
    <col min="5" max="5" width="14" style="16" customWidth="1"/>
    <col min="6" max="8" width="10.625" style="16" customWidth="1"/>
    <col min="9" max="12" width="9" style="16"/>
    <col min="13" max="14" width="16.375" style="16" customWidth="1"/>
    <col min="15" max="16384" width="9" style="16"/>
  </cols>
  <sheetData>
    <row r="2" spans="2:18" s="147" customFormat="1" x14ac:dyDescent="0.15">
      <c r="B2" s="87" t="s">
        <v>3335</v>
      </c>
      <c r="C2" s="87" t="s">
        <v>3336</v>
      </c>
      <c r="D2" s="88" t="s">
        <v>3491</v>
      </c>
      <c r="E2" s="88" t="s">
        <v>3337</v>
      </c>
      <c r="F2" s="88" t="s">
        <v>3339</v>
      </c>
      <c r="G2" s="88" t="s">
        <v>3344</v>
      </c>
      <c r="H2" s="88" t="s">
        <v>3345</v>
      </c>
      <c r="I2" s="88" t="s">
        <v>3340</v>
      </c>
      <c r="J2" s="88" t="s">
        <v>3341</v>
      </c>
      <c r="K2" s="88" t="s">
        <v>3342</v>
      </c>
      <c r="L2" s="88" t="s">
        <v>3343</v>
      </c>
      <c r="M2" s="88" t="s">
        <v>3338</v>
      </c>
      <c r="N2" s="88" t="s">
        <v>3495</v>
      </c>
      <c r="O2" s="88" t="s">
        <v>3346</v>
      </c>
    </row>
    <row r="3" spans="2:18" x14ac:dyDescent="0.15">
      <c r="B3" s="23">
        <v>1</v>
      </c>
      <c r="C3" s="23">
        <v>20</v>
      </c>
      <c r="D3" s="23">
        <v>5</v>
      </c>
      <c r="E3" s="23">
        <v>7</v>
      </c>
      <c r="F3" s="23">
        <v>5</v>
      </c>
      <c r="G3" s="23">
        <v>1</v>
      </c>
      <c r="H3" s="23">
        <v>1</v>
      </c>
      <c r="I3" s="23">
        <f ca="1">ROUND(ROUND(C3/E3,0)*[2]掉落!$V3*3+[2]掉落!$W3*3,0)</f>
        <v>834</v>
      </c>
      <c r="J3" s="23">
        <f>[3]植物!$W5*G3*3</f>
        <v>60</v>
      </c>
      <c r="K3" s="23">
        <f>[3]植物!$W$5*H3*3</f>
        <v>60</v>
      </c>
      <c r="L3" s="23">
        <f ca="1">I3+J3*D3+K3*D3</f>
        <v>1434</v>
      </c>
      <c r="M3" s="23">
        <f ca="1">L3*0.5*30/10</f>
        <v>2151</v>
      </c>
      <c r="N3" s="23">
        <v>1600</v>
      </c>
      <c r="O3" s="23">
        <f>N3/N$3</f>
        <v>1</v>
      </c>
    </row>
    <row r="4" spans="2:18" x14ac:dyDescent="0.15">
      <c r="B4" s="23">
        <v>2</v>
      </c>
      <c r="C4" s="23">
        <v>20</v>
      </c>
      <c r="D4" s="23">
        <v>5</v>
      </c>
      <c r="E4" s="23">
        <v>7</v>
      </c>
      <c r="F4" s="23">
        <v>5</v>
      </c>
      <c r="G4" s="23">
        <v>1</v>
      </c>
      <c r="H4" s="23">
        <v>1</v>
      </c>
      <c r="I4" s="23">
        <f ca="1">ROUND(ROUND(C4/E4,0)*[2]掉落!$V4*3+[2]掉落!$W4*3,0)</f>
        <v>849</v>
      </c>
      <c r="J4" s="23">
        <f>[3]植物!$W6*G4*3</f>
        <v>60</v>
      </c>
      <c r="K4" s="23">
        <f>[3]植物!$W$5*H4*3</f>
        <v>60</v>
      </c>
      <c r="L4" s="23">
        <f t="shared" ref="L4:L67" ca="1" si="0">I4+J4*D4+K4*D4</f>
        <v>1449</v>
      </c>
      <c r="M4" s="23">
        <f t="shared" ref="M4:M67" ca="1" si="1">L4*0.5*30/10</f>
        <v>2173.5</v>
      </c>
      <c r="N4" s="23">
        <f>N3+70</f>
        <v>1670</v>
      </c>
      <c r="O4" s="23">
        <f t="shared" ref="O4:O67" si="2">N4/N$3</f>
        <v>1.04375</v>
      </c>
      <c r="R4" s="16">
        <f>ROUND([3]boss!$G2,0)</f>
        <v>10017</v>
      </c>
    </row>
    <row r="5" spans="2:18" x14ac:dyDescent="0.15">
      <c r="B5" s="23">
        <v>3</v>
      </c>
      <c r="C5" s="23">
        <v>20</v>
      </c>
      <c r="D5" s="23">
        <v>5</v>
      </c>
      <c r="E5" s="23">
        <v>7</v>
      </c>
      <c r="F5" s="23">
        <v>5</v>
      </c>
      <c r="G5" s="23">
        <v>1</v>
      </c>
      <c r="H5" s="23">
        <v>1</v>
      </c>
      <c r="I5" s="23">
        <f ca="1">ROUND(ROUND(C5/E5,0)*[2]掉落!$V5*3+[2]掉落!$W5*3,0)</f>
        <v>849</v>
      </c>
      <c r="J5" s="23">
        <f>[3]植物!$W7*G5*3</f>
        <v>60</v>
      </c>
      <c r="K5" s="23">
        <f>[3]植物!$W$5*H5*3</f>
        <v>60</v>
      </c>
      <c r="L5" s="23">
        <f t="shared" ca="1" si="0"/>
        <v>1449</v>
      </c>
      <c r="M5" s="23">
        <f t="shared" ca="1" si="1"/>
        <v>2173.5</v>
      </c>
      <c r="N5" s="23">
        <f t="shared" ref="N5:N68" si="3">N4+70</f>
        <v>1740</v>
      </c>
      <c r="O5" s="23">
        <f t="shared" si="2"/>
        <v>1.0874999999999999</v>
      </c>
      <c r="Q5" s="16">
        <f>[3]enemy!$I2</f>
        <v>23</v>
      </c>
    </row>
    <row r="6" spans="2:18" x14ac:dyDescent="0.15">
      <c r="B6" s="23">
        <v>4</v>
      </c>
      <c r="C6" s="23">
        <v>20</v>
      </c>
      <c r="D6" s="23">
        <v>5</v>
      </c>
      <c r="E6" s="23">
        <v>7</v>
      </c>
      <c r="F6" s="23">
        <v>5</v>
      </c>
      <c r="G6" s="23">
        <v>1</v>
      </c>
      <c r="H6" s="23">
        <v>1</v>
      </c>
      <c r="I6" s="23">
        <f ca="1">ROUND(ROUND(C6/E6,0)*[2]掉落!$V6*3+[2]掉落!$W6*3,0)</f>
        <v>864</v>
      </c>
      <c r="J6" s="23">
        <f>[3]植物!$W8*G6*3</f>
        <v>60</v>
      </c>
      <c r="K6" s="23">
        <f>[3]植物!$W$5*H6*3</f>
        <v>60</v>
      </c>
      <c r="L6" s="23">
        <f t="shared" ca="1" si="0"/>
        <v>1464</v>
      </c>
      <c r="M6" s="23">
        <f t="shared" ca="1" si="1"/>
        <v>2196</v>
      </c>
      <c r="N6" s="23">
        <f t="shared" si="3"/>
        <v>1810</v>
      </c>
      <c r="O6" s="23">
        <f t="shared" si="2"/>
        <v>1.1312500000000001</v>
      </c>
      <c r="Q6" s="16">
        <f>[3]enemy!$I3</f>
        <v>24</v>
      </c>
    </row>
    <row r="7" spans="2:18" x14ac:dyDescent="0.15">
      <c r="B7" s="23">
        <v>5</v>
      </c>
      <c r="C7" s="23">
        <v>20</v>
      </c>
      <c r="D7" s="23">
        <v>5</v>
      </c>
      <c r="E7" s="23">
        <v>7</v>
      </c>
      <c r="F7" s="23">
        <v>5</v>
      </c>
      <c r="G7" s="23">
        <v>1</v>
      </c>
      <c r="H7" s="23">
        <v>1</v>
      </c>
      <c r="I7" s="23">
        <f ca="1">ROUND(ROUND(C7/E7,0)*[2]掉落!$V7*3+[2]掉落!$W7*3,0)</f>
        <v>941</v>
      </c>
      <c r="J7" s="23">
        <f>[3]植物!$W9*G7*3</f>
        <v>60</v>
      </c>
      <c r="K7" s="23">
        <f>[3]植物!$W$5*H7*3</f>
        <v>60</v>
      </c>
      <c r="L7" s="23">
        <f t="shared" ca="1" si="0"/>
        <v>1541</v>
      </c>
      <c r="M7" s="23">
        <f t="shared" ca="1" si="1"/>
        <v>2311.5</v>
      </c>
      <c r="N7" s="23">
        <f t="shared" si="3"/>
        <v>1880</v>
      </c>
      <c r="O7" s="23">
        <f t="shared" si="2"/>
        <v>1.175</v>
      </c>
      <c r="Q7" s="16">
        <f>[3]enemy!$I4</f>
        <v>25</v>
      </c>
    </row>
    <row r="8" spans="2:18" x14ac:dyDescent="0.15">
      <c r="B8" s="23">
        <v>6</v>
      </c>
      <c r="C8" s="23">
        <v>20</v>
      </c>
      <c r="D8" s="23">
        <v>5</v>
      </c>
      <c r="E8" s="23">
        <v>7</v>
      </c>
      <c r="F8" s="23">
        <v>5</v>
      </c>
      <c r="G8" s="23">
        <v>1</v>
      </c>
      <c r="H8" s="23">
        <v>1</v>
      </c>
      <c r="I8" s="23">
        <f ca="1">ROUND(ROUND(C8/E8,0)*[2]掉落!$V8*3+[2]掉落!$W8*3,0)</f>
        <v>848</v>
      </c>
      <c r="J8" s="23">
        <f>[3]植物!$W10*G8*3</f>
        <v>60</v>
      </c>
      <c r="K8" s="23">
        <f>[3]植物!$W$5*H8*3</f>
        <v>60</v>
      </c>
      <c r="L8" s="23">
        <f t="shared" ca="1" si="0"/>
        <v>1448</v>
      </c>
      <c r="M8" s="23">
        <f t="shared" ca="1" si="1"/>
        <v>2172</v>
      </c>
      <c r="N8" s="23">
        <f t="shared" si="3"/>
        <v>1950</v>
      </c>
      <c r="O8" s="23">
        <f t="shared" si="2"/>
        <v>1.21875</v>
      </c>
      <c r="Q8" s="16">
        <f>[3]enemy!$I5</f>
        <v>24</v>
      </c>
    </row>
    <row r="9" spans="2:18" x14ac:dyDescent="0.15">
      <c r="B9" s="23">
        <v>7</v>
      </c>
      <c r="C9" s="23">
        <v>20</v>
      </c>
      <c r="D9" s="23">
        <v>5</v>
      </c>
      <c r="E9" s="23">
        <v>7</v>
      </c>
      <c r="F9" s="23">
        <v>5</v>
      </c>
      <c r="G9" s="23">
        <v>1</v>
      </c>
      <c r="H9" s="23">
        <v>1</v>
      </c>
      <c r="I9" s="23">
        <f ca="1">ROUND(ROUND(C9/E9,0)*[2]掉落!$V9*3+[2]掉落!$W9*3,0)</f>
        <v>899</v>
      </c>
      <c r="J9" s="23">
        <f>[3]植物!$W11*G9*3</f>
        <v>60</v>
      </c>
      <c r="K9" s="23">
        <f>[3]植物!$W$5*H9*3</f>
        <v>60</v>
      </c>
      <c r="L9" s="23">
        <f t="shared" ca="1" si="0"/>
        <v>1499</v>
      </c>
      <c r="M9" s="23">
        <f t="shared" ca="1" si="1"/>
        <v>2248.5</v>
      </c>
      <c r="N9" s="23">
        <f t="shared" si="3"/>
        <v>2020</v>
      </c>
      <c r="O9" s="23">
        <f t="shared" si="2"/>
        <v>1.2625</v>
      </c>
      <c r="Q9" s="16">
        <f>[3]enemy!$I6</f>
        <v>35</v>
      </c>
    </row>
    <row r="10" spans="2:18" x14ac:dyDescent="0.15">
      <c r="B10" s="23">
        <v>8</v>
      </c>
      <c r="C10" s="23">
        <v>20</v>
      </c>
      <c r="D10" s="23">
        <v>5</v>
      </c>
      <c r="E10" s="23">
        <v>7</v>
      </c>
      <c r="F10" s="23">
        <v>5</v>
      </c>
      <c r="G10" s="23">
        <v>1</v>
      </c>
      <c r="H10" s="23">
        <v>1</v>
      </c>
      <c r="I10" s="23">
        <f ca="1">ROUND(ROUND(C10/E10,0)*[2]掉落!$V10*3+[2]掉落!$W10*3,0)</f>
        <v>905</v>
      </c>
      <c r="J10" s="23">
        <f>[3]植物!$W12*G10*3</f>
        <v>60</v>
      </c>
      <c r="K10" s="23">
        <f>[3]植物!$W$5*H10*3</f>
        <v>60</v>
      </c>
      <c r="L10" s="23">
        <f t="shared" ca="1" si="0"/>
        <v>1505</v>
      </c>
      <c r="M10" s="23">
        <f t="shared" ca="1" si="1"/>
        <v>2257.5</v>
      </c>
      <c r="N10" s="23">
        <f t="shared" si="3"/>
        <v>2090</v>
      </c>
      <c r="O10" s="23">
        <f t="shared" si="2"/>
        <v>1.3062499999999999</v>
      </c>
      <c r="Q10" s="16">
        <f>[3]enemy!$I7</f>
        <v>27</v>
      </c>
    </row>
    <row r="11" spans="2:18" x14ac:dyDescent="0.15">
      <c r="B11" s="23">
        <v>9</v>
      </c>
      <c r="C11" s="23">
        <v>20</v>
      </c>
      <c r="D11" s="23">
        <v>5</v>
      </c>
      <c r="E11" s="23">
        <v>7</v>
      </c>
      <c r="F11" s="23">
        <v>5</v>
      </c>
      <c r="G11" s="23">
        <v>1</v>
      </c>
      <c r="H11" s="23">
        <v>1</v>
      </c>
      <c r="I11" s="23">
        <f ca="1">ROUND(ROUND(C11/E11,0)*[2]掉落!$V11*3+[2]掉落!$W11*3,0)</f>
        <v>897</v>
      </c>
      <c r="J11" s="23">
        <f>[3]植物!$W13*G11*3</f>
        <v>150</v>
      </c>
      <c r="K11" s="23">
        <f>[3]植物!$W$5*H11*3</f>
        <v>60</v>
      </c>
      <c r="L11" s="23">
        <f t="shared" ca="1" si="0"/>
        <v>1947</v>
      </c>
      <c r="M11" s="23">
        <f t="shared" ca="1" si="1"/>
        <v>2920.5</v>
      </c>
      <c r="N11" s="23">
        <f t="shared" si="3"/>
        <v>2160</v>
      </c>
      <c r="O11" s="23">
        <f t="shared" si="2"/>
        <v>1.35</v>
      </c>
      <c r="Q11" s="16">
        <f>[3]enemy!$I8</f>
        <v>27</v>
      </c>
    </row>
    <row r="12" spans="2:18" x14ac:dyDescent="0.15">
      <c r="B12" s="23">
        <v>10</v>
      </c>
      <c r="C12" s="23">
        <v>20</v>
      </c>
      <c r="D12" s="23">
        <v>5</v>
      </c>
      <c r="E12" s="23">
        <v>7</v>
      </c>
      <c r="F12" s="23">
        <v>5</v>
      </c>
      <c r="G12" s="23">
        <v>1</v>
      </c>
      <c r="H12" s="23">
        <v>1</v>
      </c>
      <c r="I12" s="23">
        <f ca="1">ROUND(ROUND(C12/E12,0)*[2]掉落!$V12*3+[2]掉落!$W12*3,0)</f>
        <v>906</v>
      </c>
      <c r="J12" s="23">
        <f>[3]植物!$W14*G12*3</f>
        <v>150</v>
      </c>
      <c r="K12" s="23">
        <f>[3]植物!$W$5*H12*3</f>
        <v>60</v>
      </c>
      <c r="L12" s="23">
        <f t="shared" ca="1" si="0"/>
        <v>1956</v>
      </c>
      <c r="M12" s="23">
        <f t="shared" ca="1" si="1"/>
        <v>2934</v>
      </c>
      <c r="N12" s="23">
        <f t="shared" si="3"/>
        <v>2230</v>
      </c>
      <c r="O12" s="23">
        <f t="shared" si="2"/>
        <v>1.39375</v>
      </c>
      <c r="Q12" s="16">
        <f>[3]enemy!$I9</f>
        <v>28</v>
      </c>
    </row>
    <row r="13" spans="2:18" x14ac:dyDescent="0.15">
      <c r="B13" s="23">
        <v>11</v>
      </c>
      <c r="C13" s="23">
        <v>20</v>
      </c>
      <c r="D13" s="23">
        <v>5</v>
      </c>
      <c r="E13" s="23">
        <v>7</v>
      </c>
      <c r="F13" s="23">
        <v>5</v>
      </c>
      <c r="G13" s="23">
        <v>1</v>
      </c>
      <c r="H13" s="23">
        <v>1</v>
      </c>
      <c r="I13" s="23">
        <f ca="1">ROUND(ROUND(C13/E13,0)*[2]掉落!$V13*3+[2]掉落!$W13*3,0)</f>
        <v>957</v>
      </c>
      <c r="J13" s="23">
        <f>[3]植物!$W15*G13*3</f>
        <v>120</v>
      </c>
      <c r="K13" s="23">
        <f>[3]植物!$W$5*H13*3</f>
        <v>60</v>
      </c>
      <c r="L13" s="23">
        <f t="shared" ca="1" si="0"/>
        <v>1857</v>
      </c>
      <c r="M13" s="23">
        <f t="shared" ca="1" si="1"/>
        <v>2785.5</v>
      </c>
      <c r="N13" s="23">
        <f t="shared" si="3"/>
        <v>2300</v>
      </c>
      <c r="O13" s="23">
        <f t="shared" si="2"/>
        <v>1.4375</v>
      </c>
      <c r="Q13" s="16">
        <f>[3]enemy!$I10</f>
        <v>33</v>
      </c>
    </row>
    <row r="14" spans="2:18" x14ac:dyDescent="0.15">
      <c r="B14" s="23">
        <v>12</v>
      </c>
      <c r="C14" s="23">
        <v>20</v>
      </c>
      <c r="D14" s="23">
        <v>5</v>
      </c>
      <c r="E14" s="23">
        <v>7</v>
      </c>
      <c r="F14" s="23">
        <v>5</v>
      </c>
      <c r="G14" s="23">
        <v>1</v>
      </c>
      <c r="H14" s="23">
        <v>1</v>
      </c>
      <c r="I14" s="23">
        <f ca="1">ROUND(ROUND(C14/E14,0)*[2]掉落!$V14*3+[2]掉落!$W14*3,0)</f>
        <v>1152</v>
      </c>
      <c r="J14" s="23">
        <f>[3]植物!$W16*G14*3</f>
        <v>60</v>
      </c>
      <c r="K14" s="23">
        <f>[3]植物!$W$5*H14*3</f>
        <v>60</v>
      </c>
      <c r="L14" s="23">
        <f t="shared" ca="1" si="0"/>
        <v>1752</v>
      </c>
      <c r="M14" s="23">
        <f t="shared" ca="1" si="1"/>
        <v>2628</v>
      </c>
      <c r="N14" s="23">
        <f t="shared" si="3"/>
        <v>2370</v>
      </c>
      <c r="O14" s="23">
        <f t="shared" si="2"/>
        <v>1.48125</v>
      </c>
      <c r="Q14" s="16">
        <f>[3]enemy!$I11</f>
        <v>35</v>
      </c>
    </row>
    <row r="15" spans="2:18" x14ac:dyDescent="0.15">
      <c r="B15" s="23">
        <v>13</v>
      </c>
      <c r="C15" s="23">
        <v>20</v>
      </c>
      <c r="D15" s="23">
        <v>5</v>
      </c>
      <c r="E15" s="23">
        <v>7</v>
      </c>
      <c r="F15" s="23">
        <v>5</v>
      </c>
      <c r="G15" s="23">
        <v>1</v>
      </c>
      <c r="H15" s="23">
        <v>1</v>
      </c>
      <c r="I15" s="23">
        <f ca="1">ROUND(ROUND(C15/E15,0)*[2]掉落!$V15*3+[2]掉落!$W15*3,0)</f>
        <v>958</v>
      </c>
      <c r="J15" s="23">
        <f>[3]植物!$W17*G15*3</f>
        <v>150</v>
      </c>
      <c r="K15" s="23">
        <f>[3]植物!$W$5*H15*3</f>
        <v>60</v>
      </c>
      <c r="L15" s="23">
        <f t="shared" ca="1" si="0"/>
        <v>2008</v>
      </c>
      <c r="M15" s="23">
        <f t="shared" ca="1" si="1"/>
        <v>3012</v>
      </c>
      <c r="N15" s="23">
        <f t="shared" si="3"/>
        <v>2440</v>
      </c>
      <c r="O15" s="23">
        <f t="shared" si="2"/>
        <v>1.5249999999999999</v>
      </c>
      <c r="Q15" s="16">
        <f>[3]enemy!$I12</f>
        <v>38</v>
      </c>
    </row>
    <row r="16" spans="2:18" x14ac:dyDescent="0.15">
      <c r="B16" s="23">
        <v>14</v>
      </c>
      <c r="C16" s="23">
        <v>20</v>
      </c>
      <c r="D16" s="23">
        <v>5</v>
      </c>
      <c r="E16" s="23">
        <v>7</v>
      </c>
      <c r="F16" s="23">
        <v>5</v>
      </c>
      <c r="G16" s="23">
        <v>1</v>
      </c>
      <c r="H16" s="23">
        <v>1</v>
      </c>
      <c r="I16" s="23">
        <f ca="1">ROUND(ROUND(C16/E16,0)*[2]掉落!$V16*3+[2]掉落!$W16*3,0)</f>
        <v>995</v>
      </c>
      <c r="J16" s="23">
        <f>[3]植物!$W18*G16*3</f>
        <v>180</v>
      </c>
      <c r="K16" s="23">
        <f>[3]植物!$W$5*H16*3</f>
        <v>60</v>
      </c>
      <c r="L16" s="23">
        <f t="shared" ca="1" si="0"/>
        <v>2195</v>
      </c>
      <c r="M16" s="23">
        <f t="shared" ca="1" si="1"/>
        <v>3292.5</v>
      </c>
      <c r="N16" s="23">
        <f t="shared" si="3"/>
        <v>2510</v>
      </c>
      <c r="O16" s="23">
        <f t="shared" si="2"/>
        <v>1.5687500000000001</v>
      </c>
      <c r="Q16" s="16">
        <f>[3]enemy!$I13</f>
        <v>38</v>
      </c>
    </row>
    <row r="17" spans="2:17" x14ac:dyDescent="0.15">
      <c r="B17" s="23">
        <v>15</v>
      </c>
      <c r="C17" s="23">
        <v>20</v>
      </c>
      <c r="D17" s="23">
        <v>5</v>
      </c>
      <c r="E17" s="23">
        <v>7</v>
      </c>
      <c r="F17" s="23">
        <v>5</v>
      </c>
      <c r="G17" s="23">
        <v>1</v>
      </c>
      <c r="H17" s="23">
        <v>1</v>
      </c>
      <c r="I17" s="23">
        <f ca="1">ROUND(ROUND(C17/E17,0)*[2]掉落!$V17*3+[2]掉落!$W17*3,0)</f>
        <v>1177</v>
      </c>
      <c r="J17" s="23">
        <f>[3]植物!$W19*G17*3</f>
        <v>150</v>
      </c>
      <c r="K17" s="23">
        <f>[3]植物!$W$5*H17*3</f>
        <v>60</v>
      </c>
      <c r="L17" s="23">
        <f t="shared" ca="1" si="0"/>
        <v>2227</v>
      </c>
      <c r="M17" s="23">
        <f t="shared" ca="1" si="1"/>
        <v>3340.5</v>
      </c>
      <c r="N17" s="23">
        <f t="shared" si="3"/>
        <v>2580</v>
      </c>
      <c r="O17" s="23">
        <f t="shared" si="2"/>
        <v>1.6125</v>
      </c>
      <c r="Q17" s="16">
        <f>[3]enemy!$I14</f>
        <v>37</v>
      </c>
    </row>
    <row r="18" spans="2:17" x14ac:dyDescent="0.15">
      <c r="B18" s="23">
        <v>16</v>
      </c>
      <c r="C18" s="23">
        <v>20</v>
      </c>
      <c r="D18" s="23">
        <v>5</v>
      </c>
      <c r="E18" s="23">
        <v>7</v>
      </c>
      <c r="F18" s="23">
        <v>5</v>
      </c>
      <c r="G18" s="23">
        <v>1</v>
      </c>
      <c r="H18" s="23">
        <v>1</v>
      </c>
      <c r="I18" s="23">
        <f ca="1">ROUND(ROUND(C18/E18,0)*[2]掉落!$V18*3+[2]掉落!$W18*3,0)</f>
        <v>1140</v>
      </c>
      <c r="J18" s="23">
        <f>[3]植物!$W20*G18*3</f>
        <v>150</v>
      </c>
      <c r="K18" s="23">
        <f>[3]植物!$W$5*H18*3</f>
        <v>60</v>
      </c>
      <c r="L18" s="23">
        <f t="shared" ca="1" si="0"/>
        <v>2190</v>
      </c>
      <c r="M18" s="23">
        <f t="shared" ca="1" si="1"/>
        <v>3285</v>
      </c>
      <c r="N18" s="23">
        <f t="shared" si="3"/>
        <v>2650</v>
      </c>
      <c r="O18" s="23">
        <f t="shared" si="2"/>
        <v>1.65625</v>
      </c>
      <c r="Q18" s="16">
        <f>[3]enemy!$I15</f>
        <v>37</v>
      </c>
    </row>
    <row r="19" spans="2:17" x14ac:dyDescent="0.15">
      <c r="B19" s="23">
        <v>17</v>
      </c>
      <c r="C19" s="23">
        <v>20</v>
      </c>
      <c r="D19" s="23">
        <v>5</v>
      </c>
      <c r="E19" s="23">
        <v>7</v>
      </c>
      <c r="F19" s="23">
        <v>5</v>
      </c>
      <c r="G19" s="23">
        <v>1</v>
      </c>
      <c r="H19" s="23">
        <v>1</v>
      </c>
      <c r="I19" s="23">
        <f ca="1">ROUND(ROUND(C19/E19,0)*[2]掉落!$V19*3+[2]掉落!$W19*3,0)</f>
        <v>1197</v>
      </c>
      <c r="J19" s="23">
        <f>[3]植物!$W21*G19*3</f>
        <v>120</v>
      </c>
      <c r="K19" s="23">
        <f>[3]植物!$W$5*H19*3</f>
        <v>60</v>
      </c>
      <c r="L19" s="23">
        <f t="shared" ca="1" si="0"/>
        <v>2097</v>
      </c>
      <c r="M19" s="23">
        <f t="shared" ca="1" si="1"/>
        <v>3145.5</v>
      </c>
      <c r="N19" s="23">
        <f t="shared" si="3"/>
        <v>2720</v>
      </c>
      <c r="O19" s="23">
        <f t="shared" si="2"/>
        <v>1.7</v>
      </c>
      <c r="Q19" s="16">
        <f>[3]enemy!$I16</f>
        <v>39</v>
      </c>
    </row>
    <row r="20" spans="2:17" x14ac:dyDescent="0.15">
      <c r="B20" s="23">
        <v>18</v>
      </c>
      <c r="C20" s="23">
        <v>20</v>
      </c>
      <c r="D20" s="23">
        <v>5</v>
      </c>
      <c r="E20" s="23">
        <v>7</v>
      </c>
      <c r="F20" s="23">
        <v>5</v>
      </c>
      <c r="G20" s="23">
        <v>1</v>
      </c>
      <c r="H20" s="23">
        <v>1</v>
      </c>
      <c r="I20" s="23">
        <f ca="1">ROUND(ROUND(C20/E20,0)*[2]掉落!$V20*3+[2]掉落!$W20*3,0)</f>
        <v>1039</v>
      </c>
      <c r="J20" s="23">
        <f>[3]植物!$W22*G20*3</f>
        <v>120</v>
      </c>
      <c r="K20" s="23">
        <f>[3]植物!$W$5*H20*3</f>
        <v>60</v>
      </c>
      <c r="L20" s="23">
        <f t="shared" ca="1" si="0"/>
        <v>1939</v>
      </c>
      <c r="M20" s="23">
        <f t="shared" ca="1" si="1"/>
        <v>2908.5</v>
      </c>
      <c r="N20" s="23">
        <f t="shared" si="3"/>
        <v>2790</v>
      </c>
      <c r="O20" s="23">
        <f t="shared" si="2"/>
        <v>1.7437499999999999</v>
      </c>
      <c r="Q20" s="16">
        <f>[3]enemy!$I17</f>
        <v>43</v>
      </c>
    </row>
    <row r="21" spans="2:17" x14ac:dyDescent="0.15">
      <c r="B21" s="23">
        <v>19</v>
      </c>
      <c r="C21" s="23">
        <v>20</v>
      </c>
      <c r="D21" s="23">
        <v>5</v>
      </c>
      <c r="E21" s="23">
        <v>7</v>
      </c>
      <c r="F21" s="23">
        <v>5</v>
      </c>
      <c r="G21" s="23">
        <v>1</v>
      </c>
      <c r="H21" s="23">
        <v>1</v>
      </c>
      <c r="I21" s="23">
        <f ca="1">ROUND(ROUND(C21/E21,0)*[2]掉落!$V21*3+[2]掉落!$W21*3,0)</f>
        <v>1194</v>
      </c>
      <c r="J21" s="23">
        <f>[3]植物!$W23*G21*3</f>
        <v>300</v>
      </c>
      <c r="K21" s="23">
        <f>[3]植物!$W$5*H21*3</f>
        <v>60</v>
      </c>
      <c r="L21" s="23">
        <f t="shared" ca="1" si="0"/>
        <v>2994</v>
      </c>
      <c r="M21" s="23">
        <f t="shared" ca="1" si="1"/>
        <v>4491</v>
      </c>
      <c r="N21" s="23">
        <f t="shared" si="3"/>
        <v>2860</v>
      </c>
      <c r="O21" s="23">
        <f t="shared" si="2"/>
        <v>1.7875000000000001</v>
      </c>
      <c r="Q21" s="16">
        <f>[3]enemy!$I18</f>
        <v>44</v>
      </c>
    </row>
    <row r="22" spans="2:17" x14ac:dyDescent="0.15">
      <c r="B22" s="23">
        <v>20</v>
      </c>
      <c r="C22" s="23">
        <v>20</v>
      </c>
      <c r="D22" s="23">
        <v>5</v>
      </c>
      <c r="E22" s="23">
        <v>7</v>
      </c>
      <c r="F22" s="23">
        <v>5</v>
      </c>
      <c r="G22" s="23">
        <v>1</v>
      </c>
      <c r="H22" s="23">
        <v>1</v>
      </c>
      <c r="I22" s="23">
        <f ca="1">ROUND(ROUND(C22/E22,0)*[2]掉落!$V22*3+[2]掉落!$W22*3,0)</f>
        <v>1016</v>
      </c>
      <c r="J22" s="23">
        <f>[3]植物!$W24*G22*3</f>
        <v>150</v>
      </c>
      <c r="K22" s="23">
        <f>[3]植物!$W$5*H22*3</f>
        <v>60</v>
      </c>
      <c r="L22" s="23">
        <f t="shared" ca="1" si="0"/>
        <v>2066</v>
      </c>
      <c r="M22" s="23">
        <f t="shared" ca="1" si="1"/>
        <v>3099</v>
      </c>
      <c r="N22" s="23">
        <f t="shared" si="3"/>
        <v>2930</v>
      </c>
      <c r="O22" s="23">
        <f t="shared" si="2"/>
        <v>1.83125</v>
      </c>
      <c r="Q22" s="16">
        <f>[3]enemy!$I19</f>
        <v>42</v>
      </c>
    </row>
    <row r="23" spans="2:17" x14ac:dyDescent="0.15">
      <c r="B23" s="23">
        <v>21</v>
      </c>
      <c r="C23" s="23">
        <v>20</v>
      </c>
      <c r="D23" s="23">
        <v>5</v>
      </c>
      <c r="E23" s="23">
        <v>7</v>
      </c>
      <c r="F23" s="23">
        <v>5</v>
      </c>
      <c r="G23" s="23">
        <v>1</v>
      </c>
      <c r="H23" s="23">
        <v>1</v>
      </c>
      <c r="I23" s="23">
        <f ca="1">ROUND(ROUND(C23/E23,0)*[2]掉落!$V23*3+[2]掉落!$W23*3,0)</f>
        <v>1042</v>
      </c>
      <c r="J23" s="23">
        <f>[3]植物!$W25*G23*3</f>
        <v>150</v>
      </c>
      <c r="K23" s="23">
        <f>[3]植物!$W$5*H23*3</f>
        <v>60</v>
      </c>
      <c r="L23" s="23">
        <f t="shared" ca="1" si="0"/>
        <v>2092</v>
      </c>
      <c r="M23" s="23">
        <f t="shared" ca="1" si="1"/>
        <v>3138</v>
      </c>
      <c r="N23" s="23">
        <f t="shared" si="3"/>
        <v>3000</v>
      </c>
      <c r="O23" s="23">
        <f t="shared" si="2"/>
        <v>1.875</v>
      </c>
      <c r="Q23" s="16">
        <f>[3]enemy!$I20</f>
        <v>46</v>
      </c>
    </row>
    <row r="24" spans="2:17" x14ac:dyDescent="0.15">
      <c r="B24" s="23">
        <v>22</v>
      </c>
      <c r="C24" s="23">
        <v>20</v>
      </c>
      <c r="D24" s="23">
        <v>5</v>
      </c>
      <c r="E24" s="23">
        <v>7</v>
      </c>
      <c r="F24" s="23">
        <v>5</v>
      </c>
      <c r="G24" s="23">
        <v>1</v>
      </c>
      <c r="H24" s="23">
        <v>1</v>
      </c>
      <c r="I24" s="23">
        <f ca="1">ROUND(ROUND(C24/E24,0)*[2]掉落!$V24*3+[2]掉落!$W24*3,0)</f>
        <v>1030</v>
      </c>
      <c r="J24" s="23">
        <f>[3]植物!$W26*G24*3</f>
        <v>150</v>
      </c>
      <c r="K24" s="23">
        <f>[3]植物!$W$5*H24*3</f>
        <v>60</v>
      </c>
      <c r="L24" s="23">
        <f t="shared" ca="1" si="0"/>
        <v>2080</v>
      </c>
      <c r="M24" s="23">
        <f t="shared" ca="1" si="1"/>
        <v>3120</v>
      </c>
      <c r="N24" s="23">
        <f t="shared" si="3"/>
        <v>3070</v>
      </c>
      <c r="O24" s="23">
        <f t="shared" si="2"/>
        <v>1.91875</v>
      </c>
    </row>
    <row r="25" spans="2:17" x14ac:dyDescent="0.15">
      <c r="B25" s="23">
        <v>23</v>
      </c>
      <c r="C25" s="23">
        <v>20</v>
      </c>
      <c r="D25" s="23">
        <v>5</v>
      </c>
      <c r="E25" s="23">
        <v>7</v>
      </c>
      <c r="F25" s="23">
        <v>5</v>
      </c>
      <c r="G25" s="23">
        <v>1</v>
      </c>
      <c r="H25" s="23">
        <v>1</v>
      </c>
      <c r="I25" s="23">
        <f ca="1">ROUND(ROUND(C25/E25,0)*[2]掉落!$V25*3+[2]掉落!$W25*3,0)</f>
        <v>1289</v>
      </c>
      <c r="J25" s="23">
        <f>[3]植物!$W27*G25*3</f>
        <v>210</v>
      </c>
      <c r="K25" s="23">
        <f>[3]植物!$W$5*H25*3</f>
        <v>60</v>
      </c>
      <c r="L25" s="23">
        <f t="shared" ca="1" si="0"/>
        <v>2639</v>
      </c>
      <c r="M25" s="23">
        <f t="shared" ca="1" si="1"/>
        <v>3958.5</v>
      </c>
      <c r="N25" s="23">
        <f t="shared" si="3"/>
        <v>3140</v>
      </c>
      <c r="O25" s="23">
        <f t="shared" si="2"/>
        <v>1.9624999999999999</v>
      </c>
    </row>
    <row r="26" spans="2:17" x14ac:dyDescent="0.15">
      <c r="B26" s="23">
        <v>24</v>
      </c>
      <c r="C26" s="23">
        <v>20</v>
      </c>
      <c r="D26" s="23">
        <v>5</v>
      </c>
      <c r="E26" s="23">
        <v>7</v>
      </c>
      <c r="F26" s="23">
        <v>5</v>
      </c>
      <c r="G26" s="23">
        <v>1</v>
      </c>
      <c r="H26" s="23">
        <v>1</v>
      </c>
      <c r="I26" s="23">
        <f ca="1">ROUND(ROUND(C26/E26,0)*[2]掉落!$V26*3+[2]掉落!$W26*3,0)</f>
        <v>1321</v>
      </c>
      <c r="J26" s="23">
        <f>[3]植物!$W28*G26*3</f>
        <v>120</v>
      </c>
      <c r="K26" s="23">
        <f>[3]植物!$W$5*H26*3</f>
        <v>60</v>
      </c>
      <c r="L26" s="23">
        <f t="shared" ca="1" si="0"/>
        <v>2221</v>
      </c>
      <c r="M26" s="23">
        <f t="shared" ca="1" si="1"/>
        <v>3331.5</v>
      </c>
      <c r="N26" s="23">
        <f t="shared" si="3"/>
        <v>3210</v>
      </c>
      <c r="O26" s="23">
        <f t="shared" si="2"/>
        <v>2.0062500000000001</v>
      </c>
    </row>
    <row r="27" spans="2:17" x14ac:dyDescent="0.15">
      <c r="B27" s="23">
        <v>25</v>
      </c>
      <c r="C27" s="23">
        <v>20</v>
      </c>
      <c r="D27" s="23">
        <v>5</v>
      </c>
      <c r="E27" s="23">
        <v>7</v>
      </c>
      <c r="F27" s="23">
        <v>5</v>
      </c>
      <c r="G27" s="23">
        <v>1</v>
      </c>
      <c r="H27" s="23">
        <v>1</v>
      </c>
      <c r="I27" s="23">
        <f ca="1">ROUND(ROUND(C27/E27,0)*[2]掉落!$V27*3+[2]掉落!$W27*3,0)</f>
        <v>1116</v>
      </c>
      <c r="J27" s="23">
        <f>[3]植物!$W29*G27*3</f>
        <v>210</v>
      </c>
      <c r="K27" s="23">
        <f>[3]植物!$W$5*H27*3</f>
        <v>60</v>
      </c>
      <c r="L27" s="23">
        <f t="shared" ca="1" si="0"/>
        <v>2466</v>
      </c>
      <c r="M27" s="23">
        <f t="shared" ca="1" si="1"/>
        <v>3699</v>
      </c>
      <c r="N27" s="23">
        <f t="shared" si="3"/>
        <v>3280</v>
      </c>
      <c r="O27" s="23">
        <f t="shared" si="2"/>
        <v>2.0499999999999998</v>
      </c>
    </row>
    <row r="28" spans="2:17" x14ac:dyDescent="0.15">
      <c r="B28" s="23">
        <v>26</v>
      </c>
      <c r="C28" s="23">
        <v>20</v>
      </c>
      <c r="D28" s="23">
        <v>5</v>
      </c>
      <c r="E28" s="23">
        <v>7</v>
      </c>
      <c r="F28" s="23">
        <v>5</v>
      </c>
      <c r="G28" s="23">
        <v>1</v>
      </c>
      <c r="H28" s="23">
        <v>1</v>
      </c>
      <c r="I28" s="23">
        <f ca="1">ROUND(ROUND(C28/E28,0)*[2]掉落!$V28*3+[2]掉落!$W28*3,0)</f>
        <v>1280</v>
      </c>
      <c r="J28" s="23">
        <f>[3]植物!$W30*G28*3</f>
        <v>270</v>
      </c>
      <c r="K28" s="23">
        <f>[3]植物!$W$5*H28*3</f>
        <v>60</v>
      </c>
      <c r="L28" s="23">
        <f t="shared" ca="1" si="0"/>
        <v>2930</v>
      </c>
      <c r="M28" s="23">
        <f t="shared" ca="1" si="1"/>
        <v>4395</v>
      </c>
      <c r="N28" s="23">
        <f t="shared" si="3"/>
        <v>3350</v>
      </c>
      <c r="O28" s="23">
        <f t="shared" si="2"/>
        <v>2.09375</v>
      </c>
    </row>
    <row r="29" spans="2:17" x14ac:dyDescent="0.15">
      <c r="B29" s="23">
        <v>27</v>
      </c>
      <c r="C29" s="23">
        <v>20</v>
      </c>
      <c r="D29" s="23">
        <v>5</v>
      </c>
      <c r="E29" s="23">
        <v>7</v>
      </c>
      <c r="F29" s="23">
        <v>5</v>
      </c>
      <c r="G29" s="23">
        <v>1</v>
      </c>
      <c r="H29" s="23">
        <v>1</v>
      </c>
      <c r="I29" s="23">
        <f ca="1">ROUND(ROUND(C29/E29,0)*[2]掉落!$V29*3+[2]掉落!$W29*3,0)</f>
        <v>1255</v>
      </c>
      <c r="J29" s="23">
        <f>[3]植物!$W31*G29*3</f>
        <v>270</v>
      </c>
      <c r="K29" s="23">
        <f>[3]植物!$W$5*H29*3</f>
        <v>60</v>
      </c>
      <c r="L29" s="23">
        <f t="shared" ca="1" si="0"/>
        <v>2905</v>
      </c>
      <c r="M29" s="23">
        <f t="shared" ca="1" si="1"/>
        <v>4357.5</v>
      </c>
      <c r="N29" s="23">
        <f t="shared" si="3"/>
        <v>3420</v>
      </c>
      <c r="O29" s="23">
        <f t="shared" si="2"/>
        <v>2.1375000000000002</v>
      </c>
    </row>
    <row r="30" spans="2:17" x14ac:dyDescent="0.15">
      <c r="B30" s="23">
        <v>28</v>
      </c>
      <c r="C30" s="23">
        <v>20</v>
      </c>
      <c r="D30" s="23">
        <v>5</v>
      </c>
      <c r="E30" s="23">
        <v>7</v>
      </c>
      <c r="F30" s="23">
        <v>5</v>
      </c>
      <c r="G30" s="23">
        <v>1</v>
      </c>
      <c r="H30" s="23">
        <v>1</v>
      </c>
      <c r="I30" s="23">
        <f ca="1">ROUND(ROUND(C30/E30,0)*[2]掉落!$V30*3+[2]掉落!$W30*3,0)</f>
        <v>1358</v>
      </c>
      <c r="J30" s="23">
        <f>[3]植物!$W32*G30*3</f>
        <v>300</v>
      </c>
      <c r="K30" s="23">
        <f>[3]植物!$W$5*H30*3</f>
        <v>60</v>
      </c>
      <c r="L30" s="23">
        <f t="shared" ca="1" si="0"/>
        <v>3158</v>
      </c>
      <c r="M30" s="23">
        <f t="shared" ca="1" si="1"/>
        <v>4737</v>
      </c>
      <c r="N30" s="23">
        <f t="shared" si="3"/>
        <v>3490</v>
      </c>
      <c r="O30" s="23">
        <f t="shared" si="2"/>
        <v>2.1812499999999999</v>
      </c>
    </row>
    <row r="31" spans="2:17" x14ac:dyDescent="0.15">
      <c r="B31" s="23">
        <v>29</v>
      </c>
      <c r="C31" s="23">
        <v>20</v>
      </c>
      <c r="D31" s="23">
        <v>5</v>
      </c>
      <c r="E31" s="23">
        <v>7</v>
      </c>
      <c r="F31" s="23">
        <v>5</v>
      </c>
      <c r="G31" s="23">
        <v>1</v>
      </c>
      <c r="H31" s="23">
        <v>1</v>
      </c>
      <c r="I31" s="23">
        <f ca="1">ROUND(ROUND(C31/E31,0)*[2]掉落!$V31*3+[2]掉落!$W31*3,0)</f>
        <v>1113</v>
      </c>
      <c r="J31" s="23">
        <f>[3]植物!$W33*G31*3</f>
        <v>360</v>
      </c>
      <c r="K31" s="23">
        <f>[3]植物!$W$5*H31*3</f>
        <v>60</v>
      </c>
      <c r="L31" s="23">
        <f t="shared" ca="1" si="0"/>
        <v>3213</v>
      </c>
      <c r="M31" s="23">
        <f t="shared" ca="1" si="1"/>
        <v>4819.5</v>
      </c>
      <c r="N31" s="23">
        <f t="shared" si="3"/>
        <v>3560</v>
      </c>
      <c r="O31" s="23">
        <f t="shared" si="2"/>
        <v>2.2250000000000001</v>
      </c>
    </row>
    <row r="32" spans="2:17" x14ac:dyDescent="0.15">
      <c r="B32" s="23">
        <v>30</v>
      </c>
      <c r="C32" s="23">
        <v>20</v>
      </c>
      <c r="D32" s="23">
        <v>5</v>
      </c>
      <c r="E32" s="23">
        <v>7</v>
      </c>
      <c r="F32" s="23">
        <v>5</v>
      </c>
      <c r="G32" s="23">
        <v>1</v>
      </c>
      <c r="H32" s="23">
        <v>1</v>
      </c>
      <c r="I32" s="23">
        <f ca="1">ROUND(ROUND(C32/E32,0)*[2]掉落!$V32*3+[2]掉落!$W32*3,0)</f>
        <v>1998</v>
      </c>
      <c r="J32" s="23">
        <f>[3]植物!$W34*G32*3</f>
        <v>420</v>
      </c>
      <c r="K32" s="23">
        <f>[3]植物!$W$5*H32*3</f>
        <v>60</v>
      </c>
      <c r="L32" s="23">
        <f t="shared" ca="1" si="0"/>
        <v>4398</v>
      </c>
      <c r="M32" s="23">
        <f t="shared" ca="1" si="1"/>
        <v>6597</v>
      </c>
      <c r="N32" s="23">
        <f t="shared" si="3"/>
        <v>3630</v>
      </c>
      <c r="O32" s="23">
        <f t="shared" si="2"/>
        <v>2.2687499999999998</v>
      </c>
    </row>
    <row r="33" spans="2:15" x14ac:dyDescent="0.15">
      <c r="B33" s="23">
        <v>31</v>
      </c>
      <c r="C33" s="23">
        <v>20</v>
      </c>
      <c r="D33" s="23">
        <v>5</v>
      </c>
      <c r="E33" s="23">
        <v>7</v>
      </c>
      <c r="F33" s="23">
        <v>5</v>
      </c>
      <c r="G33" s="23">
        <v>1</v>
      </c>
      <c r="H33" s="23">
        <v>1</v>
      </c>
      <c r="I33" s="23">
        <f ca="1">ROUND(ROUND(C33/E33,0)*[2]掉落!$V33*3+[2]掉落!$W33*3,0)</f>
        <v>1820</v>
      </c>
      <c r="J33" s="23">
        <f>[3]植物!$W35*G33*3</f>
        <v>180</v>
      </c>
      <c r="K33" s="23">
        <f>[3]植物!$W$5*H33*3</f>
        <v>60</v>
      </c>
      <c r="L33" s="23">
        <f t="shared" ca="1" si="0"/>
        <v>3020</v>
      </c>
      <c r="M33" s="23">
        <f t="shared" ca="1" si="1"/>
        <v>4530</v>
      </c>
      <c r="N33" s="23">
        <f t="shared" si="3"/>
        <v>3700</v>
      </c>
      <c r="O33" s="23">
        <f t="shared" si="2"/>
        <v>2.3125</v>
      </c>
    </row>
    <row r="34" spans="2:15" x14ac:dyDescent="0.15">
      <c r="B34" s="23">
        <v>32</v>
      </c>
      <c r="C34" s="23">
        <v>20</v>
      </c>
      <c r="D34" s="23">
        <v>5</v>
      </c>
      <c r="E34" s="23">
        <v>7</v>
      </c>
      <c r="F34" s="23">
        <v>5</v>
      </c>
      <c r="G34" s="23">
        <v>1</v>
      </c>
      <c r="H34" s="23">
        <v>1</v>
      </c>
      <c r="I34" s="23">
        <f ca="1">ROUND(ROUND(C34/E34,0)*[2]掉落!$V34*3+[2]掉落!$W34*3,0)</f>
        <v>1341</v>
      </c>
      <c r="J34" s="23">
        <f>[3]植物!$W36*G34*3</f>
        <v>540</v>
      </c>
      <c r="K34" s="23">
        <f>[3]植物!$W$5*H34*3</f>
        <v>60</v>
      </c>
      <c r="L34" s="23">
        <f t="shared" ca="1" si="0"/>
        <v>4341</v>
      </c>
      <c r="M34" s="23">
        <f t="shared" ca="1" si="1"/>
        <v>6511.5</v>
      </c>
      <c r="N34" s="23">
        <f t="shared" si="3"/>
        <v>3770</v>
      </c>
      <c r="O34" s="23">
        <f t="shared" si="2"/>
        <v>2.3562500000000002</v>
      </c>
    </row>
    <row r="35" spans="2:15" x14ac:dyDescent="0.15">
      <c r="B35" s="23">
        <v>33</v>
      </c>
      <c r="C35" s="23">
        <v>20</v>
      </c>
      <c r="D35" s="23">
        <v>5</v>
      </c>
      <c r="E35" s="23">
        <v>7</v>
      </c>
      <c r="F35" s="23">
        <v>5</v>
      </c>
      <c r="G35" s="23">
        <v>1</v>
      </c>
      <c r="H35" s="23">
        <v>1</v>
      </c>
      <c r="I35" s="23">
        <f ca="1">ROUND(ROUND(C35/E35,0)*[2]掉落!$V35*3+[2]掉落!$W35*3,0)</f>
        <v>1195</v>
      </c>
      <c r="J35" s="23">
        <f>[3]植物!$W37*G35*3</f>
        <v>420</v>
      </c>
      <c r="K35" s="23">
        <f>[3]植物!$W$5*H35*3</f>
        <v>60</v>
      </c>
      <c r="L35" s="23">
        <f t="shared" ca="1" si="0"/>
        <v>3595</v>
      </c>
      <c r="M35" s="23">
        <f t="shared" ca="1" si="1"/>
        <v>5392.5</v>
      </c>
      <c r="N35" s="23">
        <f t="shared" si="3"/>
        <v>3840</v>
      </c>
      <c r="O35" s="23">
        <f t="shared" si="2"/>
        <v>2.4</v>
      </c>
    </row>
    <row r="36" spans="2:15" x14ac:dyDescent="0.15">
      <c r="B36" s="23">
        <v>34</v>
      </c>
      <c r="C36" s="23">
        <v>20</v>
      </c>
      <c r="D36" s="23">
        <v>5</v>
      </c>
      <c r="E36" s="23">
        <v>7</v>
      </c>
      <c r="F36" s="23">
        <v>5</v>
      </c>
      <c r="G36" s="23">
        <v>1</v>
      </c>
      <c r="H36" s="23">
        <v>1</v>
      </c>
      <c r="I36" s="23">
        <f ca="1">ROUND(ROUND(C36/E36,0)*[2]掉落!$V36*3+[2]掉落!$W36*3,0)</f>
        <v>1827</v>
      </c>
      <c r="J36" s="23">
        <f>[3]植物!$W38*G36*3</f>
        <v>330</v>
      </c>
      <c r="K36" s="23">
        <f>[3]植物!$W$5*H36*3</f>
        <v>60</v>
      </c>
      <c r="L36" s="23">
        <f t="shared" ca="1" si="0"/>
        <v>3777</v>
      </c>
      <c r="M36" s="23">
        <f t="shared" ca="1" si="1"/>
        <v>5665.5</v>
      </c>
      <c r="N36" s="23">
        <f t="shared" si="3"/>
        <v>3910</v>
      </c>
      <c r="O36" s="23">
        <f t="shared" si="2"/>
        <v>2.4437500000000001</v>
      </c>
    </row>
    <row r="37" spans="2:15" x14ac:dyDescent="0.15">
      <c r="B37" s="23">
        <v>35</v>
      </c>
      <c r="C37" s="23">
        <v>20</v>
      </c>
      <c r="D37" s="23">
        <v>5</v>
      </c>
      <c r="E37" s="23">
        <v>7</v>
      </c>
      <c r="F37" s="23">
        <v>5</v>
      </c>
      <c r="G37" s="23">
        <v>1</v>
      </c>
      <c r="H37" s="23">
        <v>1</v>
      </c>
      <c r="I37" s="23">
        <f ca="1">ROUND(ROUND(C37/E37,0)*[2]掉落!$V37*3+[2]掉落!$W37*3,0)</f>
        <v>1228</v>
      </c>
      <c r="J37" s="23">
        <f>[3]植物!$W39*G37*3</f>
        <v>210</v>
      </c>
      <c r="K37" s="23">
        <f>[3]植物!$W$5*H37*3</f>
        <v>60</v>
      </c>
      <c r="L37" s="23">
        <f t="shared" ca="1" si="0"/>
        <v>2578</v>
      </c>
      <c r="M37" s="23">
        <f t="shared" ca="1" si="1"/>
        <v>3867</v>
      </c>
      <c r="N37" s="23">
        <f t="shared" si="3"/>
        <v>3980</v>
      </c>
      <c r="O37" s="23">
        <f t="shared" si="2"/>
        <v>2.4874999999999998</v>
      </c>
    </row>
    <row r="38" spans="2:15" x14ac:dyDescent="0.15">
      <c r="B38" s="23">
        <v>36</v>
      </c>
      <c r="C38" s="23">
        <v>20</v>
      </c>
      <c r="D38" s="23">
        <v>5</v>
      </c>
      <c r="E38" s="23">
        <v>7</v>
      </c>
      <c r="F38" s="23">
        <v>5</v>
      </c>
      <c r="G38" s="23">
        <v>1</v>
      </c>
      <c r="H38" s="23">
        <v>1</v>
      </c>
      <c r="I38" s="23">
        <f ca="1">ROUND(ROUND(C38/E38,0)*[2]掉落!$V38*3+[2]掉落!$W38*3,0)</f>
        <v>2094</v>
      </c>
      <c r="J38" s="23">
        <f>[3]植物!$W40*G38*3</f>
        <v>270</v>
      </c>
      <c r="K38" s="23">
        <f>[3]植物!$W$5*H38*3</f>
        <v>60</v>
      </c>
      <c r="L38" s="23">
        <f t="shared" ca="1" si="0"/>
        <v>3744</v>
      </c>
      <c r="M38" s="23">
        <f t="shared" ca="1" si="1"/>
        <v>5616</v>
      </c>
      <c r="N38" s="23">
        <f t="shared" si="3"/>
        <v>4050</v>
      </c>
      <c r="O38" s="23">
        <f t="shared" si="2"/>
        <v>2.53125</v>
      </c>
    </row>
    <row r="39" spans="2:15" x14ac:dyDescent="0.15">
      <c r="B39" s="23">
        <v>37</v>
      </c>
      <c r="C39" s="23">
        <v>20</v>
      </c>
      <c r="D39" s="23">
        <v>5</v>
      </c>
      <c r="E39" s="23">
        <v>7</v>
      </c>
      <c r="F39" s="23">
        <v>5</v>
      </c>
      <c r="G39" s="23">
        <v>1</v>
      </c>
      <c r="H39" s="23">
        <v>1</v>
      </c>
      <c r="I39" s="23">
        <f ca="1">ROUND(ROUND(C39/E39,0)*[2]掉落!$V39*3+[2]掉落!$W39*3,0)</f>
        <v>1504</v>
      </c>
      <c r="J39" s="23">
        <f>[3]植物!$W41*G39*3</f>
        <v>300</v>
      </c>
      <c r="K39" s="23">
        <f>[3]植物!$W$5*H39*3</f>
        <v>60</v>
      </c>
      <c r="L39" s="23">
        <f t="shared" ca="1" si="0"/>
        <v>3304</v>
      </c>
      <c r="M39" s="23">
        <f t="shared" ca="1" si="1"/>
        <v>4956</v>
      </c>
      <c r="N39" s="23">
        <f t="shared" si="3"/>
        <v>4120</v>
      </c>
      <c r="O39" s="23">
        <f t="shared" si="2"/>
        <v>2.5750000000000002</v>
      </c>
    </row>
    <row r="40" spans="2:15" x14ac:dyDescent="0.15">
      <c r="B40" s="23">
        <v>38</v>
      </c>
      <c r="C40" s="23">
        <v>20</v>
      </c>
      <c r="D40" s="23">
        <v>5</v>
      </c>
      <c r="E40" s="23">
        <v>7</v>
      </c>
      <c r="F40" s="23">
        <v>5</v>
      </c>
      <c r="G40" s="23">
        <v>1</v>
      </c>
      <c r="H40" s="23">
        <v>1</v>
      </c>
      <c r="I40" s="23">
        <f ca="1">ROUND(ROUND(C40/E40,0)*[2]掉落!$V40*3+[2]掉落!$W40*3,0)</f>
        <v>1247</v>
      </c>
      <c r="J40" s="23">
        <f>[3]植物!$W42*G40*3</f>
        <v>300</v>
      </c>
      <c r="K40" s="23">
        <f>[3]植物!$W$5*H40*3</f>
        <v>60</v>
      </c>
      <c r="L40" s="23">
        <f t="shared" ca="1" si="0"/>
        <v>3047</v>
      </c>
      <c r="M40" s="23">
        <f t="shared" ca="1" si="1"/>
        <v>4570.5</v>
      </c>
      <c r="N40" s="23">
        <f t="shared" si="3"/>
        <v>4190</v>
      </c>
      <c r="O40" s="23">
        <f t="shared" si="2"/>
        <v>2.6187499999999999</v>
      </c>
    </row>
    <row r="41" spans="2:15" x14ac:dyDescent="0.15">
      <c r="B41" s="23">
        <v>39</v>
      </c>
      <c r="C41" s="23">
        <v>20</v>
      </c>
      <c r="D41" s="23">
        <v>5</v>
      </c>
      <c r="E41" s="23">
        <v>7</v>
      </c>
      <c r="F41" s="23">
        <v>5</v>
      </c>
      <c r="G41" s="23">
        <v>1</v>
      </c>
      <c r="H41" s="23">
        <v>1</v>
      </c>
      <c r="I41" s="23">
        <f ca="1">ROUND(ROUND(C41/E41,0)*[2]掉落!$V41*3+[2]掉落!$W41*3,0)</f>
        <v>1509</v>
      </c>
      <c r="J41" s="23">
        <f>[3]植物!$W43*G41*3</f>
        <v>300</v>
      </c>
      <c r="K41" s="23">
        <f>[3]植物!$W$5*H41*3</f>
        <v>60</v>
      </c>
      <c r="L41" s="23">
        <f t="shared" ca="1" si="0"/>
        <v>3309</v>
      </c>
      <c r="M41" s="23">
        <f t="shared" ca="1" si="1"/>
        <v>4963.5</v>
      </c>
      <c r="N41" s="23">
        <f t="shared" si="3"/>
        <v>4260</v>
      </c>
      <c r="O41" s="23">
        <f t="shared" si="2"/>
        <v>2.6625000000000001</v>
      </c>
    </row>
    <row r="42" spans="2:15" x14ac:dyDescent="0.15">
      <c r="B42" s="23">
        <v>40</v>
      </c>
      <c r="C42" s="23">
        <v>20</v>
      </c>
      <c r="D42" s="23">
        <v>5</v>
      </c>
      <c r="E42" s="23">
        <v>7</v>
      </c>
      <c r="F42" s="23">
        <v>5</v>
      </c>
      <c r="G42" s="23">
        <v>1</v>
      </c>
      <c r="H42" s="23">
        <v>1</v>
      </c>
      <c r="I42" s="23">
        <f ca="1">ROUND(ROUND(C42/E42,0)*[2]掉落!$V42*3+[2]掉落!$W42*3,0)</f>
        <v>1492</v>
      </c>
      <c r="J42" s="23">
        <f>[3]植物!$W44*G42*3</f>
        <v>210</v>
      </c>
      <c r="K42" s="23">
        <f>[3]植物!$W$5*H42*3</f>
        <v>60</v>
      </c>
      <c r="L42" s="23">
        <f t="shared" ca="1" si="0"/>
        <v>2842</v>
      </c>
      <c r="M42" s="23">
        <f t="shared" ca="1" si="1"/>
        <v>4263</v>
      </c>
      <c r="N42" s="23">
        <f t="shared" si="3"/>
        <v>4330</v>
      </c>
      <c r="O42" s="23">
        <f t="shared" si="2"/>
        <v>2.7062499999999998</v>
      </c>
    </row>
    <row r="43" spans="2:15" x14ac:dyDescent="0.15">
      <c r="B43" s="23">
        <v>41</v>
      </c>
      <c r="C43" s="23">
        <v>20</v>
      </c>
      <c r="D43" s="23">
        <v>5</v>
      </c>
      <c r="E43" s="23">
        <v>7</v>
      </c>
      <c r="F43" s="23">
        <v>5</v>
      </c>
      <c r="G43" s="23">
        <v>1</v>
      </c>
      <c r="H43" s="23">
        <v>1</v>
      </c>
      <c r="I43" s="23">
        <f ca="1">ROUND(ROUND(C43/E43,0)*[2]掉落!$V43*3+[2]掉落!$W43*3,0)</f>
        <v>1409</v>
      </c>
      <c r="J43" s="23">
        <f>[3]植物!$W45*G43*3</f>
        <v>390</v>
      </c>
      <c r="K43" s="23">
        <f>[3]植物!$W$5*H43*3</f>
        <v>60</v>
      </c>
      <c r="L43" s="23">
        <f t="shared" ca="1" si="0"/>
        <v>3659</v>
      </c>
      <c r="M43" s="23">
        <f t="shared" ca="1" si="1"/>
        <v>5488.5</v>
      </c>
      <c r="N43" s="23">
        <f t="shared" si="3"/>
        <v>4400</v>
      </c>
      <c r="O43" s="23">
        <f t="shared" si="2"/>
        <v>2.75</v>
      </c>
    </row>
    <row r="44" spans="2:15" x14ac:dyDescent="0.15">
      <c r="B44" s="23">
        <v>42</v>
      </c>
      <c r="C44" s="23">
        <v>20</v>
      </c>
      <c r="D44" s="23">
        <v>5</v>
      </c>
      <c r="E44" s="23">
        <v>7</v>
      </c>
      <c r="F44" s="23">
        <v>5</v>
      </c>
      <c r="G44" s="23">
        <v>1</v>
      </c>
      <c r="H44" s="23">
        <v>1</v>
      </c>
      <c r="I44" s="23">
        <f ca="1">ROUND(ROUND(C44/E44,0)*[2]掉落!$V44*3+[2]掉落!$W44*3,0)</f>
        <v>1434</v>
      </c>
      <c r="J44" s="23">
        <f>[3]植物!$W46*G44*3</f>
        <v>390</v>
      </c>
      <c r="K44" s="23">
        <f>[3]植物!$W$5*H44*3</f>
        <v>60</v>
      </c>
      <c r="L44" s="23">
        <f t="shared" ca="1" si="0"/>
        <v>3684</v>
      </c>
      <c r="M44" s="23">
        <f t="shared" ca="1" si="1"/>
        <v>5526</v>
      </c>
      <c r="N44" s="23">
        <f t="shared" si="3"/>
        <v>4470</v>
      </c>
      <c r="O44" s="23">
        <f t="shared" si="2"/>
        <v>2.7937500000000002</v>
      </c>
    </row>
    <row r="45" spans="2:15" x14ac:dyDescent="0.15">
      <c r="B45" s="23">
        <v>43</v>
      </c>
      <c r="C45" s="23">
        <v>20</v>
      </c>
      <c r="D45" s="23">
        <v>5</v>
      </c>
      <c r="E45" s="23">
        <v>7</v>
      </c>
      <c r="F45" s="23">
        <v>5</v>
      </c>
      <c r="G45" s="23">
        <v>1</v>
      </c>
      <c r="H45" s="23">
        <v>1</v>
      </c>
      <c r="I45" s="23">
        <f ca="1">ROUND(ROUND(C45/E45,0)*[2]掉落!$V45*3+[2]掉落!$W45*3,0)</f>
        <v>1480</v>
      </c>
      <c r="J45" s="23">
        <f>[3]植物!$W47*G45*3</f>
        <v>240</v>
      </c>
      <c r="K45" s="23">
        <f>[3]植物!$W$5*H45*3</f>
        <v>60</v>
      </c>
      <c r="L45" s="23">
        <f t="shared" ca="1" si="0"/>
        <v>2980</v>
      </c>
      <c r="M45" s="23">
        <f t="shared" ca="1" si="1"/>
        <v>4470</v>
      </c>
      <c r="N45" s="23">
        <f t="shared" si="3"/>
        <v>4540</v>
      </c>
      <c r="O45" s="23">
        <f t="shared" si="2"/>
        <v>2.8374999999999999</v>
      </c>
    </row>
    <row r="46" spans="2:15" x14ac:dyDescent="0.15">
      <c r="B46" s="23">
        <v>44</v>
      </c>
      <c r="C46" s="23">
        <v>20</v>
      </c>
      <c r="D46" s="23">
        <v>5</v>
      </c>
      <c r="E46" s="23">
        <v>7</v>
      </c>
      <c r="F46" s="23">
        <v>5</v>
      </c>
      <c r="G46" s="23">
        <v>1</v>
      </c>
      <c r="H46" s="23">
        <v>1</v>
      </c>
      <c r="I46" s="23">
        <f ca="1">ROUND(ROUND(C46/E46,0)*[2]掉落!$V46*3+[2]掉落!$W46*3,0)</f>
        <v>1500</v>
      </c>
      <c r="J46" s="23">
        <f>[3]植物!$W48*G46*3</f>
        <v>210</v>
      </c>
      <c r="K46" s="23">
        <f>[3]植物!$W$5*H46*3</f>
        <v>60</v>
      </c>
      <c r="L46" s="23">
        <f t="shared" ca="1" si="0"/>
        <v>2850</v>
      </c>
      <c r="M46" s="23">
        <f t="shared" ca="1" si="1"/>
        <v>4275</v>
      </c>
      <c r="N46" s="23">
        <f t="shared" si="3"/>
        <v>4610</v>
      </c>
      <c r="O46" s="23">
        <f t="shared" si="2"/>
        <v>2.8812500000000001</v>
      </c>
    </row>
    <row r="47" spans="2:15" x14ac:dyDescent="0.15">
      <c r="B47" s="23">
        <v>45</v>
      </c>
      <c r="C47" s="23">
        <v>20</v>
      </c>
      <c r="D47" s="23">
        <v>5</v>
      </c>
      <c r="E47" s="23">
        <v>7</v>
      </c>
      <c r="F47" s="23">
        <v>5</v>
      </c>
      <c r="G47" s="23">
        <v>1</v>
      </c>
      <c r="H47" s="23">
        <v>1</v>
      </c>
      <c r="I47" s="23">
        <f ca="1">ROUND(ROUND(C47/E47,0)*[2]掉落!$V47*3+[2]掉落!$W47*3,0)</f>
        <v>1528</v>
      </c>
      <c r="J47" s="23">
        <f>[3]植物!$W49*G47*3</f>
        <v>210</v>
      </c>
      <c r="K47" s="23">
        <f>[3]植物!$W$5*H47*3</f>
        <v>60</v>
      </c>
      <c r="L47" s="23">
        <f t="shared" ca="1" si="0"/>
        <v>2878</v>
      </c>
      <c r="M47" s="23">
        <f t="shared" ca="1" si="1"/>
        <v>4317</v>
      </c>
      <c r="N47" s="23">
        <f t="shared" si="3"/>
        <v>4680</v>
      </c>
      <c r="O47" s="23">
        <f t="shared" si="2"/>
        <v>2.9249999999999998</v>
      </c>
    </row>
    <row r="48" spans="2:15" x14ac:dyDescent="0.15">
      <c r="B48" s="23">
        <v>46</v>
      </c>
      <c r="C48" s="23">
        <v>20</v>
      </c>
      <c r="D48" s="23">
        <v>5</v>
      </c>
      <c r="E48" s="23">
        <v>7</v>
      </c>
      <c r="F48" s="23">
        <v>5</v>
      </c>
      <c r="G48" s="23">
        <v>1</v>
      </c>
      <c r="H48" s="23">
        <v>1</v>
      </c>
      <c r="I48" s="23">
        <f ca="1">ROUND(ROUND(C48/E48,0)*[2]掉落!$V48*3+[2]掉落!$W48*3,0)</f>
        <v>1431</v>
      </c>
      <c r="J48" s="23">
        <f>[3]植物!$W50*G48*3</f>
        <v>210</v>
      </c>
      <c r="K48" s="23">
        <f>[3]植物!$W$5*H48*3</f>
        <v>60</v>
      </c>
      <c r="L48" s="23">
        <f t="shared" ca="1" si="0"/>
        <v>2781</v>
      </c>
      <c r="M48" s="23">
        <f t="shared" ca="1" si="1"/>
        <v>4171.5</v>
      </c>
      <c r="N48" s="23">
        <f t="shared" si="3"/>
        <v>4750</v>
      </c>
      <c r="O48" s="23">
        <f t="shared" si="2"/>
        <v>2.96875</v>
      </c>
    </row>
    <row r="49" spans="2:15" x14ac:dyDescent="0.15">
      <c r="B49" s="23">
        <v>47</v>
      </c>
      <c r="C49" s="23">
        <v>20</v>
      </c>
      <c r="D49" s="23">
        <v>5</v>
      </c>
      <c r="E49" s="23">
        <v>7</v>
      </c>
      <c r="F49" s="23">
        <v>5</v>
      </c>
      <c r="G49" s="23">
        <v>1</v>
      </c>
      <c r="H49" s="23">
        <v>1</v>
      </c>
      <c r="I49" s="23">
        <f ca="1">ROUND(ROUND(C49/E49,0)*[2]掉落!$V49*3+[2]掉落!$W49*3,0)</f>
        <v>1357</v>
      </c>
      <c r="J49" s="23">
        <f>[3]植物!$W51*G49*3</f>
        <v>210</v>
      </c>
      <c r="K49" s="23">
        <f>[3]植物!$W$5*H49*3</f>
        <v>60</v>
      </c>
      <c r="L49" s="23">
        <f t="shared" ca="1" si="0"/>
        <v>2707</v>
      </c>
      <c r="M49" s="23">
        <f t="shared" ca="1" si="1"/>
        <v>4060.5</v>
      </c>
      <c r="N49" s="23">
        <f t="shared" si="3"/>
        <v>4820</v>
      </c>
      <c r="O49" s="23">
        <f t="shared" si="2"/>
        <v>3.0125000000000002</v>
      </c>
    </row>
    <row r="50" spans="2:15" x14ac:dyDescent="0.15">
      <c r="B50" s="23">
        <v>48</v>
      </c>
      <c r="C50" s="23">
        <v>20</v>
      </c>
      <c r="D50" s="23">
        <v>5</v>
      </c>
      <c r="E50" s="23">
        <v>7</v>
      </c>
      <c r="F50" s="23">
        <v>5</v>
      </c>
      <c r="G50" s="23">
        <v>1</v>
      </c>
      <c r="H50" s="23">
        <v>1</v>
      </c>
      <c r="I50" s="23">
        <f ca="1">ROUND(ROUND(C50/E50,0)*[2]掉落!$V50*3+[2]掉落!$W50*3,0)</f>
        <v>1411</v>
      </c>
      <c r="J50" s="23">
        <f>[3]植物!$W52*G50*3</f>
        <v>270</v>
      </c>
      <c r="K50" s="23">
        <f>[3]植物!$W$5*H50*3</f>
        <v>60</v>
      </c>
      <c r="L50" s="23">
        <f t="shared" ca="1" si="0"/>
        <v>3061</v>
      </c>
      <c r="M50" s="23">
        <f t="shared" ca="1" si="1"/>
        <v>4591.5</v>
      </c>
      <c r="N50" s="23">
        <f t="shared" si="3"/>
        <v>4890</v>
      </c>
      <c r="O50" s="23">
        <f t="shared" si="2"/>
        <v>3.0562499999999999</v>
      </c>
    </row>
    <row r="51" spans="2:15" x14ac:dyDescent="0.15">
      <c r="B51" s="23">
        <v>49</v>
      </c>
      <c r="C51" s="23">
        <v>20</v>
      </c>
      <c r="D51" s="23">
        <v>5</v>
      </c>
      <c r="E51" s="23">
        <v>7</v>
      </c>
      <c r="F51" s="23">
        <v>5</v>
      </c>
      <c r="G51" s="23">
        <v>1</v>
      </c>
      <c r="H51" s="23">
        <v>1</v>
      </c>
      <c r="I51" s="23">
        <f ca="1">ROUND(ROUND(C51/E51,0)*[2]掉落!$V51*3+[2]掉落!$W51*3,0)</f>
        <v>1515</v>
      </c>
      <c r="J51" s="23">
        <f>[3]植物!$W53*G51*3</f>
        <v>210</v>
      </c>
      <c r="K51" s="23">
        <f>[3]植物!$W$5*H51*3</f>
        <v>60</v>
      </c>
      <c r="L51" s="23">
        <f t="shared" ca="1" si="0"/>
        <v>2865</v>
      </c>
      <c r="M51" s="23">
        <f t="shared" ca="1" si="1"/>
        <v>4297.5</v>
      </c>
      <c r="N51" s="23">
        <f t="shared" si="3"/>
        <v>4960</v>
      </c>
      <c r="O51" s="23">
        <f t="shared" si="2"/>
        <v>3.1</v>
      </c>
    </row>
    <row r="52" spans="2:15" x14ac:dyDescent="0.15">
      <c r="B52" s="23">
        <v>50</v>
      </c>
      <c r="C52" s="23">
        <v>20</v>
      </c>
      <c r="D52" s="23">
        <v>5</v>
      </c>
      <c r="E52" s="23">
        <v>7</v>
      </c>
      <c r="F52" s="23">
        <v>5</v>
      </c>
      <c r="G52" s="23">
        <v>1</v>
      </c>
      <c r="H52" s="23">
        <v>1</v>
      </c>
      <c r="I52" s="23">
        <f ca="1">ROUND(ROUND(C52/E52,0)*[2]掉落!$V52*3+[2]掉落!$W52*3,0)</f>
        <v>1529</v>
      </c>
      <c r="J52" s="23">
        <f>[3]植物!$W54*G52*3</f>
        <v>210</v>
      </c>
      <c r="K52" s="23">
        <f>[3]植物!$W$5*H52*3</f>
        <v>60</v>
      </c>
      <c r="L52" s="23">
        <f t="shared" ca="1" si="0"/>
        <v>2879</v>
      </c>
      <c r="M52" s="23">
        <f t="shared" ca="1" si="1"/>
        <v>4318.5</v>
      </c>
      <c r="N52" s="23">
        <f t="shared" si="3"/>
        <v>5030</v>
      </c>
      <c r="O52" s="23">
        <f t="shared" si="2"/>
        <v>3.1437499999999998</v>
      </c>
    </row>
    <row r="53" spans="2:15" x14ac:dyDescent="0.15">
      <c r="B53" s="23">
        <v>51</v>
      </c>
      <c r="C53" s="23">
        <v>20</v>
      </c>
      <c r="D53" s="23">
        <v>5</v>
      </c>
      <c r="E53" s="23">
        <v>7</v>
      </c>
      <c r="F53" s="23">
        <v>5</v>
      </c>
      <c r="G53" s="23">
        <v>1</v>
      </c>
      <c r="H53" s="23">
        <v>1</v>
      </c>
      <c r="I53" s="23">
        <f ca="1">ROUND(ROUND(C53/E53,0)*[2]掉落!$V53*3+[2]掉落!$W53*3,0)</f>
        <v>1987</v>
      </c>
      <c r="J53" s="23">
        <f>[3]植物!$W55*G53*3</f>
        <v>210</v>
      </c>
      <c r="K53" s="23">
        <f>[3]植物!$W$5*H53*3</f>
        <v>60</v>
      </c>
      <c r="L53" s="23">
        <f t="shared" ca="1" si="0"/>
        <v>3337</v>
      </c>
      <c r="M53" s="23">
        <f t="shared" ca="1" si="1"/>
        <v>5005.5</v>
      </c>
      <c r="N53" s="23">
        <f t="shared" si="3"/>
        <v>5100</v>
      </c>
      <c r="O53" s="23">
        <f t="shared" si="2"/>
        <v>3.1875</v>
      </c>
    </row>
    <row r="54" spans="2:15" x14ac:dyDescent="0.15">
      <c r="B54" s="23">
        <v>52</v>
      </c>
      <c r="C54" s="23">
        <v>20</v>
      </c>
      <c r="D54" s="23">
        <v>5</v>
      </c>
      <c r="E54" s="23">
        <v>7</v>
      </c>
      <c r="F54" s="23">
        <v>5</v>
      </c>
      <c r="G54" s="23">
        <v>1</v>
      </c>
      <c r="H54" s="23">
        <v>1</v>
      </c>
      <c r="I54" s="23">
        <f ca="1">ROUND(ROUND(C54/E54,0)*[2]掉落!$V54*3+[2]掉落!$W54*3,0)</f>
        <v>2060</v>
      </c>
      <c r="J54" s="23">
        <f>[3]植物!$W56*G54*3</f>
        <v>270</v>
      </c>
      <c r="K54" s="23">
        <f>[3]植物!$W$5*H54*3</f>
        <v>60</v>
      </c>
      <c r="L54" s="23">
        <f t="shared" ca="1" si="0"/>
        <v>3710</v>
      </c>
      <c r="M54" s="23">
        <f t="shared" ca="1" si="1"/>
        <v>5565</v>
      </c>
      <c r="N54" s="23">
        <f t="shared" si="3"/>
        <v>5170</v>
      </c>
      <c r="O54" s="23">
        <f t="shared" si="2"/>
        <v>3.2312500000000002</v>
      </c>
    </row>
    <row r="55" spans="2:15" x14ac:dyDescent="0.15">
      <c r="B55" s="23">
        <v>53</v>
      </c>
      <c r="C55" s="23">
        <v>20</v>
      </c>
      <c r="D55" s="23">
        <v>5</v>
      </c>
      <c r="E55" s="23">
        <v>7</v>
      </c>
      <c r="F55" s="23">
        <v>5</v>
      </c>
      <c r="G55" s="23">
        <v>1</v>
      </c>
      <c r="H55" s="23">
        <v>1</v>
      </c>
      <c r="I55" s="23">
        <f ca="1">ROUND(ROUND(C55/E55,0)*[2]掉落!$V55*3+[2]掉落!$W55*3,0)</f>
        <v>1939</v>
      </c>
      <c r="J55" s="23">
        <f>[3]植物!$W57*G55*3</f>
        <v>270</v>
      </c>
      <c r="K55" s="23">
        <f>[3]植物!$W$5*H55*3</f>
        <v>60</v>
      </c>
      <c r="L55" s="23">
        <f t="shared" ca="1" si="0"/>
        <v>3589</v>
      </c>
      <c r="M55" s="23">
        <f t="shared" ca="1" si="1"/>
        <v>5383.5</v>
      </c>
      <c r="N55" s="23">
        <f t="shared" si="3"/>
        <v>5240</v>
      </c>
      <c r="O55" s="23">
        <f t="shared" si="2"/>
        <v>3.2749999999999999</v>
      </c>
    </row>
    <row r="56" spans="2:15" x14ac:dyDescent="0.15">
      <c r="B56" s="23">
        <v>54</v>
      </c>
      <c r="C56" s="23">
        <v>20</v>
      </c>
      <c r="D56" s="23">
        <v>5</v>
      </c>
      <c r="E56" s="23">
        <v>7</v>
      </c>
      <c r="F56" s="23">
        <v>5</v>
      </c>
      <c r="G56" s="23">
        <v>1</v>
      </c>
      <c r="H56" s="23">
        <v>1</v>
      </c>
      <c r="I56" s="23">
        <f ca="1">ROUND(ROUND(C56/E56,0)*[2]掉落!$V56*3+[2]掉落!$W56*3,0)</f>
        <v>1614</v>
      </c>
      <c r="J56" s="23">
        <f>[3]植物!$W58*G56*3</f>
        <v>210</v>
      </c>
      <c r="K56" s="23">
        <f>[3]植物!$W$5*H56*3</f>
        <v>60</v>
      </c>
      <c r="L56" s="23">
        <f t="shared" ca="1" si="0"/>
        <v>2964</v>
      </c>
      <c r="M56" s="23">
        <f t="shared" ca="1" si="1"/>
        <v>4446</v>
      </c>
      <c r="N56" s="23">
        <f t="shared" si="3"/>
        <v>5310</v>
      </c>
      <c r="O56" s="23">
        <f t="shared" si="2"/>
        <v>3.3187500000000001</v>
      </c>
    </row>
    <row r="57" spans="2:15" x14ac:dyDescent="0.15">
      <c r="B57" s="23">
        <v>55</v>
      </c>
      <c r="C57" s="23">
        <v>20</v>
      </c>
      <c r="D57" s="23">
        <v>5</v>
      </c>
      <c r="E57" s="23">
        <v>7</v>
      </c>
      <c r="F57" s="23">
        <v>5</v>
      </c>
      <c r="G57" s="23">
        <v>1</v>
      </c>
      <c r="H57" s="23">
        <v>1</v>
      </c>
      <c r="I57" s="23">
        <f ca="1">ROUND(ROUND(C57/E57,0)*[2]掉落!$V57*3+[2]掉落!$W57*3,0)</f>
        <v>1622</v>
      </c>
      <c r="J57" s="23">
        <f>[3]植物!$W59*G57*3</f>
        <v>270</v>
      </c>
      <c r="K57" s="23">
        <f>[3]植物!$W$5*H57*3</f>
        <v>60</v>
      </c>
      <c r="L57" s="23">
        <f t="shared" ca="1" si="0"/>
        <v>3272</v>
      </c>
      <c r="M57" s="23">
        <f t="shared" ca="1" si="1"/>
        <v>4908</v>
      </c>
      <c r="N57" s="23">
        <f t="shared" si="3"/>
        <v>5380</v>
      </c>
      <c r="O57" s="23">
        <f t="shared" si="2"/>
        <v>3.3624999999999998</v>
      </c>
    </row>
    <row r="58" spans="2:15" x14ac:dyDescent="0.15">
      <c r="B58" s="23">
        <v>56</v>
      </c>
      <c r="C58" s="23">
        <v>20</v>
      </c>
      <c r="D58" s="23">
        <v>5</v>
      </c>
      <c r="E58" s="23">
        <v>7</v>
      </c>
      <c r="F58" s="23">
        <v>5</v>
      </c>
      <c r="G58" s="23">
        <v>1</v>
      </c>
      <c r="H58" s="23">
        <v>1</v>
      </c>
      <c r="I58" s="23">
        <f ca="1">ROUND(ROUND(C58/E58,0)*[2]掉落!$V58*3+[2]掉落!$W58*3,0)</f>
        <v>1805</v>
      </c>
      <c r="J58" s="23">
        <f>[3]植物!$W60*G58*3</f>
        <v>210</v>
      </c>
      <c r="K58" s="23">
        <f>[3]植物!$W$5*H58*3</f>
        <v>60</v>
      </c>
      <c r="L58" s="23">
        <f t="shared" ca="1" si="0"/>
        <v>3155</v>
      </c>
      <c r="M58" s="23">
        <f t="shared" ca="1" si="1"/>
        <v>4732.5</v>
      </c>
      <c r="N58" s="23">
        <f t="shared" si="3"/>
        <v>5450</v>
      </c>
      <c r="O58" s="23">
        <f t="shared" si="2"/>
        <v>3.40625</v>
      </c>
    </row>
    <row r="59" spans="2:15" x14ac:dyDescent="0.15">
      <c r="B59" s="23">
        <v>57</v>
      </c>
      <c r="C59" s="23">
        <v>20</v>
      </c>
      <c r="D59" s="23">
        <v>5</v>
      </c>
      <c r="E59" s="23">
        <v>7</v>
      </c>
      <c r="F59" s="23">
        <v>5</v>
      </c>
      <c r="G59" s="23">
        <v>1</v>
      </c>
      <c r="H59" s="23">
        <v>1</v>
      </c>
      <c r="I59" s="23">
        <f ca="1">ROUND(ROUND(C59/E59,0)*[2]掉落!$V59*3+[2]掉落!$W59*3,0)</f>
        <v>1914</v>
      </c>
      <c r="J59" s="23">
        <f>[3]植物!$W61*G59*3</f>
        <v>210</v>
      </c>
      <c r="K59" s="23">
        <f>[3]植物!$W$5*H59*3</f>
        <v>60</v>
      </c>
      <c r="L59" s="23">
        <f t="shared" ca="1" si="0"/>
        <v>3264</v>
      </c>
      <c r="M59" s="23">
        <f t="shared" ca="1" si="1"/>
        <v>4896</v>
      </c>
      <c r="N59" s="23">
        <f t="shared" si="3"/>
        <v>5520</v>
      </c>
      <c r="O59" s="23">
        <f t="shared" si="2"/>
        <v>3.45</v>
      </c>
    </row>
    <row r="60" spans="2:15" x14ac:dyDescent="0.15">
      <c r="B60" s="23">
        <v>58</v>
      </c>
      <c r="C60" s="23">
        <v>20</v>
      </c>
      <c r="D60" s="23">
        <v>5</v>
      </c>
      <c r="E60" s="23">
        <v>7</v>
      </c>
      <c r="F60" s="23">
        <v>5</v>
      </c>
      <c r="G60" s="23">
        <v>1</v>
      </c>
      <c r="H60" s="23">
        <v>1</v>
      </c>
      <c r="I60" s="23">
        <f ca="1">ROUND(ROUND(C60/E60,0)*[2]掉落!$V60*3+[2]掉落!$W60*3,0)</f>
        <v>2102</v>
      </c>
      <c r="J60" s="23">
        <f>[3]植物!$W62*G60*3</f>
        <v>240</v>
      </c>
      <c r="K60" s="23">
        <f>[3]植物!$W$5*H60*3</f>
        <v>60</v>
      </c>
      <c r="L60" s="23">
        <f t="shared" ca="1" si="0"/>
        <v>3602</v>
      </c>
      <c r="M60" s="23">
        <f t="shared" ca="1" si="1"/>
        <v>5403</v>
      </c>
      <c r="N60" s="23">
        <f t="shared" si="3"/>
        <v>5590</v>
      </c>
      <c r="O60" s="23">
        <f t="shared" si="2"/>
        <v>3.4937499999999999</v>
      </c>
    </row>
    <row r="61" spans="2:15" x14ac:dyDescent="0.15">
      <c r="B61" s="23">
        <v>59</v>
      </c>
      <c r="C61" s="23">
        <v>20</v>
      </c>
      <c r="D61" s="23">
        <v>5</v>
      </c>
      <c r="E61" s="23">
        <v>7</v>
      </c>
      <c r="F61" s="23">
        <v>5</v>
      </c>
      <c r="G61" s="23">
        <v>1</v>
      </c>
      <c r="H61" s="23">
        <v>1</v>
      </c>
      <c r="I61" s="23">
        <f ca="1">ROUND(ROUND(C61/E61,0)*[2]掉落!$V61*3+[2]掉落!$W61*3,0)</f>
        <v>1639</v>
      </c>
      <c r="J61" s="23">
        <f>[3]植物!$W63*G61*3</f>
        <v>330</v>
      </c>
      <c r="K61" s="23">
        <f>[3]植物!$W$5*H61*3</f>
        <v>60</v>
      </c>
      <c r="L61" s="23">
        <f t="shared" ca="1" si="0"/>
        <v>3589</v>
      </c>
      <c r="M61" s="23">
        <f t="shared" ca="1" si="1"/>
        <v>5383.5</v>
      </c>
      <c r="N61" s="23">
        <f t="shared" si="3"/>
        <v>5660</v>
      </c>
      <c r="O61" s="23">
        <f t="shared" si="2"/>
        <v>3.5375000000000001</v>
      </c>
    </row>
    <row r="62" spans="2:15" x14ac:dyDescent="0.15">
      <c r="B62" s="23">
        <v>60</v>
      </c>
      <c r="C62" s="23">
        <v>20</v>
      </c>
      <c r="D62" s="23">
        <v>5</v>
      </c>
      <c r="E62" s="23">
        <v>7</v>
      </c>
      <c r="F62" s="23">
        <v>5</v>
      </c>
      <c r="G62" s="23">
        <v>1</v>
      </c>
      <c r="H62" s="23">
        <v>1</v>
      </c>
      <c r="I62" s="23">
        <f ca="1">ROUND(ROUND(C62/E62,0)*[2]掉落!$V62*3+[2]掉落!$W62*3,0)</f>
        <v>1653</v>
      </c>
      <c r="J62" s="23">
        <f>[3]植物!$W64*G62*3</f>
        <v>270</v>
      </c>
      <c r="K62" s="23">
        <f>[3]植物!$W$5*H62*3</f>
        <v>60</v>
      </c>
      <c r="L62" s="23">
        <f t="shared" ca="1" si="0"/>
        <v>3303</v>
      </c>
      <c r="M62" s="23">
        <f t="shared" ca="1" si="1"/>
        <v>4954.5</v>
      </c>
      <c r="N62" s="23">
        <f t="shared" si="3"/>
        <v>5730</v>
      </c>
      <c r="O62" s="23">
        <f t="shared" si="2"/>
        <v>3.5812499999999998</v>
      </c>
    </row>
    <row r="63" spans="2:15" x14ac:dyDescent="0.15">
      <c r="B63" s="23">
        <v>61</v>
      </c>
      <c r="C63" s="23">
        <v>20</v>
      </c>
      <c r="D63" s="23">
        <v>5</v>
      </c>
      <c r="E63" s="23">
        <v>7</v>
      </c>
      <c r="F63" s="23">
        <v>5</v>
      </c>
      <c r="G63" s="23">
        <v>1</v>
      </c>
      <c r="H63" s="23">
        <v>1</v>
      </c>
      <c r="I63" s="23">
        <f ca="1">ROUND(ROUND(C63/E63,0)*[2]掉落!$V63*3+[2]掉落!$W63*3,0)</f>
        <v>1643</v>
      </c>
      <c r="J63" s="23">
        <f>[3]植物!$W65*G63*3</f>
        <v>270</v>
      </c>
      <c r="K63" s="23">
        <f>[3]植物!$W$5*H63*3</f>
        <v>60</v>
      </c>
      <c r="L63" s="23">
        <f t="shared" ca="1" si="0"/>
        <v>3293</v>
      </c>
      <c r="M63" s="23">
        <f t="shared" ca="1" si="1"/>
        <v>4939.5</v>
      </c>
      <c r="N63" s="23">
        <f t="shared" si="3"/>
        <v>5800</v>
      </c>
      <c r="O63" s="23">
        <f t="shared" si="2"/>
        <v>3.625</v>
      </c>
    </row>
    <row r="64" spans="2:15" x14ac:dyDescent="0.15">
      <c r="B64" s="23">
        <v>62</v>
      </c>
      <c r="C64" s="23">
        <v>20</v>
      </c>
      <c r="D64" s="23">
        <v>5</v>
      </c>
      <c r="E64" s="23">
        <v>7</v>
      </c>
      <c r="F64" s="23">
        <v>5</v>
      </c>
      <c r="G64" s="23">
        <v>1</v>
      </c>
      <c r="H64" s="23">
        <v>1</v>
      </c>
      <c r="I64" s="23">
        <f ca="1">ROUND(ROUND(C64/E64,0)*[2]掉落!$V64*3+[2]掉落!$W64*3,0)</f>
        <v>1683</v>
      </c>
      <c r="J64" s="23">
        <f>[3]植物!$W66*G64*3</f>
        <v>270</v>
      </c>
      <c r="K64" s="23">
        <f>[3]植物!$W$5*H64*3</f>
        <v>60</v>
      </c>
      <c r="L64" s="23">
        <f t="shared" ca="1" si="0"/>
        <v>3333</v>
      </c>
      <c r="M64" s="23">
        <f t="shared" ca="1" si="1"/>
        <v>4999.5</v>
      </c>
      <c r="N64" s="23">
        <f t="shared" si="3"/>
        <v>5870</v>
      </c>
      <c r="O64" s="23">
        <f t="shared" si="2"/>
        <v>3.6687500000000002</v>
      </c>
    </row>
    <row r="65" spans="2:15" x14ac:dyDescent="0.15">
      <c r="B65" s="23">
        <v>63</v>
      </c>
      <c r="C65" s="23">
        <v>20</v>
      </c>
      <c r="D65" s="23">
        <v>5</v>
      </c>
      <c r="E65" s="23">
        <v>7</v>
      </c>
      <c r="F65" s="23">
        <v>5</v>
      </c>
      <c r="G65" s="23">
        <v>1</v>
      </c>
      <c r="H65" s="23">
        <v>1</v>
      </c>
      <c r="I65" s="23">
        <f ca="1">ROUND(ROUND(C65/E65,0)*[2]掉落!$V65*3+[2]掉落!$W65*3,0)</f>
        <v>1738</v>
      </c>
      <c r="J65" s="23">
        <f>[3]植物!$W67*G65*3</f>
        <v>240</v>
      </c>
      <c r="K65" s="23">
        <f>[3]植物!$W$5*H65*3</f>
        <v>60</v>
      </c>
      <c r="L65" s="23">
        <f t="shared" ca="1" si="0"/>
        <v>3238</v>
      </c>
      <c r="M65" s="23">
        <f t="shared" ca="1" si="1"/>
        <v>4857</v>
      </c>
      <c r="N65" s="23">
        <f t="shared" si="3"/>
        <v>5940</v>
      </c>
      <c r="O65" s="23">
        <f t="shared" si="2"/>
        <v>3.7124999999999999</v>
      </c>
    </row>
    <row r="66" spans="2:15" x14ac:dyDescent="0.15">
      <c r="B66" s="23">
        <v>64</v>
      </c>
      <c r="C66" s="23">
        <v>20</v>
      </c>
      <c r="D66" s="23">
        <v>5</v>
      </c>
      <c r="E66" s="23">
        <v>7</v>
      </c>
      <c r="F66" s="23">
        <v>5</v>
      </c>
      <c r="G66" s="23">
        <v>1</v>
      </c>
      <c r="H66" s="23">
        <v>1</v>
      </c>
      <c r="I66" s="23">
        <f ca="1">ROUND(ROUND(C66/E66,0)*[2]掉落!$V66*3+[2]掉落!$W66*3,0)</f>
        <v>1667</v>
      </c>
      <c r="J66" s="23">
        <f>[3]植物!$W68*G66*3</f>
        <v>300</v>
      </c>
      <c r="K66" s="23">
        <f>[3]植物!$W$5*H66*3</f>
        <v>60</v>
      </c>
      <c r="L66" s="23">
        <f t="shared" ca="1" si="0"/>
        <v>3467</v>
      </c>
      <c r="M66" s="23">
        <f t="shared" ca="1" si="1"/>
        <v>5200.5</v>
      </c>
      <c r="N66" s="23">
        <f t="shared" si="3"/>
        <v>6010</v>
      </c>
      <c r="O66" s="23">
        <f t="shared" si="2"/>
        <v>3.7562500000000001</v>
      </c>
    </row>
    <row r="67" spans="2:15" x14ac:dyDescent="0.15">
      <c r="B67" s="23">
        <v>65</v>
      </c>
      <c r="C67" s="23">
        <v>20</v>
      </c>
      <c r="D67" s="23">
        <v>5</v>
      </c>
      <c r="E67" s="23">
        <v>7</v>
      </c>
      <c r="F67" s="23">
        <v>5</v>
      </c>
      <c r="G67" s="23">
        <v>1</v>
      </c>
      <c r="H67" s="23">
        <v>1</v>
      </c>
      <c r="I67" s="23">
        <f ca="1">ROUND(ROUND(C67/E67,0)*[2]掉落!$V67*3+[2]掉落!$W67*3,0)</f>
        <v>1673</v>
      </c>
      <c r="J67" s="23">
        <f>[3]植物!$W69*G67*3</f>
        <v>300</v>
      </c>
      <c r="K67" s="23">
        <f>[3]植物!$W$5*H67*3</f>
        <v>60</v>
      </c>
      <c r="L67" s="23">
        <f t="shared" ca="1" si="0"/>
        <v>3473</v>
      </c>
      <c r="M67" s="23">
        <f t="shared" ca="1" si="1"/>
        <v>5209.5</v>
      </c>
      <c r="N67" s="23">
        <f t="shared" si="3"/>
        <v>6080</v>
      </c>
      <c r="O67" s="23">
        <f t="shared" si="2"/>
        <v>3.8</v>
      </c>
    </row>
    <row r="68" spans="2:15" x14ac:dyDescent="0.15">
      <c r="B68" s="23">
        <v>66</v>
      </c>
      <c r="C68" s="23">
        <v>20</v>
      </c>
      <c r="D68" s="23">
        <v>5</v>
      </c>
      <c r="E68" s="23">
        <v>7</v>
      </c>
      <c r="F68" s="23">
        <v>5</v>
      </c>
      <c r="G68" s="23">
        <v>1</v>
      </c>
      <c r="H68" s="23">
        <v>1</v>
      </c>
      <c r="I68" s="23">
        <f ca="1">ROUND(ROUND(C68/E68,0)*[2]掉落!$V68*3+[2]掉落!$W68*3,0)</f>
        <v>1663</v>
      </c>
      <c r="J68" s="23">
        <f>[3]植物!$W70*G68*3</f>
        <v>300</v>
      </c>
      <c r="K68" s="23">
        <f>[3]植物!$W$5*H68*3</f>
        <v>60</v>
      </c>
      <c r="L68" s="23">
        <f t="shared" ref="L68:L101" ca="1" si="4">I68+J68*D68+K68*D68</f>
        <v>3463</v>
      </c>
      <c r="M68" s="23">
        <f t="shared" ref="M68:M101" ca="1" si="5">L68*0.5*30/10</f>
        <v>5194.5</v>
      </c>
      <c r="N68" s="23">
        <f t="shared" si="3"/>
        <v>6150</v>
      </c>
      <c r="O68" s="23">
        <f t="shared" ref="O68:O101" si="6">N68/N$3</f>
        <v>3.84375</v>
      </c>
    </row>
    <row r="69" spans="2:15" x14ac:dyDescent="0.15">
      <c r="B69" s="23">
        <v>67</v>
      </c>
      <c r="C69" s="23">
        <v>20</v>
      </c>
      <c r="D69" s="23">
        <v>5</v>
      </c>
      <c r="E69" s="23">
        <v>7</v>
      </c>
      <c r="F69" s="23">
        <v>5</v>
      </c>
      <c r="G69" s="23">
        <v>1</v>
      </c>
      <c r="H69" s="23">
        <v>1</v>
      </c>
      <c r="I69" s="23">
        <f ca="1">ROUND(ROUND(C69/E69,0)*[2]掉落!$V69*3+[2]掉落!$W69*3,0)</f>
        <v>1745</v>
      </c>
      <c r="J69" s="23">
        <f>[3]植物!$W71*G69*3</f>
        <v>240</v>
      </c>
      <c r="K69" s="23">
        <f>[3]植物!$W$5*H69*3</f>
        <v>60</v>
      </c>
      <c r="L69" s="23">
        <f t="shared" ca="1" si="4"/>
        <v>3245</v>
      </c>
      <c r="M69" s="23">
        <f t="shared" ca="1" si="5"/>
        <v>4867.5</v>
      </c>
      <c r="N69" s="23">
        <f t="shared" ref="N69:N101" si="7">N68+70</f>
        <v>6220</v>
      </c>
      <c r="O69" s="23">
        <f t="shared" si="6"/>
        <v>3.8875000000000002</v>
      </c>
    </row>
    <row r="70" spans="2:15" x14ac:dyDescent="0.15">
      <c r="B70" s="23">
        <v>68</v>
      </c>
      <c r="C70" s="23">
        <v>20</v>
      </c>
      <c r="D70" s="23">
        <v>5</v>
      </c>
      <c r="E70" s="23">
        <v>7</v>
      </c>
      <c r="F70" s="23">
        <v>5</v>
      </c>
      <c r="G70" s="23">
        <v>1</v>
      </c>
      <c r="H70" s="23">
        <v>1</v>
      </c>
      <c r="I70" s="23">
        <f ca="1">ROUND(ROUND(C70/E70,0)*[2]掉落!$V70*3+[2]掉落!$W70*3,0)</f>
        <v>1755</v>
      </c>
      <c r="J70" s="23">
        <f>[3]植物!$W72*G70*3</f>
        <v>300</v>
      </c>
      <c r="K70" s="23">
        <f>[3]植物!$W$5*H70*3</f>
        <v>60</v>
      </c>
      <c r="L70" s="23">
        <f t="shared" ca="1" si="4"/>
        <v>3555</v>
      </c>
      <c r="M70" s="23">
        <f t="shared" ca="1" si="5"/>
        <v>5332.5</v>
      </c>
      <c r="N70" s="23">
        <f t="shared" si="7"/>
        <v>6290</v>
      </c>
      <c r="O70" s="23">
        <f t="shared" si="6"/>
        <v>3.9312499999999999</v>
      </c>
    </row>
    <row r="71" spans="2:15" x14ac:dyDescent="0.15">
      <c r="B71" s="23">
        <v>69</v>
      </c>
      <c r="C71" s="23">
        <v>20</v>
      </c>
      <c r="D71" s="23">
        <v>5</v>
      </c>
      <c r="E71" s="23">
        <v>7</v>
      </c>
      <c r="F71" s="23">
        <v>5</v>
      </c>
      <c r="G71" s="23">
        <v>1</v>
      </c>
      <c r="H71" s="23">
        <v>1</v>
      </c>
      <c r="I71" s="23">
        <f ca="1">ROUND(ROUND(C71/E71,0)*[2]掉落!$V71*3+[2]掉落!$W71*3,0)</f>
        <v>1843</v>
      </c>
      <c r="J71" s="23">
        <f>[3]植物!$W73*G71*3</f>
        <v>300</v>
      </c>
      <c r="K71" s="23">
        <f>[3]植物!$W$5*H71*3</f>
        <v>60</v>
      </c>
      <c r="L71" s="23">
        <f t="shared" ca="1" si="4"/>
        <v>3643</v>
      </c>
      <c r="M71" s="23">
        <f t="shared" ca="1" si="5"/>
        <v>5464.5</v>
      </c>
      <c r="N71" s="23">
        <f t="shared" si="7"/>
        <v>6360</v>
      </c>
      <c r="O71" s="23">
        <f t="shared" si="6"/>
        <v>3.9750000000000001</v>
      </c>
    </row>
    <row r="72" spans="2:15" x14ac:dyDescent="0.15">
      <c r="B72" s="23">
        <v>70</v>
      </c>
      <c r="C72" s="23">
        <v>20</v>
      </c>
      <c r="D72" s="23">
        <v>5</v>
      </c>
      <c r="E72" s="23">
        <v>7</v>
      </c>
      <c r="F72" s="23">
        <v>5</v>
      </c>
      <c r="G72" s="23">
        <v>1</v>
      </c>
      <c r="H72" s="23">
        <v>1</v>
      </c>
      <c r="I72" s="23">
        <f ca="1">ROUND(ROUND(C72/E72,0)*[2]掉落!$V72*3+[2]掉落!$W72*3,0)</f>
        <v>1727</v>
      </c>
      <c r="J72" s="23">
        <f>[3]植物!$W74*G72*3</f>
        <v>270</v>
      </c>
      <c r="K72" s="23">
        <f>[3]植物!$W$5*H72*3</f>
        <v>60</v>
      </c>
      <c r="L72" s="23">
        <f t="shared" ca="1" si="4"/>
        <v>3377</v>
      </c>
      <c r="M72" s="23">
        <f t="shared" ca="1" si="5"/>
        <v>5065.5</v>
      </c>
      <c r="N72" s="23">
        <f t="shared" si="7"/>
        <v>6430</v>
      </c>
      <c r="O72" s="23">
        <f t="shared" si="6"/>
        <v>4.0187499999999998</v>
      </c>
    </row>
    <row r="73" spans="2:15" x14ac:dyDescent="0.15">
      <c r="B73" s="23">
        <v>71</v>
      </c>
      <c r="C73" s="23">
        <v>20</v>
      </c>
      <c r="D73" s="23">
        <v>5</v>
      </c>
      <c r="E73" s="23">
        <v>7</v>
      </c>
      <c r="F73" s="23">
        <v>5</v>
      </c>
      <c r="G73" s="23">
        <v>1</v>
      </c>
      <c r="H73" s="23">
        <v>1</v>
      </c>
      <c r="I73" s="23">
        <f ca="1">ROUND(ROUND(C73/E73,0)*[2]掉落!$V73*3+[2]掉落!$W73*3,0)</f>
        <v>1708</v>
      </c>
      <c r="J73" s="23">
        <f>[3]植物!$W75*G73*3</f>
        <v>330</v>
      </c>
      <c r="K73" s="23">
        <f>[3]植物!$W$5*H73*3</f>
        <v>60</v>
      </c>
      <c r="L73" s="23">
        <f t="shared" ca="1" si="4"/>
        <v>3658</v>
      </c>
      <c r="M73" s="23">
        <f t="shared" ca="1" si="5"/>
        <v>5487</v>
      </c>
      <c r="N73" s="23">
        <f t="shared" si="7"/>
        <v>6500</v>
      </c>
      <c r="O73" s="23">
        <f t="shared" si="6"/>
        <v>4.0625</v>
      </c>
    </row>
    <row r="74" spans="2:15" x14ac:dyDescent="0.15">
      <c r="B74" s="23">
        <v>72</v>
      </c>
      <c r="C74" s="23">
        <v>20</v>
      </c>
      <c r="D74" s="23">
        <v>5</v>
      </c>
      <c r="E74" s="23">
        <v>7</v>
      </c>
      <c r="F74" s="23">
        <v>5</v>
      </c>
      <c r="G74" s="23">
        <v>1</v>
      </c>
      <c r="H74" s="23">
        <v>1</v>
      </c>
      <c r="I74" s="23">
        <f ca="1">ROUND(ROUND(C74/E74,0)*[2]掉落!$V74*3+[2]掉落!$W74*3,0)</f>
        <v>1791</v>
      </c>
      <c r="J74" s="23">
        <f>[3]植物!$W76*G74*3</f>
        <v>240</v>
      </c>
      <c r="K74" s="23">
        <f>[3]植物!$W$5*H74*3</f>
        <v>60</v>
      </c>
      <c r="L74" s="23">
        <f t="shared" ca="1" si="4"/>
        <v>3291</v>
      </c>
      <c r="M74" s="23">
        <f t="shared" ca="1" si="5"/>
        <v>4936.5</v>
      </c>
      <c r="N74" s="23">
        <f t="shared" si="7"/>
        <v>6570</v>
      </c>
      <c r="O74" s="23">
        <f t="shared" si="6"/>
        <v>4.1062500000000002</v>
      </c>
    </row>
    <row r="75" spans="2:15" x14ac:dyDescent="0.15">
      <c r="B75" s="23">
        <v>73</v>
      </c>
      <c r="C75" s="23">
        <v>20</v>
      </c>
      <c r="D75" s="23">
        <v>5</v>
      </c>
      <c r="E75" s="23">
        <v>7</v>
      </c>
      <c r="F75" s="23">
        <v>5</v>
      </c>
      <c r="G75" s="23">
        <v>1</v>
      </c>
      <c r="H75" s="23">
        <v>1</v>
      </c>
      <c r="I75" s="23">
        <f ca="1">ROUND(ROUND(C75/E75,0)*[2]掉落!$V75*3+[2]掉落!$W75*3,0)</f>
        <v>1762</v>
      </c>
      <c r="J75" s="23">
        <f>[3]植物!$W77*G75*3</f>
        <v>330</v>
      </c>
      <c r="K75" s="23">
        <f>[3]植物!$W$5*H75*3</f>
        <v>60</v>
      </c>
      <c r="L75" s="23">
        <f t="shared" ca="1" si="4"/>
        <v>3712</v>
      </c>
      <c r="M75" s="23">
        <f t="shared" ca="1" si="5"/>
        <v>5568</v>
      </c>
      <c r="N75" s="23">
        <f t="shared" si="7"/>
        <v>6640</v>
      </c>
      <c r="O75" s="23">
        <f t="shared" si="6"/>
        <v>4.1500000000000004</v>
      </c>
    </row>
    <row r="76" spans="2:15" x14ac:dyDescent="0.15">
      <c r="B76" s="23">
        <v>74</v>
      </c>
      <c r="C76" s="23">
        <v>20</v>
      </c>
      <c r="D76" s="23">
        <v>5</v>
      </c>
      <c r="E76" s="23">
        <v>7</v>
      </c>
      <c r="F76" s="23">
        <v>5</v>
      </c>
      <c r="G76" s="23">
        <v>1</v>
      </c>
      <c r="H76" s="23">
        <v>1</v>
      </c>
      <c r="I76" s="23">
        <f ca="1">ROUND(ROUND(C76/E76,0)*[2]掉落!$V76*3+[2]掉落!$W76*3,0)</f>
        <v>1796</v>
      </c>
      <c r="J76" s="23">
        <f>[3]植物!$W78*G76*3</f>
        <v>270</v>
      </c>
      <c r="K76" s="23">
        <f>[3]植物!$W$5*H76*3</f>
        <v>60</v>
      </c>
      <c r="L76" s="23">
        <f t="shared" ca="1" si="4"/>
        <v>3446</v>
      </c>
      <c r="M76" s="23">
        <f t="shared" ca="1" si="5"/>
        <v>5169</v>
      </c>
      <c r="N76" s="23">
        <f t="shared" si="7"/>
        <v>6710</v>
      </c>
      <c r="O76" s="23">
        <f t="shared" si="6"/>
        <v>4.1937499999999996</v>
      </c>
    </row>
    <row r="77" spans="2:15" x14ac:dyDescent="0.15">
      <c r="B77" s="23">
        <v>75</v>
      </c>
      <c r="C77" s="23">
        <v>20</v>
      </c>
      <c r="D77" s="23">
        <v>5</v>
      </c>
      <c r="E77" s="23">
        <v>7</v>
      </c>
      <c r="F77" s="23">
        <v>5</v>
      </c>
      <c r="G77" s="23">
        <v>1</v>
      </c>
      <c r="H77" s="23">
        <v>1</v>
      </c>
      <c r="I77" s="23">
        <f ca="1">ROUND(ROUND(C77/E77,0)*[2]掉落!$V77*3+[2]掉落!$W77*3,0)</f>
        <v>1751</v>
      </c>
      <c r="J77" s="23">
        <f>[3]植物!$W79*G77*3</f>
        <v>450</v>
      </c>
      <c r="K77" s="23">
        <f>[3]植物!$W$5*H77*3</f>
        <v>60</v>
      </c>
      <c r="L77" s="23">
        <f t="shared" ca="1" si="4"/>
        <v>4301</v>
      </c>
      <c r="M77" s="23">
        <f t="shared" ca="1" si="5"/>
        <v>6451.5</v>
      </c>
      <c r="N77" s="23">
        <f t="shared" si="7"/>
        <v>6780</v>
      </c>
      <c r="O77" s="23">
        <f t="shared" si="6"/>
        <v>4.2374999999999998</v>
      </c>
    </row>
    <row r="78" spans="2:15" x14ac:dyDescent="0.15">
      <c r="B78" s="23">
        <v>76</v>
      </c>
      <c r="C78" s="23">
        <v>20</v>
      </c>
      <c r="D78" s="23">
        <v>5</v>
      </c>
      <c r="E78" s="23">
        <v>7</v>
      </c>
      <c r="F78" s="23">
        <v>5</v>
      </c>
      <c r="G78" s="23">
        <v>1</v>
      </c>
      <c r="H78" s="23">
        <v>1</v>
      </c>
      <c r="I78" s="23">
        <f ca="1">ROUND(ROUND(C78/E78,0)*[2]掉落!$V78*3+[2]掉落!$W78*3,0)</f>
        <v>1847</v>
      </c>
      <c r="J78" s="23">
        <f>[3]植物!$W80*G78*3</f>
        <v>360</v>
      </c>
      <c r="K78" s="23">
        <f>[3]植物!$W$5*H78*3</f>
        <v>60</v>
      </c>
      <c r="L78" s="23">
        <f t="shared" ca="1" si="4"/>
        <v>3947</v>
      </c>
      <c r="M78" s="23">
        <f t="shared" ca="1" si="5"/>
        <v>5920.5</v>
      </c>
      <c r="N78" s="23">
        <f t="shared" si="7"/>
        <v>6850</v>
      </c>
      <c r="O78" s="23">
        <f t="shared" si="6"/>
        <v>4.28125</v>
      </c>
    </row>
    <row r="79" spans="2:15" x14ac:dyDescent="0.15">
      <c r="B79" s="23">
        <v>77</v>
      </c>
      <c r="C79" s="23">
        <v>20</v>
      </c>
      <c r="D79" s="23">
        <v>5</v>
      </c>
      <c r="E79" s="23">
        <v>7</v>
      </c>
      <c r="F79" s="23">
        <v>5</v>
      </c>
      <c r="G79" s="23">
        <v>1</v>
      </c>
      <c r="H79" s="23">
        <v>1</v>
      </c>
      <c r="I79" s="23">
        <f ca="1">ROUND(ROUND(C79/E79,0)*[2]掉落!$V79*3+[2]掉落!$W79*3,0)</f>
        <v>1801</v>
      </c>
      <c r="J79" s="23">
        <f>[3]植物!$W81*G79*3</f>
        <v>270</v>
      </c>
      <c r="K79" s="23">
        <f>[3]植物!$W$5*H79*3</f>
        <v>60</v>
      </c>
      <c r="L79" s="23">
        <f t="shared" ca="1" si="4"/>
        <v>3451</v>
      </c>
      <c r="M79" s="23">
        <f t="shared" ca="1" si="5"/>
        <v>5176.5</v>
      </c>
      <c r="N79" s="23">
        <f t="shared" si="7"/>
        <v>6920</v>
      </c>
      <c r="O79" s="23">
        <f t="shared" si="6"/>
        <v>4.3250000000000002</v>
      </c>
    </row>
    <row r="80" spans="2:15" x14ac:dyDescent="0.15">
      <c r="B80" s="23">
        <v>78</v>
      </c>
      <c r="C80" s="23">
        <v>20</v>
      </c>
      <c r="D80" s="23">
        <v>5</v>
      </c>
      <c r="E80" s="23">
        <v>7</v>
      </c>
      <c r="F80" s="23">
        <v>5</v>
      </c>
      <c r="G80" s="23">
        <v>1</v>
      </c>
      <c r="H80" s="23">
        <v>1</v>
      </c>
      <c r="I80" s="23">
        <f ca="1">ROUND(ROUND(C80/E80,0)*[2]掉落!$V80*3+[2]掉落!$W80*3,0)</f>
        <v>1808</v>
      </c>
      <c r="J80" s="23">
        <f>[3]植物!$W82*G80*3</f>
        <v>330</v>
      </c>
      <c r="K80" s="23">
        <f>[3]植物!$W$5*H80*3</f>
        <v>60</v>
      </c>
      <c r="L80" s="23">
        <f t="shared" ca="1" si="4"/>
        <v>3758</v>
      </c>
      <c r="M80" s="23">
        <f t="shared" ca="1" si="5"/>
        <v>5637</v>
      </c>
      <c r="N80" s="23">
        <f t="shared" si="7"/>
        <v>6990</v>
      </c>
      <c r="O80" s="23">
        <f t="shared" si="6"/>
        <v>4.3687500000000004</v>
      </c>
    </row>
    <row r="81" spans="2:15" x14ac:dyDescent="0.15">
      <c r="B81" s="23">
        <v>79</v>
      </c>
      <c r="C81" s="23">
        <v>20</v>
      </c>
      <c r="D81" s="23">
        <v>5</v>
      </c>
      <c r="E81" s="23">
        <v>7</v>
      </c>
      <c r="F81" s="23">
        <v>5</v>
      </c>
      <c r="G81" s="23">
        <v>1</v>
      </c>
      <c r="H81" s="23">
        <v>1</v>
      </c>
      <c r="I81" s="23">
        <f ca="1">ROUND(ROUND(C81/E81,0)*[2]掉落!$V81*3+[2]掉落!$W81*3,0)</f>
        <v>1828</v>
      </c>
      <c r="J81" s="23">
        <f>[3]植物!$W83*G81*3</f>
        <v>300</v>
      </c>
      <c r="K81" s="23">
        <f>[3]植物!$W$5*H81*3</f>
        <v>60</v>
      </c>
      <c r="L81" s="23">
        <f t="shared" ca="1" si="4"/>
        <v>3628</v>
      </c>
      <c r="M81" s="23">
        <f t="shared" ca="1" si="5"/>
        <v>5442</v>
      </c>
      <c r="N81" s="23">
        <f t="shared" si="7"/>
        <v>7060</v>
      </c>
      <c r="O81" s="23">
        <f t="shared" si="6"/>
        <v>4.4124999999999996</v>
      </c>
    </row>
    <row r="82" spans="2:15" x14ac:dyDescent="0.15">
      <c r="B82" s="23">
        <v>80</v>
      </c>
      <c r="C82" s="23">
        <v>20</v>
      </c>
      <c r="D82" s="23">
        <v>5</v>
      </c>
      <c r="E82" s="23">
        <v>7</v>
      </c>
      <c r="F82" s="23">
        <v>5</v>
      </c>
      <c r="G82" s="23">
        <v>1</v>
      </c>
      <c r="H82" s="23">
        <v>1</v>
      </c>
      <c r="I82" s="23">
        <f ca="1">ROUND(ROUND(C82/E82,0)*[2]掉落!$V82*3+[2]掉落!$W82*3,0)</f>
        <v>1883</v>
      </c>
      <c r="J82" s="23">
        <f>[3]植物!$W84*G82*3</f>
        <v>330</v>
      </c>
      <c r="K82" s="23">
        <f>[3]植物!$W$5*H82*3</f>
        <v>60</v>
      </c>
      <c r="L82" s="23">
        <f t="shared" ca="1" si="4"/>
        <v>3833</v>
      </c>
      <c r="M82" s="23">
        <f t="shared" ca="1" si="5"/>
        <v>5749.5</v>
      </c>
      <c r="N82" s="23">
        <f t="shared" si="7"/>
        <v>7130</v>
      </c>
      <c r="O82" s="23">
        <f t="shared" si="6"/>
        <v>4.4562499999999998</v>
      </c>
    </row>
    <row r="83" spans="2:15" x14ac:dyDescent="0.15">
      <c r="B83" s="23">
        <v>81</v>
      </c>
      <c r="C83" s="23">
        <v>20</v>
      </c>
      <c r="D83" s="23">
        <v>5</v>
      </c>
      <c r="E83" s="23">
        <v>7</v>
      </c>
      <c r="F83" s="23">
        <v>5</v>
      </c>
      <c r="G83" s="23">
        <v>1</v>
      </c>
      <c r="H83" s="23">
        <v>1</v>
      </c>
      <c r="I83" s="23">
        <f ca="1">ROUND(ROUND(C83/E83,0)*[2]掉落!$V83*3+[2]掉落!$W83*3,0)</f>
        <v>1860</v>
      </c>
      <c r="J83" s="23">
        <f>[3]植物!$W85*G83*3</f>
        <v>390</v>
      </c>
      <c r="K83" s="23">
        <f>[3]植物!$W$5*H83*3</f>
        <v>60</v>
      </c>
      <c r="L83" s="23">
        <f t="shared" ca="1" si="4"/>
        <v>4110</v>
      </c>
      <c r="M83" s="23">
        <f t="shared" ca="1" si="5"/>
        <v>6165</v>
      </c>
      <c r="N83" s="23">
        <f t="shared" si="7"/>
        <v>7200</v>
      </c>
      <c r="O83" s="23">
        <f t="shared" si="6"/>
        <v>4.5</v>
      </c>
    </row>
    <row r="84" spans="2:15" x14ac:dyDescent="0.15">
      <c r="B84" s="23">
        <v>82</v>
      </c>
      <c r="C84" s="23">
        <v>20</v>
      </c>
      <c r="D84" s="23">
        <v>5</v>
      </c>
      <c r="E84" s="23">
        <v>7</v>
      </c>
      <c r="F84" s="23">
        <v>5</v>
      </c>
      <c r="G84" s="23">
        <v>1</v>
      </c>
      <c r="H84" s="23">
        <v>1</v>
      </c>
      <c r="I84" s="23">
        <f ca="1">ROUND(ROUND(C84/E84,0)*[2]掉落!$V84*3+[2]掉落!$W84*3,0)</f>
        <v>1814</v>
      </c>
      <c r="J84" s="23">
        <f>[3]植物!$W86*G84*3</f>
        <v>300</v>
      </c>
      <c r="K84" s="23">
        <f>[3]植物!$W$5*H84*3</f>
        <v>60</v>
      </c>
      <c r="L84" s="23">
        <f t="shared" ca="1" si="4"/>
        <v>3614</v>
      </c>
      <c r="M84" s="23">
        <f t="shared" ca="1" si="5"/>
        <v>5421</v>
      </c>
      <c r="N84" s="23">
        <f t="shared" si="7"/>
        <v>7270</v>
      </c>
      <c r="O84" s="23">
        <f t="shared" si="6"/>
        <v>4.5437500000000002</v>
      </c>
    </row>
    <row r="85" spans="2:15" x14ac:dyDescent="0.15">
      <c r="B85" s="23">
        <v>83</v>
      </c>
      <c r="C85" s="23">
        <v>20</v>
      </c>
      <c r="D85" s="23">
        <v>5</v>
      </c>
      <c r="E85" s="23">
        <v>7</v>
      </c>
      <c r="F85" s="23">
        <v>5</v>
      </c>
      <c r="G85" s="23">
        <v>1</v>
      </c>
      <c r="H85" s="23">
        <v>1</v>
      </c>
      <c r="I85" s="23">
        <f ca="1">ROUND(ROUND(C85/E85,0)*[2]掉落!$V85*3+[2]掉落!$W85*3,0)</f>
        <v>1876</v>
      </c>
      <c r="J85" s="23">
        <f>[3]植物!$W87*G85*3</f>
        <v>300</v>
      </c>
      <c r="K85" s="23">
        <f>[3]植物!$W$5*H85*3</f>
        <v>60</v>
      </c>
      <c r="L85" s="23">
        <f t="shared" ca="1" si="4"/>
        <v>3676</v>
      </c>
      <c r="M85" s="23">
        <f t="shared" ca="1" si="5"/>
        <v>5514</v>
      </c>
      <c r="N85" s="23">
        <f t="shared" si="7"/>
        <v>7340</v>
      </c>
      <c r="O85" s="23">
        <f t="shared" si="6"/>
        <v>4.5875000000000004</v>
      </c>
    </row>
    <row r="86" spans="2:15" x14ac:dyDescent="0.15">
      <c r="B86" s="23">
        <v>84</v>
      </c>
      <c r="C86" s="23">
        <v>20</v>
      </c>
      <c r="D86" s="23">
        <v>5</v>
      </c>
      <c r="E86" s="23">
        <v>7</v>
      </c>
      <c r="F86" s="23">
        <v>5</v>
      </c>
      <c r="G86" s="23">
        <v>1</v>
      </c>
      <c r="H86" s="23">
        <v>1</v>
      </c>
      <c r="I86" s="23">
        <f ca="1">ROUND(ROUND(C86/E86,0)*[2]掉落!$V86*3+[2]掉落!$W86*3,0)</f>
        <v>1856</v>
      </c>
      <c r="J86" s="23">
        <f>[3]植物!$W88*G86*3</f>
        <v>300</v>
      </c>
      <c r="K86" s="23">
        <f>[3]植物!$W$5*H86*3</f>
        <v>60</v>
      </c>
      <c r="L86" s="23">
        <f t="shared" ca="1" si="4"/>
        <v>3656</v>
      </c>
      <c r="M86" s="23">
        <f t="shared" ca="1" si="5"/>
        <v>5484</v>
      </c>
      <c r="N86" s="23">
        <f t="shared" si="7"/>
        <v>7410</v>
      </c>
      <c r="O86" s="23">
        <f t="shared" si="6"/>
        <v>4.6312499999999996</v>
      </c>
    </row>
    <row r="87" spans="2:15" x14ac:dyDescent="0.15">
      <c r="B87" s="23">
        <v>85</v>
      </c>
      <c r="C87" s="23">
        <v>20</v>
      </c>
      <c r="D87" s="23">
        <v>5</v>
      </c>
      <c r="E87" s="23">
        <v>7</v>
      </c>
      <c r="F87" s="23">
        <v>5</v>
      </c>
      <c r="G87" s="23">
        <v>1</v>
      </c>
      <c r="H87" s="23">
        <v>1</v>
      </c>
      <c r="I87" s="23">
        <f ca="1">ROUND(ROUND(C87/E87,0)*[2]掉落!$V87*3+[2]掉落!$W87*3,0)</f>
        <v>1846</v>
      </c>
      <c r="J87" s="23">
        <f>[3]植物!$W89*G87*3</f>
        <v>390</v>
      </c>
      <c r="K87" s="23">
        <f>[3]植物!$W$5*H87*3</f>
        <v>60</v>
      </c>
      <c r="L87" s="23">
        <f t="shared" ca="1" si="4"/>
        <v>4096</v>
      </c>
      <c r="M87" s="23">
        <f t="shared" ca="1" si="5"/>
        <v>6144</v>
      </c>
      <c r="N87" s="23">
        <f t="shared" si="7"/>
        <v>7480</v>
      </c>
      <c r="O87" s="23">
        <f t="shared" si="6"/>
        <v>4.6749999999999998</v>
      </c>
    </row>
    <row r="88" spans="2:15" x14ac:dyDescent="0.15">
      <c r="B88" s="23">
        <v>86</v>
      </c>
      <c r="C88" s="23">
        <v>20</v>
      </c>
      <c r="D88" s="23">
        <v>5</v>
      </c>
      <c r="E88" s="23">
        <v>7</v>
      </c>
      <c r="F88" s="23">
        <v>5</v>
      </c>
      <c r="G88" s="23">
        <v>1</v>
      </c>
      <c r="H88" s="23">
        <v>1</v>
      </c>
      <c r="I88" s="23">
        <f ca="1">ROUND(ROUND(C88/E88,0)*[2]掉落!$V88*3+[2]掉落!$W88*3,0)</f>
        <v>1851</v>
      </c>
      <c r="J88" s="23">
        <f>[3]植物!$W90*G88*3</f>
        <v>210</v>
      </c>
      <c r="K88" s="23">
        <f>[3]植物!$W$5*H88*3</f>
        <v>60</v>
      </c>
      <c r="L88" s="23">
        <f t="shared" ca="1" si="4"/>
        <v>3201</v>
      </c>
      <c r="M88" s="23">
        <f t="shared" ca="1" si="5"/>
        <v>4801.5</v>
      </c>
      <c r="N88" s="23">
        <f t="shared" si="7"/>
        <v>7550</v>
      </c>
      <c r="O88" s="23">
        <f t="shared" si="6"/>
        <v>4.71875</v>
      </c>
    </row>
    <row r="89" spans="2:15" x14ac:dyDescent="0.15">
      <c r="B89" s="23">
        <v>87</v>
      </c>
      <c r="C89" s="23">
        <v>20</v>
      </c>
      <c r="D89" s="23">
        <v>5</v>
      </c>
      <c r="E89" s="23">
        <v>7</v>
      </c>
      <c r="F89" s="23">
        <v>5</v>
      </c>
      <c r="G89" s="23">
        <v>1</v>
      </c>
      <c r="H89" s="23">
        <v>1</v>
      </c>
      <c r="I89" s="23">
        <f ca="1">ROUND(ROUND(C89/E89,0)*[2]掉落!$V89*3+[2]掉落!$W89*3,0)</f>
        <v>1881</v>
      </c>
      <c r="J89" s="23">
        <f>[3]植物!$W91*G89*3</f>
        <v>210</v>
      </c>
      <c r="K89" s="23">
        <f>[3]植物!$W$5*H89*3</f>
        <v>60</v>
      </c>
      <c r="L89" s="23">
        <f t="shared" ca="1" si="4"/>
        <v>3231</v>
      </c>
      <c r="M89" s="23">
        <f t="shared" ca="1" si="5"/>
        <v>4846.5</v>
      </c>
      <c r="N89" s="23">
        <f t="shared" si="7"/>
        <v>7620</v>
      </c>
      <c r="O89" s="23">
        <f t="shared" si="6"/>
        <v>4.7625000000000002</v>
      </c>
    </row>
    <row r="90" spans="2:15" x14ac:dyDescent="0.15">
      <c r="B90" s="23">
        <v>88</v>
      </c>
      <c r="C90" s="23">
        <v>20</v>
      </c>
      <c r="D90" s="23">
        <v>5</v>
      </c>
      <c r="E90" s="23">
        <v>7</v>
      </c>
      <c r="F90" s="23">
        <v>5</v>
      </c>
      <c r="G90" s="23">
        <v>1</v>
      </c>
      <c r="H90" s="23">
        <v>1</v>
      </c>
      <c r="I90" s="23">
        <f ca="1">ROUND(ROUND(C90/E90,0)*[2]掉落!$V90*3+[2]掉落!$W90*3,0)</f>
        <v>1889</v>
      </c>
      <c r="J90" s="23">
        <f>[3]植物!$W92*G90*3</f>
        <v>270</v>
      </c>
      <c r="K90" s="23">
        <f>[3]植物!$W$5*H90*3</f>
        <v>60</v>
      </c>
      <c r="L90" s="23">
        <f t="shared" ca="1" si="4"/>
        <v>3539</v>
      </c>
      <c r="M90" s="23">
        <f t="shared" ca="1" si="5"/>
        <v>5308.5</v>
      </c>
      <c r="N90" s="23">
        <f t="shared" si="7"/>
        <v>7690</v>
      </c>
      <c r="O90" s="23">
        <f t="shared" si="6"/>
        <v>4.8062500000000004</v>
      </c>
    </row>
    <row r="91" spans="2:15" x14ac:dyDescent="0.15">
      <c r="B91" s="23">
        <v>89</v>
      </c>
      <c r="C91" s="23">
        <v>20</v>
      </c>
      <c r="D91" s="23">
        <v>5</v>
      </c>
      <c r="E91" s="23">
        <v>7</v>
      </c>
      <c r="F91" s="23">
        <v>5</v>
      </c>
      <c r="G91" s="23">
        <v>1</v>
      </c>
      <c r="H91" s="23">
        <v>1</v>
      </c>
      <c r="I91" s="23">
        <f ca="1">ROUND(ROUND(C91/E91,0)*[2]掉落!$V91*3+[2]掉落!$W91*3,0)</f>
        <v>1847</v>
      </c>
      <c r="J91" s="23">
        <f>[3]植物!$W93*G91*3</f>
        <v>240</v>
      </c>
      <c r="K91" s="23">
        <f>[3]植物!$W$5*H91*3</f>
        <v>60</v>
      </c>
      <c r="L91" s="23">
        <f t="shared" ca="1" si="4"/>
        <v>3347</v>
      </c>
      <c r="M91" s="23">
        <f t="shared" ca="1" si="5"/>
        <v>5020.5</v>
      </c>
      <c r="N91" s="23">
        <f t="shared" si="7"/>
        <v>7760</v>
      </c>
      <c r="O91" s="23">
        <f t="shared" si="6"/>
        <v>4.8499999999999996</v>
      </c>
    </row>
    <row r="92" spans="2:15" x14ac:dyDescent="0.15">
      <c r="B92" s="23">
        <v>90</v>
      </c>
      <c r="C92" s="23">
        <v>20</v>
      </c>
      <c r="D92" s="23">
        <v>5</v>
      </c>
      <c r="E92" s="23">
        <v>7</v>
      </c>
      <c r="F92" s="23">
        <v>5</v>
      </c>
      <c r="G92" s="23">
        <v>1</v>
      </c>
      <c r="H92" s="23">
        <v>1</v>
      </c>
      <c r="I92" s="23">
        <f ca="1">ROUND(ROUND(C92/E92,0)*[2]掉落!$V92*3+[2]掉落!$W92*3,0)</f>
        <v>1973</v>
      </c>
      <c r="J92" s="23">
        <f>[3]植物!$W94*G92*3</f>
        <v>180</v>
      </c>
      <c r="K92" s="23">
        <f>[3]植物!$W$5*H92*3</f>
        <v>60</v>
      </c>
      <c r="L92" s="23">
        <f t="shared" ca="1" si="4"/>
        <v>3173</v>
      </c>
      <c r="M92" s="23">
        <f t="shared" ca="1" si="5"/>
        <v>4759.5</v>
      </c>
      <c r="N92" s="23">
        <f t="shared" si="7"/>
        <v>7830</v>
      </c>
      <c r="O92" s="23">
        <f t="shared" si="6"/>
        <v>4.8937499999999998</v>
      </c>
    </row>
    <row r="93" spans="2:15" x14ac:dyDescent="0.15">
      <c r="B93" s="23">
        <v>91</v>
      </c>
      <c r="C93" s="23">
        <v>20</v>
      </c>
      <c r="D93" s="23">
        <v>5</v>
      </c>
      <c r="E93" s="23">
        <v>7</v>
      </c>
      <c r="F93" s="23">
        <v>5</v>
      </c>
      <c r="G93" s="23">
        <v>1</v>
      </c>
      <c r="H93" s="23">
        <v>1</v>
      </c>
      <c r="I93" s="23">
        <f ca="1">ROUND(ROUND(C93/E93,0)*[2]掉落!$V93*3+[2]掉落!$W93*3,0)</f>
        <v>1943</v>
      </c>
      <c r="J93" s="23">
        <f>[3]植物!$W95*G93*3</f>
        <v>240</v>
      </c>
      <c r="K93" s="23">
        <f>[3]植物!$W$5*H93*3</f>
        <v>60</v>
      </c>
      <c r="L93" s="23">
        <f t="shared" ca="1" si="4"/>
        <v>3443</v>
      </c>
      <c r="M93" s="23">
        <f t="shared" ca="1" si="5"/>
        <v>5164.5</v>
      </c>
      <c r="N93" s="23">
        <f t="shared" si="7"/>
        <v>7900</v>
      </c>
      <c r="O93" s="23">
        <f t="shared" si="6"/>
        <v>4.9375</v>
      </c>
    </row>
    <row r="94" spans="2:15" x14ac:dyDescent="0.15">
      <c r="B94" s="23">
        <v>92</v>
      </c>
      <c r="C94" s="23">
        <v>20</v>
      </c>
      <c r="D94" s="23">
        <v>5</v>
      </c>
      <c r="E94" s="23">
        <v>7</v>
      </c>
      <c r="F94" s="23">
        <v>5</v>
      </c>
      <c r="G94" s="23">
        <v>1</v>
      </c>
      <c r="H94" s="23">
        <v>1</v>
      </c>
      <c r="I94" s="23">
        <f ca="1">ROUND(ROUND(C94/E94,0)*[2]掉落!$V94*3+[2]掉落!$W94*3,0)</f>
        <v>1969</v>
      </c>
      <c r="J94" s="23">
        <f>[3]植物!$W96*G94*3</f>
        <v>240</v>
      </c>
      <c r="K94" s="23">
        <f>[3]植物!$W$5*H94*3</f>
        <v>60</v>
      </c>
      <c r="L94" s="23">
        <f t="shared" ca="1" si="4"/>
        <v>3469</v>
      </c>
      <c r="M94" s="23">
        <f t="shared" ca="1" si="5"/>
        <v>5203.5</v>
      </c>
      <c r="N94" s="23">
        <f t="shared" si="7"/>
        <v>7970</v>
      </c>
      <c r="O94" s="23">
        <f t="shared" si="6"/>
        <v>4.9812500000000002</v>
      </c>
    </row>
    <row r="95" spans="2:15" x14ac:dyDescent="0.15">
      <c r="B95" s="23">
        <v>93</v>
      </c>
      <c r="C95" s="23">
        <v>20</v>
      </c>
      <c r="D95" s="23">
        <v>5</v>
      </c>
      <c r="E95" s="23">
        <v>7</v>
      </c>
      <c r="F95" s="23">
        <v>5</v>
      </c>
      <c r="G95" s="23">
        <v>1</v>
      </c>
      <c r="H95" s="23">
        <v>1</v>
      </c>
      <c r="I95" s="23">
        <f ca="1">ROUND(ROUND(C95/E95,0)*[2]掉落!$V95*3+[2]掉落!$W95*3,0)</f>
        <v>1931</v>
      </c>
      <c r="J95" s="23">
        <f>[3]植物!$W97*G95*3</f>
        <v>240</v>
      </c>
      <c r="K95" s="23">
        <f>[3]植物!$W$5*H95*3</f>
        <v>60</v>
      </c>
      <c r="L95" s="23">
        <f t="shared" ca="1" si="4"/>
        <v>3431</v>
      </c>
      <c r="M95" s="23">
        <f t="shared" ca="1" si="5"/>
        <v>5146.5</v>
      </c>
      <c r="N95" s="23">
        <f t="shared" si="7"/>
        <v>8040</v>
      </c>
      <c r="O95" s="23">
        <f t="shared" si="6"/>
        <v>5.0250000000000004</v>
      </c>
    </row>
    <row r="96" spans="2:15" x14ac:dyDescent="0.15">
      <c r="B96" s="23">
        <v>94</v>
      </c>
      <c r="C96" s="23">
        <v>20</v>
      </c>
      <c r="D96" s="23">
        <v>5</v>
      </c>
      <c r="E96" s="23">
        <v>7</v>
      </c>
      <c r="F96" s="23">
        <v>5</v>
      </c>
      <c r="G96" s="23">
        <v>1</v>
      </c>
      <c r="H96" s="23">
        <v>1</v>
      </c>
      <c r="I96" s="23">
        <f ca="1">ROUND(ROUND(C96/E96,0)*[2]掉落!$V96*3+[2]掉落!$W96*3,0)</f>
        <v>1970</v>
      </c>
      <c r="J96" s="23">
        <f>[3]植物!$W98*G96*3</f>
        <v>180</v>
      </c>
      <c r="K96" s="23">
        <f>[3]植物!$W$5*H96*3</f>
        <v>60</v>
      </c>
      <c r="L96" s="23">
        <f t="shared" ca="1" si="4"/>
        <v>3170</v>
      </c>
      <c r="M96" s="23">
        <f t="shared" ca="1" si="5"/>
        <v>4755</v>
      </c>
      <c r="N96" s="23">
        <f t="shared" si="7"/>
        <v>8110</v>
      </c>
      <c r="O96" s="23">
        <f t="shared" si="6"/>
        <v>5.0687499999999996</v>
      </c>
    </row>
    <row r="97" spans="2:15" x14ac:dyDescent="0.15">
      <c r="B97" s="23">
        <v>95</v>
      </c>
      <c r="C97" s="23">
        <v>20</v>
      </c>
      <c r="D97" s="23">
        <v>5</v>
      </c>
      <c r="E97" s="23">
        <v>7</v>
      </c>
      <c r="F97" s="23">
        <v>5</v>
      </c>
      <c r="G97" s="23">
        <v>1</v>
      </c>
      <c r="H97" s="23">
        <v>1</v>
      </c>
      <c r="I97" s="23">
        <f ca="1">ROUND(ROUND(C97/E97,0)*[2]掉落!$V97*3+[2]掉落!$W97*3,0)</f>
        <v>1994</v>
      </c>
      <c r="J97" s="23">
        <f>[3]植物!$W99*G97*3</f>
        <v>180</v>
      </c>
      <c r="K97" s="23">
        <f>[3]植物!$W$5*H97*3</f>
        <v>60</v>
      </c>
      <c r="L97" s="23">
        <f t="shared" ca="1" si="4"/>
        <v>3194</v>
      </c>
      <c r="M97" s="23">
        <f t="shared" ca="1" si="5"/>
        <v>4791</v>
      </c>
      <c r="N97" s="23">
        <f t="shared" si="7"/>
        <v>8180</v>
      </c>
      <c r="O97" s="23">
        <f t="shared" si="6"/>
        <v>5.1124999999999998</v>
      </c>
    </row>
    <row r="98" spans="2:15" x14ac:dyDescent="0.15">
      <c r="B98" s="23">
        <v>96</v>
      </c>
      <c r="C98" s="23">
        <v>20</v>
      </c>
      <c r="D98" s="23">
        <v>5</v>
      </c>
      <c r="E98" s="23">
        <v>7</v>
      </c>
      <c r="F98" s="23">
        <v>5</v>
      </c>
      <c r="G98" s="23">
        <v>1</v>
      </c>
      <c r="H98" s="23">
        <v>1</v>
      </c>
      <c r="I98" s="23">
        <f ca="1">ROUND(ROUND(C98/E98,0)*[2]掉落!$V98*3+[2]掉落!$W98*3,0)</f>
        <v>2025</v>
      </c>
      <c r="J98" s="23">
        <f>[3]植物!$W100*G98*3</f>
        <v>240</v>
      </c>
      <c r="K98" s="23">
        <f>[3]植物!$W$5*H98*3</f>
        <v>60</v>
      </c>
      <c r="L98" s="23">
        <f t="shared" ca="1" si="4"/>
        <v>3525</v>
      </c>
      <c r="M98" s="23">
        <f t="shared" ca="1" si="5"/>
        <v>5287.5</v>
      </c>
      <c r="N98" s="23">
        <f t="shared" si="7"/>
        <v>8250</v>
      </c>
      <c r="O98" s="23">
        <f t="shared" si="6"/>
        <v>5.15625</v>
      </c>
    </row>
    <row r="99" spans="2:15" x14ac:dyDescent="0.15">
      <c r="B99" s="23">
        <v>97</v>
      </c>
      <c r="C99" s="23">
        <v>20</v>
      </c>
      <c r="D99" s="23">
        <v>5</v>
      </c>
      <c r="E99" s="23">
        <v>7</v>
      </c>
      <c r="F99" s="23">
        <v>5</v>
      </c>
      <c r="G99" s="23">
        <v>1</v>
      </c>
      <c r="H99" s="23">
        <v>1</v>
      </c>
      <c r="I99" s="23">
        <f ca="1">ROUND(ROUND(C99/E99,0)*[2]掉落!$V99*3+[2]掉落!$W99*3,0)</f>
        <v>1914</v>
      </c>
      <c r="J99" s="23">
        <f>[3]植物!$W101*G99*3</f>
        <v>270</v>
      </c>
      <c r="K99" s="23">
        <f>[3]植物!$W$5*H99*3</f>
        <v>60</v>
      </c>
      <c r="L99" s="23">
        <f t="shared" ca="1" si="4"/>
        <v>3564</v>
      </c>
      <c r="M99" s="23">
        <f t="shared" ca="1" si="5"/>
        <v>5346</v>
      </c>
      <c r="N99" s="23">
        <f t="shared" si="7"/>
        <v>8320</v>
      </c>
      <c r="O99" s="23">
        <f t="shared" si="6"/>
        <v>5.2</v>
      </c>
    </row>
    <row r="100" spans="2:15" x14ac:dyDescent="0.15">
      <c r="B100" s="23">
        <v>98</v>
      </c>
      <c r="C100" s="23">
        <v>20</v>
      </c>
      <c r="D100" s="23">
        <v>5</v>
      </c>
      <c r="E100" s="23">
        <v>7</v>
      </c>
      <c r="F100" s="23">
        <v>5</v>
      </c>
      <c r="G100" s="23">
        <v>1</v>
      </c>
      <c r="H100" s="23">
        <v>1</v>
      </c>
      <c r="I100" s="23">
        <f ca="1">ROUND(ROUND(C100/E100,0)*[2]掉落!$V100*3+[2]掉落!$W100*3,0)</f>
        <v>1950</v>
      </c>
      <c r="J100" s="23">
        <f>[3]植物!$W102*G100*3</f>
        <v>270</v>
      </c>
      <c r="K100" s="23">
        <f>[3]植物!$W$5*H100*3</f>
        <v>60</v>
      </c>
      <c r="L100" s="23">
        <f t="shared" ca="1" si="4"/>
        <v>3600</v>
      </c>
      <c r="M100" s="23">
        <f t="shared" ca="1" si="5"/>
        <v>5400</v>
      </c>
      <c r="N100" s="23">
        <f t="shared" si="7"/>
        <v>8390</v>
      </c>
      <c r="O100" s="23">
        <f t="shared" si="6"/>
        <v>5.2437500000000004</v>
      </c>
    </row>
    <row r="101" spans="2:15" x14ac:dyDescent="0.15">
      <c r="B101" s="23">
        <v>99</v>
      </c>
      <c r="C101" s="23">
        <v>20</v>
      </c>
      <c r="D101" s="23">
        <v>5</v>
      </c>
      <c r="E101" s="23">
        <v>7</v>
      </c>
      <c r="F101" s="23">
        <v>5</v>
      </c>
      <c r="G101" s="23">
        <v>1</v>
      </c>
      <c r="H101" s="23">
        <v>1</v>
      </c>
      <c r="I101" s="23">
        <f ca="1">ROUND(ROUND(C101/E101,0)*[2]掉落!$V101*3+[2]掉落!$W101*3,0)</f>
        <v>1956</v>
      </c>
      <c r="J101" s="23">
        <f>[3]植物!$W103*G101*3</f>
        <v>210</v>
      </c>
      <c r="K101" s="23">
        <f>[3]植物!$W$5*H101*3</f>
        <v>60</v>
      </c>
      <c r="L101" s="23">
        <f t="shared" ca="1" si="4"/>
        <v>3306</v>
      </c>
      <c r="M101" s="23">
        <f t="shared" ca="1" si="5"/>
        <v>4959</v>
      </c>
      <c r="N101" s="23">
        <f t="shared" si="7"/>
        <v>8460</v>
      </c>
      <c r="O101" s="23">
        <f t="shared" si="6"/>
        <v>5.2874999999999996</v>
      </c>
    </row>
  </sheetData>
  <phoneticPr fontId="4" type="noConversion"/>
  <conditionalFormatting sqref="L3:L10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{942711DE-1E17-4E15-B900-D9C513FAFAFD}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2711DE-1E17-4E15-B900-D9C513FAFA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L3:L101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E2:L192"/>
  <sheetViews>
    <sheetView workbookViewId="0">
      <selection activeCell="F3" sqref="F3:F20"/>
    </sheetView>
  </sheetViews>
  <sheetFormatPr defaultRowHeight="12.75" x14ac:dyDescent="0.2"/>
  <cols>
    <col min="1" max="16384" width="9" style="15"/>
  </cols>
  <sheetData>
    <row r="2" spans="5:12" x14ac:dyDescent="0.2">
      <c r="F2" s="15" t="s">
        <v>3350</v>
      </c>
      <c r="G2" s="15" t="s">
        <v>3351</v>
      </c>
      <c r="H2" s="15" t="s">
        <v>3352</v>
      </c>
      <c r="I2" s="15" t="s">
        <v>3353</v>
      </c>
      <c r="J2" s="15" t="s">
        <v>3354</v>
      </c>
      <c r="K2" s="15" t="s">
        <v>3353</v>
      </c>
    </row>
    <row r="3" spans="5:12" x14ac:dyDescent="0.2">
      <c r="E3" s="15">
        <v>1</v>
      </c>
      <c r="F3" s="1">
        <v>50001</v>
      </c>
      <c r="G3" s="72">
        <v>1</v>
      </c>
      <c r="H3" s="15">
        <v>0</v>
      </c>
      <c r="I3" s="15">
        <v>1</v>
      </c>
      <c r="J3" s="15">
        <v>0</v>
      </c>
      <c r="K3" s="15">
        <v>1</v>
      </c>
      <c r="L3" s="15">
        <f>IF(H3=J3,1,"")</f>
        <v>1</v>
      </c>
    </row>
    <row r="4" spans="5:12" x14ac:dyDescent="0.2">
      <c r="E4" s="15">
        <v>2</v>
      </c>
      <c r="F4" s="1">
        <v>50005</v>
      </c>
      <c r="G4" s="72">
        <v>1</v>
      </c>
      <c r="H4" s="15">
        <v>0</v>
      </c>
      <c r="I4" s="15">
        <v>1</v>
      </c>
      <c r="J4" s="15">
        <v>0</v>
      </c>
      <c r="K4" s="15">
        <v>1</v>
      </c>
      <c r="L4" s="15">
        <f t="shared" ref="L4:L67" si="0">IF(H4=J4,1,"")</f>
        <v>1</v>
      </c>
    </row>
    <row r="5" spans="5:12" x14ac:dyDescent="0.2">
      <c r="E5" s="15">
        <v>3</v>
      </c>
      <c r="F5" s="1">
        <v>50009</v>
      </c>
      <c r="G5" s="72">
        <v>1</v>
      </c>
      <c r="H5" s="15">
        <v>0</v>
      </c>
      <c r="I5" s="15">
        <v>1</v>
      </c>
      <c r="J5" s="15">
        <v>0</v>
      </c>
      <c r="K5" s="15">
        <v>1</v>
      </c>
      <c r="L5" s="15">
        <f t="shared" si="0"/>
        <v>1</v>
      </c>
    </row>
    <row r="6" spans="5:12" x14ac:dyDescent="0.2">
      <c r="E6" s="15">
        <v>4</v>
      </c>
      <c r="F6" s="1">
        <v>50013</v>
      </c>
      <c r="G6" s="72">
        <v>1</v>
      </c>
      <c r="H6" s="15">
        <v>0</v>
      </c>
      <c r="I6" s="15">
        <v>1</v>
      </c>
      <c r="J6" s="15">
        <v>0</v>
      </c>
      <c r="K6" s="15">
        <v>1</v>
      </c>
      <c r="L6" s="15">
        <f t="shared" si="0"/>
        <v>1</v>
      </c>
    </row>
    <row r="7" spans="5:12" x14ac:dyDescent="0.2">
      <c r="E7" s="15">
        <v>5</v>
      </c>
      <c r="F7" s="1">
        <v>50015</v>
      </c>
      <c r="G7" s="72">
        <v>1</v>
      </c>
      <c r="H7" s="15">
        <v>0</v>
      </c>
      <c r="I7" s="15">
        <v>1</v>
      </c>
      <c r="J7" s="15">
        <v>0</v>
      </c>
      <c r="K7" s="15">
        <v>1</v>
      </c>
      <c r="L7" s="15">
        <f t="shared" si="0"/>
        <v>1</v>
      </c>
    </row>
    <row r="8" spans="5:12" x14ac:dyDescent="0.2">
      <c r="E8" s="15">
        <v>6</v>
      </c>
      <c r="F8" s="1">
        <v>50031</v>
      </c>
      <c r="G8" s="72">
        <v>1</v>
      </c>
      <c r="H8" s="15">
        <v>0</v>
      </c>
      <c r="I8" s="15">
        <v>1</v>
      </c>
      <c r="J8" s="15">
        <v>0</v>
      </c>
      <c r="K8" s="15">
        <v>1</v>
      </c>
      <c r="L8" s="15">
        <f t="shared" si="0"/>
        <v>1</v>
      </c>
    </row>
    <row r="9" spans="5:12" x14ac:dyDescent="0.2">
      <c r="E9" s="15">
        <v>7</v>
      </c>
      <c r="F9" s="1">
        <v>50035</v>
      </c>
      <c r="G9" s="72">
        <v>1</v>
      </c>
      <c r="H9" s="15">
        <v>0</v>
      </c>
      <c r="I9" s="15">
        <v>1</v>
      </c>
      <c r="J9" s="15">
        <v>0</v>
      </c>
      <c r="K9" s="15">
        <v>1</v>
      </c>
      <c r="L9" s="15">
        <f t="shared" si="0"/>
        <v>1</v>
      </c>
    </row>
    <row r="10" spans="5:12" x14ac:dyDescent="0.2">
      <c r="E10" s="15">
        <v>8</v>
      </c>
      <c r="F10" s="1">
        <v>50041</v>
      </c>
      <c r="G10" s="72">
        <v>1</v>
      </c>
      <c r="H10" s="15">
        <v>0</v>
      </c>
      <c r="I10" s="15">
        <v>1</v>
      </c>
      <c r="J10" s="15">
        <v>0</v>
      </c>
      <c r="K10" s="15">
        <v>1</v>
      </c>
      <c r="L10" s="15">
        <f t="shared" si="0"/>
        <v>1</v>
      </c>
    </row>
    <row r="11" spans="5:12" x14ac:dyDescent="0.2">
      <c r="E11" s="15">
        <v>9</v>
      </c>
      <c r="F11" s="1">
        <v>50045</v>
      </c>
      <c r="G11" s="72">
        <v>1</v>
      </c>
      <c r="H11" s="15">
        <v>0</v>
      </c>
      <c r="I11" s="15">
        <v>1</v>
      </c>
      <c r="J11" s="15">
        <v>0</v>
      </c>
      <c r="K11" s="15">
        <v>1</v>
      </c>
      <c r="L11" s="15">
        <f t="shared" si="0"/>
        <v>1</v>
      </c>
    </row>
    <row r="12" spans="5:12" x14ac:dyDescent="0.2">
      <c r="E12" s="15">
        <v>10</v>
      </c>
      <c r="F12" s="1">
        <v>50047</v>
      </c>
      <c r="G12" s="72">
        <v>1</v>
      </c>
      <c r="H12" s="15">
        <v>0</v>
      </c>
      <c r="I12" s="15">
        <v>1</v>
      </c>
      <c r="J12" s="15">
        <v>0</v>
      </c>
      <c r="K12" s="15">
        <v>1</v>
      </c>
      <c r="L12" s="15">
        <f t="shared" si="0"/>
        <v>1</v>
      </c>
    </row>
    <row r="13" spans="5:12" x14ac:dyDescent="0.2">
      <c r="E13" s="15">
        <v>11</v>
      </c>
      <c r="F13" s="1">
        <v>50051</v>
      </c>
      <c r="G13" s="72">
        <v>1</v>
      </c>
      <c r="H13" s="15">
        <v>0</v>
      </c>
      <c r="I13" s="15">
        <v>1</v>
      </c>
      <c r="J13" s="15">
        <v>0</v>
      </c>
      <c r="K13" s="15">
        <v>1</v>
      </c>
      <c r="L13" s="15">
        <f t="shared" si="0"/>
        <v>1</v>
      </c>
    </row>
    <row r="14" spans="5:12" x14ac:dyDescent="0.2">
      <c r="E14" s="15">
        <v>12</v>
      </c>
      <c r="F14" s="1">
        <v>50052</v>
      </c>
      <c r="G14" s="72">
        <v>1</v>
      </c>
      <c r="H14" s="15">
        <v>0</v>
      </c>
      <c r="I14" s="15">
        <v>1</v>
      </c>
      <c r="J14" s="15">
        <v>0</v>
      </c>
      <c r="K14" s="15">
        <v>1</v>
      </c>
      <c r="L14" s="15">
        <f t="shared" si="0"/>
        <v>1</v>
      </c>
    </row>
    <row r="15" spans="5:12" x14ac:dyDescent="0.2">
      <c r="E15" s="15">
        <v>13</v>
      </c>
      <c r="F15" s="1">
        <v>50069</v>
      </c>
      <c r="G15" s="72">
        <v>1</v>
      </c>
      <c r="H15" s="15">
        <v>0</v>
      </c>
      <c r="I15" s="15">
        <v>1</v>
      </c>
      <c r="J15" s="15">
        <v>0</v>
      </c>
      <c r="K15" s="15">
        <v>1</v>
      </c>
      <c r="L15" s="15">
        <f t="shared" si="0"/>
        <v>1</v>
      </c>
    </row>
    <row r="16" spans="5:12" x14ac:dyDescent="0.2">
      <c r="E16" s="15">
        <v>14</v>
      </c>
      <c r="F16" s="1">
        <v>50119</v>
      </c>
      <c r="G16" s="72">
        <v>1</v>
      </c>
      <c r="H16" s="15">
        <v>0</v>
      </c>
      <c r="I16" s="15">
        <v>1</v>
      </c>
      <c r="J16" s="15">
        <v>0</v>
      </c>
      <c r="K16" s="15">
        <v>1</v>
      </c>
      <c r="L16" s="15">
        <f t="shared" si="0"/>
        <v>1</v>
      </c>
    </row>
    <row r="17" spans="5:12" x14ac:dyDescent="0.2">
      <c r="E17" s="15">
        <v>15</v>
      </c>
      <c r="F17" s="1">
        <v>50145</v>
      </c>
      <c r="G17" s="72">
        <v>1</v>
      </c>
      <c r="H17" s="15">
        <v>0</v>
      </c>
      <c r="I17" s="15">
        <v>1</v>
      </c>
      <c r="J17" s="15">
        <v>0</v>
      </c>
      <c r="K17" s="15">
        <v>1</v>
      </c>
      <c r="L17" s="15">
        <f t="shared" si="0"/>
        <v>1</v>
      </c>
    </row>
    <row r="18" spans="5:12" x14ac:dyDescent="0.2">
      <c r="E18" s="15">
        <v>16</v>
      </c>
      <c r="F18" s="1">
        <v>50157</v>
      </c>
      <c r="G18" s="72">
        <v>1</v>
      </c>
      <c r="H18" s="15">
        <v>0</v>
      </c>
      <c r="I18" s="15">
        <v>1</v>
      </c>
      <c r="J18" s="15">
        <v>0</v>
      </c>
      <c r="K18" s="15">
        <v>1</v>
      </c>
      <c r="L18" s="15">
        <f t="shared" si="0"/>
        <v>1</v>
      </c>
    </row>
    <row r="19" spans="5:12" x14ac:dyDescent="0.2">
      <c r="E19" s="15">
        <v>17</v>
      </c>
      <c r="F19" s="1">
        <v>50168</v>
      </c>
      <c r="G19" s="72">
        <v>1</v>
      </c>
      <c r="H19" s="15">
        <v>0</v>
      </c>
      <c r="I19" s="15">
        <v>1</v>
      </c>
      <c r="J19" s="15">
        <v>0</v>
      </c>
      <c r="K19" s="15">
        <v>1</v>
      </c>
      <c r="L19" s="15">
        <f t="shared" si="0"/>
        <v>1</v>
      </c>
    </row>
    <row r="20" spans="5:12" x14ac:dyDescent="0.2">
      <c r="E20" s="15">
        <v>18</v>
      </c>
      <c r="F20" s="1">
        <v>50189</v>
      </c>
      <c r="G20" s="72">
        <v>1</v>
      </c>
      <c r="H20" s="15">
        <v>0</v>
      </c>
      <c r="I20" s="15">
        <v>1</v>
      </c>
      <c r="J20" s="15">
        <v>0</v>
      </c>
      <c r="K20" s="15">
        <v>1</v>
      </c>
      <c r="L20" s="15">
        <f t="shared" si="0"/>
        <v>1</v>
      </c>
    </row>
    <row r="21" spans="5:12" x14ac:dyDescent="0.2">
      <c r="E21" s="15">
        <v>19</v>
      </c>
      <c r="F21" s="1">
        <v>50002</v>
      </c>
      <c r="G21" s="72">
        <v>2</v>
      </c>
      <c r="H21" s="15">
        <v>50005</v>
      </c>
      <c r="I21" s="15">
        <v>1</v>
      </c>
      <c r="J21" s="15">
        <v>50051</v>
      </c>
      <c r="K21" s="15">
        <v>1</v>
      </c>
      <c r="L21" s="15" t="str">
        <f t="shared" si="0"/>
        <v/>
      </c>
    </row>
    <row r="22" spans="5:12" x14ac:dyDescent="0.2">
      <c r="E22" s="15">
        <v>20</v>
      </c>
      <c r="F22" s="1">
        <v>50006</v>
      </c>
      <c r="G22" s="72">
        <v>2</v>
      </c>
      <c r="H22" s="15">
        <v>50051</v>
      </c>
      <c r="I22" s="15">
        <v>1</v>
      </c>
      <c r="J22" s="15">
        <v>50045</v>
      </c>
      <c r="K22" s="15">
        <v>1</v>
      </c>
      <c r="L22" s="15" t="str">
        <f t="shared" si="0"/>
        <v/>
      </c>
    </row>
    <row r="23" spans="5:12" x14ac:dyDescent="0.2">
      <c r="E23" s="15">
        <v>21</v>
      </c>
      <c r="F23" s="1">
        <v>50010</v>
      </c>
      <c r="G23" s="72">
        <v>2</v>
      </c>
      <c r="H23" s="15">
        <v>50189</v>
      </c>
      <c r="I23" s="15">
        <v>1</v>
      </c>
      <c r="J23" s="15">
        <v>50031</v>
      </c>
      <c r="K23" s="15">
        <v>1</v>
      </c>
      <c r="L23" s="15" t="str">
        <f t="shared" si="0"/>
        <v/>
      </c>
    </row>
    <row r="24" spans="5:12" x14ac:dyDescent="0.2">
      <c r="E24" s="15">
        <v>22</v>
      </c>
      <c r="F24" s="1">
        <v>50042</v>
      </c>
      <c r="G24" s="72">
        <v>2</v>
      </c>
      <c r="H24" s="15">
        <v>50052</v>
      </c>
      <c r="I24" s="15">
        <v>1</v>
      </c>
      <c r="J24" s="15">
        <v>50035</v>
      </c>
      <c r="K24" s="15">
        <v>1</v>
      </c>
      <c r="L24" s="15" t="str">
        <f t="shared" si="0"/>
        <v/>
      </c>
    </row>
    <row r="25" spans="5:12" x14ac:dyDescent="0.2">
      <c r="E25" s="15">
        <v>23</v>
      </c>
      <c r="F25" s="1">
        <v>50053</v>
      </c>
      <c r="G25" s="72">
        <v>2</v>
      </c>
      <c r="H25" s="15">
        <v>50035</v>
      </c>
      <c r="I25" s="15">
        <v>1</v>
      </c>
      <c r="J25" s="15">
        <v>50145</v>
      </c>
      <c r="K25" s="15">
        <v>1</v>
      </c>
      <c r="L25" s="15" t="str">
        <f t="shared" si="0"/>
        <v/>
      </c>
    </row>
    <row r="26" spans="5:12" x14ac:dyDescent="0.2">
      <c r="E26" s="15">
        <v>24</v>
      </c>
      <c r="F26" s="1">
        <v>50054</v>
      </c>
      <c r="G26" s="72">
        <v>2</v>
      </c>
      <c r="H26" s="15">
        <v>50015</v>
      </c>
      <c r="I26" s="15">
        <v>1</v>
      </c>
      <c r="J26" s="15">
        <v>50031</v>
      </c>
      <c r="K26" s="15">
        <v>1</v>
      </c>
      <c r="L26" s="15" t="str">
        <f t="shared" si="0"/>
        <v/>
      </c>
    </row>
    <row r="27" spans="5:12" x14ac:dyDescent="0.2">
      <c r="E27" s="15">
        <v>25</v>
      </c>
      <c r="F27" s="1">
        <v>50055</v>
      </c>
      <c r="G27" s="72">
        <v>2</v>
      </c>
      <c r="H27" s="15">
        <v>50009</v>
      </c>
      <c r="I27" s="15">
        <v>1</v>
      </c>
      <c r="J27" s="15">
        <v>50157</v>
      </c>
      <c r="K27" s="15">
        <v>1</v>
      </c>
      <c r="L27" s="15" t="str">
        <f t="shared" si="0"/>
        <v/>
      </c>
    </row>
    <row r="28" spans="5:12" x14ac:dyDescent="0.2">
      <c r="E28" s="15">
        <v>26</v>
      </c>
      <c r="F28" s="1">
        <v>50056</v>
      </c>
      <c r="G28" s="72">
        <v>2</v>
      </c>
      <c r="H28" s="15">
        <v>50009</v>
      </c>
      <c r="I28" s="15">
        <v>1</v>
      </c>
      <c r="J28" s="15">
        <v>50168</v>
      </c>
      <c r="K28" s="15">
        <v>1</v>
      </c>
      <c r="L28" s="15" t="str">
        <f t="shared" si="0"/>
        <v/>
      </c>
    </row>
    <row r="29" spans="5:12" x14ac:dyDescent="0.2">
      <c r="E29" s="15">
        <v>27</v>
      </c>
      <c r="F29" s="1">
        <v>50057</v>
      </c>
      <c r="G29" s="72">
        <v>2</v>
      </c>
      <c r="H29" s="15">
        <v>50157</v>
      </c>
      <c r="I29" s="15">
        <v>1</v>
      </c>
      <c r="J29" s="15">
        <v>50013</v>
      </c>
      <c r="K29" s="15">
        <v>1</v>
      </c>
      <c r="L29" s="15" t="str">
        <f t="shared" si="0"/>
        <v/>
      </c>
    </row>
    <row r="30" spans="5:12" x14ac:dyDescent="0.2">
      <c r="E30" s="15">
        <v>28</v>
      </c>
      <c r="F30" s="1">
        <v>50063</v>
      </c>
      <c r="G30" s="72">
        <v>2</v>
      </c>
      <c r="H30" s="15">
        <v>50047</v>
      </c>
      <c r="I30" s="15">
        <v>1</v>
      </c>
      <c r="J30" s="15">
        <v>50013</v>
      </c>
      <c r="K30" s="15">
        <v>1</v>
      </c>
      <c r="L30" s="15" t="str">
        <f t="shared" si="0"/>
        <v/>
      </c>
    </row>
    <row r="31" spans="5:12" x14ac:dyDescent="0.2">
      <c r="E31" s="15">
        <v>29</v>
      </c>
      <c r="F31" s="1">
        <v>50064</v>
      </c>
      <c r="G31" s="72">
        <v>2</v>
      </c>
      <c r="H31" s="15">
        <v>50052</v>
      </c>
      <c r="I31" s="15">
        <v>1</v>
      </c>
      <c r="J31" s="15">
        <v>50045</v>
      </c>
      <c r="K31" s="15">
        <v>1</v>
      </c>
      <c r="L31" s="15" t="str">
        <f t="shared" si="0"/>
        <v/>
      </c>
    </row>
    <row r="32" spans="5:12" x14ac:dyDescent="0.2">
      <c r="E32" s="15">
        <v>30</v>
      </c>
      <c r="F32" s="1">
        <v>50065</v>
      </c>
      <c r="G32" s="72">
        <v>2</v>
      </c>
      <c r="H32" s="15">
        <v>50052</v>
      </c>
      <c r="I32" s="15">
        <v>1</v>
      </c>
      <c r="J32" s="15">
        <v>50157</v>
      </c>
      <c r="K32" s="15">
        <v>1</v>
      </c>
      <c r="L32" s="15" t="str">
        <f t="shared" si="0"/>
        <v/>
      </c>
    </row>
    <row r="33" spans="5:12" x14ac:dyDescent="0.2">
      <c r="E33" s="15">
        <v>31</v>
      </c>
      <c r="F33" s="1">
        <v>50070</v>
      </c>
      <c r="G33" s="72">
        <v>2</v>
      </c>
      <c r="H33" s="15">
        <v>50015</v>
      </c>
      <c r="I33" s="15">
        <v>1</v>
      </c>
      <c r="J33" s="15">
        <v>50052</v>
      </c>
      <c r="K33" s="15">
        <v>1</v>
      </c>
      <c r="L33" s="15" t="str">
        <f t="shared" si="0"/>
        <v/>
      </c>
    </row>
    <row r="34" spans="5:12" x14ac:dyDescent="0.2">
      <c r="E34" s="15">
        <v>32</v>
      </c>
      <c r="F34" s="1">
        <v>50078</v>
      </c>
      <c r="G34" s="72">
        <v>2</v>
      </c>
      <c r="H34" s="15">
        <v>50051</v>
      </c>
      <c r="I34" s="15">
        <v>1</v>
      </c>
      <c r="J34" s="15">
        <v>50015</v>
      </c>
      <c r="K34" s="15">
        <v>1</v>
      </c>
      <c r="L34" s="15" t="str">
        <f t="shared" si="0"/>
        <v/>
      </c>
    </row>
    <row r="35" spans="5:12" x14ac:dyDescent="0.2">
      <c r="E35" s="15">
        <v>33</v>
      </c>
      <c r="F35" s="1">
        <v>50079</v>
      </c>
      <c r="G35" s="72">
        <v>2</v>
      </c>
      <c r="H35" s="15">
        <v>50052</v>
      </c>
      <c r="I35" s="15">
        <v>1</v>
      </c>
      <c r="J35" s="15">
        <v>50069</v>
      </c>
      <c r="K35" s="15">
        <v>1</v>
      </c>
      <c r="L35" s="15" t="str">
        <f t="shared" si="0"/>
        <v/>
      </c>
    </row>
    <row r="36" spans="5:12" x14ac:dyDescent="0.2">
      <c r="E36" s="15">
        <v>34</v>
      </c>
      <c r="F36" s="1">
        <v>50087</v>
      </c>
      <c r="G36" s="72">
        <v>2</v>
      </c>
      <c r="H36" s="15">
        <v>50013</v>
      </c>
      <c r="I36" s="15">
        <v>1</v>
      </c>
      <c r="J36" s="15">
        <v>50009</v>
      </c>
      <c r="K36" s="15">
        <v>1</v>
      </c>
      <c r="L36" s="15" t="str">
        <f t="shared" si="0"/>
        <v/>
      </c>
    </row>
    <row r="37" spans="5:12" x14ac:dyDescent="0.2">
      <c r="E37" s="15">
        <v>35</v>
      </c>
      <c r="F37" s="1">
        <v>50088</v>
      </c>
      <c r="G37" s="72">
        <v>2</v>
      </c>
      <c r="H37" s="15">
        <v>50189</v>
      </c>
      <c r="I37" s="15">
        <v>1</v>
      </c>
      <c r="J37" s="15">
        <v>50157</v>
      </c>
      <c r="K37" s="15">
        <v>1</v>
      </c>
      <c r="L37" s="15" t="str">
        <f t="shared" si="0"/>
        <v/>
      </c>
    </row>
    <row r="38" spans="5:12" x14ac:dyDescent="0.2">
      <c r="E38" s="15">
        <v>36</v>
      </c>
      <c r="F38" s="1">
        <v>50090</v>
      </c>
      <c r="G38" s="72">
        <v>2</v>
      </c>
      <c r="H38" s="15">
        <v>50013</v>
      </c>
      <c r="I38" s="15">
        <v>1</v>
      </c>
      <c r="J38" s="15">
        <v>50005</v>
      </c>
      <c r="K38" s="15">
        <v>1</v>
      </c>
      <c r="L38" s="15" t="str">
        <f t="shared" si="0"/>
        <v/>
      </c>
    </row>
    <row r="39" spans="5:12" x14ac:dyDescent="0.2">
      <c r="E39" s="15">
        <v>37</v>
      </c>
      <c r="F39" s="1">
        <v>50091</v>
      </c>
      <c r="G39" s="72">
        <v>2</v>
      </c>
      <c r="H39" s="15">
        <v>50035</v>
      </c>
      <c r="I39" s="15">
        <v>1</v>
      </c>
      <c r="J39" s="15">
        <v>50045</v>
      </c>
      <c r="K39" s="15">
        <v>1</v>
      </c>
      <c r="L39" s="15" t="str">
        <f t="shared" si="0"/>
        <v/>
      </c>
    </row>
    <row r="40" spans="5:12" x14ac:dyDescent="0.2">
      <c r="E40" s="15">
        <v>38</v>
      </c>
      <c r="F40" s="1">
        <v>50092</v>
      </c>
      <c r="G40" s="72">
        <v>2</v>
      </c>
      <c r="H40" s="15">
        <v>50168</v>
      </c>
      <c r="I40" s="15">
        <v>1</v>
      </c>
      <c r="J40" s="15">
        <v>50119</v>
      </c>
      <c r="K40" s="15">
        <v>1</v>
      </c>
      <c r="L40" s="15" t="str">
        <f t="shared" si="0"/>
        <v/>
      </c>
    </row>
    <row r="41" spans="5:12" x14ac:dyDescent="0.2">
      <c r="E41" s="15">
        <v>39</v>
      </c>
      <c r="F41" s="1">
        <v>50093</v>
      </c>
      <c r="G41" s="72">
        <v>2</v>
      </c>
      <c r="H41" s="15">
        <v>50035</v>
      </c>
      <c r="I41" s="15">
        <v>1</v>
      </c>
      <c r="J41" s="15">
        <v>50069</v>
      </c>
      <c r="K41" s="15">
        <v>1</v>
      </c>
      <c r="L41" s="15" t="str">
        <f t="shared" si="0"/>
        <v/>
      </c>
    </row>
    <row r="42" spans="5:12" x14ac:dyDescent="0.2">
      <c r="E42" s="15">
        <v>40</v>
      </c>
      <c r="F42" s="1">
        <v>50094</v>
      </c>
      <c r="G42" s="72">
        <v>2</v>
      </c>
      <c r="H42" s="15">
        <v>50145</v>
      </c>
      <c r="I42" s="15">
        <v>1</v>
      </c>
      <c r="J42" s="15">
        <v>50168</v>
      </c>
      <c r="K42" s="15">
        <v>1</v>
      </c>
      <c r="L42" s="15" t="str">
        <f t="shared" si="0"/>
        <v/>
      </c>
    </row>
    <row r="43" spans="5:12" x14ac:dyDescent="0.2">
      <c r="E43" s="15">
        <v>41</v>
      </c>
      <c r="F43" s="1">
        <v>50095</v>
      </c>
      <c r="G43" s="72">
        <v>2</v>
      </c>
      <c r="H43" s="15">
        <v>50013</v>
      </c>
      <c r="I43" s="15">
        <v>1</v>
      </c>
      <c r="J43" s="15">
        <v>50045</v>
      </c>
      <c r="K43" s="15">
        <v>1</v>
      </c>
      <c r="L43" s="15" t="str">
        <f t="shared" si="0"/>
        <v/>
      </c>
    </row>
    <row r="44" spans="5:12" x14ac:dyDescent="0.2">
      <c r="E44" s="15">
        <v>42</v>
      </c>
      <c r="F44" s="1">
        <v>50096</v>
      </c>
      <c r="G44" s="72">
        <v>2</v>
      </c>
      <c r="H44" s="15">
        <v>50157</v>
      </c>
      <c r="I44" s="15">
        <v>1</v>
      </c>
      <c r="J44" s="15">
        <v>50035</v>
      </c>
      <c r="K44" s="15">
        <v>1</v>
      </c>
      <c r="L44" s="15" t="str">
        <f t="shared" si="0"/>
        <v/>
      </c>
    </row>
    <row r="45" spans="5:12" x14ac:dyDescent="0.2">
      <c r="E45" s="15">
        <v>43</v>
      </c>
      <c r="F45" s="1">
        <v>50135</v>
      </c>
      <c r="G45" s="72">
        <v>2</v>
      </c>
      <c r="H45" s="15">
        <v>50047</v>
      </c>
      <c r="I45" s="15">
        <v>1</v>
      </c>
      <c r="J45" s="15">
        <v>50009</v>
      </c>
      <c r="K45" s="15">
        <v>1</v>
      </c>
      <c r="L45" s="15" t="str">
        <f t="shared" si="0"/>
        <v/>
      </c>
    </row>
    <row r="46" spans="5:12" x14ac:dyDescent="0.2">
      <c r="E46" s="15">
        <v>44</v>
      </c>
      <c r="F46" s="1">
        <v>50136</v>
      </c>
      <c r="G46" s="72">
        <v>2</v>
      </c>
      <c r="H46" s="15">
        <v>50009</v>
      </c>
      <c r="I46" s="15">
        <v>1</v>
      </c>
      <c r="J46" s="15">
        <v>50045</v>
      </c>
      <c r="K46" s="15">
        <v>1</v>
      </c>
      <c r="L46" s="15" t="str">
        <f t="shared" si="0"/>
        <v/>
      </c>
    </row>
    <row r="47" spans="5:12" x14ac:dyDescent="0.2">
      <c r="E47" s="15">
        <v>45</v>
      </c>
      <c r="F47" s="1">
        <v>50137</v>
      </c>
      <c r="G47" s="72">
        <v>2</v>
      </c>
      <c r="H47" s="15">
        <v>50031</v>
      </c>
      <c r="I47" s="15">
        <v>1</v>
      </c>
      <c r="J47" s="15">
        <v>50015</v>
      </c>
      <c r="K47" s="15">
        <v>1</v>
      </c>
      <c r="L47" s="15" t="str">
        <f t="shared" si="0"/>
        <v/>
      </c>
    </row>
    <row r="48" spans="5:12" x14ac:dyDescent="0.2">
      <c r="E48" s="15">
        <v>46</v>
      </c>
      <c r="F48" s="1">
        <v>50138</v>
      </c>
      <c r="G48" s="72">
        <v>2</v>
      </c>
      <c r="H48" s="15">
        <v>50047</v>
      </c>
      <c r="I48" s="15">
        <v>1</v>
      </c>
      <c r="J48" s="15">
        <v>50041</v>
      </c>
      <c r="K48" s="15">
        <v>1</v>
      </c>
      <c r="L48" s="15" t="str">
        <f t="shared" si="0"/>
        <v/>
      </c>
    </row>
    <row r="49" spans="5:12" x14ac:dyDescent="0.2">
      <c r="E49" s="15">
        <v>47</v>
      </c>
      <c r="F49" s="1">
        <v>50139</v>
      </c>
      <c r="G49" s="72">
        <v>2</v>
      </c>
      <c r="H49" s="15">
        <v>50031</v>
      </c>
      <c r="I49" s="15">
        <v>1</v>
      </c>
      <c r="J49" s="15">
        <v>50145</v>
      </c>
      <c r="K49" s="15">
        <v>1</v>
      </c>
      <c r="L49" s="15" t="str">
        <f t="shared" si="0"/>
        <v/>
      </c>
    </row>
    <row r="50" spans="5:12" x14ac:dyDescent="0.2">
      <c r="E50" s="15">
        <v>48</v>
      </c>
      <c r="F50" s="1">
        <v>50140</v>
      </c>
      <c r="G50" s="72">
        <v>2</v>
      </c>
      <c r="H50" s="15">
        <v>50052</v>
      </c>
      <c r="I50" s="15">
        <v>1</v>
      </c>
      <c r="J50" s="15">
        <v>50145</v>
      </c>
      <c r="K50" s="15">
        <v>1</v>
      </c>
      <c r="L50" s="15" t="str">
        <f t="shared" si="0"/>
        <v/>
      </c>
    </row>
    <row r="51" spans="5:12" x14ac:dyDescent="0.2">
      <c r="E51" s="15">
        <v>49</v>
      </c>
      <c r="F51" s="1">
        <v>50146</v>
      </c>
      <c r="G51" s="72">
        <v>2</v>
      </c>
      <c r="H51" s="15">
        <v>50035</v>
      </c>
      <c r="I51" s="15">
        <v>1</v>
      </c>
      <c r="J51" s="15">
        <v>50069</v>
      </c>
      <c r="K51" s="15">
        <v>1</v>
      </c>
      <c r="L51" s="15" t="str">
        <f t="shared" si="0"/>
        <v/>
      </c>
    </row>
    <row r="52" spans="5:12" x14ac:dyDescent="0.2">
      <c r="E52" s="15">
        <v>50</v>
      </c>
      <c r="F52" s="1">
        <v>50147</v>
      </c>
      <c r="G52" s="72">
        <v>2</v>
      </c>
      <c r="H52" s="15">
        <v>50013</v>
      </c>
      <c r="I52" s="15">
        <v>1</v>
      </c>
      <c r="J52" s="15">
        <v>50069</v>
      </c>
      <c r="K52" s="15">
        <v>1</v>
      </c>
      <c r="L52" s="15" t="str">
        <f t="shared" si="0"/>
        <v/>
      </c>
    </row>
    <row r="53" spans="5:12" x14ac:dyDescent="0.2">
      <c r="E53" s="15">
        <v>51</v>
      </c>
      <c r="F53" s="1">
        <v>50148</v>
      </c>
      <c r="G53" s="72">
        <v>2</v>
      </c>
      <c r="H53" s="15">
        <v>50119</v>
      </c>
      <c r="I53" s="15">
        <v>1</v>
      </c>
      <c r="J53" s="15">
        <v>50051</v>
      </c>
      <c r="K53" s="15">
        <v>1</v>
      </c>
      <c r="L53" s="15" t="str">
        <f t="shared" si="0"/>
        <v/>
      </c>
    </row>
    <row r="54" spans="5:12" x14ac:dyDescent="0.2">
      <c r="E54" s="15">
        <v>52</v>
      </c>
      <c r="F54" s="1">
        <v>50149</v>
      </c>
      <c r="G54" s="72">
        <v>2</v>
      </c>
      <c r="H54" s="15">
        <v>50157</v>
      </c>
      <c r="I54" s="15">
        <v>1</v>
      </c>
      <c r="J54" s="15">
        <v>50013</v>
      </c>
      <c r="K54" s="15">
        <v>1</v>
      </c>
      <c r="L54" s="15" t="str">
        <f t="shared" si="0"/>
        <v/>
      </c>
    </row>
    <row r="55" spans="5:12" x14ac:dyDescent="0.2">
      <c r="E55" s="15">
        <v>53</v>
      </c>
      <c r="F55" s="1">
        <v>50150</v>
      </c>
      <c r="G55" s="72">
        <v>2</v>
      </c>
      <c r="H55" s="15">
        <v>50052</v>
      </c>
      <c r="I55" s="15">
        <v>1</v>
      </c>
      <c r="J55" s="15">
        <v>50015</v>
      </c>
      <c r="K55" s="15">
        <v>1</v>
      </c>
      <c r="L55" s="15" t="str">
        <f t="shared" si="0"/>
        <v/>
      </c>
    </row>
    <row r="56" spans="5:12" x14ac:dyDescent="0.2">
      <c r="E56" s="15">
        <v>54</v>
      </c>
      <c r="F56" s="1">
        <v>50151</v>
      </c>
      <c r="G56" s="72">
        <v>2</v>
      </c>
      <c r="H56" s="15">
        <v>50069</v>
      </c>
      <c r="I56" s="15">
        <v>1</v>
      </c>
      <c r="J56" s="15">
        <v>50041</v>
      </c>
      <c r="K56" s="15">
        <v>1</v>
      </c>
      <c r="L56" s="15" t="str">
        <f t="shared" si="0"/>
        <v/>
      </c>
    </row>
    <row r="57" spans="5:12" x14ac:dyDescent="0.2">
      <c r="E57" s="15">
        <v>55</v>
      </c>
      <c r="F57" s="1">
        <v>50152</v>
      </c>
      <c r="G57" s="72">
        <v>2</v>
      </c>
      <c r="H57" s="15">
        <v>50005</v>
      </c>
      <c r="I57" s="15">
        <v>1</v>
      </c>
      <c r="J57" s="15">
        <v>50015</v>
      </c>
      <c r="K57" s="15">
        <v>1</v>
      </c>
      <c r="L57" s="15" t="str">
        <f t="shared" si="0"/>
        <v/>
      </c>
    </row>
    <row r="58" spans="5:12" x14ac:dyDescent="0.2">
      <c r="E58" s="15">
        <v>56</v>
      </c>
      <c r="F58" s="1">
        <v>50187</v>
      </c>
      <c r="G58" s="72">
        <v>2</v>
      </c>
      <c r="H58" s="15">
        <v>50145</v>
      </c>
      <c r="I58" s="15">
        <v>1</v>
      </c>
      <c r="J58" s="15">
        <v>50052</v>
      </c>
      <c r="K58" s="15">
        <v>1</v>
      </c>
      <c r="L58" s="15" t="str">
        <f t="shared" si="0"/>
        <v/>
      </c>
    </row>
    <row r="59" spans="5:12" x14ac:dyDescent="0.2">
      <c r="E59" s="15">
        <v>57</v>
      </c>
      <c r="F59" s="1">
        <v>50003</v>
      </c>
      <c r="G59" s="72">
        <v>3</v>
      </c>
      <c r="H59" s="15">
        <v>50078</v>
      </c>
      <c r="I59" s="15">
        <v>1</v>
      </c>
      <c r="J59" s="15">
        <v>50137</v>
      </c>
      <c r="K59" s="15">
        <v>1</v>
      </c>
      <c r="L59" s="15" t="str">
        <f t="shared" si="0"/>
        <v/>
      </c>
    </row>
    <row r="60" spans="5:12" x14ac:dyDescent="0.2">
      <c r="E60" s="15">
        <v>58</v>
      </c>
      <c r="F60" s="1">
        <v>50007</v>
      </c>
      <c r="G60" s="72">
        <v>3</v>
      </c>
      <c r="H60" s="15">
        <v>50057</v>
      </c>
      <c r="I60" s="15">
        <v>1</v>
      </c>
      <c r="J60" s="15">
        <v>50095</v>
      </c>
      <c r="K60" s="15">
        <v>1</v>
      </c>
      <c r="L60" s="15" t="str">
        <f t="shared" si="0"/>
        <v/>
      </c>
    </row>
    <row r="61" spans="5:12" x14ac:dyDescent="0.2">
      <c r="E61" s="15">
        <v>59</v>
      </c>
      <c r="F61" s="1">
        <v>50011</v>
      </c>
      <c r="G61" s="72">
        <v>3</v>
      </c>
      <c r="H61" s="15">
        <v>50010</v>
      </c>
      <c r="I61" s="15">
        <v>1</v>
      </c>
      <c r="J61" s="15">
        <v>50095</v>
      </c>
      <c r="K61" s="15">
        <v>1</v>
      </c>
      <c r="L61" s="15" t="str">
        <f t="shared" si="0"/>
        <v/>
      </c>
    </row>
    <row r="62" spans="5:12" x14ac:dyDescent="0.2">
      <c r="E62" s="15">
        <v>60</v>
      </c>
      <c r="F62" s="1">
        <v>50014</v>
      </c>
      <c r="G62" s="72">
        <v>3</v>
      </c>
      <c r="H62" s="15">
        <v>50054</v>
      </c>
      <c r="I62" s="15">
        <v>1</v>
      </c>
      <c r="J62" s="15">
        <v>50150</v>
      </c>
      <c r="K62" s="15">
        <v>1</v>
      </c>
      <c r="L62" s="15" t="str">
        <f t="shared" si="0"/>
        <v/>
      </c>
    </row>
    <row r="63" spans="5:12" x14ac:dyDescent="0.2">
      <c r="E63" s="15">
        <v>61</v>
      </c>
      <c r="F63" s="1">
        <v>50016</v>
      </c>
      <c r="G63" s="72">
        <v>3</v>
      </c>
      <c r="H63" s="15">
        <v>50095</v>
      </c>
      <c r="I63" s="15">
        <v>1</v>
      </c>
      <c r="J63" s="15">
        <v>50151</v>
      </c>
      <c r="K63" s="15">
        <v>1</v>
      </c>
      <c r="L63" s="15" t="str">
        <f t="shared" si="0"/>
        <v/>
      </c>
    </row>
    <row r="64" spans="5:12" x14ac:dyDescent="0.2">
      <c r="E64" s="15">
        <v>62</v>
      </c>
      <c r="F64" s="1">
        <v>50018</v>
      </c>
      <c r="G64" s="72">
        <v>3</v>
      </c>
      <c r="H64" s="15">
        <v>50140</v>
      </c>
      <c r="I64" s="15">
        <v>1</v>
      </c>
      <c r="J64" s="15">
        <v>50056</v>
      </c>
      <c r="K64" s="15">
        <v>1</v>
      </c>
      <c r="L64" s="15" t="str">
        <f t="shared" si="0"/>
        <v/>
      </c>
    </row>
    <row r="65" spans="5:12" x14ac:dyDescent="0.2">
      <c r="E65" s="15">
        <v>63</v>
      </c>
      <c r="F65" s="1">
        <v>50019</v>
      </c>
      <c r="G65" s="72">
        <v>3</v>
      </c>
      <c r="H65" s="15">
        <v>50135</v>
      </c>
      <c r="I65" s="15">
        <v>1</v>
      </c>
      <c r="J65" s="15">
        <v>50091</v>
      </c>
      <c r="K65" s="15">
        <v>1</v>
      </c>
      <c r="L65" s="15" t="str">
        <f t="shared" si="0"/>
        <v/>
      </c>
    </row>
    <row r="66" spans="5:12" x14ac:dyDescent="0.2">
      <c r="E66" s="15">
        <v>64</v>
      </c>
      <c r="F66" s="1">
        <v>50020</v>
      </c>
      <c r="G66" s="72">
        <v>3</v>
      </c>
      <c r="H66" s="15">
        <v>50149</v>
      </c>
      <c r="I66" s="15">
        <v>1</v>
      </c>
      <c r="J66" s="15">
        <v>50006</v>
      </c>
      <c r="K66" s="15">
        <v>1</v>
      </c>
      <c r="L66" s="15" t="str">
        <f t="shared" si="0"/>
        <v/>
      </c>
    </row>
    <row r="67" spans="5:12" x14ac:dyDescent="0.2">
      <c r="E67" s="15">
        <v>65</v>
      </c>
      <c r="F67" s="1">
        <v>50021</v>
      </c>
      <c r="G67" s="72">
        <v>3</v>
      </c>
      <c r="H67" s="15">
        <v>50091</v>
      </c>
      <c r="I67" s="15">
        <v>1</v>
      </c>
      <c r="J67" s="15">
        <v>50063</v>
      </c>
      <c r="K67" s="15">
        <v>1</v>
      </c>
      <c r="L67" s="15" t="str">
        <f t="shared" si="0"/>
        <v/>
      </c>
    </row>
    <row r="68" spans="5:12" x14ac:dyDescent="0.2">
      <c r="E68" s="15">
        <v>66</v>
      </c>
      <c r="F68" s="1">
        <v>50022</v>
      </c>
      <c r="G68" s="72">
        <v>3</v>
      </c>
      <c r="H68" s="15">
        <v>50078</v>
      </c>
      <c r="I68" s="15">
        <v>1</v>
      </c>
      <c r="J68" s="15">
        <v>50148</v>
      </c>
      <c r="K68" s="15">
        <v>1</v>
      </c>
      <c r="L68" s="15" t="str">
        <f t="shared" ref="L68:L131" si="1">IF(H68=J68,1,"")</f>
        <v/>
      </c>
    </row>
    <row r="69" spans="5:12" x14ac:dyDescent="0.2">
      <c r="E69" s="15">
        <v>67</v>
      </c>
      <c r="F69" s="1">
        <v>50023</v>
      </c>
      <c r="G69" s="72">
        <v>3</v>
      </c>
      <c r="H69" s="15">
        <v>50187</v>
      </c>
      <c r="I69" s="15">
        <v>1</v>
      </c>
      <c r="J69" s="15">
        <v>50078</v>
      </c>
      <c r="K69" s="15">
        <v>1</v>
      </c>
      <c r="L69" s="15" t="str">
        <f t="shared" si="1"/>
        <v/>
      </c>
    </row>
    <row r="70" spans="5:12" x14ac:dyDescent="0.2">
      <c r="E70" s="15">
        <v>68</v>
      </c>
      <c r="F70" s="1">
        <v>50024</v>
      </c>
      <c r="G70" s="72">
        <v>3</v>
      </c>
      <c r="H70" s="15">
        <v>50094</v>
      </c>
      <c r="I70" s="15">
        <v>1</v>
      </c>
      <c r="J70" s="15">
        <v>50147</v>
      </c>
      <c r="K70" s="15">
        <v>1</v>
      </c>
      <c r="L70" s="15" t="str">
        <f t="shared" si="1"/>
        <v/>
      </c>
    </row>
    <row r="71" spans="5:12" x14ac:dyDescent="0.2">
      <c r="E71" s="15">
        <v>69</v>
      </c>
      <c r="F71" s="1">
        <v>50025</v>
      </c>
      <c r="G71" s="72">
        <v>3</v>
      </c>
      <c r="H71" s="15">
        <v>50148</v>
      </c>
      <c r="I71" s="15">
        <v>1</v>
      </c>
      <c r="J71" s="15">
        <v>50138</v>
      </c>
      <c r="K71" s="15">
        <v>1</v>
      </c>
      <c r="L71" s="15" t="str">
        <f t="shared" si="1"/>
        <v/>
      </c>
    </row>
    <row r="72" spans="5:12" x14ac:dyDescent="0.2">
      <c r="E72" s="15">
        <v>70</v>
      </c>
      <c r="F72" s="1">
        <v>50026</v>
      </c>
      <c r="G72" s="72">
        <v>3</v>
      </c>
      <c r="H72" s="15">
        <v>50090</v>
      </c>
      <c r="I72" s="15">
        <v>1</v>
      </c>
      <c r="J72" s="15">
        <v>50092</v>
      </c>
      <c r="K72" s="15">
        <v>1</v>
      </c>
      <c r="L72" s="15" t="str">
        <f t="shared" si="1"/>
        <v/>
      </c>
    </row>
    <row r="73" spans="5:12" x14ac:dyDescent="0.2">
      <c r="E73" s="15">
        <v>71</v>
      </c>
      <c r="F73" s="1">
        <v>50027</v>
      </c>
      <c r="G73" s="72">
        <v>3</v>
      </c>
      <c r="H73" s="15">
        <v>50056</v>
      </c>
      <c r="I73" s="15">
        <v>1</v>
      </c>
      <c r="J73" s="15">
        <v>50053</v>
      </c>
      <c r="K73" s="15">
        <v>1</v>
      </c>
      <c r="L73" s="15" t="str">
        <f t="shared" si="1"/>
        <v/>
      </c>
    </row>
    <row r="74" spans="5:12" x14ac:dyDescent="0.2">
      <c r="E74" s="15">
        <v>72</v>
      </c>
      <c r="F74" s="1">
        <v>50028</v>
      </c>
      <c r="G74" s="72">
        <v>3</v>
      </c>
      <c r="H74" s="15">
        <v>50096</v>
      </c>
      <c r="I74" s="15">
        <v>1</v>
      </c>
      <c r="J74" s="15">
        <v>50146</v>
      </c>
      <c r="K74" s="15">
        <v>1</v>
      </c>
      <c r="L74" s="15" t="str">
        <f t="shared" si="1"/>
        <v/>
      </c>
    </row>
    <row r="75" spans="5:12" x14ac:dyDescent="0.2">
      <c r="E75" s="15">
        <v>73</v>
      </c>
      <c r="F75" s="1">
        <v>50029</v>
      </c>
      <c r="G75" s="72">
        <v>3</v>
      </c>
      <c r="H75" s="15">
        <v>50149</v>
      </c>
      <c r="I75" s="15">
        <v>1</v>
      </c>
      <c r="J75" s="15">
        <v>50054</v>
      </c>
      <c r="K75" s="15">
        <v>1</v>
      </c>
      <c r="L75" s="15" t="str">
        <f t="shared" si="1"/>
        <v/>
      </c>
    </row>
    <row r="76" spans="5:12" x14ac:dyDescent="0.2">
      <c r="E76" s="15">
        <v>74</v>
      </c>
      <c r="F76" s="1">
        <v>50030</v>
      </c>
      <c r="G76" s="72">
        <v>3</v>
      </c>
      <c r="H76" s="15">
        <v>50138</v>
      </c>
      <c r="I76" s="15">
        <v>1</v>
      </c>
      <c r="J76" s="15">
        <v>50150</v>
      </c>
      <c r="K76" s="15">
        <v>1</v>
      </c>
      <c r="L76" s="15" t="str">
        <f t="shared" si="1"/>
        <v/>
      </c>
    </row>
    <row r="77" spans="5:12" x14ac:dyDescent="0.2">
      <c r="E77" s="15">
        <v>75</v>
      </c>
      <c r="F77" s="1">
        <v>50032</v>
      </c>
      <c r="G77" s="72">
        <v>3</v>
      </c>
      <c r="H77" s="15">
        <v>50006</v>
      </c>
      <c r="I77" s="15">
        <v>1</v>
      </c>
      <c r="J77" s="15">
        <v>50063</v>
      </c>
      <c r="K77" s="15">
        <v>1</v>
      </c>
      <c r="L77" s="15" t="str">
        <f t="shared" si="1"/>
        <v/>
      </c>
    </row>
    <row r="78" spans="5:12" x14ac:dyDescent="0.2">
      <c r="E78" s="15">
        <v>76</v>
      </c>
      <c r="F78" s="1">
        <v>50036</v>
      </c>
      <c r="G78" s="72">
        <v>3</v>
      </c>
      <c r="H78" s="15">
        <v>50065</v>
      </c>
      <c r="I78" s="15">
        <v>1</v>
      </c>
      <c r="J78" s="15">
        <v>50152</v>
      </c>
      <c r="K78" s="15">
        <v>1</v>
      </c>
      <c r="L78" s="15" t="str">
        <f t="shared" si="1"/>
        <v/>
      </c>
    </row>
    <row r="79" spans="5:12" x14ac:dyDescent="0.2">
      <c r="E79" s="15">
        <v>77</v>
      </c>
      <c r="F79" s="1">
        <v>50043</v>
      </c>
      <c r="G79" s="72">
        <v>3</v>
      </c>
      <c r="H79" s="15">
        <v>50056</v>
      </c>
      <c r="I79" s="15">
        <v>1</v>
      </c>
      <c r="J79" s="15">
        <v>50152</v>
      </c>
      <c r="K79" s="15">
        <v>1</v>
      </c>
      <c r="L79" s="15" t="str">
        <f t="shared" si="1"/>
        <v/>
      </c>
    </row>
    <row r="80" spans="5:12" x14ac:dyDescent="0.2">
      <c r="E80" s="15">
        <v>78</v>
      </c>
      <c r="F80" s="1">
        <v>50046</v>
      </c>
      <c r="G80" s="72">
        <v>3</v>
      </c>
      <c r="H80" s="15">
        <v>50096</v>
      </c>
      <c r="I80" s="15">
        <v>1</v>
      </c>
      <c r="J80" s="15">
        <v>50070</v>
      </c>
      <c r="K80" s="15">
        <v>1</v>
      </c>
      <c r="L80" s="15" t="str">
        <f t="shared" si="1"/>
        <v/>
      </c>
    </row>
    <row r="81" spans="5:12" x14ac:dyDescent="0.2">
      <c r="E81" s="15">
        <v>79</v>
      </c>
      <c r="F81" s="1">
        <v>50048</v>
      </c>
      <c r="G81" s="72">
        <v>3</v>
      </c>
      <c r="H81" s="15">
        <v>50065</v>
      </c>
      <c r="I81" s="15">
        <v>1</v>
      </c>
      <c r="J81" s="15">
        <v>50093</v>
      </c>
      <c r="K81" s="15">
        <v>1</v>
      </c>
      <c r="L81" s="15" t="str">
        <f t="shared" si="1"/>
        <v/>
      </c>
    </row>
    <row r="82" spans="5:12" x14ac:dyDescent="0.2">
      <c r="E82" s="15">
        <v>80</v>
      </c>
      <c r="F82" s="1">
        <v>50066</v>
      </c>
      <c r="G82" s="72">
        <v>3</v>
      </c>
      <c r="H82" s="15">
        <v>50056</v>
      </c>
      <c r="I82" s="15">
        <v>1</v>
      </c>
      <c r="J82" s="15">
        <v>50006</v>
      </c>
      <c r="K82" s="15">
        <v>1</v>
      </c>
      <c r="L82" s="15" t="str">
        <f t="shared" si="1"/>
        <v/>
      </c>
    </row>
    <row r="83" spans="5:12" x14ac:dyDescent="0.2">
      <c r="E83" s="15">
        <v>81</v>
      </c>
      <c r="F83" s="1">
        <v>50067</v>
      </c>
      <c r="G83" s="72">
        <v>3</v>
      </c>
      <c r="H83" s="15">
        <v>50140</v>
      </c>
      <c r="I83" s="15">
        <v>1</v>
      </c>
      <c r="J83" s="15">
        <v>50148</v>
      </c>
      <c r="K83" s="15">
        <v>1</v>
      </c>
      <c r="L83" s="15" t="str">
        <f t="shared" si="1"/>
        <v/>
      </c>
    </row>
    <row r="84" spans="5:12" x14ac:dyDescent="0.2">
      <c r="E84" s="15">
        <v>82</v>
      </c>
      <c r="F84" s="1">
        <v>50089</v>
      </c>
      <c r="G84" s="72">
        <v>3</v>
      </c>
      <c r="H84" s="15">
        <v>50057</v>
      </c>
      <c r="I84" s="15">
        <v>1</v>
      </c>
      <c r="J84" s="15">
        <v>50135</v>
      </c>
      <c r="K84" s="15">
        <v>1</v>
      </c>
      <c r="L84" s="15" t="str">
        <f t="shared" si="1"/>
        <v/>
      </c>
    </row>
    <row r="85" spans="5:12" x14ac:dyDescent="0.2">
      <c r="E85" s="15">
        <v>83</v>
      </c>
      <c r="F85" s="1">
        <v>50097</v>
      </c>
      <c r="G85" s="72">
        <v>3</v>
      </c>
      <c r="H85" s="15">
        <v>50065</v>
      </c>
      <c r="I85" s="15">
        <v>1</v>
      </c>
      <c r="J85" s="15">
        <v>50088</v>
      </c>
      <c r="K85" s="15">
        <v>1</v>
      </c>
      <c r="L85" s="15" t="str">
        <f t="shared" si="1"/>
        <v/>
      </c>
    </row>
    <row r="86" spans="5:12" x14ac:dyDescent="0.2">
      <c r="E86" s="15">
        <v>84</v>
      </c>
      <c r="F86" s="1">
        <v>50098</v>
      </c>
      <c r="G86" s="72">
        <v>3</v>
      </c>
      <c r="H86" s="15">
        <v>50088</v>
      </c>
      <c r="I86" s="15">
        <v>1</v>
      </c>
      <c r="J86" s="15">
        <v>50042</v>
      </c>
      <c r="K86" s="15">
        <v>1</v>
      </c>
      <c r="L86" s="15" t="str">
        <f t="shared" si="1"/>
        <v/>
      </c>
    </row>
    <row r="87" spans="5:12" x14ac:dyDescent="0.2">
      <c r="E87" s="15">
        <v>85</v>
      </c>
      <c r="F87" s="1">
        <v>50099</v>
      </c>
      <c r="G87" s="72">
        <v>3</v>
      </c>
      <c r="H87" s="15">
        <v>50147</v>
      </c>
      <c r="I87" s="15">
        <v>1</v>
      </c>
      <c r="J87" s="15">
        <v>50090</v>
      </c>
      <c r="K87" s="15">
        <v>1</v>
      </c>
      <c r="L87" s="15" t="str">
        <f t="shared" si="1"/>
        <v/>
      </c>
    </row>
    <row r="88" spans="5:12" x14ac:dyDescent="0.2">
      <c r="E88" s="15">
        <v>86</v>
      </c>
      <c r="F88" s="1">
        <v>50100</v>
      </c>
      <c r="G88" s="72">
        <v>3</v>
      </c>
      <c r="H88" s="15">
        <v>50010</v>
      </c>
      <c r="I88" s="15">
        <v>1</v>
      </c>
      <c r="J88" s="15">
        <v>50139</v>
      </c>
      <c r="K88" s="15">
        <v>1</v>
      </c>
      <c r="L88" s="15" t="str">
        <f t="shared" si="1"/>
        <v/>
      </c>
    </row>
    <row r="89" spans="5:12" x14ac:dyDescent="0.2">
      <c r="E89" s="15">
        <v>87</v>
      </c>
      <c r="F89" s="1">
        <v>50101</v>
      </c>
      <c r="G89" s="72">
        <v>3</v>
      </c>
      <c r="H89" s="15">
        <v>50096</v>
      </c>
      <c r="I89" s="15">
        <v>1</v>
      </c>
      <c r="J89" s="15">
        <v>50136</v>
      </c>
      <c r="K89" s="15">
        <v>1</v>
      </c>
      <c r="L89" s="15" t="str">
        <f t="shared" si="1"/>
        <v/>
      </c>
    </row>
    <row r="90" spans="5:12" x14ac:dyDescent="0.2">
      <c r="E90" s="15">
        <v>88</v>
      </c>
      <c r="F90" s="1">
        <v>50102</v>
      </c>
      <c r="G90" s="72">
        <v>3</v>
      </c>
      <c r="H90" s="15">
        <v>50136</v>
      </c>
      <c r="I90" s="15">
        <v>1</v>
      </c>
      <c r="J90" s="15">
        <v>50096</v>
      </c>
      <c r="K90" s="15">
        <v>1</v>
      </c>
      <c r="L90" s="15" t="str">
        <f t="shared" si="1"/>
        <v/>
      </c>
    </row>
    <row r="91" spans="5:12" x14ac:dyDescent="0.2">
      <c r="E91" s="15">
        <v>89</v>
      </c>
      <c r="F91" s="1">
        <v>50103</v>
      </c>
      <c r="G91" s="72">
        <v>3</v>
      </c>
      <c r="H91" s="15">
        <v>50070</v>
      </c>
      <c r="I91" s="15">
        <v>1</v>
      </c>
      <c r="J91" s="15">
        <v>50150</v>
      </c>
      <c r="K91" s="15">
        <v>1</v>
      </c>
      <c r="L91" s="15" t="str">
        <f t="shared" si="1"/>
        <v/>
      </c>
    </row>
    <row r="92" spans="5:12" x14ac:dyDescent="0.2">
      <c r="E92" s="15">
        <v>90</v>
      </c>
      <c r="F92" s="1">
        <v>50110</v>
      </c>
      <c r="G92" s="72">
        <v>3</v>
      </c>
      <c r="H92" s="15">
        <v>50070</v>
      </c>
      <c r="I92" s="15">
        <v>1</v>
      </c>
      <c r="J92" s="15">
        <v>50093</v>
      </c>
      <c r="K92" s="15">
        <v>1</v>
      </c>
      <c r="L92" s="15" t="str">
        <f t="shared" si="1"/>
        <v/>
      </c>
    </row>
    <row r="93" spans="5:12" x14ac:dyDescent="0.2">
      <c r="E93" s="15">
        <v>91</v>
      </c>
      <c r="F93" s="1">
        <v>50111</v>
      </c>
      <c r="G93" s="72">
        <v>3</v>
      </c>
      <c r="H93" s="15">
        <v>50152</v>
      </c>
      <c r="I93" s="15">
        <v>1</v>
      </c>
      <c r="J93" s="15">
        <v>50053</v>
      </c>
      <c r="K93" s="15">
        <v>1</v>
      </c>
      <c r="L93" s="15" t="str">
        <f t="shared" si="1"/>
        <v/>
      </c>
    </row>
    <row r="94" spans="5:12" x14ac:dyDescent="0.2">
      <c r="E94" s="15">
        <v>92</v>
      </c>
      <c r="F94" s="1">
        <v>50112</v>
      </c>
      <c r="G94" s="72">
        <v>3</v>
      </c>
      <c r="H94" s="15">
        <v>50063</v>
      </c>
      <c r="I94" s="15">
        <v>1</v>
      </c>
      <c r="J94" s="15">
        <v>50094</v>
      </c>
      <c r="K94" s="15">
        <v>1</v>
      </c>
      <c r="L94" s="15" t="str">
        <f t="shared" si="1"/>
        <v/>
      </c>
    </row>
    <row r="95" spans="5:12" x14ac:dyDescent="0.2">
      <c r="E95" s="15">
        <v>93</v>
      </c>
      <c r="F95" s="1">
        <v>50113</v>
      </c>
      <c r="G95" s="72">
        <v>3</v>
      </c>
      <c r="H95" s="15">
        <v>50095</v>
      </c>
      <c r="I95" s="15">
        <v>1</v>
      </c>
      <c r="J95" s="15">
        <v>50055</v>
      </c>
      <c r="K95" s="15">
        <v>1</v>
      </c>
      <c r="L95" s="15" t="str">
        <f t="shared" si="1"/>
        <v/>
      </c>
    </row>
    <row r="96" spans="5:12" x14ac:dyDescent="0.2">
      <c r="E96" s="15">
        <v>94</v>
      </c>
      <c r="F96" s="1">
        <v>50114</v>
      </c>
      <c r="G96" s="72">
        <v>3</v>
      </c>
      <c r="H96" s="15">
        <v>50042</v>
      </c>
      <c r="I96" s="15">
        <v>1</v>
      </c>
      <c r="J96" s="15">
        <v>50070</v>
      </c>
      <c r="K96" s="15">
        <v>1</v>
      </c>
      <c r="L96" s="15" t="str">
        <f t="shared" si="1"/>
        <v/>
      </c>
    </row>
    <row r="97" spans="5:12" x14ac:dyDescent="0.2">
      <c r="E97" s="15">
        <v>95</v>
      </c>
      <c r="F97" s="1">
        <v>50115</v>
      </c>
      <c r="G97" s="72">
        <v>3</v>
      </c>
      <c r="H97" s="15">
        <v>50135</v>
      </c>
      <c r="I97" s="15">
        <v>1</v>
      </c>
      <c r="J97" s="15">
        <v>50002</v>
      </c>
      <c r="K97" s="15">
        <v>1</v>
      </c>
      <c r="L97" s="15" t="str">
        <f t="shared" si="1"/>
        <v/>
      </c>
    </row>
    <row r="98" spans="5:12" x14ac:dyDescent="0.2">
      <c r="E98" s="15">
        <v>96</v>
      </c>
      <c r="F98" s="1">
        <v>50116</v>
      </c>
      <c r="G98" s="72">
        <v>3</v>
      </c>
      <c r="H98" s="15">
        <v>50065</v>
      </c>
      <c r="I98" s="15">
        <v>1</v>
      </c>
      <c r="J98" s="15">
        <v>50148</v>
      </c>
      <c r="K98" s="15">
        <v>1</v>
      </c>
      <c r="L98" s="15" t="str">
        <f t="shared" si="1"/>
        <v/>
      </c>
    </row>
    <row r="99" spans="5:12" x14ac:dyDescent="0.2">
      <c r="E99" s="15">
        <v>97</v>
      </c>
      <c r="F99" s="1">
        <v>50117</v>
      </c>
      <c r="G99" s="72">
        <v>3</v>
      </c>
      <c r="H99" s="15">
        <v>50096</v>
      </c>
      <c r="I99" s="15">
        <v>1</v>
      </c>
      <c r="J99" s="15">
        <v>50002</v>
      </c>
      <c r="K99" s="15">
        <v>1</v>
      </c>
      <c r="L99" s="15" t="str">
        <f t="shared" si="1"/>
        <v/>
      </c>
    </row>
    <row r="100" spans="5:12" x14ac:dyDescent="0.2">
      <c r="E100" s="15">
        <v>98</v>
      </c>
      <c r="F100" s="1">
        <v>50118</v>
      </c>
      <c r="G100" s="72">
        <v>3</v>
      </c>
      <c r="H100" s="15">
        <v>50091</v>
      </c>
      <c r="I100" s="15">
        <v>1</v>
      </c>
      <c r="J100" s="15">
        <v>50002</v>
      </c>
      <c r="K100" s="15">
        <v>1</v>
      </c>
      <c r="L100" s="15" t="str">
        <f t="shared" si="1"/>
        <v/>
      </c>
    </row>
    <row r="101" spans="5:12" x14ac:dyDescent="0.2">
      <c r="E101" s="15">
        <v>99</v>
      </c>
      <c r="F101" s="1">
        <v>50120</v>
      </c>
      <c r="G101" s="72">
        <v>3</v>
      </c>
      <c r="H101" s="15">
        <v>50136</v>
      </c>
      <c r="I101" s="15">
        <v>1</v>
      </c>
      <c r="J101" s="15">
        <v>50091</v>
      </c>
      <c r="K101" s="15">
        <v>1</v>
      </c>
      <c r="L101" s="15" t="str">
        <f t="shared" si="1"/>
        <v/>
      </c>
    </row>
    <row r="102" spans="5:12" x14ac:dyDescent="0.2">
      <c r="E102" s="15">
        <v>100</v>
      </c>
      <c r="F102" s="1">
        <v>50121</v>
      </c>
      <c r="G102" s="72">
        <v>3</v>
      </c>
      <c r="H102" s="15">
        <v>50087</v>
      </c>
      <c r="I102" s="15">
        <v>1</v>
      </c>
      <c r="J102" s="15">
        <v>50092</v>
      </c>
      <c r="K102" s="15">
        <v>1</v>
      </c>
      <c r="L102" s="15" t="str">
        <f t="shared" si="1"/>
        <v/>
      </c>
    </row>
    <row r="103" spans="5:12" x14ac:dyDescent="0.2">
      <c r="E103" s="15">
        <v>101</v>
      </c>
      <c r="F103" s="1">
        <v>50122</v>
      </c>
      <c r="G103" s="72">
        <v>3</v>
      </c>
      <c r="H103" s="15">
        <v>50092</v>
      </c>
      <c r="I103" s="15">
        <v>1</v>
      </c>
      <c r="J103" s="15">
        <v>50087</v>
      </c>
      <c r="K103" s="15">
        <v>1</v>
      </c>
      <c r="L103" s="15" t="str">
        <f t="shared" si="1"/>
        <v/>
      </c>
    </row>
    <row r="104" spans="5:12" x14ac:dyDescent="0.2">
      <c r="E104" s="15">
        <v>102</v>
      </c>
      <c r="F104" s="1">
        <v>50124</v>
      </c>
      <c r="G104" s="72">
        <v>3</v>
      </c>
      <c r="H104" s="15">
        <v>50094</v>
      </c>
      <c r="I104" s="15">
        <v>1</v>
      </c>
      <c r="J104" s="15">
        <v>50057</v>
      </c>
      <c r="K104" s="15">
        <v>1</v>
      </c>
      <c r="L104" s="15" t="str">
        <f t="shared" si="1"/>
        <v/>
      </c>
    </row>
    <row r="105" spans="5:12" x14ac:dyDescent="0.2">
      <c r="E105" s="15">
        <v>103</v>
      </c>
      <c r="F105" s="1">
        <v>50126</v>
      </c>
      <c r="G105" s="72">
        <v>3</v>
      </c>
      <c r="H105" s="15">
        <v>50056</v>
      </c>
      <c r="I105" s="15">
        <v>1</v>
      </c>
      <c r="J105" s="15">
        <v>50135</v>
      </c>
      <c r="K105" s="15">
        <v>1</v>
      </c>
      <c r="L105" s="15" t="str">
        <f t="shared" si="1"/>
        <v/>
      </c>
    </row>
    <row r="106" spans="5:12" x14ac:dyDescent="0.2">
      <c r="E106" s="15">
        <v>104</v>
      </c>
      <c r="F106" s="1">
        <v>50128</v>
      </c>
      <c r="G106" s="72">
        <v>3</v>
      </c>
      <c r="H106" s="15">
        <v>50150</v>
      </c>
      <c r="I106" s="15">
        <v>1</v>
      </c>
      <c r="J106" s="15">
        <v>50010</v>
      </c>
      <c r="K106" s="15">
        <v>1</v>
      </c>
      <c r="L106" s="15" t="str">
        <f t="shared" si="1"/>
        <v/>
      </c>
    </row>
    <row r="107" spans="5:12" x14ac:dyDescent="0.2">
      <c r="E107" s="15">
        <v>105</v>
      </c>
      <c r="F107" s="1">
        <v>50129</v>
      </c>
      <c r="G107" s="72">
        <v>3</v>
      </c>
      <c r="H107" s="15">
        <v>50149</v>
      </c>
      <c r="I107" s="15">
        <v>1</v>
      </c>
      <c r="J107" s="15">
        <v>50054</v>
      </c>
      <c r="K107" s="15">
        <v>1</v>
      </c>
      <c r="L107" s="15" t="str">
        <f t="shared" si="1"/>
        <v/>
      </c>
    </row>
    <row r="108" spans="5:12" x14ac:dyDescent="0.2">
      <c r="E108" s="15">
        <v>106</v>
      </c>
      <c r="F108" s="1">
        <v>50141</v>
      </c>
      <c r="G108" s="72">
        <v>3</v>
      </c>
      <c r="H108" s="15">
        <v>50151</v>
      </c>
      <c r="I108" s="15">
        <v>1</v>
      </c>
      <c r="J108" s="15">
        <v>50148</v>
      </c>
      <c r="K108" s="15">
        <v>1</v>
      </c>
      <c r="L108" s="15" t="str">
        <f t="shared" si="1"/>
        <v/>
      </c>
    </row>
    <row r="109" spans="5:12" x14ac:dyDescent="0.2">
      <c r="E109" s="15">
        <v>107</v>
      </c>
      <c r="F109" s="1">
        <v>50142</v>
      </c>
      <c r="G109" s="72">
        <v>3</v>
      </c>
      <c r="H109" s="15">
        <v>50010</v>
      </c>
      <c r="I109" s="15">
        <v>1</v>
      </c>
      <c r="J109" s="15">
        <v>50053</v>
      </c>
      <c r="K109" s="15">
        <v>1</v>
      </c>
      <c r="L109" s="15" t="str">
        <f t="shared" si="1"/>
        <v/>
      </c>
    </row>
    <row r="110" spans="5:12" x14ac:dyDescent="0.2">
      <c r="E110" s="15">
        <v>108</v>
      </c>
      <c r="F110" s="1">
        <v>50143</v>
      </c>
      <c r="G110" s="72">
        <v>3</v>
      </c>
      <c r="H110" s="15">
        <v>50079</v>
      </c>
      <c r="I110" s="15">
        <v>1</v>
      </c>
      <c r="J110" s="15">
        <v>50094</v>
      </c>
      <c r="K110" s="15">
        <v>1</v>
      </c>
      <c r="L110" s="15" t="str">
        <f t="shared" si="1"/>
        <v/>
      </c>
    </row>
    <row r="111" spans="5:12" x14ac:dyDescent="0.2">
      <c r="E111" s="15">
        <v>109</v>
      </c>
      <c r="F111" s="1">
        <v>50144</v>
      </c>
      <c r="G111" s="72">
        <v>3</v>
      </c>
      <c r="H111" s="15">
        <v>50057</v>
      </c>
      <c r="I111" s="15">
        <v>1</v>
      </c>
      <c r="J111" s="15">
        <v>50140</v>
      </c>
      <c r="K111" s="15">
        <v>1</v>
      </c>
      <c r="L111" s="15" t="str">
        <f t="shared" si="1"/>
        <v/>
      </c>
    </row>
    <row r="112" spans="5:12" x14ac:dyDescent="0.2">
      <c r="E112" s="15">
        <v>110</v>
      </c>
      <c r="F112" s="1">
        <v>50153</v>
      </c>
      <c r="G112" s="72">
        <v>3</v>
      </c>
      <c r="H112" s="15">
        <v>50096</v>
      </c>
      <c r="I112" s="15">
        <v>1</v>
      </c>
      <c r="J112" s="15">
        <v>50055</v>
      </c>
      <c r="K112" s="15">
        <v>1</v>
      </c>
      <c r="L112" s="15" t="str">
        <f t="shared" si="1"/>
        <v/>
      </c>
    </row>
    <row r="113" spans="5:12" x14ac:dyDescent="0.2">
      <c r="E113" s="15">
        <v>111</v>
      </c>
      <c r="F113" s="1">
        <v>50154</v>
      </c>
      <c r="G113" s="72">
        <v>3</v>
      </c>
      <c r="H113" s="15">
        <v>50152</v>
      </c>
      <c r="I113" s="15">
        <v>1</v>
      </c>
      <c r="J113" s="15">
        <v>50010</v>
      </c>
      <c r="K113" s="15">
        <v>1</v>
      </c>
      <c r="L113" s="15" t="str">
        <f t="shared" si="1"/>
        <v/>
      </c>
    </row>
    <row r="114" spans="5:12" x14ac:dyDescent="0.2">
      <c r="E114" s="15">
        <v>112</v>
      </c>
      <c r="F114" s="1">
        <v>50155</v>
      </c>
      <c r="G114" s="72">
        <v>3</v>
      </c>
      <c r="H114" s="15">
        <v>50150</v>
      </c>
      <c r="I114" s="15">
        <v>1</v>
      </c>
      <c r="J114" s="15">
        <v>50064</v>
      </c>
      <c r="K114" s="15">
        <v>1</v>
      </c>
      <c r="L114" s="15" t="str">
        <f t="shared" si="1"/>
        <v/>
      </c>
    </row>
    <row r="115" spans="5:12" x14ac:dyDescent="0.2">
      <c r="E115" s="15">
        <v>113</v>
      </c>
      <c r="F115" s="1">
        <v>50156</v>
      </c>
      <c r="G115" s="72">
        <v>3</v>
      </c>
      <c r="H115" s="15">
        <v>50091</v>
      </c>
      <c r="I115" s="15">
        <v>1</v>
      </c>
      <c r="J115" s="15">
        <v>50090</v>
      </c>
      <c r="K115" s="15">
        <v>1</v>
      </c>
      <c r="L115" s="15" t="str">
        <f t="shared" si="1"/>
        <v/>
      </c>
    </row>
    <row r="116" spans="5:12" x14ac:dyDescent="0.2">
      <c r="E116" s="15">
        <v>114</v>
      </c>
      <c r="F116" s="1">
        <v>50169</v>
      </c>
      <c r="G116" s="72">
        <v>3</v>
      </c>
      <c r="H116" s="15">
        <v>50056</v>
      </c>
      <c r="I116" s="15">
        <v>1</v>
      </c>
      <c r="J116" s="15">
        <v>50135</v>
      </c>
      <c r="K116" s="15">
        <v>1</v>
      </c>
      <c r="L116" s="15" t="str">
        <f t="shared" si="1"/>
        <v/>
      </c>
    </row>
    <row r="117" spans="5:12" x14ac:dyDescent="0.2">
      <c r="E117" s="15">
        <v>115</v>
      </c>
      <c r="F117" s="1">
        <v>50171</v>
      </c>
      <c r="G117" s="72">
        <v>3</v>
      </c>
      <c r="H117" s="15">
        <v>50147</v>
      </c>
      <c r="I117" s="15">
        <v>1</v>
      </c>
      <c r="J117" s="15">
        <v>50055</v>
      </c>
      <c r="K117" s="15">
        <v>1</v>
      </c>
      <c r="L117" s="15" t="str">
        <f t="shared" si="1"/>
        <v/>
      </c>
    </row>
    <row r="118" spans="5:12" x14ac:dyDescent="0.2">
      <c r="E118" s="15">
        <v>116</v>
      </c>
      <c r="F118" s="1">
        <v>50172</v>
      </c>
      <c r="G118" s="72">
        <v>3</v>
      </c>
      <c r="H118" s="15">
        <v>50010</v>
      </c>
      <c r="I118" s="15">
        <v>1</v>
      </c>
      <c r="J118" s="15">
        <v>50054</v>
      </c>
      <c r="K118" s="15">
        <v>1</v>
      </c>
      <c r="L118" s="15" t="str">
        <f t="shared" si="1"/>
        <v/>
      </c>
    </row>
    <row r="119" spans="5:12" x14ac:dyDescent="0.2">
      <c r="E119" s="15">
        <v>117</v>
      </c>
      <c r="F119" s="1">
        <v>50173</v>
      </c>
      <c r="G119" s="72">
        <v>3</v>
      </c>
      <c r="H119" s="15">
        <v>50096</v>
      </c>
      <c r="I119" s="15">
        <v>1</v>
      </c>
      <c r="J119" s="15">
        <v>50088</v>
      </c>
      <c r="K119" s="15">
        <v>1</v>
      </c>
      <c r="L119" s="15" t="str">
        <f t="shared" si="1"/>
        <v/>
      </c>
    </row>
    <row r="120" spans="5:12" x14ac:dyDescent="0.2">
      <c r="E120" s="15">
        <v>118</v>
      </c>
      <c r="F120" s="1">
        <v>50174</v>
      </c>
      <c r="G120" s="72">
        <v>3</v>
      </c>
      <c r="H120" s="15">
        <v>50042</v>
      </c>
      <c r="I120" s="15">
        <v>1</v>
      </c>
      <c r="J120" s="15">
        <v>50057</v>
      </c>
      <c r="K120" s="15">
        <v>1</v>
      </c>
      <c r="L120" s="15" t="str">
        <f t="shared" si="1"/>
        <v/>
      </c>
    </row>
    <row r="121" spans="5:12" x14ac:dyDescent="0.2">
      <c r="E121" s="15">
        <v>119</v>
      </c>
      <c r="F121" s="1">
        <v>50175</v>
      </c>
      <c r="G121" s="72">
        <v>3</v>
      </c>
      <c r="H121" s="15">
        <v>50136</v>
      </c>
      <c r="I121" s="15">
        <v>1</v>
      </c>
      <c r="J121" s="15">
        <v>50057</v>
      </c>
      <c r="K121" s="15">
        <v>1</v>
      </c>
      <c r="L121" s="15" t="str">
        <f t="shared" si="1"/>
        <v/>
      </c>
    </row>
    <row r="122" spans="5:12" x14ac:dyDescent="0.2">
      <c r="E122" s="15">
        <v>120</v>
      </c>
      <c r="F122" s="1">
        <v>50176</v>
      </c>
      <c r="G122" s="72">
        <v>3</v>
      </c>
      <c r="H122" s="15">
        <v>50138</v>
      </c>
      <c r="I122" s="15">
        <v>1</v>
      </c>
      <c r="J122" s="15">
        <v>50148</v>
      </c>
      <c r="K122" s="15">
        <v>1</v>
      </c>
      <c r="L122" s="15" t="str">
        <f t="shared" si="1"/>
        <v/>
      </c>
    </row>
    <row r="123" spans="5:12" x14ac:dyDescent="0.2">
      <c r="E123" s="15">
        <v>121</v>
      </c>
      <c r="F123" s="1">
        <v>50004</v>
      </c>
      <c r="G123" s="72">
        <v>4</v>
      </c>
      <c r="H123" s="15">
        <v>50021</v>
      </c>
      <c r="I123" s="15">
        <v>1</v>
      </c>
      <c r="J123" s="15">
        <v>50046</v>
      </c>
      <c r="K123" s="15">
        <v>1</v>
      </c>
      <c r="L123" s="15" t="str">
        <f t="shared" si="1"/>
        <v/>
      </c>
    </row>
    <row r="124" spans="5:12" x14ac:dyDescent="0.2">
      <c r="E124" s="15">
        <v>122</v>
      </c>
      <c r="F124" s="1">
        <v>50008</v>
      </c>
      <c r="G124" s="72">
        <v>4</v>
      </c>
      <c r="H124" s="15">
        <v>50014</v>
      </c>
      <c r="I124" s="15">
        <v>1</v>
      </c>
      <c r="J124" s="15">
        <v>50154</v>
      </c>
      <c r="K124" s="15">
        <v>1</v>
      </c>
      <c r="L124" s="15" t="str">
        <f t="shared" si="1"/>
        <v/>
      </c>
    </row>
    <row r="125" spans="5:12" x14ac:dyDescent="0.2">
      <c r="E125" s="15">
        <v>123</v>
      </c>
      <c r="F125" s="1">
        <v>50012</v>
      </c>
      <c r="G125" s="72">
        <v>4</v>
      </c>
      <c r="H125" s="15">
        <v>50113</v>
      </c>
      <c r="I125" s="15">
        <v>1</v>
      </c>
      <c r="J125" s="15">
        <v>50126</v>
      </c>
      <c r="K125" s="15">
        <v>1</v>
      </c>
      <c r="L125" s="15" t="str">
        <f t="shared" si="1"/>
        <v/>
      </c>
    </row>
    <row r="126" spans="5:12" x14ac:dyDescent="0.2">
      <c r="E126" s="15">
        <v>124</v>
      </c>
      <c r="F126" s="1">
        <v>50044</v>
      </c>
      <c r="G126" s="72">
        <v>4</v>
      </c>
      <c r="H126" s="15">
        <v>50026</v>
      </c>
      <c r="I126" s="15">
        <v>1</v>
      </c>
      <c r="J126" s="15">
        <v>50156</v>
      </c>
      <c r="K126" s="15">
        <v>1</v>
      </c>
      <c r="L126" s="15" t="str">
        <f t="shared" si="1"/>
        <v/>
      </c>
    </row>
    <row r="127" spans="5:12" x14ac:dyDescent="0.2">
      <c r="E127" s="15">
        <v>125</v>
      </c>
      <c r="F127" s="1">
        <v>50058</v>
      </c>
      <c r="G127" s="72">
        <v>4</v>
      </c>
      <c r="H127" s="15">
        <v>50007</v>
      </c>
      <c r="I127" s="15">
        <v>1</v>
      </c>
      <c r="J127" s="15">
        <v>50172</v>
      </c>
      <c r="K127" s="15">
        <v>1</v>
      </c>
      <c r="L127" s="15" t="str">
        <f t="shared" si="1"/>
        <v/>
      </c>
    </row>
    <row r="128" spans="5:12" x14ac:dyDescent="0.2">
      <c r="E128" s="15">
        <v>126</v>
      </c>
      <c r="F128" s="1">
        <v>50104</v>
      </c>
      <c r="G128" s="72">
        <v>4</v>
      </c>
      <c r="H128" s="15">
        <v>50089</v>
      </c>
      <c r="I128" s="15">
        <v>1</v>
      </c>
      <c r="J128" s="15">
        <v>50141</v>
      </c>
      <c r="K128" s="15">
        <v>1</v>
      </c>
      <c r="L128" s="15" t="str">
        <f t="shared" si="1"/>
        <v/>
      </c>
    </row>
    <row r="129" spans="5:12" x14ac:dyDescent="0.2">
      <c r="E129" s="15">
        <v>127</v>
      </c>
      <c r="F129" s="1">
        <v>50105</v>
      </c>
      <c r="G129" s="72">
        <v>4</v>
      </c>
      <c r="H129" s="15">
        <v>50100</v>
      </c>
      <c r="I129" s="15">
        <v>1</v>
      </c>
      <c r="J129" s="15">
        <v>50116</v>
      </c>
      <c r="K129" s="15">
        <v>1</v>
      </c>
      <c r="L129" s="15" t="str">
        <f t="shared" si="1"/>
        <v/>
      </c>
    </row>
    <row r="130" spans="5:12" x14ac:dyDescent="0.2">
      <c r="E130" s="15">
        <v>128</v>
      </c>
      <c r="F130" s="1">
        <v>50106</v>
      </c>
      <c r="G130" s="72">
        <v>4</v>
      </c>
      <c r="H130" s="15">
        <v>50175</v>
      </c>
      <c r="I130" s="15">
        <v>1</v>
      </c>
      <c r="J130" s="15">
        <v>50067</v>
      </c>
      <c r="K130" s="15">
        <v>1</v>
      </c>
      <c r="L130" s="15" t="str">
        <f t="shared" si="1"/>
        <v/>
      </c>
    </row>
    <row r="131" spans="5:12" x14ac:dyDescent="0.2">
      <c r="E131" s="15">
        <v>129</v>
      </c>
      <c r="F131" s="1">
        <v>50107</v>
      </c>
      <c r="G131" s="72">
        <v>4</v>
      </c>
      <c r="H131" s="15">
        <v>50111</v>
      </c>
      <c r="I131" s="15">
        <v>1</v>
      </c>
      <c r="J131" s="15">
        <v>50048</v>
      </c>
      <c r="K131" s="15">
        <v>1</v>
      </c>
      <c r="L131" s="15" t="str">
        <f t="shared" si="1"/>
        <v/>
      </c>
    </row>
    <row r="132" spans="5:12" x14ac:dyDescent="0.2">
      <c r="E132" s="15">
        <v>130</v>
      </c>
      <c r="F132" s="1">
        <v>50108</v>
      </c>
      <c r="G132" s="72">
        <v>4</v>
      </c>
      <c r="H132" s="15">
        <v>50154</v>
      </c>
      <c r="I132" s="15">
        <v>1</v>
      </c>
      <c r="J132" s="15">
        <v>50048</v>
      </c>
      <c r="K132" s="15">
        <v>1</v>
      </c>
      <c r="L132" s="15" t="str">
        <f t="shared" ref="L132:L192" si="2">IF(H132=J132,1,"")</f>
        <v/>
      </c>
    </row>
    <row r="133" spans="5:12" x14ac:dyDescent="0.2">
      <c r="E133" s="15">
        <v>131</v>
      </c>
      <c r="F133" s="1">
        <v>50158</v>
      </c>
      <c r="G133" s="72">
        <v>4</v>
      </c>
      <c r="H133" s="15">
        <v>50154</v>
      </c>
      <c r="I133" s="15">
        <v>1</v>
      </c>
      <c r="J133" s="15">
        <v>50020</v>
      </c>
      <c r="K133" s="15">
        <v>1</v>
      </c>
      <c r="L133" s="15" t="str">
        <f t="shared" si="2"/>
        <v/>
      </c>
    </row>
    <row r="134" spans="5:12" x14ac:dyDescent="0.2">
      <c r="E134" s="15">
        <v>132</v>
      </c>
      <c r="F134" s="1">
        <v>50159</v>
      </c>
      <c r="G134" s="72">
        <v>4</v>
      </c>
      <c r="H134" s="15">
        <v>50156</v>
      </c>
      <c r="I134" s="15">
        <v>1</v>
      </c>
      <c r="J134" s="15">
        <v>50142</v>
      </c>
      <c r="K134" s="15">
        <v>1</v>
      </c>
      <c r="L134" s="15" t="str">
        <f t="shared" si="2"/>
        <v/>
      </c>
    </row>
    <row r="135" spans="5:12" x14ac:dyDescent="0.2">
      <c r="E135" s="15">
        <v>133</v>
      </c>
      <c r="F135" s="1">
        <v>50160</v>
      </c>
      <c r="G135" s="72">
        <v>4</v>
      </c>
      <c r="H135" s="15">
        <v>50174</v>
      </c>
      <c r="I135" s="15">
        <v>1</v>
      </c>
      <c r="J135" s="15">
        <v>50176</v>
      </c>
      <c r="K135" s="15">
        <v>1</v>
      </c>
      <c r="L135" s="15" t="str">
        <f t="shared" si="2"/>
        <v/>
      </c>
    </row>
    <row r="136" spans="5:12" x14ac:dyDescent="0.2">
      <c r="E136" s="15">
        <v>134</v>
      </c>
      <c r="F136" s="1">
        <v>50161</v>
      </c>
      <c r="G136" s="72">
        <v>4</v>
      </c>
      <c r="H136" s="15">
        <v>50019</v>
      </c>
      <c r="I136" s="15">
        <v>1</v>
      </c>
      <c r="J136" s="15">
        <v>50023</v>
      </c>
      <c r="K136" s="15">
        <v>1</v>
      </c>
      <c r="L136" s="15" t="str">
        <f t="shared" si="2"/>
        <v/>
      </c>
    </row>
    <row r="137" spans="5:12" x14ac:dyDescent="0.2">
      <c r="E137" s="15">
        <v>135</v>
      </c>
      <c r="F137" s="1">
        <v>50162</v>
      </c>
      <c r="G137" s="72">
        <v>4</v>
      </c>
      <c r="H137" s="15">
        <v>50117</v>
      </c>
      <c r="I137" s="15">
        <v>1</v>
      </c>
      <c r="J137" s="15">
        <v>50028</v>
      </c>
      <c r="K137" s="15">
        <v>1</v>
      </c>
      <c r="L137" s="15" t="str">
        <f t="shared" si="2"/>
        <v/>
      </c>
    </row>
    <row r="138" spans="5:12" x14ac:dyDescent="0.2">
      <c r="E138" s="15">
        <v>136</v>
      </c>
      <c r="F138" s="1">
        <v>50017</v>
      </c>
      <c r="G138" s="72">
        <v>5</v>
      </c>
      <c r="H138" s="15">
        <v>50106</v>
      </c>
      <c r="I138" s="15">
        <v>1</v>
      </c>
      <c r="J138" s="15">
        <v>50160</v>
      </c>
      <c r="K138" s="15">
        <v>1</v>
      </c>
      <c r="L138" s="15" t="str">
        <f t="shared" si="2"/>
        <v/>
      </c>
    </row>
    <row r="139" spans="5:12" x14ac:dyDescent="0.2">
      <c r="E139" s="15">
        <v>137</v>
      </c>
      <c r="F139" s="1">
        <v>50033</v>
      </c>
      <c r="G139" s="72">
        <v>5</v>
      </c>
      <c r="H139" s="15">
        <v>50058</v>
      </c>
      <c r="I139" s="15">
        <v>1</v>
      </c>
      <c r="J139" s="15">
        <v>50004</v>
      </c>
      <c r="K139" s="15">
        <v>1</v>
      </c>
      <c r="L139" s="15" t="str">
        <f t="shared" si="2"/>
        <v/>
      </c>
    </row>
    <row r="140" spans="5:12" x14ac:dyDescent="0.2">
      <c r="E140" s="15">
        <v>138</v>
      </c>
      <c r="F140" s="1">
        <v>50037</v>
      </c>
      <c r="G140" s="72">
        <v>5</v>
      </c>
      <c r="H140" s="15">
        <v>50162</v>
      </c>
      <c r="I140" s="15">
        <v>1</v>
      </c>
      <c r="J140" s="15">
        <v>50161</v>
      </c>
      <c r="K140" s="15">
        <v>1</v>
      </c>
      <c r="L140" s="15" t="str">
        <f t="shared" si="2"/>
        <v/>
      </c>
    </row>
    <row r="141" spans="5:12" x14ac:dyDescent="0.2">
      <c r="E141" s="15">
        <v>139</v>
      </c>
      <c r="F141" s="1">
        <v>50038</v>
      </c>
      <c r="G141" s="72">
        <v>5</v>
      </c>
      <c r="H141" s="15">
        <v>50106</v>
      </c>
      <c r="I141" s="15">
        <v>1</v>
      </c>
      <c r="J141" s="15">
        <v>50044</v>
      </c>
      <c r="K141" s="15">
        <v>1</v>
      </c>
      <c r="L141" s="15" t="str">
        <f t="shared" si="2"/>
        <v/>
      </c>
    </row>
    <row r="142" spans="5:12" x14ac:dyDescent="0.2">
      <c r="E142" s="15">
        <v>140</v>
      </c>
      <c r="F142" s="1">
        <v>50039</v>
      </c>
      <c r="G142" s="72">
        <v>5</v>
      </c>
      <c r="H142" s="15">
        <v>50004</v>
      </c>
      <c r="I142" s="15">
        <v>1</v>
      </c>
      <c r="J142" s="15">
        <v>50044</v>
      </c>
      <c r="K142" s="15">
        <v>1</v>
      </c>
      <c r="L142" s="15" t="str">
        <f t="shared" si="2"/>
        <v/>
      </c>
    </row>
    <row r="143" spans="5:12" x14ac:dyDescent="0.2">
      <c r="E143" s="15">
        <v>141</v>
      </c>
      <c r="F143" s="1">
        <v>50040</v>
      </c>
      <c r="G143" s="72">
        <v>5</v>
      </c>
      <c r="H143" s="15">
        <v>50107</v>
      </c>
      <c r="I143" s="15">
        <v>1</v>
      </c>
      <c r="J143" s="15">
        <v>50012</v>
      </c>
      <c r="K143" s="15">
        <v>1</v>
      </c>
      <c r="L143" s="15" t="str">
        <f t="shared" si="2"/>
        <v/>
      </c>
    </row>
    <row r="144" spans="5:12" x14ac:dyDescent="0.2">
      <c r="E144" s="15">
        <v>142</v>
      </c>
      <c r="F144" s="1">
        <v>50049</v>
      </c>
      <c r="G144" s="72">
        <v>5</v>
      </c>
      <c r="H144" s="15">
        <v>50160</v>
      </c>
      <c r="I144" s="15">
        <v>1</v>
      </c>
      <c r="J144" s="15">
        <v>50012</v>
      </c>
      <c r="K144" s="15">
        <v>1</v>
      </c>
      <c r="L144" s="15" t="str">
        <f t="shared" si="2"/>
        <v/>
      </c>
    </row>
    <row r="145" spans="5:12" x14ac:dyDescent="0.2">
      <c r="E145" s="15">
        <v>143</v>
      </c>
      <c r="F145" s="1">
        <v>50060</v>
      </c>
      <c r="G145" s="72">
        <v>5</v>
      </c>
      <c r="H145" s="15">
        <v>50160</v>
      </c>
      <c r="I145" s="15">
        <v>1</v>
      </c>
      <c r="J145" s="15">
        <v>50161</v>
      </c>
      <c r="K145" s="15">
        <v>1</v>
      </c>
      <c r="L145" s="15" t="str">
        <f t="shared" si="2"/>
        <v/>
      </c>
    </row>
    <row r="146" spans="5:12" x14ac:dyDescent="0.2">
      <c r="E146" s="15">
        <v>144</v>
      </c>
      <c r="F146" s="1">
        <v>50061</v>
      </c>
      <c r="G146" s="72">
        <v>5</v>
      </c>
      <c r="H146" s="15">
        <v>50008</v>
      </c>
      <c r="I146" s="15">
        <v>1</v>
      </c>
      <c r="J146" s="15">
        <v>50160</v>
      </c>
      <c r="K146" s="15">
        <v>1</v>
      </c>
      <c r="L146" s="15" t="str">
        <f t="shared" si="2"/>
        <v/>
      </c>
    </row>
    <row r="147" spans="5:12" x14ac:dyDescent="0.2">
      <c r="E147" s="15">
        <v>145</v>
      </c>
      <c r="F147" s="1">
        <v>50062</v>
      </c>
      <c r="G147" s="72">
        <v>5</v>
      </c>
      <c r="H147" s="15">
        <v>50107</v>
      </c>
      <c r="I147" s="15">
        <v>1</v>
      </c>
      <c r="J147" s="15">
        <v>50008</v>
      </c>
      <c r="K147" s="15">
        <v>1</v>
      </c>
      <c r="L147" s="15" t="str">
        <f t="shared" si="2"/>
        <v/>
      </c>
    </row>
    <row r="148" spans="5:12" x14ac:dyDescent="0.2">
      <c r="E148" s="15">
        <v>146</v>
      </c>
      <c r="F148" s="1">
        <v>50068</v>
      </c>
      <c r="G148" s="72">
        <v>5</v>
      </c>
      <c r="H148" s="15">
        <v>50004</v>
      </c>
      <c r="I148" s="15">
        <v>1</v>
      </c>
      <c r="J148" s="15">
        <v>50107</v>
      </c>
      <c r="K148" s="15">
        <v>1</v>
      </c>
      <c r="L148" s="15" t="str">
        <f t="shared" si="2"/>
        <v/>
      </c>
    </row>
    <row r="149" spans="5:12" x14ac:dyDescent="0.2">
      <c r="E149" s="15">
        <v>147</v>
      </c>
      <c r="F149" s="1">
        <v>50080</v>
      </c>
      <c r="G149" s="72">
        <v>5</v>
      </c>
      <c r="H149" s="15">
        <v>50058</v>
      </c>
      <c r="I149" s="15">
        <v>1</v>
      </c>
      <c r="J149" s="15">
        <v>50158</v>
      </c>
      <c r="K149" s="15">
        <v>1</v>
      </c>
      <c r="L149" s="15" t="str">
        <f t="shared" si="2"/>
        <v/>
      </c>
    </row>
    <row r="150" spans="5:12" x14ac:dyDescent="0.2">
      <c r="E150" s="15">
        <v>148</v>
      </c>
      <c r="F150" s="1">
        <v>50081</v>
      </c>
      <c r="G150" s="72">
        <v>5</v>
      </c>
      <c r="H150" s="15">
        <v>50008</v>
      </c>
      <c r="I150" s="15">
        <v>1</v>
      </c>
      <c r="J150" s="15">
        <v>50105</v>
      </c>
      <c r="K150" s="15">
        <v>1</v>
      </c>
      <c r="L150" s="15" t="str">
        <f t="shared" si="2"/>
        <v/>
      </c>
    </row>
    <row r="151" spans="5:12" x14ac:dyDescent="0.2">
      <c r="E151" s="15">
        <v>149</v>
      </c>
      <c r="F151" s="1">
        <v>50082</v>
      </c>
      <c r="G151" s="72">
        <v>5</v>
      </c>
      <c r="H151" s="15">
        <v>50004</v>
      </c>
      <c r="I151" s="15">
        <v>1</v>
      </c>
      <c r="J151" s="15">
        <v>50108</v>
      </c>
      <c r="K151" s="15">
        <v>1</v>
      </c>
      <c r="L151" s="15" t="str">
        <f t="shared" si="2"/>
        <v/>
      </c>
    </row>
    <row r="152" spans="5:12" x14ac:dyDescent="0.2">
      <c r="E152" s="15">
        <v>150</v>
      </c>
      <c r="F152" s="1">
        <v>50083</v>
      </c>
      <c r="G152" s="72">
        <v>5</v>
      </c>
      <c r="H152" s="15">
        <v>50159</v>
      </c>
      <c r="I152" s="15">
        <v>1</v>
      </c>
      <c r="J152" s="15">
        <v>50008</v>
      </c>
      <c r="K152" s="15">
        <v>1</v>
      </c>
      <c r="L152" s="15" t="str">
        <f t="shared" si="2"/>
        <v/>
      </c>
    </row>
    <row r="153" spans="5:12" x14ac:dyDescent="0.2">
      <c r="E153" s="15">
        <v>151</v>
      </c>
      <c r="F153" s="1">
        <v>50084</v>
      </c>
      <c r="G153" s="72">
        <v>5</v>
      </c>
      <c r="H153" s="15">
        <v>50012</v>
      </c>
      <c r="I153" s="15">
        <v>1</v>
      </c>
      <c r="J153" s="15">
        <v>50158</v>
      </c>
      <c r="K153" s="15">
        <v>1</v>
      </c>
      <c r="L153" s="15" t="str">
        <f t="shared" si="2"/>
        <v/>
      </c>
    </row>
    <row r="154" spans="5:12" x14ac:dyDescent="0.2">
      <c r="E154" s="15">
        <v>152</v>
      </c>
      <c r="F154" s="1">
        <v>50085</v>
      </c>
      <c r="G154" s="72">
        <v>5</v>
      </c>
      <c r="H154" s="15">
        <v>50158</v>
      </c>
      <c r="I154" s="15">
        <v>1</v>
      </c>
      <c r="J154" s="15">
        <v>50012</v>
      </c>
      <c r="K154" s="15">
        <v>1</v>
      </c>
      <c r="L154" s="15" t="str">
        <f t="shared" si="2"/>
        <v/>
      </c>
    </row>
    <row r="155" spans="5:12" x14ac:dyDescent="0.2">
      <c r="E155" s="15">
        <v>153</v>
      </c>
      <c r="F155" s="1">
        <v>50086</v>
      </c>
      <c r="G155" s="72">
        <v>5</v>
      </c>
      <c r="H155" s="15">
        <v>50107</v>
      </c>
      <c r="I155" s="15">
        <v>1</v>
      </c>
      <c r="J155" s="15">
        <v>50008</v>
      </c>
      <c r="K155" s="15">
        <v>1</v>
      </c>
      <c r="L155" s="15" t="str">
        <f t="shared" si="2"/>
        <v/>
      </c>
    </row>
    <row r="156" spans="5:12" x14ac:dyDescent="0.2">
      <c r="E156" s="15">
        <v>154</v>
      </c>
      <c r="F156" s="1">
        <v>50125</v>
      </c>
      <c r="G156" s="72">
        <v>5</v>
      </c>
      <c r="H156" s="15">
        <v>50104</v>
      </c>
      <c r="I156" s="15">
        <v>1</v>
      </c>
      <c r="J156" s="15">
        <v>50160</v>
      </c>
      <c r="K156" s="15">
        <v>1</v>
      </c>
      <c r="L156" s="15" t="str">
        <f t="shared" si="2"/>
        <v/>
      </c>
    </row>
    <row r="157" spans="5:12" x14ac:dyDescent="0.2">
      <c r="E157" s="15">
        <v>155</v>
      </c>
      <c r="F157" s="1">
        <v>50127</v>
      </c>
      <c r="G157" s="72">
        <v>5</v>
      </c>
      <c r="H157" s="15">
        <v>50105</v>
      </c>
      <c r="I157" s="15">
        <v>1</v>
      </c>
      <c r="J157" s="15">
        <v>50162</v>
      </c>
      <c r="K157" s="15">
        <v>1</v>
      </c>
      <c r="L157" s="15" t="str">
        <f t="shared" si="2"/>
        <v/>
      </c>
    </row>
    <row r="158" spans="5:12" x14ac:dyDescent="0.2">
      <c r="E158" s="15">
        <v>156</v>
      </c>
      <c r="F158" s="1">
        <v>50130</v>
      </c>
      <c r="G158" s="72">
        <v>5</v>
      </c>
      <c r="H158" s="15">
        <v>50104</v>
      </c>
      <c r="I158" s="15">
        <v>1</v>
      </c>
      <c r="J158" s="15">
        <v>50160</v>
      </c>
      <c r="K158" s="15">
        <v>1</v>
      </c>
      <c r="L158" s="15" t="str">
        <f t="shared" si="2"/>
        <v/>
      </c>
    </row>
    <row r="159" spans="5:12" x14ac:dyDescent="0.2">
      <c r="E159" s="15">
        <v>157</v>
      </c>
      <c r="F159" s="1">
        <v>50163</v>
      </c>
      <c r="G159" s="72">
        <v>5</v>
      </c>
      <c r="H159" s="15">
        <v>50107</v>
      </c>
      <c r="I159" s="15">
        <v>1</v>
      </c>
      <c r="J159" s="15">
        <v>50106</v>
      </c>
      <c r="K159" s="15">
        <v>1</v>
      </c>
      <c r="L159" s="15" t="str">
        <f t="shared" si="2"/>
        <v/>
      </c>
    </row>
    <row r="160" spans="5:12" x14ac:dyDescent="0.2">
      <c r="E160" s="15">
        <v>158</v>
      </c>
      <c r="F160" s="1">
        <v>50164</v>
      </c>
      <c r="G160" s="72">
        <v>5</v>
      </c>
      <c r="H160" s="15">
        <v>50008</v>
      </c>
      <c r="I160" s="15">
        <v>1</v>
      </c>
      <c r="J160" s="15">
        <v>50004</v>
      </c>
      <c r="K160" s="15">
        <v>1</v>
      </c>
      <c r="L160" s="15" t="str">
        <f t="shared" si="2"/>
        <v/>
      </c>
    </row>
    <row r="161" spans="5:12" x14ac:dyDescent="0.2">
      <c r="E161" s="15">
        <v>159</v>
      </c>
      <c r="F161" s="1">
        <v>50165</v>
      </c>
      <c r="G161" s="72">
        <v>5</v>
      </c>
      <c r="H161" s="15">
        <v>50159</v>
      </c>
      <c r="I161" s="15">
        <v>1</v>
      </c>
      <c r="J161" s="15">
        <v>50058</v>
      </c>
      <c r="K161" s="15">
        <v>1</v>
      </c>
      <c r="L161" s="15" t="str">
        <f t="shared" si="2"/>
        <v/>
      </c>
    </row>
    <row r="162" spans="5:12" x14ac:dyDescent="0.2">
      <c r="E162" s="15">
        <v>160</v>
      </c>
      <c r="F162" s="1">
        <v>50166</v>
      </c>
      <c r="G162" s="72">
        <v>5</v>
      </c>
      <c r="H162" s="15">
        <v>50106</v>
      </c>
      <c r="I162" s="15">
        <v>1</v>
      </c>
      <c r="J162" s="15">
        <v>50004</v>
      </c>
      <c r="K162" s="15">
        <v>1</v>
      </c>
      <c r="L162" s="15" t="str">
        <f t="shared" si="2"/>
        <v/>
      </c>
    </row>
    <row r="163" spans="5:12" x14ac:dyDescent="0.2">
      <c r="E163" s="15">
        <v>161</v>
      </c>
      <c r="F163" s="1">
        <v>50170</v>
      </c>
      <c r="G163" s="72">
        <v>5</v>
      </c>
      <c r="H163" s="15">
        <v>50106</v>
      </c>
      <c r="I163" s="15">
        <v>1</v>
      </c>
      <c r="J163" s="15">
        <v>50158</v>
      </c>
      <c r="K163" s="15">
        <v>1</v>
      </c>
      <c r="L163" s="15" t="str">
        <f t="shared" si="2"/>
        <v/>
      </c>
    </row>
    <row r="164" spans="5:12" x14ac:dyDescent="0.2">
      <c r="E164" s="15">
        <v>162</v>
      </c>
      <c r="F164" s="1">
        <v>50177</v>
      </c>
      <c r="G164" s="72">
        <v>5</v>
      </c>
      <c r="H164" s="15">
        <v>50159</v>
      </c>
      <c r="I164" s="15">
        <v>1</v>
      </c>
      <c r="J164" s="15">
        <v>50106</v>
      </c>
      <c r="K164" s="15">
        <v>1</v>
      </c>
      <c r="L164" s="15" t="str">
        <f t="shared" si="2"/>
        <v/>
      </c>
    </row>
    <row r="165" spans="5:12" x14ac:dyDescent="0.2">
      <c r="E165" s="15">
        <v>163</v>
      </c>
      <c r="F165" s="1">
        <v>50178</v>
      </c>
      <c r="G165" s="72">
        <v>5</v>
      </c>
      <c r="H165" s="15">
        <v>50161</v>
      </c>
      <c r="I165" s="15">
        <v>1</v>
      </c>
      <c r="J165" s="15">
        <v>50107</v>
      </c>
      <c r="K165" s="15">
        <v>1</v>
      </c>
      <c r="L165" s="15" t="str">
        <f t="shared" si="2"/>
        <v/>
      </c>
    </row>
    <row r="166" spans="5:12" x14ac:dyDescent="0.2">
      <c r="E166" s="15">
        <v>164</v>
      </c>
      <c r="F166" s="1">
        <v>50179</v>
      </c>
      <c r="G166" s="72">
        <v>5</v>
      </c>
      <c r="H166" s="15">
        <v>50161</v>
      </c>
      <c r="I166" s="15">
        <v>1</v>
      </c>
      <c r="J166" s="15">
        <v>50159</v>
      </c>
      <c r="K166" s="15">
        <v>1</v>
      </c>
      <c r="L166" s="15" t="str">
        <f t="shared" si="2"/>
        <v/>
      </c>
    </row>
    <row r="167" spans="5:12" x14ac:dyDescent="0.2">
      <c r="E167" s="15">
        <v>165</v>
      </c>
      <c r="F167" s="1">
        <v>50180</v>
      </c>
      <c r="G167" s="72">
        <v>5</v>
      </c>
      <c r="H167" s="15">
        <v>50008</v>
      </c>
      <c r="I167" s="15">
        <v>1</v>
      </c>
      <c r="J167" s="15">
        <v>50012</v>
      </c>
      <c r="K167" s="15">
        <v>1</v>
      </c>
      <c r="L167" s="15" t="str">
        <f t="shared" si="2"/>
        <v/>
      </c>
    </row>
    <row r="168" spans="5:12" x14ac:dyDescent="0.2">
      <c r="E168" s="15">
        <v>166</v>
      </c>
      <c r="F168" s="1">
        <v>50188</v>
      </c>
      <c r="G168" s="72">
        <v>5</v>
      </c>
      <c r="H168" s="15">
        <v>50104</v>
      </c>
      <c r="I168" s="15">
        <v>1</v>
      </c>
      <c r="J168" s="15">
        <v>50044</v>
      </c>
      <c r="K168" s="15">
        <v>1</v>
      </c>
      <c r="L168" s="15" t="str">
        <f t="shared" si="2"/>
        <v/>
      </c>
    </row>
    <row r="169" spans="5:12" x14ac:dyDescent="0.2">
      <c r="E169" s="15">
        <v>167</v>
      </c>
      <c r="F169" s="1">
        <v>50131</v>
      </c>
      <c r="G169" s="72">
        <v>6</v>
      </c>
      <c r="H169" s="15">
        <v>50163</v>
      </c>
      <c r="I169" s="15">
        <v>1</v>
      </c>
      <c r="J169" s="15">
        <v>50165</v>
      </c>
      <c r="K169" s="15">
        <v>1</v>
      </c>
      <c r="L169" s="15" t="str">
        <f t="shared" si="2"/>
        <v/>
      </c>
    </row>
    <row r="170" spans="5:12" x14ac:dyDescent="0.2">
      <c r="E170" s="15">
        <v>168</v>
      </c>
      <c r="F170" s="1">
        <v>50132</v>
      </c>
      <c r="G170" s="72">
        <v>6</v>
      </c>
      <c r="H170" s="15">
        <v>50188</v>
      </c>
      <c r="I170" s="15">
        <v>1</v>
      </c>
      <c r="J170" s="15">
        <v>50038</v>
      </c>
      <c r="K170" s="15">
        <v>1</v>
      </c>
      <c r="L170" s="15" t="str">
        <f t="shared" si="2"/>
        <v/>
      </c>
    </row>
    <row r="171" spans="5:12" x14ac:dyDescent="0.2">
      <c r="E171" s="15">
        <v>169</v>
      </c>
      <c r="F171" s="1">
        <v>50133</v>
      </c>
      <c r="G171" s="72">
        <v>6</v>
      </c>
      <c r="H171" s="15">
        <v>50188</v>
      </c>
      <c r="I171" s="15">
        <v>1</v>
      </c>
      <c r="J171" s="15">
        <v>50039</v>
      </c>
      <c r="K171" s="15">
        <v>1</v>
      </c>
      <c r="L171" s="15" t="str">
        <f t="shared" si="2"/>
        <v/>
      </c>
    </row>
    <row r="172" spans="5:12" x14ac:dyDescent="0.2">
      <c r="E172" s="15">
        <v>170</v>
      </c>
      <c r="F172" s="1">
        <v>50134</v>
      </c>
      <c r="G172" s="72">
        <v>6</v>
      </c>
      <c r="H172" s="15">
        <v>50038</v>
      </c>
      <c r="I172" s="15">
        <v>1</v>
      </c>
      <c r="J172" s="15">
        <v>50188</v>
      </c>
      <c r="K172" s="15">
        <v>1</v>
      </c>
      <c r="L172" s="15" t="str">
        <f t="shared" si="2"/>
        <v/>
      </c>
    </row>
    <row r="173" spans="5:12" x14ac:dyDescent="0.2">
      <c r="E173" s="15">
        <v>171</v>
      </c>
      <c r="F173" s="1">
        <v>50034</v>
      </c>
      <c r="G173" s="72">
        <v>7</v>
      </c>
      <c r="H173" s="15">
        <v>50131</v>
      </c>
      <c r="I173" s="15">
        <v>1</v>
      </c>
      <c r="J173" s="15">
        <v>50188</v>
      </c>
      <c r="K173" s="15">
        <v>1</v>
      </c>
      <c r="L173" s="15" t="str">
        <f t="shared" si="2"/>
        <v/>
      </c>
    </row>
    <row r="174" spans="5:12" x14ac:dyDescent="0.2">
      <c r="E174" s="15">
        <v>172</v>
      </c>
      <c r="F174" s="1">
        <v>50050</v>
      </c>
      <c r="G174" s="72">
        <v>7</v>
      </c>
      <c r="H174" s="15">
        <v>50134</v>
      </c>
      <c r="I174" s="15">
        <v>1</v>
      </c>
      <c r="J174" s="15">
        <v>50132</v>
      </c>
      <c r="K174" s="15">
        <v>1</v>
      </c>
      <c r="L174" s="15" t="str">
        <f t="shared" si="2"/>
        <v/>
      </c>
    </row>
    <row r="175" spans="5:12" x14ac:dyDescent="0.2">
      <c r="E175" s="15">
        <v>173</v>
      </c>
      <c r="F175" s="1">
        <v>50059</v>
      </c>
      <c r="G175" s="72">
        <v>7</v>
      </c>
      <c r="H175" s="15">
        <v>50132</v>
      </c>
      <c r="I175" s="15">
        <v>1</v>
      </c>
      <c r="J175" s="15">
        <v>50131</v>
      </c>
      <c r="K175" s="15">
        <v>1</v>
      </c>
      <c r="L175" s="15" t="str">
        <f t="shared" si="2"/>
        <v/>
      </c>
    </row>
    <row r="176" spans="5:12" x14ac:dyDescent="0.2">
      <c r="E176" s="15">
        <v>174</v>
      </c>
      <c r="F176" s="1">
        <v>50109</v>
      </c>
      <c r="G176" s="72">
        <v>7</v>
      </c>
      <c r="H176" s="15">
        <v>50132</v>
      </c>
      <c r="I176" s="15">
        <v>1</v>
      </c>
      <c r="J176" s="15">
        <v>50131</v>
      </c>
      <c r="K176" s="15">
        <v>1</v>
      </c>
      <c r="L176" s="15" t="str">
        <f t="shared" si="2"/>
        <v/>
      </c>
    </row>
    <row r="177" spans="5:12" x14ac:dyDescent="0.2">
      <c r="E177" s="15">
        <v>175</v>
      </c>
      <c r="F177" s="1">
        <v>50123</v>
      </c>
      <c r="G177" s="72">
        <v>7</v>
      </c>
      <c r="H177" s="15">
        <v>50133</v>
      </c>
      <c r="I177" s="15">
        <v>1</v>
      </c>
      <c r="J177" s="15">
        <v>50131</v>
      </c>
      <c r="K177" s="15">
        <v>1</v>
      </c>
      <c r="L177" s="15" t="str">
        <f t="shared" si="2"/>
        <v/>
      </c>
    </row>
    <row r="178" spans="5:12" x14ac:dyDescent="0.2">
      <c r="E178" s="15">
        <v>176</v>
      </c>
      <c r="F178" s="1">
        <v>50167</v>
      </c>
      <c r="G178" s="72">
        <v>7</v>
      </c>
      <c r="H178" s="15">
        <v>50134</v>
      </c>
      <c r="I178" s="15">
        <v>1</v>
      </c>
      <c r="J178" s="15">
        <v>50132</v>
      </c>
      <c r="K178" s="15">
        <v>1</v>
      </c>
      <c r="L178" s="15" t="str">
        <f t="shared" si="2"/>
        <v/>
      </c>
    </row>
    <row r="179" spans="5:12" x14ac:dyDescent="0.2">
      <c r="E179" s="15">
        <v>177</v>
      </c>
      <c r="F179" s="1">
        <v>50181</v>
      </c>
      <c r="G179" s="72">
        <v>7</v>
      </c>
      <c r="H179" s="15">
        <v>50134</v>
      </c>
      <c r="I179" s="15">
        <v>1</v>
      </c>
      <c r="J179" s="15">
        <v>50109</v>
      </c>
      <c r="K179" s="15">
        <v>1</v>
      </c>
      <c r="L179" s="15" t="str">
        <f t="shared" si="2"/>
        <v/>
      </c>
    </row>
    <row r="180" spans="5:12" x14ac:dyDescent="0.2">
      <c r="E180" s="15">
        <v>178</v>
      </c>
      <c r="F180" s="1">
        <v>50182</v>
      </c>
      <c r="G180" s="72">
        <v>7</v>
      </c>
      <c r="H180" s="15">
        <v>50133</v>
      </c>
      <c r="I180" s="15">
        <v>1</v>
      </c>
      <c r="J180" s="15">
        <v>50132</v>
      </c>
      <c r="K180" s="15">
        <v>1</v>
      </c>
      <c r="L180" s="15" t="str">
        <f t="shared" si="2"/>
        <v/>
      </c>
    </row>
    <row r="181" spans="5:12" x14ac:dyDescent="0.2">
      <c r="E181" s="15">
        <v>179</v>
      </c>
      <c r="F181" s="1">
        <v>50183</v>
      </c>
      <c r="G181" s="72">
        <v>7</v>
      </c>
      <c r="H181" s="15">
        <v>50131</v>
      </c>
      <c r="I181" s="15">
        <v>1</v>
      </c>
      <c r="J181" s="15">
        <v>50133</v>
      </c>
      <c r="K181" s="15">
        <v>1</v>
      </c>
      <c r="L181" s="15" t="str">
        <f t="shared" si="2"/>
        <v/>
      </c>
    </row>
    <row r="182" spans="5:12" x14ac:dyDescent="0.2">
      <c r="E182" s="15">
        <v>180</v>
      </c>
      <c r="F182" s="1">
        <v>50184</v>
      </c>
      <c r="G182" s="72">
        <v>7</v>
      </c>
      <c r="H182" s="15">
        <v>50132</v>
      </c>
      <c r="I182" s="15">
        <v>1</v>
      </c>
      <c r="J182" s="15">
        <v>50134</v>
      </c>
      <c r="K182" s="15">
        <v>1</v>
      </c>
      <c r="L182" s="15" t="str">
        <f t="shared" si="2"/>
        <v/>
      </c>
    </row>
    <row r="183" spans="5:12" x14ac:dyDescent="0.2">
      <c r="E183" s="15">
        <v>181</v>
      </c>
      <c r="F183" s="1">
        <v>50185</v>
      </c>
      <c r="G183" s="72">
        <v>7</v>
      </c>
      <c r="H183" s="15">
        <v>50134</v>
      </c>
      <c r="I183" s="15">
        <v>1</v>
      </c>
      <c r="J183" s="15">
        <v>50132</v>
      </c>
      <c r="K183" s="15">
        <v>1</v>
      </c>
      <c r="L183" s="15" t="str">
        <f t="shared" si="2"/>
        <v/>
      </c>
    </row>
    <row r="184" spans="5:12" x14ac:dyDescent="0.2">
      <c r="E184" s="15">
        <v>182</v>
      </c>
      <c r="F184" s="1">
        <v>50071</v>
      </c>
      <c r="G184" s="72">
        <v>8</v>
      </c>
      <c r="H184" s="15">
        <v>50184</v>
      </c>
      <c r="I184" s="15">
        <v>1</v>
      </c>
      <c r="J184" s="15">
        <v>50059</v>
      </c>
      <c r="K184" s="15">
        <v>1</v>
      </c>
      <c r="L184" s="15" t="str">
        <f t="shared" si="2"/>
        <v/>
      </c>
    </row>
    <row r="185" spans="5:12" x14ac:dyDescent="0.2">
      <c r="E185" s="15">
        <v>183</v>
      </c>
      <c r="F185" s="1">
        <v>50072</v>
      </c>
      <c r="G185" s="72">
        <v>8</v>
      </c>
      <c r="H185" s="15">
        <v>50123</v>
      </c>
      <c r="I185" s="15">
        <v>1</v>
      </c>
      <c r="J185" s="15">
        <v>50059</v>
      </c>
      <c r="K185" s="15">
        <v>1</v>
      </c>
      <c r="L185" s="15" t="str">
        <f t="shared" si="2"/>
        <v/>
      </c>
    </row>
    <row r="186" spans="5:12" x14ac:dyDescent="0.2">
      <c r="E186" s="15">
        <v>184</v>
      </c>
      <c r="F186" s="1">
        <v>50073</v>
      </c>
      <c r="G186" s="72">
        <v>8</v>
      </c>
      <c r="H186" s="15">
        <v>50109</v>
      </c>
      <c r="I186" s="15">
        <v>1</v>
      </c>
      <c r="J186" s="15">
        <v>50050</v>
      </c>
      <c r="K186" s="15">
        <v>1</v>
      </c>
      <c r="L186" s="15" t="str">
        <f t="shared" si="2"/>
        <v/>
      </c>
    </row>
    <row r="187" spans="5:12" x14ac:dyDescent="0.2">
      <c r="E187" s="15">
        <v>185</v>
      </c>
      <c r="F187" s="1">
        <v>50074</v>
      </c>
      <c r="G187" s="72">
        <v>8</v>
      </c>
      <c r="H187" s="15">
        <v>50184</v>
      </c>
      <c r="I187" s="15">
        <v>1</v>
      </c>
      <c r="J187" s="15">
        <v>50123</v>
      </c>
      <c r="K187" s="15">
        <v>1</v>
      </c>
      <c r="L187" s="15" t="str">
        <f t="shared" si="2"/>
        <v/>
      </c>
    </row>
    <row r="188" spans="5:12" x14ac:dyDescent="0.2">
      <c r="E188" s="15">
        <v>186</v>
      </c>
      <c r="F188" s="1">
        <v>50075</v>
      </c>
      <c r="G188" s="72">
        <v>8</v>
      </c>
      <c r="H188" s="15">
        <v>50123</v>
      </c>
      <c r="I188" s="15">
        <v>1</v>
      </c>
      <c r="J188" s="15">
        <v>50109</v>
      </c>
      <c r="K188" s="15">
        <v>1</v>
      </c>
      <c r="L188" s="15" t="str">
        <f t="shared" si="2"/>
        <v/>
      </c>
    </row>
    <row r="189" spans="5:12" x14ac:dyDescent="0.2">
      <c r="E189" s="15">
        <v>187</v>
      </c>
      <c r="F189" s="1">
        <v>50076</v>
      </c>
      <c r="G189" s="72">
        <v>8</v>
      </c>
      <c r="H189" s="15">
        <v>50034</v>
      </c>
      <c r="I189" s="15">
        <v>1</v>
      </c>
      <c r="J189" s="15">
        <v>50109</v>
      </c>
      <c r="K189" s="15">
        <v>1</v>
      </c>
      <c r="L189" s="15" t="str">
        <f t="shared" si="2"/>
        <v/>
      </c>
    </row>
    <row r="190" spans="5:12" x14ac:dyDescent="0.2">
      <c r="E190" s="15">
        <v>188</v>
      </c>
      <c r="F190" s="1">
        <v>50077</v>
      </c>
      <c r="G190" s="72">
        <v>8</v>
      </c>
      <c r="H190" s="15">
        <v>50034</v>
      </c>
      <c r="I190" s="15">
        <v>1</v>
      </c>
      <c r="J190" s="15">
        <v>50182</v>
      </c>
      <c r="K190" s="15">
        <v>1</v>
      </c>
      <c r="L190" s="15" t="str">
        <f t="shared" si="2"/>
        <v/>
      </c>
    </row>
    <row r="191" spans="5:12" x14ac:dyDescent="0.2">
      <c r="E191" s="15">
        <v>189</v>
      </c>
      <c r="F191" s="1">
        <v>50186</v>
      </c>
      <c r="G191" s="72">
        <v>8</v>
      </c>
      <c r="H191" s="15">
        <v>50185</v>
      </c>
      <c r="I191" s="15">
        <v>1</v>
      </c>
      <c r="J191" s="15">
        <v>50167</v>
      </c>
      <c r="K191" s="15">
        <v>1</v>
      </c>
      <c r="L191" s="15" t="str">
        <f t="shared" si="2"/>
        <v/>
      </c>
    </row>
    <row r="192" spans="5:12" x14ac:dyDescent="0.2">
      <c r="E192" s="15">
        <v>190</v>
      </c>
      <c r="F192" s="1">
        <v>50190</v>
      </c>
      <c r="G192" s="72">
        <v>8</v>
      </c>
      <c r="H192" s="15">
        <v>50059</v>
      </c>
      <c r="I192" s="15">
        <v>1</v>
      </c>
      <c r="J192" s="15">
        <v>50050</v>
      </c>
      <c r="K192" s="15">
        <v>1</v>
      </c>
      <c r="L192" s="15" t="str">
        <f t="shared" si="2"/>
        <v/>
      </c>
    </row>
  </sheetData>
  <sortState ref="F3:G192">
    <sortCondition ref="G3:G192"/>
  </sortState>
  <phoneticPr fontId="4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2:Y535"/>
  <sheetViews>
    <sheetView workbookViewId="0">
      <selection activeCell="A4" sqref="A4:XFD4"/>
    </sheetView>
  </sheetViews>
  <sheetFormatPr defaultRowHeight="12.75" x14ac:dyDescent="0.2"/>
  <cols>
    <col min="1" max="2" width="9" style="1"/>
    <col min="3" max="3" width="12.5" style="1" customWidth="1"/>
    <col min="4" max="4" width="29.875" style="1" customWidth="1"/>
    <col min="5" max="5" width="9" style="1"/>
    <col min="6" max="6" width="28.125" style="1" customWidth="1"/>
    <col min="7" max="7" width="10.75" style="1" customWidth="1"/>
    <col min="8" max="11" width="10" style="1" customWidth="1"/>
    <col min="12" max="12" width="32.5" style="1" customWidth="1"/>
    <col min="13" max="15" width="10" style="1" customWidth="1"/>
    <col min="16" max="23" width="9" style="1"/>
    <col min="24" max="24" width="21.125" style="1" customWidth="1"/>
    <col min="25" max="16384" width="9" style="1"/>
  </cols>
  <sheetData>
    <row r="2" spans="1:25" x14ac:dyDescent="0.2">
      <c r="B2" s="133" t="s">
        <v>3055</v>
      </c>
      <c r="C2" s="134" t="s">
        <v>2492</v>
      </c>
      <c r="D2" s="134" t="s">
        <v>2527</v>
      </c>
      <c r="E2" s="134" t="s">
        <v>2495</v>
      </c>
      <c r="F2" s="134" t="s">
        <v>3017</v>
      </c>
      <c r="G2" s="134" t="s">
        <v>2761</v>
      </c>
      <c r="H2" s="134" t="s">
        <v>2998</v>
      </c>
      <c r="I2" s="134" t="s">
        <v>3036</v>
      </c>
      <c r="J2" s="134" t="s">
        <v>3054</v>
      </c>
      <c r="K2" s="134" t="s">
        <v>3084</v>
      </c>
      <c r="L2" s="134" t="s">
        <v>3107</v>
      </c>
      <c r="M2" s="135" t="s">
        <v>3505</v>
      </c>
      <c r="N2" s="135" t="s">
        <v>3160</v>
      </c>
      <c r="O2" s="37">
        <f>COUNTIF((H$3:H$192),"=1")</f>
        <v>18</v>
      </c>
      <c r="P2" s="37" t="s">
        <v>2493</v>
      </c>
      <c r="Q2" s="37" t="s">
        <v>2849</v>
      </c>
      <c r="R2" s="37" t="s">
        <v>2931</v>
      </c>
      <c r="S2" s="37" t="s">
        <v>2494</v>
      </c>
    </row>
    <row r="3" spans="1:25" x14ac:dyDescent="0.2">
      <c r="A3" s="1">
        <f>50000+B3</f>
        <v>50001</v>
      </c>
      <c r="B3" s="72">
        <v>1</v>
      </c>
      <c r="C3" s="71" t="s">
        <v>2496</v>
      </c>
      <c r="D3" s="71" t="s">
        <v>2528</v>
      </c>
      <c r="E3" s="72" t="s">
        <v>2872</v>
      </c>
      <c r="F3" s="71" t="s">
        <v>3018</v>
      </c>
      <c r="G3" s="72">
        <v>1</v>
      </c>
      <c r="H3" s="72">
        <f>IF(G3=1,1,IF(OR(G3=2,G3=3),2,IF(OR(G3=4,G3=5),3,IF(OR(G3=6,G3=7,G3=8),4))))</f>
        <v>1</v>
      </c>
      <c r="I3" s="72">
        <f t="shared" ref="I3:I34" si="0">VLOOKUP(G3,per,2,FALSE)</f>
        <v>181</v>
      </c>
      <c r="J3" s="72">
        <f>G3^2*1.5</f>
        <v>1.5</v>
      </c>
      <c r="K3" s="71" t="s">
        <v>3092</v>
      </c>
      <c r="L3" s="72" t="str">
        <f>"【"&amp;K3&amp;"】"&amp;D3</f>
        <v>【矿物】店铺升级用的石材</v>
      </c>
      <c r="M3" s="136">
        <f>IF(K3="矿物",1,IF(K3="植物",2,IF(K3="器官",3,4)))</f>
        <v>1</v>
      </c>
      <c r="N3" s="10">
        <f>COUNTIF(K3:K192,"器官")</f>
        <v>77</v>
      </c>
      <c r="O3" s="37">
        <f>COUNTIF((H$3:H$192),"=2")</f>
        <v>102</v>
      </c>
      <c r="S3" s="37" t="s">
        <v>2504</v>
      </c>
    </row>
    <row r="4" spans="1:25" x14ac:dyDescent="0.2">
      <c r="A4" s="1">
        <f t="shared" ref="A4:A67" si="1">50000+B4</f>
        <v>50002</v>
      </c>
      <c r="B4" s="72">
        <v>2</v>
      </c>
      <c r="C4" s="71" t="s">
        <v>2497</v>
      </c>
      <c r="D4" s="71" t="s">
        <v>2529</v>
      </c>
      <c r="E4" s="72" t="s">
        <v>2873</v>
      </c>
      <c r="F4" s="71" t="s">
        <v>3018</v>
      </c>
      <c r="G4" s="72">
        <v>2</v>
      </c>
      <c r="H4" s="72">
        <f t="shared" ref="H4:H67" si="2">IF(G4=1,1,IF(OR(G4=2,G4=3),2,IF(OR(G4=4,G4=5),3,IF(OR(G4=6,G4=7,G4=8),4))))</f>
        <v>2</v>
      </c>
      <c r="I4" s="72">
        <f t="shared" si="0"/>
        <v>129</v>
      </c>
      <c r="J4" s="72">
        <f t="shared" ref="J4:J67" si="3">G4^2*1.5</f>
        <v>6</v>
      </c>
      <c r="K4" s="71" t="s">
        <v>3092</v>
      </c>
      <c r="L4" s="72" t="str">
        <f t="shared" ref="L4:L67" si="4">"【"&amp;K4&amp;"】"&amp;D4</f>
        <v>【矿物】品质高的店铺用的升级石材</v>
      </c>
      <c r="M4" s="136">
        <f t="shared" ref="M4:M67" si="5">IF(K4="矿物",1,IF(K4="植物",2,IF(K4="器官",3,4)))</f>
        <v>1</v>
      </c>
      <c r="N4" s="136" t="s">
        <v>3161</v>
      </c>
      <c r="O4" s="37">
        <f>COUNTIF((H$3:H$192),"=3")</f>
        <v>46</v>
      </c>
      <c r="S4" s="37" t="s">
        <v>2504</v>
      </c>
      <c r="U4" s="72" t="s">
        <v>2999</v>
      </c>
      <c r="V4" s="72" t="s">
        <v>2997</v>
      </c>
    </row>
    <row r="5" spans="1:25" x14ac:dyDescent="0.2">
      <c r="A5" s="1">
        <f t="shared" si="1"/>
        <v>50003</v>
      </c>
      <c r="B5" s="72">
        <v>3</v>
      </c>
      <c r="C5" s="71" t="s">
        <v>2498</v>
      </c>
      <c r="D5" s="71" t="s">
        <v>2530</v>
      </c>
      <c r="E5" s="72" t="s">
        <v>2871</v>
      </c>
      <c r="F5" s="71" t="s">
        <v>3056</v>
      </c>
      <c r="G5" s="72">
        <v>3</v>
      </c>
      <c r="H5" s="72">
        <f t="shared" si="2"/>
        <v>2</v>
      </c>
      <c r="I5" s="72">
        <f t="shared" si="0"/>
        <v>88</v>
      </c>
      <c r="J5" s="72">
        <f t="shared" si="3"/>
        <v>13.5</v>
      </c>
      <c r="K5" s="71" t="s">
        <v>3092</v>
      </c>
      <c r="L5" s="72" t="str">
        <f t="shared" si="4"/>
        <v>【矿物】高品质的店铺升级用的石材</v>
      </c>
      <c r="M5" s="136">
        <f t="shared" si="5"/>
        <v>1</v>
      </c>
      <c r="N5" s="10">
        <f>COUNTIF(K3:K192,N4)</f>
        <v>47</v>
      </c>
      <c r="O5" s="37">
        <f>COUNTIF((H$3:H$192),"=4")</f>
        <v>24</v>
      </c>
      <c r="S5" s="37" t="s">
        <v>2504</v>
      </c>
      <c r="U5" s="72">
        <v>1</v>
      </c>
      <c r="V5" s="72">
        <f>INT((9-U5)^2.5)</f>
        <v>181</v>
      </c>
      <c r="W5" s="131">
        <f>V5/SUM(V$5:V$12)</f>
        <v>0.35770750988142291</v>
      </c>
    </row>
    <row r="6" spans="1:25" x14ac:dyDescent="0.2">
      <c r="A6" s="1">
        <f t="shared" si="1"/>
        <v>50004</v>
      </c>
      <c r="B6" s="72">
        <v>4</v>
      </c>
      <c r="C6" s="71" t="s">
        <v>2499</v>
      </c>
      <c r="D6" s="71" t="s">
        <v>2531</v>
      </c>
      <c r="E6" s="72" t="s">
        <v>2873</v>
      </c>
      <c r="F6" s="71" t="s">
        <v>3018</v>
      </c>
      <c r="G6" s="72">
        <v>4</v>
      </c>
      <c r="H6" s="72">
        <f t="shared" si="2"/>
        <v>3</v>
      </c>
      <c r="I6" s="72">
        <f t="shared" si="0"/>
        <v>55</v>
      </c>
      <c r="J6" s="72">
        <f t="shared" si="3"/>
        <v>24</v>
      </c>
      <c r="K6" s="71" t="s">
        <v>3092</v>
      </c>
      <c r="L6" s="72" t="str">
        <f t="shared" si="4"/>
        <v>【矿物】最高品质店铺用的升级石材</v>
      </c>
      <c r="M6" s="136">
        <f t="shared" si="5"/>
        <v>1</v>
      </c>
      <c r="N6" s="136" t="s">
        <v>3162</v>
      </c>
      <c r="S6" s="37" t="s">
        <v>2504</v>
      </c>
      <c r="U6" s="72">
        <v>2</v>
      </c>
      <c r="V6" s="72">
        <f t="shared" ref="V6:V11" si="6">INT((9-U6)^2.5)</f>
        <v>129</v>
      </c>
      <c r="W6" s="131">
        <f t="shared" ref="W6:W12" si="7">V6/SUM(V$5:V$12)</f>
        <v>0.25494071146245062</v>
      </c>
    </row>
    <row r="7" spans="1:25" x14ac:dyDescent="0.2">
      <c r="A7" s="1">
        <f t="shared" si="1"/>
        <v>50005</v>
      </c>
      <c r="B7" s="72">
        <v>5</v>
      </c>
      <c r="C7" s="71" t="s">
        <v>2500</v>
      </c>
      <c r="D7" s="71" t="s">
        <v>2532</v>
      </c>
      <c r="E7" s="72" t="s">
        <v>2874</v>
      </c>
      <c r="F7" s="71" t="s">
        <v>3019</v>
      </c>
      <c r="G7" s="72">
        <v>1</v>
      </c>
      <c r="H7" s="72">
        <f t="shared" si="2"/>
        <v>1</v>
      </c>
      <c r="I7" s="72">
        <f t="shared" si="0"/>
        <v>181</v>
      </c>
      <c r="J7" s="72">
        <f t="shared" si="3"/>
        <v>1.5</v>
      </c>
      <c r="K7" s="71" t="s">
        <v>3092</v>
      </c>
      <c r="L7" s="72" t="str">
        <f t="shared" si="4"/>
        <v>【矿物】工房升级用的粘土</v>
      </c>
      <c r="M7" s="136">
        <f t="shared" si="5"/>
        <v>1</v>
      </c>
      <c r="N7" s="10">
        <f>COUNTIF(K3:K192,N6)</f>
        <v>44</v>
      </c>
      <c r="S7" s="37" t="s">
        <v>2505</v>
      </c>
      <c r="U7" s="72">
        <v>3</v>
      </c>
      <c r="V7" s="72">
        <f t="shared" si="6"/>
        <v>88</v>
      </c>
      <c r="W7" s="131">
        <f t="shared" si="7"/>
        <v>0.17391304347826086</v>
      </c>
    </row>
    <row r="8" spans="1:25" x14ac:dyDescent="0.2">
      <c r="A8" s="1">
        <f t="shared" si="1"/>
        <v>50006</v>
      </c>
      <c r="B8" s="72">
        <v>6</v>
      </c>
      <c r="C8" s="71" t="s">
        <v>2501</v>
      </c>
      <c r="D8" s="71" t="s">
        <v>2533</v>
      </c>
      <c r="E8" s="72" t="s">
        <v>2874</v>
      </c>
      <c r="F8" s="71" t="s">
        <v>3020</v>
      </c>
      <c r="G8" s="72">
        <v>2</v>
      </c>
      <c r="H8" s="72">
        <f t="shared" si="2"/>
        <v>2</v>
      </c>
      <c r="I8" s="72">
        <f t="shared" si="0"/>
        <v>129</v>
      </c>
      <c r="J8" s="72">
        <f t="shared" si="3"/>
        <v>6</v>
      </c>
      <c r="K8" s="71" t="s">
        <v>3092</v>
      </c>
      <c r="L8" s="72" t="str">
        <f t="shared" si="4"/>
        <v>【矿物】品质高的工房升级用的粘土</v>
      </c>
      <c r="M8" s="136">
        <f t="shared" si="5"/>
        <v>1</v>
      </c>
      <c r="N8" s="136" t="s">
        <v>3163</v>
      </c>
      <c r="S8" s="37" t="s">
        <v>2505</v>
      </c>
      <c r="U8" s="72">
        <v>4</v>
      </c>
      <c r="V8" s="72">
        <f t="shared" si="6"/>
        <v>55</v>
      </c>
      <c r="W8" s="131">
        <f t="shared" si="7"/>
        <v>0.10869565217391304</v>
      </c>
    </row>
    <row r="9" spans="1:25" x14ac:dyDescent="0.2">
      <c r="A9" s="1">
        <f t="shared" si="1"/>
        <v>50007</v>
      </c>
      <c r="B9" s="72">
        <v>7</v>
      </c>
      <c r="C9" s="71" t="s">
        <v>2502</v>
      </c>
      <c r="D9" s="71" t="s">
        <v>2534</v>
      </c>
      <c r="E9" s="72" t="s">
        <v>2874</v>
      </c>
      <c r="F9" s="71" t="s">
        <v>3020</v>
      </c>
      <c r="G9" s="72">
        <v>3</v>
      </c>
      <c r="H9" s="72">
        <f t="shared" si="2"/>
        <v>2</v>
      </c>
      <c r="I9" s="72">
        <f t="shared" si="0"/>
        <v>88</v>
      </c>
      <c r="J9" s="72">
        <f t="shared" si="3"/>
        <v>13.5</v>
      </c>
      <c r="K9" s="71" t="s">
        <v>3092</v>
      </c>
      <c r="L9" s="72" t="str">
        <f t="shared" si="4"/>
        <v>【矿物】高品质的工房升级用的粘土</v>
      </c>
      <c r="M9" s="136">
        <f t="shared" si="5"/>
        <v>1</v>
      </c>
      <c r="N9" s="10">
        <f>COUNTIF(K3:K192,N8)</f>
        <v>22</v>
      </c>
      <c r="S9" s="37" t="s">
        <v>2505</v>
      </c>
      <c r="U9" s="72">
        <v>5</v>
      </c>
      <c r="V9" s="72">
        <f t="shared" si="6"/>
        <v>32</v>
      </c>
      <c r="W9" s="131">
        <f t="shared" si="7"/>
        <v>6.3241106719367585E-2</v>
      </c>
      <c r="Y9" s="131"/>
    </row>
    <row r="10" spans="1:25" x14ac:dyDescent="0.2">
      <c r="A10" s="1">
        <f t="shared" si="1"/>
        <v>50008</v>
      </c>
      <c r="B10" s="72">
        <v>8</v>
      </c>
      <c r="C10" s="71" t="s">
        <v>2503</v>
      </c>
      <c r="D10" s="71" t="s">
        <v>2535</v>
      </c>
      <c r="E10" s="72" t="s">
        <v>2874</v>
      </c>
      <c r="F10" s="71" t="s">
        <v>3021</v>
      </c>
      <c r="G10" s="72">
        <v>4</v>
      </c>
      <c r="H10" s="72">
        <f t="shared" si="2"/>
        <v>3</v>
      </c>
      <c r="I10" s="72">
        <f t="shared" si="0"/>
        <v>55</v>
      </c>
      <c r="J10" s="72">
        <f t="shared" si="3"/>
        <v>24</v>
      </c>
      <c r="K10" s="71" t="s">
        <v>3092</v>
      </c>
      <c r="L10" s="72" t="str">
        <f t="shared" si="4"/>
        <v>【矿物】最高品质工房用的升级粘土</v>
      </c>
      <c r="M10" s="136">
        <f t="shared" si="5"/>
        <v>1</v>
      </c>
      <c r="N10" s="10"/>
      <c r="S10" s="37" t="s">
        <v>2505</v>
      </c>
      <c r="U10" s="72">
        <v>6</v>
      </c>
      <c r="V10" s="72">
        <f t="shared" si="6"/>
        <v>15</v>
      </c>
      <c r="W10" s="131">
        <f t="shared" si="7"/>
        <v>2.9644268774703556E-2</v>
      </c>
      <c r="Y10" s="131"/>
    </row>
    <row r="11" spans="1:25" x14ac:dyDescent="0.2">
      <c r="A11" s="1">
        <f t="shared" si="1"/>
        <v>50009</v>
      </c>
      <c r="B11" s="72">
        <v>9</v>
      </c>
      <c r="C11" s="71" t="s">
        <v>2506</v>
      </c>
      <c r="D11" s="71" t="s">
        <v>2536</v>
      </c>
      <c r="E11" s="72" t="s">
        <v>2874</v>
      </c>
      <c r="F11" s="71" t="s">
        <v>3022</v>
      </c>
      <c r="G11" s="72">
        <v>1</v>
      </c>
      <c r="H11" s="72">
        <f t="shared" si="2"/>
        <v>1</v>
      </c>
      <c r="I11" s="72">
        <f t="shared" si="0"/>
        <v>181</v>
      </c>
      <c r="J11" s="72">
        <f t="shared" si="3"/>
        <v>1.5</v>
      </c>
      <c r="K11" s="71" t="s">
        <v>3092</v>
      </c>
      <c r="L11" s="72" t="str">
        <f t="shared" si="4"/>
        <v>【矿物】庭院升级用的土</v>
      </c>
      <c r="M11" s="136">
        <f t="shared" si="5"/>
        <v>1</v>
      </c>
      <c r="N11" s="10"/>
      <c r="S11" s="37" t="s">
        <v>2512</v>
      </c>
      <c r="U11" s="72">
        <v>7</v>
      </c>
      <c r="V11" s="72">
        <f t="shared" si="6"/>
        <v>5</v>
      </c>
      <c r="W11" s="131">
        <f t="shared" si="7"/>
        <v>9.881422924901186E-3</v>
      </c>
      <c r="Y11" s="131"/>
    </row>
    <row r="12" spans="1:25" x14ac:dyDescent="0.2">
      <c r="A12" s="1">
        <f t="shared" si="1"/>
        <v>50010</v>
      </c>
      <c r="B12" s="72">
        <v>10</v>
      </c>
      <c r="C12" s="71" t="s">
        <v>2507</v>
      </c>
      <c r="D12" s="71" t="s">
        <v>2537</v>
      </c>
      <c r="E12" s="72" t="s">
        <v>2874</v>
      </c>
      <c r="F12" s="71" t="s">
        <v>3023</v>
      </c>
      <c r="G12" s="72">
        <v>2</v>
      </c>
      <c r="H12" s="72">
        <f t="shared" si="2"/>
        <v>2</v>
      </c>
      <c r="I12" s="72">
        <f t="shared" si="0"/>
        <v>129</v>
      </c>
      <c r="J12" s="72">
        <f t="shared" si="3"/>
        <v>6</v>
      </c>
      <c r="K12" s="71" t="s">
        <v>3092</v>
      </c>
      <c r="L12" s="72" t="str">
        <f t="shared" si="4"/>
        <v>【矿物】品质高的庭院升级用的土</v>
      </c>
      <c r="M12" s="136">
        <f t="shared" si="5"/>
        <v>1</v>
      </c>
      <c r="N12" s="10"/>
      <c r="S12" s="37" t="s">
        <v>2513</v>
      </c>
      <c r="U12" s="72">
        <v>8</v>
      </c>
      <c r="V12" s="72">
        <v>1</v>
      </c>
      <c r="W12" s="131">
        <f t="shared" si="7"/>
        <v>1.976284584980237E-3</v>
      </c>
      <c r="Y12" s="131"/>
    </row>
    <row r="13" spans="1:25" x14ac:dyDescent="0.2">
      <c r="A13" s="1">
        <f t="shared" si="1"/>
        <v>50011</v>
      </c>
      <c r="B13" s="72">
        <v>11</v>
      </c>
      <c r="C13" s="71" t="s">
        <v>2508</v>
      </c>
      <c r="D13" s="71" t="s">
        <v>2538</v>
      </c>
      <c r="E13" s="72" t="s">
        <v>2874</v>
      </c>
      <c r="F13" s="71" t="s">
        <v>3023</v>
      </c>
      <c r="G13" s="72">
        <v>3</v>
      </c>
      <c r="H13" s="72">
        <f t="shared" si="2"/>
        <v>2</v>
      </c>
      <c r="I13" s="72">
        <f t="shared" si="0"/>
        <v>88</v>
      </c>
      <c r="J13" s="72">
        <f t="shared" si="3"/>
        <v>13.5</v>
      </c>
      <c r="K13" s="71" t="s">
        <v>3092</v>
      </c>
      <c r="L13" s="72" t="str">
        <f t="shared" si="4"/>
        <v>【矿物】高品质的庭院升级用的土</v>
      </c>
      <c r="M13" s="136">
        <f t="shared" si="5"/>
        <v>1</v>
      </c>
      <c r="N13" s="10">
        <v>1</v>
      </c>
      <c r="O13" s="1" t="s">
        <v>3318</v>
      </c>
      <c r="S13" s="37" t="s">
        <v>2512</v>
      </c>
    </row>
    <row r="14" spans="1:25" x14ac:dyDescent="0.2">
      <c r="A14" s="1">
        <f t="shared" si="1"/>
        <v>50012</v>
      </c>
      <c r="B14" s="72">
        <v>12</v>
      </c>
      <c r="C14" s="71" t="s">
        <v>2509</v>
      </c>
      <c r="D14" s="71" t="s">
        <v>2539</v>
      </c>
      <c r="E14" s="72" t="s">
        <v>2874</v>
      </c>
      <c r="F14" s="71" t="s">
        <v>3024</v>
      </c>
      <c r="G14" s="72">
        <v>4</v>
      </c>
      <c r="H14" s="72">
        <f t="shared" si="2"/>
        <v>3</v>
      </c>
      <c r="I14" s="72">
        <f t="shared" si="0"/>
        <v>55</v>
      </c>
      <c r="J14" s="72">
        <f t="shared" si="3"/>
        <v>24</v>
      </c>
      <c r="K14" s="71" t="s">
        <v>3092</v>
      </c>
      <c r="L14" s="72" t="str">
        <f t="shared" si="4"/>
        <v>【矿物】最高品质的庭院升级用的土</v>
      </c>
      <c r="M14" s="136">
        <f t="shared" si="5"/>
        <v>1</v>
      </c>
      <c r="N14" s="10">
        <v>2</v>
      </c>
      <c r="O14" s="37" t="s">
        <v>3319</v>
      </c>
      <c r="S14" s="37" t="s">
        <v>2513</v>
      </c>
    </row>
    <row r="15" spans="1:25" x14ac:dyDescent="0.2">
      <c r="A15" s="1">
        <f t="shared" si="1"/>
        <v>50013</v>
      </c>
      <c r="B15" s="72">
        <v>13</v>
      </c>
      <c r="C15" s="71" t="s">
        <v>2510</v>
      </c>
      <c r="D15" s="71" t="s">
        <v>2541</v>
      </c>
      <c r="E15" s="72" t="s">
        <v>2875</v>
      </c>
      <c r="F15" s="71" t="s">
        <v>3057</v>
      </c>
      <c r="G15" s="72">
        <v>1</v>
      </c>
      <c r="H15" s="72">
        <f t="shared" si="2"/>
        <v>1</v>
      </c>
      <c r="I15" s="72">
        <f t="shared" si="0"/>
        <v>181</v>
      </c>
      <c r="J15" s="72">
        <f t="shared" si="3"/>
        <v>1.5</v>
      </c>
      <c r="K15" s="71" t="s">
        <v>3092</v>
      </c>
      <c r="L15" s="72" t="str">
        <f t="shared" si="4"/>
        <v>【矿物】新鲜挖掘出来的优良泥巴</v>
      </c>
      <c r="M15" s="136">
        <f t="shared" si="5"/>
        <v>1</v>
      </c>
      <c r="N15" s="10">
        <v>3</v>
      </c>
      <c r="O15" s="37" t="s">
        <v>3320</v>
      </c>
    </row>
    <row r="16" spans="1:25" x14ac:dyDescent="0.2">
      <c r="A16" s="1">
        <f t="shared" si="1"/>
        <v>50014</v>
      </c>
      <c r="B16" s="72">
        <v>14</v>
      </c>
      <c r="C16" s="71" t="s">
        <v>2511</v>
      </c>
      <c r="D16" s="71" t="s">
        <v>2540</v>
      </c>
      <c r="E16" s="72" t="s">
        <v>2875</v>
      </c>
      <c r="F16" s="71" t="s">
        <v>3057</v>
      </c>
      <c r="G16" s="72">
        <v>3</v>
      </c>
      <c r="H16" s="72">
        <f t="shared" si="2"/>
        <v>2</v>
      </c>
      <c r="I16" s="72">
        <f t="shared" si="0"/>
        <v>88</v>
      </c>
      <c r="J16" s="72">
        <f t="shared" si="3"/>
        <v>13.5</v>
      </c>
      <c r="K16" s="71" t="s">
        <v>3092</v>
      </c>
      <c r="L16" s="72" t="str">
        <f t="shared" si="4"/>
        <v>【矿物】绮丽的碾磨土块</v>
      </c>
      <c r="M16" s="136">
        <f t="shared" si="5"/>
        <v>1</v>
      </c>
      <c r="N16" s="10">
        <v>4</v>
      </c>
      <c r="O16" s="37" t="s">
        <v>3321</v>
      </c>
      <c r="U16" s="71" t="s">
        <v>3034</v>
      </c>
      <c r="V16" s="72">
        <v>1</v>
      </c>
      <c r="X16" s="1" t="s">
        <v>3058</v>
      </c>
    </row>
    <row r="17" spans="1:24" x14ac:dyDescent="0.2">
      <c r="A17" s="1">
        <f t="shared" si="1"/>
        <v>50015</v>
      </c>
      <c r="B17" s="72">
        <v>15</v>
      </c>
      <c r="C17" s="71" t="s">
        <v>2514</v>
      </c>
      <c r="D17" s="71" t="s">
        <v>2542</v>
      </c>
      <c r="E17" s="72" t="s">
        <v>2871</v>
      </c>
      <c r="F17" s="71" t="s">
        <v>3057</v>
      </c>
      <c r="G17" s="72">
        <v>1</v>
      </c>
      <c r="H17" s="72">
        <f t="shared" si="2"/>
        <v>1</v>
      </c>
      <c r="I17" s="72">
        <f t="shared" si="0"/>
        <v>181</v>
      </c>
      <c r="J17" s="72">
        <f t="shared" si="3"/>
        <v>1.5</v>
      </c>
      <c r="K17" s="71" t="s">
        <v>3092</v>
      </c>
      <c r="L17" s="72" t="str">
        <f t="shared" si="4"/>
        <v>【矿物】矿场深处挖掘出来的矿物</v>
      </c>
      <c r="M17" s="136">
        <f t="shared" si="5"/>
        <v>1</v>
      </c>
      <c r="N17" s="10">
        <v>5</v>
      </c>
      <c r="O17" s="37" t="s">
        <v>3322</v>
      </c>
      <c r="U17" s="71" t="s">
        <v>3000</v>
      </c>
      <c r="V17" s="72">
        <v>2</v>
      </c>
      <c r="X17" s="1" t="s">
        <v>3059</v>
      </c>
    </row>
    <row r="18" spans="1:24" x14ac:dyDescent="0.2">
      <c r="A18" s="1">
        <f t="shared" si="1"/>
        <v>50016</v>
      </c>
      <c r="B18" s="72">
        <v>16</v>
      </c>
      <c r="C18" s="71" t="s">
        <v>2515</v>
      </c>
      <c r="D18" s="71" t="s">
        <v>2543</v>
      </c>
      <c r="E18" s="72" t="s">
        <v>2876</v>
      </c>
      <c r="F18" s="71" t="s">
        <v>3057</v>
      </c>
      <c r="G18" s="72">
        <v>3</v>
      </c>
      <c r="H18" s="72">
        <f t="shared" si="2"/>
        <v>2</v>
      </c>
      <c r="I18" s="72">
        <f t="shared" si="0"/>
        <v>88</v>
      </c>
      <c r="J18" s="72">
        <f t="shared" si="3"/>
        <v>13.5</v>
      </c>
      <c r="K18" s="71" t="s">
        <v>3092</v>
      </c>
      <c r="L18" s="72" t="str">
        <f t="shared" si="4"/>
        <v>【矿物】发出赤色火炎的矿物</v>
      </c>
      <c r="M18" s="136">
        <f t="shared" si="5"/>
        <v>1</v>
      </c>
      <c r="U18" s="71" t="s">
        <v>3001</v>
      </c>
      <c r="V18" s="72">
        <v>3</v>
      </c>
      <c r="X18" s="1" t="s">
        <v>3060</v>
      </c>
    </row>
    <row r="19" spans="1:24" x14ac:dyDescent="0.2">
      <c r="A19" s="1">
        <f t="shared" si="1"/>
        <v>50017</v>
      </c>
      <c r="B19" s="72">
        <v>17</v>
      </c>
      <c r="C19" s="71" t="s">
        <v>2516</v>
      </c>
      <c r="D19" s="71" t="s">
        <v>2544</v>
      </c>
      <c r="E19" s="72" t="s">
        <v>2877</v>
      </c>
      <c r="F19" s="71" t="s">
        <v>3057</v>
      </c>
      <c r="G19" s="72">
        <v>5</v>
      </c>
      <c r="H19" s="72">
        <f t="shared" si="2"/>
        <v>3</v>
      </c>
      <c r="I19" s="72">
        <f t="shared" si="0"/>
        <v>32</v>
      </c>
      <c r="J19" s="72">
        <f t="shared" si="3"/>
        <v>37.5</v>
      </c>
      <c r="K19" s="71" t="s">
        <v>3092</v>
      </c>
      <c r="L19" s="72" t="str">
        <f t="shared" si="4"/>
        <v>【矿物】发出苍色辉光的矿物</v>
      </c>
      <c r="M19" s="136">
        <f t="shared" si="5"/>
        <v>1</v>
      </c>
      <c r="U19" s="71" t="s">
        <v>3002</v>
      </c>
      <c r="V19" s="72">
        <v>3</v>
      </c>
      <c r="X19" s="1" t="s">
        <v>3061</v>
      </c>
    </row>
    <row r="20" spans="1:24" ht="14.25" x14ac:dyDescent="0.2">
      <c r="A20" s="1">
        <f t="shared" si="1"/>
        <v>50018</v>
      </c>
      <c r="B20" s="72">
        <v>18</v>
      </c>
      <c r="C20" s="71" t="s">
        <v>2517</v>
      </c>
      <c r="D20" s="71" t="s">
        <v>2545</v>
      </c>
      <c r="E20" s="72" t="s">
        <v>2878</v>
      </c>
      <c r="F20" s="71" t="s">
        <v>3026</v>
      </c>
      <c r="G20" s="72">
        <v>3</v>
      </c>
      <c r="H20" s="72">
        <f t="shared" si="2"/>
        <v>2</v>
      </c>
      <c r="I20" s="72">
        <f t="shared" si="0"/>
        <v>88</v>
      </c>
      <c r="J20" s="72">
        <f t="shared" si="3"/>
        <v>13.5</v>
      </c>
      <c r="K20" s="71" t="s">
        <v>3092</v>
      </c>
      <c r="L20" s="72" t="str">
        <f t="shared" si="4"/>
        <v>【矿物】带有魔力的矿物</v>
      </c>
      <c r="M20" s="136">
        <f t="shared" si="5"/>
        <v>1</v>
      </c>
      <c r="U20" s="71" t="s">
        <v>3010</v>
      </c>
      <c r="V20" s="72">
        <v>5</v>
      </c>
      <c r="W20" s="132" t="s">
        <v>3003</v>
      </c>
      <c r="X20" s="1" t="s">
        <v>3062</v>
      </c>
    </row>
    <row r="21" spans="1:24" ht="14.25" x14ac:dyDescent="0.2">
      <c r="A21" s="1">
        <f t="shared" si="1"/>
        <v>50019</v>
      </c>
      <c r="B21" s="72">
        <v>19</v>
      </c>
      <c r="C21" s="71" t="s">
        <v>2518</v>
      </c>
      <c r="D21" s="71" t="s">
        <v>2546</v>
      </c>
      <c r="E21" s="72" t="s">
        <v>2879</v>
      </c>
      <c r="F21" s="71" t="s">
        <v>3011</v>
      </c>
      <c r="G21" s="72">
        <v>3</v>
      </c>
      <c r="H21" s="72">
        <f t="shared" si="2"/>
        <v>2</v>
      </c>
      <c r="I21" s="72">
        <f t="shared" si="0"/>
        <v>88</v>
      </c>
      <c r="J21" s="72">
        <f t="shared" si="3"/>
        <v>13.5</v>
      </c>
      <c r="K21" s="71" t="s">
        <v>3092</v>
      </c>
      <c r="L21" s="72" t="str">
        <f t="shared" si="4"/>
        <v>【矿物】赤色的高品质魔法石</v>
      </c>
      <c r="M21" s="136">
        <f t="shared" si="5"/>
        <v>1</v>
      </c>
      <c r="U21" s="71" t="s">
        <v>3016</v>
      </c>
      <c r="V21" s="72">
        <v>6</v>
      </c>
      <c r="W21" s="132" t="s">
        <v>3004</v>
      </c>
      <c r="X21" s="1" t="s">
        <v>3063</v>
      </c>
    </row>
    <row r="22" spans="1:24" ht="14.25" x14ac:dyDescent="0.2">
      <c r="A22" s="1">
        <f t="shared" si="1"/>
        <v>50020</v>
      </c>
      <c r="B22" s="72">
        <v>20</v>
      </c>
      <c r="C22" s="71" t="s">
        <v>2519</v>
      </c>
      <c r="D22" s="71" t="s">
        <v>2547</v>
      </c>
      <c r="E22" s="72" t="s">
        <v>2880</v>
      </c>
      <c r="F22" s="71" t="s">
        <v>3025</v>
      </c>
      <c r="G22" s="72">
        <v>3</v>
      </c>
      <c r="H22" s="72">
        <f t="shared" si="2"/>
        <v>2</v>
      </c>
      <c r="I22" s="72">
        <f t="shared" si="0"/>
        <v>88</v>
      </c>
      <c r="J22" s="72">
        <f t="shared" si="3"/>
        <v>13.5</v>
      </c>
      <c r="K22" s="71" t="s">
        <v>3092</v>
      </c>
      <c r="L22" s="72" t="str">
        <f t="shared" si="4"/>
        <v>【矿物】青色的高品质魔法石</v>
      </c>
      <c r="M22" s="136">
        <f t="shared" si="5"/>
        <v>1</v>
      </c>
      <c r="U22" s="71" t="s">
        <v>3015</v>
      </c>
      <c r="V22" s="72">
        <v>7</v>
      </c>
      <c r="W22" s="132" t="s">
        <v>3005</v>
      </c>
      <c r="X22" s="1" t="s">
        <v>3064</v>
      </c>
    </row>
    <row r="23" spans="1:24" ht="14.25" x14ac:dyDescent="0.2">
      <c r="A23" s="1">
        <f t="shared" si="1"/>
        <v>50021</v>
      </c>
      <c r="B23" s="72">
        <v>21</v>
      </c>
      <c r="C23" s="71" t="s">
        <v>2520</v>
      </c>
      <c r="D23" s="71" t="s">
        <v>2548</v>
      </c>
      <c r="E23" s="72" t="s">
        <v>2881</v>
      </c>
      <c r="F23" s="71" t="s">
        <v>3014</v>
      </c>
      <c r="G23" s="72">
        <v>3</v>
      </c>
      <c r="H23" s="72">
        <f t="shared" si="2"/>
        <v>2</v>
      </c>
      <c r="I23" s="72">
        <f t="shared" si="0"/>
        <v>88</v>
      </c>
      <c r="J23" s="72">
        <f t="shared" si="3"/>
        <v>13.5</v>
      </c>
      <c r="K23" s="71" t="s">
        <v>3092</v>
      </c>
      <c r="L23" s="72" t="str">
        <f t="shared" si="4"/>
        <v>【矿物】绿色的高品质魔法石</v>
      </c>
      <c r="M23" s="136">
        <f t="shared" si="5"/>
        <v>1</v>
      </c>
      <c r="U23" s="71" t="s">
        <v>3011</v>
      </c>
      <c r="V23" s="72">
        <v>8</v>
      </c>
      <c r="W23" s="132" t="s">
        <v>3006</v>
      </c>
      <c r="X23" s="1" t="s">
        <v>3065</v>
      </c>
    </row>
    <row r="24" spans="1:24" ht="14.25" x14ac:dyDescent="0.2">
      <c r="A24" s="1">
        <f t="shared" si="1"/>
        <v>50022</v>
      </c>
      <c r="B24" s="72">
        <v>22</v>
      </c>
      <c r="C24" s="71" t="s">
        <v>2521</v>
      </c>
      <c r="D24" s="71" t="s">
        <v>2549</v>
      </c>
      <c r="E24" s="72" t="s">
        <v>2882</v>
      </c>
      <c r="F24" s="71" t="s">
        <v>3016</v>
      </c>
      <c r="G24" s="72">
        <v>3</v>
      </c>
      <c r="H24" s="72">
        <f t="shared" si="2"/>
        <v>2</v>
      </c>
      <c r="I24" s="72">
        <f t="shared" si="0"/>
        <v>88</v>
      </c>
      <c r="J24" s="72">
        <f t="shared" si="3"/>
        <v>13.5</v>
      </c>
      <c r="K24" s="71" t="s">
        <v>3092</v>
      </c>
      <c r="L24" s="72" t="str">
        <f t="shared" si="4"/>
        <v>【矿物】紫色的高品质魔法石</v>
      </c>
      <c r="M24" s="136">
        <f t="shared" si="5"/>
        <v>1</v>
      </c>
      <c r="U24" s="71" t="s">
        <v>3012</v>
      </c>
      <c r="V24" s="72">
        <v>9</v>
      </c>
      <c r="W24" s="132" t="s">
        <v>3007</v>
      </c>
      <c r="X24" s="1" t="s">
        <v>3066</v>
      </c>
    </row>
    <row r="25" spans="1:24" ht="14.25" x14ac:dyDescent="0.2">
      <c r="A25" s="1">
        <f t="shared" si="1"/>
        <v>50023</v>
      </c>
      <c r="B25" s="72">
        <v>23</v>
      </c>
      <c r="C25" s="71" t="s">
        <v>2522</v>
      </c>
      <c r="D25" s="71" t="s">
        <v>2550</v>
      </c>
      <c r="E25" s="72" t="s">
        <v>2883</v>
      </c>
      <c r="F25" s="71" t="s">
        <v>3012</v>
      </c>
      <c r="G25" s="72">
        <v>3</v>
      </c>
      <c r="H25" s="72">
        <f t="shared" si="2"/>
        <v>2</v>
      </c>
      <c r="I25" s="72">
        <f t="shared" si="0"/>
        <v>88</v>
      </c>
      <c r="J25" s="72">
        <f t="shared" si="3"/>
        <v>13.5</v>
      </c>
      <c r="K25" s="71" t="s">
        <v>3092</v>
      </c>
      <c r="L25" s="72" t="str">
        <f t="shared" si="4"/>
        <v>【矿物】白色的高品质魔法石</v>
      </c>
      <c r="M25" s="136">
        <f t="shared" si="5"/>
        <v>1</v>
      </c>
      <c r="U25" s="71" t="s">
        <v>3013</v>
      </c>
      <c r="V25" s="72">
        <v>10</v>
      </c>
      <c r="W25" s="132" t="s">
        <v>3008</v>
      </c>
      <c r="X25" s="1" t="s">
        <v>3067</v>
      </c>
    </row>
    <row r="26" spans="1:24" ht="14.25" x14ac:dyDescent="0.2">
      <c r="A26" s="1">
        <f t="shared" si="1"/>
        <v>50024</v>
      </c>
      <c r="B26" s="72">
        <v>24</v>
      </c>
      <c r="C26" s="71" t="s">
        <v>2523</v>
      </c>
      <c r="D26" s="71" t="s">
        <v>2551</v>
      </c>
      <c r="E26" s="72" t="s">
        <v>2884</v>
      </c>
      <c r="F26" s="71" t="s">
        <v>3013</v>
      </c>
      <c r="G26" s="72">
        <v>3</v>
      </c>
      <c r="H26" s="72">
        <f t="shared" si="2"/>
        <v>2</v>
      </c>
      <c r="I26" s="72">
        <f t="shared" si="0"/>
        <v>88</v>
      </c>
      <c r="J26" s="72">
        <f t="shared" si="3"/>
        <v>13.5</v>
      </c>
      <c r="K26" s="71" t="s">
        <v>3092</v>
      </c>
      <c r="L26" s="72" t="str">
        <f t="shared" si="4"/>
        <v>【矿物】黑色的高品质魔法石</v>
      </c>
      <c r="M26" s="136">
        <f t="shared" si="5"/>
        <v>1</v>
      </c>
      <c r="U26" s="71" t="s">
        <v>3014</v>
      </c>
      <c r="V26" s="72">
        <v>11</v>
      </c>
      <c r="W26" s="132" t="s">
        <v>3009</v>
      </c>
      <c r="X26" s="1" t="s">
        <v>3068</v>
      </c>
    </row>
    <row r="27" spans="1:24" x14ac:dyDescent="0.2">
      <c r="A27" s="1">
        <f t="shared" si="1"/>
        <v>50025</v>
      </c>
      <c r="B27" s="72">
        <v>25</v>
      </c>
      <c r="C27" s="71" t="s">
        <v>2524</v>
      </c>
      <c r="D27" s="71" t="s">
        <v>2552</v>
      </c>
      <c r="E27" s="72" t="s">
        <v>2885</v>
      </c>
      <c r="F27" s="71" t="s">
        <v>3057</v>
      </c>
      <c r="G27" s="72">
        <v>3</v>
      </c>
      <c r="H27" s="72">
        <f t="shared" si="2"/>
        <v>2</v>
      </c>
      <c r="I27" s="72">
        <f t="shared" si="0"/>
        <v>88</v>
      </c>
      <c r="J27" s="72">
        <f t="shared" si="3"/>
        <v>13.5</v>
      </c>
      <c r="K27" s="71" t="s">
        <v>3092</v>
      </c>
      <c r="L27" s="72" t="str">
        <f t="shared" si="4"/>
        <v>【矿物】不可思议具有浮游能力的石头</v>
      </c>
      <c r="M27" s="136">
        <f t="shared" si="5"/>
        <v>1</v>
      </c>
      <c r="U27" s="71" t="s">
        <v>3057</v>
      </c>
      <c r="V27" s="72">
        <v>12</v>
      </c>
      <c r="X27" s="1" t="s">
        <v>3069</v>
      </c>
    </row>
    <row r="28" spans="1:24" x14ac:dyDescent="0.2">
      <c r="A28" s="1">
        <f t="shared" si="1"/>
        <v>50026</v>
      </c>
      <c r="B28" s="72">
        <v>26</v>
      </c>
      <c r="C28" s="71" t="s">
        <v>2525</v>
      </c>
      <c r="D28" s="71" t="s">
        <v>2553</v>
      </c>
      <c r="E28" s="72" t="s">
        <v>2886</v>
      </c>
      <c r="F28" s="71" t="s">
        <v>3057</v>
      </c>
      <c r="G28" s="72">
        <v>3</v>
      </c>
      <c r="H28" s="72">
        <f t="shared" si="2"/>
        <v>2</v>
      </c>
      <c r="I28" s="72">
        <f t="shared" si="0"/>
        <v>88</v>
      </c>
      <c r="J28" s="72">
        <f t="shared" si="3"/>
        <v>13.5</v>
      </c>
      <c r="K28" s="71" t="s">
        <v>3092</v>
      </c>
      <c r="L28" s="72" t="str">
        <f t="shared" si="4"/>
        <v>【矿物】绮丽的球体纯白色的石头</v>
      </c>
      <c r="M28" s="136">
        <f t="shared" si="5"/>
        <v>1</v>
      </c>
      <c r="U28" s="71" t="s">
        <v>3032</v>
      </c>
      <c r="V28" s="72">
        <v>13</v>
      </c>
    </row>
    <row r="29" spans="1:24" x14ac:dyDescent="0.2">
      <c r="A29" s="1">
        <f t="shared" si="1"/>
        <v>50027</v>
      </c>
      <c r="B29" s="72">
        <v>27</v>
      </c>
      <c r="C29" s="71" t="s">
        <v>2526</v>
      </c>
      <c r="D29" s="71" t="s">
        <v>2554</v>
      </c>
      <c r="E29" s="72" t="s">
        <v>1744</v>
      </c>
      <c r="F29" s="71" t="s">
        <v>3057</v>
      </c>
      <c r="G29" s="72">
        <v>3</v>
      </c>
      <c r="H29" s="72">
        <f t="shared" si="2"/>
        <v>2</v>
      </c>
      <c r="I29" s="72">
        <f t="shared" si="0"/>
        <v>88</v>
      </c>
      <c r="J29" s="72">
        <f t="shared" si="3"/>
        <v>13.5</v>
      </c>
      <c r="K29" s="71" t="s">
        <v>3092</v>
      </c>
      <c r="L29" s="72" t="str">
        <f t="shared" si="4"/>
        <v>【矿物】神兽骨常年累月变化而成</v>
      </c>
      <c r="M29" s="136">
        <f t="shared" si="5"/>
        <v>1</v>
      </c>
      <c r="N29" s="10"/>
      <c r="U29" s="71" t="s">
        <v>3033</v>
      </c>
      <c r="V29" s="72">
        <v>14</v>
      </c>
    </row>
    <row r="30" spans="1:24" x14ac:dyDescent="0.2">
      <c r="A30" s="1">
        <f t="shared" si="1"/>
        <v>50028</v>
      </c>
      <c r="B30" s="72">
        <v>28</v>
      </c>
      <c r="C30" s="71" t="s">
        <v>2555</v>
      </c>
      <c r="D30" s="71" t="s">
        <v>2556</v>
      </c>
      <c r="E30" s="72" t="s">
        <v>1745</v>
      </c>
      <c r="F30" s="71" t="s">
        <v>3057</v>
      </c>
      <c r="G30" s="72">
        <v>3</v>
      </c>
      <c r="H30" s="72">
        <f t="shared" si="2"/>
        <v>2</v>
      </c>
      <c r="I30" s="72">
        <f t="shared" si="0"/>
        <v>88</v>
      </c>
      <c r="J30" s="72">
        <f t="shared" si="3"/>
        <v>13.5</v>
      </c>
      <c r="K30" s="71" t="s">
        <v>3092</v>
      </c>
      <c r="L30" s="72" t="str">
        <f t="shared" si="4"/>
        <v>【矿物】稀少的铜矿结晶析出而成</v>
      </c>
      <c r="M30" s="136">
        <f t="shared" si="5"/>
        <v>1</v>
      </c>
      <c r="N30" s="10"/>
      <c r="P30" s="10"/>
      <c r="Q30" s="10"/>
    </row>
    <row r="31" spans="1:24" x14ac:dyDescent="0.2">
      <c r="A31" s="1">
        <f t="shared" si="1"/>
        <v>50029</v>
      </c>
      <c r="B31" s="72">
        <v>29</v>
      </c>
      <c r="C31" s="71" t="s">
        <v>2557</v>
      </c>
      <c r="D31" s="71" t="s">
        <v>2558</v>
      </c>
      <c r="E31" s="72" t="s">
        <v>3035</v>
      </c>
      <c r="F31" s="71" t="s">
        <v>3057</v>
      </c>
      <c r="G31" s="72">
        <v>3</v>
      </c>
      <c r="H31" s="72">
        <f t="shared" si="2"/>
        <v>2</v>
      </c>
      <c r="I31" s="72">
        <f t="shared" si="0"/>
        <v>88</v>
      </c>
      <c r="J31" s="72">
        <f t="shared" si="3"/>
        <v>13.5</v>
      </c>
      <c r="K31" s="71" t="s">
        <v>3092</v>
      </c>
      <c r="L31" s="72" t="str">
        <f t="shared" si="4"/>
        <v>【矿物】天然形成最坚硬的石头</v>
      </c>
      <c r="M31" s="136">
        <f t="shared" si="5"/>
        <v>1</v>
      </c>
      <c r="N31" s="10"/>
      <c r="P31" s="10"/>
      <c r="Q31" s="10"/>
      <c r="U31" s="71" t="s">
        <v>3070</v>
      </c>
      <c r="V31" s="72">
        <v>0</v>
      </c>
    </row>
    <row r="32" spans="1:24" x14ac:dyDescent="0.2">
      <c r="A32" s="1">
        <f t="shared" si="1"/>
        <v>50030</v>
      </c>
      <c r="B32" s="72">
        <v>30</v>
      </c>
      <c r="C32" s="71" t="s">
        <v>2559</v>
      </c>
      <c r="D32" s="71" t="s">
        <v>2560</v>
      </c>
      <c r="E32" s="72" t="s">
        <v>2887</v>
      </c>
      <c r="F32" s="71" t="s">
        <v>3057</v>
      </c>
      <c r="G32" s="72">
        <v>3</v>
      </c>
      <c r="H32" s="72">
        <f t="shared" si="2"/>
        <v>2</v>
      </c>
      <c r="I32" s="72">
        <f t="shared" si="0"/>
        <v>88</v>
      </c>
      <c r="J32" s="72">
        <f t="shared" si="3"/>
        <v>13.5</v>
      </c>
      <c r="K32" s="71" t="s">
        <v>3092</v>
      </c>
      <c r="L32" s="72" t="str">
        <f t="shared" si="4"/>
        <v>【矿物】水结晶形成的石头</v>
      </c>
      <c r="M32" s="136">
        <f t="shared" si="5"/>
        <v>1</v>
      </c>
      <c r="N32" s="10"/>
      <c r="P32" s="10"/>
      <c r="Q32" s="10"/>
      <c r="U32" s="71" t="s">
        <v>3071</v>
      </c>
      <c r="V32" s="72">
        <v>1</v>
      </c>
    </row>
    <row r="33" spans="1:22" x14ac:dyDescent="0.2">
      <c r="A33" s="1">
        <f t="shared" si="1"/>
        <v>50031</v>
      </c>
      <c r="B33" s="72">
        <v>31</v>
      </c>
      <c r="C33" s="71" t="s">
        <v>2561</v>
      </c>
      <c r="D33" s="71" t="s">
        <v>2565</v>
      </c>
      <c r="E33" s="72" t="s">
        <v>2888</v>
      </c>
      <c r="F33" s="71" t="s">
        <v>3057</v>
      </c>
      <c r="G33" s="72">
        <v>1</v>
      </c>
      <c r="H33" s="72">
        <f t="shared" si="2"/>
        <v>1</v>
      </c>
      <c r="I33" s="72">
        <f t="shared" si="0"/>
        <v>181</v>
      </c>
      <c r="J33" s="72">
        <f t="shared" si="3"/>
        <v>1.5</v>
      </c>
      <c r="K33" s="71" t="s">
        <v>3092</v>
      </c>
      <c r="L33" s="72" t="str">
        <f t="shared" si="4"/>
        <v>【矿物】轻量坚硬的魔法铜</v>
      </c>
      <c r="M33" s="136">
        <f t="shared" si="5"/>
        <v>1</v>
      </c>
      <c r="N33" s="10"/>
      <c r="P33" s="10"/>
      <c r="Q33" s="10"/>
      <c r="U33" s="71" t="s">
        <v>3072</v>
      </c>
      <c r="V33" s="72">
        <v>2</v>
      </c>
    </row>
    <row r="34" spans="1:22" x14ac:dyDescent="0.2">
      <c r="A34" s="1">
        <f t="shared" si="1"/>
        <v>50032</v>
      </c>
      <c r="B34" s="72">
        <v>32</v>
      </c>
      <c r="C34" s="71" t="s">
        <v>2562</v>
      </c>
      <c r="D34" s="71" t="s">
        <v>2566</v>
      </c>
      <c r="E34" s="72" t="s">
        <v>2888</v>
      </c>
      <c r="F34" s="71" t="s">
        <v>3057</v>
      </c>
      <c r="G34" s="72">
        <v>3</v>
      </c>
      <c r="H34" s="72">
        <f t="shared" si="2"/>
        <v>2</v>
      </c>
      <c r="I34" s="72">
        <f t="shared" si="0"/>
        <v>88</v>
      </c>
      <c r="J34" s="72">
        <f t="shared" si="3"/>
        <v>13.5</v>
      </c>
      <c r="K34" s="71" t="s">
        <v>3092</v>
      </c>
      <c r="L34" s="72" t="str">
        <f t="shared" si="4"/>
        <v>【矿物】南方特产的魔法铜</v>
      </c>
      <c r="M34" s="136">
        <f t="shared" si="5"/>
        <v>1</v>
      </c>
      <c r="N34" s="10"/>
      <c r="P34" s="10"/>
      <c r="Q34" s="10"/>
      <c r="U34" s="71" t="s">
        <v>3073</v>
      </c>
      <c r="V34" s="72">
        <v>3</v>
      </c>
    </row>
    <row r="35" spans="1:22" x14ac:dyDescent="0.2">
      <c r="A35" s="1">
        <f t="shared" si="1"/>
        <v>50033</v>
      </c>
      <c r="B35" s="72">
        <v>33</v>
      </c>
      <c r="C35" s="71" t="s">
        <v>2563</v>
      </c>
      <c r="D35" s="71" t="s">
        <v>2567</v>
      </c>
      <c r="E35" s="72" t="s">
        <v>2888</v>
      </c>
      <c r="F35" s="71" t="s">
        <v>3057</v>
      </c>
      <c r="G35" s="72">
        <v>5</v>
      </c>
      <c r="H35" s="72">
        <f t="shared" si="2"/>
        <v>3</v>
      </c>
      <c r="I35" s="72">
        <f t="shared" ref="I35:I66" si="8">VLOOKUP(G35,per,2,FALSE)</f>
        <v>32</v>
      </c>
      <c r="J35" s="72">
        <f t="shared" si="3"/>
        <v>37.5</v>
      </c>
      <c r="K35" s="71" t="s">
        <v>3092</v>
      </c>
      <c r="L35" s="72" t="str">
        <f t="shared" si="4"/>
        <v>【矿物】矿石融合树液凝结而成</v>
      </c>
      <c r="M35" s="136">
        <f t="shared" si="5"/>
        <v>1</v>
      </c>
      <c r="N35" s="10"/>
      <c r="P35" s="10"/>
      <c r="Q35" s="10"/>
      <c r="U35" s="71" t="s">
        <v>3074</v>
      </c>
      <c r="V35" s="72">
        <v>4</v>
      </c>
    </row>
    <row r="36" spans="1:22" x14ac:dyDescent="0.2">
      <c r="A36" s="1">
        <f t="shared" si="1"/>
        <v>50034</v>
      </c>
      <c r="B36" s="72">
        <v>34</v>
      </c>
      <c r="C36" s="71" t="s">
        <v>2564</v>
      </c>
      <c r="D36" s="71" t="s">
        <v>2568</v>
      </c>
      <c r="E36" s="72" t="s">
        <v>2888</v>
      </c>
      <c r="F36" s="71" t="s">
        <v>3057</v>
      </c>
      <c r="G36" s="72">
        <v>7</v>
      </c>
      <c r="H36" s="72">
        <f t="shared" si="2"/>
        <v>4</v>
      </c>
      <c r="I36" s="72">
        <f t="shared" si="8"/>
        <v>5</v>
      </c>
      <c r="J36" s="72">
        <f t="shared" si="3"/>
        <v>73.5</v>
      </c>
      <c r="K36" s="71" t="s">
        <v>3092</v>
      </c>
      <c r="L36" s="72" t="str">
        <f t="shared" si="4"/>
        <v>【矿物】白金色的魔法铜</v>
      </c>
      <c r="M36" s="136">
        <f t="shared" si="5"/>
        <v>1</v>
      </c>
      <c r="N36" s="10"/>
      <c r="P36" s="10"/>
      <c r="Q36" s="10"/>
      <c r="U36" s="71" t="s">
        <v>3075</v>
      </c>
      <c r="V36" s="72">
        <v>5</v>
      </c>
    </row>
    <row r="37" spans="1:22" x14ac:dyDescent="0.2">
      <c r="A37" s="1">
        <f t="shared" si="1"/>
        <v>50035</v>
      </c>
      <c r="B37" s="72">
        <v>35</v>
      </c>
      <c r="C37" s="71" t="s">
        <v>2569</v>
      </c>
      <c r="D37" s="71" t="s">
        <v>2690</v>
      </c>
      <c r="E37" s="72" t="s">
        <v>2889</v>
      </c>
      <c r="F37" s="71" t="s">
        <v>3057</v>
      </c>
      <c r="G37" s="72">
        <v>1</v>
      </c>
      <c r="H37" s="72">
        <f t="shared" si="2"/>
        <v>1</v>
      </c>
      <c r="I37" s="72">
        <f t="shared" si="8"/>
        <v>181</v>
      </c>
      <c r="J37" s="72">
        <f t="shared" si="3"/>
        <v>1.5</v>
      </c>
      <c r="K37" s="71" t="s">
        <v>3092</v>
      </c>
      <c r="L37" s="72" t="str">
        <f t="shared" si="4"/>
        <v>【矿物】粉色带有魔法的金属</v>
      </c>
      <c r="M37" s="136">
        <f t="shared" si="5"/>
        <v>1</v>
      </c>
      <c r="N37" s="10"/>
      <c r="P37" s="10"/>
      <c r="Q37" s="10"/>
      <c r="U37" s="71" t="s">
        <v>3076</v>
      </c>
      <c r="V37" s="72">
        <v>6</v>
      </c>
    </row>
    <row r="38" spans="1:22" x14ac:dyDescent="0.2">
      <c r="A38" s="1">
        <f t="shared" si="1"/>
        <v>50036</v>
      </c>
      <c r="B38" s="72">
        <v>36</v>
      </c>
      <c r="C38" s="71" t="s">
        <v>2572</v>
      </c>
      <c r="D38" s="71" t="s">
        <v>2691</v>
      </c>
      <c r="E38" s="72" t="s">
        <v>2889</v>
      </c>
      <c r="F38" s="71" t="s">
        <v>3057</v>
      </c>
      <c r="G38" s="72">
        <v>3</v>
      </c>
      <c r="H38" s="72">
        <f t="shared" si="2"/>
        <v>2</v>
      </c>
      <c r="I38" s="72">
        <f t="shared" si="8"/>
        <v>88</v>
      </c>
      <c r="J38" s="72">
        <f t="shared" si="3"/>
        <v>13.5</v>
      </c>
      <c r="K38" s="71" t="s">
        <v>3092</v>
      </c>
      <c r="L38" s="72" t="str">
        <f t="shared" si="4"/>
        <v>【矿物】纯度很高的稀有金属</v>
      </c>
      <c r="M38" s="136">
        <f t="shared" si="5"/>
        <v>1</v>
      </c>
      <c r="N38" s="10"/>
      <c r="P38" s="10"/>
      <c r="Q38" s="10"/>
      <c r="U38" s="71" t="s">
        <v>3077</v>
      </c>
      <c r="V38" s="72">
        <v>7</v>
      </c>
    </row>
    <row r="39" spans="1:22" x14ac:dyDescent="0.2">
      <c r="A39" s="1">
        <f t="shared" si="1"/>
        <v>50037</v>
      </c>
      <c r="B39" s="72">
        <v>37</v>
      </c>
      <c r="C39" s="71" t="s">
        <v>2570</v>
      </c>
      <c r="D39" s="71" t="s">
        <v>2691</v>
      </c>
      <c r="E39" s="72" t="s">
        <v>2890</v>
      </c>
      <c r="F39" s="71" t="s">
        <v>3057</v>
      </c>
      <c r="G39" s="72">
        <v>5</v>
      </c>
      <c r="H39" s="72">
        <f t="shared" si="2"/>
        <v>3</v>
      </c>
      <c r="I39" s="72">
        <f t="shared" si="8"/>
        <v>32</v>
      </c>
      <c r="J39" s="72">
        <f t="shared" si="3"/>
        <v>37.5</v>
      </c>
      <c r="K39" s="71" t="s">
        <v>3092</v>
      </c>
      <c r="L39" s="72" t="str">
        <f t="shared" si="4"/>
        <v>【矿物】纯度很高的稀有金属</v>
      </c>
      <c r="M39" s="136">
        <f t="shared" si="5"/>
        <v>1</v>
      </c>
      <c r="N39" s="10"/>
      <c r="P39" s="10"/>
      <c r="Q39" s="10"/>
    </row>
    <row r="40" spans="1:22" x14ac:dyDescent="0.2">
      <c r="A40" s="1">
        <f t="shared" si="1"/>
        <v>50038</v>
      </c>
      <c r="B40" s="72">
        <v>38</v>
      </c>
      <c r="C40" s="71" t="s">
        <v>2571</v>
      </c>
      <c r="D40" s="71" t="s">
        <v>2691</v>
      </c>
      <c r="E40" s="72" t="s">
        <v>2891</v>
      </c>
      <c r="F40" s="71" t="s">
        <v>3057</v>
      </c>
      <c r="G40" s="72">
        <v>5</v>
      </c>
      <c r="H40" s="72">
        <f t="shared" si="2"/>
        <v>3</v>
      </c>
      <c r="I40" s="72">
        <f t="shared" si="8"/>
        <v>32</v>
      </c>
      <c r="J40" s="72">
        <f t="shared" si="3"/>
        <v>37.5</v>
      </c>
      <c r="K40" s="71" t="s">
        <v>3092</v>
      </c>
      <c r="L40" s="72" t="str">
        <f t="shared" si="4"/>
        <v>【矿物】纯度很高的稀有金属</v>
      </c>
      <c r="M40" s="136">
        <f t="shared" si="5"/>
        <v>1</v>
      </c>
      <c r="N40" s="10"/>
      <c r="P40" s="10"/>
      <c r="Q40" s="10"/>
    </row>
    <row r="41" spans="1:22" x14ac:dyDescent="0.2">
      <c r="A41" s="1">
        <f t="shared" si="1"/>
        <v>50039</v>
      </c>
      <c r="B41" s="72">
        <v>39</v>
      </c>
      <c r="C41" s="71" t="s">
        <v>2573</v>
      </c>
      <c r="D41" s="71" t="s">
        <v>2691</v>
      </c>
      <c r="E41" s="72" t="s">
        <v>2892</v>
      </c>
      <c r="F41" s="71" t="s">
        <v>3057</v>
      </c>
      <c r="G41" s="72">
        <v>5</v>
      </c>
      <c r="H41" s="72">
        <f t="shared" si="2"/>
        <v>3</v>
      </c>
      <c r="I41" s="72">
        <f t="shared" si="8"/>
        <v>32</v>
      </c>
      <c r="J41" s="72">
        <f t="shared" si="3"/>
        <v>37.5</v>
      </c>
      <c r="K41" s="71" t="s">
        <v>3092</v>
      </c>
      <c r="L41" s="72" t="str">
        <f t="shared" si="4"/>
        <v>【矿物】纯度很高的稀有金属</v>
      </c>
      <c r="M41" s="136">
        <f t="shared" si="5"/>
        <v>1</v>
      </c>
      <c r="N41" s="10"/>
    </row>
    <row r="42" spans="1:22" x14ac:dyDescent="0.2">
      <c r="A42" s="1">
        <f t="shared" si="1"/>
        <v>50040</v>
      </c>
      <c r="B42" s="72">
        <v>40</v>
      </c>
      <c r="C42" s="71" t="s">
        <v>2574</v>
      </c>
      <c r="D42" s="71" t="s">
        <v>2691</v>
      </c>
      <c r="E42" s="72" t="s">
        <v>2893</v>
      </c>
      <c r="F42" s="71" t="s">
        <v>3057</v>
      </c>
      <c r="G42" s="72">
        <v>5</v>
      </c>
      <c r="H42" s="72">
        <f t="shared" si="2"/>
        <v>3</v>
      </c>
      <c r="I42" s="72">
        <f t="shared" si="8"/>
        <v>32</v>
      </c>
      <c r="J42" s="72">
        <f t="shared" si="3"/>
        <v>37.5</v>
      </c>
      <c r="K42" s="71" t="s">
        <v>3092</v>
      </c>
      <c r="L42" s="72" t="str">
        <f t="shared" si="4"/>
        <v>【矿物】纯度很高的稀有金属</v>
      </c>
      <c r="M42" s="136">
        <f t="shared" si="5"/>
        <v>1</v>
      </c>
      <c r="N42" s="10"/>
    </row>
    <row r="43" spans="1:22" x14ac:dyDescent="0.2">
      <c r="A43" s="1">
        <f t="shared" si="1"/>
        <v>50041</v>
      </c>
      <c r="B43" s="72">
        <v>41</v>
      </c>
      <c r="C43" s="71" t="s">
        <v>2575</v>
      </c>
      <c r="D43" s="71" t="s">
        <v>2692</v>
      </c>
      <c r="E43" s="72" t="s">
        <v>2894</v>
      </c>
      <c r="F43" s="71" t="s">
        <v>3027</v>
      </c>
      <c r="G43" s="72">
        <v>1</v>
      </c>
      <c r="H43" s="72">
        <f t="shared" si="2"/>
        <v>1</v>
      </c>
      <c r="I43" s="72">
        <f t="shared" si="8"/>
        <v>181</v>
      </c>
      <c r="J43" s="72">
        <f t="shared" si="3"/>
        <v>1.5</v>
      </c>
      <c r="K43" s="71" t="s">
        <v>3095</v>
      </c>
      <c r="L43" s="72" t="str">
        <f t="shared" si="4"/>
        <v>【植物】房屋升级所需的木材</v>
      </c>
      <c r="M43" s="136">
        <f t="shared" si="5"/>
        <v>2</v>
      </c>
      <c r="N43" s="10"/>
    </row>
    <row r="44" spans="1:22" x14ac:dyDescent="0.2">
      <c r="A44" s="1">
        <f t="shared" si="1"/>
        <v>50042</v>
      </c>
      <c r="B44" s="72">
        <v>42</v>
      </c>
      <c r="C44" s="71" t="s">
        <v>2576</v>
      </c>
      <c r="D44" s="71" t="s">
        <v>2693</v>
      </c>
      <c r="E44" s="72" t="s">
        <v>2894</v>
      </c>
      <c r="F44" s="71" t="s">
        <v>3028</v>
      </c>
      <c r="G44" s="72">
        <v>2</v>
      </c>
      <c r="H44" s="72">
        <f t="shared" si="2"/>
        <v>2</v>
      </c>
      <c r="I44" s="72">
        <f t="shared" si="8"/>
        <v>129</v>
      </c>
      <c r="J44" s="72">
        <f t="shared" si="3"/>
        <v>6</v>
      </c>
      <c r="K44" s="71" t="s">
        <v>3095</v>
      </c>
      <c r="L44" s="72" t="str">
        <f t="shared" si="4"/>
        <v>【植物】品质高的房屋升级所需的木材</v>
      </c>
      <c r="M44" s="136">
        <f t="shared" si="5"/>
        <v>2</v>
      </c>
      <c r="N44" s="10"/>
    </row>
    <row r="45" spans="1:22" x14ac:dyDescent="0.2">
      <c r="A45" s="1">
        <f t="shared" si="1"/>
        <v>50043</v>
      </c>
      <c r="B45" s="72">
        <v>43</v>
      </c>
      <c r="C45" s="71" t="s">
        <v>2577</v>
      </c>
      <c r="D45" s="71" t="s">
        <v>2694</v>
      </c>
      <c r="E45" s="72" t="s">
        <v>2894</v>
      </c>
      <c r="F45" s="71" t="s">
        <v>3029</v>
      </c>
      <c r="G45" s="72">
        <v>3</v>
      </c>
      <c r="H45" s="72">
        <f t="shared" si="2"/>
        <v>2</v>
      </c>
      <c r="I45" s="72">
        <f t="shared" si="8"/>
        <v>88</v>
      </c>
      <c r="J45" s="72">
        <f t="shared" si="3"/>
        <v>13.5</v>
      </c>
      <c r="K45" s="71" t="s">
        <v>3095</v>
      </c>
      <c r="L45" s="72" t="str">
        <f t="shared" si="4"/>
        <v>【植物】高品质的房屋升级所需的木材</v>
      </c>
      <c r="M45" s="136">
        <f t="shared" si="5"/>
        <v>2</v>
      </c>
      <c r="N45" s="10"/>
    </row>
    <row r="46" spans="1:22" x14ac:dyDescent="0.2">
      <c r="A46" s="1">
        <f t="shared" si="1"/>
        <v>50044</v>
      </c>
      <c r="B46" s="72">
        <v>44</v>
      </c>
      <c r="C46" s="71" t="s">
        <v>2578</v>
      </c>
      <c r="D46" s="71" t="s">
        <v>2695</v>
      </c>
      <c r="E46" s="72" t="s">
        <v>2894</v>
      </c>
      <c r="F46" s="71" t="s">
        <v>3030</v>
      </c>
      <c r="G46" s="72">
        <v>4</v>
      </c>
      <c r="H46" s="72">
        <f t="shared" si="2"/>
        <v>3</v>
      </c>
      <c r="I46" s="72">
        <f t="shared" si="8"/>
        <v>55</v>
      </c>
      <c r="J46" s="72">
        <f t="shared" si="3"/>
        <v>24</v>
      </c>
      <c r="K46" s="71" t="s">
        <v>3095</v>
      </c>
      <c r="L46" s="72" t="str">
        <f t="shared" si="4"/>
        <v>【植物】顶级品质房屋升级所需的木材</v>
      </c>
      <c r="M46" s="136">
        <f t="shared" si="5"/>
        <v>2</v>
      </c>
      <c r="N46" s="10"/>
    </row>
    <row r="47" spans="1:22" x14ac:dyDescent="0.2">
      <c r="A47" s="1">
        <f t="shared" si="1"/>
        <v>50045</v>
      </c>
      <c r="B47" s="72">
        <v>45</v>
      </c>
      <c r="C47" s="71" t="s">
        <v>2579</v>
      </c>
      <c r="D47" s="71" t="s">
        <v>2579</v>
      </c>
      <c r="E47" s="72" t="s">
        <v>2894</v>
      </c>
      <c r="F47" s="71" t="s">
        <v>3057</v>
      </c>
      <c r="G47" s="72">
        <v>1</v>
      </c>
      <c r="H47" s="72">
        <f t="shared" si="2"/>
        <v>1</v>
      </c>
      <c r="I47" s="72">
        <f t="shared" si="8"/>
        <v>181</v>
      </c>
      <c r="J47" s="72">
        <f t="shared" si="3"/>
        <v>1.5</v>
      </c>
      <c r="K47" s="71" t="s">
        <v>3095</v>
      </c>
      <c r="L47" s="72" t="str">
        <f t="shared" si="4"/>
        <v>【植物】树枝</v>
      </c>
      <c r="M47" s="136">
        <f t="shared" si="5"/>
        <v>2</v>
      </c>
      <c r="N47" s="10"/>
    </row>
    <row r="48" spans="1:22" x14ac:dyDescent="0.2">
      <c r="A48" s="1">
        <f t="shared" si="1"/>
        <v>50046</v>
      </c>
      <c r="B48" s="72">
        <v>46</v>
      </c>
      <c r="C48" s="71" t="s">
        <v>2580</v>
      </c>
      <c r="D48" s="71" t="s">
        <v>2696</v>
      </c>
      <c r="E48" s="72" t="s">
        <v>2894</v>
      </c>
      <c r="F48" s="71" t="s">
        <v>3057</v>
      </c>
      <c r="G48" s="72">
        <v>3</v>
      </c>
      <c r="H48" s="72">
        <f t="shared" si="2"/>
        <v>2</v>
      </c>
      <c r="I48" s="72">
        <f t="shared" si="8"/>
        <v>88</v>
      </c>
      <c r="J48" s="72">
        <f t="shared" si="3"/>
        <v>13.5</v>
      </c>
      <c r="K48" s="71" t="s">
        <v>3095</v>
      </c>
      <c r="L48" s="72" t="str">
        <f t="shared" si="4"/>
        <v>【植物】高级植物的树枝</v>
      </c>
      <c r="M48" s="136">
        <f t="shared" si="5"/>
        <v>2</v>
      </c>
      <c r="N48" s="10"/>
    </row>
    <row r="49" spans="1:14" x14ac:dyDescent="0.2">
      <c r="A49" s="1">
        <f t="shared" si="1"/>
        <v>50047</v>
      </c>
      <c r="B49" s="72">
        <v>47</v>
      </c>
      <c r="C49" s="71" t="s">
        <v>2581</v>
      </c>
      <c r="D49" s="71" t="s">
        <v>2697</v>
      </c>
      <c r="E49" s="72" t="s">
        <v>2894</v>
      </c>
      <c r="F49" s="71" t="s">
        <v>3081</v>
      </c>
      <c r="G49" s="72">
        <v>1</v>
      </c>
      <c r="H49" s="72">
        <f t="shared" si="2"/>
        <v>1</v>
      </c>
      <c r="I49" s="72">
        <f t="shared" si="8"/>
        <v>181</v>
      </c>
      <c r="J49" s="72">
        <f t="shared" si="3"/>
        <v>1.5</v>
      </c>
      <c r="K49" s="71" t="s">
        <v>3095</v>
      </c>
      <c r="L49" s="72" t="str">
        <f t="shared" si="4"/>
        <v>【植物】家具制作需要的木材</v>
      </c>
      <c r="M49" s="136">
        <f t="shared" si="5"/>
        <v>2</v>
      </c>
      <c r="N49" s="10"/>
    </row>
    <row r="50" spans="1:14" x14ac:dyDescent="0.2">
      <c r="A50" s="1">
        <f t="shared" si="1"/>
        <v>50048</v>
      </c>
      <c r="B50" s="72">
        <v>48</v>
      </c>
      <c r="C50" s="71" t="s">
        <v>2582</v>
      </c>
      <c r="D50" s="71" t="s">
        <v>2698</v>
      </c>
      <c r="E50" s="72" t="s">
        <v>2894</v>
      </c>
      <c r="F50" s="71" t="s">
        <v>3031</v>
      </c>
      <c r="G50" s="72">
        <v>3</v>
      </c>
      <c r="H50" s="72">
        <f t="shared" si="2"/>
        <v>2</v>
      </c>
      <c r="I50" s="72">
        <f t="shared" si="8"/>
        <v>88</v>
      </c>
      <c r="J50" s="72">
        <f t="shared" si="3"/>
        <v>13.5</v>
      </c>
      <c r="K50" s="71" t="s">
        <v>3095</v>
      </c>
      <c r="L50" s="72" t="str">
        <f t="shared" si="4"/>
        <v>【植物】家具制作需要的优质木材</v>
      </c>
      <c r="M50" s="136">
        <f t="shared" si="5"/>
        <v>2</v>
      </c>
      <c r="N50" s="10"/>
    </row>
    <row r="51" spans="1:14" x14ac:dyDescent="0.2">
      <c r="A51" s="1">
        <f t="shared" si="1"/>
        <v>50049</v>
      </c>
      <c r="B51" s="72">
        <v>49</v>
      </c>
      <c r="C51" s="71" t="s">
        <v>2583</v>
      </c>
      <c r="D51" s="71" t="s">
        <v>2699</v>
      </c>
      <c r="E51" s="72" t="s">
        <v>2894</v>
      </c>
      <c r="F51" s="71" t="s">
        <v>3031</v>
      </c>
      <c r="G51" s="72">
        <v>5</v>
      </c>
      <c r="H51" s="72">
        <f t="shared" si="2"/>
        <v>3</v>
      </c>
      <c r="I51" s="72">
        <f t="shared" si="8"/>
        <v>32</v>
      </c>
      <c r="J51" s="72">
        <f t="shared" si="3"/>
        <v>37.5</v>
      </c>
      <c r="K51" s="71" t="s">
        <v>3095</v>
      </c>
      <c r="L51" s="72" t="str">
        <f t="shared" si="4"/>
        <v>【植物】家具制作需要的高级木材</v>
      </c>
      <c r="M51" s="136">
        <f t="shared" si="5"/>
        <v>2</v>
      </c>
      <c r="N51" s="10"/>
    </row>
    <row r="52" spans="1:14" x14ac:dyDescent="0.2">
      <c r="A52" s="1">
        <f t="shared" si="1"/>
        <v>50050</v>
      </c>
      <c r="B52" s="72">
        <v>50</v>
      </c>
      <c r="C52" s="71" t="s">
        <v>2584</v>
      </c>
      <c r="D52" s="71" t="s">
        <v>2700</v>
      </c>
      <c r="E52" s="72" t="s">
        <v>2894</v>
      </c>
      <c r="F52" s="71" t="s">
        <v>3031</v>
      </c>
      <c r="G52" s="72">
        <v>7</v>
      </c>
      <c r="H52" s="72">
        <f t="shared" si="2"/>
        <v>4</v>
      </c>
      <c r="I52" s="72">
        <f t="shared" si="8"/>
        <v>5</v>
      </c>
      <c r="J52" s="72">
        <f t="shared" si="3"/>
        <v>73.5</v>
      </c>
      <c r="K52" s="71" t="s">
        <v>3095</v>
      </c>
      <c r="L52" s="72" t="str">
        <f t="shared" si="4"/>
        <v>【植物】家具制作需要的顶级木材</v>
      </c>
      <c r="M52" s="136">
        <f t="shared" si="5"/>
        <v>2</v>
      </c>
      <c r="N52" s="10"/>
    </row>
    <row r="53" spans="1:14" x14ac:dyDescent="0.2">
      <c r="A53" s="1">
        <f t="shared" si="1"/>
        <v>50051</v>
      </c>
      <c r="B53" s="72">
        <v>51</v>
      </c>
      <c r="C53" s="71" t="s">
        <v>2585</v>
      </c>
      <c r="D53" s="71" t="s">
        <v>2701</v>
      </c>
      <c r="E53" s="72" t="s">
        <v>1764</v>
      </c>
      <c r="F53" s="71" t="s">
        <v>3051</v>
      </c>
      <c r="G53" s="72">
        <v>1</v>
      </c>
      <c r="H53" s="72">
        <f t="shared" si="2"/>
        <v>1</v>
      </c>
      <c r="I53" s="72">
        <f t="shared" si="8"/>
        <v>181</v>
      </c>
      <c r="J53" s="72">
        <f t="shared" si="3"/>
        <v>1.5</v>
      </c>
      <c r="K53" s="71" t="s">
        <v>3095</v>
      </c>
      <c r="L53" s="72" t="str">
        <f t="shared" si="4"/>
        <v>【植物】香气迷人的植物采集的叶子</v>
      </c>
      <c r="M53" s="136">
        <f t="shared" si="5"/>
        <v>2</v>
      </c>
      <c r="N53" s="10"/>
    </row>
    <row r="54" spans="1:14" x14ac:dyDescent="0.2">
      <c r="A54" s="1">
        <f t="shared" si="1"/>
        <v>50052</v>
      </c>
      <c r="B54" s="72">
        <v>52</v>
      </c>
      <c r="C54" s="71" t="s">
        <v>2586</v>
      </c>
      <c r="D54" s="71" t="s">
        <v>2702</v>
      </c>
      <c r="E54" s="72" t="s">
        <v>1764</v>
      </c>
      <c r="F54" s="71" t="s">
        <v>3051</v>
      </c>
      <c r="G54" s="72">
        <v>1</v>
      </c>
      <c r="H54" s="72">
        <f t="shared" si="2"/>
        <v>1</v>
      </c>
      <c r="I54" s="72">
        <f t="shared" si="8"/>
        <v>181</v>
      </c>
      <c r="J54" s="72">
        <f t="shared" si="3"/>
        <v>1.5</v>
      </c>
      <c r="K54" s="71" t="s">
        <v>3095</v>
      </c>
      <c r="L54" s="72" t="str">
        <f t="shared" si="4"/>
        <v>【植物】轻盈植物采集的叶子</v>
      </c>
      <c r="M54" s="136">
        <f t="shared" si="5"/>
        <v>2</v>
      </c>
      <c r="N54" s="10"/>
    </row>
    <row r="55" spans="1:14" x14ac:dyDescent="0.2">
      <c r="A55" s="1">
        <f t="shared" si="1"/>
        <v>50053</v>
      </c>
      <c r="B55" s="72">
        <v>53</v>
      </c>
      <c r="C55" s="71" t="s">
        <v>2587</v>
      </c>
      <c r="D55" s="71" t="s">
        <v>2703</v>
      </c>
      <c r="E55" s="72" t="s">
        <v>1764</v>
      </c>
      <c r="F55" s="71" t="s">
        <v>3051</v>
      </c>
      <c r="G55" s="72">
        <v>2</v>
      </c>
      <c r="H55" s="72">
        <f t="shared" si="2"/>
        <v>2</v>
      </c>
      <c r="I55" s="72">
        <f t="shared" si="8"/>
        <v>129</v>
      </c>
      <c r="J55" s="72">
        <f t="shared" si="3"/>
        <v>6</v>
      </c>
      <c r="K55" s="71" t="s">
        <v>3095</v>
      </c>
      <c r="L55" s="72" t="str">
        <f t="shared" si="4"/>
        <v>【植物】水边生长植物采集的叶子</v>
      </c>
      <c r="M55" s="136">
        <f t="shared" si="5"/>
        <v>2</v>
      </c>
      <c r="N55" s="10"/>
    </row>
    <row r="56" spans="1:14" x14ac:dyDescent="0.2">
      <c r="A56" s="1">
        <f t="shared" si="1"/>
        <v>50054</v>
      </c>
      <c r="B56" s="72">
        <v>54</v>
      </c>
      <c r="C56" s="71" t="s">
        <v>2588</v>
      </c>
      <c r="D56" s="71" t="s">
        <v>2704</v>
      </c>
      <c r="E56" s="72" t="s">
        <v>1767</v>
      </c>
      <c r="F56" s="71" t="s">
        <v>3051</v>
      </c>
      <c r="G56" s="72">
        <v>2</v>
      </c>
      <c r="H56" s="72">
        <f t="shared" si="2"/>
        <v>2</v>
      </c>
      <c r="I56" s="72">
        <f t="shared" si="8"/>
        <v>129</v>
      </c>
      <c r="J56" s="72">
        <f t="shared" si="3"/>
        <v>6</v>
      </c>
      <c r="K56" s="71" t="s">
        <v>3095</v>
      </c>
      <c r="L56" s="72" t="str">
        <f t="shared" si="4"/>
        <v>【植物】白色珍惜植物采集的叶子</v>
      </c>
      <c r="M56" s="136">
        <f t="shared" si="5"/>
        <v>2</v>
      </c>
      <c r="N56" s="10"/>
    </row>
    <row r="57" spans="1:14" x14ac:dyDescent="0.2">
      <c r="A57" s="1">
        <f t="shared" si="1"/>
        <v>50055</v>
      </c>
      <c r="B57" s="72">
        <v>55</v>
      </c>
      <c r="C57" s="71" t="s">
        <v>2589</v>
      </c>
      <c r="D57" s="71" t="s">
        <v>2705</v>
      </c>
      <c r="E57" s="72" t="s">
        <v>2895</v>
      </c>
      <c r="F57" s="71" t="s">
        <v>3051</v>
      </c>
      <c r="G57" s="72">
        <v>2</v>
      </c>
      <c r="H57" s="72">
        <f t="shared" si="2"/>
        <v>2</v>
      </c>
      <c r="I57" s="72">
        <f t="shared" si="8"/>
        <v>129</v>
      </c>
      <c r="J57" s="72">
        <f t="shared" si="3"/>
        <v>6</v>
      </c>
      <c r="K57" s="71" t="s">
        <v>3095</v>
      </c>
      <c r="L57" s="72" t="str">
        <f t="shared" si="4"/>
        <v>【植物】完全枯萎的植物</v>
      </c>
      <c r="M57" s="136">
        <f t="shared" si="5"/>
        <v>2</v>
      </c>
      <c r="N57" s="10"/>
    </row>
    <row r="58" spans="1:14" x14ac:dyDescent="0.2">
      <c r="A58" s="1">
        <f t="shared" si="1"/>
        <v>50056</v>
      </c>
      <c r="B58" s="72">
        <v>56</v>
      </c>
      <c r="C58" s="71" t="s">
        <v>2590</v>
      </c>
      <c r="D58" s="71" t="s">
        <v>2706</v>
      </c>
      <c r="E58" s="72" t="s">
        <v>2896</v>
      </c>
      <c r="F58" s="71" t="s">
        <v>3051</v>
      </c>
      <c r="G58" s="72">
        <v>2</v>
      </c>
      <c r="H58" s="72">
        <f t="shared" si="2"/>
        <v>2</v>
      </c>
      <c r="I58" s="72">
        <f t="shared" si="8"/>
        <v>129</v>
      </c>
      <c r="J58" s="72">
        <f t="shared" si="3"/>
        <v>6</v>
      </c>
      <c r="K58" s="71" t="s">
        <v>3095</v>
      </c>
      <c r="L58" s="72" t="str">
        <f t="shared" si="4"/>
        <v>【植物】杂草晒干后收集而成</v>
      </c>
      <c r="M58" s="136">
        <f t="shared" si="5"/>
        <v>2</v>
      </c>
      <c r="N58" s="10"/>
    </row>
    <row r="59" spans="1:14" x14ac:dyDescent="0.2">
      <c r="A59" s="1">
        <f t="shared" si="1"/>
        <v>50057</v>
      </c>
      <c r="B59" s="72">
        <v>57</v>
      </c>
      <c r="C59" s="71" t="s">
        <v>2591</v>
      </c>
      <c r="D59" s="71" t="s">
        <v>2707</v>
      </c>
      <c r="E59" s="72" t="s">
        <v>2897</v>
      </c>
      <c r="F59" s="71" t="s">
        <v>3051</v>
      </c>
      <c r="G59" s="72">
        <v>2</v>
      </c>
      <c r="H59" s="72">
        <f t="shared" si="2"/>
        <v>2</v>
      </c>
      <c r="I59" s="72">
        <f t="shared" si="8"/>
        <v>129</v>
      </c>
      <c r="J59" s="72">
        <f t="shared" si="3"/>
        <v>6</v>
      </c>
      <c r="K59" s="71" t="s">
        <v>3095</v>
      </c>
      <c r="L59" s="72" t="str">
        <f t="shared" si="4"/>
        <v>【植物】树海里特殊植物生长的具有弹力的茎</v>
      </c>
      <c r="M59" s="136">
        <f t="shared" si="5"/>
        <v>2</v>
      </c>
      <c r="N59" s="10"/>
    </row>
    <row r="60" spans="1:14" x14ac:dyDescent="0.2">
      <c r="A60" s="1">
        <f t="shared" si="1"/>
        <v>50058</v>
      </c>
      <c r="B60" s="72">
        <v>58</v>
      </c>
      <c r="C60" s="71" t="s">
        <v>2592</v>
      </c>
      <c r="D60" s="71" t="s">
        <v>2708</v>
      </c>
      <c r="E60" s="72" t="s">
        <v>1764</v>
      </c>
      <c r="F60" s="71" t="s">
        <v>3051</v>
      </c>
      <c r="G60" s="72">
        <v>4</v>
      </c>
      <c r="H60" s="72">
        <f t="shared" si="2"/>
        <v>3</v>
      </c>
      <c r="I60" s="72">
        <f t="shared" si="8"/>
        <v>55</v>
      </c>
      <c r="J60" s="72">
        <f t="shared" si="3"/>
        <v>24</v>
      </c>
      <c r="K60" s="71" t="s">
        <v>3095</v>
      </c>
      <c r="L60" s="72" t="str">
        <f t="shared" si="4"/>
        <v>【植物】随着时间而改变颜色的草</v>
      </c>
      <c r="M60" s="136">
        <f t="shared" si="5"/>
        <v>2</v>
      </c>
      <c r="N60" s="10"/>
    </row>
    <row r="61" spans="1:14" x14ac:dyDescent="0.2">
      <c r="A61" s="1">
        <f t="shared" si="1"/>
        <v>50059</v>
      </c>
      <c r="B61" s="72">
        <v>59</v>
      </c>
      <c r="C61" s="71" t="s">
        <v>2593</v>
      </c>
      <c r="D61" s="71" t="s">
        <v>2709</v>
      </c>
      <c r="E61" s="72" t="s">
        <v>2898</v>
      </c>
      <c r="F61" s="71" t="s">
        <v>3051</v>
      </c>
      <c r="G61" s="72">
        <v>7</v>
      </c>
      <c r="H61" s="72">
        <f t="shared" si="2"/>
        <v>4</v>
      </c>
      <c r="I61" s="72">
        <f t="shared" si="8"/>
        <v>5</v>
      </c>
      <c r="J61" s="72">
        <f t="shared" si="3"/>
        <v>73.5</v>
      </c>
      <c r="K61" s="71" t="s">
        <v>3095</v>
      </c>
      <c r="L61" s="72" t="str">
        <f t="shared" si="4"/>
        <v>【植物】突变而生的具有七彩颜色的草</v>
      </c>
      <c r="M61" s="136">
        <f t="shared" si="5"/>
        <v>2</v>
      </c>
      <c r="N61" s="10"/>
    </row>
    <row r="62" spans="1:14" x14ac:dyDescent="0.2">
      <c r="A62" s="1">
        <f t="shared" si="1"/>
        <v>50060</v>
      </c>
      <c r="B62" s="72">
        <v>60</v>
      </c>
      <c r="C62" s="71" t="s">
        <v>2594</v>
      </c>
      <c r="D62" s="71" t="s">
        <v>2710</v>
      </c>
      <c r="E62" s="72" t="s">
        <v>2899</v>
      </c>
      <c r="F62" s="71" t="s">
        <v>3082</v>
      </c>
      <c r="G62" s="72">
        <v>5</v>
      </c>
      <c r="H62" s="72">
        <f t="shared" si="2"/>
        <v>3</v>
      </c>
      <c r="I62" s="72">
        <f t="shared" si="8"/>
        <v>32</v>
      </c>
      <c r="J62" s="72">
        <f t="shared" si="3"/>
        <v>37.5</v>
      </c>
      <c r="K62" s="71" t="s">
        <v>3095</v>
      </c>
      <c r="L62" s="72" t="str">
        <f t="shared" si="4"/>
        <v>【植物】黑色的花朵生长在阴暗处</v>
      </c>
      <c r="M62" s="136">
        <f t="shared" si="5"/>
        <v>2</v>
      </c>
      <c r="N62" s="10"/>
    </row>
    <row r="63" spans="1:14" x14ac:dyDescent="0.2">
      <c r="A63" s="1">
        <f t="shared" si="1"/>
        <v>50061</v>
      </c>
      <c r="B63" s="72">
        <v>61</v>
      </c>
      <c r="C63" s="71" t="s">
        <v>2595</v>
      </c>
      <c r="D63" s="71" t="s">
        <v>2712</v>
      </c>
      <c r="E63" s="72" t="s">
        <v>2900</v>
      </c>
      <c r="F63" s="71" t="s">
        <v>3051</v>
      </c>
      <c r="G63" s="72">
        <v>5</v>
      </c>
      <c r="H63" s="72">
        <f t="shared" si="2"/>
        <v>3</v>
      </c>
      <c r="I63" s="72">
        <f t="shared" si="8"/>
        <v>32</v>
      </c>
      <c r="J63" s="72">
        <f t="shared" si="3"/>
        <v>37.5</v>
      </c>
      <c r="K63" s="71" t="s">
        <v>3095</v>
      </c>
      <c r="L63" s="72" t="str">
        <f t="shared" si="4"/>
        <v>【植物】会闪光突然吓你一跳</v>
      </c>
      <c r="M63" s="136">
        <f t="shared" si="5"/>
        <v>2</v>
      </c>
      <c r="N63" s="10"/>
    </row>
    <row r="64" spans="1:14" x14ac:dyDescent="0.2">
      <c r="A64" s="1">
        <f t="shared" si="1"/>
        <v>50062</v>
      </c>
      <c r="B64" s="72">
        <v>62</v>
      </c>
      <c r="C64" s="71" t="s">
        <v>2596</v>
      </c>
      <c r="D64" s="71" t="s">
        <v>2711</v>
      </c>
      <c r="E64" s="72" t="s">
        <v>2901</v>
      </c>
      <c r="F64" s="71" t="s">
        <v>3051</v>
      </c>
      <c r="G64" s="72">
        <v>5</v>
      </c>
      <c r="H64" s="72">
        <f t="shared" si="2"/>
        <v>3</v>
      </c>
      <c r="I64" s="72">
        <f t="shared" si="8"/>
        <v>32</v>
      </c>
      <c r="J64" s="72">
        <f t="shared" si="3"/>
        <v>37.5</v>
      </c>
      <c r="K64" s="71" t="s">
        <v>3095</v>
      </c>
      <c r="L64" s="72" t="str">
        <f t="shared" si="4"/>
        <v>【植物】向着太阳生长的花朵</v>
      </c>
      <c r="M64" s="136">
        <f t="shared" si="5"/>
        <v>2</v>
      </c>
      <c r="N64" s="10"/>
    </row>
    <row r="65" spans="1:14" x14ac:dyDescent="0.2">
      <c r="A65" s="1">
        <f t="shared" si="1"/>
        <v>50063</v>
      </c>
      <c r="B65" s="72">
        <v>63</v>
      </c>
      <c r="C65" s="71" t="s">
        <v>2597</v>
      </c>
      <c r="D65" s="71" t="s">
        <v>2713</v>
      </c>
      <c r="E65" s="72" t="s">
        <v>2902</v>
      </c>
      <c r="F65" s="71" t="s">
        <v>3057</v>
      </c>
      <c r="G65" s="72">
        <v>2</v>
      </c>
      <c r="H65" s="72">
        <f t="shared" si="2"/>
        <v>2</v>
      </c>
      <c r="I65" s="72">
        <f t="shared" si="8"/>
        <v>129</v>
      </c>
      <c r="J65" s="72">
        <f t="shared" si="3"/>
        <v>6</v>
      </c>
      <c r="K65" s="71" t="s">
        <v>3095</v>
      </c>
      <c r="L65" s="72" t="str">
        <f t="shared" si="4"/>
        <v>【植物】灵木的根生长到地表采集到的根</v>
      </c>
      <c r="M65" s="136">
        <f t="shared" si="5"/>
        <v>2</v>
      </c>
      <c r="N65" s="10"/>
    </row>
    <row r="66" spans="1:14" x14ac:dyDescent="0.2">
      <c r="A66" s="1">
        <f t="shared" si="1"/>
        <v>50064</v>
      </c>
      <c r="B66" s="72">
        <v>64</v>
      </c>
      <c r="C66" s="71" t="s">
        <v>2598</v>
      </c>
      <c r="D66" s="71" t="s">
        <v>2714</v>
      </c>
      <c r="E66" s="72" t="s">
        <v>2903</v>
      </c>
      <c r="F66" s="71" t="s">
        <v>3057</v>
      </c>
      <c r="G66" s="72">
        <v>2</v>
      </c>
      <c r="H66" s="72">
        <f t="shared" si="2"/>
        <v>2</v>
      </c>
      <c r="I66" s="72">
        <f t="shared" si="8"/>
        <v>129</v>
      </c>
      <c r="J66" s="72">
        <f t="shared" si="3"/>
        <v>6</v>
      </c>
      <c r="K66" s="71" t="s">
        <v>3095</v>
      </c>
      <c r="L66" s="72" t="str">
        <f t="shared" si="4"/>
        <v>【植物】爬到灵木的枝干上采集的树枝</v>
      </c>
      <c r="M66" s="136">
        <f t="shared" si="5"/>
        <v>2</v>
      </c>
      <c r="N66" s="10"/>
    </row>
    <row r="67" spans="1:14" x14ac:dyDescent="0.2">
      <c r="A67" s="1">
        <f t="shared" si="1"/>
        <v>50065</v>
      </c>
      <c r="B67" s="72">
        <v>65</v>
      </c>
      <c r="C67" s="71" t="s">
        <v>2599</v>
      </c>
      <c r="D67" s="71" t="s">
        <v>2715</v>
      </c>
      <c r="E67" s="72" t="s">
        <v>2897</v>
      </c>
      <c r="F67" s="71" t="s">
        <v>3057</v>
      </c>
      <c r="G67" s="72">
        <v>2</v>
      </c>
      <c r="H67" s="72">
        <f t="shared" si="2"/>
        <v>2</v>
      </c>
      <c r="I67" s="72">
        <f t="shared" ref="I67:I98" si="9">VLOOKUP(G67,per,2,FALSE)</f>
        <v>129</v>
      </c>
      <c r="J67" s="72">
        <f t="shared" si="3"/>
        <v>6</v>
      </c>
      <c r="K67" s="71" t="s">
        <v>3095</v>
      </c>
      <c r="L67" s="72" t="str">
        <f t="shared" si="4"/>
        <v>【植物】奇怪的树奇怪的茎</v>
      </c>
      <c r="M67" s="136">
        <f t="shared" si="5"/>
        <v>2</v>
      </c>
      <c r="N67" s="10"/>
    </row>
    <row r="68" spans="1:14" x14ac:dyDescent="0.2">
      <c r="A68" s="1">
        <f t="shared" ref="A68:A131" si="10">50000+B68</f>
        <v>50066</v>
      </c>
      <c r="B68" s="72">
        <v>66</v>
      </c>
      <c r="C68" s="71" t="s">
        <v>2600</v>
      </c>
      <c r="D68" s="71" t="s">
        <v>2716</v>
      </c>
      <c r="E68" s="72" t="s">
        <v>1760</v>
      </c>
      <c r="F68" s="71" t="s">
        <v>3052</v>
      </c>
      <c r="G68" s="72">
        <v>3</v>
      </c>
      <c r="H68" s="72">
        <f t="shared" ref="H68:H131" si="11">IF(G68=1,1,IF(OR(G68=2,G68=3),2,IF(OR(G68=4,G68=5),3,IF(OR(G68=6,G68=7,G68=8),4))))</f>
        <v>2</v>
      </c>
      <c r="I68" s="72">
        <f t="shared" si="9"/>
        <v>88</v>
      </c>
      <c r="J68" s="72">
        <f t="shared" ref="J68:J131" si="12">G68^2*1.5</f>
        <v>13.5</v>
      </c>
      <c r="K68" s="71" t="s">
        <v>3095</v>
      </c>
      <c r="L68" s="72" t="str">
        <f t="shared" ref="L68:L131" si="13">"【"&amp;K68&amp;"】"&amp;D68</f>
        <v>【植物】森林内生长的赤色蘑菇</v>
      </c>
      <c r="M68" s="136">
        <f t="shared" ref="M68:M131" si="14">IF(K68="矿物",1,IF(K68="植物",2,IF(K68="器官",3,4)))</f>
        <v>2</v>
      </c>
      <c r="N68" s="10"/>
    </row>
    <row r="69" spans="1:14" x14ac:dyDescent="0.2">
      <c r="A69" s="1">
        <f t="shared" si="10"/>
        <v>50067</v>
      </c>
      <c r="B69" s="72">
        <v>67</v>
      </c>
      <c r="C69" s="71" t="s">
        <v>2601</v>
      </c>
      <c r="D69" s="71" t="s">
        <v>2717</v>
      </c>
      <c r="E69" s="72" t="s">
        <v>1761</v>
      </c>
      <c r="F69" s="71" t="s">
        <v>3051</v>
      </c>
      <c r="G69" s="72">
        <v>3</v>
      </c>
      <c r="H69" s="72">
        <f t="shared" si="11"/>
        <v>2</v>
      </c>
      <c r="I69" s="72">
        <f t="shared" si="9"/>
        <v>88</v>
      </c>
      <c r="J69" s="72">
        <f t="shared" si="12"/>
        <v>13.5</v>
      </c>
      <c r="K69" s="71" t="s">
        <v>3095</v>
      </c>
      <c r="L69" s="72" t="str">
        <f t="shared" si="13"/>
        <v>【植物】森林内生长的青色蘑菇</v>
      </c>
      <c r="M69" s="136">
        <f t="shared" si="14"/>
        <v>2</v>
      </c>
      <c r="N69" s="10"/>
    </row>
    <row r="70" spans="1:14" x14ac:dyDescent="0.2">
      <c r="A70" s="1">
        <f t="shared" si="10"/>
        <v>50068</v>
      </c>
      <c r="B70" s="72">
        <v>68</v>
      </c>
      <c r="C70" s="71" t="s">
        <v>2602</v>
      </c>
      <c r="D70" s="71" t="s">
        <v>2718</v>
      </c>
      <c r="E70" s="72" t="s">
        <v>1763</v>
      </c>
      <c r="F70" s="71" t="s">
        <v>3033</v>
      </c>
      <c r="G70" s="72">
        <v>5</v>
      </c>
      <c r="H70" s="72">
        <f t="shared" si="11"/>
        <v>3</v>
      </c>
      <c r="I70" s="72">
        <f t="shared" si="9"/>
        <v>32</v>
      </c>
      <c r="J70" s="72">
        <f t="shared" si="12"/>
        <v>37.5</v>
      </c>
      <c r="K70" s="71" t="s">
        <v>3095</v>
      </c>
      <c r="L70" s="72" t="str">
        <f t="shared" si="13"/>
        <v>【植物】特别稀有的七彩蘑菇</v>
      </c>
      <c r="M70" s="136">
        <f t="shared" si="14"/>
        <v>2</v>
      </c>
      <c r="N70" s="10"/>
    </row>
    <row r="71" spans="1:14" x14ac:dyDescent="0.2">
      <c r="A71" s="1">
        <f t="shared" si="10"/>
        <v>50069</v>
      </c>
      <c r="B71" s="72">
        <v>69</v>
      </c>
      <c r="C71" s="71" t="s">
        <v>2603</v>
      </c>
      <c r="D71" s="71" t="s">
        <v>2719</v>
      </c>
      <c r="E71" s="72" t="s">
        <v>2904</v>
      </c>
      <c r="F71" s="71" t="s">
        <v>3050</v>
      </c>
      <c r="G71" s="72">
        <v>1</v>
      </c>
      <c r="H71" s="72">
        <f t="shared" si="11"/>
        <v>1</v>
      </c>
      <c r="I71" s="72">
        <f t="shared" si="9"/>
        <v>181</v>
      </c>
      <c r="J71" s="72">
        <f t="shared" si="12"/>
        <v>1.5</v>
      </c>
      <c r="K71" s="71" t="s">
        <v>3095</v>
      </c>
      <c r="L71" s="72" t="str">
        <f t="shared" si="13"/>
        <v>【植物】熟透的果子掉在地上收集而来</v>
      </c>
      <c r="M71" s="136">
        <f t="shared" si="14"/>
        <v>2</v>
      </c>
      <c r="N71" s="10"/>
    </row>
    <row r="72" spans="1:14" x14ac:dyDescent="0.2">
      <c r="A72" s="1">
        <f t="shared" si="10"/>
        <v>50070</v>
      </c>
      <c r="B72" s="72">
        <v>70</v>
      </c>
      <c r="C72" s="71" t="s">
        <v>2604</v>
      </c>
      <c r="D72" s="71" t="s">
        <v>2720</v>
      </c>
      <c r="E72" s="72" t="s">
        <v>2905</v>
      </c>
      <c r="F72" s="71" t="s">
        <v>3057</v>
      </c>
      <c r="G72" s="72">
        <v>2</v>
      </c>
      <c r="H72" s="72">
        <f t="shared" si="11"/>
        <v>2</v>
      </c>
      <c r="I72" s="72">
        <f t="shared" si="9"/>
        <v>129</v>
      </c>
      <c r="J72" s="72">
        <f t="shared" si="12"/>
        <v>6</v>
      </c>
      <c r="K72" s="71" t="s">
        <v>3095</v>
      </c>
      <c r="L72" s="72" t="str">
        <f t="shared" si="13"/>
        <v>【植物】味道鲜美长相良好的南瓜</v>
      </c>
      <c r="M72" s="136">
        <f t="shared" si="14"/>
        <v>2</v>
      </c>
      <c r="N72" s="10"/>
    </row>
    <row r="73" spans="1:14" x14ac:dyDescent="0.2">
      <c r="A73" s="1">
        <f t="shared" si="10"/>
        <v>50071</v>
      </c>
      <c r="B73" s="72">
        <v>71</v>
      </c>
      <c r="C73" s="71" t="s">
        <v>2605</v>
      </c>
      <c r="D73" s="71" t="s">
        <v>2721</v>
      </c>
      <c r="E73" s="72" t="s">
        <v>2906</v>
      </c>
      <c r="F73" s="71" t="s">
        <v>3037</v>
      </c>
      <c r="G73" s="72">
        <v>8</v>
      </c>
      <c r="H73" s="72">
        <f t="shared" si="11"/>
        <v>4</v>
      </c>
      <c r="I73" s="72">
        <f t="shared" si="9"/>
        <v>1</v>
      </c>
      <c r="J73" s="72">
        <f t="shared" si="12"/>
        <v>96</v>
      </c>
      <c r="K73" s="71" t="s">
        <v>3095</v>
      </c>
      <c r="L73" s="72" t="str">
        <f t="shared" si="13"/>
        <v>【植物】具有特殊魔力的赤色丝带</v>
      </c>
      <c r="M73" s="136">
        <f t="shared" si="14"/>
        <v>2</v>
      </c>
      <c r="N73" s="10"/>
    </row>
    <row r="74" spans="1:14" x14ac:dyDescent="0.2">
      <c r="A74" s="1">
        <f t="shared" si="10"/>
        <v>50072</v>
      </c>
      <c r="B74" s="72">
        <v>72</v>
      </c>
      <c r="C74" s="71" t="s">
        <v>2606</v>
      </c>
      <c r="D74" s="71" t="s">
        <v>2722</v>
      </c>
      <c r="E74" s="72" t="s">
        <v>2907</v>
      </c>
      <c r="F74" s="71" t="s">
        <v>3038</v>
      </c>
      <c r="G74" s="72">
        <v>8</v>
      </c>
      <c r="H74" s="72">
        <f t="shared" si="11"/>
        <v>4</v>
      </c>
      <c r="I74" s="72">
        <f t="shared" si="9"/>
        <v>1</v>
      </c>
      <c r="J74" s="72">
        <f t="shared" si="12"/>
        <v>96</v>
      </c>
      <c r="K74" s="71" t="s">
        <v>3095</v>
      </c>
      <c r="L74" s="72" t="str">
        <f t="shared" si="13"/>
        <v>【植物】具有特殊魔力的青色丝带</v>
      </c>
      <c r="M74" s="136">
        <f t="shared" si="14"/>
        <v>2</v>
      </c>
      <c r="N74" s="10"/>
    </row>
    <row r="75" spans="1:14" x14ac:dyDescent="0.2">
      <c r="A75" s="1">
        <f t="shared" si="10"/>
        <v>50073</v>
      </c>
      <c r="B75" s="72">
        <v>73</v>
      </c>
      <c r="C75" s="71" t="s">
        <v>2607</v>
      </c>
      <c r="D75" s="71" t="s">
        <v>2723</v>
      </c>
      <c r="E75" s="72" t="s">
        <v>2908</v>
      </c>
      <c r="F75" s="71" t="s">
        <v>3039</v>
      </c>
      <c r="G75" s="72">
        <v>8</v>
      </c>
      <c r="H75" s="72">
        <f t="shared" si="11"/>
        <v>4</v>
      </c>
      <c r="I75" s="72">
        <f t="shared" si="9"/>
        <v>1</v>
      </c>
      <c r="J75" s="72">
        <f t="shared" si="12"/>
        <v>96</v>
      </c>
      <c r="K75" s="71" t="s">
        <v>3095</v>
      </c>
      <c r="L75" s="72" t="str">
        <f t="shared" si="13"/>
        <v>【植物】具有特殊魔力的绿色丝带</v>
      </c>
      <c r="M75" s="136">
        <f t="shared" si="14"/>
        <v>2</v>
      </c>
      <c r="N75" s="10"/>
    </row>
    <row r="76" spans="1:14" x14ac:dyDescent="0.2">
      <c r="A76" s="1">
        <f t="shared" si="10"/>
        <v>50074</v>
      </c>
      <c r="B76" s="72">
        <v>74</v>
      </c>
      <c r="C76" s="71" t="s">
        <v>2608</v>
      </c>
      <c r="D76" s="71" t="s">
        <v>2724</v>
      </c>
      <c r="E76" s="72" t="s">
        <v>2909</v>
      </c>
      <c r="F76" s="71" t="s">
        <v>3040</v>
      </c>
      <c r="G76" s="72">
        <v>8</v>
      </c>
      <c r="H76" s="72">
        <f t="shared" si="11"/>
        <v>4</v>
      </c>
      <c r="I76" s="72">
        <f t="shared" si="9"/>
        <v>1</v>
      </c>
      <c r="J76" s="72">
        <f t="shared" si="12"/>
        <v>96</v>
      </c>
      <c r="K76" s="71" t="s">
        <v>3095</v>
      </c>
      <c r="L76" s="72" t="str">
        <f t="shared" si="13"/>
        <v>【植物】具有特殊魔力的茶色丝带</v>
      </c>
      <c r="M76" s="136">
        <f t="shared" si="14"/>
        <v>2</v>
      </c>
      <c r="N76" s="10"/>
    </row>
    <row r="77" spans="1:14" x14ac:dyDescent="0.2">
      <c r="A77" s="1">
        <f t="shared" si="10"/>
        <v>50075</v>
      </c>
      <c r="B77" s="72">
        <v>75</v>
      </c>
      <c r="C77" s="71" t="s">
        <v>2609</v>
      </c>
      <c r="D77" s="71" t="s">
        <v>2725</v>
      </c>
      <c r="E77" s="72" t="s">
        <v>2910</v>
      </c>
      <c r="F77" s="71" t="s">
        <v>3041</v>
      </c>
      <c r="G77" s="72">
        <v>8</v>
      </c>
      <c r="H77" s="72">
        <f t="shared" si="11"/>
        <v>4</v>
      </c>
      <c r="I77" s="72">
        <f t="shared" si="9"/>
        <v>1</v>
      </c>
      <c r="J77" s="72">
        <f t="shared" si="12"/>
        <v>96</v>
      </c>
      <c r="K77" s="71" t="s">
        <v>3095</v>
      </c>
      <c r="L77" s="72" t="str">
        <f t="shared" si="13"/>
        <v>【植物】具有特殊魔力的白色丝带</v>
      </c>
      <c r="M77" s="136">
        <f t="shared" si="14"/>
        <v>2</v>
      </c>
      <c r="N77" s="10"/>
    </row>
    <row r="78" spans="1:14" x14ac:dyDescent="0.2">
      <c r="A78" s="1">
        <f t="shared" si="10"/>
        <v>50076</v>
      </c>
      <c r="B78" s="72">
        <v>76</v>
      </c>
      <c r="C78" s="71" t="s">
        <v>2610</v>
      </c>
      <c r="D78" s="71" t="s">
        <v>2726</v>
      </c>
      <c r="E78" s="72" t="s">
        <v>2911</v>
      </c>
      <c r="F78" s="71" t="s">
        <v>3042</v>
      </c>
      <c r="G78" s="72">
        <v>8</v>
      </c>
      <c r="H78" s="72">
        <f t="shared" si="11"/>
        <v>4</v>
      </c>
      <c r="I78" s="72">
        <f t="shared" si="9"/>
        <v>1</v>
      </c>
      <c r="J78" s="72">
        <f t="shared" si="12"/>
        <v>96</v>
      </c>
      <c r="K78" s="71" t="s">
        <v>3095</v>
      </c>
      <c r="L78" s="72" t="str">
        <f t="shared" si="13"/>
        <v>【植物】具有特殊魔力的黑色丝带</v>
      </c>
      <c r="M78" s="136">
        <f t="shared" si="14"/>
        <v>2</v>
      </c>
      <c r="N78" s="10"/>
    </row>
    <row r="79" spans="1:14" x14ac:dyDescent="0.2">
      <c r="A79" s="1">
        <f t="shared" si="10"/>
        <v>50077</v>
      </c>
      <c r="B79" s="72">
        <v>77</v>
      </c>
      <c r="C79" s="71" t="s">
        <v>2611</v>
      </c>
      <c r="D79" s="71" t="s">
        <v>2727</v>
      </c>
      <c r="E79" s="72" t="s">
        <v>2912</v>
      </c>
      <c r="F79" s="71" t="s">
        <v>3043</v>
      </c>
      <c r="G79" s="72">
        <v>8</v>
      </c>
      <c r="H79" s="72">
        <f t="shared" si="11"/>
        <v>4</v>
      </c>
      <c r="I79" s="72">
        <f t="shared" si="9"/>
        <v>1</v>
      </c>
      <c r="J79" s="72">
        <f t="shared" si="12"/>
        <v>96</v>
      </c>
      <c r="K79" s="71" t="s">
        <v>3095</v>
      </c>
      <c r="L79" s="72" t="str">
        <f t="shared" si="13"/>
        <v>【植物】具有特殊魔力的七彩丝带</v>
      </c>
      <c r="M79" s="136">
        <f t="shared" si="14"/>
        <v>2</v>
      </c>
      <c r="N79" s="10"/>
    </row>
    <row r="80" spans="1:14" x14ac:dyDescent="0.2">
      <c r="A80" s="1">
        <f t="shared" si="10"/>
        <v>50078</v>
      </c>
      <c r="B80" s="72">
        <v>78</v>
      </c>
      <c r="C80" s="71" t="s">
        <v>2612</v>
      </c>
      <c r="D80" s="71" t="s">
        <v>2728</v>
      </c>
      <c r="E80" s="72" t="s">
        <v>2913</v>
      </c>
      <c r="F80" s="71" t="s">
        <v>3057</v>
      </c>
      <c r="G80" s="72">
        <v>2</v>
      </c>
      <c r="H80" s="72">
        <f t="shared" si="11"/>
        <v>2</v>
      </c>
      <c r="I80" s="72">
        <f t="shared" si="9"/>
        <v>129</v>
      </c>
      <c r="J80" s="72">
        <f t="shared" si="12"/>
        <v>6</v>
      </c>
      <c r="K80" s="71" t="s">
        <v>3094</v>
      </c>
      <c r="L80" s="72" t="str">
        <f t="shared" si="13"/>
        <v>【器官】泥土中腐败的野兽骨头</v>
      </c>
      <c r="M80" s="136">
        <f t="shared" si="14"/>
        <v>3</v>
      </c>
      <c r="N80" s="10"/>
    </row>
    <row r="81" spans="1:14" x14ac:dyDescent="0.2">
      <c r="A81" s="1">
        <f t="shared" si="10"/>
        <v>50079</v>
      </c>
      <c r="B81" s="72">
        <v>79</v>
      </c>
      <c r="C81" s="71" t="s">
        <v>2613</v>
      </c>
      <c r="D81" s="71" t="s">
        <v>2729</v>
      </c>
      <c r="E81" s="72" t="s">
        <v>2914</v>
      </c>
      <c r="F81" s="71" t="s">
        <v>3057</v>
      </c>
      <c r="G81" s="72">
        <v>2</v>
      </c>
      <c r="H81" s="72">
        <f t="shared" si="11"/>
        <v>2</v>
      </c>
      <c r="I81" s="72">
        <f t="shared" si="9"/>
        <v>129</v>
      </c>
      <c r="J81" s="72">
        <f t="shared" si="12"/>
        <v>6</v>
      </c>
      <c r="K81" s="71" t="s">
        <v>3094</v>
      </c>
      <c r="L81" s="72" t="str">
        <f t="shared" si="13"/>
        <v>【器官】绮丽外形的骨头残骸</v>
      </c>
      <c r="M81" s="136">
        <f t="shared" si="14"/>
        <v>3</v>
      </c>
      <c r="N81" s="10"/>
    </row>
    <row r="82" spans="1:14" x14ac:dyDescent="0.2">
      <c r="A82" s="1">
        <f t="shared" si="10"/>
        <v>50080</v>
      </c>
      <c r="B82" s="72">
        <v>80</v>
      </c>
      <c r="C82" s="71" t="s">
        <v>2624</v>
      </c>
      <c r="D82" s="71" t="s">
        <v>2730</v>
      </c>
      <c r="E82" s="72" t="s">
        <v>2915</v>
      </c>
      <c r="F82" s="71" t="s">
        <v>3045</v>
      </c>
      <c r="G82" s="72">
        <v>5</v>
      </c>
      <c r="H82" s="72">
        <f t="shared" si="11"/>
        <v>3</v>
      </c>
      <c r="I82" s="72">
        <f t="shared" si="9"/>
        <v>32</v>
      </c>
      <c r="J82" s="72">
        <f t="shared" si="12"/>
        <v>37.5</v>
      </c>
      <c r="K82" s="71" t="s">
        <v>3094</v>
      </c>
      <c r="L82" s="72" t="str">
        <f t="shared" si="13"/>
        <v>【器官】埋于地下的地兽骨头</v>
      </c>
      <c r="M82" s="136">
        <f t="shared" si="14"/>
        <v>3</v>
      </c>
      <c r="N82" s="10"/>
    </row>
    <row r="83" spans="1:14" x14ac:dyDescent="0.2">
      <c r="A83" s="1">
        <f t="shared" si="10"/>
        <v>50081</v>
      </c>
      <c r="B83" s="72">
        <v>81</v>
      </c>
      <c r="C83" s="71" t="s">
        <v>2625</v>
      </c>
      <c r="D83" s="71" t="s">
        <v>2731</v>
      </c>
      <c r="E83" s="72" t="s">
        <v>2916</v>
      </c>
      <c r="F83" s="71" t="s">
        <v>3046</v>
      </c>
      <c r="G83" s="72">
        <v>5</v>
      </c>
      <c r="H83" s="72">
        <f t="shared" si="11"/>
        <v>3</v>
      </c>
      <c r="I83" s="72">
        <f t="shared" si="9"/>
        <v>32</v>
      </c>
      <c r="J83" s="72">
        <f t="shared" si="12"/>
        <v>37.5</v>
      </c>
      <c r="K83" s="71" t="s">
        <v>3094</v>
      </c>
      <c r="L83" s="72" t="str">
        <f t="shared" si="13"/>
        <v>【器官】埋于地下的水兽骨头</v>
      </c>
      <c r="M83" s="136">
        <f t="shared" si="14"/>
        <v>3</v>
      </c>
      <c r="N83" s="10"/>
    </row>
    <row r="84" spans="1:14" x14ac:dyDescent="0.2">
      <c r="A84" s="1">
        <f t="shared" si="10"/>
        <v>50082</v>
      </c>
      <c r="B84" s="72">
        <v>82</v>
      </c>
      <c r="C84" s="71" t="s">
        <v>2626</v>
      </c>
      <c r="D84" s="71" t="s">
        <v>2732</v>
      </c>
      <c r="E84" s="72" t="s">
        <v>2917</v>
      </c>
      <c r="F84" s="71" t="s">
        <v>3047</v>
      </c>
      <c r="G84" s="72">
        <v>5</v>
      </c>
      <c r="H84" s="72">
        <f t="shared" si="11"/>
        <v>3</v>
      </c>
      <c r="I84" s="72">
        <f t="shared" si="9"/>
        <v>32</v>
      </c>
      <c r="J84" s="72">
        <f t="shared" si="12"/>
        <v>37.5</v>
      </c>
      <c r="K84" s="71" t="s">
        <v>3094</v>
      </c>
      <c r="L84" s="72" t="str">
        <f t="shared" si="13"/>
        <v>【器官】埋于地下的火兽骨头</v>
      </c>
      <c r="M84" s="136">
        <f t="shared" si="14"/>
        <v>3</v>
      </c>
      <c r="N84" s="10"/>
    </row>
    <row r="85" spans="1:14" x14ac:dyDescent="0.2">
      <c r="A85" s="1">
        <f t="shared" si="10"/>
        <v>50083</v>
      </c>
      <c r="B85" s="72">
        <v>83</v>
      </c>
      <c r="C85" s="71" t="s">
        <v>2627</v>
      </c>
      <c r="D85" s="71" t="s">
        <v>2733</v>
      </c>
      <c r="E85" s="72" t="s">
        <v>2918</v>
      </c>
      <c r="F85" s="71" t="s">
        <v>3048</v>
      </c>
      <c r="G85" s="72">
        <v>5</v>
      </c>
      <c r="H85" s="72">
        <f t="shared" si="11"/>
        <v>3</v>
      </c>
      <c r="I85" s="72">
        <f t="shared" si="9"/>
        <v>32</v>
      </c>
      <c r="J85" s="72">
        <f t="shared" si="12"/>
        <v>37.5</v>
      </c>
      <c r="K85" s="71" t="s">
        <v>3094</v>
      </c>
      <c r="L85" s="72" t="str">
        <f t="shared" si="13"/>
        <v>【器官】埋于地下的雷兽骨头</v>
      </c>
      <c r="M85" s="136">
        <f t="shared" si="14"/>
        <v>3</v>
      </c>
      <c r="N85" s="10"/>
    </row>
    <row r="86" spans="1:14" x14ac:dyDescent="0.2">
      <c r="A86" s="1">
        <f t="shared" si="10"/>
        <v>50084</v>
      </c>
      <c r="B86" s="72">
        <v>84</v>
      </c>
      <c r="C86" s="71" t="s">
        <v>2628</v>
      </c>
      <c r="D86" s="71" t="s">
        <v>2734</v>
      </c>
      <c r="E86" s="72" t="s">
        <v>2919</v>
      </c>
      <c r="F86" s="71" t="s">
        <v>3041</v>
      </c>
      <c r="G86" s="72">
        <v>5</v>
      </c>
      <c r="H86" s="72">
        <f t="shared" si="11"/>
        <v>3</v>
      </c>
      <c r="I86" s="72">
        <f t="shared" si="9"/>
        <v>32</v>
      </c>
      <c r="J86" s="72">
        <f t="shared" si="12"/>
        <v>37.5</v>
      </c>
      <c r="K86" s="71" t="s">
        <v>3094</v>
      </c>
      <c r="L86" s="72" t="str">
        <f t="shared" si="13"/>
        <v>【器官】埋于地下的圣兽骨头</v>
      </c>
      <c r="M86" s="136">
        <f t="shared" si="14"/>
        <v>3</v>
      </c>
      <c r="N86" s="10"/>
    </row>
    <row r="87" spans="1:14" x14ac:dyDescent="0.2">
      <c r="A87" s="1">
        <f t="shared" si="10"/>
        <v>50085</v>
      </c>
      <c r="B87" s="72">
        <v>85</v>
      </c>
      <c r="C87" s="71" t="s">
        <v>2629</v>
      </c>
      <c r="D87" s="71" t="s">
        <v>2735</v>
      </c>
      <c r="E87" s="72" t="s">
        <v>2920</v>
      </c>
      <c r="F87" s="71" t="s">
        <v>3042</v>
      </c>
      <c r="G87" s="72">
        <v>5</v>
      </c>
      <c r="H87" s="72">
        <f t="shared" si="11"/>
        <v>3</v>
      </c>
      <c r="I87" s="72">
        <f t="shared" si="9"/>
        <v>32</v>
      </c>
      <c r="J87" s="72">
        <f t="shared" si="12"/>
        <v>37.5</v>
      </c>
      <c r="K87" s="71" t="s">
        <v>3094</v>
      </c>
      <c r="L87" s="72" t="str">
        <f t="shared" si="13"/>
        <v>【器官】埋于地下的暗兽骨头</v>
      </c>
      <c r="M87" s="136">
        <f t="shared" si="14"/>
        <v>3</v>
      </c>
      <c r="N87" s="10"/>
    </row>
    <row r="88" spans="1:14" x14ac:dyDescent="0.2">
      <c r="A88" s="1">
        <f t="shared" si="10"/>
        <v>50086</v>
      </c>
      <c r="B88" s="72">
        <v>86</v>
      </c>
      <c r="C88" s="71" t="s">
        <v>3044</v>
      </c>
      <c r="D88" s="71" t="s">
        <v>2736</v>
      </c>
      <c r="E88" s="72" t="s">
        <v>2913</v>
      </c>
      <c r="F88" s="71" t="s">
        <v>3043</v>
      </c>
      <c r="G88" s="72">
        <v>5</v>
      </c>
      <c r="H88" s="72">
        <f t="shared" si="11"/>
        <v>3</v>
      </c>
      <c r="I88" s="72">
        <f t="shared" si="9"/>
        <v>32</v>
      </c>
      <c r="J88" s="72">
        <f t="shared" si="12"/>
        <v>37.5</v>
      </c>
      <c r="K88" s="71" t="s">
        <v>3094</v>
      </c>
      <c r="L88" s="72" t="str">
        <f t="shared" si="13"/>
        <v>【器官】埋于地下的魔物骨头</v>
      </c>
      <c r="M88" s="136">
        <f t="shared" si="14"/>
        <v>3</v>
      </c>
      <c r="N88" s="10"/>
    </row>
    <row r="89" spans="1:14" x14ac:dyDescent="0.2">
      <c r="A89" s="1">
        <f t="shared" si="10"/>
        <v>50087</v>
      </c>
      <c r="B89" s="72">
        <v>87</v>
      </c>
      <c r="C89" s="71" t="s">
        <v>2614</v>
      </c>
      <c r="D89" s="71" t="s">
        <v>2737</v>
      </c>
      <c r="E89" s="72" t="s">
        <v>2922</v>
      </c>
      <c r="F89" s="71" t="s">
        <v>3057</v>
      </c>
      <c r="G89" s="72">
        <v>2</v>
      </c>
      <c r="H89" s="72">
        <f t="shared" si="11"/>
        <v>2</v>
      </c>
      <c r="I89" s="72">
        <f t="shared" si="9"/>
        <v>129</v>
      </c>
      <c r="J89" s="72">
        <f t="shared" si="12"/>
        <v>6</v>
      </c>
      <c r="K89" s="71" t="s">
        <v>3092</v>
      </c>
      <c r="L89" s="72" t="str">
        <f t="shared" si="13"/>
        <v>【矿物】外形奇特的石头</v>
      </c>
      <c r="M89" s="136">
        <f t="shared" si="14"/>
        <v>1</v>
      </c>
      <c r="N89" s="10"/>
    </row>
    <row r="90" spans="1:14" x14ac:dyDescent="0.2">
      <c r="A90" s="1">
        <f t="shared" si="10"/>
        <v>50088</v>
      </c>
      <c r="B90" s="72">
        <v>88</v>
      </c>
      <c r="C90" s="71" t="s">
        <v>2615</v>
      </c>
      <c r="D90" s="71" t="s">
        <v>2738</v>
      </c>
      <c r="E90" s="72" t="s">
        <v>2923</v>
      </c>
      <c r="F90" s="71" t="s">
        <v>3057</v>
      </c>
      <c r="G90" s="72">
        <v>2</v>
      </c>
      <c r="H90" s="72">
        <f t="shared" si="11"/>
        <v>2</v>
      </c>
      <c r="I90" s="72">
        <f t="shared" si="9"/>
        <v>129</v>
      </c>
      <c r="J90" s="72">
        <f t="shared" si="12"/>
        <v>6</v>
      </c>
      <c r="K90" s="71" t="s">
        <v>3092</v>
      </c>
      <c r="L90" s="72" t="str">
        <f t="shared" si="13"/>
        <v>【矿物】注入灵力的石头</v>
      </c>
      <c r="M90" s="136">
        <f t="shared" si="14"/>
        <v>1</v>
      </c>
      <c r="N90" s="10"/>
    </row>
    <row r="91" spans="1:14" x14ac:dyDescent="0.2">
      <c r="A91" s="1">
        <f t="shared" si="10"/>
        <v>50089</v>
      </c>
      <c r="B91" s="72">
        <v>89</v>
      </c>
      <c r="C91" s="71" t="s">
        <v>2616</v>
      </c>
      <c r="D91" s="71" t="s">
        <v>2739</v>
      </c>
      <c r="E91" s="72" t="s">
        <v>2924</v>
      </c>
      <c r="F91" s="71" t="s">
        <v>3057</v>
      </c>
      <c r="G91" s="72">
        <v>3</v>
      </c>
      <c r="H91" s="72">
        <f t="shared" si="11"/>
        <v>2</v>
      </c>
      <c r="I91" s="72">
        <f t="shared" si="9"/>
        <v>88</v>
      </c>
      <c r="J91" s="72">
        <f t="shared" si="12"/>
        <v>13.5</v>
      </c>
      <c r="K91" s="71" t="s">
        <v>3092</v>
      </c>
      <c r="L91" s="72" t="str">
        <f t="shared" si="13"/>
        <v>【矿物】注入魅灵力的石头</v>
      </c>
      <c r="M91" s="136">
        <f t="shared" si="14"/>
        <v>1</v>
      </c>
      <c r="N91" s="10"/>
    </row>
    <row r="92" spans="1:14" x14ac:dyDescent="0.2">
      <c r="A92" s="1">
        <f t="shared" si="10"/>
        <v>50090</v>
      </c>
      <c r="B92" s="72">
        <v>90</v>
      </c>
      <c r="C92" s="71" t="s">
        <v>2617</v>
      </c>
      <c r="D92" s="71" t="s">
        <v>2740</v>
      </c>
      <c r="E92" s="72" t="s">
        <v>2921</v>
      </c>
      <c r="F92" s="71" t="s">
        <v>3057</v>
      </c>
      <c r="G92" s="72">
        <v>2</v>
      </c>
      <c r="H92" s="72">
        <f t="shared" si="11"/>
        <v>2</v>
      </c>
      <c r="I92" s="72">
        <f t="shared" si="9"/>
        <v>129</v>
      </c>
      <c r="J92" s="72">
        <f t="shared" si="12"/>
        <v>6</v>
      </c>
      <c r="K92" s="71" t="s">
        <v>3094</v>
      </c>
      <c r="L92" s="72" t="str">
        <f t="shared" si="13"/>
        <v>【器官】水和空气凝结而成</v>
      </c>
      <c r="M92" s="136">
        <f t="shared" si="14"/>
        <v>3</v>
      </c>
      <c r="N92" s="10"/>
    </row>
    <row r="93" spans="1:14" x14ac:dyDescent="0.2">
      <c r="A93" s="1">
        <f t="shared" si="10"/>
        <v>50091</v>
      </c>
      <c r="B93" s="72">
        <v>91</v>
      </c>
      <c r="C93" s="71" t="s">
        <v>2618</v>
      </c>
      <c r="D93" s="71" t="s">
        <v>2741</v>
      </c>
      <c r="E93" s="72" t="s">
        <v>2925</v>
      </c>
      <c r="F93" s="71" t="s">
        <v>3057</v>
      </c>
      <c r="G93" s="72">
        <v>2</v>
      </c>
      <c r="H93" s="72">
        <f t="shared" si="11"/>
        <v>2</v>
      </c>
      <c r="I93" s="72">
        <f t="shared" si="9"/>
        <v>129</v>
      </c>
      <c r="J93" s="72">
        <f t="shared" si="12"/>
        <v>6</v>
      </c>
      <c r="K93" s="71" t="s">
        <v>3094</v>
      </c>
      <c r="L93" s="72" t="str">
        <f t="shared" si="13"/>
        <v>【器官】魔神留下的赤色液体</v>
      </c>
      <c r="M93" s="136">
        <f t="shared" si="14"/>
        <v>3</v>
      </c>
      <c r="N93" s="10"/>
    </row>
    <row r="94" spans="1:14" x14ac:dyDescent="0.2">
      <c r="A94" s="1">
        <f t="shared" si="10"/>
        <v>50092</v>
      </c>
      <c r="B94" s="72">
        <v>92</v>
      </c>
      <c r="C94" s="71" t="s">
        <v>2619</v>
      </c>
      <c r="D94" s="71" t="s">
        <v>2742</v>
      </c>
      <c r="E94" s="72" t="s">
        <v>2926</v>
      </c>
      <c r="F94" s="71" t="s">
        <v>3057</v>
      </c>
      <c r="G94" s="72">
        <v>2</v>
      </c>
      <c r="H94" s="72">
        <f t="shared" si="11"/>
        <v>2</v>
      </c>
      <c r="I94" s="72">
        <f t="shared" si="9"/>
        <v>129</v>
      </c>
      <c r="J94" s="72">
        <f t="shared" si="12"/>
        <v>6</v>
      </c>
      <c r="K94" s="71" t="s">
        <v>3094</v>
      </c>
      <c r="L94" s="72" t="str">
        <f t="shared" si="13"/>
        <v>【器官】魔神留下的青色液体</v>
      </c>
      <c r="M94" s="136">
        <f t="shared" si="14"/>
        <v>3</v>
      </c>
      <c r="N94" s="10"/>
    </row>
    <row r="95" spans="1:14" x14ac:dyDescent="0.2">
      <c r="A95" s="1">
        <f t="shared" si="10"/>
        <v>50093</v>
      </c>
      <c r="B95" s="72">
        <v>93</v>
      </c>
      <c r="C95" s="71" t="s">
        <v>2620</v>
      </c>
      <c r="D95" s="71" t="s">
        <v>2743</v>
      </c>
      <c r="E95" s="72" t="s">
        <v>2927</v>
      </c>
      <c r="F95" s="71" t="s">
        <v>3057</v>
      </c>
      <c r="G95" s="72">
        <v>2</v>
      </c>
      <c r="H95" s="72">
        <f t="shared" si="11"/>
        <v>2</v>
      </c>
      <c r="I95" s="72">
        <f t="shared" si="9"/>
        <v>129</v>
      </c>
      <c r="J95" s="72">
        <f t="shared" si="12"/>
        <v>6</v>
      </c>
      <c r="K95" s="71" t="s">
        <v>3094</v>
      </c>
      <c r="L95" s="72" t="str">
        <f t="shared" si="13"/>
        <v>【器官】魔神留下的黄色液体</v>
      </c>
      <c r="M95" s="136">
        <f t="shared" si="14"/>
        <v>3</v>
      </c>
      <c r="N95" s="10"/>
    </row>
    <row r="96" spans="1:14" x14ac:dyDescent="0.2">
      <c r="A96" s="1">
        <f t="shared" si="10"/>
        <v>50094</v>
      </c>
      <c r="B96" s="72">
        <v>94</v>
      </c>
      <c r="C96" s="71" t="s">
        <v>2621</v>
      </c>
      <c r="D96" s="71" t="s">
        <v>2744</v>
      </c>
      <c r="E96" s="72" t="s">
        <v>2928</v>
      </c>
      <c r="F96" s="71" t="s">
        <v>3057</v>
      </c>
      <c r="G96" s="72">
        <v>2</v>
      </c>
      <c r="H96" s="72">
        <f t="shared" si="11"/>
        <v>2</v>
      </c>
      <c r="I96" s="72">
        <f t="shared" si="9"/>
        <v>129</v>
      </c>
      <c r="J96" s="72">
        <f t="shared" si="12"/>
        <v>6</v>
      </c>
      <c r="K96" s="71" t="s">
        <v>3094</v>
      </c>
      <c r="L96" s="72" t="str">
        <f t="shared" si="13"/>
        <v>【器官】魔神留下的绿色液体</v>
      </c>
      <c r="M96" s="136">
        <f t="shared" si="14"/>
        <v>3</v>
      </c>
      <c r="N96" s="10"/>
    </row>
    <row r="97" spans="1:14" x14ac:dyDescent="0.2">
      <c r="A97" s="1">
        <f t="shared" si="10"/>
        <v>50095</v>
      </c>
      <c r="B97" s="72">
        <v>95</v>
      </c>
      <c r="C97" s="71" t="s">
        <v>2622</v>
      </c>
      <c r="D97" s="71" t="s">
        <v>2745</v>
      </c>
      <c r="E97" s="72" t="s">
        <v>2929</v>
      </c>
      <c r="F97" s="71" t="s">
        <v>3057</v>
      </c>
      <c r="G97" s="72">
        <v>2</v>
      </c>
      <c r="H97" s="72">
        <f t="shared" si="11"/>
        <v>2</v>
      </c>
      <c r="I97" s="72">
        <f t="shared" si="9"/>
        <v>129</v>
      </c>
      <c r="J97" s="72">
        <f t="shared" si="12"/>
        <v>6</v>
      </c>
      <c r="K97" s="71" t="s">
        <v>3094</v>
      </c>
      <c r="L97" s="72" t="str">
        <f t="shared" si="13"/>
        <v>【器官】魔神留下的紫色液体</v>
      </c>
      <c r="M97" s="136">
        <f t="shared" si="14"/>
        <v>3</v>
      </c>
      <c r="N97" s="10"/>
    </row>
    <row r="98" spans="1:14" x14ac:dyDescent="0.2">
      <c r="A98" s="1">
        <f t="shared" si="10"/>
        <v>50096</v>
      </c>
      <c r="B98" s="72">
        <v>96</v>
      </c>
      <c r="C98" s="71" t="s">
        <v>2623</v>
      </c>
      <c r="D98" s="71" t="s">
        <v>2746</v>
      </c>
      <c r="E98" s="72" t="s">
        <v>2930</v>
      </c>
      <c r="F98" s="71" t="s">
        <v>3057</v>
      </c>
      <c r="G98" s="72">
        <v>2</v>
      </c>
      <c r="H98" s="72">
        <f t="shared" si="11"/>
        <v>2</v>
      </c>
      <c r="I98" s="72">
        <f t="shared" si="9"/>
        <v>129</v>
      </c>
      <c r="J98" s="72">
        <f t="shared" si="12"/>
        <v>6</v>
      </c>
      <c r="K98" s="71" t="s">
        <v>3094</v>
      </c>
      <c r="L98" s="72" t="str">
        <f t="shared" si="13"/>
        <v>【器官】魔神留下的带有腐蚀性的液体</v>
      </c>
      <c r="M98" s="136">
        <f t="shared" si="14"/>
        <v>3</v>
      </c>
      <c r="N98" s="10"/>
    </row>
    <row r="99" spans="1:14" x14ac:dyDescent="0.2">
      <c r="A99" s="1">
        <f t="shared" si="10"/>
        <v>50097</v>
      </c>
      <c r="B99" s="72">
        <v>97</v>
      </c>
      <c r="C99" s="71" t="s">
        <v>2630</v>
      </c>
      <c r="D99" s="71" t="s">
        <v>2747</v>
      </c>
      <c r="E99" s="72" t="s">
        <v>2925</v>
      </c>
      <c r="F99" s="71" t="s">
        <v>3045</v>
      </c>
      <c r="G99" s="72">
        <v>3</v>
      </c>
      <c r="H99" s="72">
        <f t="shared" si="11"/>
        <v>2</v>
      </c>
      <c r="I99" s="72">
        <f t="shared" ref="I99:I130" si="15">VLOOKUP(G99,per,2,FALSE)</f>
        <v>88</v>
      </c>
      <c r="J99" s="72">
        <f t="shared" si="12"/>
        <v>13.5</v>
      </c>
      <c r="K99" s="71" t="s">
        <v>3094</v>
      </c>
      <c r="L99" s="72" t="str">
        <f t="shared" si="13"/>
        <v>【器官】地兽身上采集的血液</v>
      </c>
      <c r="M99" s="136">
        <f t="shared" si="14"/>
        <v>3</v>
      </c>
      <c r="N99" s="10"/>
    </row>
    <row r="100" spans="1:14" x14ac:dyDescent="0.2">
      <c r="A100" s="1">
        <f t="shared" si="10"/>
        <v>50098</v>
      </c>
      <c r="B100" s="72">
        <v>98</v>
      </c>
      <c r="C100" s="71" t="s">
        <v>2631</v>
      </c>
      <c r="D100" s="71" t="s">
        <v>2748</v>
      </c>
      <c r="E100" s="72" t="s">
        <v>2925</v>
      </c>
      <c r="F100" s="71" t="s">
        <v>3046</v>
      </c>
      <c r="G100" s="72">
        <v>3</v>
      </c>
      <c r="H100" s="72">
        <f t="shared" si="11"/>
        <v>2</v>
      </c>
      <c r="I100" s="72">
        <f t="shared" si="15"/>
        <v>88</v>
      </c>
      <c r="J100" s="72">
        <f t="shared" si="12"/>
        <v>13.5</v>
      </c>
      <c r="K100" s="71" t="s">
        <v>3094</v>
      </c>
      <c r="L100" s="72" t="str">
        <f t="shared" si="13"/>
        <v>【器官】水兽身上采集的血液</v>
      </c>
      <c r="M100" s="136">
        <f t="shared" si="14"/>
        <v>3</v>
      </c>
      <c r="N100" s="10"/>
    </row>
    <row r="101" spans="1:14" x14ac:dyDescent="0.2">
      <c r="A101" s="1">
        <f t="shared" si="10"/>
        <v>50099</v>
      </c>
      <c r="B101" s="72">
        <v>99</v>
      </c>
      <c r="C101" s="71" t="s">
        <v>2632</v>
      </c>
      <c r="D101" s="71" t="s">
        <v>2749</v>
      </c>
      <c r="E101" s="72" t="s">
        <v>2925</v>
      </c>
      <c r="F101" s="71" t="s">
        <v>3047</v>
      </c>
      <c r="G101" s="72">
        <v>3</v>
      </c>
      <c r="H101" s="72">
        <f t="shared" si="11"/>
        <v>2</v>
      </c>
      <c r="I101" s="72">
        <f t="shared" si="15"/>
        <v>88</v>
      </c>
      <c r="J101" s="72">
        <f t="shared" si="12"/>
        <v>13.5</v>
      </c>
      <c r="K101" s="71" t="s">
        <v>3094</v>
      </c>
      <c r="L101" s="72" t="str">
        <f t="shared" si="13"/>
        <v>【器官】火兽身上采集的血液</v>
      </c>
      <c r="M101" s="136">
        <f t="shared" si="14"/>
        <v>3</v>
      </c>
      <c r="N101" s="10"/>
    </row>
    <row r="102" spans="1:14" x14ac:dyDescent="0.2">
      <c r="A102" s="1">
        <f t="shared" si="10"/>
        <v>50100</v>
      </c>
      <c r="B102" s="72">
        <v>100</v>
      </c>
      <c r="C102" s="71" t="s">
        <v>2633</v>
      </c>
      <c r="D102" s="71" t="s">
        <v>2750</v>
      </c>
      <c r="E102" s="72" t="s">
        <v>2925</v>
      </c>
      <c r="F102" s="71" t="s">
        <v>3048</v>
      </c>
      <c r="G102" s="72">
        <v>3</v>
      </c>
      <c r="H102" s="72">
        <f t="shared" si="11"/>
        <v>2</v>
      </c>
      <c r="I102" s="72">
        <f t="shared" si="15"/>
        <v>88</v>
      </c>
      <c r="J102" s="72">
        <f t="shared" si="12"/>
        <v>13.5</v>
      </c>
      <c r="K102" s="71" t="s">
        <v>3094</v>
      </c>
      <c r="L102" s="72" t="str">
        <f t="shared" si="13"/>
        <v>【器官】雷兽身上采集的血液</v>
      </c>
      <c r="M102" s="136">
        <f t="shared" si="14"/>
        <v>3</v>
      </c>
      <c r="N102" s="10"/>
    </row>
    <row r="103" spans="1:14" x14ac:dyDescent="0.2">
      <c r="A103" s="1">
        <f t="shared" si="10"/>
        <v>50101</v>
      </c>
      <c r="B103" s="72">
        <v>101</v>
      </c>
      <c r="C103" s="71" t="s">
        <v>2634</v>
      </c>
      <c r="D103" s="71" t="s">
        <v>2751</v>
      </c>
      <c r="E103" s="72" t="s">
        <v>2925</v>
      </c>
      <c r="F103" s="71" t="s">
        <v>3041</v>
      </c>
      <c r="G103" s="72">
        <v>3</v>
      </c>
      <c r="H103" s="72">
        <f t="shared" si="11"/>
        <v>2</v>
      </c>
      <c r="I103" s="72">
        <f t="shared" si="15"/>
        <v>88</v>
      </c>
      <c r="J103" s="72">
        <f t="shared" si="12"/>
        <v>13.5</v>
      </c>
      <c r="K103" s="71" t="s">
        <v>3094</v>
      </c>
      <c r="L103" s="72" t="str">
        <f t="shared" si="13"/>
        <v>【器官】圣兽身上采集的血液</v>
      </c>
      <c r="M103" s="136">
        <f t="shared" si="14"/>
        <v>3</v>
      </c>
      <c r="N103" s="10"/>
    </row>
    <row r="104" spans="1:14" x14ac:dyDescent="0.2">
      <c r="A104" s="1">
        <f t="shared" si="10"/>
        <v>50102</v>
      </c>
      <c r="B104" s="72">
        <v>102</v>
      </c>
      <c r="C104" s="71" t="s">
        <v>2635</v>
      </c>
      <c r="D104" s="71" t="s">
        <v>2752</v>
      </c>
      <c r="E104" s="72" t="s">
        <v>2925</v>
      </c>
      <c r="F104" s="71" t="s">
        <v>3042</v>
      </c>
      <c r="G104" s="72">
        <v>3</v>
      </c>
      <c r="H104" s="72">
        <f t="shared" si="11"/>
        <v>2</v>
      </c>
      <c r="I104" s="72">
        <f t="shared" si="15"/>
        <v>88</v>
      </c>
      <c r="J104" s="72">
        <f t="shared" si="12"/>
        <v>13.5</v>
      </c>
      <c r="K104" s="71" t="s">
        <v>3094</v>
      </c>
      <c r="L104" s="72" t="str">
        <f t="shared" si="13"/>
        <v>【器官】暗兽身上采集的血液</v>
      </c>
      <c r="M104" s="136">
        <f t="shared" si="14"/>
        <v>3</v>
      </c>
      <c r="N104" s="10"/>
    </row>
    <row r="105" spans="1:14" x14ac:dyDescent="0.2">
      <c r="A105" s="1">
        <f t="shared" si="10"/>
        <v>50103</v>
      </c>
      <c r="B105" s="72">
        <v>103</v>
      </c>
      <c r="C105" s="71" t="s">
        <v>3049</v>
      </c>
      <c r="D105" s="71" t="s">
        <v>2753</v>
      </c>
      <c r="E105" s="72" t="s">
        <v>2932</v>
      </c>
      <c r="F105" s="71" t="s">
        <v>3043</v>
      </c>
      <c r="G105" s="72">
        <v>3</v>
      </c>
      <c r="H105" s="72">
        <f t="shared" si="11"/>
        <v>2</v>
      </c>
      <c r="I105" s="72">
        <f t="shared" si="15"/>
        <v>88</v>
      </c>
      <c r="J105" s="72">
        <f t="shared" si="12"/>
        <v>13.5</v>
      </c>
      <c r="K105" s="71" t="s">
        <v>3094</v>
      </c>
      <c r="L105" s="72" t="str">
        <f t="shared" si="13"/>
        <v>【器官】魔物身上采集的血液</v>
      </c>
      <c r="M105" s="136">
        <f t="shared" si="14"/>
        <v>3</v>
      </c>
      <c r="N105" s="10"/>
    </row>
    <row r="106" spans="1:14" x14ac:dyDescent="0.2">
      <c r="A106" s="1">
        <f t="shared" si="10"/>
        <v>50104</v>
      </c>
      <c r="B106" s="72">
        <v>104</v>
      </c>
      <c r="C106" s="71" t="s">
        <v>2636</v>
      </c>
      <c r="D106" s="71" t="s">
        <v>2754</v>
      </c>
      <c r="E106" s="72" t="s">
        <v>2933</v>
      </c>
      <c r="F106" s="71" t="s">
        <v>3057</v>
      </c>
      <c r="G106" s="72">
        <v>4</v>
      </c>
      <c r="H106" s="72">
        <f t="shared" si="11"/>
        <v>3</v>
      </c>
      <c r="I106" s="72">
        <f t="shared" si="15"/>
        <v>55</v>
      </c>
      <c r="J106" s="72">
        <f t="shared" si="12"/>
        <v>24</v>
      </c>
      <c r="K106" s="71" t="s">
        <v>3094</v>
      </c>
      <c r="L106" s="72" t="str">
        <f t="shared" si="13"/>
        <v>【器官】从蜥蜴身上剥下来的皮革</v>
      </c>
      <c r="M106" s="136">
        <f t="shared" si="14"/>
        <v>3</v>
      </c>
      <c r="N106" s="10"/>
    </row>
    <row r="107" spans="1:14" x14ac:dyDescent="0.2">
      <c r="A107" s="1">
        <f t="shared" si="10"/>
        <v>50105</v>
      </c>
      <c r="B107" s="72">
        <v>105</v>
      </c>
      <c r="C107" s="71" t="s">
        <v>2637</v>
      </c>
      <c r="D107" s="71" t="s">
        <v>2755</v>
      </c>
      <c r="E107" s="72" t="s">
        <v>2934</v>
      </c>
      <c r="F107" s="71" t="s">
        <v>3057</v>
      </c>
      <c r="G107" s="72">
        <v>4</v>
      </c>
      <c r="H107" s="72">
        <f t="shared" si="11"/>
        <v>3</v>
      </c>
      <c r="I107" s="72">
        <f t="shared" si="15"/>
        <v>55</v>
      </c>
      <c r="J107" s="72">
        <f t="shared" si="12"/>
        <v>24</v>
      </c>
      <c r="K107" s="71" t="s">
        <v>3094</v>
      </c>
      <c r="L107" s="72" t="str">
        <f t="shared" si="13"/>
        <v>【器官】从水兽身上剥下来的皮革</v>
      </c>
      <c r="M107" s="136">
        <f t="shared" si="14"/>
        <v>3</v>
      </c>
      <c r="N107" s="10"/>
    </row>
    <row r="108" spans="1:14" x14ac:dyDescent="0.2">
      <c r="A108" s="1">
        <f t="shared" si="10"/>
        <v>50106</v>
      </c>
      <c r="B108" s="72">
        <v>106</v>
      </c>
      <c r="C108" s="71" t="s">
        <v>2638</v>
      </c>
      <c r="D108" s="71" t="s">
        <v>2756</v>
      </c>
      <c r="E108" s="72" t="s">
        <v>2936</v>
      </c>
      <c r="F108" s="71" t="s">
        <v>3057</v>
      </c>
      <c r="G108" s="72">
        <v>4</v>
      </c>
      <c r="H108" s="72">
        <f t="shared" si="11"/>
        <v>3</v>
      </c>
      <c r="I108" s="72">
        <f t="shared" si="15"/>
        <v>55</v>
      </c>
      <c r="J108" s="72">
        <f t="shared" si="12"/>
        <v>24</v>
      </c>
      <c r="K108" s="71" t="s">
        <v>3094</v>
      </c>
      <c r="L108" s="72" t="str">
        <f t="shared" si="13"/>
        <v>【器官】从火兽身上剥下来的皮革</v>
      </c>
      <c r="M108" s="136">
        <f t="shared" si="14"/>
        <v>3</v>
      </c>
      <c r="N108" s="10"/>
    </row>
    <row r="109" spans="1:14" x14ac:dyDescent="0.2">
      <c r="A109" s="1">
        <f t="shared" si="10"/>
        <v>50107</v>
      </c>
      <c r="B109" s="72">
        <v>107</v>
      </c>
      <c r="C109" s="71" t="s">
        <v>2639</v>
      </c>
      <c r="D109" s="71" t="s">
        <v>2757</v>
      </c>
      <c r="E109" s="72" t="s">
        <v>2938</v>
      </c>
      <c r="F109" s="71" t="s">
        <v>3057</v>
      </c>
      <c r="G109" s="72">
        <v>4</v>
      </c>
      <c r="H109" s="72">
        <f t="shared" si="11"/>
        <v>3</v>
      </c>
      <c r="I109" s="72">
        <f t="shared" si="15"/>
        <v>55</v>
      </c>
      <c r="J109" s="72">
        <f t="shared" si="12"/>
        <v>24</v>
      </c>
      <c r="K109" s="71" t="s">
        <v>3094</v>
      </c>
      <c r="L109" s="72" t="str">
        <f t="shared" si="13"/>
        <v>【器官】从雷兽身上剥下来的皮革</v>
      </c>
      <c r="M109" s="136">
        <f t="shared" si="14"/>
        <v>3</v>
      </c>
      <c r="N109" s="10"/>
    </row>
    <row r="110" spans="1:14" x14ac:dyDescent="0.2">
      <c r="A110" s="1">
        <f t="shared" si="10"/>
        <v>50108</v>
      </c>
      <c r="B110" s="72">
        <v>108</v>
      </c>
      <c r="C110" s="71" t="s">
        <v>2640</v>
      </c>
      <c r="D110" s="71" t="s">
        <v>2758</v>
      </c>
      <c r="E110" s="72" t="s">
        <v>2933</v>
      </c>
      <c r="F110" s="71" t="s">
        <v>3057</v>
      </c>
      <c r="G110" s="72">
        <v>4</v>
      </c>
      <c r="H110" s="72">
        <f t="shared" si="11"/>
        <v>3</v>
      </c>
      <c r="I110" s="72">
        <f t="shared" si="15"/>
        <v>55</v>
      </c>
      <c r="J110" s="72">
        <f t="shared" si="12"/>
        <v>24</v>
      </c>
      <c r="K110" s="71" t="s">
        <v>3094</v>
      </c>
      <c r="L110" s="72" t="str">
        <f t="shared" si="13"/>
        <v>【器官】从珍惜的水鸟上剥下来的白色皮革</v>
      </c>
      <c r="M110" s="136">
        <f t="shared" si="14"/>
        <v>3</v>
      </c>
      <c r="N110" s="10"/>
    </row>
    <row r="111" spans="1:14" x14ac:dyDescent="0.2">
      <c r="A111" s="1">
        <f t="shared" si="10"/>
        <v>50109</v>
      </c>
      <c r="B111" s="72">
        <v>109</v>
      </c>
      <c r="C111" s="71" t="s">
        <v>2641</v>
      </c>
      <c r="D111" s="71" t="s">
        <v>2759</v>
      </c>
      <c r="E111" s="72" t="s">
        <v>2939</v>
      </c>
      <c r="F111" s="71" t="s">
        <v>3057</v>
      </c>
      <c r="G111" s="72">
        <v>7</v>
      </c>
      <c r="H111" s="72">
        <f t="shared" si="11"/>
        <v>4</v>
      </c>
      <c r="I111" s="72">
        <f t="shared" si="15"/>
        <v>5</v>
      </c>
      <c r="J111" s="72">
        <f t="shared" si="12"/>
        <v>73.5</v>
      </c>
      <c r="K111" s="71" t="s">
        <v>3094</v>
      </c>
      <c r="L111" s="72" t="str">
        <f t="shared" si="13"/>
        <v>【器官】水兽逃跑时留下的鳞片</v>
      </c>
      <c r="M111" s="136">
        <f t="shared" si="14"/>
        <v>3</v>
      </c>
      <c r="N111" s="10"/>
    </row>
    <row r="112" spans="1:14" x14ac:dyDescent="0.2">
      <c r="A112" s="1">
        <f t="shared" si="10"/>
        <v>50110</v>
      </c>
      <c r="B112" s="72">
        <v>110</v>
      </c>
      <c r="C112" s="71" t="s">
        <v>2642</v>
      </c>
      <c r="D112" s="71" t="s">
        <v>2760</v>
      </c>
      <c r="E112" s="72" t="s">
        <v>2932</v>
      </c>
      <c r="F112" s="71" t="s">
        <v>3057</v>
      </c>
      <c r="G112" s="72">
        <v>3</v>
      </c>
      <c r="H112" s="72">
        <f t="shared" si="11"/>
        <v>2</v>
      </c>
      <c r="I112" s="72">
        <f t="shared" si="15"/>
        <v>88</v>
      </c>
      <c r="J112" s="72">
        <f t="shared" si="12"/>
        <v>13.5</v>
      </c>
      <c r="K112" s="71" t="s">
        <v>3094</v>
      </c>
      <c r="L112" s="72" t="str">
        <f t="shared" si="13"/>
        <v>【器官】从人狼身上剥下来的毛皮</v>
      </c>
      <c r="M112" s="136">
        <f t="shared" si="14"/>
        <v>3</v>
      </c>
      <c r="N112" s="10"/>
    </row>
    <row r="113" spans="1:14" x14ac:dyDescent="0.2">
      <c r="A113" s="1">
        <f t="shared" si="10"/>
        <v>50111</v>
      </c>
      <c r="B113" s="72">
        <v>111</v>
      </c>
      <c r="C113" s="71" t="s">
        <v>2643</v>
      </c>
      <c r="D113" s="71" t="s">
        <v>2762</v>
      </c>
      <c r="E113" s="72" t="s">
        <v>2937</v>
      </c>
      <c r="F113" s="71" t="s">
        <v>3057</v>
      </c>
      <c r="G113" s="72">
        <v>3</v>
      </c>
      <c r="H113" s="72">
        <f t="shared" si="11"/>
        <v>2</v>
      </c>
      <c r="I113" s="72">
        <f t="shared" si="15"/>
        <v>88</v>
      </c>
      <c r="J113" s="72">
        <f t="shared" si="12"/>
        <v>13.5</v>
      </c>
      <c r="K113" s="71" t="s">
        <v>3094</v>
      </c>
      <c r="L113" s="72" t="str">
        <f t="shared" si="13"/>
        <v>【器官】巨人身上剥下的毛皮</v>
      </c>
      <c r="M113" s="136">
        <f t="shared" si="14"/>
        <v>3</v>
      </c>
      <c r="N113" s="10"/>
    </row>
    <row r="114" spans="1:14" x14ac:dyDescent="0.2">
      <c r="A114" s="1">
        <f t="shared" si="10"/>
        <v>50112</v>
      </c>
      <c r="B114" s="72">
        <v>112</v>
      </c>
      <c r="C114" s="71" t="s">
        <v>2644</v>
      </c>
      <c r="D114" s="71" t="s">
        <v>2763</v>
      </c>
      <c r="E114" s="72" t="s">
        <v>2935</v>
      </c>
      <c r="F114" s="71" t="s">
        <v>3057</v>
      </c>
      <c r="G114" s="72">
        <v>3</v>
      </c>
      <c r="H114" s="72">
        <f t="shared" si="11"/>
        <v>2</v>
      </c>
      <c r="I114" s="72">
        <f t="shared" si="15"/>
        <v>88</v>
      </c>
      <c r="J114" s="72">
        <f t="shared" si="12"/>
        <v>13.5</v>
      </c>
      <c r="K114" s="71" t="s">
        <v>3094</v>
      </c>
      <c r="L114" s="72" t="str">
        <f t="shared" si="13"/>
        <v>【器官】赤色巨人身上剥下的毛皮</v>
      </c>
      <c r="M114" s="136">
        <f t="shared" si="14"/>
        <v>3</v>
      </c>
      <c r="N114" s="10"/>
    </row>
    <row r="115" spans="1:14" x14ac:dyDescent="0.2">
      <c r="A115" s="1">
        <f t="shared" si="10"/>
        <v>50113</v>
      </c>
      <c r="B115" s="72">
        <v>113</v>
      </c>
      <c r="C115" s="71" t="s">
        <v>2645</v>
      </c>
      <c r="D115" s="71" t="s">
        <v>2764</v>
      </c>
      <c r="E115" s="72" t="s">
        <v>2934</v>
      </c>
      <c r="F115" s="71" t="s">
        <v>3057</v>
      </c>
      <c r="G115" s="72">
        <v>3</v>
      </c>
      <c r="H115" s="72">
        <f t="shared" si="11"/>
        <v>2</v>
      </c>
      <c r="I115" s="72">
        <f t="shared" si="15"/>
        <v>88</v>
      </c>
      <c r="J115" s="72">
        <f t="shared" si="12"/>
        <v>13.5</v>
      </c>
      <c r="K115" s="71" t="s">
        <v>3094</v>
      </c>
      <c r="L115" s="72" t="str">
        <f t="shared" si="13"/>
        <v>【器官】青色巨人身上剥下的毛皮</v>
      </c>
      <c r="M115" s="136">
        <f t="shared" si="14"/>
        <v>3</v>
      </c>
      <c r="N115" s="10"/>
    </row>
    <row r="116" spans="1:14" x14ac:dyDescent="0.2">
      <c r="A116" s="1">
        <f t="shared" si="10"/>
        <v>50114</v>
      </c>
      <c r="B116" s="72">
        <v>114</v>
      </c>
      <c r="C116" s="71" t="s">
        <v>2646</v>
      </c>
      <c r="D116" s="71" t="s">
        <v>2765</v>
      </c>
      <c r="E116" s="72" t="s">
        <v>2933</v>
      </c>
      <c r="F116" s="71" t="s">
        <v>3057</v>
      </c>
      <c r="G116" s="72">
        <v>3</v>
      </c>
      <c r="H116" s="72">
        <f t="shared" si="11"/>
        <v>2</v>
      </c>
      <c r="I116" s="72">
        <f t="shared" si="15"/>
        <v>88</v>
      </c>
      <c r="J116" s="72">
        <f t="shared" si="12"/>
        <v>13.5</v>
      </c>
      <c r="K116" s="71" t="s">
        <v>3094</v>
      </c>
      <c r="L116" s="72" t="str">
        <f t="shared" si="13"/>
        <v>【器官】手感优良的毛皮</v>
      </c>
      <c r="M116" s="136">
        <f t="shared" si="14"/>
        <v>3</v>
      </c>
      <c r="N116" s="10"/>
    </row>
    <row r="117" spans="1:14" x14ac:dyDescent="0.2">
      <c r="A117" s="1">
        <f t="shared" si="10"/>
        <v>50115</v>
      </c>
      <c r="B117" s="72">
        <v>115</v>
      </c>
      <c r="C117" s="71" t="s">
        <v>2647</v>
      </c>
      <c r="D117" s="71" t="s">
        <v>2766</v>
      </c>
      <c r="E117" s="72" t="s">
        <v>2936</v>
      </c>
      <c r="F117" s="71" t="s">
        <v>3057</v>
      </c>
      <c r="G117" s="72">
        <v>3</v>
      </c>
      <c r="H117" s="72">
        <f t="shared" si="11"/>
        <v>2</v>
      </c>
      <c r="I117" s="72">
        <f t="shared" si="15"/>
        <v>88</v>
      </c>
      <c r="J117" s="72">
        <f t="shared" si="12"/>
        <v>13.5</v>
      </c>
      <c r="K117" s="71" t="s">
        <v>3094</v>
      </c>
      <c r="L117" s="72" t="str">
        <f t="shared" si="13"/>
        <v>【器官】强力狐炎兽的毛皮</v>
      </c>
      <c r="M117" s="136">
        <f t="shared" si="14"/>
        <v>3</v>
      </c>
      <c r="N117" s="10"/>
    </row>
    <row r="118" spans="1:14" x14ac:dyDescent="0.2">
      <c r="A118" s="1">
        <f t="shared" si="10"/>
        <v>50116</v>
      </c>
      <c r="B118" s="72">
        <v>116</v>
      </c>
      <c r="C118" s="71" t="s">
        <v>2648</v>
      </c>
      <c r="D118" s="71" t="s">
        <v>2767</v>
      </c>
      <c r="E118" s="72" t="s">
        <v>2937</v>
      </c>
      <c r="F118" s="71" t="s">
        <v>3057</v>
      </c>
      <c r="G118" s="72">
        <v>3</v>
      </c>
      <c r="H118" s="72">
        <f t="shared" si="11"/>
        <v>2</v>
      </c>
      <c r="I118" s="72">
        <f t="shared" si="15"/>
        <v>88</v>
      </c>
      <c r="J118" s="72">
        <f t="shared" si="12"/>
        <v>13.5</v>
      </c>
      <c r="K118" s="71" t="s">
        <v>3094</v>
      </c>
      <c r="L118" s="72" t="str">
        <f t="shared" si="13"/>
        <v>【器官】巨龙身上剥下的皮革</v>
      </c>
      <c r="M118" s="136">
        <f t="shared" si="14"/>
        <v>3</v>
      </c>
      <c r="N118" s="10"/>
    </row>
    <row r="119" spans="1:14" x14ac:dyDescent="0.2">
      <c r="A119" s="1">
        <f t="shared" si="10"/>
        <v>50117</v>
      </c>
      <c r="B119" s="72">
        <v>117</v>
      </c>
      <c r="C119" s="71" t="s">
        <v>2649</v>
      </c>
      <c r="D119" s="71" t="s">
        <v>2768</v>
      </c>
      <c r="E119" s="72" t="s">
        <v>2933</v>
      </c>
      <c r="F119" s="71" t="s">
        <v>3057</v>
      </c>
      <c r="G119" s="72">
        <v>3</v>
      </c>
      <c r="H119" s="72">
        <f t="shared" si="11"/>
        <v>2</v>
      </c>
      <c r="I119" s="72">
        <f t="shared" si="15"/>
        <v>88</v>
      </c>
      <c r="J119" s="72">
        <f t="shared" si="12"/>
        <v>13.5</v>
      </c>
      <c r="K119" s="71" t="s">
        <v>3094</v>
      </c>
      <c r="L119" s="72" t="str">
        <f t="shared" si="13"/>
        <v>【器官】在石壁下腐烂的皮革</v>
      </c>
      <c r="M119" s="136">
        <f t="shared" si="14"/>
        <v>3</v>
      </c>
      <c r="N119" s="10"/>
    </row>
    <row r="120" spans="1:14" x14ac:dyDescent="0.2">
      <c r="A120" s="1">
        <f t="shared" si="10"/>
        <v>50118</v>
      </c>
      <c r="B120" s="72">
        <v>118</v>
      </c>
      <c r="C120" s="71" t="s">
        <v>2650</v>
      </c>
      <c r="D120" s="71" t="s">
        <v>2770</v>
      </c>
      <c r="E120" s="72" t="s">
        <v>2937</v>
      </c>
      <c r="F120" s="71" t="s">
        <v>3057</v>
      </c>
      <c r="G120" s="72">
        <v>3</v>
      </c>
      <c r="H120" s="72">
        <f t="shared" si="11"/>
        <v>2</v>
      </c>
      <c r="I120" s="72">
        <f t="shared" si="15"/>
        <v>88</v>
      </c>
      <c r="J120" s="72">
        <f t="shared" si="12"/>
        <v>13.5</v>
      </c>
      <c r="K120" s="71" t="s">
        <v>3094</v>
      </c>
      <c r="L120" s="72" t="str">
        <f t="shared" si="13"/>
        <v>【器官】恶魔的毛皮</v>
      </c>
      <c r="M120" s="136">
        <f t="shared" si="14"/>
        <v>3</v>
      </c>
      <c r="N120" s="10"/>
    </row>
    <row r="121" spans="1:14" x14ac:dyDescent="0.2">
      <c r="A121" s="1">
        <f t="shared" si="10"/>
        <v>50119</v>
      </c>
      <c r="B121" s="72">
        <v>119</v>
      </c>
      <c r="C121" s="71" t="s">
        <v>2651</v>
      </c>
      <c r="D121" s="71" t="s">
        <v>2769</v>
      </c>
      <c r="E121" s="72" t="s">
        <v>2940</v>
      </c>
      <c r="F121" s="71" t="s">
        <v>3057</v>
      </c>
      <c r="G121" s="72">
        <v>1</v>
      </c>
      <c r="H121" s="72">
        <f t="shared" si="11"/>
        <v>1</v>
      </c>
      <c r="I121" s="72">
        <f t="shared" si="15"/>
        <v>181</v>
      </c>
      <c r="J121" s="72">
        <f t="shared" si="12"/>
        <v>1.5</v>
      </c>
      <c r="K121" s="71" t="s">
        <v>3094</v>
      </c>
      <c r="L121" s="72" t="str">
        <f t="shared" si="13"/>
        <v>【器官】在石壁下腐烂的毛皮</v>
      </c>
      <c r="M121" s="136">
        <f t="shared" si="14"/>
        <v>3</v>
      </c>
      <c r="N121" s="10"/>
    </row>
    <row r="122" spans="1:14" x14ac:dyDescent="0.2">
      <c r="A122" s="1">
        <f t="shared" si="10"/>
        <v>50120</v>
      </c>
      <c r="B122" s="72">
        <v>120</v>
      </c>
      <c r="C122" s="71" t="s">
        <v>2652</v>
      </c>
      <c r="D122" s="71" t="s">
        <v>2771</v>
      </c>
      <c r="E122" s="72" t="s">
        <v>2941</v>
      </c>
      <c r="F122" s="71" t="s">
        <v>3057</v>
      </c>
      <c r="G122" s="72">
        <v>3</v>
      </c>
      <c r="H122" s="72">
        <f t="shared" si="11"/>
        <v>2</v>
      </c>
      <c r="I122" s="72">
        <f t="shared" si="15"/>
        <v>88</v>
      </c>
      <c r="J122" s="72">
        <f t="shared" si="12"/>
        <v>13.5</v>
      </c>
      <c r="K122" s="71" t="s">
        <v>3094</v>
      </c>
      <c r="L122" s="72" t="str">
        <f t="shared" si="13"/>
        <v>【器官】在水边活动的水鸟羽毛</v>
      </c>
      <c r="M122" s="136">
        <f t="shared" si="14"/>
        <v>3</v>
      </c>
      <c r="N122" s="10"/>
    </row>
    <row r="123" spans="1:14" x14ac:dyDescent="0.2">
      <c r="A123" s="1">
        <f t="shared" si="10"/>
        <v>50121</v>
      </c>
      <c r="B123" s="72">
        <v>121</v>
      </c>
      <c r="C123" s="71" t="s">
        <v>2653</v>
      </c>
      <c r="D123" s="71" t="s">
        <v>2772</v>
      </c>
      <c r="E123" s="72" t="s">
        <v>2942</v>
      </c>
      <c r="F123" s="71" t="s">
        <v>3057</v>
      </c>
      <c r="G123" s="72">
        <v>3</v>
      </c>
      <c r="H123" s="72">
        <f t="shared" si="11"/>
        <v>2</v>
      </c>
      <c r="I123" s="72">
        <f t="shared" si="15"/>
        <v>88</v>
      </c>
      <c r="J123" s="72">
        <f t="shared" si="12"/>
        <v>13.5</v>
      </c>
      <c r="K123" s="71" t="s">
        <v>3094</v>
      </c>
      <c r="L123" s="72" t="str">
        <f t="shared" si="13"/>
        <v>【器官】具有超强冰冻能力的冰鸟的羽毛</v>
      </c>
      <c r="M123" s="136">
        <f t="shared" si="14"/>
        <v>3</v>
      </c>
      <c r="N123" s="10"/>
    </row>
    <row r="124" spans="1:14" x14ac:dyDescent="0.2">
      <c r="A124" s="1">
        <f t="shared" si="10"/>
        <v>50122</v>
      </c>
      <c r="B124" s="72">
        <v>122</v>
      </c>
      <c r="C124" s="71" t="s">
        <v>2654</v>
      </c>
      <c r="D124" s="72" t="s">
        <v>2773</v>
      </c>
      <c r="E124" s="72" t="s">
        <v>2943</v>
      </c>
      <c r="F124" s="71" t="s">
        <v>3057</v>
      </c>
      <c r="G124" s="72">
        <v>3</v>
      </c>
      <c r="H124" s="72">
        <f t="shared" si="11"/>
        <v>2</v>
      </c>
      <c r="I124" s="72">
        <f t="shared" si="15"/>
        <v>88</v>
      </c>
      <c r="J124" s="72">
        <f t="shared" si="12"/>
        <v>13.5</v>
      </c>
      <c r="K124" s="71" t="s">
        <v>3094</v>
      </c>
      <c r="L124" s="72" t="str">
        <f t="shared" si="13"/>
        <v xml:space="preserve">【器官】会突然发出震动的羽毛 </v>
      </c>
      <c r="M124" s="136">
        <f t="shared" si="14"/>
        <v>3</v>
      </c>
      <c r="N124" s="10"/>
    </row>
    <row r="125" spans="1:14" x14ac:dyDescent="0.2">
      <c r="A125" s="1">
        <f t="shared" si="10"/>
        <v>50123</v>
      </c>
      <c r="B125" s="72">
        <v>123</v>
      </c>
      <c r="C125" s="71" t="s">
        <v>2655</v>
      </c>
      <c r="D125" s="71" t="s">
        <v>2774</v>
      </c>
      <c r="E125" s="72" t="s">
        <v>2945</v>
      </c>
      <c r="F125" s="71" t="s">
        <v>3057</v>
      </c>
      <c r="G125" s="72">
        <v>7</v>
      </c>
      <c r="H125" s="72">
        <f t="shared" si="11"/>
        <v>4</v>
      </c>
      <c r="I125" s="72">
        <f t="shared" si="15"/>
        <v>5</v>
      </c>
      <c r="J125" s="72">
        <f t="shared" si="12"/>
        <v>73.5</v>
      </c>
      <c r="K125" s="71" t="s">
        <v>3094</v>
      </c>
      <c r="L125" s="72" t="str">
        <f t="shared" si="13"/>
        <v>【器官】八位天使蜕下来的羽毛</v>
      </c>
      <c r="M125" s="136">
        <f t="shared" si="14"/>
        <v>3</v>
      </c>
      <c r="N125" s="10"/>
    </row>
    <row r="126" spans="1:14" x14ac:dyDescent="0.2">
      <c r="A126" s="1">
        <f t="shared" si="10"/>
        <v>50124</v>
      </c>
      <c r="B126" s="72">
        <v>124</v>
      </c>
      <c r="C126" s="71" t="s">
        <v>2656</v>
      </c>
      <c r="D126" s="71" t="s">
        <v>2775</v>
      </c>
      <c r="E126" s="72" t="s">
        <v>2946</v>
      </c>
      <c r="F126" s="71" t="s">
        <v>3057</v>
      </c>
      <c r="G126" s="72">
        <v>3</v>
      </c>
      <c r="H126" s="72">
        <f t="shared" si="11"/>
        <v>2</v>
      </c>
      <c r="I126" s="72">
        <f t="shared" si="15"/>
        <v>88</v>
      </c>
      <c r="J126" s="72">
        <f t="shared" si="12"/>
        <v>13.5</v>
      </c>
      <c r="K126" s="71" t="s">
        <v>3094</v>
      </c>
      <c r="L126" s="72" t="str">
        <f t="shared" si="13"/>
        <v>【器官】羽翼的边缘具有锐利的爪尖</v>
      </c>
      <c r="M126" s="136">
        <f t="shared" si="14"/>
        <v>3</v>
      </c>
      <c r="N126" s="10"/>
    </row>
    <row r="127" spans="1:14" x14ac:dyDescent="0.2">
      <c r="A127" s="1">
        <f t="shared" si="10"/>
        <v>50125</v>
      </c>
      <c r="B127" s="72">
        <v>125</v>
      </c>
      <c r="C127" s="71" t="s">
        <v>2657</v>
      </c>
      <c r="D127" s="71" t="s">
        <v>2776</v>
      </c>
      <c r="E127" s="72" t="s">
        <v>2946</v>
      </c>
      <c r="F127" s="71" t="s">
        <v>3057</v>
      </c>
      <c r="G127" s="72">
        <v>5</v>
      </c>
      <c r="H127" s="72">
        <f t="shared" si="11"/>
        <v>3</v>
      </c>
      <c r="I127" s="72">
        <f t="shared" si="15"/>
        <v>32</v>
      </c>
      <c r="J127" s="72">
        <f t="shared" si="12"/>
        <v>37.5</v>
      </c>
      <c r="K127" s="71" t="s">
        <v>3094</v>
      </c>
      <c r="L127" s="72" t="str">
        <f t="shared" si="13"/>
        <v>【器官】具有很多锐利爪尖的黑蝙蝠羽翼</v>
      </c>
      <c r="M127" s="136">
        <f t="shared" si="14"/>
        <v>3</v>
      </c>
      <c r="N127" s="10"/>
    </row>
    <row r="128" spans="1:14" x14ac:dyDescent="0.2">
      <c r="A128" s="1">
        <f t="shared" si="10"/>
        <v>50126</v>
      </c>
      <c r="B128" s="72">
        <v>126</v>
      </c>
      <c r="C128" s="71" t="s">
        <v>2658</v>
      </c>
      <c r="D128" s="71" t="s">
        <v>2777</v>
      </c>
      <c r="E128" s="72" t="s">
        <v>2947</v>
      </c>
      <c r="F128" s="71" t="s">
        <v>3057</v>
      </c>
      <c r="G128" s="72">
        <v>3</v>
      </c>
      <c r="H128" s="72">
        <f t="shared" si="11"/>
        <v>2</v>
      </c>
      <c r="I128" s="72">
        <f t="shared" si="15"/>
        <v>88</v>
      </c>
      <c r="J128" s="72">
        <f t="shared" si="12"/>
        <v>13.5</v>
      </c>
      <c r="K128" s="71" t="s">
        <v>3094</v>
      </c>
      <c r="L128" s="72" t="str">
        <f t="shared" si="13"/>
        <v>【器官】黑暗睡魔的羽翼</v>
      </c>
      <c r="M128" s="136">
        <f t="shared" si="14"/>
        <v>3</v>
      </c>
      <c r="N128" s="10"/>
    </row>
    <row r="129" spans="1:14" x14ac:dyDescent="0.2">
      <c r="A129" s="1">
        <f t="shared" si="10"/>
        <v>50127</v>
      </c>
      <c r="B129" s="72">
        <v>127</v>
      </c>
      <c r="C129" s="71" t="s">
        <v>2659</v>
      </c>
      <c r="D129" s="71" t="s">
        <v>2779</v>
      </c>
      <c r="E129" s="72" t="s">
        <v>2943</v>
      </c>
      <c r="F129" s="71" t="s">
        <v>3057</v>
      </c>
      <c r="G129" s="72">
        <v>5</v>
      </c>
      <c r="H129" s="72">
        <f t="shared" si="11"/>
        <v>3</v>
      </c>
      <c r="I129" s="72">
        <f t="shared" si="15"/>
        <v>32</v>
      </c>
      <c r="J129" s="72">
        <f t="shared" si="12"/>
        <v>37.5</v>
      </c>
      <c r="K129" s="71" t="s">
        <v>3094</v>
      </c>
      <c r="L129" s="72" t="str">
        <f t="shared" si="13"/>
        <v>【器官】细长的精灵女王羽翼</v>
      </c>
      <c r="M129" s="136">
        <f t="shared" si="14"/>
        <v>3</v>
      </c>
      <c r="N129" s="10"/>
    </row>
    <row r="130" spans="1:14" x14ac:dyDescent="0.2">
      <c r="A130" s="1">
        <f t="shared" si="10"/>
        <v>50128</v>
      </c>
      <c r="B130" s="72">
        <v>128</v>
      </c>
      <c r="C130" s="71" t="s">
        <v>2660</v>
      </c>
      <c r="D130" s="71" t="s">
        <v>2778</v>
      </c>
      <c r="E130" s="72" t="s">
        <v>2946</v>
      </c>
      <c r="F130" s="71" t="s">
        <v>3057</v>
      </c>
      <c r="G130" s="72">
        <v>3</v>
      </c>
      <c r="H130" s="72">
        <f t="shared" si="11"/>
        <v>2</v>
      </c>
      <c r="I130" s="72">
        <f t="shared" si="15"/>
        <v>88</v>
      </c>
      <c r="J130" s="72">
        <f t="shared" si="12"/>
        <v>13.5</v>
      </c>
      <c r="K130" s="71" t="s">
        <v>3094</v>
      </c>
      <c r="L130" s="72" t="str">
        <f t="shared" si="13"/>
        <v>【器官】顽强的石像兵的羽翼</v>
      </c>
      <c r="M130" s="136">
        <f t="shared" si="14"/>
        <v>3</v>
      </c>
      <c r="N130" s="10"/>
    </row>
    <row r="131" spans="1:14" x14ac:dyDescent="0.2">
      <c r="A131" s="1">
        <f t="shared" si="10"/>
        <v>50129</v>
      </c>
      <c r="B131" s="72">
        <v>129</v>
      </c>
      <c r="C131" s="71" t="s">
        <v>2661</v>
      </c>
      <c r="D131" s="71" t="s">
        <v>2780</v>
      </c>
      <c r="E131" s="72" t="s">
        <v>2948</v>
      </c>
      <c r="F131" s="71" t="s">
        <v>3057</v>
      </c>
      <c r="G131" s="72">
        <v>3</v>
      </c>
      <c r="H131" s="72">
        <f t="shared" si="11"/>
        <v>2</v>
      </c>
      <c r="I131" s="72">
        <f t="shared" ref="I131:I162" si="16">VLOOKUP(G131,per,2,FALSE)</f>
        <v>88</v>
      </c>
      <c r="J131" s="72">
        <f t="shared" si="12"/>
        <v>13.5</v>
      </c>
      <c r="K131" s="71" t="s">
        <v>3094</v>
      </c>
      <c r="L131" s="72" t="str">
        <f t="shared" si="13"/>
        <v>【器官】从死去的昆虫尸体上剥下的躯壳</v>
      </c>
      <c r="M131" s="136">
        <f t="shared" si="14"/>
        <v>3</v>
      </c>
      <c r="N131" s="10"/>
    </row>
    <row r="132" spans="1:14" x14ac:dyDescent="0.2">
      <c r="A132" s="1">
        <f t="shared" ref="A132:A192" si="17">50000+B132</f>
        <v>50130</v>
      </c>
      <c r="B132" s="72">
        <v>130</v>
      </c>
      <c r="C132" s="71" t="s">
        <v>2662</v>
      </c>
      <c r="D132" s="71" t="s">
        <v>2781</v>
      </c>
      <c r="E132" s="72" t="s">
        <v>2948</v>
      </c>
      <c r="F132" s="71" t="s">
        <v>3057</v>
      </c>
      <c r="G132" s="72">
        <v>5</v>
      </c>
      <c r="H132" s="72">
        <f t="shared" ref="H132:H192" si="18">IF(G132=1,1,IF(OR(G132=2,G132=3),2,IF(OR(G132=4,G132=5),3,IF(OR(G132=6,G132=7,G132=8),4))))</f>
        <v>3</v>
      </c>
      <c r="I132" s="72">
        <f t="shared" si="16"/>
        <v>32</v>
      </c>
      <c r="J132" s="72">
        <f t="shared" ref="J132:J192" si="19">G132^2*1.5</f>
        <v>37.5</v>
      </c>
      <c r="K132" s="71" t="s">
        <v>3094</v>
      </c>
      <c r="L132" s="72" t="str">
        <f t="shared" ref="L132:L192" si="20">"【"&amp;K132&amp;"】"&amp;D132</f>
        <v>【器官】从巨大昆虫尸体上剥下的躯壳</v>
      </c>
      <c r="M132" s="136">
        <f t="shared" ref="M132:M192" si="21">IF(K132="矿物",1,IF(K132="植物",2,IF(K132="器官",3,4)))</f>
        <v>3</v>
      </c>
      <c r="N132" s="10"/>
    </row>
    <row r="133" spans="1:14" x14ac:dyDescent="0.2">
      <c r="A133" s="1">
        <f t="shared" si="17"/>
        <v>50131</v>
      </c>
      <c r="B133" s="72">
        <v>131</v>
      </c>
      <c r="C133" s="71" t="s">
        <v>2663</v>
      </c>
      <c r="D133" s="71" t="s">
        <v>2782</v>
      </c>
      <c r="E133" s="72" t="s">
        <v>2949</v>
      </c>
      <c r="F133" s="71" t="s">
        <v>3057</v>
      </c>
      <c r="G133" s="72">
        <v>6</v>
      </c>
      <c r="H133" s="72">
        <f t="shared" si="18"/>
        <v>4</v>
      </c>
      <c r="I133" s="72">
        <f t="shared" si="16"/>
        <v>15</v>
      </c>
      <c r="J133" s="72">
        <f t="shared" si="19"/>
        <v>54</v>
      </c>
      <c r="K133" s="71" t="s">
        <v>3094</v>
      </c>
      <c r="L133" s="72" t="str">
        <f t="shared" si="20"/>
        <v>【器官】非常绚烂的天使羽毛</v>
      </c>
      <c r="M133" s="136">
        <f t="shared" si="21"/>
        <v>3</v>
      </c>
      <c r="N133" s="10"/>
    </row>
    <row r="134" spans="1:14" x14ac:dyDescent="0.2">
      <c r="A134" s="1">
        <f t="shared" si="17"/>
        <v>50132</v>
      </c>
      <c r="B134" s="72">
        <v>132</v>
      </c>
      <c r="C134" s="71" t="s">
        <v>2664</v>
      </c>
      <c r="D134" s="71" t="s">
        <v>2782</v>
      </c>
      <c r="E134" s="72" t="s">
        <v>2950</v>
      </c>
      <c r="F134" s="71" t="s">
        <v>3057</v>
      </c>
      <c r="G134" s="72">
        <v>6</v>
      </c>
      <c r="H134" s="72">
        <f t="shared" si="18"/>
        <v>4</v>
      </c>
      <c r="I134" s="72">
        <f t="shared" si="16"/>
        <v>15</v>
      </c>
      <c r="J134" s="72">
        <f t="shared" si="19"/>
        <v>54</v>
      </c>
      <c r="K134" s="71" t="s">
        <v>3094</v>
      </c>
      <c r="L134" s="72" t="str">
        <f t="shared" si="20"/>
        <v>【器官】非常绚烂的天使羽毛</v>
      </c>
      <c r="M134" s="136">
        <f t="shared" si="21"/>
        <v>3</v>
      </c>
      <c r="N134" s="10"/>
    </row>
    <row r="135" spans="1:14" x14ac:dyDescent="0.2">
      <c r="A135" s="1">
        <f t="shared" si="17"/>
        <v>50133</v>
      </c>
      <c r="B135" s="72">
        <v>133</v>
      </c>
      <c r="C135" s="71" t="s">
        <v>2665</v>
      </c>
      <c r="D135" s="71" t="s">
        <v>2782</v>
      </c>
      <c r="E135" s="72" t="s">
        <v>2947</v>
      </c>
      <c r="F135" s="71" t="s">
        <v>3057</v>
      </c>
      <c r="G135" s="72">
        <v>6</v>
      </c>
      <c r="H135" s="72">
        <f t="shared" si="18"/>
        <v>4</v>
      </c>
      <c r="I135" s="72">
        <f t="shared" si="16"/>
        <v>15</v>
      </c>
      <c r="J135" s="72">
        <f t="shared" si="19"/>
        <v>54</v>
      </c>
      <c r="K135" s="71" t="s">
        <v>3094</v>
      </c>
      <c r="L135" s="72" t="str">
        <f t="shared" si="20"/>
        <v>【器官】非常绚烂的天使羽毛</v>
      </c>
      <c r="M135" s="136">
        <f t="shared" si="21"/>
        <v>3</v>
      </c>
      <c r="N135" s="10"/>
    </row>
    <row r="136" spans="1:14" x14ac:dyDescent="0.2">
      <c r="A136" s="1">
        <f t="shared" si="17"/>
        <v>50134</v>
      </c>
      <c r="B136" s="72">
        <v>134</v>
      </c>
      <c r="C136" s="71" t="s">
        <v>2666</v>
      </c>
      <c r="D136" s="71" t="s">
        <v>2782</v>
      </c>
      <c r="E136" s="72" t="s">
        <v>2944</v>
      </c>
      <c r="F136" s="71" t="s">
        <v>3057</v>
      </c>
      <c r="G136" s="72">
        <v>6</v>
      </c>
      <c r="H136" s="72">
        <f t="shared" si="18"/>
        <v>4</v>
      </c>
      <c r="I136" s="72">
        <f t="shared" si="16"/>
        <v>15</v>
      </c>
      <c r="J136" s="72">
        <f t="shared" si="19"/>
        <v>54</v>
      </c>
      <c r="K136" s="71" t="s">
        <v>3094</v>
      </c>
      <c r="L136" s="72" t="str">
        <f t="shared" si="20"/>
        <v>【器官】非常绚烂的天使羽毛</v>
      </c>
      <c r="M136" s="136">
        <f t="shared" si="21"/>
        <v>3</v>
      </c>
      <c r="N136" s="10"/>
    </row>
    <row r="137" spans="1:14" x14ac:dyDescent="0.2">
      <c r="A137" s="1">
        <f t="shared" si="17"/>
        <v>50135</v>
      </c>
      <c r="B137" s="72">
        <v>135</v>
      </c>
      <c r="C137" s="71" t="s">
        <v>2667</v>
      </c>
      <c r="D137" s="71" t="s">
        <v>2783</v>
      </c>
      <c r="E137" s="72" t="s">
        <v>2951</v>
      </c>
      <c r="F137" s="71" t="s">
        <v>3057</v>
      </c>
      <c r="G137" s="72">
        <v>2</v>
      </c>
      <c r="H137" s="72">
        <f t="shared" si="18"/>
        <v>2</v>
      </c>
      <c r="I137" s="72">
        <f t="shared" si="16"/>
        <v>129</v>
      </c>
      <c r="J137" s="72">
        <f t="shared" si="19"/>
        <v>6</v>
      </c>
      <c r="K137" s="71" t="s">
        <v>3094</v>
      </c>
      <c r="L137" s="72" t="str">
        <f t="shared" si="20"/>
        <v>【器官】狩猎获得的恶鬼的爪子</v>
      </c>
      <c r="M137" s="136">
        <f t="shared" si="21"/>
        <v>3</v>
      </c>
      <c r="N137" s="10"/>
    </row>
    <row r="138" spans="1:14" x14ac:dyDescent="0.2">
      <c r="A138" s="1">
        <f t="shared" si="17"/>
        <v>50136</v>
      </c>
      <c r="B138" s="72">
        <v>136</v>
      </c>
      <c r="C138" s="71" t="s">
        <v>2668</v>
      </c>
      <c r="D138" s="71" t="s">
        <v>2784</v>
      </c>
      <c r="E138" s="72" t="s">
        <v>2952</v>
      </c>
      <c r="F138" s="71" t="s">
        <v>3057</v>
      </c>
      <c r="G138" s="72">
        <v>2</v>
      </c>
      <c r="H138" s="72">
        <f t="shared" si="18"/>
        <v>2</v>
      </c>
      <c r="I138" s="72">
        <f t="shared" si="16"/>
        <v>129</v>
      </c>
      <c r="J138" s="72">
        <f t="shared" si="19"/>
        <v>6</v>
      </c>
      <c r="K138" s="71" t="s">
        <v>3094</v>
      </c>
      <c r="L138" s="72" t="str">
        <f t="shared" si="20"/>
        <v>【器官】狩猎获得的人狼的爪子</v>
      </c>
      <c r="M138" s="136">
        <f t="shared" si="21"/>
        <v>3</v>
      </c>
      <c r="N138" s="10"/>
    </row>
    <row r="139" spans="1:14" x14ac:dyDescent="0.2">
      <c r="A139" s="1">
        <f t="shared" si="17"/>
        <v>50137</v>
      </c>
      <c r="B139" s="72">
        <v>137</v>
      </c>
      <c r="C139" s="71" t="s">
        <v>2669</v>
      </c>
      <c r="D139" s="71" t="s">
        <v>2785</v>
      </c>
      <c r="E139" s="72" t="s">
        <v>2952</v>
      </c>
      <c r="F139" s="71" t="s">
        <v>3057</v>
      </c>
      <c r="G139" s="72">
        <v>2</v>
      </c>
      <c r="H139" s="72">
        <f t="shared" si="18"/>
        <v>2</v>
      </c>
      <c r="I139" s="72">
        <f t="shared" si="16"/>
        <v>129</v>
      </c>
      <c r="J139" s="72">
        <f t="shared" si="19"/>
        <v>6</v>
      </c>
      <c r="K139" s="71" t="s">
        <v>3094</v>
      </c>
      <c r="L139" s="72" t="str">
        <f t="shared" si="20"/>
        <v>【器官】狩猎获得的蜥蜴的爪子</v>
      </c>
      <c r="M139" s="136">
        <f t="shared" si="21"/>
        <v>3</v>
      </c>
      <c r="N139" s="10"/>
    </row>
    <row r="140" spans="1:14" x14ac:dyDescent="0.2">
      <c r="A140" s="1">
        <f t="shared" si="17"/>
        <v>50138</v>
      </c>
      <c r="B140" s="72">
        <v>138</v>
      </c>
      <c r="C140" s="71" t="s">
        <v>2670</v>
      </c>
      <c r="D140" s="71" t="s">
        <v>2786</v>
      </c>
      <c r="E140" s="72" t="s">
        <v>2953</v>
      </c>
      <c r="F140" s="71" t="s">
        <v>3057</v>
      </c>
      <c r="G140" s="72">
        <v>2</v>
      </c>
      <c r="H140" s="72">
        <f t="shared" si="18"/>
        <v>2</v>
      </c>
      <c r="I140" s="72">
        <f t="shared" si="16"/>
        <v>129</v>
      </c>
      <c r="J140" s="72">
        <f t="shared" si="19"/>
        <v>6</v>
      </c>
      <c r="K140" s="71" t="s">
        <v>3094</v>
      </c>
      <c r="L140" s="72" t="str">
        <f t="shared" si="20"/>
        <v>【器官】狩猎获得的火兽的爪子</v>
      </c>
      <c r="M140" s="136">
        <f t="shared" si="21"/>
        <v>3</v>
      </c>
      <c r="N140" s="10"/>
    </row>
    <row r="141" spans="1:14" x14ac:dyDescent="0.2">
      <c r="A141" s="1">
        <f t="shared" si="17"/>
        <v>50139</v>
      </c>
      <c r="B141" s="72">
        <v>139</v>
      </c>
      <c r="C141" s="71" t="s">
        <v>2671</v>
      </c>
      <c r="D141" s="71" t="s">
        <v>2787</v>
      </c>
      <c r="E141" s="72" t="s">
        <v>2954</v>
      </c>
      <c r="F141" s="71" t="s">
        <v>3057</v>
      </c>
      <c r="G141" s="72">
        <v>2</v>
      </c>
      <c r="H141" s="72">
        <f t="shared" si="18"/>
        <v>2</v>
      </c>
      <c r="I141" s="72">
        <f t="shared" si="16"/>
        <v>129</v>
      </c>
      <c r="J141" s="72">
        <f t="shared" si="19"/>
        <v>6</v>
      </c>
      <c r="K141" s="71" t="s">
        <v>3094</v>
      </c>
      <c r="L141" s="72" t="str">
        <f t="shared" si="20"/>
        <v>【器官】狩猎获得的雷兽的爪子</v>
      </c>
      <c r="M141" s="136">
        <f t="shared" si="21"/>
        <v>3</v>
      </c>
      <c r="N141" s="10"/>
    </row>
    <row r="142" spans="1:14" x14ac:dyDescent="0.2">
      <c r="A142" s="1">
        <f t="shared" si="17"/>
        <v>50140</v>
      </c>
      <c r="B142" s="72">
        <v>140</v>
      </c>
      <c r="C142" s="71" t="s">
        <v>2672</v>
      </c>
      <c r="D142" s="71" t="s">
        <v>2788</v>
      </c>
      <c r="E142" s="72" t="s">
        <v>2955</v>
      </c>
      <c r="F142" s="71" t="s">
        <v>3057</v>
      </c>
      <c r="G142" s="72">
        <v>2</v>
      </c>
      <c r="H142" s="72">
        <f t="shared" si="18"/>
        <v>2</v>
      </c>
      <c r="I142" s="72">
        <f t="shared" si="16"/>
        <v>129</v>
      </c>
      <c r="J142" s="72">
        <f t="shared" si="19"/>
        <v>6</v>
      </c>
      <c r="K142" s="71" t="s">
        <v>3094</v>
      </c>
      <c r="L142" s="72" t="str">
        <f t="shared" si="20"/>
        <v>【器官】狩猎获得的大型昆虫的爪子</v>
      </c>
      <c r="M142" s="136">
        <f t="shared" si="21"/>
        <v>3</v>
      </c>
      <c r="N142" s="10"/>
    </row>
    <row r="143" spans="1:14" x14ac:dyDescent="0.2">
      <c r="A143" s="1">
        <f t="shared" si="17"/>
        <v>50141</v>
      </c>
      <c r="B143" s="72">
        <v>141</v>
      </c>
      <c r="C143" s="71" t="s">
        <v>2673</v>
      </c>
      <c r="D143" s="71" t="s">
        <v>2789</v>
      </c>
      <c r="E143" s="72" t="s">
        <v>2956</v>
      </c>
      <c r="F143" s="71" t="s">
        <v>3057</v>
      </c>
      <c r="G143" s="72">
        <v>3</v>
      </c>
      <c r="H143" s="72">
        <f t="shared" si="18"/>
        <v>2</v>
      </c>
      <c r="I143" s="72">
        <f t="shared" si="16"/>
        <v>88</v>
      </c>
      <c r="J143" s="72">
        <f t="shared" si="19"/>
        <v>13.5</v>
      </c>
      <c r="K143" s="71" t="s">
        <v>3094</v>
      </c>
      <c r="L143" s="72" t="str">
        <f t="shared" si="20"/>
        <v>【器官】狩猎获得的恶魔的爪子</v>
      </c>
      <c r="M143" s="136">
        <f t="shared" si="21"/>
        <v>3</v>
      </c>
      <c r="N143" s="10"/>
    </row>
    <row r="144" spans="1:14" x14ac:dyDescent="0.2">
      <c r="A144" s="1">
        <f t="shared" si="17"/>
        <v>50142</v>
      </c>
      <c r="B144" s="72">
        <v>142</v>
      </c>
      <c r="C144" s="71" t="s">
        <v>2674</v>
      </c>
      <c r="D144" s="71" t="s">
        <v>2790</v>
      </c>
      <c r="E144" s="72" t="s">
        <v>2953</v>
      </c>
      <c r="F144" s="71" t="s">
        <v>3057</v>
      </c>
      <c r="G144" s="72">
        <v>3</v>
      </c>
      <c r="H144" s="72">
        <f t="shared" si="18"/>
        <v>2</v>
      </c>
      <c r="I144" s="72">
        <f t="shared" si="16"/>
        <v>88</v>
      </c>
      <c r="J144" s="72">
        <f t="shared" si="19"/>
        <v>13.5</v>
      </c>
      <c r="K144" s="71" t="s">
        <v>3094</v>
      </c>
      <c r="L144" s="72" t="str">
        <f t="shared" si="20"/>
        <v>【器官】狩猎获得的狐炎兽的爪子</v>
      </c>
      <c r="M144" s="136">
        <f t="shared" si="21"/>
        <v>3</v>
      </c>
      <c r="N144" s="10"/>
    </row>
    <row r="145" spans="1:14" x14ac:dyDescent="0.2">
      <c r="A145" s="1">
        <f t="shared" si="17"/>
        <v>50143</v>
      </c>
      <c r="B145" s="72">
        <v>143</v>
      </c>
      <c r="C145" s="71" t="s">
        <v>2675</v>
      </c>
      <c r="D145" s="71" t="s">
        <v>2791</v>
      </c>
      <c r="E145" s="72" t="s">
        <v>2957</v>
      </c>
      <c r="F145" s="71" t="s">
        <v>3057</v>
      </c>
      <c r="G145" s="72">
        <v>3</v>
      </c>
      <c r="H145" s="72">
        <f t="shared" si="18"/>
        <v>2</v>
      </c>
      <c r="I145" s="72">
        <f t="shared" si="16"/>
        <v>88</v>
      </c>
      <c r="J145" s="72">
        <f t="shared" si="19"/>
        <v>13.5</v>
      </c>
      <c r="K145" s="71" t="s">
        <v>3094</v>
      </c>
      <c r="L145" s="72" t="str">
        <f t="shared" si="20"/>
        <v>【器官】狩猎获得的蛇龟的爪子</v>
      </c>
      <c r="M145" s="136">
        <f t="shared" si="21"/>
        <v>3</v>
      </c>
      <c r="N145" s="10"/>
    </row>
    <row r="146" spans="1:14" x14ac:dyDescent="0.2">
      <c r="A146" s="1">
        <f t="shared" si="17"/>
        <v>50144</v>
      </c>
      <c r="B146" s="72">
        <v>144</v>
      </c>
      <c r="C146" s="71" t="s">
        <v>2676</v>
      </c>
      <c r="D146" s="71" t="s">
        <v>2792</v>
      </c>
      <c r="E146" s="72" t="s">
        <v>2958</v>
      </c>
      <c r="F146" s="71" t="s">
        <v>3057</v>
      </c>
      <c r="G146" s="72">
        <v>3</v>
      </c>
      <c r="H146" s="72">
        <f t="shared" si="18"/>
        <v>2</v>
      </c>
      <c r="I146" s="72">
        <f t="shared" si="16"/>
        <v>88</v>
      </c>
      <c r="J146" s="72">
        <f t="shared" si="19"/>
        <v>13.5</v>
      </c>
      <c r="K146" s="71" t="s">
        <v>3094</v>
      </c>
      <c r="L146" s="72" t="str">
        <f t="shared" si="20"/>
        <v>【器官】狩猎获得的龙爪</v>
      </c>
      <c r="M146" s="136">
        <f t="shared" si="21"/>
        <v>3</v>
      </c>
      <c r="N146" s="10"/>
    </row>
    <row r="147" spans="1:14" x14ac:dyDescent="0.2">
      <c r="A147" s="1">
        <f t="shared" si="17"/>
        <v>50145</v>
      </c>
      <c r="B147" s="72">
        <v>145</v>
      </c>
      <c r="C147" s="71" t="s">
        <v>2677</v>
      </c>
      <c r="D147" s="71" t="s">
        <v>2793</v>
      </c>
      <c r="E147" s="72" t="s">
        <v>2959</v>
      </c>
      <c r="F147" s="71" t="s">
        <v>3057</v>
      </c>
      <c r="G147" s="72">
        <v>1</v>
      </c>
      <c r="H147" s="72">
        <f t="shared" si="18"/>
        <v>1</v>
      </c>
      <c r="I147" s="72">
        <f t="shared" si="16"/>
        <v>181</v>
      </c>
      <c r="J147" s="72">
        <f t="shared" si="19"/>
        <v>1.5</v>
      </c>
      <c r="K147" s="71" t="s">
        <v>3094</v>
      </c>
      <c r="L147" s="72" t="str">
        <f t="shared" si="20"/>
        <v>【器官】从泥土里挖掘出来的腐败的爪子</v>
      </c>
      <c r="M147" s="136">
        <f t="shared" si="21"/>
        <v>3</v>
      </c>
      <c r="N147" s="10"/>
    </row>
    <row r="148" spans="1:14" x14ac:dyDescent="0.2">
      <c r="A148" s="1">
        <f t="shared" si="17"/>
        <v>50146</v>
      </c>
      <c r="B148" s="72">
        <v>146</v>
      </c>
      <c r="C148" s="71" t="s">
        <v>2678</v>
      </c>
      <c r="D148" s="71" t="s">
        <v>2794</v>
      </c>
      <c r="E148" s="72" t="s">
        <v>2960</v>
      </c>
      <c r="F148" s="71" t="s">
        <v>3057</v>
      </c>
      <c r="G148" s="72">
        <v>2</v>
      </c>
      <c r="H148" s="72">
        <f t="shared" si="18"/>
        <v>2</v>
      </c>
      <c r="I148" s="72">
        <f t="shared" si="16"/>
        <v>129</v>
      </c>
      <c r="J148" s="72">
        <f t="shared" si="19"/>
        <v>6</v>
      </c>
      <c r="K148" s="71" t="s">
        <v>3094</v>
      </c>
      <c r="L148" s="72" t="str">
        <f t="shared" si="20"/>
        <v>【器官】恶鬼的牙齿</v>
      </c>
      <c r="M148" s="136">
        <f t="shared" si="21"/>
        <v>3</v>
      </c>
      <c r="N148" s="10"/>
    </row>
    <row r="149" spans="1:14" x14ac:dyDescent="0.2">
      <c r="A149" s="1">
        <f t="shared" si="17"/>
        <v>50147</v>
      </c>
      <c r="B149" s="72">
        <v>147</v>
      </c>
      <c r="C149" s="71" t="s">
        <v>2679</v>
      </c>
      <c r="D149" s="71" t="s">
        <v>2795</v>
      </c>
      <c r="E149" s="72" t="s">
        <v>2961</v>
      </c>
      <c r="F149" s="71" t="s">
        <v>3057</v>
      </c>
      <c r="G149" s="72">
        <v>2</v>
      </c>
      <c r="H149" s="72">
        <f t="shared" si="18"/>
        <v>2</v>
      </c>
      <c r="I149" s="72">
        <f t="shared" si="16"/>
        <v>129</v>
      </c>
      <c r="J149" s="72">
        <f t="shared" si="19"/>
        <v>6</v>
      </c>
      <c r="K149" s="71" t="s">
        <v>3094</v>
      </c>
      <c r="L149" s="72" t="str">
        <f t="shared" si="20"/>
        <v>【器官】蜥蜴的牙齿</v>
      </c>
      <c r="M149" s="136">
        <f t="shared" si="21"/>
        <v>3</v>
      </c>
      <c r="N149" s="10"/>
    </row>
    <row r="150" spans="1:14" x14ac:dyDescent="0.2">
      <c r="A150" s="1">
        <f t="shared" si="17"/>
        <v>50148</v>
      </c>
      <c r="B150" s="72">
        <v>148</v>
      </c>
      <c r="C150" s="71" t="s">
        <v>2680</v>
      </c>
      <c r="D150" s="71" t="s">
        <v>2796</v>
      </c>
      <c r="E150" s="72" t="s">
        <v>1780</v>
      </c>
      <c r="F150" s="71" t="s">
        <v>3057</v>
      </c>
      <c r="G150" s="72">
        <v>2</v>
      </c>
      <c r="H150" s="72">
        <f t="shared" si="18"/>
        <v>2</v>
      </c>
      <c r="I150" s="72">
        <f t="shared" si="16"/>
        <v>129</v>
      </c>
      <c r="J150" s="72">
        <f t="shared" si="19"/>
        <v>6</v>
      </c>
      <c r="K150" s="71" t="s">
        <v>3094</v>
      </c>
      <c r="L150" s="72" t="str">
        <f t="shared" si="20"/>
        <v>【器官】火兽的牙齿</v>
      </c>
      <c r="M150" s="136">
        <f t="shared" si="21"/>
        <v>3</v>
      </c>
      <c r="N150" s="10"/>
    </row>
    <row r="151" spans="1:14" x14ac:dyDescent="0.2">
      <c r="A151" s="1">
        <f t="shared" si="17"/>
        <v>50149</v>
      </c>
      <c r="B151" s="72">
        <v>149</v>
      </c>
      <c r="C151" s="71" t="s">
        <v>2681</v>
      </c>
      <c r="D151" s="71" t="s">
        <v>2797</v>
      </c>
      <c r="E151" s="72" t="s">
        <v>2962</v>
      </c>
      <c r="F151" s="71" t="s">
        <v>3057</v>
      </c>
      <c r="G151" s="72">
        <v>2</v>
      </c>
      <c r="H151" s="72">
        <f t="shared" si="18"/>
        <v>2</v>
      </c>
      <c r="I151" s="72">
        <f t="shared" si="16"/>
        <v>129</v>
      </c>
      <c r="J151" s="72">
        <f t="shared" si="19"/>
        <v>6</v>
      </c>
      <c r="K151" s="71" t="s">
        <v>3094</v>
      </c>
      <c r="L151" s="72" t="str">
        <f t="shared" si="20"/>
        <v>【器官】雷兽的牙齿</v>
      </c>
      <c r="M151" s="136">
        <f t="shared" si="21"/>
        <v>3</v>
      </c>
      <c r="N151" s="10"/>
    </row>
    <row r="152" spans="1:14" x14ac:dyDescent="0.2">
      <c r="A152" s="1">
        <f t="shared" si="17"/>
        <v>50150</v>
      </c>
      <c r="B152" s="72">
        <v>150</v>
      </c>
      <c r="C152" s="71" t="s">
        <v>2682</v>
      </c>
      <c r="D152" s="71" t="s">
        <v>2798</v>
      </c>
      <c r="E152" s="72" t="s">
        <v>2963</v>
      </c>
      <c r="F152" s="71" t="s">
        <v>3057</v>
      </c>
      <c r="G152" s="72">
        <v>2</v>
      </c>
      <c r="H152" s="72">
        <f t="shared" si="18"/>
        <v>2</v>
      </c>
      <c r="I152" s="72">
        <f t="shared" si="16"/>
        <v>129</v>
      </c>
      <c r="J152" s="72">
        <f t="shared" si="19"/>
        <v>6</v>
      </c>
      <c r="K152" s="71" t="s">
        <v>3094</v>
      </c>
      <c r="L152" s="72" t="str">
        <f t="shared" si="20"/>
        <v>【器官】水兽的牙齿</v>
      </c>
      <c r="M152" s="136">
        <f t="shared" si="21"/>
        <v>3</v>
      </c>
      <c r="N152" s="10"/>
    </row>
    <row r="153" spans="1:14" x14ac:dyDescent="0.2">
      <c r="A153" s="1">
        <f t="shared" si="17"/>
        <v>50151</v>
      </c>
      <c r="B153" s="72">
        <v>151</v>
      </c>
      <c r="C153" s="71" t="s">
        <v>2683</v>
      </c>
      <c r="D153" s="71" t="s">
        <v>2799</v>
      </c>
      <c r="E153" s="72" t="s">
        <v>2964</v>
      </c>
      <c r="F153" s="71" t="s">
        <v>3057</v>
      </c>
      <c r="G153" s="72">
        <v>2</v>
      </c>
      <c r="H153" s="72">
        <f t="shared" si="18"/>
        <v>2</v>
      </c>
      <c r="I153" s="72">
        <f t="shared" si="16"/>
        <v>129</v>
      </c>
      <c r="J153" s="72">
        <f t="shared" si="19"/>
        <v>6</v>
      </c>
      <c r="K153" s="71" t="s">
        <v>3094</v>
      </c>
      <c r="L153" s="72" t="str">
        <f t="shared" si="20"/>
        <v>【器官】深海巨鱼的牙齿</v>
      </c>
      <c r="M153" s="136">
        <f t="shared" si="21"/>
        <v>3</v>
      </c>
      <c r="N153" s="10"/>
    </row>
    <row r="154" spans="1:14" x14ac:dyDescent="0.2">
      <c r="A154" s="1">
        <f t="shared" si="17"/>
        <v>50152</v>
      </c>
      <c r="B154" s="72">
        <v>152</v>
      </c>
      <c r="C154" s="71" t="s">
        <v>2684</v>
      </c>
      <c r="D154" s="71" t="s">
        <v>2800</v>
      </c>
      <c r="E154" s="72" t="s">
        <v>2965</v>
      </c>
      <c r="F154" s="71" t="s">
        <v>3057</v>
      </c>
      <c r="G154" s="72">
        <v>2</v>
      </c>
      <c r="H154" s="72">
        <f t="shared" si="18"/>
        <v>2</v>
      </c>
      <c r="I154" s="72">
        <f t="shared" si="16"/>
        <v>129</v>
      </c>
      <c r="J154" s="72">
        <f t="shared" si="19"/>
        <v>6</v>
      </c>
      <c r="K154" s="71" t="s">
        <v>3094</v>
      </c>
      <c r="L154" s="72" t="str">
        <f t="shared" si="20"/>
        <v>【器官】蝙蝠的牙齿</v>
      </c>
      <c r="M154" s="136">
        <f t="shared" si="21"/>
        <v>3</v>
      </c>
      <c r="N154" s="10"/>
    </row>
    <row r="155" spans="1:14" x14ac:dyDescent="0.2">
      <c r="A155" s="1">
        <f t="shared" si="17"/>
        <v>50153</v>
      </c>
      <c r="B155" s="72">
        <v>153</v>
      </c>
      <c r="C155" s="71" t="s">
        <v>2685</v>
      </c>
      <c r="D155" s="71" t="s">
        <v>2801</v>
      </c>
      <c r="E155" s="72" t="s">
        <v>2956</v>
      </c>
      <c r="F155" s="71" t="s">
        <v>3057</v>
      </c>
      <c r="G155" s="72">
        <v>3</v>
      </c>
      <c r="H155" s="72">
        <f t="shared" si="18"/>
        <v>2</v>
      </c>
      <c r="I155" s="72">
        <f t="shared" si="16"/>
        <v>88</v>
      </c>
      <c r="J155" s="72">
        <f t="shared" si="19"/>
        <v>13.5</v>
      </c>
      <c r="K155" s="71" t="s">
        <v>3094</v>
      </c>
      <c r="L155" s="72" t="str">
        <f t="shared" si="20"/>
        <v>【器官】黑蝙蝠的牙齿</v>
      </c>
      <c r="M155" s="136">
        <f t="shared" si="21"/>
        <v>3</v>
      </c>
      <c r="N155" s="10"/>
    </row>
    <row r="156" spans="1:14" x14ac:dyDescent="0.2">
      <c r="A156" s="1">
        <f t="shared" si="17"/>
        <v>50154</v>
      </c>
      <c r="B156" s="72">
        <v>154</v>
      </c>
      <c r="C156" s="71" t="s">
        <v>2686</v>
      </c>
      <c r="D156" s="71" t="s">
        <v>2802</v>
      </c>
      <c r="E156" s="72" t="s">
        <v>2966</v>
      </c>
      <c r="F156" s="71" t="s">
        <v>3057</v>
      </c>
      <c r="G156" s="72">
        <v>3</v>
      </c>
      <c r="H156" s="72">
        <f t="shared" si="18"/>
        <v>2</v>
      </c>
      <c r="I156" s="72">
        <f t="shared" si="16"/>
        <v>88</v>
      </c>
      <c r="J156" s="72">
        <f t="shared" si="19"/>
        <v>13.5</v>
      </c>
      <c r="K156" s="71" t="s">
        <v>3094</v>
      </c>
      <c r="L156" s="72" t="str">
        <f t="shared" si="20"/>
        <v>【器官】狐炎兽的牙齿</v>
      </c>
      <c r="M156" s="136">
        <f t="shared" si="21"/>
        <v>3</v>
      </c>
      <c r="N156" s="10"/>
    </row>
    <row r="157" spans="1:14" x14ac:dyDescent="0.2">
      <c r="A157" s="1">
        <f t="shared" si="17"/>
        <v>50155</v>
      </c>
      <c r="B157" s="72">
        <v>155</v>
      </c>
      <c r="C157" s="71" t="s">
        <v>2687</v>
      </c>
      <c r="D157" s="71" t="s">
        <v>2803</v>
      </c>
      <c r="E157" s="72" t="s">
        <v>2968</v>
      </c>
      <c r="F157" s="71" t="s">
        <v>3057</v>
      </c>
      <c r="G157" s="72">
        <v>3</v>
      </c>
      <c r="H157" s="72">
        <f t="shared" si="18"/>
        <v>2</v>
      </c>
      <c r="I157" s="72">
        <f t="shared" si="16"/>
        <v>88</v>
      </c>
      <c r="J157" s="72">
        <f t="shared" si="19"/>
        <v>13.5</v>
      </c>
      <c r="K157" s="71" t="s">
        <v>3094</v>
      </c>
      <c r="L157" s="72" t="str">
        <f t="shared" si="20"/>
        <v>【器官】蛇龟的牙齿</v>
      </c>
      <c r="M157" s="136">
        <f t="shared" si="21"/>
        <v>3</v>
      </c>
      <c r="N157" s="10"/>
    </row>
    <row r="158" spans="1:14" x14ac:dyDescent="0.2">
      <c r="A158" s="1">
        <f t="shared" si="17"/>
        <v>50156</v>
      </c>
      <c r="B158" s="72">
        <v>156</v>
      </c>
      <c r="C158" s="71" t="s">
        <v>2688</v>
      </c>
      <c r="D158" s="71" t="s">
        <v>2804</v>
      </c>
      <c r="E158" s="72" t="s">
        <v>2967</v>
      </c>
      <c r="F158" s="71" t="s">
        <v>3057</v>
      </c>
      <c r="G158" s="72">
        <v>3</v>
      </c>
      <c r="H158" s="72">
        <f t="shared" si="18"/>
        <v>2</v>
      </c>
      <c r="I158" s="72">
        <f t="shared" si="16"/>
        <v>88</v>
      </c>
      <c r="J158" s="72">
        <f t="shared" si="19"/>
        <v>13.5</v>
      </c>
      <c r="K158" s="71" t="s">
        <v>3094</v>
      </c>
      <c r="L158" s="72" t="str">
        <f t="shared" si="20"/>
        <v>【器官】龙牙</v>
      </c>
      <c r="M158" s="136">
        <f t="shared" si="21"/>
        <v>3</v>
      </c>
      <c r="N158" s="10"/>
    </row>
    <row r="159" spans="1:14" x14ac:dyDescent="0.2">
      <c r="A159" s="1">
        <f t="shared" si="17"/>
        <v>50157</v>
      </c>
      <c r="B159" s="72">
        <v>157</v>
      </c>
      <c r="C159" s="71" t="s">
        <v>2689</v>
      </c>
      <c r="D159" s="71" t="s">
        <v>2805</v>
      </c>
      <c r="E159" s="72" t="s">
        <v>2969</v>
      </c>
      <c r="F159" s="71" t="s">
        <v>3057</v>
      </c>
      <c r="G159" s="72">
        <v>1</v>
      </c>
      <c r="H159" s="72">
        <f t="shared" si="18"/>
        <v>1</v>
      </c>
      <c r="I159" s="72">
        <f t="shared" si="16"/>
        <v>181</v>
      </c>
      <c r="J159" s="72">
        <f t="shared" si="19"/>
        <v>1.5</v>
      </c>
      <c r="K159" s="71" t="s">
        <v>3094</v>
      </c>
      <c r="L159" s="72" t="str">
        <f t="shared" si="20"/>
        <v>【器官】泥土里挖掘出来的腐败的牙齿</v>
      </c>
      <c r="M159" s="136">
        <f t="shared" si="21"/>
        <v>3</v>
      </c>
      <c r="N159" s="10"/>
    </row>
    <row r="160" spans="1:14" x14ac:dyDescent="0.2">
      <c r="A160" s="1">
        <f t="shared" si="17"/>
        <v>50158</v>
      </c>
      <c r="B160" s="72">
        <v>158</v>
      </c>
      <c r="C160" s="71" t="s">
        <v>2806</v>
      </c>
      <c r="D160" s="71" t="s">
        <v>2833</v>
      </c>
      <c r="E160" s="72" t="s">
        <v>2970</v>
      </c>
      <c r="F160" s="71" t="s">
        <v>3057</v>
      </c>
      <c r="G160" s="72">
        <v>4</v>
      </c>
      <c r="H160" s="72">
        <f t="shared" si="18"/>
        <v>3</v>
      </c>
      <c r="I160" s="72">
        <f t="shared" si="16"/>
        <v>55</v>
      </c>
      <c r="J160" s="72">
        <f t="shared" si="19"/>
        <v>24</v>
      </c>
      <c r="K160" s="71" t="s">
        <v>3085</v>
      </c>
      <c r="L160" s="72" t="str">
        <f t="shared" si="20"/>
        <v>【宝石】寄宿地精能力的魂片</v>
      </c>
      <c r="M160" s="136">
        <f t="shared" si="21"/>
        <v>4</v>
      </c>
      <c r="N160" s="10"/>
    </row>
    <row r="161" spans="1:23" x14ac:dyDescent="0.2">
      <c r="A161" s="1">
        <f t="shared" si="17"/>
        <v>50159</v>
      </c>
      <c r="B161" s="72">
        <v>159</v>
      </c>
      <c r="C161" s="71" t="s">
        <v>2807</v>
      </c>
      <c r="D161" s="71" t="s">
        <v>2834</v>
      </c>
      <c r="E161" s="72" t="s">
        <v>2971</v>
      </c>
      <c r="F161" s="71" t="s">
        <v>3057</v>
      </c>
      <c r="G161" s="72">
        <v>4</v>
      </c>
      <c r="H161" s="72">
        <f t="shared" si="18"/>
        <v>3</v>
      </c>
      <c r="I161" s="72">
        <f t="shared" si="16"/>
        <v>55</v>
      </c>
      <c r="J161" s="72">
        <f t="shared" si="19"/>
        <v>24</v>
      </c>
      <c r="K161" s="71" t="s">
        <v>3085</v>
      </c>
      <c r="L161" s="72" t="str">
        <f t="shared" si="20"/>
        <v>【宝石】寄宿水精能力的魂片</v>
      </c>
      <c r="M161" s="136">
        <f t="shared" si="21"/>
        <v>4</v>
      </c>
      <c r="N161" s="10"/>
    </row>
    <row r="162" spans="1:23" x14ac:dyDescent="0.2">
      <c r="A162" s="1">
        <f t="shared" si="17"/>
        <v>50160</v>
      </c>
      <c r="B162" s="72">
        <v>160</v>
      </c>
      <c r="C162" s="71" t="s">
        <v>2808</v>
      </c>
      <c r="D162" s="71" t="s">
        <v>2835</v>
      </c>
      <c r="E162" s="72" t="s">
        <v>2972</v>
      </c>
      <c r="F162" s="71" t="s">
        <v>3057</v>
      </c>
      <c r="G162" s="72">
        <v>4</v>
      </c>
      <c r="H162" s="72">
        <f t="shared" si="18"/>
        <v>3</v>
      </c>
      <c r="I162" s="72">
        <f t="shared" si="16"/>
        <v>55</v>
      </c>
      <c r="J162" s="72">
        <f t="shared" si="19"/>
        <v>24</v>
      </c>
      <c r="K162" s="71" t="s">
        <v>3085</v>
      </c>
      <c r="L162" s="72" t="str">
        <f t="shared" si="20"/>
        <v>【宝石】寄宿火精能力的魂片</v>
      </c>
      <c r="M162" s="136">
        <f t="shared" si="21"/>
        <v>4</v>
      </c>
      <c r="N162" s="10"/>
    </row>
    <row r="163" spans="1:23" x14ac:dyDescent="0.2">
      <c r="A163" s="1">
        <f t="shared" si="17"/>
        <v>50161</v>
      </c>
      <c r="B163" s="72">
        <v>161</v>
      </c>
      <c r="C163" s="71" t="s">
        <v>2809</v>
      </c>
      <c r="D163" s="71" t="s">
        <v>2836</v>
      </c>
      <c r="E163" s="72" t="s">
        <v>2973</v>
      </c>
      <c r="F163" s="71" t="s">
        <v>3057</v>
      </c>
      <c r="G163" s="72">
        <v>4</v>
      </c>
      <c r="H163" s="72">
        <f t="shared" si="18"/>
        <v>3</v>
      </c>
      <c r="I163" s="72">
        <f t="shared" ref="I163:I192" si="22">VLOOKUP(G163,per,2,FALSE)</f>
        <v>55</v>
      </c>
      <c r="J163" s="72">
        <f t="shared" si="19"/>
        <v>24</v>
      </c>
      <c r="K163" s="71" t="s">
        <v>3085</v>
      </c>
      <c r="L163" s="72" t="str">
        <f t="shared" si="20"/>
        <v>【宝石】寄宿雷精能力的魂片</v>
      </c>
      <c r="M163" s="136">
        <f t="shared" si="21"/>
        <v>4</v>
      </c>
      <c r="N163" s="10"/>
    </row>
    <row r="164" spans="1:23" x14ac:dyDescent="0.2">
      <c r="A164" s="1">
        <f t="shared" si="17"/>
        <v>50162</v>
      </c>
      <c r="B164" s="72">
        <v>162</v>
      </c>
      <c r="C164" s="71" t="s">
        <v>2810</v>
      </c>
      <c r="D164" s="71" t="s">
        <v>2837</v>
      </c>
      <c r="E164" s="72" t="s">
        <v>2975</v>
      </c>
      <c r="F164" s="71" t="s">
        <v>3057</v>
      </c>
      <c r="G164" s="72">
        <v>4</v>
      </c>
      <c r="H164" s="72">
        <f t="shared" si="18"/>
        <v>3</v>
      </c>
      <c r="I164" s="72">
        <f t="shared" si="22"/>
        <v>55</v>
      </c>
      <c r="J164" s="72">
        <f t="shared" si="19"/>
        <v>24</v>
      </c>
      <c r="K164" s="71" t="s">
        <v>3085</v>
      </c>
      <c r="L164" s="72" t="str">
        <f t="shared" si="20"/>
        <v>【宝石】注入灵力的魂片</v>
      </c>
      <c r="M164" s="136">
        <f t="shared" si="21"/>
        <v>4</v>
      </c>
      <c r="N164" s="10"/>
    </row>
    <row r="165" spans="1:23" x14ac:dyDescent="0.2">
      <c r="A165" s="1">
        <f t="shared" si="17"/>
        <v>50163</v>
      </c>
      <c r="B165" s="72">
        <v>163</v>
      </c>
      <c r="C165" s="71" t="s">
        <v>2811</v>
      </c>
      <c r="D165" s="71" t="s">
        <v>2838</v>
      </c>
      <c r="E165" s="72" t="s">
        <v>2976</v>
      </c>
      <c r="F165" s="71" t="s">
        <v>3057</v>
      </c>
      <c r="G165" s="72">
        <v>5</v>
      </c>
      <c r="H165" s="72">
        <f t="shared" si="18"/>
        <v>3</v>
      </c>
      <c r="I165" s="72">
        <f t="shared" si="22"/>
        <v>32</v>
      </c>
      <c r="J165" s="72">
        <f t="shared" si="19"/>
        <v>37.5</v>
      </c>
      <c r="K165" s="71" t="s">
        <v>3085</v>
      </c>
      <c r="L165" s="72" t="str">
        <f t="shared" si="20"/>
        <v>【宝石】注入魅灵力的魂片</v>
      </c>
      <c r="M165" s="136">
        <f t="shared" si="21"/>
        <v>4</v>
      </c>
      <c r="N165" s="10"/>
    </row>
    <row r="166" spans="1:23" x14ac:dyDescent="0.2">
      <c r="A166" s="1">
        <f t="shared" si="17"/>
        <v>50164</v>
      </c>
      <c r="B166" s="72">
        <v>164</v>
      </c>
      <c r="C166" s="71" t="s">
        <v>2812</v>
      </c>
      <c r="D166" s="71" t="s">
        <v>2839</v>
      </c>
      <c r="E166" s="72" t="s">
        <v>2977</v>
      </c>
      <c r="F166" s="71" t="s">
        <v>3057</v>
      </c>
      <c r="G166" s="72">
        <v>5</v>
      </c>
      <c r="H166" s="72">
        <f t="shared" si="18"/>
        <v>3</v>
      </c>
      <c r="I166" s="72">
        <f t="shared" si="22"/>
        <v>32</v>
      </c>
      <c r="J166" s="72">
        <f t="shared" si="19"/>
        <v>37.5</v>
      </c>
      <c r="K166" s="71" t="s">
        <v>3085</v>
      </c>
      <c r="L166" s="72" t="str">
        <f t="shared" si="20"/>
        <v>【宝石】寄宿天使能力的魂片</v>
      </c>
      <c r="M166" s="136">
        <f t="shared" si="21"/>
        <v>4</v>
      </c>
      <c r="N166" s="10"/>
    </row>
    <row r="167" spans="1:23" x14ac:dyDescent="0.2">
      <c r="A167" s="1">
        <f t="shared" si="17"/>
        <v>50165</v>
      </c>
      <c r="B167" s="72">
        <v>165</v>
      </c>
      <c r="C167" s="71" t="s">
        <v>2813</v>
      </c>
      <c r="D167" s="71" t="s">
        <v>2840</v>
      </c>
      <c r="E167" s="72" t="s">
        <v>2974</v>
      </c>
      <c r="F167" s="71" t="s">
        <v>3057</v>
      </c>
      <c r="G167" s="72">
        <v>5</v>
      </c>
      <c r="H167" s="72">
        <f t="shared" si="18"/>
        <v>3</v>
      </c>
      <c r="I167" s="72">
        <f t="shared" si="22"/>
        <v>32</v>
      </c>
      <c r="J167" s="72">
        <f t="shared" si="19"/>
        <v>37.5</v>
      </c>
      <c r="K167" s="71" t="s">
        <v>3085</v>
      </c>
      <c r="L167" s="72" t="str">
        <f t="shared" si="20"/>
        <v>【宝石】寄宿睡魔能力的魂片</v>
      </c>
      <c r="M167" s="136">
        <f t="shared" si="21"/>
        <v>4</v>
      </c>
      <c r="N167" s="10"/>
    </row>
    <row r="168" spans="1:23" x14ac:dyDescent="0.2">
      <c r="A168" s="1">
        <f t="shared" si="17"/>
        <v>50166</v>
      </c>
      <c r="B168" s="72">
        <v>166</v>
      </c>
      <c r="C168" s="71" t="s">
        <v>2814</v>
      </c>
      <c r="D168" s="71" t="s">
        <v>2841</v>
      </c>
      <c r="E168" s="72" t="s">
        <v>2974</v>
      </c>
      <c r="F168" s="71" t="s">
        <v>3057</v>
      </c>
      <c r="G168" s="72">
        <v>5</v>
      </c>
      <c r="H168" s="72">
        <f t="shared" si="18"/>
        <v>3</v>
      </c>
      <c r="I168" s="72">
        <f t="shared" si="22"/>
        <v>32</v>
      </c>
      <c r="J168" s="72">
        <f t="shared" si="19"/>
        <v>37.5</v>
      </c>
      <c r="K168" s="71" t="s">
        <v>3085</v>
      </c>
      <c r="L168" s="72" t="str">
        <f t="shared" si="20"/>
        <v>【宝石】寄宿恶魔能力的魂片</v>
      </c>
      <c r="M168" s="136">
        <f t="shared" si="21"/>
        <v>4</v>
      </c>
      <c r="N168" s="10"/>
    </row>
    <row r="169" spans="1:23" x14ac:dyDescent="0.2">
      <c r="A169" s="1">
        <f t="shared" si="17"/>
        <v>50167</v>
      </c>
      <c r="B169" s="72">
        <v>167</v>
      </c>
      <c r="C169" s="71" t="s">
        <v>2815</v>
      </c>
      <c r="D169" s="71" t="s">
        <v>2842</v>
      </c>
      <c r="E169" s="72" t="s">
        <v>2978</v>
      </c>
      <c r="F169" s="71" t="s">
        <v>3057</v>
      </c>
      <c r="G169" s="72">
        <v>7</v>
      </c>
      <c r="H169" s="72">
        <f t="shared" si="18"/>
        <v>4</v>
      </c>
      <c r="I169" s="72">
        <f t="shared" si="22"/>
        <v>5</v>
      </c>
      <c r="J169" s="72">
        <f t="shared" si="19"/>
        <v>73.5</v>
      </c>
      <c r="K169" s="71" t="s">
        <v>3085</v>
      </c>
      <c r="L169" s="72" t="str">
        <f t="shared" si="20"/>
        <v>【宝石】四重属性混合而成的魂片</v>
      </c>
      <c r="M169" s="136">
        <f t="shared" si="21"/>
        <v>4</v>
      </c>
      <c r="N169" s="10"/>
    </row>
    <row r="170" spans="1:23" x14ac:dyDescent="0.2">
      <c r="A170" s="1">
        <f t="shared" si="17"/>
        <v>50168</v>
      </c>
      <c r="B170" s="72">
        <v>168</v>
      </c>
      <c r="C170" s="71" t="s">
        <v>2816</v>
      </c>
      <c r="D170" s="71" t="s">
        <v>2843</v>
      </c>
      <c r="E170" s="72" t="s">
        <v>1741</v>
      </c>
      <c r="F170" s="71" t="s">
        <v>3057</v>
      </c>
      <c r="G170" s="72">
        <v>1</v>
      </c>
      <c r="H170" s="72">
        <f t="shared" si="18"/>
        <v>1</v>
      </c>
      <c r="I170" s="72">
        <f t="shared" si="22"/>
        <v>181</v>
      </c>
      <c r="J170" s="72">
        <f t="shared" si="19"/>
        <v>1.5</v>
      </c>
      <c r="K170" s="71" t="s">
        <v>3087</v>
      </c>
      <c r="L170" s="72" t="str">
        <f t="shared" si="20"/>
        <v>【植物】体力提高的秘药</v>
      </c>
      <c r="M170" s="136">
        <f t="shared" si="21"/>
        <v>2</v>
      </c>
      <c r="N170" s="10"/>
    </row>
    <row r="171" spans="1:23" x14ac:dyDescent="0.2">
      <c r="A171" s="1">
        <f t="shared" si="17"/>
        <v>50169</v>
      </c>
      <c r="B171" s="72">
        <v>169</v>
      </c>
      <c r="C171" s="71" t="s">
        <v>2844</v>
      </c>
      <c r="D171" s="71" t="s">
        <v>2845</v>
      </c>
      <c r="E171" s="72" t="s">
        <v>1742</v>
      </c>
      <c r="F171" s="71" t="s">
        <v>3057</v>
      </c>
      <c r="G171" s="72">
        <v>3</v>
      </c>
      <c r="H171" s="72">
        <f t="shared" si="18"/>
        <v>2</v>
      </c>
      <c r="I171" s="72">
        <f t="shared" si="22"/>
        <v>88</v>
      </c>
      <c r="J171" s="72">
        <f t="shared" si="19"/>
        <v>13.5</v>
      </c>
      <c r="K171" s="71" t="s">
        <v>3087</v>
      </c>
      <c r="L171" s="72" t="str">
        <f t="shared" si="20"/>
        <v>【植物】体力提高的秘药</v>
      </c>
      <c r="M171" s="136">
        <f t="shared" si="21"/>
        <v>2</v>
      </c>
      <c r="N171" s="10"/>
    </row>
    <row r="172" spans="1:23" x14ac:dyDescent="0.2">
      <c r="A172" s="1">
        <f t="shared" si="17"/>
        <v>50170</v>
      </c>
      <c r="B172" s="72">
        <v>170</v>
      </c>
      <c r="C172" s="71" t="s">
        <v>2846</v>
      </c>
      <c r="D172" s="71" t="s">
        <v>2843</v>
      </c>
      <c r="E172" s="72" t="s">
        <v>1743</v>
      </c>
      <c r="F172" s="71" t="s">
        <v>3057</v>
      </c>
      <c r="G172" s="72">
        <v>5</v>
      </c>
      <c r="H172" s="72">
        <f t="shared" si="18"/>
        <v>3</v>
      </c>
      <c r="I172" s="72">
        <f t="shared" si="22"/>
        <v>32</v>
      </c>
      <c r="J172" s="72">
        <f t="shared" si="19"/>
        <v>37.5</v>
      </c>
      <c r="K172" s="71" t="s">
        <v>3087</v>
      </c>
      <c r="L172" s="72" t="str">
        <f t="shared" si="20"/>
        <v>【植物】体力提高的秘药</v>
      </c>
      <c r="M172" s="136">
        <f t="shared" si="21"/>
        <v>2</v>
      </c>
      <c r="N172" s="10"/>
    </row>
    <row r="173" spans="1:23" x14ac:dyDescent="0.2">
      <c r="A173" s="1">
        <f t="shared" si="17"/>
        <v>50171</v>
      </c>
      <c r="B173" s="72">
        <v>171</v>
      </c>
      <c r="C173" s="71" t="s">
        <v>2817</v>
      </c>
      <c r="D173" s="71" t="s">
        <v>2847</v>
      </c>
      <c r="E173" s="72" t="s">
        <v>1739</v>
      </c>
      <c r="F173" s="71" t="s">
        <v>3057</v>
      </c>
      <c r="G173" s="72">
        <v>3</v>
      </c>
      <c r="H173" s="72">
        <f t="shared" si="18"/>
        <v>2</v>
      </c>
      <c r="I173" s="72">
        <f t="shared" si="22"/>
        <v>88</v>
      </c>
      <c r="J173" s="72">
        <f t="shared" si="19"/>
        <v>13.5</v>
      </c>
      <c r="K173" s="71" t="s">
        <v>3087</v>
      </c>
      <c r="L173" s="72" t="str">
        <f t="shared" si="20"/>
        <v>【植物】女性战士分泌的甘蜜</v>
      </c>
      <c r="M173" s="136">
        <f t="shared" si="21"/>
        <v>2</v>
      </c>
      <c r="N173" s="10"/>
      <c r="S173" s="1">
        <f>50000+T173</f>
        <v>50001</v>
      </c>
      <c r="T173" s="72">
        <v>1</v>
      </c>
      <c r="U173" s="71" t="s">
        <v>2496</v>
      </c>
      <c r="V173" s="1">
        <f>S173</f>
        <v>50001</v>
      </c>
      <c r="W173" s="1">
        <f>J3*10</f>
        <v>15</v>
      </c>
    </row>
    <row r="174" spans="1:23" x14ac:dyDescent="0.2">
      <c r="A174" s="1">
        <f t="shared" si="17"/>
        <v>50172</v>
      </c>
      <c r="B174" s="72">
        <v>172</v>
      </c>
      <c r="C174" s="71" t="s">
        <v>2818</v>
      </c>
      <c r="D174" s="71" t="s">
        <v>2848</v>
      </c>
      <c r="E174" s="72" t="s">
        <v>2979</v>
      </c>
      <c r="F174" s="71" t="s">
        <v>3057</v>
      </c>
      <c r="G174" s="72">
        <v>3</v>
      </c>
      <c r="H174" s="72">
        <f t="shared" si="18"/>
        <v>2</v>
      </c>
      <c r="I174" s="72">
        <f t="shared" si="22"/>
        <v>88</v>
      </c>
      <c r="J174" s="72">
        <f t="shared" si="19"/>
        <v>13.5</v>
      </c>
      <c r="K174" s="71" t="s">
        <v>3085</v>
      </c>
      <c r="L174" s="72" t="str">
        <f t="shared" si="20"/>
        <v>【宝石】水精灵泪珠凝结成的眼泪</v>
      </c>
      <c r="M174" s="136">
        <f t="shared" si="21"/>
        <v>4</v>
      </c>
      <c r="N174" s="10"/>
      <c r="S174" s="1">
        <f t="shared" ref="S174:S237" si="23">50000+T174</f>
        <v>50002</v>
      </c>
      <c r="T174" s="72">
        <v>2</v>
      </c>
      <c r="U174" s="71" t="s">
        <v>2497</v>
      </c>
      <c r="V174" s="1">
        <f t="shared" ref="V174:V237" si="24">S174</f>
        <v>50002</v>
      </c>
      <c r="W174" s="1">
        <f t="shared" ref="W174:W237" si="25">J4*10</f>
        <v>60</v>
      </c>
    </row>
    <row r="175" spans="1:23" x14ac:dyDescent="0.2">
      <c r="A175" s="1">
        <f t="shared" si="17"/>
        <v>50173</v>
      </c>
      <c r="B175" s="72">
        <v>173</v>
      </c>
      <c r="C175" s="71" t="s">
        <v>2851</v>
      </c>
      <c r="D175" s="71" t="s">
        <v>2850</v>
      </c>
      <c r="E175" s="72" t="s">
        <v>2980</v>
      </c>
      <c r="F175" s="71" t="s">
        <v>3057</v>
      </c>
      <c r="G175" s="72">
        <v>3</v>
      </c>
      <c r="H175" s="72">
        <f t="shared" si="18"/>
        <v>2</v>
      </c>
      <c r="I175" s="72">
        <f t="shared" si="22"/>
        <v>88</v>
      </c>
      <c r="J175" s="72">
        <f t="shared" si="19"/>
        <v>13.5</v>
      </c>
      <c r="K175" s="71" t="s">
        <v>3088</v>
      </c>
      <c r="L175" s="72" t="str">
        <f t="shared" si="20"/>
        <v>【矿物】蓝色的缌矿</v>
      </c>
      <c r="M175" s="136">
        <f t="shared" si="21"/>
        <v>1</v>
      </c>
      <c r="N175" s="10"/>
      <c r="S175" s="1">
        <f t="shared" si="23"/>
        <v>50003</v>
      </c>
      <c r="T175" s="72">
        <v>3</v>
      </c>
      <c r="U175" s="71" t="s">
        <v>2498</v>
      </c>
      <c r="V175" s="1">
        <f t="shared" si="24"/>
        <v>50003</v>
      </c>
      <c r="W175" s="1">
        <f t="shared" si="25"/>
        <v>135</v>
      </c>
    </row>
    <row r="176" spans="1:23" x14ac:dyDescent="0.2">
      <c r="A176" s="1">
        <f t="shared" si="17"/>
        <v>50174</v>
      </c>
      <c r="B176" s="72">
        <v>174</v>
      </c>
      <c r="C176" s="71" t="s">
        <v>2852</v>
      </c>
      <c r="D176" s="71" t="s">
        <v>2855</v>
      </c>
      <c r="E176" s="72" t="s">
        <v>1775</v>
      </c>
      <c r="F176" s="71" t="s">
        <v>3057</v>
      </c>
      <c r="G176" s="72">
        <v>3</v>
      </c>
      <c r="H176" s="72">
        <f t="shared" si="18"/>
        <v>2</v>
      </c>
      <c r="I176" s="72">
        <f t="shared" si="22"/>
        <v>88</v>
      </c>
      <c r="J176" s="72">
        <f t="shared" si="19"/>
        <v>13.5</v>
      </c>
      <c r="K176" s="71" t="s">
        <v>3088</v>
      </c>
      <c r="L176" s="72" t="str">
        <f t="shared" si="20"/>
        <v>【矿物】沙盘缌矿</v>
      </c>
      <c r="M176" s="136">
        <f t="shared" si="21"/>
        <v>1</v>
      </c>
      <c r="N176" s="10"/>
      <c r="S176" s="1">
        <f t="shared" si="23"/>
        <v>50004</v>
      </c>
      <c r="T176" s="72">
        <v>4</v>
      </c>
      <c r="U176" s="71" t="s">
        <v>2499</v>
      </c>
      <c r="V176" s="1">
        <f t="shared" si="24"/>
        <v>50004</v>
      </c>
      <c r="W176" s="1">
        <f t="shared" si="25"/>
        <v>240</v>
      </c>
    </row>
    <row r="177" spans="1:23" x14ac:dyDescent="0.2">
      <c r="A177" s="1">
        <f t="shared" si="17"/>
        <v>50175</v>
      </c>
      <c r="B177" s="72">
        <v>175</v>
      </c>
      <c r="C177" s="71" t="s">
        <v>2853</v>
      </c>
      <c r="D177" s="71" t="s">
        <v>2856</v>
      </c>
      <c r="E177" s="72" t="s">
        <v>2981</v>
      </c>
      <c r="F177" s="71" t="s">
        <v>3057</v>
      </c>
      <c r="G177" s="72">
        <v>3</v>
      </c>
      <c r="H177" s="72">
        <f t="shared" si="18"/>
        <v>2</v>
      </c>
      <c r="I177" s="72">
        <f t="shared" si="22"/>
        <v>88</v>
      </c>
      <c r="J177" s="72">
        <f t="shared" si="19"/>
        <v>13.5</v>
      </c>
      <c r="K177" s="71" t="s">
        <v>3088</v>
      </c>
      <c r="L177" s="72" t="str">
        <f t="shared" si="20"/>
        <v>【矿物】火之缌矿</v>
      </c>
      <c r="M177" s="136">
        <f t="shared" si="21"/>
        <v>1</v>
      </c>
      <c r="N177" s="10"/>
      <c r="S177" s="1">
        <f t="shared" si="23"/>
        <v>50005</v>
      </c>
      <c r="T177" s="72">
        <v>5</v>
      </c>
      <c r="U177" s="71" t="s">
        <v>2500</v>
      </c>
      <c r="V177" s="1">
        <f t="shared" si="24"/>
        <v>50005</v>
      </c>
      <c r="W177" s="1">
        <f t="shared" si="25"/>
        <v>15</v>
      </c>
    </row>
    <row r="178" spans="1:23" x14ac:dyDescent="0.2">
      <c r="A178" s="1">
        <f t="shared" si="17"/>
        <v>50176</v>
      </c>
      <c r="B178" s="72">
        <v>176</v>
      </c>
      <c r="C178" s="71" t="s">
        <v>2854</v>
      </c>
      <c r="D178" s="71" t="s">
        <v>2857</v>
      </c>
      <c r="E178" s="72" t="s">
        <v>2982</v>
      </c>
      <c r="F178" s="71" t="s">
        <v>3057</v>
      </c>
      <c r="G178" s="72">
        <v>3</v>
      </c>
      <c r="H178" s="72">
        <f t="shared" si="18"/>
        <v>2</v>
      </c>
      <c r="I178" s="72">
        <f t="shared" si="22"/>
        <v>88</v>
      </c>
      <c r="J178" s="72">
        <f t="shared" si="19"/>
        <v>13.5</v>
      </c>
      <c r="K178" s="71" t="s">
        <v>3088</v>
      </c>
      <c r="L178" s="72" t="str">
        <f t="shared" si="20"/>
        <v>【矿物】风之缌矿</v>
      </c>
      <c r="M178" s="136">
        <f t="shared" si="21"/>
        <v>1</v>
      </c>
      <c r="N178" s="10"/>
      <c r="S178" s="1">
        <f t="shared" si="23"/>
        <v>50006</v>
      </c>
      <c r="T178" s="72">
        <v>6</v>
      </c>
      <c r="U178" s="71" t="s">
        <v>2501</v>
      </c>
      <c r="V178" s="1">
        <f t="shared" si="24"/>
        <v>50006</v>
      </c>
      <c r="W178" s="1">
        <f t="shared" si="25"/>
        <v>60</v>
      </c>
    </row>
    <row r="179" spans="1:23" x14ac:dyDescent="0.2">
      <c r="A179" s="1">
        <f t="shared" si="17"/>
        <v>50177</v>
      </c>
      <c r="B179" s="72">
        <v>177</v>
      </c>
      <c r="C179" s="71" t="s">
        <v>2819</v>
      </c>
      <c r="D179" s="71" t="s">
        <v>2858</v>
      </c>
      <c r="E179" s="72" t="s">
        <v>2983</v>
      </c>
      <c r="F179" s="71" t="s">
        <v>3057</v>
      </c>
      <c r="G179" s="72">
        <v>5</v>
      </c>
      <c r="H179" s="72">
        <f t="shared" si="18"/>
        <v>3</v>
      </c>
      <c r="I179" s="72">
        <f t="shared" si="22"/>
        <v>32</v>
      </c>
      <c r="J179" s="72">
        <f t="shared" si="19"/>
        <v>37.5</v>
      </c>
      <c r="K179" s="71" t="s">
        <v>3086</v>
      </c>
      <c r="L179" s="72" t="str">
        <f t="shared" si="20"/>
        <v>【宝石】发出赤色火焰的水晶</v>
      </c>
      <c r="M179" s="136">
        <f t="shared" si="21"/>
        <v>4</v>
      </c>
      <c r="N179" s="10"/>
      <c r="S179" s="1">
        <f t="shared" si="23"/>
        <v>50007</v>
      </c>
      <c r="T179" s="72">
        <v>7</v>
      </c>
      <c r="U179" s="71" t="s">
        <v>2502</v>
      </c>
      <c r="V179" s="1">
        <f t="shared" si="24"/>
        <v>50007</v>
      </c>
      <c r="W179" s="1">
        <f t="shared" si="25"/>
        <v>135</v>
      </c>
    </row>
    <row r="180" spans="1:23" x14ac:dyDescent="0.2">
      <c r="A180" s="1">
        <f t="shared" si="17"/>
        <v>50178</v>
      </c>
      <c r="B180" s="72">
        <v>178</v>
      </c>
      <c r="C180" s="71" t="s">
        <v>2820</v>
      </c>
      <c r="D180" s="71" t="s">
        <v>2859</v>
      </c>
      <c r="E180" s="72" t="s">
        <v>2984</v>
      </c>
      <c r="F180" s="71" t="s">
        <v>3057</v>
      </c>
      <c r="G180" s="72">
        <v>5</v>
      </c>
      <c r="H180" s="72">
        <f t="shared" si="18"/>
        <v>3</v>
      </c>
      <c r="I180" s="72">
        <f t="shared" si="22"/>
        <v>32</v>
      </c>
      <c r="J180" s="72">
        <f t="shared" si="19"/>
        <v>37.5</v>
      </c>
      <c r="K180" s="71" t="s">
        <v>3086</v>
      </c>
      <c r="L180" s="72" t="str">
        <f t="shared" si="20"/>
        <v>【宝石】闪耀青色光芒的水晶</v>
      </c>
      <c r="M180" s="136">
        <f t="shared" si="21"/>
        <v>4</v>
      </c>
      <c r="N180" s="10"/>
      <c r="S180" s="1">
        <f t="shared" si="23"/>
        <v>50008</v>
      </c>
      <c r="T180" s="72">
        <v>8</v>
      </c>
      <c r="U180" s="71" t="s">
        <v>2503</v>
      </c>
      <c r="V180" s="1">
        <f t="shared" si="24"/>
        <v>50008</v>
      </c>
      <c r="W180" s="1">
        <f t="shared" si="25"/>
        <v>240</v>
      </c>
    </row>
    <row r="181" spans="1:23" x14ac:dyDescent="0.2">
      <c r="A181" s="1">
        <f t="shared" si="17"/>
        <v>50179</v>
      </c>
      <c r="B181" s="72">
        <v>179</v>
      </c>
      <c r="C181" s="71" t="s">
        <v>2821</v>
      </c>
      <c r="D181" s="71" t="s">
        <v>2860</v>
      </c>
      <c r="E181" s="72" t="s">
        <v>2985</v>
      </c>
      <c r="F181" s="71" t="s">
        <v>3057</v>
      </c>
      <c r="G181" s="72">
        <v>5</v>
      </c>
      <c r="H181" s="72">
        <f t="shared" si="18"/>
        <v>3</v>
      </c>
      <c r="I181" s="72">
        <f t="shared" si="22"/>
        <v>32</v>
      </c>
      <c r="J181" s="72">
        <f t="shared" si="19"/>
        <v>37.5</v>
      </c>
      <c r="K181" s="71" t="s">
        <v>3086</v>
      </c>
      <c r="L181" s="72" t="str">
        <f t="shared" si="20"/>
        <v>【宝石】闪耀黄色光芒的水晶</v>
      </c>
      <c r="M181" s="136">
        <f t="shared" si="21"/>
        <v>4</v>
      </c>
      <c r="N181" s="10"/>
      <c r="S181" s="1">
        <f t="shared" si="23"/>
        <v>50009</v>
      </c>
      <c r="T181" s="72">
        <v>9</v>
      </c>
      <c r="U181" s="71" t="s">
        <v>2506</v>
      </c>
      <c r="V181" s="1">
        <f t="shared" si="24"/>
        <v>50009</v>
      </c>
      <c r="W181" s="1">
        <f t="shared" si="25"/>
        <v>15</v>
      </c>
    </row>
    <row r="182" spans="1:23" x14ac:dyDescent="0.2">
      <c r="A182" s="1">
        <f t="shared" si="17"/>
        <v>50180</v>
      </c>
      <c r="B182" s="72">
        <v>180</v>
      </c>
      <c r="C182" s="71" t="s">
        <v>2822</v>
      </c>
      <c r="D182" s="71" t="s">
        <v>2861</v>
      </c>
      <c r="E182" s="72" t="s">
        <v>2986</v>
      </c>
      <c r="F182" s="71" t="s">
        <v>3057</v>
      </c>
      <c r="G182" s="72">
        <v>5</v>
      </c>
      <c r="H182" s="72">
        <f t="shared" si="18"/>
        <v>3</v>
      </c>
      <c r="I182" s="72">
        <f t="shared" si="22"/>
        <v>32</v>
      </c>
      <c r="J182" s="72">
        <f t="shared" si="19"/>
        <v>37.5</v>
      </c>
      <c r="K182" s="71" t="s">
        <v>3086</v>
      </c>
      <c r="L182" s="72" t="str">
        <f t="shared" si="20"/>
        <v>【宝石】闪耀紫色光芒的水晶</v>
      </c>
      <c r="M182" s="136">
        <f t="shared" si="21"/>
        <v>4</v>
      </c>
      <c r="N182" s="10"/>
      <c r="S182" s="1">
        <f t="shared" si="23"/>
        <v>50010</v>
      </c>
      <c r="T182" s="72">
        <v>10</v>
      </c>
      <c r="U182" s="71" t="s">
        <v>2507</v>
      </c>
      <c r="V182" s="1">
        <f t="shared" si="24"/>
        <v>50010</v>
      </c>
      <c r="W182" s="1">
        <f t="shared" si="25"/>
        <v>60</v>
      </c>
    </row>
    <row r="183" spans="1:23" x14ac:dyDescent="0.2">
      <c r="A183" s="1">
        <f t="shared" si="17"/>
        <v>50181</v>
      </c>
      <c r="B183" s="72">
        <v>181</v>
      </c>
      <c r="C183" s="71" t="s">
        <v>2823</v>
      </c>
      <c r="D183" s="71" t="s">
        <v>2862</v>
      </c>
      <c r="E183" s="72" t="s">
        <v>2987</v>
      </c>
      <c r="F183" s="71" t="s">
        <v>3057</v>
      </c>
      <c r="G183" s="72">
        <v>7</v>
      </c>
      <c r="H183" s="72">
        <f t="shared" si="18"/>
        <v>4</v>
      </c>
      <c r="I183" s="72">
        <f t="shared" si="22"/>
        <v>5</v>
      </c>
      <c r="J183" s="72">
        <f t="shared" si="19"/>
        <v>73.5</v>
      </c>
      <c r="K183" s="71" t="s">
        <v>3086</v>
      </c>
      <c r="L183" s="72" t="str">
        <f t="shared" si="20"/>
        <v>【宝石】精灵女王身上取得的神奇魔力的珠子</v>
      </c>
      <c r="M183" s="136">
        <f t="shared" si="21"/>
        <v>4</v>
      </c>
      <c r="N183" s="10"/>
      <c r="S183" s="1">
        <f t="shared" si="23"/>
        <v>50011</v>
      </c>
      <c r="T183" s="72">
        <v>11</v>
      </c>
      <c r="U183" s="71" t="s">
        <v>2508</v>
      </c>
      <c r="V183" s="1">
        <f t="shared" si="24"/>
        <v>50011</v>
      </c>
      <c r="W183" s="1">
        <f t="shared" si="25"/>
        <v>135</v>
      </c>
    </row>
    <row r="184" spans="1:23" x14ac:dyDescent="0.2">
      <c r="A184" s="1">
        <f t="shared" si="17"/>
        <v>50182</v>
      </c>
      <c r="B184" s="72">
        <v>182</v>
      </c>
      <c r="C184" s="71" t="s">
        <v>2824</v>
      </c>
      <c r="D184" s="71" t="s">
        <v>2863</v>
      </c>
      <c r="E184" s="72" t="s">
        <v>2988</v>
      </c>
      <c r="F184" s="71" t="s">
        <v>3057</v>
      </c>
      <c r="G184" s="72">
        <v>7</v>
      </c>
      <c r="H184" s="72">
        <f t="shared" si="18"/>
        <v>4</v>
      </c>
      <c r="I184" s="72">
        <f t="shared" si="22"/>
        <v>5</v>
      </c>
      <c r="J184" s="72">
        <f t="shared" si="19"/>
        <v>73.5</v>
      </c>
      <c r="K184" s="71" t="s">
        <v>3086</v>
      </c>
      <c r="L184" s="72" t="str">
        <f t="shared" si="20"/>
        <v>【宝石】天使的身上取得的神奇魔力的珠子</v>
      </c>
      <c r="M184" s="136">
        <f t="shared" si="21"/>
        <v>4</v>
      </c>
      <c r="N184" s="10"/>
      <c r="S184" s="1">
        <f t="shared" si="23"/>
        <v>50012</v>
      </c>
      <c r="T184" s="72">
        <v>12</v>
      </c>
      <c r="U184" s="71" t="s">
        <v>2509</v>
      </c>
      <c r="V184" s="1">
        <f t="shared" si="24"/>
        <v>50012</v>
      </c>
      <c r="W184" s="1">
        <f t="shared" si="25"/>
        <v>240</v>
      </c>
    </row>
    <row r="185" spans="1:23" x14ac:dyDescent="0.2">
      <c r="A185" s="1">
        <f t="shared" si="17"/>
        <v>50183</v>
      </c>
      <c r="B185" s="72">
        <v>183</v>
      </c>
      <c r="C185" s="71" t="s">
        <v>2825</v>
      </c>
      <c r="D185" s="71" t="s">
        <v>2864</v>
      </c>
      <c r="E185" s="72" t="s">
        <v>2989</v>
      </c>
      <c r="F185" s="71" t="s">
        <v>3057</v>
      </c>
      <c r="G185" s="72">
        <v>7</v>
      </c>
      <c r="H185" s="72">
        <f t="shared" si="18"/>
        <v>4</v>
      </c>
      <c r="I185" s="72">
        <f t="shared" si="22"/>
        <v>5</v>
      </c>
      <c r="J185" s="72">
        <f t="shared" si="19"/>
        <v>73.5</v>
      </c>
      <c r="K185" s="71" t="s">
        <v>3086</v>
      </c>
      <c r="L185" s="72" t="str">
        <f t="shared" si="20"/>
        <v>【宝石】歪魔神圣取得的神奇魔力的珠子</v>
      </c>
      <c r="M185" s="136">
        <f t="shared" si="21"/>
        <v>4</v>
      </c>
      <c r="N185" s="10"/>
      <c r="S185" s="1">
        <f t="shared" si="23"/>
        <v>50013</v>
      </c>
      <c r="T185" s="72">
        <v>13</v>
      </c>
      <c r="U185" s="71" t="s">
        <v>2510</v>
      </c>
      <c r="V185" s="1">
        <f t="shared" si="24"/>
        <v>50013</v>
      </c>
      <c r="W185" s="1">
        <f t="shared" si="25"/>
        <v>15</v>
      </c>
    </row>
    <row r="186" spans="1:23" x14ac:dyDescent="0.2">
      <c r="A186" s="1">
        <f t="shared" si="17"/>
        <v>50184</v>
      </c>
      <c r="B186" s="72">
        <v>184</v>
      </c>
      <c r="C186" s="71" t="s">
        <v>2826</v>
      </c>
      <c r="D186" s="71" t="s">
        <v>2865</v>
      </c>
      <c r="E186" s="72" t="s">
        <v>2990</v>
      </c>
      <c r="F186" s="71" t="s">
        <v>3057</v>
      </c>
      <c r="G186" s="72">
        <v>7</v>
      </c>
      <c r="H186" s="72">
        <f t="shared" si="18"/>
        <v>4</v>
      </c>
      <c r="I186" s="72">
        <f t="shared" si="22"/>
        <v>5</v>
      </c>
      <c r="J186" s="72">
        <f t="shared" si="19"/>
        <v>73.5</v>
      </c>
      <c r="K186" s="71" t="s">
        <v>3086</v>
      </c>
      <c r="L186" s="72" t="str">
        <f t="shared" si="20"/>
        <v>【宝石】魔神身上取得的神奇魔力的珠子</v>
      </c>
      <c r="M186" s="136">
        <f t="shared" si="21"/>
        <v>4</v>
      </c>
      <c r="N186" s="10"/>
      <c r="S186" s="1">
        <f t="shared" si="23"/>
        <v>50014</v>
      </c>
      <c r="T186" s="72">
        <v>14</v>
      </c>
      <c r="U186" s="71" t="s">
        <v>2511</v>
      </c>
      <c r="V186" s="1">
        <f t="shared" si="24"/>
        <v>50014</v>
      </c>
      <c r="W186" s="1">
        <f t="shared" si="25"/>
        <v>135</v>
      </c>
    </row>
    <row r="187" spans="1:23" x14ac:dyDescent="0.2">
      <c r="A187" s="1">
        <f t="shared" si="17"/>
        <v>50185</v>
      </c>
      <c r="B187" s="72">
        <v>185</v>
      </c>
      <c r="C187" s="71" t="s">
        <v>2827</v>
      </c>
      <c r="D187" s="71" t="s">
        <v>2866</v>
      </c>
      <c r="E187" s="72" t="s">
        <v>2991</v>
      </c>
      <c r="F187" s="71" t="s">
        <v>3057</v>
      </c>
      <c r="G187" s="72">
        <v>7</v>
      </c>
      <c r="H187" s="72">
        <f t="shared" si="18"/>
        <v>4</v>
      </c>
      <c r="I187" s="72">
        <f t="shared" si="22"/>
        <v>5</v>
      </c>
      <c r="J187" s="72">
        <f t="shared" si="19"/>
        <v>73.5</v>
      </c>
      <c r="K187" s="71" t="s">
        <v>3086</v>
      </c>
      <c r="L187" s="72" t="str">
        <f t="shared" si="20"/>
        <v>【宝石】龙的魂魄凝聚而成的神珠</v>
      </c>
      <c r="M187" s="136">
        <f t="shared" si="21"/>
        <v>4</v>
      </c>
      <c r="N187" s="10"/>
      <c r="S187" s="1">
        <f t="shared" si="23"/>
        <v>50015</v>
      </c>
      <c r="T187" s="72">
        <v>15</v>
      </c>
      <c r="U187" s="71" t="s">
        <v>2514</v>
      </c>
      <c r="V187" s="1">
        <f t="shared" si="24"/>
        <v>50015</v>
      </c>
      <c r="W187" s="1">
        <f t="shared" si="25"/>
        <v>15</v>
      </c>
    </row>
    <row r="188" spans="1:23" x14ac:dyDescent="0.2">
      <c r="A188" s="1">
        <f t="shared" si="17"/>
        <v>50186</v>
      </c>
      <c r="B188" s="72">
        <v>186</v>
      </c>
      <c r="C188" s="71" t="s">
        <v>2828</v>
      </c>
      <c r="D188" s="71" t="s">
        <v>2867</v>
      </c>
      <c r="E188" s="72" t="s">
        <v>2992</v>
      </c>
      <c r="F188" s="71" t="s">
        <v>3057</v>
      </c>
      <c r="G188" s="72">
        <v>8</v>
      </c>
      <c r="H188" s="72">
        <f t="shared" si="18"/>
        <v>4</v>
      </c>
      <c r="I188" s="72">
        <f t="shared" si="22"/>
        <v>1</v>
      </c>
      <c r="J188" s="72">
        <f t="shared" si="19"/>
        <v>96</v>
      </c>
      <c r="K188" s="71" t="s">
        <v>3085</v>
      </c>
      <c r="L188" s="72" t="str">
        <f t="shared" si="20"/>
        <v>【宝石】西方光之神殿的封印法印</v>
      </c>
      <c r="M188" s="136">
        <f t="shared" si="21"/>
        <v>4</v>
      </c>
      <c r="N188" s="10"/>
      <c r="S188" s="1">
        <f t="shared" si="23"/>
        <v>50016</v>
      </c>
      <c r="T188" s="72">
        <v>16</v>
      </c>
      <c r="U188" s="71" t="s">
        <v>2515</v>
      </c>
      <c r="V188" s="1">
        <f t="shared" si="24"/>
        <v>50016</v>
      </c>
      <c r="W188" s="1">
        <f t="shared" si="25"/>
        <v>135</v>
      </c>
    </row>
    <row r="189" spans="1:23" x14ac:dyDescent="0.2">
      <c r="A189" s="1">
        <f t="shared" si="17"/>
        <v>50187</v>
      </c>
      <c r="B189" s="72">
        <v>187</v>
      </c>
      <c r="C189" s="71" t="s">
        <v>2829</v>
      </c>
      <c r="D189" s="71" t="s">
        <v>3096</v>
      </c>
      <c r="E189" s="72" t="s">
        <v>2993</v>
      </c>
      <c r="F189" s="71" t="s">
        <v>3057</v>
      </c>
      <c r="G189" s="72">
        <v>2</v>
      </c>
      <c r="H189" s="72">
        <f t="shared" si="18"/>
        <v>2</v>
      </c>
      <c r="I189" s="72">
        <f t="shared" si="22"/>
        <v>129</v>
      </c>
      <c r="J189" s="72">
        <f t="shared" si="19"/>
        <v>6</v>
      </c>
      <c r="K189" s="71" t="s">
        <v>3085</v>
      </c>
      <c r="L189" s="72" t="str">
        <f t="shared" si="20"/>
        <v>【宝石】质地纯白的宝石研磨成的粉末</v>
      </c>
      <c r="M189" s="136">
        <f t="shared" si="21"/>
        <v>4</v>
      </c>
      <c r="N189" s="10"/>
      <c r="S189" s="1">
        <f t="shared" si="23"/>
        <v>50017</v>
      </c>
      <c r="T189" s="72">
        <v>17</v>
      </c>
      <c r="U189" s="71" t="s">
        <v>2516</v>
      </c>
      <c r="V189" s="1">
        <f t="shared" si="24"/>
        <v>50017</v>
      </c>
      <c r="W189" s="1">
        <f t="shared" si="25"/>
        <v>375</v>
      </c>
    </row>
    <row r="190" spans="1:23" x14ac:dyDescent="0.2">
      <c r="A190" s="1">
        <f t="shared" si="17"/>
        <v>50188</v>
      </c>
      <c r="B190" s="72">
        <v>188</v>
      </c>
      <c r="C190" s="71" t="s">
        <v>2830</v>
      </c>
      <c r="D190" s="71" t="s">
        <v>2868</v>
      </c>
      <c r="E190" s="72" t="s">
        <v>2994</v>
      </c>
      <c r="F190" s="71" t="s">
        <v>3057</v>
      </c>
      <c r="G190" s="72">
        <v>5</v>
      </c>
      <c r="H190" s="72">
        <f t="shared" si="18"/>
        <v>3</v>
      </c>
      <c r="I190" s="72">
        <f t="shared" si="22"/>
        <v>32</v>
      </c>
      <c r="J190" s="72">
        <f t="shared" si="19"/>
        <v>37.5</v>
      </c>
      <c r="K190" s="71" t="s">
        <v>3087</v>
      </c>
      <c r="L190" s="72" t="str">
        <f t="shared" si="20"/>
        <v>【植物】超级没有营养的方便面</v>
      </c>
      <c r="M190" s="136">
        <f t="shared" si="21"/>
        <v>2</v>
      </c>
      <c r="N190" s="10"/>
      <c r="S190" s="1">
        <f t="shared" si="23"/>
        <v>50018</v>
      </c>
      <c r="T190" s="72">
        <v>18</v>
      </c>
      <c r="U190" s="71" t="s">
        <v>2517</v>
      </c>
      <c r="V190" s="1">
        <f t="shared" si="24"/>
        <v>50018</v>
      </c>
      <c r="W190" s="1">
        <f t="shared" si="25"/>
        <v>135</v>
      </c>
    </row>
    <row r="191" spans="1:23" x14ac:dyDescent="0.2">
      <c r="A191" s="1">
        <f t="shared" si="17"/>
        <v>50189</v>
      </c>
      <c r="B191" s="72">
        <v>189</v>
      </c>
      <c r="C191" s="71" t="s">
        <v>2831</v>
      </c>
      <c r="D191" s="71" t="s">
        <v>2869</v>
      </c>
      <c r="E191" s="72" t="s">
        <v>2996</v>
      </c>
      <c r="F191" s="71" t="s">
        <v>3057</v>
      </c>
      <c r="G191" s="72">
        <v>1</v>
      </c>
      <c r="H191" s="72">
        <f t="shared" si="18"/>
        <v>1</v>
      </c>
      <c r="I191" s="72">
        <f t="shared" si="22"/>
        <v>181</v>
      </c>
      <c r="J191" s="72">
        <f t="shared" si="19"/>
        <v>1.5</v>
      </c>
      <c r="K191" s="71" t="s">
        <v>3087</v>
      </c>
      <c r="L191" s="72" t="str">
        <f t="shared" si="20"/>
        <v>【植物】草药晒干捆绑而成</v>
      </c>
      <c r="M191" s="136">
        <f t="shared" si="21"/>
        <v>2</v>
      </c>
      <c r="N191" s="10"/>
      <c r="S191" s="1">
        <f t="shared" si="23"/>
        <v>50019</v>
      </c>
      <c r="T191" s="72">
        <v>19</v>
      </c>
      <c r="U191" s="71" t="s">
        <v>2518</v>
      </c>
      <c r="V191" s="1">
        <f t="shared" si="24"/>
        <v>50019</v>
      </c>
      <c r="W191" s="1">
        <f t="shared" si="25"/>
        <v>135</v>
      </c>
    </row>
    <row r="192" spans="1:23" x14ac:dyDescent="0.2">
      <c r="A192" s="1">
        <f t="shared" si="17"/>
        <v>50190</v>
      </c>
      <c r="B192" s="72">
        <v>190</v>
      </c>
      <c r="C192" s="71" t="s">
        <v>2832</v>
      </c>
      <c r="D192" s="71" t="s">
        <v>2870</v>
      </c>
      <c r="E192" s="72" t="s">
        <v>2995</v>
      </c>
      <c r="F192" s="71" t="s">
        <v>3057</v>
      </c>
      <c r="G192" s="72">
        <v>8</v>
      </c>
      <c r="H192" s="72">
        <f t="shared" si="18"/>
        <v>4</v>
      </c>
      <c r="I192" s="72">
        <f t="shared" si="22"/>
        <v>1</v>
      </c>
      <c r="J192" s="72">
        <f t="shared" si="19"/>
        <v>96</v>
      </c>
      <c r="K192" s="71" t="s">
        <v>3093</v>
      </c>
      <c r="L192" s="72" t="str">
        <f t="shared" si="20"/>
        <v>【植物】棒子？？？</v>
      </c>
      <c r="M192" s="136">
        <f t="shared" si="21"/>
        <v>2</v>
      </c>
      <c r="N192" s="10"/>
      <c r="S192" s="1">
        <f t="shared" si="23"/>
        <v>50020</v>
      </c>
      <c r="T192" s="72">
        <v>20</v>
      </c>
      <c r="U192" s="71" t="s">
        <v>2519</v>
      </c>
      <c r="V192" s="1">
        <f t="shared" si="24"/>
        <v>50020</v>
      </c>
      <c r="W192" s="1">
        <f t="shared" si="25"/>
        <v>135</v>
      </c>
    </row>
    <row r="193" spans="19:23" x14ac:dyDescent="0.2">
      <c r="S193" s="1">
        <f t="shared" si="23"/>
        <v>50021</v>
      </c>
      <c r="T193" s="72">
        <v>21</v>
      </c>
      <c r="U193" s="71" t="s">
        <v>2520</v>
      </c>
      <c r="V193" s="1">
        <f t="shared" si="24"/>
        <v>50021</v>
      </c>
      <c r="W193" s="1">
        <f t="shared" si="25"/>
        <v>135</v>
      </c>
    </row>
    <row r="194" spans="19:23" x14ac:dyDescent="0.2">
      <c r="S194" s="1">
        <f t="shared" si="23"/>
        <v>50022</v>
      </c>
      <c r="T194" s="72">
        <v>22</v>
      </c>
      <c r="U194" s="71" t="s">
        <v>2521</v>
      </c>
      <c r="V194" s="1">
        <f t="shared" si="24"/>
        <v>50022</v>
      </c>
      <c r="W194" s="1">
        <f t="shared" si="25"/>
        <v>135</v>
      </c>
    </row>
    <row r="195" spans="19:23" x14ac:dyDescent="0.2">
      <c r="S195" s="1">
        <f t="shared" si="23"/>
        <v>50023</v>
      </c>
      <c r="T195" s="72">
        <v>23</v>
      </c>
      <c r="U195" s="71" t="s">
        <v>2522</v>
      </c>
      <c r="V195" s="1">
        <f t="shared" si="24"/>
        <v>50023</v>
      </c>
      <c r="W195" s="1">
        <f t="shared" si="25"/>
        <v>135</v>
      </c>
    </row>
    <row r="196" spans="19:23" x14ac:dyDescent="0.2">
      <c r="S196" s="1">
        <f t="shared" si="23"/>
        <v>50024</v>
      </c>
      <c r="T196" s="72">
        <v>24</v>
      </c>
      <c r="U196" s="71" t="s">
        <v>2523</v>
      </c>
      <c r="V196" s="1">
        <f t="shared" si="24"/>
        <v>50024</v>
      </c>
      <c r="W196" s="1">
        <f t="shared" si="25"/>
        <v>135</v>
      </c>
    </row>
    <row r="197" spans="19:23" x14ac:dyDescent="0.2">
      <c r="S197" s="1">
        <f t="shared" si="23"/>
        <v>50025</v>
      </c>
      <c r="T197" s="72">
        <v>25</v>
      </c>
      <c r="U197" s="71" t="s">
        <v>2524</v>
      </c>
      <c r="V197" s="1">
        <f t="shared" si="24"/>
        <v>50025</v>
      </c>
      <c r="W197" s="1">
        <f t="shared" si="25"/>
        <v>135</v>
      </c>
    </row>
    <row r="198" spans="19:23" x14ac:dyDescent="0.2">
      <c r="S198" s="1">
        <f t="shared" si="23"/>
        <v>50026</v>
      </c>
      <c r="T198" s="72">
        <v>26</v>
      </c>
      <c r="U198" s="71" t="s">
        <v>2525</v>
      </c>
      <c r="V198" s="1">
        <f t="shared" si="24"/>
        <v>50026</v>
      </c>
      <c r="W198" s="1">
        <f t="shared" si="25"/>
        <v>135</v>
      </c>
    </row>
    <row r="199" spans="19:23" x14ac:dyDescent="0.2">
      <c r="S199" s="1">
        <f t="shared" si="23"/>
        <v>50027</v>
      </c>
      <c r="T199" s="72">
        <v>27</v>
      </c>
      <c r="U199" s="71" t="s">
        <v>2526</v>
      </c>
      <c r="V199" s="1">
        <f t="shared" si="24"/>
        <v>50027</v>
      </c>
      <c r="W199" s="1">
        <f t="shared" si="25"/>
        <v>135</v>
      </c>
    </row>
    <row r="200" spans="19:23" x14ac:dyDescent="0.2">
      <c r="S200" s="1">
        <f t="shared" si="23"/>
        <v>50028</v>
      </c>
      <c r="T200" s="72">
        <v>28</v>
      </c>
      <c r="U200" s="71" t="s">
        <v>2555</v>
      </c>
      <c r="V200" s="1">
        <f t="shared" si="24"/>
        <v>50028</v>
      </c>
      <c r="W200" s="1">
        <f t="shared" si="25"/>
        <v>135</v>
      </c>
    </row>
    <row r="201" spans="19:23" x14ac:dyDescent="0.2">
      <c r="S201" s="1">
        <f t="shared" si="23"/>
        <v>50029</v>
      </c>
      <c r="T201" s="72">
        <v>29</v>
      </c>
      <c r="U201" s="71" t="s">
        <v>2557</v>
      </c>
      <c r="V201" s="1">
        <f t="shared" si="24"/>
        <v>50029</v>
      </c>
      <c r="W201" s="1">
        <f t="shared" si="25"/>
        <v>135</v>
      </c>
    </row>
    <row r="202" spans="19:23" x14ac:dyDescent="0.2">
      <c r="S202" s="1">
        <f t="shared" si="23"/>
        <v>50030</v>
      </c>
      <c r="T202" s="72">
        <v>30</v>
      </c>
      <c r="U202" s="71" t="s">
        <v>2559</v>
      </c>
      <c r="V202" s="1">
        <f t="shared" si="24"/>
        <v>50030</v>
      </c>
      <c r="W202" s="1">
        <f t="shared" si="25"/>
        <v>135</v>
      </c>
    </row>
    <row r="203" spans="19:23" x14ac:dyDescent="0.2">
      <c r="S203" s="1">
        <f t="shared" si="23"/>
        <v>50031</v>
      </c>
      <c r="T203" s="72">
        <v>31</v>
      </c>
      <c r="U203" s="71" t="s">
        <v>2561</v>
      </c>
      <c r="V203" s="1">
        <f t="shared" si="24"/>
        <v>50031</v>
      </c>
      <c r="W203" s="1">
        <f t="shared" si="25"/>
        <v>15</v>
      </c>
    </row>
    <row r="204" spans="19:23" x14ac:dyDescent="0.2">
      <c r="S204" s="1">
        <f t="shared" si="23"/>
        <v>50032</v>
      </c>
      <c r="T204" s="72">
        <v>32</v>
      </c>
      <c r="U204" s="71" t="s">
        <v>2562</v>
      </c>
      <c r="V204" s="1">
        <f t="shared" si="24"/>
        <v>50032</v>
      </c>
      <c r="W204" s="1">
        <f t="shared" si="25"/>
        <v>135</v>
      </c>
    </row>
    <row r="205" spans="19:23" x14ac:dyDescent="0.2">
      <c r="S205" s="1">
        <f t="shared" si="23"/>
        <v>50033</v>
      </c>
      <c r="T205" s="72">
        <v>33</v>
      </c>
      <c r="U205" s="71" t="s">
        <v>2563</v>
      </c>
      <c r="V205" s="1">
        <f t="shared" si="24"/>
        <v>50033</v>
      </c>
      <c r="W205" s="1">
        <f t="shared" si="25"/>
        <v>375</v>
      </c>
    </row>
    <row r="206" spans="19:23" x14ac:dyDescent="0.2">
      <c r="S206" s="1">
        <f t="shared" si="23"/>
        <v>50034</v>
      </c>
      <c r="T206" s="72">
        <v>34</v>
      </c>
      <c r="U206" s="71" t="s">
        <v>2564</v>
      </c>
      <c r="V206" s="1">
        <f t="shared" si="24"/>
        <v>50034</v>
      </c>
      <c r="W206" s="1">
        <f t="shared" si="25"/>
        <v>735</v>
      </c>
    </row>
    <row r="207" spans="19:23" x14ac:dyDescent="0.2">
      <c r="S207" s="1">
        <f t="shared" si="23"/>
        <v>50035</v>
      </c>
      <c r="T207" s="72">
        <v>35</v>
      </c>
      <c r="U207" s="71" t="s">
        <v>2569</v>
      </c>
      <c r="V207" s="1">
        <f t="shared" si="24"/>
        <v>50035</v>
      </c>
      <c r="W207" s="1">
        <f t="shared" si="25"/>
        <v>15</v>
      </c>
    </row>
    <row r="208" spans="19:23" x14ac:dyDescent="0.2">
      <c r="S208" s="1">
        <f t="shared" si="23"/>
        <v>50036</v>
      </c>
      <c r="T208" s="72">
        <v>36</v>
      </c>
      <c r="U208" s="71" t="s">
        <v>2572</v>
      </c>
      <c r="V208" s="1">
        <f t="shared" si="24"/>
        <v>50036</v>
      </c>
      <c r="W208" s="1">
        <f t="shared" si="25"/>
        <v>135</v>
      </c>
    </row>
    <row r="209" spans="19:23" x14ac:dyDescent="0.2">
      <c r="S209" s="1">
        <f t="shared" si="23"/>
        <v>50037</v>
      </c>
      <c r="T209" s="72">
        <v>37</v>
      </c>
      <c r="U209" s="71" t="s">
        <v>2570</v>
      </c>
      <c r="V209" s="1">
        <f t="shared" si="24"/>
        <v>50037</v>
      </c>
      <c r="W209" s="1">
        <f t="shared" si="25"/>
        <v>375</v>
      </c>
    </row>
    <row r="210" spans="19:23" x14ac:dyDescent="0.2">
      <c r="S210" s="1">
        <f t="shared" si="23"/>
        <v>50038</v>
      </c>
      <c r="T210" s="72">
        <v>38</v>
      </c>
      <c r="U210" s="71" t="s">
        <v>2571</v>
      </c>
      <c r="V210" s="1">
        <f t="shared" si="24"/>
        <v>50038</v>
      </c>
      <c r="W210" s="1">
        <f t="shared" si="25"/>
        <v>375</v>
      </c>
    </row>
    <row r="211" spans="19:23" x14ac:dyDescent="0.2">
      <c r="S211" s="1">
        <f t="shared" si="23"/>
        <v>50039</v>
      </c>
      <c r="T211" s="72">
        <v>39</v>
      </c>
      <c r="U211" s="71" t="s">
        <v>2573</v>
      </c>
      <c r="V211" s="1">
        <f t="shared" si="24"/>
        <v>50039</v>
      </c>
      <c r="W211" s="1">
        <f t="shared" si="25"/>
        <v>375</v>
      </c>
    </row>
    <row r="212" spans="19:23" x14ac:dyDescent="0.2">
      <c r="S212" s="1">
        <f t="shared" si="23"/>
        <v>50040</v>
      </c>
      <c r="T212" s="72">
        <v>40</v>
      </c>
      <c r="U212" s="71" t="s">
        <v>2574</v>
      </c>
      <c r="V212" s="1">
        <f t="shared" si="24"/>
        <v>50040</v>
      </c>
      <c r="W212" s="1">
        <f t="shared" si="25"/>
        <v>375</v>
      </c>
    </row>
    <row r="213" spans="19:23" x14ac:dyDescent="0.2">
      <c r="S213" s="1">
        <f t="shared" si="23"/>
        <v>50041</v>
      </c>
      <c r="T213" s="72">
        <v>41</v>
      </c>
      <c r="U213" s="71" t="s">
        <v>2575</v>
      </c>
      <c r="V213" s="1">
        <f t="shared" si="24"/>
        <v>50041</v>
      </c>
      <c r="W213" s="1">
        <f t="shared" si="25"/>
        <v>15</v>
      </c>
    </row>
    <row r="214" spans="19:23" x14ac:dyDescent="0.2">
      <c r="S214" s="1">
        <f t="shared" si="23"/>
        <v>50042</v>
      </c>
      <c r="T214" s="72">
        <v>42</v>
      </c>
      <c r="U214" s="71" t="s">
        <v>2576</v>
      </c>
      <c r="V214" s="1">
        <f t="shared" si="24"/>
        <v>50042</v>
      </c>
      <c r="W214" s="1">
        <f t="shared" si="25"/>
        <v>60</v>
      </c>
    </row>
    <row r="215" spans="19:23" x14ac:dyDescent="0.2">
      <c r="S215" s="1">
        <f t="shared" si="23"/>
        <v>50043</v>
      </c>
      <c r="T215" s="72">
        <v>43</v>
      </c>
      <c r="U215" s="71" t="s">
        <v>2577</v>
      </c>
      <c r="V215" s="1">
        <f t="shared" si="24"/>
        <v>50043</v>
      </c>
      <c r="W215" s="1">
        <f t="shared" si="25"/>
        <v>135</v>
      </c>
    </row>
    <row r="216" spans="19:23" x14ac:dyDescent="0.2">
      <c r="S216" s="1">
        <f t="shared" si="23"/>
        <v>50044</v>
      </c>
      <c r="T216" s="72">
        <v>44</v>
      </c>
      <c r="U216" s="71" t="s">
        <v>2578</v>
      </c>
      <c r="V216" s="1">
        <f t="shared" si="24"/>
        <v>50044</v>
      </c>
      <c r="W216" s="1">
        <f t="shared" si="25"/>
        <v>240</v>
      </c>
    </row>
    <row r="217" spans="19:23" x14ac:dyDescent="0.2">
      <c r="S217" s="1">
        <f t="shared" si="23"/>
        <v>50045</v>
      </c>
      <c r="T217" s="72">
        <v>45</v>
      </c>
      <c r="U217" s="71" t="s">
        <v>2579</v>
      </c>
      <c r="V217" s="1">
        <f t="shared" si="24"/>
        <v>50045</v>
      </c>
      <c r="W217" s="1">
        <f t="shared" si="25"/>
        <v>15</v>
      </c>
    </row>
    <row r="218" spans="19:23" x14ac:dyDescent="0.2">
      <c r="S218" s="1">
        <f t="shared" si="23"/>
        <v>50046</v>
      </c>
      <c r="T218" s="72">
        <v>46</v>
      </c>
      <c r="U218" s="71" t="s">
        <v>2580</v>
      </c>
      <c r="V218" s="1">
        <f t="shared" si="24"/>
        <v>50046</v>
      </c>
      <c r="W218" s="1">
        <f t="shared" si="25"/>
        <v>135</v>
      </c>
    </row>
    <row r="219" spans="19:23" x14ac:dyDescent="0.2">
      <c r="S219" s="1">
        <f t="shared" si="23"/>
        <v>50047</v>
      </c>
      <c r="T219" s="72">
        <v>47</v>
      </c>
      <c r="U219" s="71" t="s">
        <v>2581</v>
      </c>
      <c r="V219" s="1">
        <f t="shared" si="24"/>
        <v>50047</v>
      </c>
      <c r="W219" s="1">
        <f t="shared" si="25"/>
        <v>15</v>
      </c>
    </row>
    <row r="220" spans="19:23" x14ac:dyDescent="0.2">
      <c r="S220" s="1">
        <f t="shared" si="23"/>
        <v>50048</v>
      </c>
      <c r="T220" s="72">
        <v>48</v>
      </c>
      <c r="U220" s="71" t="s">
        <v>2582</v>
      </c>
      <c r="V220" s="1">
        <f t="shared" si="24"/>
        <v>50048</v>
      </c>
      <c r="W220" s="1">
        <f t="shared" si="25"/>
        <v>135</v>
      </c>
    </row>
    <row r="221" spans="19:23" x14ac:dyDescent="0.2">
      <c r="S221" s="1">
        <f t="shared" si="23"/>
        <v>50049</v>
      </c>
      <c r="T221" s="72">
        <v>49</v>
      </c>
      <c r="U221" s="71" t="s">
        <v>2583</v>
      </c>
      <c r="V221" s="1">
        <f t="shared" si="24"/>
        <v>50049</v>
      </c>
      <c r="W221" s="1">
        <f t="shared" si="25"/>
        <v>375</v>
      </c>
    </row>
    <row r="222" spans="19:23" x14ac:dyDescent="0.2">
      <c r="S222" s="1">
        <f t="shared" si="23"/>
        <v>50050</v>
      </c>
      <c r="T222" s="72">
        <v>50</v>
      </c>
      <c r="U222" s="71" t="s">
        <v>2584</v>
      </c>
      <c r="V222" s="1">
        <f t="shared" si="24"/>
        <v>50050</v>
      </c>
      <c r="W222" s="1">
        <f t="shared" si="25"/>
        <v>735</v>
      </c>
    </row>
    <row r="223" spans="19:23" x14ac:dyDescent="0.2">
      <c r="S223" s="1">
        <f t="shared" si="23"/>
        <v>50051</v>
      </c>
      <c r="T223" s="72">
        <v>51</v>
      </c>
      <c r="U223" s="71" t="s">
        <v>2585</v>
      </c>
      <c r="V223" s="1">
        <f t="shared" si="24"/>
        <v>50051</v>
      </c>
      <c r="W223" s="1">
        <f t="shared" si="25"/>
        <v>15</v>
      </c>
    </row>
    <row r="224" spans="19:23" x14ac:dyDescent="0.2">
      <c r="S224" s="1">
        <f t="shared" si="23"/>
        <v>50052</v>
      </c>
      <c r="T224" s="72">
        <v>52</v>
      </c>
      <c r="U224" s="71" t="s">
        <v>2586</v>
      </c>
      <c r="V224" s="1">
        <f t="shared" si="24"/>
        <v>50052</v>
      </c>
      <c r="W224" s="1">
        <f t="shared" si="25"/>
        <v>15</v>
      </c>
    </row>
    <row r="225" spans="19:23" x14ac:dyDescent="0.2">
      <c r="S225" s="1">
        <f t="shared" si="23"/>
        <v>50053</v>
      </c>
      <c r="T225" s="72">
        <v>53</v>
      </c>
      <c r="U225" s="71" t="s">
        <v>2587</v>
      </c>
      <c r="V225" s="1">
        <f t="shared" si="24"/>
        <v>50053</v>
      </c>
      <c r="W225" s="1">
        <f t="shared" si="25"/>
        <v>60</v>
      </c>
    </row>
    <row r="226" spans="19:23" x14ac:dyDescent="0.2">
      <c r="S226" s="1">
        <f t="shared" si="23"/>
        <v>50054</v>
      </c>
      <c r="T226" s="72">
        <v>54</v>
      </c>
      <c r="U226" s="71" t="s">
        <v>2588</v>
      </c>
      <c r="V226" s="1">
        <f t="shared" si="24"/>
        <v>50054</v>
      </c>
      <c r="W226" s="1">
        <f t="shared" si="25"/>
        <v>60</v>
      </c>
    </row>
    <row r="227" spans="19:23" x14ac:dyDescent="0.2">
      <c r="S227" s="1">
        <f t="shared" si="23"/>
        <v>50055</v>
      </c>
      <c r="T227" s="72">
        <v>55</v>
      </c>
      <c r="U227" s="71" t="s">
        <v>2589</v>
      </c>
      <c r="V227" s="1">
        <f t="shared" si="24"/>
        <v>50055</v>
      </c>
      <c r="W227" s="1">
        <f t="shared" si="25"/>
        <v>60</v>
      </c>
    </row>
    <row r="228" spans="19:23" x14ac:dyDescent="0.2">
      <c r="S228" s="1">
        <f t="shared" si="23"/>
        <v>50056</v>
      </c>
      <c r="T228" s="72">
        <v>56</v>
      </c>
      <c r="U228" s="71" t="s">
        <v>2590</v>
      </c>
      <c r="V228" s="1">
        <f t="shared" si="24"/>
        <v>50056</v>
      </c>
      <c r="W228" s="1">
        <f t="shared" si="25"/>
        <v>60</v>
      </c>
    </row>
    <row r="229" spans="19:23" x14ac:dyDescent="0.2">
      <c r="S229" s="1">
        <f t="shared" si="23"/>
        <v>50057</v>
      </c>
      <c r="T229" s="72">
        <v>57</v>
      </c>
      <c r="U229" s="71" t="s">
        <v>2591</v>
      </c>
      <c r="V229" s="1">
        <f t="shared" si="24"/>
        <v>50057</v>
      </c>
      <c r="W229" s="1">
        <f t="shared" si="25"/>
        <v>60</v>
      </c>
    </row>
    <row r="230" spans="19:23" x14ac:dyDescent="0.2">
      <c r="S230" s="1">
        <f t="shared" si="23"/>
        <v>50058</v>
      </c>
      <c r="T230" s="72">
        <v>58</v>
      </c>
      <c r="U230" s="71" t="s">
        <v>2592</v>
      </c>
      <c r="V230" s="1">
        <f t="shared" si="24"/>
        <v>50058</v>
      </c>
      <c r="W230" s="1">
        <f t="shared" si="25"/>
        <v>240</v>
      </c>
    </row>
    <row r="231" spans="19:23" x14ac:dyDescent="0.2">
      <c r="S231" s="1">
        <f t="shared" si="23"/>
        <v>50059</v>
      </c>
      <c r="T231" s="72">
        <v>59</v>
      </c>
      <c r="U231" s="71" t="s">
        <v>2593</v>
      </c>
      <c r="V231" s="1">
        <f t="shared" si="24"/>
        <v>50059</v>
      </c>
      <c r="W231" s="1">
        <f t="shared" si="25"/>
        <v>735</v>
      </c>
    </row>
    <row r="232" spans="19:23" x14ac:dyDescent="0.2">
      <c r="S232" s="1">
        <f t="shared" si="23"/>
        <v>50060</v>
      </c>
      <c r="T232" s="72">
        <v>60</v>
      </c>
      <c r="U232" s="71" t="s">
        <v>2594</v>
      </c>
      <c r="V232" s="1">
        <f t="shared" si="24"/>
        <v>50060</v>
      </c>
      <c r="W232" s="1">
        <f t="shared" si="25"/>
        <v>375</v>
      </c>
    </row>
    <row r="233" spans="19:23" x14ac:dyDescent="0.2">
      <c r="S233" s="1">
        <f t="shared" si="23"/>
        <v>50061</v>
      </c>
      <c r="T233" s="72">
        <v>61</v>
      </c>
      <c r="U233" s="71" t="s">
        <v>2595</v>
      </c>
      <c r="V233" s="1">
        <f t="shared" si="24"/>
        <v>50061</v>
      </c>
      <c r="W233" s="1">
        <f t="shared" si="25"/>
        <v>375</v>
      </c>
    </row>
    <row r="234" spans="19:23" x14ac:dyDescent="0.2">
      <c r="S234" s="1">
        <f t="shared" si="23"/>
        <v>50062</v>
      </c>
      <c r="T234" s="72">
        <v>62</v>
      </c>
      <c r="U234" s="71" t="s">
        <v>2596</v>
      </c>
      <c r="V234" s="1">
        <f t="shared" si="24"/>
        <v>50062</v>
      </c>
      <c r="W234" s="1">
        <f t="shared" si="25"/>
        <v>375</v>
      </c>
    </row>
    <row r="235" spans="19:23" x14ac:dyDescent="0.2">
      <c r="S235" s="1">
        <f t="shared" si="23"/>
        <v>50063</v>
      </c>
      <c r="T235" s="72">
        <v>63</v>
      </c>
      <c r="U235" s="71" t="s">
        <v>2597</v>
      </c>
      <c r="V235" s="1">
        <f t="shared" si="24"/>
        <v>50063</v>
      </c>
      <c r="W235" s="1">
        <f t="shared" si="25"/>
        <v>60</v>
      </c>
    </row>
    <row r="236" spans="19:23" x14ac:dyDescent="0.2">
      <c r="S236" s="1">
        <f t="shared" si="23"/>
        <v>50064</v>
      </c>
      <c r="T236" s="72">
        <v>64</v>
      </c>
      <c r="U236" s="71" t="s">
        <v>2598</v>
      </c>
      <c r="V236" s="1">
        <f t="shared" si="24"/>
        <v>50064</v>
      </c>
      <c r="W236" s="1">
        <f t="shared" si="25"/>
        <v>60</v>
      </c>
    </row>
    <row r="237" spans="19:23" x14ac:dyDescent="0.2">
      <c r="S237" s="1">
        <f t="shared" si="23"/>
        <v>50065</v>
      </c>
      <c r="T237" s="72">
        <v>65</v>
      </c>
      <c r="U237" s="71" t="s">
        <v>2599</v>
      </c>
      <c r="V237" s="1">
        <f t="shared" si="24"/>
        <v>50065</v>
      </c>
      <c r="W237" s="1">
        <f t="shared" si="25"/>
        <v>60</v>
      </c>
    </row>
    <row r="238" spans="19:23" x14ac:dyDescent="0.2">
      <c r="S238" s="1">
        <f t="shared" ref="S238:S301" si="26">50000+T238</f>
        <v>50066</v>
      </c>
      <c r="T238" s="72">
        <v>66</v>
      </c>
      <c r="U238" s="71" t="s">
        <v>2600</v>
      </c>
      <c r="V238" s="1">
        <f t="shared" ref="V238:V301" si="27">S238</f>
        <v>50066</v>
      </c>
      <c r="W238" s="1">
        <f t="shared" ref="W238:W301" si="28">J68*10</f>
        <v>135</v>
      </c>
    </row>
    <row r="239" spans="19:23" x14ac:dyDescent="0.2">
      <c r="S239" s="1">
        <f t="shared" si="26"/>
        <v>50067</v>
      </c>
      <c r="T239" s="72">
        <v>67</v>
      </c>
      <c r="U239" s="71" t="s">
        <v>2601</v>
      </c>
      <c r="V239" s="1">
        <f t="shared" si="27"/>
        <v>50067</v>
      </c>
      <c r="W239" s="1">
        <f t="shared" si="28"/>
        <v>135</v>
      </c>
    </row>
    <row r="240" spans="19:23" x14ac:dyDescent="0.2">
      <c r="S240" s="1">
        <f t="shared" si="26"/>
        <v>50068</v>
      </c>
      <c r="T240" s="72">
        <v>68</v>
      </c>
      <c r="U240" s="71" t="s">
        <v>2602</v>
      </c>
      <c r="V240" s="1">
        <f t="shared" si="27"/>
        <v>50068</v>
      </c>
      <c r="W240" s="1">
        <f t="shared" si="28"/>
        <v>375</v>
      </c>
    </row>
    <row r="241" spans="19:23" x14ac:dyDescent="0.2">
      <c r="S241" s="1">
        <f t="shared" si="26"/>
        <v>50069</v>
      </c>
      <c r="T241" s="72">
        <v>69</v>
      </c>
      <c r="U241" s="71" t="s">
        <v>2603</v>
      </c>
      <c r="V241" s="1">
        <f t="shared" si="27"/>
        <v>50069</v>
      </c>
      <c r="W241" s="1">
        <f t="shared" si="28"/>
        <v>15</v>
      </c>
    </row>
    <row r="242" spans="19:23" x14ac:dyDescent="0.2">
      <c r="S242" s="1">
        <f t="shared" si="26"/>
        <v>50070</v>
      </c>
      <c r="T242" s="72">
        <v>70</v>
      </c>
      <c r="U242" s="71" t="s">
        <v>2604</v>
      </c>
      <c r="V242" s="1">
        <f t="shared" si="27"/>
        <v>50070</v>
      </c>
      <c r="W242" s="1">
        <f t="shared" si="28"/>
        <v>60</v>
      </c>
    </row>
    <row r="243" spans="19:23" x14ac:dyDescent="0.2">
      <c r="S243" s="1">
        <f t="shared" si="26"/>
        <v>50071</v>
      </c>
      <c r="T243" s="72">
        <v>71</v>
      </c>
      <c r="U243" s="71" t="s">
        <v>2605</v>
      </c>
      <c r="V243" s="1">
        <f t="shared" si="27"/>
        <v>50071</v>
      </c>
      <c r="W243" s="1">
        <f t="shared" si="28"/>
        <v>960</v>
      </c>
    </row>
    <row r="244" spans="19:23" x14ac:dyDescent="0.2">
      <c r="S244" s="1">
        <f t="shared" si="26"/>
        <v>50072</v>
      </c>
      <c r="T244" s="72">
        <v>72</v>
      </c>
      <c r="U244" s="71" t="s">
        <v>2606</v>
      </c>
      <c r="V244" s="1">
        <f t="shared" si="27"/>
        <v>50072</v>
      </c>
      <c r="W244" s="1">
        <f t="shared" si="28"/>
        <v>960</v>
      </c>
    </row>
    <row r="245" spans="19:23" x14ac:dyDescent="0.2">
      <c r="S245" s="1">
        <f t="shared" si="26"/>
        <v>50073</v>
      </c>
      <c r="T245" s="72">
        <v>73</v>
      </c>
      <c r="U245" s="71" t="s">
        <v>2607</v>
      </c>
      <c r="V245" s="1">
        <f t="shared" si="27"/>
        <v>50073</v>
      </c>
      <c r="W245" s="1">
        <f t="shared" si="28"/>
        <v>960</v>
      </c>
    </row>
    <row r="246" spans="19:23" x14ac:dyDescent="0.2">
      <c r="S246" s="1">
        <f t="shared" si="26"/>
        <v>50074</v>
      </c>
      <c r="T246" s="72">
        <v>74</v>
      </c>
      <c r="U246" s="71" t="s">
        <v>2608</v>
      </c>
      <c r="V246" s="1">
        <f t="shared" si="27"/>
        <v>50074</v>
      </c>
      <c r="W246" s="1">
        <f t="shared" si="28"/>
        <v>960</v>
      </c>
    </row>
    <row r="247" spans="19:23" x14ac:dyDescent="0.2">
      <c r="S247" s="1">
        <f t="shared" si="26"/>
        <v>50075</v>
      </c>
      <c r="T247" s="72">
        <v>75</v>
      </c>
      <c r="U247" s="71" t="s">
        <v>2609</v>
      </c>
      <c r="V247" s="1">
        <f t="shared" si="27"/>
        <v>50075</v>
      </c>
      <c r="W247" s="1">
        <f t="shared" si="28"/>
        <v>960</v>
      </c>
    </row>
    <row r="248" spans="19:23" x14ac:dyDescent="0.2">
      <c r="S248" s="1">
        <f t="shared" si="26"/>
        <v>50076</v>
      </c>
      <c r="T248" s="72">
        <v>76</v>
      </c>
      <c r="U248" s="71" t="s">
        <v>2610</v>
      </c>
      <c r="V248" s="1">
        <f t="shared" si="27"/>
        <v>50076</v>
      </c>
      <c r="W248" s="1">
        <f t="shared" si="28"/>
        <v>960</v>
      </c>
    </row>
    <row r="249" spans="19:23" x14ac:dyDescent="0.2">
      <c r="S249" s="1">
        <f t="shared" si="26"/>
        <v>50077</v>
      </c>
      <c r="T249" s="72">
        <v>77</v>
      </c>
      <c r="U249" s="71" t="s">
        <v>2611</v>
      </c>
      <c r="V249" s="1">
        <f t="shared" si="27"/>
        <v>50077</v>
      </c>
      <c r="W249" s="1">
        <f t="shared" si="28"/>
        <v>960</v>
      </c>
    </row>
    <row r="250" spans="19:23" x14ac:dyDescent="0.2">
      <c r="S250" s="1">
        <f t="shared" si="26"/>
        <v>50078</v>
      </c>
      <c r="T250" s="72">
        <v>78</v>
      </c>
      <c r="U250" s="71" t="s">
        <v>2612</v>
      </c>
      <c r="V250" s="1">
        <f t="shared" si="27"/>
        <v>50078</v>
      </c>
      <c r="W250" s="1">
        <f t="shared" si="28"/>
        <v>60</v>
      </c>
    </row>
    <row r="251" spans="19:23" x14ac:dyDescent="0.2">
      <c r="S251" s="1">
        <f t="shared" si="26"/>
        <v>50079</v>
      </c>
      <c r="T251" s="72">
        <v>79</v>
      </c>
      <c r="U251" s="71" t="s">
        <v>2613</v>
      </c>
      <c r="V251" s="1">
        <f t="shared" si="27"/>
        <v>50079</v>
      </c>
      <c r="W251" s="1">
        <f t="shared" si="28"/>
        <v>60</v>
      </c>
    </row>
    <row r="252" spans="19:23" x14ac:dyDescent="0.2">
      <c r="S252" s="1">
        <f t="shared" si="26"/>
        <v>50080</v>
      </c>
      <c r="T252" s="72">
        <v>80</v>
      </c>
      <c r="U252" s="71" t="s">
        <v>2624</v>
      </c>
      <c r="V252" s="1">
        <f t="shared" si="27"/>
        <v>50080</v>
      </c>
      <c r="W252" s="1">
        <f t="shared" si="28"/>
        <v>375</v>
      </c>
    </row>
    <row r="253" spans="19:23" x14ac:dyDescent="0.2">
      <c r="S253" s="1">
        <f t="shared" si="26"/>
        <v>50081</v>
      </c>
      <c r="T253" s="72">
        <v>81</v>
      </c>
      <c r="U253" s="71" t="s">
        <v>2625</v>
      </c>
      <c r="V253" s="1">
        <f t="shared" si="27"/>
        <v>50081</v>
      </c>
      <c r="W253" s="1">
        <f t="shared" si="28"/>
        <v>375</v>
      </c>
    </row>
    <row r="254" spans="19:23" x14ac:dyDescent="0.2">
      <c r="S254" s="1">
        <f t="shared" si="26"/>
        <v>50082</v>
      </c>
      <c r="T254" s="72">
        <v>82</v>
      </c>
      <c r="U254" s="71" t="s">
        <v>2626</v>
      </c>
      <c r="V254" s="1">
        <f t="shared" si="27"/>
        <v>50082</v>
      </c>
      <c r="W254" s="1">
        <f t="shared" si="28"/>
        <v>375</v>
      </c>
    </row>
    <row r="255" spans="19:23" x14ac:dyDescent="0.2">
      <c r="S255" s="1">
        <f t="shared" si="26"/>
        <v>50083</v>
      </c>
      <c r="T255" s="72">
        <v>83</v>
      </c>
      <c r="U255" s="71" t="s">
        <v>2627</v>
      </c>
      <c r="V255" s="1">
        <f t="shared" si="27"/>
        <v>50083</v>
      </c>
      <c r="W255" s="1">
        <f t="shared" si="28"/>
        <v>375</v>
      </c>
    </row>
    <row r="256" spans="19:23" x14ac:dyDescent="0.2">
      <c r="S256" s="1">
        <f t="shared" si="26"/>
        <v>50084</v>
      </c>
      <c r="T256" s="72">
        <v>84</v>
      </c>
      <c r="U256" s="71" t="s">
        <v>2628</v>
      </c>
      <c r="V256" s="1">
        <f t="shared" si="27"/>
        <v>50084</v>
      </c>
      <c r="W256" s="1">
        <f t="shared" si="28"/>
        <v>375</v>
      </c>
    </row>
    <row r="257" spans="19:23" x14ac:dyDescent="0.2">
      <c r="S257" s="1">
        <f t="shared" si="26"/>
        <v>50085</v>
      </c>
      <c r="T257" s="72">
        <v>85</v>
      </c>
      <c r="U257" s="71" t="s">
        <v>2629</v>
      </c>
      <c r="V257" s="1">
        <f t="shared" si="27"/>
        <v>50085</v>
      </c>
      <c r="W257" s="1">
        <f t="shared" si="28"/>
        <v>375</v>
      </c>
    </row>
    <row r="258" spans="19:23" x14ac:dyDescent="0.2">
      <c r="S258" s="1">
        <f t="shared" si="26"/>
        <v>50086</v>
      </c>
      <c r="T258" s="72">
        <v>86</v>
      </c>
      <c r="U258" s="71" t="s">
        <v>3044</v>
      </c>
      <c r="V258" s="1">
        <f t="shared" si="27"/>
        <v>50086</v>
      </c>
      <c r="W258" s="1">
        <f t="shared" si="28"/>
        <v>375</v>
      </c>
    </row>
    <row r="259" spans="19:23" x14ac:dyDescent="0.2">
      <c r="S259" s="1">
        <f t="shared" si="26"/>
        <v>50087</v>
      </c>
      <c r="T259" s="72">
        <v>87</v>
      </c>
      <c r="U259" s="71" t="s">
        <v>2614</v>
      </c>
      <c r="V259" s="1">
        <f t="shared" si="27"/>
        <v>50087</v>
      </c>
      <c r="W259" s="1">
        <f t="shared" si="28"/>
        <v>60</v>
      </c>
    </row>
    <row r="260" spans="19:23" x14ac:dyDescent="0.2">
      <c r="S260" s="1">
        <f t="shared" si="26"/>
        <v>50088</v>
      </c>
      <c r="T260" s="72">
        <v>88</v>
      </c>
      <c r="U260" s="71" t="s">
        <v>2615</v>
      </c>
      <c r="V260" s="1">
        <f t="shared" si="27"/>
        <v>50088</v>
      </c>
      <c r="W260" s="1">
        <f t="shared" si="28"/>
        <v>60</v>
      </c>
    </row>
    <row r="261" spans="19:23" x14ac:dyDescent="0.2">
      <c r="S261" s="1">
        <f t="shared" si="26"/>
        <v>50089</v>
      </c>
      <c r="T261" s="72">
        <v>89</v>
      </c>
      <c r="U261" s="71" t="s">
        <v>2616</v>
      </c>
      <c r="V261" s="1">
        <f t="shared" si="27"/>
        <v>50089</v>
      </c>
      <c r="W261" s="1">
        <f t="shared" si="28"/>
        <v>135</v>
      </c>
    </row>
    <row r="262" spans="19:23" x14ac:dyDescent="0.2">
      <c r="S262" s="1">
        <f t="shared" si="26"/>
        <v>50090</v>
      </c>
      <c r="T262" s="72">
        <v>90</v>
      </c>
      <c r="U262" s="71" t="s">
        <v>2617</v>
      </c>
      <c r="V262" s="1">
        <f t="shared" si="27"/>
        <v>50090</v>
      </c>
      <c r="W262" s="1">
        <f t="shared" si="28"/>
        <v>60</v>
      </c>
    </row>
    <row r="263" spans="19:23" x14ac:dyDescent="0.2">
      <c r="S263" s="1">
        <f t="shared" si="26"/>
        <v>50091</v>
      </c>
      <c r="T263" s="72">
        <v>91</v>
      </c>
      <c r="U263" s="71" t="s">
        <v>2618</v>
      </c>
      <c r="V263" s="1">
        <f t="shared" si="27"/>
        <v>50091</v>
      </c>
      <c r="W263" s="1">
        <f t="shared" si="28"/>
        <v>60</v>
      </c>
    </row>
    <row r="264" spans="19:23" x14ac:dyDescent="0.2">
      <c r="S264" s="1">
        <f t="shared" si="26"/>
        <v>50092</v>
      </c>
      <c r="T264" s="72">
        <v>92</v>
      </c>
      <c r="U264" s="71" t="s">
        <v>2619</v>
      </c>
      <c r="V264" s="1">
        <f t="shared" si="27"/>
        <v>50092</v>
      </c>
      <c r="W264" s="1">
        <f t="shared" si="28"/>
        <v>60</v>
      </c>
    </row>
    <row r="265" spans="19:23" x14ac:dyDescent="0.2">
      <c r="S265" s="1">
        <f t="shared" si="26"/>
        <v>50093</v>
      </c>
      <c r="T265" s="72">
        <v>93</v>
      </c>
      <c r="U265" s="71" t="s">
        <v>2620</v>
      </c>
      <c r="V265" s="1">
        <f t="shared" si="27"/>
        <v>50093</v>
      </c>
      <c r="W265" s="1">
        <f t="shared" si="28"/>
        <v>60</v>
      </c>
    </row>
    <row r="266" spans="19:23" x14ac:dyDescent="0.2">
      <c r="S266" s="1">
        <f t="shared" si="26"/>
        <v>50094</v>
      </c>
      <c r="T266" s="72">
        <v>94</v>
      </c>
      <c r="U266" s="71" t="s">
        <v>2621</v>
      </c>
      <c r="V266" s="1">
        <f t="shared" si="27"/>
        <v>50094</v>
      </c>
      <c r="W266" s="1">
        <f t="shared" si="28"/>
        <v>60</v>
      </c>
    </row>
    <row r="267" spans="19:23" x14ac:dyDescent="0.2">
      <c r="S267" s="1">
        <f t="shared" si="26"/>
        <v>50095</v>
      </c>
      <c r="T267" s="72">
        <v>95</v>
      </c>
      <c r="U267" s="71" t="s">
        <v>2622</v>
      </c>
      <c r="V267" s="1">
        <f t="shared" si="27"/>
        <v>50095</v>
      </c>
      <c r="W267" s="1">
        <f t="shared" si="28"/>
        <v>60</v>
      </c>
    </row>
    <row r="268" spans="19:23" x14ac:dyDescent="0.2">
      <c r="S268" s="1">
        <f t="shared" si="26"/>
        <v>50096</v>
      </c>
      <c r="T268" s="72">
        <v>96</v>
      </c>
      <c r="U268" s="71" t="s">
        <v>2623</v>
      </c>
      <c r="V268" s="1">
        <f t="shared" si="27"/>
        <v>50096</v>
      </c>
      <c r="W268" s="1">
        <f t="shared" si="28"/>
        <v>60</v>
      </c>
    </row>
    <row r="269" spans="19:23" x14ac:dyDescent="0.2">
      <c r="S269" s="1">
        <f t="shared" si="26"/>
        <v>50097</v>
      </c>
      <c r="T269" s="72">
        <v>97</v>
      </c>
      <c r="U269" s="71" t="s">
        <v>2630</v>
      </c>
      <c r="V269" s="1">
        <f t="shared" si="27"/>
        <v>50097</v>
      </c>
      <c r="W269" s="1">
        <f t="shared" si="28"/>
        <v>135</v>
      </c>
    </row>
    <row r="270" spans="19:23" x14ac:dyDescent="0.2">
      <c r="S270" s="1">
        <f t="shared" si="26"/>
        <v>50098</v>
      </c>
      <c r="T270" s="72">
        <v>98</v>
      </c>
      <c r="U270" s="71" t="s">
        <v>2631</v>
      </c>
      <c r="V270" s="1">
        <f t="shared" si="27"/>
        <v>50098</v>
      </c>
      <c r="W270" s="1">
        <f t="shared" si="28"/>
        <v>135</v>
      </c>
    </row>
    <row r="271" spans="19:23" x14ac:dyDescent="0.2">
      <c r="S271" s="1">
        <f t="shared" si="26"/>
        <v>50099</v>
      </c>
      <c r="T271" s="72">
        <v>99</v>
      </c>
      <c r="U271" s="71" t="s">
        <v>2632</v>
      </c>
      <c r="V271" s="1">
        <f t="shared" si="27"/>
        <v>50099</v>
      </c>
      <c r="W271" s="1">
        <f t="shared" si="28"/>
        <v>135</v>
      </c>
    </row>
    <row r="272" spans="19:23" x14ac:dyDescent="0.2">
      <c r="S272" s="1">
        <f t="shared" si="26"/>
        <v>50100</v>
      </c>
      <c r="T272" s="72">
        <v>100</v>
      </c>
      <c r="U272" s="71" t="s">
        <v>2633</v>
      </c>
      <c r="V272" s="1">
        <f t="shared" si="27"/>
        <v>50100</v>
      </c>
      <c r="W272" s="1">
        <f t="shared" si="28"/>
        <v>135</v>
      </c>
    </row>
    <row r="273" spans="19:23" x14ac:dyDescent="0.2">
      <c r="S273" s="1">
        <f t="shared" si="26"/>
        <v>50101</v>
      </c>
      <c r="T273" s="72">
        <v>101</v>
      </c>
      <c r="U273" s="71" t="s">
        <v>2634</v>
      </c>
      <c r="V273" s="1">
        <f t="shared" si="27"/>
        <v>50101</v>
      </c>
      <c r="W273" s="1">
        <f t="shared" si="28"/>
        <v>135</v>
      </c>
    </row>
    <row r="274" spans="19:23" x14ac:dyDescent="0.2">
      <c r="S274" s="1">
        <f t="shared" si="26"/>
        <v>50102</v>
      </c>
      <c r="T274" s="72">
        <v>102</v>
      </c>
      <c r="U274" s="71" t="s">
        <v>2635</v>
      </c>
      <c r="V274" s="1">
        <f t="shared" si="27"/>
        <v>50102</v>
      </c>
      <c r="W274" s="1">
        <f t="shared" si="28"/>
        <v>135</v>
      </c>
    </row>
    <row r="275" spans="19:23" x14ac:dyDescent="0.2">
      <c r="S275" s="1">
        <f t="shared" si="26"/>
        <v>50103</v>
      </c>
      <c r="T275" s="72">
        <v>103</v>
      </c>
      <c r="U275" s="71" t="s">
        <v>3049</v>
      </c>
      <c r="V275" s="1">
        <f t="shared" si="27"/>
        <v>50103</v>
      </c>
      <c r="W275" s="1">
        <f t="shared" si="28"/>
        <v>135</v>
      </c>
    </row>
    <row r="276" spans="19:23" x14ac:dyDescent="0.2">
      <c r="S276" s="1">
        <f t="shared" si="26"/>
        <v>50104</v>
      </c>
      <c r="T276" s="72">
        <v>104</v>
      </c>
      <c r="U276" s="71" t="s">
        <v>2636</v>
      </c>
      <c r="V276" s="1">
        <f t="shared" si="27"/>
        <v>50104</v>
      </c>
      <c r="W276" s="1">
        <f t="shared" si="28"/>
        <v>240</v>
      </c>
    </row>
    <row r="277" spans="19:23" x14ac:dyDescent="0.2">
      <c r="S277" s="1">
        <f t="shared" si="26"/>
        <v>50105</v>
      </c>
      <c r="T277" s="72">
        <v>105</v>
      </c>
      <c r="U277" s="71" t="s">
        <v>2637</v>
      </c>
      <c r="V277" s="1">
        <f t="shared" si="27"/>
        <v>50105</v>
      </c>
      <c r="W277" s="1">
        <f t="shared" si="28"/>
        <v>240</v>
      </c>
    </row>
    <row r="278" spans="19:23" x14ac:dyDescent="0.2">
      <c r="S278" s="1">
        <f t="shared" si="26"/>
        <v>50106</v>
      </c>
      <c r="T278" s="72">
        <v>106</v>
      </c>
      <c r="U278" s="71" t="s">
        <v>2638</v>
      </c>
      <c r="V278" s="1">
        <f t="shared" si="27"/>
        <v>50106</v>
      </c>
      <c r="W278" s="1">
        <f t="shared" si="28"/>
        <v>240</v>
      </c>
    </row>
    <row r="279" spans="19:23" x14ac:dyDescent="0.2">
      <c r="S279" s="1">
        <f t="shared" si="26"/>
        <v>50107</v>
      </c>
      <c r="T279" s="72">
        <v>107</v>
      </c>
      <c r="U279" s="71" t="s">
        <v>2639</v>
      </c>
      <c r="V279" s="1">
        <f t="shared" si="27"/>
        <v>50107</v>
      </c>
      <c r="W279" s="1">
        <f t="shared" si="28"/>
        <v>240</v>
      </c>
    </row>
    <row r="280" spans="19:23" x14ac:dyDescent="0.2">
      <c r="S280" s="1">
        <f t="shared" si="26"/>
        <v>50108</v>
      </c>
      <c r="T280" s="72">
        <v>108</v>
      </c>
      <c r="U280" s="71" t="s">
        <v>2640</v>
      </c>
      <c r="V280" s="1">
        <f t="shared" si="27"/>
        <v>50108</v>
      </c>
      <c r="W280" s="1">
        <f t="shared" si="28"/>
        <v>240</v>
      </c>
    </row>
    <row r="281" spans="19:23" x14ac:dyDescent="0.2">
      <c r="S281" s="1">
        <f t="shared" si="26"/>
        <v>50109</v>
      </c>
      <c r="T281" s="72">
        <v>109</v>
      </c>
      <c r="U281" s="71" t="s">
        <v>2641</v>
      </c>
      <c r="V281" s="1">
        <f t="shared" si="27"/>
        <v>50109</v>
      </c>
      <c r="W281" s="1">
        <f t="shared" si="28"/>
        <v>735</v>
      </c>
    </row>
    <row r="282" spans="19:23" x14ac:dyDescent="0.2">
      <c r="S282" s="1">
        <f t="shared" si="26"/>
        <v>50110</v>
      </c>
      <c r="T282" s="72">
        <v>110</v>
      </c>
      <c r="U282" s="71" t="s">
        <v>2642</v>
      </c>
      <c r="V282" s="1">
        <f t="shared" si="27"/>
        <v>50110</v>
      </c>
      <c r="W282" s="1">
        <f t="shared" si="28"/>
        <v>135</v>
      </c>
    </row>
    <row r="283" spans="19:23" x14ac:dyDescent="0.2">
      <c r="S283" s="1">
        <f t="shared" si="26"/>
        <v>50111</v>
      </c>
      <c r="T283" s="72">
        <v>111</v>
      </c>
      <c r="U283" s="71" t="s">
        <v>2643</v>
      </c>
      <c r="V283" s="1">
        <f t="shared" si="27"/>
        <v>50111</v>
      </c>
      <c r="W283" s="1">
        <f t="shared" si="28"/>
        <v>135</v>
      </c>
    </row>
    <row r="284" spans="19:23" x14ac:dyDescent="0.2">
      <c r="S284" s="1">
        <f t="shared" si="26"/>
        <v>50112</v>
      </c>
      <c r="T284" s="72">
        <v>112</v>
      </c>
      <c r="U284" s="71" t="s">
        <v>2644</v>
      </c>
      <c r="V284" s="1">
        <f t="shared" si="27"/>
        <v>50112</v>
      </c>
      <c r="W284" s="1">
        <f t="shared" si="28"/>
        <v>135</v>
      </c>
    </row>
    <row r="285" spans="19:23" x14ac:dyDescent="0.2">
      <c r="S285" s="1">
        <f t="shared" si="26"/>
        <v>50113</v>
      </c>
      <c r="T285" s="72">
        <v>113</v>
      </c>
      <c r="U285" s="71" t="s">
        <v>2645</v>
      </c>
      <c r="V285" s="1">
        <f t="shared" si="27"/>
        <v>50113</v>
      </c>
      <c r="W285" s="1">
        <f t="shared" si="28"/>
        <v>135</v>
      </c>
    </row>
    <row r="286" spans="19:23" x14ac:dyDescent="0.2">
      <c r="S286" s="1">
        <f t="shared" si="26"/>
        <v>50114</v>
      </c>
      <c r="T286" s="72">
        <v>114</v>
      </c>
      <c r="U286" s="71" t="s">
        <v>2646</v>
      </c>
      <c r="V286" s="1">
        <f t="shared" si="27"/>
        <v>50114</v>
      </c>
      <c r="W286" s="1">
        <f t="shared" si="28"/>
        <v>135</v>
      </c>
    </row>
    <row r="287" spans="19:23" x14ac:dyDescent="0.2">
      <c r="S287" s="1">
        <f t="shared" si="26"/>
        <v>50115</v>
      </c>
      <c r="T287" s="72">
        <v>115</v>
      </c>
      <c r="U287" s="71" t="s">
        <v>2647</v>
      </c>
      <c r="V287" s="1">
        <f t="shared" si="27"/>
        <v>50115</v>
      </c>
      <c r="W287" s="1">
        <f t="shared" si="28"/>
        <v>135</v>
      </c>
    </row>
    <row r="288" spans="19:23" x14ac:dyDescent="0.2">
      <c r="S288" s="1">
        <f t="shared" si="26"/>
        <v>50116</v>
      </c>
      <c r="T288" s="72">
        <v>116</v>
      </c>
      <c r="U288" s="71" t="s">
        <v>2648</v>
      </c>
      <c r="V288" s="1">
        <f t="shared" si="27"/>
        <v>50116</v>
      </c>
      <c r="W288" s="1">
        <f t="shared" si="28"/>
        <v>135</v>
      </c>
    </row>
    <row r="289" spans="19:23" x14ac:dyDescent="0.2">
      <c r="S289" s="1">
        <f t="shared" si="26"/>
        <v>50117</v>
      </c>
      <c r="T289" s="72">
        <v>117</v>
      </c>
      <c r="U289" s="71" t="s">
        <v>2649</v>
      </c>
      <c r="V289" s="1">
        <f t="shared" si="27"/>
        <v>50117</v>
      </c>
      <c r="W289" s="1">
        <f t="shared" si="28"/>
        <v>135</v>
      </c>
    </row>
    <row r="290" spans="19:23" x14ac:dyDescent="0.2">
      <c r="S290" s="1">
        <f t="shared" si="26"/>
        <v>50118</v>
      </c>
      <c r="T290" s="72">
        <v>118</v>
      </c>
      <c r="U290" s="71" t="s">
        <v>2650</v>
      </c>
      <c r="V290" s="1">
        <f t="shared" si="27"/>
        <v>50118</v>
      </c>
      <c r="W290" s="1">
        <f t="shared" si="28"/>
        <v>135</v>
      </c>
    </row>
    <row r="291" spans="19:23" x14ac:dyDescent="0.2">
      <c r="S291" s="1">
        <f t="shared" si="26"/>
        <v>50119</v>
      </c>
      <c r="T291" s="72">
        <v>119</v>
      </c>
      <c r="U291" s="71" t="s">
        <v>2651</v>
      </c>
      <c r="V291" s="1">
        <f t="shared" si="27"/>
        <v>50119</v>
      </c>
      <c r="W291" s="1">
        <f t="shared" si="28"/>
        <v>15</v>
      </c>
    </row>
    <row r="292" spans="19:23" x14ac:dyDescent="0.2">
      <c r="S292" s="1">
        <f t="shared" si="26"/>
        <v>50120</v>
      </c>
      <c r="T292" s="72">
        <v>120</v>
      </c>
      <c r="U292" s="71" t="s">
        <v>2652</v>
      </c>
      <c r="V292" s="1">
        <f t="shared" si="27"/>
        <v>50120</v>
      </c>
      <c r="W292" s="1">
        <f t="shared" si="28"/>
        <v>135</v>
      </c>
    </row>
    <row r="293" spans="19:23" x14ac:dyDescent="0.2">
      <c r="S293" s="1">
        <f t="shared" si="26"/>
        <v>50121</v>
      </c>
      <c r="T293" s="72">
        <v>121</v>
      </c>
      <c r="U293" s="71" t="s">
        <v>2653</v>
      </c>
      <c r="V293" s="1">
        <f t="shared" si="27"/>
        <v>50121</v>
      </c>
      <c r="W293" s="1">
        <f t="shared" si="28"/>
        <v>135</v>
      </c>
    </row>
    <row r="294" spans="19:23" x14ac:dyDescent="0.2">
      <c r="S294" s="1">
        <f t="shared" si="26"/>
        <v>50122</v>
      </c>
      <c r="T294" s="72">
        <v>122</v>
      </c>
      <c r="U294" s="71" t="s">
        <v>2654</v>
      </c>
      <c r="V294" s="1">
        <f t="shared" si="27"/>
        <v>50122</v>
      </c>
      <c r="W294" s="1">
        <f t="shared" si="28"/>
        <v>135</v>
      </c>
    </row>
    <row r="295" spans="19:23" x14ac:dyDescent="0.2">
      <c r="S295" s="1">
        <f t="shared" si="26"/>
        <v>50123</v>
      </c>
      <c r="T295" s="72">
        <v>123</v>
      </c>
      <c r="U295" s="71" t="s">
        <v>2655</v>
      </c>
      <c r="V295" s="1">
        <f t="shared" si="27"/>
        <v>50123</v>
      </c>
      <c r="W295" s="1">
        <f t="shared" si="28"/>
        <v>735</v>
      </c>
    </row>
    <row r="296" spans="19:23" x14ac:dyDescent="0.2">
      <c r="S296" s="1">
        <f t="shared" si="26"/>
        <v>50124</v>
      </c>
      <c r="T296" s="72">
        <v>124</v>
      </c>
      <c r="U296" s="71" t="s">
        <v>2656</v>
      </c>
      <c r="V296" s="1">
        <f t="shared" si="27"/>
        <v>50124</v>
      </c>
      <c r="W296" s="1">
        <f t="shared" si="28"/>
        <v>135</v>
      </c>
    </row>
    <row r="297" spans="19:23" x14ac:dyDescent="0.2">
      <c r="S297" s="1">
        <f t="shared" si="26"/>
        <v>50125</v>
      </c>
      <c r="T297" s="72">
        <v>125</v>
      </c>
      <c r="U297" s="71" t="s">
        <v>2657</v>
      </c>
      <c r="V297" s="1">
        <f t="shared" si="27"/>
        <v>50125</v>
      </c>
      <c r="W297" s="1">
        <f t="shared" si="28"/>
        <v>375</v>
      </c>
    </row>
    <row r="298" spans="19:23" x14ac:dyDescent="0.2">
      <c r="S298" s="1">
        <f t="shared" si="26"/>
        <v>50126</v>
      </c>
      <c r="T298" s="72">
        <v>126</v>
      </c>
      <c r="U298" s="71" t="s">
        <v>2658</v>
      </c>
      <c r="V298" s="1">
        <f t="shared" si="27"/>
        <v>50126</v>
      </c>
      <c r="W298" s="1">
        <f t="shared" si="28"/>
        <v>135</v>
      </c>
    </row>
    <row r="299" spans="19:23" x14ac:dyDescent="0.2">
      <c r="S299" s="1">
        <f t="shared" si="26"/>
        <v>50127</v>
      </c>
      <c r="T299" s="72">
        <v>127</v>
      </c>
      <c r="U299" s="71" t="s">
        <v>2659</v>
      </c>
      <c r="V299" s="1">
        <f t="shared" si="27"/>
        <v>50127</v>
      </c>
      <c r="W299" s="1">
        <f t="shared" si="28"/>
        <v>375</v>
      </c>
    </row>
    <row r="300" spans="19:23" x14ac:dyDescent="0.2">
      <c r="S300" s="1">
        <f t="shared" si="26"/>
        <v>50128</v>
      </c>
      <c r="T300" s="72">
        <v>128</v>
      </c>
      <c r="U300" s="71" t="s">
        <v>2660</v>
      </c>
      <c r="V300" s="1">
        <f t="shared" si="27"/>
        <v>50128</v>
      </c>
      <c r="W300" s="1">
        <f t="shared" si="28"/>
        <v>135</v>
      </c>
    </row>
    <row r="301" spans="19:23" x14ac:dyDescent="0.2">
      <c r="S301" s="1">
        <f t="shared" si="26"/>
        <v>50129</v>
      </c>
      <c r="T301" s="72">
        <v>129</v>
      </c>
      <c r="U301" s="71" t="s">
        <v>2661</v>
      </c>
      <c r="V301" s="1">
        <f t="shared" si="27"/>
        <v>50129</v>
      </c>
      <c r="W301" s="1">
        <f t="shared" si="28"/>
        <v>135</v>
      </c>
    </row>
    <row r="302" spans="19:23" x14ac:dyDescent="0.2">
      <c r="S302" s="1">
        <f t="shared" ref="S302:S362" si="29">50000+T302</f>
        <v>50130</v>
      </c>
      <c r="T302" s="72">
        <v>130</v>
      </c>
      <c r="U302" s="71" t="s">
        <v>2662</v>
      </c>
      <c r="V302" s="1">
        <f t="shared" ref="V302:V362" si="30">S302</f>
        <v>50130</v>
      </c>
      <c r="W302" s="1">
        <f t="shared" ref="W302:W362" si="31">J132*10</f>
        <v>375</v>
      </c>
    </row>
    <row r="303" spans="19:23" x14ac:dyDescent="0.2">
      <c r="S303" s="1">
        <f t="shared" si="29"/>
        <v>50131</v>
      </c>
      <c r="T303" s="72">
        <v>131</v>
      </c>
      <c r="U303" s="71" t="s">
        <v>2663</v>
      </c>
      <c r="V303" s="1">
        <f t="shared" si="30"/>
        <v>50131</v>
      </c>
      <c r="W303" s="1">
        <f t="shared" si="31"/>
        <v>540</v>
      </c>
    </row>
    <row r="304" spans="19:23" x14ac:dyDescent="0.2">
      <c r="S304" s="1">
        <f t="shared" si="29"/>
        <v>50132</v>
      </c>
      <c r="T304" s="72">
        <v>132</v>
      </c>
      <c r="U304" s="71" t="s">
        <v>2664</v>
      </c>
      <c r="V304" s="1">
        <f t="shared" si="30"/>
        <v>50132</v>
      </c>
      <c r="W304" s="1">
        <f t="shared" si="31"/>
        <v>540</v>
      </c>
    </row>
    <row r="305" spans="19:23" x14ac:dyDescent="0.2">
      <c r="S305" s="1">
        <f t="shared" si="29"/>
        <v>50133</v>
      </c>
      <c r="T305" s="72">
        <v>133</v>
      </c>
      <c r="U305" s="71" t="s">
        <v>2665</v>
      </c>
      <c r="V305" s="1">
        <f t="shared" si="30"/>
        <v>50133</v>
      </c>
      <c r="W305" s="1">
        <f t="shared" si="31"/>
        <v>540</v>
      </c>
    </row>
    <row r="306" spans="19:23" x14ac:dyDescent="0.2">
      <c r="S306" s="1">
        <f t="shared" si="29"/>
        <v>50134</v>
      </c>
      <c r="T306" s="72">
        <v>134</v>
      </c>
      <c r="U306" s="71" t="s">
        <v>2666</v>
      </c>
      <c r="V306" s="1">
        <f t="shared" si="30"/>
        <v>50134</v>
      </c>
      <c r="W306" s="1">
        <f t="shared" si="31"/>
        <v>540</v>
      </c>
    </row>
    <row r="307" spans="19:23" x14ac:dyDescent="0.2">
      <c r="S307" s="1">
        <f t="shared" si="29"/>
        <v>50135</v>
      </c>
      <c r="T307" s="72">
        <v>135</v>
      </c>
      <c r="U307" s="71" t="s">
        <v>2667</v>
      </c>
      <c r="V307" s="1">
        <f t="shared" si="30"/>
        <v>50135</v>
      </c>
      <c r="W307" s="1">
        <f t="shared" si="31"/>
        <v>60</v>
      </c>
    </row>
    <row r="308" spans="19:23" x14ac:dyDescent="0.2">
      <c r="S308" s="1">
        <f t="shared" si="29"/>
        <v>50136</v>
      </c>
      <c r="T308" s="72">
        <v>136</v>
      </c>
      <c r="U308" s="71" t="s">
        <v>2668</v>
      </c>
      <c r="V308" s="1">
        <f t="shared" si="30"/>
        <v>50136</v>
      </c>
      <c r="W308" s="1">
        <f t="shared" si="31"/>
        <v>60</v>
      </c>
    </row>
    <row r="309" spans="19:23" x14ac:dyDescent="0.2">
      <c r="S309" s="1">
        <f t="shared" si="29"/>
        <v>50137</v>
      </c>
      <c r="T309" s="72">
        <v>137</v>
      </c>
      <c r="U309" s="71" t="s">
        <v>2669</v>
      </c>
      <c r="V309" s="1">
        <f t="shared" si="30"/>
        <v>50137</v>
      </c>
      <c r="W309" s="1">
        <f t="shared" si="31"/>
        <v>60</v>
      </c>
    </row>
    <row r="310" spans="19:23" x14ac:dyDescent="0.2">
      <c r="S310" s="1">
        <f t="shared" si="29"/>
        <v>50138</v>
      </c>
      <c r="T310" s="72">
        <v>138</v>
      </c>
      <c r="U310" s="71" t="s">
        <v>2670</v>
      </c>
      <c r="V310" s="1">
        <f t="shared" si="30"/>
        <v>50138</v>
      </c>
      <c r="W310" s="1">
        <f t="shared" si="31"/>
        <v>60</v>
      </c>
    </row>
    <row r="311" spans="19:23" x14ac:dyDescent="0.2">
      <c r="S311" s="1">
        <f t="shared" si="29"/>
        <v>50139</v>
      </c>
      <c r="T311" s="72">
        <v>139</v>
      </c>
      <c r="U311" s="71" t="s">
        <v>2671</v>
      </c>
      <c r="V311" s="1">
        <f t="shared" si="30"/>
        <v>50139</v>
      </c>
      <c r="W311" s="1">
        <f t="shared" si="31"/>
        <v>60</v>
      </c>
    </row>
    <row r="312" spans="19:23" x14ac:dyDescent="0.2">
      <c r="S312" s="1">
        <f t="shared" si="29"/>
        <v>50140</v>
      </c>
      <c r="T312" s="72">
        <v>140</v>
      </c>
      <c r="U312" s="71" t="s">
        <v>2672</v>
      </c>
      <c r="V312" s="1">
        <f t="shared" si="30"/>
        <v>50140</v>
      </c>
      <c r="W312" s="1">
        <f t="shared" si="31"/>
        <v>60</v>
      </c>
    </row>
    <row r="313" spans="19:23" x14ac:dyDescent="0.2">
      <c r="S313" s="1">
        <f t="shared" si="29"/>
        <v>50141</v>
      </c>
      <c r="T313" s="72">
        <v>141</v>
      </c>
      <c r="U313" s="71" t="s">
        <v>2673</v>
      </c>
      <c r="V313" s="1">
        <f t="shared" si="30"/>
        <v>50141</v>
      </c>
      <c r="W313" s="1">
        <f t="shared" si="31"/>
        <v>135</v>
      </c>
    </row>
    <row r="314" spans="19:23" x14ac:dyDescent="0.2">
      <c r="S314" s="1">
        <f t="shared" si="29"/>
        <v>50142</v>
      </c>
      <c r="T314" s="72">
        <v>142</v>
      </c>
      <c r="U314" s="71" t="s">
        <v>2674</v>
      </c>
      <c r="V314" s="1">
        <f t="shared" si="30"/>
        <v>50142</v>
      </c>
      <c r="W314" s="1">
        <f t="shared" si="31"/>
        <v>135</v>
      </c>
    </row>
    <row r="315" spans="19:23" x14ac:dyDescent="0.2">
      <c r="S315" s="1">
        <f t="shared" si="29"/>
        <v>50143</v>
      </c>
      <c r="T315" s="72">
        <v>143</v>
      </c>
      <c r="U315" s="71" t="s">
        <v>2675</v>
      </c>
      <c r="V315" s="1">
        <f t="shared" si="30"/>
        <v>50143</v>
      </c>
      <c r="W315" s="1">
        <f t="shared" si="31"/>
        <v>135</v>
      </c>
    </row>
    <row r="316" spans="19:23" x14ac:dyDescent="0.2">
      <c r="S316" s="1">
        <f t="shared" si="29"/>
        <v>50144</v>
      </c>
      <c r="T316" s="72">
        <v>144</v>
      </c>
      <c r="U316" s="71" t="s">
        <v>2676</v>
      </c>
      <c r="V316" s="1">
        <f t="shared" si="30"/>
        <v>50144</v>
      </c>
      <c r="W316" s="1">
        <f t="shared" si="31"/>
        <v>135</v>
      </c>
    </row>
    <row r="317" spans="19:23" x14ac:dyDescent="0.2">
      <c r="S317" s="1">
        <f t="shared" si="29"/>
        <v>50145</v>
      </c>
      <c r="T317" s="72">
        <v>145</v>
      </c>
      <c r="U317" s="71" t="s">
        <v>2677</v>
      </c>
      <c r="V317" s="1">
        <f t="shared" si="30"/>
        <v>50145</v>
      </c>
      <c r="W317" s="1">
        <f t="shared" si="31"/>
        <v>15</v>
      </c>
    </row>
    <row r="318" spans="19:23" x14ac:dyDescent="0.2">
      <c r="S318" s="1">
        <f t="shared" si="29"/>
        <v>50146</v>
      </c>
      <c r="T318" s="72">
        <v>146</v>
      </c>
      <c r="U318" s="71" t="s">
        <v>2678</v>
      </c>
      <c r="V318" s="1">
        <f t="shared" si="30"/>
        <v>50146</v>
      </c>
      <c r="W318" s="1">
        <f t="shared" si="31"/>
        <v>60</v>
      </c>
    </row>
    <row r="319" spans="19:23" x14ac:dyDescent="0.2">
      <c r="S319" s="1">
        <f t="shared" si="29"/>
        <v>50147</v>
      </c>
      <c r="T319" s="72">
        <v>147</v>
      </c>
      <c r="U319" s="71" t="s">
        <v>2679</v>
      </c>
      <c r="V319" s="1">
        <f t="shared" si="30"/>
        <v>50147</v>
      </c>
      <c r="W319" s="1">
        <f t="shared" si="31"/>
        <v>60</v>
      </c>
    </row>
    <row r="320" spans="19:23" x14ac:dyDescent="0.2">
      <c r="S320" s="1">
        <f t="shared" si="29"/>
        <v>50148</v>
      </c>
      <c r="T320" s="72">
        <v>148</v>
      </c>
      <c r="U320" s="71" t="s">
        <v>2680</v>
      </c>
      <c r="V320" s="1">
        <f t="shared" si="30"/>
        <v>50148</v>
      </c>
      <c r="W320" s="1">
        <f t="shared" si="31"/>
        <v>60</v>
      </c>
    </row>
    <row r="321" spans="19:23" x14ac:dyDescent="0.2">
      <c r="S321" s="1">
        <f t="shared" si="29"/>
        <v>50149</v>
      </c>
      <c r="T321" s="72">
        <v>149</v>
      </c>
      <c r="U321" s="71" t="s">
        <v>2681</v>
      </c>
      <c r="V321" s="1">
        <f t="shared" si="30"/>
        <v>50149</v>
      </c>
      <c r="W321" s="1">
        <f t="shared" si="31"/>
        <v>60</v>
      </c>
    </row>
    <row r="322" spans="19:23" x14ac:dyDescent="0.2">
      <c r="S322" s="1">
        <f t="shared" si="29"/>
        <v>50150</v>
      </c>
      <c r="T322" s="72">
        <v>150</v>
      </c>
      <c r="U322" s="71" t="s">
        <v>2682</v>
      </c>
      <c r="V322" s="1">
        <f t="shared" si="30"/>
        <v>50150</v>
      </c>
      <c r="W322" s="1">
        <f t="shared" si="31"/>
        <v>60</v>
      </c>
    </row>
    <row r="323" spans="19:23" x14ac:dyDescent="0.2">
      <c r="S323" s="1">
        <f t="shared" si="29"/>
        <v>50151</v>
      </c>
      <c r="T323" s="72">
        <v>151</v>
      </c>
      <c r="U323" s="71" t="s">
        <v>2683</v>
      </c>
      <c r="V323" s="1">
        <f t="shared" si="30"/>
        <v>50151</v>
      </c>
      <c r="W323" s="1">
        <f t="shared" si="31"/>
        <v>60</v>
      </c>
    </row>
    <row r="324" spans="19:23" x14ac:dyDescent="0.2">
      <c r="S324" s="1">
        <f t="shared" si="29"/>
        <v>50152</v>
      </c>
      <c r="T324" s="72">
        <v>152</v>
      </c>
      <c r="U324" s="71" t="s">
        <v>2684</v>
      </c>
      <c r="V324" s="1">
        <f t="shared" si="30"/>
        <v>50152</v>
      </c>
      <c r="W324" s="1">
        <f t="shared" si="31"/>
        <v>60</v>
      </c>
    </row>
    <row r="325" spans="19:23" x14ac:dyDescent="0.2">
      <c r="S325" s="1">
        <f t="shared" si="29"/>
        <v>50153</v>
      </c>
      <c r="T325" s="72">
        <v>153</v>
      </c>
      <c r="U325" s="71" t="s">
        <v>2685</v>
      </c>
      <c r="V325" s="1">
        <f t="shared" si="30"/>
        <v>50153</v>
      </c>
      <c r="W325" s="1">
        <f t="shared" si="31"/>
        <v>135</v>
      </c>
    </row>
    <row r="326" spans="19:23" x14ac:dyDescent="0.2">
      <c r="S326" s="1">
        <f t="shared" si="29"/>
        <v>50154</v>
      </c>
      <c r="T326" s="72">
        <v>154</v>
      </c>
      <c r="U326" s="71" t="s">
        <v>2686</v>
      </c>
      <c r="V326" s="1">
        <f t="shared" si="30"/>
        <v>50154</v>
      </c>
      <c r="W326" s="1">
        <f t="shared" si="31"/>
        <v>135</v>
      </c>
    </row>
    <row r="327" spans="19:23" x14ac:dyDescent="0.2">
      <c r="S327" s="1">
        <f t="shared" si="29"/>
        <v>50155</v>
      </c>
      <c r="T327" s="72">
        <v>155</v>
      </c>
      <c r="U327" s="71" t="s">
        <v>2687</v>
      </c>
      <c r="V327" s="1">
        <f t="shared" si="30"/>
        <v>50155</v>
      </c>
      <c r="W327" s="1">
        <f t="shared" si="31"/>
        <v>135</v>
      </c>
    </row>
    <row r="328" spans="19:23" x14ac:dyDescent="0.2">
      <c r="S328" s="1">
        <f t="shared" si="29"/>
        <v>50156</v>
      </c>
      <c r="T328" s="72">
        <v>156</v>
      </c>
      <c r="U328" s="71" t="s">
        <v>2688</v>
      </c>
      <c r="V328" s="1">
        <f t="shared" si="30"/>
        <v>50156</v>
      </c>
      <c r="W328" s="1">
        <f t="shared" si="31"/>
        <v>135</v>
      </c>
    </row>
    <row r="329" spans="19:23" x14ac:dyDescent="0.2">
      <c r="S329" s="1">
        <f t="shared" si="29"/>
        <v>50157</v>
      </c>
      <c r="T329" s="72">
        <v>157</v>
      </c>
      <c r="U329" s="71" t="s">
        <v>2689</v>
      </c>
      <c r="V329" s="1">
        <f t="shared" si="30"/>
        <v>50157</v>
      </c>
      <c r="W329" s="1">
        <f t="shared" si="31"/>
        <v>15</v>
      </c>
    </row>
    <row r="330" spans="19:23" x14ac:dyDescent="0.2">
      <c r="S330" s="1">
        <f t="shared" si="29"/>
        <v>50158</v>
      </c>
      <c r="T330" s="72">
        <v>158</v>
      </c>
      <c r="U330" s="71" t="s">
        <v>2806</v>
      </c>
      <c r="V330" s="1">
        <f t="shared" si="30"/>
        <v>50158</v>
      </c>
      <c r="W330" s="1">
        <f t="shared" si="31"/>
        <v>240</v>
      </c>
    </row>
    <row r="331" spans="19:23" x14ac:dyDescent="0.2">
      <c r="S331" s="1">
        <f t="shared" si="29"/>
        <v>50159</v>
      </c>
      <c r="T331" s="72">
        <v>159</v>
      </c>
      <c r="U331" s="71" t="s">
        <v>2807</v>
      </c>
      <c r="V331" s="1">
        <f t="shared" si="30"/>
        <v>50159</v>
      </c>
      <c r="W331" s="1">
        <f t="shared" si="31"/>
        <v>240</v>
      </c>
    </row>
    <row r="332" spans="19:23" x14ac:dyDescent="0.2">
      <c r="S332" s="1">
        <f t="shared" si="29"/>
        <v>50160</v>
      </c>
      <c r="T332" s="72">
        <v>160</v>
      </c>
      <c r="U332" s="71" t="s">
        <v>2808</v>
      </c>
      <c r="V332" s="1">
        <f t="shared" si="30"/>
        <v>50160</v>
      </c>
      <c r="W332" s="1">
        <f t="shared" si="31"/>
        <v>240</v>
      </c>
    </row>
    <row r="333" spans="19:23" x14ac:dyDescent="0.2">
      <c r="S333" s="1">
        <f t="shared" si="29"/>
        <v>50161</v>
      </c>
      <c r="T333" s="72">
        <v>161</v>
      </c>
      <c r="U333" s="71" t="s">
        <v>2809</v>
      </c>
      <c r="V333" s="1">
        <f t="shared" si="30"/>
        <v>50161</v>
      </c>
      <c r="W333" s="1">
        <f t="shared" si="31"/>
        <v>240</v>
      </c>
    </row>
    <row r="334" spans="19:23" x14ac:dyDescent="0.2">
      <c r="S334" s="1">
        <f t="shared" si="29"/>
        <v>50162</v>
      </c>
      <c r="T334" s="72">
        <v>162</v>
      </c>
      <c r="U334" s="71" t="s">
        <v>2810</v>
      </c>
      <c r="V334" s="1">
        <f t="shared" si="30"/>
        <v>50162</v>
      </c>
      <c r="W334" s="1">
        <f t="shared" si="31"/>
        <v>240</v>
      </c>
    </row>
    <row r="335" spans="19:23" x14ac:dyDescent="0.2">
      <c r="S335" s="1">
        <f t="shared" si="29"/>
        <v>50163</v>
      </c>
      <c r="T335" s="72">
        <v>163</v>
      </c>
      <c r="U335" s="71" t="s">
        <v>2811</v>
      </c>
      <c r="V335" s="1">
        <f t="shared" si="30"/>
        <v>50163</v>
      </c>
      <c r="W335" s="1">
        <f t="shared" si="31"/>
        <v>375</v>
      </c>
    </row>
    <row r="336" spans="19:23" x14ac:dyDescent="0.2">
      <c r="S336" s="1">
        <f t="shared" si="29"/>
        <v>50164</v>
      </c>
      <c r="T336" s="72">
        <v>164</v>
      </c>
      <c r="U336" s="71" t="s">
        <v>2812</v>
      </c>
      <c r="V336" s="1">
        <f t="shared" si="30"/>
        <v>50164</v>
      </c>
      <c r="W336" s="1">
        <f t="shared" si="31"/>
        <v>375</v>
      </c>
    </row>
    <row r="337" spans="5:23" x14ac:dyDescent="0.2">
      <c r="S337" s="1">
        <f t="shared" si="29"/>
        <v>50165</v>
      </c>
      <c r="T337" s="72">
        <v>165</v>
      </c>
      <c r="U337" s="71" t="s">
        <v>2813</v>
      </c>
      <c r="V337" s="1">
        <f t="shared" si="30"/>
        <v>50165</v>
      </c>
      <c r="W337" s="1">
        <f t="shared" si="31"/>
        <v>375</v>
      </c>
    </row>
    <row r="338" spans="5:23" x14ac:dyDescent="0.2">
      <c r="S338" s="1">
        <f t="shared" si="29"/>
        <v>50166</v>
      </c>
      <c r="T338" s="72">
        <v>166</v>
      </c>
      <c r="U338" s="71" t="s">
        <v>2814</v>
      </c>
      <c r="V338" s="1">
        <f t="shared" si="30"/>
        <v>50166</v>
      </c>
      <c r="W338" s="1">
        <f t="shared" si="31"/>
        <v>375</v>
      </c>
    </row>
    <row r="339" spans="5:23" x14ac:dyDescent="0.2">
      <c r="S339" s="1">
        <f t="shared" si="29"/>
        <v>50167</v>
      </c>
      <c r="T339" s="72">
        <v>167</v>
      </c>
      <c r="U339" s="71" t="s">
        <v>2815</v>
      </c>
      <c r="V339" s="1">
        <f t="shared" si="30"/>
        <v>50167</v>
      </c>
      <c r="W339" s="1">
        <f t="shared" si="31"/>
        <v>735</v>
      </c>
    </row>
    <row r="340" spans="5:23" x14ac:dyDescent="0.2">
      <c r="S340" s="1">
        <f t="shared" si="29"/>
        <v>50168</v>
      </c>
      <c r="T340" s="72">
        <v>168</v>
      </c>
      <c r="U340" s="71" t="s">
        <v>2816</v>
      </c>
      <c r="V340" s="1">
        <f t="shared" si="30"/>
        <v>50168</v>
      </c>
      <c r="W340" s="1">
        <f t="shared" si="31"/>
        <v>15</v>
      </c>
    </row>
    <row r="341" spans="5:23" x14ac:dyDescent="0.2">
      <c r="S341" s="1">
        <f t="shared" si="29"/>
        <v>50169</v>
      </c>
      <c r="T341" s="72">
        <v>169</v>
      </c>
      <c r="U341" s="71" t="s">
        <v>2844</v>
      </c>
      <c r="V341" s="1">
        <f t="shared" si="30"/>
        <v>50169</v>
      </c>
      <c r="W341" s="1">
        <f t="shared" si="31"/>
        <v>135</v>
      </c>
    </row>
    <row r="342" spans="5:23" x14ac:dyDescent="0.2">
      <c r="S342" s="1">
        <f t="shared" si="29"/>
        <v>50170</v>
      </c>
      <c r="T342" s="72">
        <v>170</v>
      </c>
      <c r="U342" s="71" t="s">
        <v>2846</v>
      </c>
      <c r="V342" s="1">
        <f t="shared" si="30"/>
        <v>50170</v>
      </c>
      <c r="W342" s="1">
        <f t="shared" si="31"/>
        <v>375</v>
      </c>
    </row>
    <row r="343" spans="5:23" x14ac:dyDescent="0.2">
      <c r="S343" s="1">
        <f t="shared" si="29"/>
        <v>50171</v>
      </c>
      <c r="T343" s="72">
        <v>171</v>
      </c>
      <c r="U343" s="71" t="s">
        <v>2817</v>
      </c>
      <c r="V343" s="1">
        <f t="shared" si="30"/>
        <v>50171</v>
      </c>
      <c r="W343" s="1">
        <f t="shared" si="31"/>
        <v>135</v>
      </c>
    </row>
    <row r="344" spans="5:23" x14ac:dyDescent="0.2">
      <c r="S344" s="1">
        <f t="shared" si="29"/>
        <v>50172</v>
      </c>
      <c r="T344" s="72">
        <v>172</v>
      </c>
      <c r="U344" s="71" t="s">
        <v>2818</v>
      </c>
      <c r="V344" s="1">
        <f t="shared" si="30"/>
        <v>50172</v>
      </c>
      <c r="W344" s="1">
        <f t="shared" si="31"/>
        <v>135</v>
      </c>
    </row>
    <row r="345" spans="5:23" x14ac:dyDescent="0.2">
      <c r="S345" s="1">
        <f t="shared" si="29"/>
        <v>50173</v>
      </c>
      <c r="T345" s="72">
        <v>173</v>
      </c>
      <c r="U345" s="71" t="s">
        <v>2851</v>
      </c>
      <c r="V345" s="1">
        <f t="shared" si="30"/>
        <v>50173</v>
      </c>
      <c r="W345" s="1">
        <f t="shared" si="31"/>
        <v>135</v>
      </c>
    </row>
    <row r="346" spans="5:23" x14ac:dyDescent="0.2">
      <c r="E346" s="1" t="str">
        <f>I346&amp;K346</f>
        <v>店铺升级1</v>
      </c>
      <c r="F346" s="71" t="s">
        <v>2496</v>
      </c>
      <c r="G346" s="71" t="s">
        <v>2528</v>
      </c>
      <c r="H346" s="72" t="s">
        <v>2872</v>
      </c>
      <c r="I346" s="71" t="s">
        <v>2504</v>
      </c>
      <c r="J346" s="1" t="str">
        <f>F346</f>
        <v>石材</v>
      </c>
      <c r="K346" s="72">
        <v>1</v>
      </c>
      <c r="S346" s="1">
        <f t="shared" si="29"/>
        <v>50174</v>
      </c>
      <c r="T346" s="72">
        <v>174</v>
      </c>
      <c r="U346" s="71" t="s">
        <v>2852</v>
      </c>
      <c r="V346" s="1">
        <f t="shared" si="30"/>
        <v>50174</v>
      </c>
      <c r="W346" s="1">
        <f t="shared" si="31"/>
        <v>135</v>
      </c>
    </row>
    <row r="347" spans="5:23" x14ac:dyDescent="0.2">
      <c r="E347" s="1" t="str">
        <f t="shared" ref="E347:E410" si="32">I347&amp;K347</f>
        <v>店铺升级2</v>
      </c>
      <c r="F347" s="71" t="s">
        <v>2497</v>
      </c>
      <c r="G347" s="71" t="s">
        <v>2529</v>
      </c>
      <c r="H347" s="72" t="s">
        <v>2872</v>
      </c>
      <c r="I347" s="71" t="s">
        <v>2504</v>
      </c>
      <c r="J347" s="1" t="str">
        <f t="shared" ref="J347:J410" si="33">F347</f>
        <v>优良石材</v>
      </c>
      <c r="K347" s="72">
        <v>2</v>
      </c>
      <c r="S347" s="1">
        <f t="shared" si="29"/>
        <v>50175</v>
      </c>
      <c r="T347" s="72">
        <v>175</v>
      </c>
      <c r="U347" s="71" t="s">
        <v>2853</v>
      </c>
      <c r="V347" s="1">
        <f t="shared" si="30"/>
        <v>50175</v>
      </c>
      <c r="W347" s="1">
        <f t="shared" si="31"/>
        <v>135</v>
      </c>
    </row>
    <row r="348" spans="5:23" x14ac:dyDescent="0.2">
      <c r="E348" s="1" t="str">
        <f t="shared" si="32"/>
        <v>店铺升级2</v>
      </c>
      <c r="F348" s="71" t="s">
        <v>2498</v>
      </c>
      <c r="G348" s="71" t="s">
        <v>2530</v>
      </c>
      <c r="H348" s="72" t="s">
        <v>2871</v>
      </c>
      <c r="I348" s="71" t="s">
        <v>3056</v>
      </c>
      <c r="J348" s="1" t="str">
        <f t="shared" si="33"/>
        <v>高级石材</v>
      </c>
      <c r="K348" s="72">
        <v>2</v>
      </c>
      <c r="S348" s="1">
        <f t="shared" si="29"/>
        <v>50176</v>
      </c>
      <c r="T348" s="72">
        <v>176</v>
      </c>
      <c r="U348" s="71" t="s">
        <v>2854</v>
      </c>
      <c r="V348" s="1">
        <f t="shared" si="30"/>
        <v>50176</v>
      </c>
      <c r="W348" s="1">
        <f t="shared" si="31"/>
        <v>135</v>
      </c>
    </row>
    <row r="349" spans="5:23" x14ac:dyDescent="0.2">
      <c r="E349" s="1" t="str">
        <f t="shared" si="32"/>
        <v>店铺升级3</v>
      </c>
      <c r="F349" s="71" t="s">
        <v>2499</v>
      </c>
      <c r="G349" s="71" t="s">
        <v>2531</v>
      </c>
      <c r="H349" s="72" t="s">
        <v>2872</v>
      </c>
      <c r="I349" s="71" t="s">
        <v>2504</v>
      </c>
      <c r="J349" s="1" t="str">
        <f t="shared" si="33"/>
        <v>顶级石材</v>
      </c>
      <c r="K349" s="72">
        <v>3</v>
      </c>
      <c r="S349" s="1">
        <f t="shared" si="29"/>
        <v>50177</v>
      </c>
      <c r="T349" s="72">
        <v>177</v>
      </c>
      <c r="U349" s="71" t="s">
        <v>2819</v>
      </c>
      <c r="V349" s="1">
        <f t="shared" si="30"/>
        <v>50177</v>
      </c>
      <c r="W349" s="1">
        <f t="shared" si="31"/>
        <v>375</v>
      </c>
    </row>
    <row r="350" spans="5:23" x14ac:dyDescent="0.2">
      <c r="E350" s="1" t="str">
        <f t="shared" si="32"/>
        <v>工房升级1</v>
      </c>
      <c r="F350" s="71" t="s">
        <v>2500</v>
      </c>
      <c r="G350" s="71" t="s">
        <v>2532</v>
      </c>
      <c r="H350" s="72" t="s">
        <v>2874</v>
      </c>
      <c r="I350" s="71" t="s">
        <v>2505</v>
      </c>
      <c r="J350" s="1" t="str">
        <f t="shared" si="33"/>
        <v>粘土</v>
      </c>
      <c r="K350" s="72">
        <v>1</v>
      </c>
      <c r="S350" s="1">
        <f t="shared" si="29"/>
        <v>50178</v>
      </c>
      <c r="T350" s="72">
        <v>178</v>
      </c>
      <c r="U350" s="71" t="s">
        <v>2820</v>
      </c>
      <c r="V350" s="1">
        <f t="shared" si="30"/>
        <v>50178</v>
      </c>
      <c r="W350" s="1">
        <f t="shared" si="31"/>
        <v>375</v>
      </c>
    </row>
    <row r="351" spans="5:23" x14ac:dyDescent="0.2">
      <c r="E351" s="1" t="str">
        <f t="shared" si="32"/>
        <v>工房升级2</v>
      </c>
      <c r="F351" s="71" t="s">
        <v>2501</v>
      </c>
      <c r="G351" s="71" t="s">
        <v>2533</v>
      </c>
      <c r="H351" s="72" t="s">
        <v>2874</v>
      </c>
      <c r="I351" s="71" t="s">
        <v>2505</v>
      </c>
      <c r="J351" s="1" t="str">
        <f t="shared" si="33"/>
        <v>优良粘土</v>
      </c>
      <c r="K351" s="72">
        <v>2</v>
      </c>
      <c r="S351" s="1">
        <f t="shared" si="29"/>
        <v>50179</v>
      </c>
      <c r="T351" s="72">
        <v>179</v>
      </c>
      <c r="U351" s="71" t="s">
        <v>2821</v>
      </c>
      <c r="V351" s="1">
        <f t="shared" si="30"/>
        <v>50179</v>
      </c>
      <c r="W351" s="1">
        <f t="shared" si="31"/>
        <v>375</v>
      </c>
    </row>
    <row r="352" spans="5:23" x14ac:dyDescent="0.2">
      <c r="E352" s="1" t="str">
        <f t="shared" si="32"/>
        <v>工房升级2</v>
      </c>
      <c r="F352" s="71" t="s">
        <v>2502</v>
      </c>
      <c r="G352" s="71" t="s">
        <v>2534</v>
      </c>
      <c r="H352" s="72" t="s">
        <v>2874</v>
      </c>
      <c r="I352" s="71" t="s">
        <v>2505</v>
      </c>
      <c r="J352" s="1" t="str">
        <f t="shared" si="33"/>
        <v>高级粘土</v>
      </c>
      <c r="K352" s="72">
        <v>2</v>
      </c>
      <c r="S352" s="1">
        <f t="shared" si="29"/>
        <v>50180</v>
      </c>
      <c r="T352" s="72">
        <v>180</v>
      </c>
      <c r="U352" s="71" t="s">
        <v>2822</v>
      </c>
      <c r="V352" s="1">
        <f t="shared" si="30"/>
        <v>50180</v>
      </c>
      <c r="W352" s="1">
        <f t="shared" si="31"/>
        <v>375</v>
      </c>
    </row>
    <row r="353" spans="5:23" x14ac:dyDescent="0.2">
      <c r="E353" s="1" t="str">
        <f t="shared" si="32"/>
        <v>工房升级3</v>
      </c>
      <c r="F353" s="71" t="s">
        <v>2503</v>
      </c>
      <c r="G353" s="71" t="s">
        <v>2535</v>
      </c>
      <c r="H353" s="72" t="s">
        <v>2874</v>
      </c>
      <c r="I353" s="71" t="s">
        <v>2505</v>
      </c>
      <c r="J353" s="1" t="str">
        <f t="shared" si="33"/>
        <v>顶级粘土</v>
      </c>
      <c r="K353" s="72">
        <v>3</v>
      </c>
      <c r="S353" s="1">
        <f t="shared" si="29"/>
        <v>50181</v>
      </c>
      <c r="T353" s="72">
        <v>181</v>
      </c>
      <c r="U353" s="71" t="s">
        <v>2823</v>
      </c>
      <c r="V353" s="1">
        <f t="shared" si="30"/>
        <v>50181</v>
      </c>
      <c r="W353" s="1">
        <f t="shared" si="31"/>
        <v>735</v>
      </c>
    </row>
    <row r="354" spans="5:23" x14ac:dyDescent="0.2">
      <c r="E354" s="1" t="str">
        <f t="shared" si="32"/>
        <v>庭院升级1</v>
      </c>
      <c r="F354" s="71" t="s">
        <v>2506</v>
      </c>
      <c r="G354" s="71" t="s">
        <v>2536</v>
      </c>
      <c r="H354" s="72" t="s">
        <v>2874</v>
      </c>
      <c r="I354" s="71" t="s">
        <v>2512</v>
      </c>
      <c r="J354" s="1" t="str">
        <f t="shared" si="33"/>
        <v>土</v>
      </c>
      <c r="K354" s="72">
        <v>1</v>
      </c>
      <c r="S354" s="1">
        <f t="shared" si="29"/>
        <v>50182</v>
      </c>
      <c r="T354" s="72">
        <v>182</v>
      </c>
      <c r="U354" s="71" t="s">
        <v>2824</v>
      </c>
      <c r="V354" s="1">
        <f t="shared" si="30"/>
        <v>50182</v>
      </c>
      <c r="W354" s="1">
        <f t="shared" si="31"/>
        <v>735</v>
      </c>
    </row>
    <row r="355" spans="5:23" x14ac:dyDescent="0.2">
      <c r="E355" s="1" t="str">
        <f t="shared" si="32"/>
        <v>庭院升级2</v>
      </c>
      <c r="F355" s="71" t="s">
        <v>2507</v>
      </c>
      <c r="G355" s="71" t="s">
        <v>2537</v>
      </c>
      <c r="H355" s="72" t="s">
        <v>2874</v>
      </c>
      <c r="I355" s="71" t="s">
        <v>2512</v>
      </c>
      <c r="J355" s="1" t="str">
        <f t="shared" si="33"/>
        <v>优良土</v>
      </c>
      <c r="K355" s="72">
        <v>2</v>
      </c>
      <c r="S355" s="1">
        <f t="shared" si="29"/>
        <v>50183</v>
      </c>
      <c r="T355" s="72">
        <v>183</v>
      </c>
      <c r="U355" s="71" t="s">
        <v>2825</v>
      </c>
      <c r="V355" s="1">
        <f t="shared" si="30"/>
        <v>50183</v>
      </c>
      <c r="W355" s="1">
        <f t="shared" si="31"/>
        <v>735</v>
      </c>
    </row>
    <row r="356" spans="5:23" x14ac:dyDescent="0.2">
      <c r="E356" s="1" t="str">
        <f t="shared" si="32"/>
        <v>庭院升级2</v>
      </c>
      <c r="F356" s="71" t="s">
        <v>2508</v>
      </c>
      <c r="G356" s="71" t="s">
        <v>2538</v>
      </c>
      <c r="H356" s="72" t="s">
        <v>2874</v>
      </c>
      <c r="I356" s="71" t="s">
        <v>2512</v>
      </c>
      <c r="J356" s="1" t="str">
        <f t="shared" si="33"/>
        <v>高级土</v>
      </c>
      <c r="K356" s="72">
        <v>2</v>
      </c>
      <c r="S356" s="1">
        <f t="shared" si="29"/>
        <v>50184</v>
      </c>
      <c r="T356" s="72">
        <v>184</v>
      </c>
      <c r="U356" s="71" t="s">
        <v>2826</v>
      </c>
      <c r="V356" s="1">
        <f t="shared" si="30"/>
        <v>50184</v>
      </c>
      <c r="W356" s="1">
        <f t="shared" si="31"/>
        <v>735</v>
      </c>
    </row>
    <row r="357" spans="5:23" x14ac:dyDescent="0.2">
      <c r="E357" s="1" t="str">
        <f t="shared" si="32"/>
        <v>庭院升级3</v>
      </c>
      <c r="F357" s="71" t="s">
        <v>2509</v>
      </c>
      <c r="G357" s="71" t="s">
        <v>2539</v>
      </c>
      <c r="H357" s="72" t="s">
        <v>2874</v>
      </c>
      <c r="I357" s="71" t="s">
        <v>2512</v>
      </c>
      <c r="J357" s="1" t="str">
        <f t="shared" si="33"/>
        <v>顶级土</v>
      </c>
      <c r="K357" s="72">
        <v>3</v>
      </c>
      <c r="S357" s="1">
        <f t="shared" si="29"/>
        <v>50185</v>
      </c>
      <c r="T357" s="72">
        <v>185</v>
      </c>
      <c r="U357" s="71" t="s">
        <v>2827</v>
      </c>
      <c r="V357" s="1">
        <f t="shared" si="30"/>
        <v>50185</v>
      </c>
      <c r="W357" s="1">
        <f t="shared" si="31"/>
        <v>735</v>
      </c>
    </row>
    <row r="358" spans="5:23" x14ac:dyDescent="0.2">
      <c r="E358" s="1" t="str">
        <f t="shared" si="32"/>
        <v>通用1</v>
      </c>
      <c r="F358" s="71" t="s">
        <v>2510</v>
      </c>
      <c r="G358" s="71" t="s">
        <v>2541</v>
      </c>
      <c r="H358" s="72" t="s">
        <v>2875</v>
      </c>
      <c r="I358" s="71" t="s">
        <v>3057</v>
      </c>
      <c r="J358" s="1" t="str">
        <f t="shared" si="33"/>
        <v>新鲜的泥巴</v>
      </c>
      <c r="K358" s="72">
        <v>1</v>
      </c>
      <c r="S358" s="1">
        <f t="shared" si="29"/>
        <v>50186</v>
      </c>
      <c r="T358" s="72">
        <v>186</v>
      </c>
      <c r="U358" s="71" t="s">
        <v>2828</v>
      </c>
      <c r="V358" s="1">
        <f t="shared" si="30"/>
        <v>50186</v>
      </c>
      <c r="W358" s="1">
        <f t="shared" si="31"/>
        <v>960</v>
      </c>
    </row>
    <row r="359" spans="5:23" x14ac:dyDescent="0.2">
      <c r="E359" s="1" t="str">
        <f t="shared" si="32"/>
        <v>通用2</v>
      </c>
      <c r="F359" s="71" t="s">
        <v>2511</v>
      </c>
      <c r="G359" s="71" t="s">
        <v>2540</v>
      </c>
      <c r="H359" s="72" t="s">
        <v>2875</v>
      </c>
      <c r="I359" s="71" t="s">
        <v>3057</v>
      </c>
      <c r="J359" s="1" t="str">
        <f t="shared" si="33"/>
        <v>研磨土块</v>
      </c>
      <c r="K359" s="72">
        <v>2</v>
      </c>
      <c r="S359" s="1">
        <f t="shared" si="29"/>
        <v>50187</v>
      </c>
      <c r="T359" s="72">
        <v>187</v>
      </c>
      <c r="U359" s="71" t="s">
        <v>2829</v>
      </c>
      <c r="V359" s="1">
        <f t="shared" si="30"/>
        <v>50187</v>
      </c>
      <c r="W359" s="1">
        <f t="shared" si="31"/>
        <v>60</v>
      </c>
    </row>
    <row r="360" spans="5:23" x14ac:dyDescent="0.2">
      <c r="E360" s="1" t="str">
        <f t="shared" si="32"/>
        <v>通用1</v>
      </c>
      <c r="F360" s="71" t="s">
        <v>2514</v>
      </c>
      <c r="G360" s="71" t="s">
        <v>2542</v>
      </c>
      <c r="H360" s="72" t="s">
        <v>2871</v>
      </c>
      <c r="I360" s="71" t="s">
        <v>3057</v>
      </c>
      <c r="J360" s="1" t="str">
        <f t="shared" si="33"/>
        <v>矿石</v>
      </c>
      <c r="K360" s="72">
        <v>1</v>
      </c>
      <c r="S360" s="1">
        <f t="shared" si="29"/>
        <v>50188</v>
      </c>
      <c r="T360" s="72">
        <v>188</v>
      </c>
      <c r="U360" s="71" t="s">
        <v>2830</v>
      </c>
      <c r="V360" s="1">
        <f t="shared" si="30"/>
        <v>50188</v>
      </c>
      <c r="W360" s="1">
        <f t="shared" si="31"/>
        <v>375</v>
      </c>
    </row>
    <row r="361" spans="5:23" x14ac:dyDescent="0.2">
      <c r="E361" s="1" t="str">
        <f t="shared" si="32"/>
        <v>通用2</v>
      </c>
      <c r="F361" s="71" t="s">
        <v>2515</v>
      </c>
      <c r="G361" s="71" t="s">
        <v>2543</v>
      </c>
      <c r="H361" s="72" t="s">
        <v>2876</v>
      </c>
      <c r="I361" s="71" t="s">
        <v>3057</v>
      </c>
      <c r="J361" s="1" t="str">
        <f t="shared" si="33"/>
        <v>炎石</v>
      </c>
      <c r="K361" s="72">
        <v>2</v>
      </c>
      <c r="S361" s="1">
        <f t="shared" si="29"/>
        <v>50189</v>
      </c>
      <c r="T361" s="72">
        <v>189</v>
      </c>
      <c r="U361" s="71" t="s">
        <v>2831</v>
      </c>
      <c r="V361" s="1">
        <f t="shared" si="30"/>
        <v>50189</v>
      </c>
      <c r="W361" s="1">
        <f t="shared" si="31"/>
        <v>15</v>
      </c>
    </row>
    <row r="362" spans="5:23" x14ac:dyDescent="0.2">
      <c r="E362" s="1" t="str">
        <f t="shared" si="32"/>
        <v>通用3</v>
      </c>
      <c r="F362" s="71" t="s">
        <v>2516</v>
      </c>
      <c r="G362" s="71" t="s">
        <v>2544</v>
      </c>
      <c r="H362" s="72" t="s">
        <v>2877</v>
      </c>
      <c r="I362" s="71" t="s">
        <v>3057</v>
      </c>
      <c r="J362" s="1" t="str">
        <f t="shared" si="33"/>
        <v>苍石</v>
      </c>
      <c r="K362" s="72">
        <v>3</v>
      </c>
      <c r="S362" s="1">
        <f t="shared" si="29"/>
        <v>50190</v>
      </c>
      <c r="T362" s="72">
        <v>190</v>
      </c>
      <c r="U362" s="71" t="s">
        <v>2832</v>
      </c>
      <c r="V362" s="1">
        <f t="shared" si="30"/>
        <v>50190</v>
      </c>
      <c r="W362" s="1">
        <f t="shared" si="31"/>
        <v>960</v>
      </c>
    </row>
    <row r="363" spans="5:23" x14ac:dyDescent="0.2">
      <c r="E363" s="1" t="str">
        <f t="shared" si="32"/>
        <v>物理2</v>
      </c>
      <c r="F363" s="71" t="s">
        <v>2517</v>
      </c>
      <c r="G363" s="71" t="s">
        <v>2545</v>
      </c>
      <c r="H363" s="72" t="s">
        <v>2878</v>
      </c>
      <c r="I363" s="71" t="s">
        <v>3026</v>
      </c>
      <c r="J363" s="1" t="str">
        <f t="shared" si="33"/>
        <v>魔法石</v>
      </c>
      <c r="K363" s="72">
        <v>2</v>
      </c>
    </row>
    <row r="364" spans="5:23" x14ac:dyDescent="0.2">
      <c r="E364" s="1" t="str">
        <f t="shared" si="32"/>
        <v>火炎2</v>
      </c>
      <c r="F364" s="71" t="s">
        <v>2518</v>
      </c>
      <c r="G364" s="71" t="s">
        <v>2546</v>
      </c>
      <c r="H364" s="72" t="s">
        <v>2879</v>
      </c>
      <c r="I364" s="71" t="s">
        <v>2084</v>
      </c>
      <c r="J364" s="1" t="str">
        <f t="shared" si="33"/>
        <v>赤魔法石</v>
      </c>
      <c r="K364" s="72">
        <v>2</v>
      </c>
    </row>
    <row r="365" spans="5:23" x14ac:dyDescent="0.2">
      <c r="E365" s="1" t="str">
        <f t="shared" si="32"/>
        <v>冷却2</v>
      </c>
      <c r="F365" s="71" t="s">
        <v>2519</v>
      </c>
      <c r="G365" s="71" t="s">
        <v>2547</v>
      </c>
      <c r="H365" s="72" t="s">
        <v>2880</v>
      </c>
      <c r="I365" s="71" t="s">
        <v>2083</v>
      </c>
      <c r="J365" s="1" t="str">
        <f t="shared" si="33"/>
        <v>青魔法石</v>
      </c>
      <c r="K365" s="72">
        <v>2</v>
      </c>
    </row>
    <row r="366" spans="5:23" x14ac:dyDescent="0.2">
      <c r="E366" s="1" t="str">
        <f t="shared" si="32"/>
        <v>电击2</v>
      </c>
      <c r="F366" s="71" t="s">
        <v>2520</v>
      </c>
      <c r="G366" s="71" t="s">
        <v>2548</v>
      </c>
      <c r="H366" s="72" t="s">
        <v>2881</v>
      </c>
      <c r="I366" s="71" t="s">
        <v>2087</v>
      </c>
      <c r="J366" s="1" t="str">
        <f t="shared" si="33"/>
        <v>绿魔法石</v>
      </c>
      <c r="K366" s="72">
        <v>2</v>
      </c>
    </row>
    <row r="367" spans="5:23" x14ac:dyDescent="0.2">
      <c r="E367" s="1" t="str">
        <f t="shared" si="32"/>
        <v>地脉2</v>
      </c>
      <c r="F367" s="71" t="s">
        <v>2521</v>
      </c>
      <c r="G367" s="71" t="s">
        <v>2549</v>
      </c>
      <c r="H367" s="72" t="s">
        <v>2882</v>
      </c>
      <c r="I367" s="71" t="s">
        <v>2082</v>
      </c>
      <c r="J367" s="1" t="str">
        <f t="shared" si="33"/>
        <v>紫魔法石</v>
      </c>
      <c r="K367" s="72">
        <v>2</v>
      </c>
    </row>
    <row r="368" spans="5:23" x14ac:dyDescent="0.2">
      <c r="E368" s="1" t="str">
        <f t="shared" si="32"/>
        <v>神圣2</v>
      </c>
      <c r="F368" s="71" t="s">
        <v>2522</v>
      </c>
      <c r="G368" s="71" t="s">
        <v>2550</v>
      </c>
      <c r="H368" s="72" t="s">
        <v>2883</v>
      </c>
      <c r="I368" s="71" t="s">
        <v>2085</v>
      </c>
      <c r="J368" s="1" t="str">
        <f t="shared" si="33"/>
        <v>白魔法石</v>
      </c>
      <c r="K368" s="72">
        <v>2</v>
      </c>
    </row>
    <row r="369" spans="5:11" x14ac:dyDescent="0.2">
      <c r="E369" s="1" t="str">
        <f t="shared" si="32"/>
        <v>黑暗2</v>
      </c>
      <c r="F369" s="71" t="s">
        <v>2523</v>
      </c>
      <c r="G369" s="71" t="s">
        <v>2551</v>
      </c>
      <c r="H369" s="72" t="s">
        <v>2884</v>
      </c>
      <c r="I369" s="71" t="s">
        <v>2086</v>
      </c>
      <c r="J369" s="1" t="str">
        <f t="shared" si="33"/>
        <v>黑魔法石</v>
      </c>
      <c r="K369" s="72">
        <v>2</v>
      </c>
    </row>
    <row r="370" spans="5:11" x14ac:dyDescent="0.2">
      <c r="E370" s="1" t="str">
        <f t="shared" si="32"/>
        <v>通用2</v>
      </c>
      <c r="F370" s="71" t="s">
        <v>2524</v>
      </c>
      <c r="G370" s="71" t="s">
        <v>2552</v>
      </c>
      <c r="H370" s="72" t="s">
        <v>2885</v>
      </c>
      <c r="I370" s="71" t="s">
        <v>3057</v>
      </c>
      <c r="J370" s="1" t="str">
        <f t="shared" si="33"/>
        <v>浮游石</v>
      </c>
      <c r="K370" s="72">
        <v>2</v>
      </c>
    </row>
    <row r="371" spans="5:11" x14ac:dyDescent="0.2">
      <c r="E371" s="1" t="str">
        <f t="shared" si="32"/>
        <v>通用2</v>
      </c>
      <c r="F371" s="71" t="s">
        <v>2525</v>
      </c>
      <c r="G371" s="71" t="s">
        <v>2553</v>
      </c>
      <c r="H371" s="72" t="s">
        <v>2886</v>
      </c>
      <c r="I371" s="71" t="s">
        <v>3057</v>
      </c>
      <c r="J371" s="1" t="str">
        <f t="shared" si="33"/>
        <v>珍珠石</v>
      </c>
      <c r="K371" s="72">
        <v>2</v>
      </c>
    </row>
    <row r="372" spans="5:11" x14ac:dyDescent="0.2">
      <c r="E372" s="1" t="str">
        <f t="shared" si="32"/>
        <v>通用2</v>
      </c>
      <c r="F372" s="71" t="s">
        <v>2526</v>
      </c>
      <c r="G372" s="71" t="s">
        <v>2554</v>
      </c>
      <c r="H372" s="72" t="s">
        <v>1744</v>
      </c>
      <c r="I372" s="71" t="s">
        <v>3057</v>
      </c>
      <c r="J372" s="1" t="str">
        <f t="shared" si="33"/>
        <v>黑晶石</v>
      </c>
      <c r="K372" s="72">
        <v>2</v>
      </c>
    </row>
    <row r="373" spans="5:11" x14ac:dyDescent="0.2">
      <c r="E373" s="1" t="str">
        <f t="shared" si="32"/>
        <v>通用2</v>
      </c>
      <c r="F373" s="71" t="s">
        <v>2555</v>
      </c>
      <c r="G373" s="71" t="s">
        <v>2556</v>
      </c>
      <c r="H373" s="72" t="s">
        <v>1745</v>
      </c>
      <c r="I373" s="71" t="s">
        <v>3057</v>
      </c>
      <c r="J373" s="1" t="str">
        <f t="shared" si="33"/>
        <v>绿晶石</v>
      </c>
      <c r="K373" s="72">
        <v>2</v>
      </c>
    </row>
    <row r="374" spans="5:11" x14ac:dyDescent="0.2">
      <c r="E374" s="1" t="str">
        <f t="shared" si="32"/>
        <v>通用2</v>
      </c>
      <c r="F374" s="71" t="s">
        <v>2557</v>
      </c>
      <c r="G374" s="71" t="s">
        <v>2558</v>
      </c>
      <c r="H374" s="72" t="s">
        <v>3035</v>
      </c>
      <c r="I374" s="71" t="s">
        <v>3057</v>
      </c>
      <c r="J374" s="1" t="str">
        <f t="shared" si="33"/>
        <v>金刚石</v>
      </c>
      <c r="K374" s="72">
        <v>2</v>
      </c>
    </row>
    <row r="375" spans="5:11" x14ac:dyDescent="0.2">
      <c r="E375" s="1" t="str">
        <f t="shared" si="32"/>
        <v>通用2</v>
      </c>
      <c r="F375" s="71" t="s">
        <v>2559</v>
      </c>
      <c r="G375" s="71" t="s">
        <v>2560</v>
      </c>
      <c r="H375" s="72" t="s">
        <v>2887</v>
      </c>
      <c r="I375" s="71" t="s">
        <v>3057</v>
      </c>
      <c r="J375" s="1" t="str">
        <f t="shared" si="33"/>
        <v>水结晶石</v>
      </c>
      <c r="K375" s="72">
        <v>2</v>
      </c>
    </row>
    <row r="376" spans="5:11" x14ac:dyDescent="0.2">
      <c r="E376" s="1" t="str">
        <f t="shared" si="32"/>
        <v>通用1</v>
      </c>
      <c r="F376" s="71" t="s">
        <v>2561</v>
      </c>
      <c r="G376" s="71" t="s">
        <v>2565</v>
      </c>
      <c r="H376" s="72" t="s">
        <v>2888</v>
      </c>
      <c r="I376" s="71" t="s">
        <v>3057</v>
      </c>
      <c r="J376" s="1" t="str">
        <f t="shared" si="33"/>
        <v>黑铜矿</v>
      </c>
      <c r="K376" s="72">
        <v>1</v>
      </c>
    </row>
    <row r="377" spans="5:11" x14ac:dyDescent="0.2">
      <c r="E377" s="1" t="str">
        <f t="shared" si="32"/>
        <v>通用2</v>
      </c>
      <c r="F377" s="71" t="s">
        <v>2562</v>
      </c>
      <c r="G377" s="71" t="s">
        <v>2566</v>
      </c>
      <c r="H377" s="72" t="s">
        <v>2888</v>
      </c>
      <c r="I377" s="71" t="s">
        <v>3057</v>
      </c>
      <c r="J377" s="1" t="str">
        <f t="shared" si="33"/>
        <v>优良黑铜矿</v>
      </c>
      <c r="K377" s="72">
        <v>2</v>
      </c>
    </row>
    <row r="378" spans="5:11" x14ac:dyDescent="0.2">
      <c r="E378" s="1" t="str">
        <f t="shared" si="32"/>
        <v>通用3</v>
      </c>
      <c r="F378" s="71" t="s">
        <v>2563</v>
      </c>
      <c r="G378" s="71" t="s">
        <v>2567</v>
      </c>
      <c r="H378" s="72" t="s">
        <v>2888</v>
      </c>
      <c r="I378" s="71" t="s">
        <v>3057</v>
      </c>
      <c r="J378" s="1" t="str">
        <f t="shared" si="33"/>
        <v>高级黑铜矿</v>
      </c>
      <c r="K378" s="72">
        <v>3</v>
      </c>
    </row>
    <row r="379" spans="5:11" x14ac:dyDescent="0.2">
      <c r="E379" s="1" t="str">
        <f t="shared" si="32"/>
        <v>通用4</v>
      </c>
      <c r="F379" s="71" t="s">
        <v>2564</v>
      </c>
      <c r="G379" s="71" t="s">
        <v>2568</v>
      </c>
      <c r="H379" s="72" t="s">
        <v>2888</v>
      </c>
      <c r="I379" s="71" t="s">
        <v>3057</v>
      </c>
      <c r="J379" s="1" t="str">
        <f t="shared" si="33"/>
        <v>顶级黑铜矿</v>
      </c>
      <c r="K379" s="72">
        <v>4</v>
      </c>
    </row>
    <row r="380" spans="5:11" x14ac:dyDescent="0.2">
      <c r="E380" s="1" t="str">
        <f t="shared" si="32"/>
        <v>通用1</v>
      </c>
      <c r="F380" s="71" t="s">
        <v>2569</v>
      </c>
      <c r="G380" s="71" t="s">
        <v>2690</v>
      </c>
      <c r="H380" s="72" t="s">
        <v>2889</v>
      </c>
      <c r="I380" s="71" t="s">
        <v>3057</v>
      </c>
      <c r="J380" s="1" t="str">
        <f t="shared" si="33"/>
        <v>粉铜矿</v>
      </c>
      <c r="K380" s="72">
        <v>1</v>
      </c>
    </row>
    <row r="381" spans="5:11" x14ac:dyDescent="0.2">
      <c r="E381" s="1" t="str">
        <f t="shared" si="32"/>
        <v>通用2</v>
      </c>
      <c r="F381" s="71" t="s">
        <v>2572</v>
      </c>
      <c r="G381" s="71" t="s">
        <v>2691</v>
      </c>
      <c r="H381" s="72" t="s">
        <v>2889</v>
      </c>
      <c r="I381" s="71" t="s">
        <v>3057</v>
      </c>
      <c r="J381" s="1" t="str">
        <f t="shared" si="33"/>
        <v>优良粉铜矿</v>
      </c>
      <c r="K381" s="72">
        <v>2</v>
      </c>
    </row>
    <row r="382" spans="5:11" x14ac:dyDescent="0.2">
      <c r="E382" s="1" t="str">
        <f t="shared" si="32"/>
        <v>通用3</v>
      </c>
      <c r="F382" s="71" t="s">
        <v>2570</v>
      </c>
      <c r="G382" s="71" t="s">
        <v>2691</v>
      </c>
      <c r="H382" s="72" t="s">
        <v>2890</v>
      </c>
      <c r="I382" s="71" t="s">
        <v>3057</v>
      </c>
      <c r="J382" s="1" t="str">
        <f t="shared" si="33"/>
        <v>桃色粉铜矿</v>
      </c>
      <c r="K382" s="72">
        <v>3</v>
      </c>
    </row>
    <row r="383" spans="5:11" x14ac:dyDescent="0.2">
      <c r="E383" s="1" t="str">
        <f t="shared" si="32"/>
        <v>通用3</v>
      </c>
      <c r="F383" s="71" t="s">
        <v>2571</v>
      </c>
      <c r="G383" s="71" t="s">
        <v>2691</v>
      </c>
      <c r="H383" s="72" t="s">
        <v>2891</v>
      </c>
      <c r="I383" s="71" t="s">
        <v>3057</v>
      </c>
      <c r="J383" s="1" t="str">
        <f t="shared" si="33"/>
        <v>黑色粉铜矿</v>
      </c>
      <c r="K383" s="72">
        <v>3</v>
      </c>
    </row>
    <row r="384" spans="5:11" x14ac:dyDescent="0.2">
      <c r="E384" s="1" t="str">
        <f t="shared" si="32"/>
        <v>通用3</v>
      </c>
      <c r="F384" s="71" t="s">
        <v>2573</v>
      </c>
      <c r="G384" s="71" t="s">
        <v>2691</v>
      </c>
      <c r="H384" s="72" t="s">
        <v>2892</v>
      </c>
      <c r="I384" s="71" t="s">
        <v>3057</v>
      </c>
      <c r="J384" s="1" t="str">
        <f t="shared" si="33"/>
        <v>紫色粉铜矿</v>
      </c>
      <c r="K384" s="72">
        <v>3</v>
      </c>
    </row>
    <row r="385" spans="5:11" x14ac:dyDescent="0.2">
      <c r="E385" s="1" t="str">
        <f t="shared" si="32"/>
        <v>通用3</v>
      </c>
      <c r="F385" s="71" t="s">
        <v>2574</v>
      </c>
      <c r="G385" s="71" t="s">
        <v>2691</v>
      </c>
      <c r="H385" s="72" t="s">
        <v>2893</v>
      </c>
      <c r="I385" s="71" t="s">
        <v>3057</v>
      </c>
      <c r="J385" s="1" t="str">
        <f t="shared" si="33"/>
        <v>黄色粉铜矿</v>
      </c>
      <c r="K385" s="72">
        <v>3</v>
      </c>
    </row>
    <row r="386" spans="5:11" x14ac:dyDescent="0.2">
      <c r="E386" s="1" t="str">
        <f t="shared" si="32"/>
        <v>房屋升级1</v>
      </c>
      <c r="F386" s="71" t="s">
        <v>2575</v>
      </c>
      <c r="G386" s="71" t="s">
        <v>2692</v>
      </c>
      <c r="H386" s="72" t="s">
        <v>2894</v>
      </c>
      <c r="I386" s="71" t="s">
        <v>3002</v>
      </c>
      <c r="J386" s="1" t="str">
        <f t="shared" si="33"/>
        <v>木材</v>
      </c>
      <c r="K386" s="72">
        <v>1</v>
      </c>
    </row>
    <row r="387" spans="5:11" x14ac:dyDescent="0.2">
      <c r="E387" s="1" t="str">
        <f t="shared" si="32"/>
        <v>房屋升级2</v>
      </c>
      <c r="F387" s="71" t="s">
        <v>2576</v>
      </c>
      <c r="G387" s="71" t="s">
        <v>2693</v>
      </c>
      <c r="H387" s="72" t="s">
        <v>2894</v>
      </c>
      <c r="I387" s="71" t="s">
        <v>3002</v>
      </c>
      <c r="J387" s="1" t="str">
        <f t="shared" si="33"/>
        <v>优良木材</v>
      </c>
      <c r="K387" s="72">
        <v>2</v>
      </c>
    </row>
    <row r="388" spans="5:11" x14ac:dyDescent="0.2">
      <c r="E388" s="1" t="str">
        <f t="shared" si="32"/>
        <v>房屋升级2</v>
      </c>
      <c r="F388" s="71" t="s">
        <v>2577</v>
      </c>
      <c r="G388" s="71" t="s">
        <v>2694</v>
      </c>
      <c r="H388" s="72" t="s">
        <v>2894</v>
      </c>
      <c r="I388" s="71" t="s">
        <v>3002</v>
      </c>
      <c r="J388" s="1" t="str">
        <f t="shared" si="33"/>
        <v>高级木材</v>
      </c>
      <c r="K388" s="72">
        <v>2</v>
      </c>
    </row>
    <row r="389" spans="5:11" x14ac:dyDescent="0.2">
      <c r="E389" s="1" t="str">
        <f t="shared" si="32"/>
        <v>房屋升级3</v>
      </c>
      <c r="F389" s="71" t="s">
        <v>2578</v>
      </c>
      <c r="G389" s="71" t="s">
        <v>2695</v>
      </c>
      <c r="H389" s="72" t="s">
        <v>2894</v>
      </c>
      <c r="I389" s="71" t="s">
        <v>3002</v>
      </c>
      <c r="J389" s="1" t="str">
        <f t="shared" si="33"/>
        <v>顶级木材</v>
      </c>
      <c r="K389" s="72">
        <v>3</v>
      </c>
    </row>
    <row r="390" spans="5:11" x14ac:dyDescent="0.2">
      <c r="E390" s="1" t="str">
        <f t="shared" si="32"/>
        <v>通用1</v>
      </c>
      <c r="F390" s="71" t="s">
        <v>2579</v>
      </c>
      <c r="G390" s="71" t="s">
        <v>2579</v>
      </c>
      <c r="H390" s="72" t="s">
        <v>2894</v>
      </c>
      <c r="I390" s="71" t="s">
        <v>3057</v>
      </c>
      <c r="J390" s="1" t="str">
        <f t="shared" si="33"/>
        <v>树枝</v>
      </c>
      <c r="K390" s="72">
        <v>1</v>
      </c>
    </row>
    <row r="391" spans="5:11" x14ac:dyDescent="0.2">
      <c r="E391" s="1" t="str">
        <f t="shared" si="32"/>
        <v>通用2</v>
      </c>
      <c r="F391" s="71" t="s">
        <v>2580</v>
      </c>
      <c r="G391" s="71" t="s">
        <v>2696</v>
      </c>
      <c r="H391" s="72" t="s">
        <v>2894</v>
      </c>
      <c r="I391" s="71" t="s">
        <v>3057</v>
      </c>
      <c r="J391" s="1" t="str">
        <f t="shared" si="33"/>
        <v>高级树枝</v>
      </c>
      <c r="K391" s="72">
        <v>2</v>
      </c>
    </row>
    <row r="392" spans="5:11" x14ac:dyDescent="0.2">
      <c r="E392" s="1" t="str">
        <f t="shared" si="32"/>
        <v>家具制作1</v>
      </c>
      <c r="F392" s="71" t="s">
        <v>2581</v>
      </c>
      <c r="G392" s="71" t="s">
        <v>2697</v>
      </c>
      <c r="H392" s="72" t="s">
        <v>2894</v>
      </c>
      <c r="I392" s="71" t="s">
        <v>3031</v>
      </c>
      <c r="J392" s="1" t="str">
        <f t="shared" si="33"/>
        <v>家具用木材</v>
      </c>
      <c r="K392" s="72">
        <v>1</v>
      </c>
    </row>
    <row r="393" spans="5:11" x14ac:dyDescent="0.2">
      <c r="E393" s="1" t="str">
        <f t="shared" si="32"/>
        <v>家具制作2</v>
      </c>
      <c r="F393" s="71" t="s">
        <v>2582</v>
      </c>
      <c r="G393" s="71" t="s">
        <v>2698</v>
      </c>
      <c r="H393" s="72" t="s">
        <v>2894</v>
      </c>
      <c r="I393" s="71" t="s">
        <v>3031</v>
      </c>
      <c r="J393" s="1" t="str">
        <f t="shared" si="33"/>
        <v>家具用良木材</v>
      </c>
      <c r="K393" s="72">
        <v>2</v>
      </c>
    </row>
    <row r="394" spans="5:11" x14ac:dyDescent="0.2">
      <c r="E394" s="1" t="str">
        <f t="shared" si="32"/>
        <v>家具制作3</v>
      </c>
      <c r="F394" s="71" t="s">
        <v>2583</v>
      </c>
      <c r="G394" s="71" t="s">
        <v>2699</v>
      </c>
      <c r="H394" s="72" t="s">
        <v>2894</v>
      </c>
      <c r="I394" s="71" t="s">
        <v>3031</v>
      </c>
      <c r="J394" s="1" t="str">
        <f t="shared" si="33"/>
        <v>家具用高级木材</v>
      </c>
      <c r="K394" s="72">
        <v>3</v>
      </c>
    </row>
    <row r="395" spans="5:11" x14ac:dyDescent="0.2">
      <c r="E395" s="1" t="str">
        <f t="shared" si="32"/>
        <v>家具制作4</v>
      </c>
      <c r="F395" s="71" t="s">
        <v>2584</v>
      </c>
      <c r="G395" s="71" t="s">
        <v>2700</v>
      </c>
      <c r="H395" s="72" t="s">
        <v>2894</v>
      </c>
      <c r="I395" s="71" t="s">
        <v>3031</v>
      </c>
      <c r="J395" s="1" t="str">
        <f t="shared" si="33"/>
        <v>家具用最高级木材</v>
      </c>
      <c r="K395" s="72">
        <v>4</v>
      </c>
    </row>
    <row r="396" spans="5:11" x14ac:dyDescent="0.2">
      <c r="E396" s="1" t="str">
        <f t="shared" si="32"/>
        <v>植物制作1</v>
      </c>
      <c r="F396" s="71" t="s">
        <v>2585</v>
      </c>
      <c r="G396" s="71" t="s">
        <v>2701</v>
      </c>
      <c r="H396" s="72" t="s">
        <v>1764</v>
      </c>
      <c r="I396" s="71" t="s">
        <v>3051</v>
      </c>
      <c r="J396" s="1" t="str">
        <f t="shared" si="33"/>
        <v>香叶</v>
      </c>
      <c r="K396" s="72">
        <v>1</v>
      </c>
    </row>
    <row r="397" spans="5:11" x14ac:dyDescent="0.2">
      <c r="E397" s="1" t="str">
        <f t="shared" si="32"/>
        <v>植物制作1</v>
      </c>
      <c r="F397" s="71" t="s">
        <v>2586</v>
      </c>
      <c r="G397" s="71" t="s">
        <v>2702</v>
      </c>
      <c r="H397" s="72" t="s">
        <v>1764</v>
      </c>
      <c r="I397" s="71" t="s">
        <v>3051</v>
      </c>
      <c r="J397" s="1" t="str">
        <f t="shared" si="33"/>
        <v>绿草</v>
      </c>
      <c r="K397" s="72">
        <v>1</v>
      </c>
    </row>
    <row r="398" spans="5:11" x14ac:dyDescent="0.2">
      <c r="E398" s="1" t="str">
        <f t="shared" si="32"/>
        <v>植物制作2</v>
      </c>
      <c r="F398" s="71" t="s">
        <v>2587</v>
      </c>
      <c r="G398" s="71" t="s">
        <v>2703</v>
      </c>
      <c r="H398" s="72" t="s">
        <v>1764</v>
      </c>
      <c r="I398" s="71" t="s">
        <v>3051</v>
      </c>
      <c r="J398" s="1" t="str">
        <f t="shared" si="33"/>
        <v>水草</v>
      </c>
      <c r="K398" s="72">
        <v>2</v>
      </c>
    </row>
    <row r="399" spans="5:11" x14ac:dyDescent="0.2">
      <c r="E399" s="1" t="str">
        <f t="shared" si="32"/>
        <v>植物制作2</v>
      </c>
      <c r="F399" s="71" t="s">
        <v>2588</v>
      </c>
      <c r="G399" s="71" t="s">
        <v>2704</v>
      </c>
      <c r="H399" s="72" t="s">
        <v>1767</v>
      </c>
      <c r="I399" s="71" t="s">
        <v>3051</v>
      </c>
      <c r="J399" s="1" t="str">
        <f t="shared" si="33"/>
        <v>白草</v>
      </c>
      <c r="K399" s="72">
        <v>2</v>
      </c>
    </row>
    <row r="400" spans="5:11" x14ac:dyDescent="0.2">
      <c r="E400" s="1" t="str">
        <f t="shared" si="32"/>
        <v>植物制作2</v>
      </c>
      <c r="F400" s="71" t="s">
        <v>2589</v>
      </c>
      <c r="G400" s="71" t="s">
        <v>2705</v>
      </c>
      <c r="H400" s="72" t="s">
        <v>2895</v>
      </c>
      <c r="I400" s="71" t="s">
        <v>3051</v>
      </c>
      <c r="J400" s="1" t="str">
        <f t="shared" si="33"/>
        <v>枯草</v>
      </c>
      <c r="K400" s="72">
        <v>2</v>
      </c>
    </row>
    <row r="401" spans="5:11" x14ac:dyDescent="0.2">
      <c r="E401" s="1" t="str">
        <f t="shared" si="32"/>
        <v>植物制作2</v>
      </c>
      <c r="F401" s="71" t="s">
        <v>2590</v>
      </c>
      <c r="G401" s="71" t="s">
        <v>2706</v>
      </c>
      <c r="H401" s="72" t="s">
        <v>2896</v>
      </c>
      <c r="I401" s="71" t="s">
        <v>3051</v>
      </c>
      <c r="J401" s="1" t="str">
        <f t="shared" si="33"/>
        <v>干草</v>
      </c>
      <c r="K401" s="72">
        <v>2</v>
      </c>
    </row>
    <row r="402" spans="5:11" x14ac:dyDescent="0.2">
      <c r="E402" s="1" t="str">
        <f t="shared" si="32"/>
        <v>植物制作2</v>
      </c>
      <c r="F402" s="71" t="s">
        <v>2591</v>
      </c>
      <c r="G402" s="71" t="s">
        <v>2707</v>
      </c>
      <c r="H402" s="72" t="s">
        <v>2897</v>
      </c>
      <c r="I402" s="71" t="s">
        <v>3051</v>
      </c>
      <c r="J402" s="1" t="str">
        <f t="shared" si="33"/>
        <v>弹力草</v>
      </c>
      <c r="K402" s="72">
        <v>2</v>
      </c>
    </row>
    <row r="403" spans="5:11" x14ac:dyDescent="0.2">
      <c r="E403" s="1" t="str">
        <f t="shared" si="32"/>
        <v>植物制作3</v>
      </c>
      <c r="F403" s="71" t="s">
        <v>2592</v>
      </c>
      <c r="G403" s="71" t="s">
        <v>2708</v>
      </c>
      <c r="H403" s="72" t="s">
        <v>1764</v>
      </c>
      <c r="I403" s="71" t="s">
        <v>3051</v>
      </c>
      <c r="J403" s="1" t="str">
        <f t="shared" si="33"/>
        <v>月间草</v>
      </c>
      <c r="K403" s="72">
        <v>3</v>
      </c>
    </row>
    <row r="404" spans="5:11" x14ac:dyDescent="0.2">
      <c r="E404" s="1" t="str">
        <f t="shared" si="32"/>
        <v>植物制作4</v>
      </c>
      <c r="F404" s="71" t="s">
        <v>2593</v>
      </c>
      <c r="G404" s="71" t="s">
        <v>2709</v>
      </c>
      <c r="H404" s="72" t="s">
        <v>2898</v>
      </c>
      <c r="I404" s="71" t="s">
        <v>3051</v>
      </c>
      <c r="J404" s="1" t="str">
        <f t="shared" si="33"/>
        <v>彩虹草</v>
      </c>
      <c r="K404" s="72">
        <v>4</v>
      </c>
    </row>
    <row r="405" spans="5:11" x14ac:dyDescent="0.2">
      <c r="E405" s="1" t="str">
        <f t="shared" si="32"/>
        <v>植物制作3</v>
      </c>
      <c r="F405" s="71" t="s">
        <v>2594</v>
      </c>
      <c r="G405" s="71" t="s">
        <v>2710</v>
      </c>
      <c r="H405" s="72" t="s">
        <v>2899</v>
      </c>
      <c r="I405" s="71" t="s">
        <v>3052</v>
      </c>
      <c r="J405" s="1" t="str">
        <f t="shared" si="33"/>
        <v>黑暗花</v>
      </c>
      <c r="K405" s="72">
        <v>3</v>
      </c>
    </row>
    <row r="406" spans="5:11" x14ac:dyDescent="0.2">
      <c r="E406" s="1" t="str">
        <f t="shared" si="32"/>
        <v>植物制作3</v>
      </c>
      <c r="F406" s="71" t="s">
        <v>2595</v>
      </c>
      <c r="G406" s="71" t="s">
        <v>2712</v>
      </c>
      <c r="H406" s="72" t="s">
        <v>2900</v>
      </c>
      <c r="I406" s="71" t="s">
        <v>3051</v>
      </c>
      <c r="J406" s="1" t="str">
        <f t="shared" si="33"/>
        <v>闪光花</v>
      </c>
      <c r="K406" s="72">
        <v>3</v>
      </c>
    </row>
    <row r="407" spans="5:11" x14ac:dyDescent="0.2">
      <c r="E407" s="1" t="str">
        <f t="shared" si="32"/>
        <v>植物制作3</v>
      </c>
      <c r="F407" s="71" t="s">
        <v>2596</v>
      </c>
      <c r="G407" s="71" t="s">
        <v>2711</v>
      </c>
      <c r="H407" s="72" t="s">
        <v>2901</v>
      </c>
      <c r="I407" s="71" t="s">
        <v>3051</v>
      </c>
      <c r="J407" s="1" t="str">
        <f t="shared" si="33"/>
        <v>太阳花</v>
      </c>
      <c r="K407" s="72">
        <v>3</v>
      </c>
    </row>
    <row r="408" spans="5:11" x14ac:dyDescent="0.2">
      <c r="E408" s="1" t="str">
        <f t="shared" si="32"/>
        <v>通用2</v>
      </c>
      <c r="F408" s="71" t="s">
        <v>2597</v>
      </c>
      <c r="G408" s="71" t="s">
        <v>2713</v>
      </c>
      <c r="H408" s="72" t="s">
        <v>2902</v>
      </c>
      <c r="I408" s="71" t="s">
        <v>3057</v>
      </c>
      <c r="J408" s="1" t="str">
        <f t="shared" si="33"/>
        <v>灵木的根</v>
      </c>
      <c r="K408" s="72">
        <v>2</v>
      </c>
    </row>
    <row r="409" spans="5:11" x14ac:dyDescent="0.2">
      <c r="E409" s="1" t="str">
        <f t="shared" si="32"/>
        <v>通用2</v>
      </c>
      <c r="F409" s="71" t="s">
        <v>2598</v>
      </c>
      <c r="G409" s="71" t="s">
        <v>2714</v>
      </c>
      <c r="H409" s="72" t="s">
        <v>2903</v>
      </c>
      <c r="I409" s="71" t="s">
        <v>3057</v>
      </c>
      <c r="J409" s="1" t="str">
        <f t="shared" si="33"/>
        <v>灵木的枝</v>
      </c>
      <c r="K409" s="72">
        <v>2</v>
      </c>
    </row>
    <row r="410" spans="5:11" x14ac:dyDescent="0.2">
      <c r="E410" s="1" t="str">
        <f t="shared" si="32"/>
        <v>通用2</v>
      </c>
      <c r="F410" s="71" t="s">
        <v>2599</v>
      </c>
      <c r="G410" s="71" t="s">
        <v>2715</v>
      </c>
      <c r="H410" s="72" t="s">
        <v>2897</v>
      </c>
      <c r="I410" s="71" t="s">
        <v>3057</v>
      </c>
      <c r="J410" s="1" t="str">
        <f t="shared" si="33"/>
        <v>奇特树的茎</v>
      </c>
      <c r="K410" s="72">
        <v>2</v>
      </c>
    </row>
    <row r="411" spans="5:11" x14ac:dyDescent="0.2">
      <c r="E411" s="1" t="str">
        <f t="shared" ref="E411:E474" si="34">I411&amp;K411</f>
        <v>植物制作2</v>
      </c>
      <c r="F411" s="71" t="s">
        <v>2600</v>
      </c>
      <c r="G411" s="71" t="s">
        <v>2716</v>
      </c>
      <c r="H411" s="72" t="s">
        <v>1760</v>
      </c>
      <c r="I411" s="71" t="s">
        <v>3052</v>
      </c>
      <c r="J411" s="1" t="str">
        <f t="shared" ref="J411:J474" si="35">F411</f>
        <v>赤色蘑菇</v>
      </c>
      <c r="K411" s="72">
        <v>2</v>
      </c>
    </row>
    <row r="412" spans="5:11" x14ac:dyDescent="0.2">
      <c r="E412" s="1" t="str">
        <f t="shared" si="34"/>
        <v>植物制作2</v>
      </c>
      <c r="F412" s="71" t="s">
        <v>2601</v>
      </c>
      <c r="G412" s="71" t="s">
        <v>2717</v>
      </c>
      <c r="H412" s="72" t="s">
        <v>1761</v>
      </c>
      <c r="I412" s="71" t="s">
        <v>3051</v>
      </c>
      <c r="J412" s="1" t="str">
        <f t="shared" si="35"/>
        <v>青色蘑菇</v>
      </c>
      <c r="K412" s="72">
        <v>2</v>
      </c>
    </row>
    <row r="413" spans="5:11" x14ac:dyDescent="0.2">
      <c r="E413" s="1" t="str">
        <f t="shared" si="34"/>
        <v>植物制作3</v>
      </c>
      <c r="F413" s="71" t="s">
        <v>2602</v>
      </c>
      <c r="G413" s="71" t="s">
        <v>2718</v>
      </c>
      <c r="H413" s="72" t="s">
        <v>1763</v>
      </c>
      <c r="I413" s="71" t="s">
        <v>3033</v>
      </c>
      <c r="J413" s="1" t="str">
        <f t="shared" si="35"/>
        <v>七色蘑菇</v>
      </c>
      <c r="K413" s="72">
        <v>3</v>
      </c>
    </row>
    <row r="414" spans="5:11" x14ac:dyDescent="0.2">
      <c r="E414" s="1" t="str">
        <f t="shared" si="34"/>
        <v>植物制作1</v>
      </c>
      <c r="F414" s="71" t="s">
        <v>2603</v>
      </c>
      <c r="G414" s="71" t="s">
        <v>2719</v>
      </c>
      <c r="H414" s="72" t="s">
        <v>2904</v>
      </c>
      <c r="I414" s="71" t="s">
        <v>3050</v>
      </c>
      <c r="J414" s="1" t="str">
        <f t="shared" si="35"/>
        <v>成熟的果实</v>
      </c>
      <c r="K414" s="72">
        <v>1</v>
      </c>
    </row>
    <row r="415" spans="5:11" x14ac:dyDescent="0.2">
      <c r="E415" s="1" t="str">
        <f t="shared" si="34"/>
        <v>通用2</v>
      </c>
      <c r="F415" s="71" t="s">
        <v>2604</v>
      </c>
      <c r="G415" s="71" t="s">
        <v>2720</v>
      </c>
      <c r="H415" s="72" t="s">
        <v>2905</v>
      </c>
      <c r="I415" s="71" t="s">
        <v>3057</v>
      </c>
      <c r="J415" s="1" t="str">
        <f t="shared" si="35"/>
        <v>南瓜</v>
      </c>
      <c r="K415" s="72">
        <v>2</v>
      </c>
    </row>
    <row r="416" spans="5:11" x14ac:dyDescent="0.2">
      <c r="E416" s="1" t="str">
        <f t="shared" si="34"/>
        <v>火炎4</v>
      </c>
      <c r="F416" s="71" t="s">
        <v>2605</v>
      </c>
      <c r="G416" s="71" t="s">
        <v>2721</v>
      </c>
      <c r="H416" s="72" t="s">
        <v>2906</v>
      </c>
      <c r="I416" s="71" t="s">
        <v>3037</v>
      </c>
      <c r="J416" s="1" t="str">
        <f t="shared" si="35"/>
        <v>赤色的魔术丝</v>
      </c>
      <c r="K416" s="72">
        <v>4</v>
      </c>
    </row>
    <row r="417" spans="5:11" x14ac:dyDescent="0.2">
      <c r="E417" s="1" t="str">
        <f t="shared" si="34"/>
        <v>冷却4</v>
      </c>
      <c r="F417" s="71" t="s">
        <v>2606</v>
      </c>
      <c r="G417" s="71" t="s">
        <v>2722</v>
      </c>
      <c r="H417" s="72" t="s">
        <v>2907</v>
      </c>
      <c r="I417" s="71" t="s">
        <v>3038</v>
      </c>
      <c r="J417" s="1" t="str">
        <f t="shared" si="35"/>
        <v>青色的魔术丝</v>
      </c>
      <c r="K417" s="72">
        <v>4</v>
      </c>
    </row>
    <row r="418" spans="5:11" x14ac:dyDescent="0.2">
      <c r="E418" s="1" t="str">
        <f t="shared" si="34"/>
        <v>电击4</v>
      </c>
      <c r="F418" s="71" t="s">
        <v>2607</v>
      </c>
      <c r="G418" s="71" t="s">
        <v>2723</v>
      </c>
      <c r="H418" s="72" t="s">
        <v>2908</v>
      </c>
      <c r="I418" s="71" t="s">
        <v>3039</v>
      </c>
      <c r="J418" s="1" t="str">
        <f t="shared" si="35"/>
        <v>绿色的魔术丝</v>
      </c>
      <c r="K418" s="72">
        <v>4</v>
      </c>
    </row>
    <row r="419" spans="5:11" x14ac:dyDescent="0.2">
      <c r="E419" s="1" t="str">
        <f t="shared" si="34"/>
        <v>地脉4</v>
      </c>
      <c r="F419" s="71" t="s">
        <v>2608</v>
      </c>
      <c r="G419" s="71" t="s">
        <v>2724</v>
      </c>
      <c r="H419" s="72" t="s">
        <v>2909</v>
      </c>
      <c r="I419" s="71" t="s">
        <v>2082</v>
      </c>
      <c r="J419" s="1" t="str">
        <f t="shared" si="35"/>
        <v>茶色的魔术丝</v>
      </c>
      <c r="K419" s="72">
        <v>4</v>
      </c>
    </row>
    <row r="420" spans="5:11" x14ac:dyDescent="0.2">
      <c r="E420" s="1" t="str">
        <f t="shared" si="34"/>
        <v>神圣4</v>
      </c>
      <c r="F420" s="71" t="s">
        <v>2609</v>
      </c>
      <c r="G420" s="71" t="s">
        <v>2725</v>
      </c>
      <c r="H420" s="72" t="s">
        <v>2910</v>
      </c>
      <c r="I420" s="71" t="s">
        <v>2085</v>
      </c>
      <c r="J420" s="1" t="str">
        <f t="shared" si="35"/>
        <v>白色的魔术丝</v>
      </c>
      <c r="K420" s="72">
        <v>4</v>
      </c>
    </row>
    <row r="421" spans="5:11" x14ac:dyDescent="0.2">
      <c r="E421" s="1" t="str">
        <f t="shared" si="34"/>
        <v>黑暗4</v>
      </c>
      <c r="F421" s="71" t="s">
        <v>2610</v>
      </c>
      <c r="G421" s="71" t="s">
        <v>2726</v>
      </c>
      <c r="H421" s="72" t="s">
        <v>2911</v>
      </c>
      <c r="I421" s="71" t="s">
        <v>2086</v>
      </c>
      <c r="J421" s="1" t="str">
        <f t="shared" si="35"/>
        <v>黑色的魔术丝</v>
      </c>
      <c r="K421" s="72">
        <v>4</v>
      </c>
    </row>
    <row r="422" spans="5:11" x14ac:dyDescent="0.2">
      <c r="E422" s="1" t="str">
        <f t="shared" si="34"/>
        <v>物理4</v>
      </c>
      <c r="F422" s="71" t="s">
        <v>2611</v>
      </c>
      <c r="G422" s="71" t="s">
        <v>2727</v>
      </c>
      <c r="H422" s="72" t="s">
        <v>2912</v>
      </c>
      <c r="I422" s="71" t="s">
        <v>3043</v>
      </c>
      <c r="J422" s="1" t="str">
        <f t="shared" si="35"/>
        <v>七彩的魔术丝</v>
      </c>
      <c r="K422" s="72">
        <v>4</v>
      </c>
    </row>
    <row r="423" spans="5:11" x14ac:dyDescent="0.2">
      <c r="E423" s="1" t="str">
        <f t="shared" si="34"/>
        <v>通用2</v>
      </c>
      <c r="F423" s="71" t="s">
        <v>2612</v>
      </c>
      <c r="G423" s="71" t="s">
        <v>2728</v>
      </c>
      <c r="H423" s="72" t="s">
        <v>2913</v>
      </c>
      <c r="I423" s="71" t="s">
        <v>3057</v>
      </c>
      <c r="J423" s="1" t="str">
        <f t="shared" si="35"/>
        <v>兽骨</v>
      </c>
      <c r="K423" s="72">
        <v>2</v>
      </c>
    </row>
    <row r="424" spans="5:11" x14ac:dyDescent="0.2">
      <c r="E424" s="1" t="str">
        <f t="shared" si="34"/>
        <v>通用2</v>
      </c>
      <c r="F424" s="71" t="s">
        <v>2613</v>
      </c>
      <c r="G424" s="71" t="s">
        <v>2729</v>
      </c>
      <c r="H424" s="72" t="s">
        <v>2914</v>
      </c>
      <c r="I424" s="71" t="s">
        <v>3057</v>
      </c>
      <c r="J424" s="1" t="str">
        <f t="shared" si="35"/>
        <v>骷髅骨</v>
      </c>
      <c r="K424" s="72">
        <v>2</v>
      </c>
    </row>
    <row r="425" spans="5:11" x14ac:dyDescent="0.2">
      <c r="E425" s="1" t="str">
        <f t="shared" si="34"/>
        <v>地脉3</v>
      </c>
      <c r="F425" s="71" t="s">
        <v>2624</v>
      </c>
      <c r="G425" s="71" t="s">
        <v>2730</v>
      </c>
      <c r="H425" s="72" t="s">
        <v>2915</v>
      </c>
      <c r="I425" s="71" t="s">
        <v>3045</v>
      </c>
      <c r="J425" s="1" t="str">
        <f t="shared" si="35"/>
        <v>地系魔物骨头</v>
      </c>
      <c r="K425" s="72">
        <v>3</v>
      </c>
    </row>
    <row r="426" spans="5:11" x14ac:dyDescent="0.2">
      <c r="E426" s="1" t="str">
        <f t="shared" si="34"/>
        <v>冷却3</v>
      </c>
      <c r="F426" s="71" t="s">
        <v>2625</v>
      </c>
      <c r="G426" s="71" t="s">
        <v>2731</v>
      </c>
      <c r="H426" s="72" t="s">
        <v>2916</v>
      </c>
      <c r="I426" s="71" t="s">
        <v>3046</v>
      </c>
      <c r="J426" s="1" t="str">
        <f t="shared" si="35"/>
        <v>水系魔物骨头</v>
      </c>
      <c r="K426" s="72">
        <v>3</v>
      </c>
    </row>
    <row r="427" spans="5:11" x14ac:dyDescent="0.2">
      <c r="E427" s="1" t="str">
        <f t="shared" si="34"/>
        <v>火炎3</v>
      </c>
      <c r="F427" s="71" t="s">
        <v>2626</v>
      </c>
      <c r="G427" s="71" t="s">
        <v>2732</v>
      </c>
      <c r="H427" s="72" t="s">
        <v>2917</v>
      </c>
      <c r="I427" s="71" t="s">
        <v>3047</v>
      </c>
      <c r="J427" s="1" t="str">
        <f t="shared" si="35"/>
        <v>火系魔物骨头</v>
      </c>
      <c r="K427" s="72">
        <v>3</v>
      </c>
    </row>
    <row r="428" spans="5:11" x14ac:dyDescent="0.2">
      <c r="E428" s="1" t="str">
        <f t="shared" si="34"/>
        <v>电击3</v>
      </c>
      <c r="F428" s="71" t="s">
        <v>2627</v>
      </c>
      <c r="G428" s="71" t="s">
        <v>2733</v>
      </c>
      <c r="H428" s="72" t="s">
        <v>2918</v>
      </c>
      <c r="I428" s="71" t="s">
        <v>3048</v>
      </c>
      <c r="J428" s="1" t="str">
        <f t="shared" si="35"/>
        <v>电系魔物骨头</v>
      </c>
      <c r="K428" s="72">
        <v>3</v>
      </c>
    </row>
    <row r="429" spans="5:11" x14ac:dyDescent="0.2">
      <c r="E429" s="1" t="str">
        <f t="shared" si="34"/>
        <v>神圣3</v>
      </c>
      <c r="F429" s="71" t="s">
        <v>2628</v>
      </c>
      <c r="G429" s="71" t="s">
        <v>2734</v>
      </c>
      <c r="H429" s="72" t="s">
        <v>2919</v>
      </c>
      <c r="I429" s="71" t="s">
        <v>2085</v>
      </c>
      <c r="J429" s="1" t="str">
        <f t="shared" si="35"/>
        <v>圣系魔物骨头</v>
      </c>
      <c r="K429" s="72">
        <v>3</v>
      </c>
    </row>
    <row r="430" spans="5:11" x14ac:dyDescent="0.2">
      <c r="E430" s="1" t="str">
        <f t="shared" si="34"/>
        <v>黑暗3</v>
      </c>
      <c r="F430" s="71" t="s">
        <v>2629</v>
      </c>
      <c r="G430" s="71" t="s">
        <v>2735</v>
      </c>
      <c r="H430" s="72" t="s">
        <v>2920</v>
      </c>
      <c r="I430" s="71" t="s">
        <v>2086</v>
      </c>
      <c r="J430" s="1" t="str">
        <f t="shared" si="35"/>
        <v>暗系魔物骨头</v>
      </c>
      <c r="K430" s="72">
        <v>3</v>
      </c>
    </row>
    <row r="431" spans="5:11" x14ac:dyDescent="0.2">
      <c r="E431" s="1" t="str">
        <f t="shared" si="34"/>
        <v>物理3</v>
      </c>
      <c r="F431" s="71" t="s">
        <v>3044</v>
      </c>
      <c r="G431" s="71" t="s">
        <v>2736</v>
      </c>
      <c r="H431" s="72" t="s">
        <v>2913</v>
      </c>
      <c r="I431" s="71" t="s">
        <v>3043</v>
      </c>
      <c r="J431" s="1" t="str">
        <f t="shared" si="35"/>
        <v>魔物骨头</v>
      </c>
      <c r="K431" s="72">
        <v>3</v>
      </c>
    </row>
    <row r="432" spans="5:11" x14ac:dyDescent="0.2">
      <c r="E432" s="1" t="str">
        <f t="shared" si="34"/>
        <v>通用2</v>
      </c>
      <c r="F432" s="71" t="s">
        <v>2614</v>
      </c>
      <c r="G432" s="71" t="s">
        <v>2737</v>
      </c>
      <c r="H432" s="72" t="s">
        <v>2922</v>
      </c>
      <c r="I432" s="71" t="s">
        <v>3057</v>
      </c>
      <c r="J432" s="1" t="str">
        <f t="shared" si="35"/>
        <v>胆石</v>
      </c>
      <c r="K432" s="72">
        <v>2</v>
      </c>
    </row>
    <row r="433" spans="5:11" x14ac:dyDescent="0.2">
      <c r="E433" s="1" t="str">
        <f t="shared" si="34"/>
        <v>通用2</v>
      </c>
      <c r="F433" s="71" t="s">
        <v>2615</v>
      </c>
      <c r="G433" s="71" t="s">
        <v>2738</v>
      </c>
      <c r="H433" s="72" t="s">
        <v>2923</v>
      </c>
      <c r="I433" s="71" t="s">
        <v>3057</v>
      </c>
      <c r="J433" s="1" t="str">
        <f t="shared" si="35"/>
        <v>灵石</v>
      </c>
      <c r="K433" s="72">
        <v>2</v>
      </c>
    </row>
    <row r="434" spans="5:11" x14ac:dyDescent="0.2">
      <c r="E434" s="1" t="str">
        <f t="shared" si="34"/>
        <v>通用2</v>
      </c>
      <c r="F434" s="71" t="s">
        <v>2616</v>
      </c>
      <c r="G434" s="71" t="s">
        <v>2739</v>
      </c>
      <c r="H434" s="72" t="s">
        <v>2924</v>
      </c>
      <c r="I434" s="71" t="s">
        <v>3057</v>
      </c>
      <c r="J434" s="1" t="str">
        <f t="shared" si="35"/>
        <v>魅灵石</v>
      </c>
      <c r="K434" s="72">
        <v>2</v>
      </c>
    </row>
    <row r="435" spans="5:11" x14ac:dyDescent="0.2">
      <c r="E435" s="1" t="str">
        <f t="shared" si="34"/>
        <v>通用2</v>
      </c>
      <c r="F435" s="71" t="s">
        <v>2617</v>
      </c>
      <c r="G435" s="71" t="s">
        <v>2740</v>
      </c>
      <c r="H435" s="72" t="s">
        <v>2921</v>
      </c>
      <c r="I435" s="71" t="s">
        <v>3057</v>
      </c>
      <c r="J435" s="1" t="str">
        <f t="shared" si="35"/>
        <v>水块</v>
      </c>
      <c r="K435" s="72">
        <v>2</v>
      </c>
    </row>
    <row r="436" spans="5:11" x14ac:dyDescent="0.2">
      <c r="E436" s="1" t="str">
        <f t="shared" si="34"/>
        <v>通用2</v>
      </c>
      <c r="F436" s="71" t="s">
        <v>2618</v>
      </c>
      <c r="G436" s="71" t="s">
        <v>2741</v>
      </c>
      <c r="H436" s="72" t="s">
        <v>2925</v>
      </c>
      <c r="I436" s="71" t="s">
        <v>3057</v>
      </c>
      <c r="J436" s="1" t="str">
        <f t="shared" si="35"/>
        <v>赤之液</v>
      </c>
      <c r="K436" s="72">
        <v>2</v>
      </c>
    </row>
    <row r="437" spans="5:11" x14ac:dyDescent="0.2">
      <c r="E437" s="1" t="str">
        <f t="shared" si="34"/>
        <v>通用2</v>
      </c>
      <c r="F437" s="71" t="s">
        <v>2619</v>
      </c>
      <c r="G437" s="71" t="s">
        <v>2742</v>
      </c>
      <c r="H437" s="72" t="s">
        <v>2926</v>
      </c>
      <c r="I437" s="71" t="s">
        <v>3057</v>
      </c>
      <c r="J437" s="1" t="str">
        <f t="shared" si="35"/>
        <v>青之液</v>
      </c>
      <c r="K437" s="72">
        <v>2</v>
      </c>
    </row>
    <row r="438" spans="5:11" x14ac:dyDescent="0.2">
      <c r="E438" s="1" t="str">
        <f t="shared" si="34"/>
        <v>通用2</v>
      </c>
      <c r="F438" s="71" t="s">
        <v>2620</v>
      </c>
      <c r="G438" s="71" t="s">
        <v>2743</v>
      </c>
      <c r="H438" s="72" t="s">
        <v>2927</v>
      </c>
      <c r="I438" s="71" t="s">
        <v>3057</v>
      </c>
      <c r="J438" s="1" t="str">
        <f t="shared" si="35"/>
        <v>黄之液</v>
      </c>
      <c r="K438" s="72">
        <v>2</v>
      </c>
    </row>
    <row r="439" spans="5:11" x14ac:dyDescent="0.2">
      <c r="E439" s="1" t="str">
        <f t="shared" si="34"/>
        <v>通用2</v>
      </c>
      <c r="F439" s="71" t="s">
        <v>2621</v>
      </c>
      <c r="G439" s="71" t="s">
        <v>2744</v>
      </c>
      <c r="H439" s="72" t="s">
        <v>2928</v>
      </c>
      <c r="I439" s="71" t="s">
        <v>3057</v>
      </c>
      <c r="J439" s="1" t="str">
        <f t="shared" si="35"/>
        <v>绿之液</v>
      </c>
      <c r="K439" s="72">
        <v>2</v>
      </c>
    </row>
    <row r="440" spans="5:11" x14ac:dyDescent="0.2">
      <c r="E440" s="1" t="str">
        <f t="shared" si="34"/>
        <v>通用2</v>
      </c>
      <c r="F440" s="71" t="s">
        <v>2622</v>
      </c>
      <c r="G440" s="71" t="s">
        <v>2745</v>
      </c>
      <c r="H440" s="72" t="s">
        <v>2929</v>
      </c>
      <c r="I440" s="71" t="s">
        <v>3057</v>
      </c>
      <c r="J440" s="1" t="str">
        <f t="shared" si="35"/>
        <v>紫之液</v>
      </c>
      <c r="K440" s="72">
        <v>2</v>
      </c>
    </row>
    <row r="441" spans="5:11" x14ac:dyDescent="0.2">
      <c r="E441" s="1" t="str">
        <f t="shared" si="34"/>
        <v>通用2</v>
      </c>
      <c r="F441" s="71" t="s">
        <v>2623</v>
      </c>
      <c r="G441" s="71" t="s">
        <v>2746</v>
      </c>
      <c r="H441" s="72" t="s">
        <v>2930</v>
      </c>
      <c r="I441" s="71" t="s">
        <v>3057</v>
      </c>
      <c r="J441" s="1" t="str">
        <f t="shared" si="35"/>
        <v>酸之液</v>
      </c>
      <c r="K441" s="72">
        <v>2</v>
      </c>
    </row>
    <row r="442" spans="5:11" x14ac:dyDescent="0.2">
      <c r="E442" s="1" t="str">
        <f t="shared" si="34"/>
        <v>地脉2</v>
      </c>
      <c r="F442" s="71" t="s">
        <v>2630</v>
      </c>
      <c r="G442" s="71" t="s">
        <v>2747</v>
      </c>
      <c r="H442" s="72" t="s">
        <v>2925</v>
      </c>
      <c r="I442" s="71" t="s">
        <v>3045</v>
      </c>
      <c r="J442" s="1" t="str">
        <f t="shared" si="35"/>
        <v>地系魔物血液</v>
      </c>
      <c r="K442" s="72">
        <v>2</v>
      </c>
    </row>
    <row r="443" spans="5:11" x14ac:dyDescent="0.2">
      <c r="E443" s="1" t="str">
        <f t="shared" si="34"/>
        <v>冷却2</v>
      </c>
      <c r="F443" s="71" t="s">
        <v>2631</v>
      </c>
      <c r="G443" s="71" t="s">
        <v>2748</v>
      </c>
      <c r="H443" s="72" t="s">
        <v>2925</v>
      </c>
      <c r="I443" s="71" t="s">
        <v>3046</v>
      </c>
      <c r="J443" s="1" t="str">
        <f t="shared" si="35"/>
        <v>水系魔物血液</v>
      </c>
      <c r="K443" s="72">
        <v>2</v>
      </c>
    </row>
    <row r="444" spans="5:11" x14ac:dyDescent="0.2">
      <c r="E444" s="1" t="str">
        <f t="shared" si="34"/>
        <v>火炎2</v>
      </c>
      <c r="F444" s="71" t="s">
        <v>2632</v>
      </c>
      <c r="G444" s="71" t="s">
        <v>2749</v>
      </c>
      <c r="H444" s="72" t="s">
        <v>2925</v>
      </c>
      <c r="I444" s="71" t="s">
        <v>3047</v>
      </c>
      <c r="J444" s="1" t="str">
        <f t="shared" si="35"/>
        <v>火系魔物血液</v>
      </c>
      <c r="K444" s="72">
        <v>2</v>
      </c>
    </row>
    <row r="445" spans="5:11" x14ac:dyDescent="0.2">
      <c r="E445" s="1" t="str">
        <f t="shared" si="34"/>
        <v>电击2</v>
      </c>
      <c r="F445" s="71" t="s">
        <v>2633</v>
      </c>
      <c r="G445" s="71" t="s">
        <v>2750</v>
      </c>
      <c r="H445" s="72" t="s">
        <v>2925</v>
      </c>
      <c r="I445" s="71" t="s">
        <v>3048</v>
      </c>
      <c r="J445" s="1" t="str">
        <f t="shared" si="35"/>
        <v>电系魔物血液</v>
      </c>
      <c r="K445" s="72">
        <v>2</v>
      </c>
    </row>
    <row r="446" spans="5:11" x14ac:dyDescent="0.2">
      <c r="E446" s="1" t="str">
        <f t="shared" si="34"/>
        <v>神圣2</v>
      </c>
      <c r="F446" s="71" t="s">
        <v>2634</v>
      </c>
      <c r="G446" s="71" t="s">
        <v>2751</v>
      </c>
      <c r="H446" s="72" t="s">
        <v>2925</v>
      </c>
      <c r="I446" s="71" t="s">
        <v>2085</v>
      </c>
      <c r="J446" s="1" t="str">
        <f t="shared" si="35"/>
        <v>圣系魔物血液</v>
      </c>
      <c r="K446" s="72">
        <v>2</v>
      </c>
    </row>
    <row r="447" spans="5:11" x14ac:dyDescent="0.2">
      <c r="E447" s="1" t="str">
        <f t="shared" si="34"/>
        <v>黑暗2</v>
      </c>
      <c r="F447" s="71" t="s">
        <v>2635</v>
      </c>
      <c r="G447" s="71" t="s">
        <v>2752</v>
      </c>
      <c r="H447" s="72" t="s">
        <v>2925</v>
      </c>
      <c r="I447" s="71" t="s">
        <v>2086</v>
      </c>
      <c r="J447" s="1" t="str">
        <f t="shared" si="35"/>
        <v>暗系魔物血液</v>
      </c>
      <c r="K447" s="72">
        <v>2</v>
      </c>
    </row>
    <row r="448" spans="5:11" x14ac:dyDescent="0.2">
      <c r="E448" s="1" t="str">
        <f t="shared" si="34"/>
        <v>物理2</v>
      </c>
      <c r="F448" s="71" t="s">
        <v>3049</v>
      </c>
      <c r="G448" s="71" t="s">
        <v>2753</v>
      </c>
      <c r="H448" s="72" t="s">
        <v>2932</v>
      </c>
      <c r="I448" s="71" t="s">
        <v>3043</v>
      </c>
      <c r="J448" s="1" t="str">
        <f t="shared" si="35"/>
        <v>魔物血液</v>
      </c>
      <c r="K448" s="72">
        <v>2</v>
      </c>
    </row>
    <row r="449" spans="5:11" x14ac:dyDescent="0.2">
      <c r="E449" s="1" t="str">
        <f t="shared" si="34"/>
        <v>通用3</v>
      </c>
      <c r="F449" s="71" t="s">
        <v>2636</v>
      </c>
      <c r="G449" s="71" t="s">
        <v>2754</v>
      </c>
      <c r="H449" s="72" t="s">
        <v>2933</v>
      </c>
      <c r="I449" s="71" t="s">
        <v>3057</v>
      </c>
      <c r="J449" s="1" t="str">
        <f t="shared" si="35"/>
        <v>蜥蜴皮革</v>
      </c>
      <c r="K449" s="72">
        <v>3</v>
      </c>
    </row>
    <row r="450" spans="5:11" x14ac:dyDescent="0.2">
      <c r="E450" s="1" t="str">
        <f t="shared" si="34"/>
        <v>通用3</v>
      </c>
      <c r="F450" s="71" t="s">
        <v>2637</v>
      </c>
      <c r="G450" s="71" t="s">
        <v>2755</v>
      </c>
      <c r="H450" s="72" t="s">
        <v>2934</v>
      </c>
      <c r="I450" s="71" t="s">
        <v>3057</v>
      </c>
      <c r="J450" s="1" t="str">
        <f t="shared" si="35"/>
        <v>水兽皮革</v>
      </c>
      <c r="K450" s="72">
        <v>3</v>
      </c>
    </row>
    <row r="451" spans="5:11" x14ac:dyDescent="0.2">
      <c r="E451" s="1" t="str">
        <f t="shared" si="34"/>
        <v>通用3</v>
      </c>
      <c r="F451" s="71" t="s">
        <v>2638</v>
      </c>
      <c r="G451" s="71" t="s">
        <v>2756</v>
      </c>
      <c r="H451" s="72" t="s">
        <v>2936</v>
      </c>
      <c r="I451" s="71" t="s">
        <v>3057</v>
      </c>
      <c r="J451" s="1" t="str">
        <f t="shared" si="35"/>
        <v>火兽皮革</v>
      </c>
      <c r="K451" s="72">
        <v>3</v>
      </c>
    </row>
    <row r="452" spans="5:11" x14ac:dyDescent="0.2">
      <c r="E452" s="1" t="str">
        <f t="shared" si="34"/>
        <v>通用3</v>
      </c>
      <c r="F452" s="71" t="s">
        <v>2639</v>
      </c>
      <c r="G452" s="71" t="s">
        <v>2757</v>
      </c>
      <c r="H452" s="72" t="s">
        <v>2938</v>
      </c>
      <c r="I452" s="71" t="s">
        <v>3057</v>
      </c>
      <c r="J452" s="1" t="str">
        <f t="shared" si="35"/>
        <v>雷兽皮革</v>
      </c>
      <c r="K452" s="72">
        <v>3</v>
      </c>
    </row>
    <row r="453" spans="5:11" x14ac:dyDescent="0.2">
      <c r="E453" s="1" t="str">
        <f t="shared" si="34"/>
        <v>通用3</v>
      </c>
      <c r="F453" s="71" t="s">
        <v>2640</v>
      </c>
      <c r="G453" s="71" t="s">
        <v>2758</v>
      </c>
      <c r="H453" s="72" t="s">
        <v>2933</v>
      </c>
      <c r="I453" s="71" t="s">
        <v>3057</v>
      </c>
      <c r="J453" s="1" t="str">
        <f t="shared" si="35"/>
        <v>水鸟的白皮</v>
      </c>
      <c r="K453" s="72">
        <v>3</v>
      </c>
    </row>
    <row r="454" spans="5:11" x14ac:dyDescent="0.2">
      <c r="E454" s="1" t="str">
        <f t="shared" si="34"/>
        <v>通用4</v>
      </c>
      <c r="F454" s="71" t="s">
        <v>2641</v>
      </c>
      <c r="G454" s="71" t="s">
        <v>2759</v>
      </c>
      <c r="H454" s="72" t="s">
        <v>2939</v>
      </c>
      <c r="I454" s="71" t="s">
        <v>3057</v>
      </c>
      <c r="J454" s="1" t="str">
        <f t="shared" si="35"/>
        <v>水兽的鳞片</v>
      </c>
      <c r="K454" s="72">
        <v>4</v>
      </c>
    </row>
    <row r="455" spans="5:11" x14ac:dyDescent="0.2">
      <c r="E455" s="1" t="str">
        <f t="shared" si="34"/>
        <v>通用2</v>
      </c>
      <c r="F455" s="71" t="s">
        <v>2642</v>
      </c>
      <c r="G455" s="71" t="s">
        <v>2760</v>
      </c>
      <c r="H455" s="72" t="s">
        <v>2932</v>
      </c>
      <c r="I455" s="71" t="s">
        <v>3057</v>
      </c>
      <c r="J455" s="1" t="str">
        <f t="shared" si="35"/>
        <v>人狼毛皮</v>
      </c>
      <c r="K455" s="72">
        <v>2</v>
      </c>
    </row>
    <row r="456" spans="5:11" x14ac:dyDescent="0.2">
      <c r="E456" s="1" t="str">
        <f t="shared" si="34"/>
        <v>通用2</v>
      </c>
      <c r="F456" s="71" t="s">
        <v>2643</v>
      </c>
      <c r="G456" s="71" t="s">
        <v>2762</v>
      </c>
      <c r="H456" s="72" t="s">
        <v>2937</v>
      </c>
      <c r="I456" s="71" t="s">
        <v>3057</v>
      </c>
      <c r="J456" s="1" t="str">
        <f t="shared" si="35"/>
        <v>巨人之皮</v>
      </c>
      <c r="K456" s="72">
        <v>2</v>
      </c>
    </row>
    <row r="457" spans="5:11" x14ac:dyDescent="0.2">
      <c r="E457" s="1" t="str">
        <f t="shared" si="34"/>
        <v>通用2</v>
      </c>
      <c r="F457" s="71" t="s">
        <v>2644</v>
      </c>
      <c r="G457" s="71" t="s">
        <v>2763</v>
      </c>
      <c r="H457" s="72" t="s">
        <v>2935</v>
      </c>
      <c r="I457" s="71" t="s">
        <v>3057</v>
      </c>
      <c r="J457" s="1" t="str">
        <f t="shared" si="35"/>
        <v>巨人赤皮</v>
      </c>
      <c r="K457" s="72">
        <v>2</v>
      </c>
    </row>
    <row r="458" spans="5:11" x14ac:dyDescent="0.2">
      <c r="E458" s="1" t="str">
        <f t="shared" si="34"/>
        <v>通用2</v>
      </c>
      <c r="F458" s="71" t="s">
        <v>2645</v>
      </c>
      <c r="G458" s="71" t="s">
        <v>2764</v>
      </c>
      <c r="H458" s="72" t="s">
        <v>2934</v>
      </c>
      <c r="I458" s="71" t="s">
        <v>3057</v>
      </c>
      <c r="J458" s="1" t="str">
        <f t="shared" si="35"/>
        <v>巨人青皮</v>
      </c>
      <c r="K458" s="72">
        <v>2</v>
      </c>
    </row>
    <row r="459" spans="5:11" x14ac:dyDescent="0.2">
      <c r="E459" s="1" t="str">
        <f t="shared" si="34"/>
        <v>通用2</v>
      </c>
      <c r="F459" s="71" t="s">
        <v>2646</v>
      </c>
      <c r="G459" s="71" t="s">
        <v>2765</v>
      </c>
      <c r="H459" s="72" t="s">
        <v>2933</v>
      </c>
      <c r="I459" s="71" t="s">
        <v>3057</v>
      </c>
      <c r="J459" s="1" t="str">
        <f t="shared" si="35"/>
        <v>柔软的毛皮</v>
      </c>
      <c r="K459" s="72">
        <v>2</v>
      </c>
    </row>
    <row r="460" spans="5:11" x14ac:dyDescent="0.2">
      <c r="E460" s="1" t="str">
        <f t="shared" si="34"/>
        <v>通用2</v>
      </c>
      <c r="F460" s="71" t="s">
        <v>2647</v>
      </c>
      <c r="G460" s="71" t="s">
        <v>2766</v>
      </c>
      <c r="H460" s="72" t="s">
        <v>2936</v>
      </c>
      <c r="I460" s="71" t="s">
        <v>3057</v>
      </c>
      <c r="J460" s="1" t="str">
        <f t="shared" si="35"/>
        <v>狐炎兽毛皮</v>
      </c>
      <c r="K460" s="72">
        <v>2</v>
      </c>
    </row>
    <row r="461" spans="5:11" x14ac:dyDescent="0.2">
      <c r="E461" s="1" t="str">
        <f t="shared" si="34"/>
        <v>通用2</v>
      </c>
      <c r="F461" s="71" t="s">
        <v>2648</v>
      </c>
      <c r="G461" s="71" t="s">
        <v>2767</v>
      </c>
      <c r="H461" s="72" t="s">
        <v>2937</v>
      </c>
      <c r="I461" s="71" t="s">
        <v>3057</v>
      </c>
      <c r="J461" s="1" t="str">
        <f t="shared" si="35"/>
        <v>龙之皮革</v>
      </c>
      <c r="K461" s="72">
        <v>2</v>
      </c>
    </row>
    <row r="462" spans="5:11" x14ac:dyDescent="0.2">
      <c r="E462" s="1" t="str">
        <f t="shared" si="34"/>
        <v>通用2</v>
      </c>
      <c r="F462" s="71" t="s">
        <v>2649</v>
      </c>
      <c r="G462" s="71" t="s">
        <v>2768</v>
      </c>
      <c r="H462" s="72" t="s">
        <v>2933</v>
      </c>
      <c r="I462" s="71" t="s">
        <v>3057</v>
      </c>
      <c r="J462" s="1" t="str">
        <f t="shared" si="35"/>
        <v>腐败的皮革</v>
      </c>
      <c r="K462" s="72">
        <v>2</v>
      </c>
    </row>
    <row r="463" spans="5:11" x14ac:dyDescent="0.2">
      <c r="E463" s="1" t="str">
        <f t="shared" si="34"/>
        <v>通用2</v>
      </c>
      <c r="F463" s="71" t="s">
        <v>2650</v>
      </c>
      <c r="G463" s="71" t="s">
        <v>2770</v>
      </c>
      <c r="H463" s="72" t="s">
        <v>2937</v>
      </c>
      <c r="I463" s="71" t="s">
        <v>3057</v>
      </c>
      <c r="J463" s="1" t="str">
        <f t="shared" si="35"/>
        <v>恶魔毛皮</v>
      </c>
      <c r="K463" s="72">
        <v>2</v>
      </c>
    </row>
    <row r="464" spans="5:11" x14ac:dyDescent="0.2">
      <c r="E464" s="1" t="str">
        <f t="shared" si="34"/>
        <v>通用1</v>
      </c>
      <c r="F464" s="71" t="s">
        <v>2651</v>
      </c>
      <c r="G464" s="71" t="s">
        <v>2769</v>
      </c>
      <c r="H464" s="72" t="s">
        <v>2940</v>
      </c>
      <c r="I464" s="71" t="s">
        <v>3057</v>
      </c>
      <c r="J464" s="1" t="str">
        <f t="shared" si="35"/>
        <v>腐败的毛皮</v>
      </c>
      <c r="K464" s="72">
        <v>1</v>
      </c>
    </row>
    <row r="465" spans="5:11" x14ac:dyDescent="0.2">
      <c r="E465" s="1" t="str">
        <f t="shared" si="34"/>
        <v>通用2</v>
      </c>
      <c r="F465" s="71" t="s">
        <v>2652</v>
      </c>
      <c r="G465" s="71" t="s">
        <v>2771</v>
      </c>
      <c r="H465" s="72" t="s">
        <v>2941</v>
      </c>
      <c r="I465" s="71" t="s">
        <v>3057</v>
      </c>
      <c r="J465" s="1" t="str">
        <f t="shared" si="35"/>
        <v>水鸟的羽毛</v>
      </c>
      <c r="K465" s="72">
        <v>2</v>
      </c>
    </row>
    <row r="466" spans="5:11" x14ac:dyDescent="0.2">
      <c r="E466" s="1" t="str">
        <f t="shared" si="34"/>
        <v>通用2</v>
      </c>
      <c r="F466" s="71" t="s">
        <v>2653</v>
      </c>
      <c r="G466" s="71" t="s">
        <v>2772</v>
      </c>
      <c r="H466" s="72" t="s">
        <v>2942</v>
      </c>
      <c r="I466" s="71" t="s">
        <v>3057</v>
      </c>
      <c r="J466" s="1" t="str">
        <f t="shared" si="35"/>
        <v>冰鸟的羽毛</v>
      </c>
      <c r="K466" s="72">
        <v>2</v>
      </c>
    </row>
    <row r="467" spans="5:11" x14ac:dyDescent="0.2">
      <c r="E467" s="1" t="str">
        <f t="shared" si="34"/>
        <v>通用2</v>
      </c>
      <c r="F467" s="71" t="s">
        <v>2654</v>
      </c>
      <c r="G467" s="72" t="s">
        <v>2773</v>
      </c>
      <c r="H467" s="72" t="s">
        <v>2943</v>
      </c>
      <c r="I467" s="71" t="s">
        <v>3057</v>
      </c>
      <c r="J467" s="1" t="str">
        <f t="shared" si="35"/>
        <v>震动羽翼</v>
      </c>
      <c r="K467" s="72">
        <v>2</v>
      </c>
    </row>
    <row r="468" spans="5:11" x14ac:dyDescent="0.2">
      <c r="E468" s="1" t="str">
        <f t="shared" si="34"/>
        <v>通用4</v>
      </c>
      <c r="F468" s="71" t="s">
        <v>2655</v>
      </c>
      <c r="G468" s="71" t="s">
        <v>2774</v>
      </c>
      <c r="H468" s="72" t="s">
        <v>2945</v>
      </c>
      <c r="I468" s="71" t="s">
        <v>3057</v>
      </c>
      <c r="J468" s="1" t="str">
        <f t="shared" si="35"/>
        <v>大天使羽翼</v>
      </c>
      <c r="K468" s="72">
        <v>4</v>
      </c>
    </row>
    <row r="469" spans="5:11" x14ac:dyDescent="0.2">
      <c r="E469" s="1" t="str">
        <f t="shared" si="34"/>
        <v>通用2</v>
      </c>
      <c r="F469" s="71" t="s">
        <v>2656</v>
      </c>
      <c r="G469" s="71" t="s">
        <v>2775</v>
      </c>
      <c r="H469" s="72" t="s">
        <v>2946</v>
      </c>
      <c r="I469" s="71" t="s">
        <v>3057</v>
      </c>
      <c r="J469" s="1" t="str">
        <f t="shared" si="35"/>
        <v>蝙蝠羽翼</v>
      </c>
      <c r="K469" s="72">
        <v>2</v>
      </c>
    </row>
    <row r="470" spans="5:11" x14ac:dyDescent="0.2">
      <c r="E470" s="1" t="str">
        <f t="shared" si="34"/>
        <v>通用3</v>
      </c>
      <c r="F470" s="71" t="s">
        <v>2657</v>
      </c>
      <c r="G470" s="71" t="s">
        <v>2776</v>
      </c>
      <c r="H470" s="72" t="s">
        <v>2946</v>
      </c>
      <c r="I470" s="71" t="s">
        <v>3057</v>
      </c>
      <c r="J470" s="1" t="str">
        <f t="shared" si="35"/>
        <v>黑蝙蝠羽翼</v>
      </c>
      <c r="K470" s="72">
        <v>3</v>
      </c>
    </row>
    <row r="471" spans="5:11" x14ac:dyDescent="0.2">
      <c r="E471" s="1" t="str">
        <f t="shared" si="34"/>
        <v>通用2</v>
      </c>
      <c r="F471" s="71" t="s">
        <v>2658</v>
      </c>
      <c r="G471" s="71" t="s">
        <v>2777</v>
      </c>
      <c r="H471" s="72" t="s">
        <v>2947</v>
      </c>
      <c r="I471" s="71" t="s">
        <v>3057</v>
      </c>
      <c r="J471" s="1" t="str">
        <f t="shared" si="35"/>
        <v>睡魔羽翼</v>
      </c>
      <c r="K471" s="72">
        <v>2</v>
      </c>
    </row>
    <row r="472" spans="5:11" x14ac:dyDescent="0.2">
      <c r="E472" s="1" t="str">
        <f t="shared" si="34"/>
        <v>通用3</v>
      </c>
      <c r="F472" s="71" t="s">
        <v>2659</v>
      </c>
      <c r="G472" s="71" t="s">
        <v>2779</v>
      </c>
      <c r="H472" s="72" t="s">
        <v>2943</v>
      </c>
      <c r="I472" s="71" t="s">
        <v>3057</v>
      </c>
      <c r="J472" s="1" t="str">
        <f t="shared" si="35"/>
        <v>精灵女王羽翼</v>
      </c>
      <c r="K472" s="72">
        <v>3</v>
      </c>
    </row>
    <row r="473" spans="5:11" x14ac:dyDescent="0.2">
      <c r="E473" s="1" t="str">
        <f t="shared" si="34"/>
        <v>通用2</v>
      </c>
      <c r="F473" s="71" t="s">
        <v>2660</v>
      </c>
      <c r="G473" s="71" t="s">
        <v>2778</v>
      </c>
      <c r="H473" s="72" t="s">
        <v>2946</v>
      </c>
      <c r="I473" s="71" t="s">
        <v>3057</v>
      </c>
      <c r="J473" s="1" t="str">
        <f t="shared" si="35"/>
        <v>石像鬼羽翼</v>
      </c>
      <c r="K473" s="72">
        <v>2</v>
      </c>
    </row>
    <row r="474" spans="5:11" x14ac:dyDescent="0.2">
      <c r="E474" s="1" t="str">
        <f t="shared" si="34"/>
        <v>通用2</v>
      </c>
      <c r="F474" s="71" t="s">
        <v>2661</v>
      </c>
      <c r="G474" s="71" t="s">
        <v>2780</v>
      </c>
      <c r="H474" s="72" t="s">
        <v>2948</v>
      </c>
      <c r="I474" s="71" t="s">
        <v>3057</v>
      </c>
      <c r="J474" s="1" t="str">
        <f t="shared" si="35"/>
        <v>昆虫躯壳</v>
      </c>
      <c r="K474" s="72">
        <v>2</v>
      </c>
    </row>
    <row r="475" spans="5:11" x14ac:dyDescent="0.2">
      <c r="E475" s="1" t="str">
        <f t="shared" ref="E475:E535" si="36">I475&amp;K475</f>
        <v>通用3</v>
      </c>
      <c r="F475" s="71" t="s">
        <v>2662</v>
      </c>
      <c r="G475" s="71" t="s">
        <v>2781</v>
      </c>
      <c r="H475" s="72" t="s">
        <v>2948</v>
      </c>
      <c r="I475" s="71" t="s">
        <v>3057</v>
      </c>
      <c r="J475" s="1" t="str">
        <f t="shared" ref="J475:J535" si="37">F475</f>
        <v>大型昆虫躯壳</v>
      </c>
      <c r="K475" s="72">
        <v>3</v>
      </c>
    </row>
    <row r="476" spans="5:11" x14ac:dyDescent="0.2">
      <c r="E476" s="1" t="str">
        <f t="shared" si="36"/>
        <v>通用4</v>
      </c>
      <c r="F476" s="71" t="s">
        <v>2663</v>
      </c>
      <c r="G476" s="71" t="s">
        <v>2782</v>
      </c>
      <c r="H476" s="72" t="s">
        <v>2949</v>
      </c>
      <c r="I476" s="71" t="s">
        <v>3057</v>
      </c>
      <c r="J476" s="1" t="str">
        <f t="shared" si="37"/>
        <v>天使的桃羽</v>
      </c>
      <c r="K476" s="72">
        <v>4</v>
      </c>
    </row>
    <row r="477" spans="5:11" x14ac:dyDescent="0.2">
      <c r="E477" s="1" t="str">
        <f t="shared" si="36"/>
        <v>通用4</v>
      </c>
      <c r="F477" s="71" t="s">
        <v>2664</v>
      </c>
      <c r="G477" s="71" t="s">
        <v>2782</v>
      </c>
      <c r="H477" s="72" t="s">
        <v>2950</v>
      </c>
      <c r="I477" s="71" t="s">
        <v>3057</v>
      </c>
      <c r="J477" s="1" t="str">
        <f t="shared" si="37"/>
        <v>天使的黑羽</v>
      </c>
      <c r="K477" s="72">
        <v>4</v>
      </c>
    </row>
    <row r="478" spans="5:11" x14ac:dyDescent="0.2">
      <c r="E478" s="1" t="str">
        <f t="shared" si="36"/>
        <v>通用4</v>
      </c>
      <c r="F478" s="71" t="s">
        <v>2665</v>
      </c>
      <c r="G478" s="71" t="s">
        <v>2782</v>
      </c>
      <c r="H478" s="72" t="s">
        <v>2947</v>
      </c>
      <c r="I478" s="71" t="s">
        <v>3057</v>
      </c>
      <c r="J478" s="1" t="str">
        <f t="shared" si="37"/>
        <v>天使的紫羽</v>
      </c>
      <c r="K478" s="72">
        <v>4</v>
      </c>
    </row>
    <row r="479" spans="5:11" x14ac:dyDescent="0.2">
      <c r="E479" s="1" t="str">
        <f t="shared" si="36"/>
        <v>通用4</v>
      </c>
      <c r="F479" s="71" t="s">
        <v>2666</v>
      </c>
      <c r="G479" s="71" t="s">
        <v>2782</v>
      </c>
      <c r="H479" s="72" t="s">
        <v>2944</v>
      </c>
      <c r="I479" s="71" t="s">
        <v>3057</v>
      </c>
      <c r="J479" s="1" t="str">
        <f t="shared" si="37"/>
        <v>天使的黄羽</v>
      </c>
      <c r="K479" s="72">
        <v>4</v>
      </c>
    </row>
    <row r="480" spans="5:11" x14ac:dyDescent="0.2">
      <c r="E480" s="1" t="str">
        <f t="shared" si="36"/>
        <v>通用2</v>
      </c>
      <c r="F480" s="71" t="s">
        <v>2667</v>
      </c>
      <c r="G480" s="71" t="s">
        <v>2783</v>
      </c>
      <c r="H480" s="72" t="s">
        <v>2951</v>
      </c>
      <c r="I480" s="71" t="s">
        <v>3057</v>
      </c>
      <c r="J480" s="1" t="str">
        <f t="shared" si="37"/>
        <v>鬼爪</v>
      </c>
      <c r="K480" s="72">
        <v>2</v>
      </c>
    </row>
    <row r="481" spans="5:11" x14ac:dyDescent="0.2">
      <c r="E481" s="1" t="str">
        <f t="shared" si="36"/>
        <v>通用2</v>
      </c>
      <c r="F481" s="71" t="s">
        <v>2668</v>
      </c>
      <c r="G481" s="71" t="s">
        <v>2784</v>
      </c>
      <c r="H481" s="72" t="s">
        <v>2952</v>
      </c>
      <c r="I481" s="71" t="s">
        <v>3057</v>
      </c>
      <c r="J481" s="1" t="str">
        <f t="shared" si="37"/>
        <v>人狼爪</v>
      </c>
      <c r="K481" s="72">
        <v>2</v>
      </c>
    </row>
    <row r="482" spans="5:11" x14ac:dyDescent="0.2">
      <c r="E482" s="1" t="str">
        <f t="shared" si="36"/>
        <v>通用2</v>
      </c>
      <c r="F482" s="71" t="s">
        <v>2669</v>
      </c>
      <c r="G482" s="71" t="s">
        <v>2785</v>
      </c>
      <c r="H482" s="72" t="s">
        <v>2952</v>
      </c>
      <c r="I482" s="71" t="s">
        <v>3057</v>
      </c>
      <c r="J482" s="1" t="str">
        <f t="shared" si="37"/>
        <v>蜥蜴爪</v>
      </c>
      <c r="K482" s="72">
        <v>2</v>
      </c>
    </row>
    <row r="483" spans="5:11" x14ac:dyDescent="0.2">
      <c r="E483" s="1" t="str">
        <f t="shared" si="36"/>
        <v>通用2</v>
      </c>
      <c r="F483" s="71" t="s">
        <v>2670</v>
      </c>
      <c r="G483" s="71" t="s">
        <v>2786</v>
      </c>
      <c r="H483" s="72" t="s">
        <v>2953</v>
      </c>
      <c r="I483" s="71" t="s">
        <v>3057</v>
      </c>
      <c r="J483" s="1" t="str">
        <f t="shared" si="37"/>
        <v>火兽爪</v>
      </c>
      <c r="K483" s="72">
        <v>2</v>
      </c>
    </row>
    <row r="484" spans="5:11" x14ac:dyDescent="0.2">
      <c r="E484" s="1" t="str">
        <f t="shared" si="36"/>
        <v>通用2</v>
      </c>
      <c r="F484" s="71" t="s">
        <v>2671</v>
      </c>
      <c r="G484" s="71" t="s">
        <v>2787</v>
      </c>
      <c r="H484" s="72" t="s">
        <v>2954</v>
      </c>
      <c r="I484" s="71" t="s">
        <v>3057</v>
      </c>
      <c r="J484" s="1" t="str">
        <f t="shared" si="37"/>
        <v>雷兽爪</v>
      </c>
      <c r="K484" s="72">
        <v>2</v>
      </c>
    </row>
    <row r="485" spans="5:11" x14ac:dyDescent="0.2">
      <c r="E485" s="1" t="str">
        <f t="shared" si="36"/>
        <v>通用2</v>
      </c>
      <c r="F485" s="71" t="s">
        <v>2672</v>
      </c>
      <c r="G485" s="71" t="s">
        <v>2788</v>
      </c>
      <c r="H485" s="72" t="s">
        <v>2955</v>
      </c>
      <c r="I485" s="71" t="s">
        <v>3057</v>
      </c>
      <c r="J485" s="1" t="str">
        <f t="shared" si="37"/>
        <v>大型昆虫爪</v>
      </c>
      <c r="K485" s="72">
        <v>2</v>
      </c>
    </row>
    <row r="486" spans="5:11" x14ac:dyDescent="0.2">
      <c r="E486" s="1" t="str">
        <f t="shared" si="36"/>
        <v>通用2</v>
      </c>
      <c r="F486" s="71" t="s">
        <v>2673</v>
      </c>
      <c r="G486" s="71" t="s">
        <v>2789</v>
      </c>
      <c r="H486" s="72" t="s">
        <v>2956</v>
      </c>
      <c r="I486" s="71" t="s">
        <v>3057</v>
      </c>
      <c r="J486" s="1" t="str">
        <f t="shared" si="37"/>
        <v>恶魔爪</v>
      </c>
      <c r="K486" s="72">
        <v>2</v>
      </c>
    </row>
    <row r="487" spans="5:11" x14ac:dyDescent="0.2">
      <c r="E487" s="1" t="str">
        <f t="shared" si="36"/>
        <v>通用2</v>
      </c>
      <c r="F487" s="71" t="s">
        <v>2674</v>
      </c>
      <c r="G487" s="71" t="s">
        <v>2790</v>
      </c>
      <c r="H487" s="72" t="s">
        <v>2953</v>
      </c>
      <c r="I487" s="71" t="s">
        <v>3057</v>
      </c>
      <c r="J487" s="1" t="str">
        <f t="shared" si="37"/>
        <v>狐炎兽爪</v>
      </c>
      <c r="K487" s="72">
        <v>2</v>
      </c>
    </row>
    <row r="488" spans="5:11" x14ac:dyDescent="0.2">
      <c r="E488" s="1" t="str">
        <f t="shared" si="36"/>
        <v>通用2</v>
      </c>
      <c r="F488" s="71" t="s">
        <v>2675</v>
      </c>
      <c r="G488" s="71" t="s">
        <v>2791</v>
      </c>
      <c r="H488" s="72" t="s">
        <v>2957</v>
      </c>
      <c r="I488" s="71" t="s">
        <v>3057</v>
      </c>
      <c r="J488" s="1" t="str">
        <f t="shared" si="37"/>
        <v>蛇龟爪</v>
      </c>
      <c r="K488" s="72">
        <v>2</v>
      </c>
    </row>
    <row r="489" spans="5:11" x14ac:dyDescent="0.2">
      <c r="E489" s="1" t="str">
        <f t="shared" si="36"/>
        <v>通用2</v>
      </c>
      <c r="F489" s="71" t="s">
        <v>2676</v>
      </c>
      <c r="G489" s="71" t="s">
        <v>2792</v>
      </c>
      <c r="H489" s="72" t="s">
        <v>2958</v>
      </c>
      <c r="I489" s="71" t="s">
        <v>3057</v>
      </c>
      <c r="J489" s="1" t="str">
        <f t="shared" si="37"/>
        <v>龙爪</v>
      </c>
      <c r="K489" s="72">
        <v>2</v>
      </c>
    </row>
    <row r="490" spans="5:11" x14ac:dyDescent="0.2">
      <c r="E490" s="1" t="str">
        <f t="shared" si="36"/>
        <v>通用1</v>
      </c>
      <c r="F490" s="71" t="s">
        <v>2677</v>
      </c>
      <c r="G490" s="71" t="s">
        <v>2793</v>
      </c>
      <c r="H490" s="72" t="s">
        <v>2951</v>
      </c>
      <c r="I490" s="71" t="s">
        <v>3057</v>
      </c>
      <c r="J490" s="1" t="str">
        <f t="shared" si="37"/>
        <v>腐败爪</v>
      </c>
      <c r="K490" s="72">
        <v>1</v>
      </c>
    </row>
    <row r="491" spans="5:11" x14ac:dyDescent="0.2">
      <c r="E491" s="1" t="str">
        <f t="shared" si="36"/>
        <v>通用2</v>
      </c>
      <c r="F491" s="71" t="s">
        <v>2678</v>
      </c>
      <c r="G491" s="71" t="s">
        <v>2794</v>
      </c>
      <c r="H491" s="72" t="s">
        <v>2960</v>
      </c>
      <c r="I491" s="71" t="s">
        <v>3057</v>
      </c>
      <c r="J491" s="1" t="str">
        <f t="shared" si="37"/>
        <v>鬼牙</v>
      </c>
      <c r="K491" s="72">
        <v>2</v>
      </c>
    </row>
    <row r="492" spans="5:11" x14ac:dyDescent="0.2">
      <c r="E492" s="1" t="str">
        <f t="shared" si="36"/>
        <v>通用2</v>
      </c>
      <c r="F492" s="71" t="s">
        <v>2679</v>
      </c>
      <c r="G492" s="71" t="s">
        <v>2795</v>
      </c>
      <c r="H492" s="72" t="s">
        <v>2961</v>
      </c>
      <c r="I492" s="71" t="s">
        <v>3057</v>
      </c>
      <c r="J492" s="1" t="str">
        <f t="shared" si="37"/>
        <v>蜥蜴牙</v>
      </c>
      <c r="K492" s="72">
        <v>2</v>
      </c>
    </row>
    <row r="493" spans="5:11" x14ac:dyDescent="0.2">
      <c r="E493" s="1" t="str">
        <f t="shared" si="36"/>
        <v>通用2</v>
      </c>
      <c r="F493" s="71" t="s">
        <v>2680</v>
      </c>
      <c r="G493" s="71" t="s">
        <v>2796</v>
      </c>
      <c r="H493" s="72" t="s">
        <v>1780</v>
      </c>
      <c r="I493" s="71" t="s">
        <v>3057</v>
      </c>
      <c r="J493" s="1" t="str">
        <f t="shared" si="37"/>
        <v>火兽牙</v>
      </c>
      <c r="K493" s="72">
        <v>2</v>
      </c>
    </row>
    <row r="494" spans="5:11" x14ac:dyDescent="0.2">
      <c r="E494" s="1" t="str">
        <f t="shared" si="36"/>
        <v>通用2</v>
      </c>
      <c r="F494" s="71" t="s">
        <v>2681</v>
      </c>
      <c r="G494" s="71" t="s">
        <v>2797</v>
      </c>
      <c r="H494" s="72" t="s">
        <v>2962</v>
      </c>
      <c r="I494" s="71" t="s">
        <v>3057</v>
      </c>
      <c r="J494" s="1" t="str">
        <f t="shared" si="37"/>
        <v>雷兽牙</v>
      </c>
      <c r="K494" s="72">
        <v>2</v>
      </c>
    </row>
    <row r="495" spans="5:11" x14ac:dyDescent="0.2">
      <c r="E495" s="1" t="str">
        <f t="shared" si="36"/>
        <v>通用2</v>
      </c>
      <c r="F495" s="71" t="s">
        <v>2682</v>
      </c>
      <c r="G495" s="71" t="s">
        <v>2798</v>
      </c>
      <c r="H495" s="72" t="s">
        <v>2963</v>
      </c>
      <c r="I495" s="71" t="s">
        <v>3057</v>
      </c>
      <c r="J495" s="1" t="str">
        <f t="shared" si="37"/>
        <v>水兽牙</v>
      </c>
      <c r="K495" s="72">
        <v>2</v>
      </c>
    </row>
    <row r="496" spans="5:11" x14ac:dyDescent="0.2">
      <c r="E496" s="1" t="str">
        <f t="shared" si="36"/>
        <v>通用2</v>
      </c>
      <c r="F496" s="71" t="s">
        <v>2683</v>
      </c>
      <c r="G496" s="71" t="s">
        <v>2799</v>
      </c>
      <c r="H496" s="72" t="s">
        <v>2964</v>
      </c>
      <c r="I496" s="71" t="s">
        <v>3057</v>
      </c>
      <c r="J496" s="1" t="str">
        <f t="shared" si="37"/>
        <v>巨大鱼牙</v>
      </c>
      <c r="K496" s="72">
        <v>2</v>
      </c>
    </row>
    <row r="497" spans="5:11" x14ac:dyDescent="0.2">
      <c r="E497" s="1" t="str">
        <f t="shared" si="36"/>
        <v>通用2</v>
      </c>
      <c r="F497" s="71" t="s">
        <v>2684</v>
      </c>
      <c r="G497" s="71" t="s">
        <v>2800</v>
      </c>
      <c r="H497" s="72" t="s">
        <v>2965</v>
      </c>
      <c r="I497" s="71" t="s">
        <v>3057</v>
      </c>
      <c r="J497" s="1" t="str">
        <f t="shared" si="37"/>
        <v>蝙蝠牙</v>
      </c>
      <c r="K497" s="72">
        <v>2</v>
      </c>
    </row>
    <row r="498" spans="5:11" x14ac:dyDescent="0.2">
      <c r="E498" s="1" t="str">
        <f t="shared" si="36"/>
        <v>通用2</v>
      </c>
      <c r="F498" s="71" t="s">
        <v>2685</v>
      </c>
      <c r="G498" s="71" t="s">
        <v>2801</v>
      </c>
      <c r="H498" s="72" t="s">
        <v>2956</v>
      </c>
      <c r="I498" s="71" t="s">
        <v>3057</v>
      </c>
      <c r="J498" s="1" t="str">
        <f t="shared" si="37"/>
        <v>黑蝙蝠牙</v>
      </c>
      <c r="K498" s="72">
        <v>2</v>
      </c>
    </row>
    <row r="499" spans="5:11" x14ac:dyDescent="0.2">
      <c r="E499" s="1" t="str">
        <f t="shared" si="36"/>
        <v>通用2</v>
      </c>
      <c r="F499" s="71" t="s">
        <v>2686</v>
      </c>
      <c r="G499" s="71" t="s">
        <v>2802</v>
      </c>
      <c r="H499" s="72" t="s">
        <v>2966</v>
      </c>
      <c r="I499" s="71" t="s">
        <v>3057</v>
      </c>
      <c r="J499" s="1" t="str">
        <f t="shared" si="37"/>
        <v>狐炎兽牙</v>
      </c>
      <c r="K499" s="72">
        <v>2</v>
      </c>
    </row>
    <row r="500" spans="5:11" x14ac:dyDescent="0.2">
      <c r="E500" s="1" t="str">
        <f t="shared" si="36"/>
        <v>通用2</v>
      </c>
      <c r="F500" s="71" t="s">
        <v>2687</v>
      </c>
      <c r="G500" s="71" t="s">
        <v>2803</v>
      </c>
      <c r="H500" s="72" t="s">
        <v>2968</v>
      </c>
      <c r="I500" s="71" t="s">
        <v>3057</v>
      </c>
      <c r="J500" s="1" t="str">
        <f t="shared" si="37"/>
        <v>蛇龟牙</v>
      </c>
      <c r="K500" s="72">
        <v>2</v>
      </c>
    </row>
    <row r="501" spans="5:11" x14ac:dyDescent="0.2">
      <c r="E501" s="1" t="str">
        <f t="shared" si="36"/>
        <v>通用2</v>
      </c>
      <c r="F501" s="71" t="s">
        <v>2688</v>
      </c>
      <c r="G501" s="71" t="s">
        <v>2688</v>
      </c>
      <c r="H501" s="72" t="s">
        <v>2966</v>
      </c>
      <c r="I501" s="71" t="s">
        <v>3057</v>
      </c>
      <c r="J501" s="1" t="str">
        <f t="shared" si="37"/>
        <v>龙牙</v>
      </c>
      <c r="K501" s="72">
        <v>2</v>
      </c>
    </row>
    <row r="502" spans="5:11" x14ac:dyDescent="0.2">
      <c r="E502" s="1" t="str">
        <f t="shared" si="36"/>
        <v>通用1</v>
      </c>
      <c r="F502" s="71" t="s">
        <v>2689</v>
      </c>
      <c r="G502" s="71" t="s">
        <v>2805</v>
      </c>
      <c r="H502" s="72" t="s">
        <v>2961</v>
      </c>
      <c r="I502" s="71" t="s">
        <v>3057</v>
      </c>
      <c r="J502" s="1" t="str">
        <f t="shared" si="37"/>
        <v>腐败牙</v>
      </c>
      <c r="K502" s="72">
        <v>1</v>
      </c>
    </row>
    <row r="503" spans="5:11" x14ac:dyDescent="0.2">
      <c r="E503" s="1" t="str">
        <f t="shared" si="36"/>
        <v>通用3</v>
      </c>
      <c r="F503" s="71" t="s">
        <v>2806</v>
      </c>
      <c r="G503" s="71" t="s">
        <v>2833</v>
      </c>
      <c r="H503" s="72" t="s">
        <v>2970</v>
      </c>
      <c r="I503" s="71" t="s">
        <v>3057</v>
      </c>
      <c r="J503" s="1" t="str">
        <f t="shared" si="37"/>
        <v>地精魂片</v>
      </c>
      <c r="K503" s="72">
        <v>3</v>
      </c>
    </row>
    <row r="504" spans="5:11" x14ac:dyDescent="0.2">
      <c r="E504" s="1" t="str">
        <f t="shared" si="36"/>
        <v>通用3</v>
      </c>
      <c r="F504" s="71" t="s">
        <v>2807</v>
      </c>
      <c r="G504" s="71" t="s">
        <v>2834</v>
      </c>
      <c r="H504" s="72" t="s">
        <v>2971</v>
      </c>
      <c r="I504" s="71" t="s">
        <v>3057</v>
      </c>
      <c r="J504" s="1" t="str">
        <f t="shared" si="37"/>
        <v>水精魂片</v>
      </c>
      <c r="K504" s="72">
        <v>3</v>
      </c>
    </row>
    <row r="505" spans="5:11" x14ac:dyDescent="0.2">
      <c r="E505" s="1" t="str">
        <f t="shared" si="36"/>
        <v>通用3</v>
      </c>
      <c r="F505" s="71" t="s">
        <v>2808</v>
      </c>
      <c r="G505" s="71" t="s">
        <v>2835</v>
      </c>
      <c r="H505" s="72" t="s">
        <v>2972</v>
      </c>
      <c r="I505" s="71" t="s">
        <v>3057</v>
      </c>
      <c r="J505" s="1" t="str">
        <f t="shared" si="37"/>
        <v>火精魂片</v>
      </c>
      <c r="K505" s="72">
        <v>3</v>
      </c>
    </row>
    <row r="506" spans="5:11" x14ac:dyDescent="0.2">
      <c r="E506" s="1" t="str">
        <f t="shared" si="36"/>
        <v>通用3</v>
      </c>
      <c r="F506" s="71" t="s">
        <v>2809</v>
      </c>
      <c r="G506" s="71" t="s">
        <v>2836</v>
      </c>
      <c r="H506" s="72" t="s">
        <v>2973</v>
      </c>
      <c r="I506" s="71" t="s">
        <v>3057</v>
      </c>
      <c r="J506" s="1" t="str">
        <f t="shared" si="37"/>
        <v>雷精魂片</v>
      </c>
      <c r="K506" s="72">
        <v>3</v>
      </c>
    </row>
    <row r="507" spans="5:11" x14ac:dyDescent="0.2">
      <c r="E507" s="1" t="str">
        <f t="shared" si="36"/>
        <v>通用3</v>
      </c>
      <c r="F507" s="71" t="s">
        <v>2810</v>
      </c>
      <c r="G507" s="71" t="s">
        <v>2837</v>
      </c>
      <c r="H507" s="72" t="s">
        <v>2975</v>
      </c>
      <c r="I507" s="71" t="s">
        <v>3057</v>
      </c>
      <c r="J507" s="1" t="str">
        <f t="shared" si="37"/>
        <v>灵魂片</v>
      </c>
      <c r="K507" s="72">
        <v>3</v>
      </c>
    </row>
    <row r="508" spans="5:11" x14ac:dyDescent="0.2">
      <c r="E508" s="1" t="str">
        <f t="shared" si="36"/>
        <v>通用3</v>
      </c>
      <c r="F508" s="71" t="s">
        <v>2811</v>
      </c>
      <c r="G508" s="71" t="s">
        <v>2838</v>
      </c>
      <c r="H508" s="72" t="s">
        <v>2976</v>
      </c>
      <c r="I508" s="71" t="s">
        <v>3057</v>
      </c>
      <c r="J508" s="1" t="str">
        <f t="shared" si="37"/>
        <v>魅灵魂片</v>
      </c>
      <c r="K508" s="72">
        <v>3</v>
      </c>
    </row>
    <row r="509" spans="5:11" x14ac:dyDescent="0.2">
      <c r="E509" s="1" t="str">
        <f t="shared" si="36"/>
        <v>通用3</v>
      </c>
      <c r="F509" s="71" t="s">
        <v>2812</v>
      </c>
      <c r="G509" s="71" t="s">
        <v>2839</v>
      </c>
      <c r="H509" s="72" t="s">
        <v>2977</v>
      </c>
      <c r="I509" s="71" t="s">
        <v>3057</v>
      </c>
      <c r="J509" s="1" t="str">
        <f t="shared" si="37"/>
        <v>天使魂片</v>
      </c>
      <c r="K509" s="72">
        <v>3</v>
      </c>
    </row>
    <row r="510" spans="5:11" x14ac:dyDescent="0.2">
      <c r="E510" s="1" t="str">
        <f t="shared" si="36"/>
        <v>通用3</v>
      </c>
      <c r="F510" s="71" t="s">
        <v>2813</v>
      </c>
      <c r="G510" s="71" t="s">
        <v>2840</v>
      </c>
      <c r="H510" s="72" t="s">
        <v>2974</v>
      </c>
      <c r="I510" s="71" t="s">
        <v>3057</v>
      </c>
      <c r="J510" s="1" t="str">
        <f t="shared" si="37"/>
        <v>睡魔魂片</v>
      </c>
      <c r="K510" s="72">
        <v>3</v>
      </c>
    </row>
    <row r="511" spans="5:11" x14ac:dyDescent="0.2">
      <c r="E511" s="1" t="str">
        <f t="shared" si="36"/>
        <v>通用3</v>
      </c>
      <c r="F511" s="71" t="s">
        <v>2814</v>
      </c>
      <c r="G511" s="71" t="s">
        <v>2841</v>
      </c>
      <c r="H511" s="72" t="s">
        <v>2974</v>
      </c>
      <c r="I511" s="71" t="s">
        <v>3057</v>
      </c>
      <c r="J511" s="1" t="str">
        <f t="shared" si="37"/>
        <v>恶魔魂片</v>
      </c>
      <c r="K511" s="72">
        <v>3</v>
      </c>
    </row>
    <row r="512" spans="5:11" x14ac:dyDescent="0.2">
      <c r="E512" s="1" t="str">
        <f t="shared" si="36"/>
        <v>通用4</v>
      </c>
      <c r="F512" s="71" t="s">
        <v>2815</v>
      </c>
      <c r="G512" s="71" t="s">
        <v>2842</v>
      </c>
      <c r="H512" s="72" t="s">
        <v>2976</v>
      </c>
      <c r="I512" s="71" t="s">
        <v>3057</v>
      </c>
      <c r="J512" s="1" t="str">
        <f t="shared" si="37"/>
        <v>万能魂片</v>
      </c>
      <c r="K512" s="72">
        <v>4</v>
      </c>
    </row>
    <row r="513" spans="5:11" x14ac:dyDescent="0.2">
      <c r="E513" s="1" t="str">
        <f t="shared" si="36"/>
        <v>通用1</v>
      </c>
      <c r="F513" s="71" t="s">
        <v>2816</v>
      </c>
      <c r="G513" s="71" t="s">
        <v>2843</v>
      </c>
      <c r="H513" s="72" t="s">
        <v>1741</v>
      </c>
      <c r="I513" s="71" t="s">
        <v>3057</v>
      </c>
      <c r="J513" s="1" t="str">
        <f t="shared" si="37"/>
        <v>女战士的秘药</v>
      </c>
      <c r="K513" s="72">
        <v>1</v>
      </c>
    </row>
    <row r="514" spans="5:11" x14ac:dyDescent="0.2">
      <c r="E514" s="1" t="str">
        <f t="shared" si="36"/>
        <v>通用2</v>
      </c>
      <c r="F514" s="71" t="s">
        <v>2844</v>
      </c>
      <c r="G514" s="71" t="s">
        <v>2843</v>
      </c>
      <c r="H514" s="72" t="s">
        <v>1742</v>
      </c>
      <c r="I514" s="71" t="s">
        <v>3057</v>
      </c>
      <c r="J514" s="1" t="str">
        <f t="shared" si="37"/>
        <v>强力的秘药</v>
      </c>
      <c r="K514" s="72">
        <v>2</v>
      </c>
    </row>
    <row r="515" spans="5:11" x14ac:dyDescent="0.2">
      <c r="E515" s="1" t="str">
        <f t="shared" si="36"/>
        <v>通用3</v>
      </c>
      <c r="F515" s="71" t="s">
        <v>2846</v>
      </c>
      <c r="G515" s="71" t="s">
        <v>2843</v>
      </c>
      <c r="H515" s="72" t="s">
        <v>1743</v>
      </c>
      <c r="I515" s="71" t="s">
        <v>3057</v>
      </c>
      <c r="J515" s="1" t="str">
        <f t="shared" si="37"/>
        <v>终极秘药</v>
      </c>
      <c r="K515" s="72">
        <v>3</v>
      </c>
    </row>
    <row r="516" spans="5:11" x14ac:dyDescent="0.2">
      <c r="E516" s="1" t="str">
        <f t="shared" si="36"/>
        <v>通用2</v>
      </c>
      <c r="F516" s="71" t="s">
        <v>2817</v>
      </c>
      <c r="G516" s="71" t="s">
        <v>2847</v>
      </c>
      <c r="H516" s="72" t="s">
        <v>1739</v>
      </c>
      <c r="I516" s="71" t="s">
        <v>3057</v>
      </c>
      <c r="J516" s="1" t="str">
        <f t="shared" si="37"/>
        <v>女战士的甘蜜</v>
      </c>
      <c r="K516" s="72">
        <v>2</v>
      </c>
    </row>
    <row r="517" spans="5:11" x14ac:dyDescent="0.2">
      <c r="E517" s="1" t="str">
        <f t="shared" si="36"/>
        <v>通用2</v>
      </c>
      <c r="F517" s="71" t="s">
        <v>2818</v>
      </c>
      <c r="G517" s="71" t="s">
        <v>2848</v>
      </c>
      <c r="H517" s="72" t="s">
        <v>2979</v>
      </c>
      <c r="I517" s="71" t="s">
        <v>3057</v>
      </c>
      <c r="J517" s="1" t="str">
        <f t="shared" si="37"/>
        <v>水晶眼泪</v>
      </c>
      <c r="K517" s="72">
        <v>2</v>
      </c>
    </row>
    <row r="518" spans="5:11" x14ac:dyDescent="0.2">
      <c r="E518" s="1" t="str">
        <f t="shared" si="36"/>
        <v>通用2</v>
      </c>
      <c r="F518" s="71" t="s">
        <v>2851</v>
      </c>
      <c r="G518" s="71" t="s">
        <v>2850</v>
      </c>
      <c r="H518" s="72" t="s">
        <v>2980</v>
      </c>
      <c r="I518" s="71" t="s">
        <v>3057</v>
      </c>
      <c r="J518" s="1" t="str">
        <f t="shared" si="37"/>
        <v>蓝缌片</v>
      </c>
      <c r="K518" s="72">
        <v>2</v>
      </c>
    </row>
    <row r="519" spans="5:11" x14ac:dyDescent="0.2">
      <c r="E519" s="1" t="str">
        <f t="shared" si="36"/>
        <v>通用2</v>
      </c>
      <c r="F519" s="71" t="s">
        <v>2852</v>
      </c>
      <c r="G519" s="71" t="s">
        <v>2855</v>
      </c>
      <c r="H519" s="72" t="s">
        <v>1775</v>
      </c>
      <c r="I519" s="71" t="s">
        <v>3057</v>
      </c>
      <c r="J519" s="1" t="str">
        <f t="shared" si="37"/>
        <v>沙盘缌片</v>
      </c>
      <c r="K519" s="72">
        <v>2</v>
      </c>
    </row>
    <row r="520" spans="5:11" x14ac:dyDescent="0.2">
      <c r="E520" s="1" t="str">
        <f t="shared" si="36"/>
        <v>通用2</v>
      </c>
      <c r="F520" s="71" t="s">
        <v>2853</v>
      </c>
      <c r="G520" s="71" t="s">
        <v>2856</v>
      </c>
      <c r="H520" s="72" t="s">
        <v>2981</v>
      </c>
      <c r="I520" s="71" t="s">
        <v>3057</v>
      </c>
      <c r="J520" s="1" t="str">
        <f t="shared" si="37"/>
        <v>火之缌片</v>
      </c>
      <c r="K520" s="72">
        <v>2</v>
      </c>
    </row>
    <row r="521" spans="5:11" x14ac:dyDescent="0.2">
      <c r="E521" s="1" t="str">
        <f t="shared" si="36"/>
        <v>通用2</v>
      </c>
      <c r="F521" s="71" t="s">
        <v>2854</v>
      </c>
      <c r="G521" s="71" t="s">
        <v>2857</v>
      </c>
      <c r="H521" s="72" t="s">
        <v>2982</v>
      </c>
      <c r="I521" s="71" t="s">
        <v>3057</v>
      </c>
      <c r="J521" s="1" t="str">
        <f t="shared" si="37"/>
        <v>风之缌片</v>
      </c>
      <c r="K521" s="72">
        <v>2</v>
      </c>
    </row>
    <row r="522" spans="5:11" x14ac:dyDescent="0.2">
      <c r="E522" s="1" t="str">
        <f t="shared" si="36"/>
        <v>通用3</v>
      </c>
      <c r="F522" s="71" t="s">
        <v>2819</v>
      </c>
      <c r="G522" s="71" t="s">
        <v>2858</v>
      </c>
      <c r="H522" s="72" t="s">
        <v>2983</v>
      </c>
      <c r="I522" s="71" t="s">
        <v>3057</v>
      </c>
      <c r="J522" s="1" t="str">
        <f t="shared" si="37"/>
        <v>赤色的水晶</v>
      </c>
      <c r="K522" s="72">
        <v>3</v>
      </c>
    </row>
    <row r="523" spans="5:11" x14ac:dyDescent="0.2">
      <c r="E523" s="1" t="str">
        <f t="shared" si="36"/>
        <v>通用3</v>
      </c>
      <c r="F523" s="71" t="s">
        <v>2820</v>
      </c>
      <c r="G523" s="71" t="s">
        <v>2859</v>
      </c>
      <c r="H523" s="72" t="s">
        <v>2984</v>
      </c>
      <c r="I523" s="71" t="s">
        <v>3057</v>
      </c>
      <c r="J523" s="1" t="str">
        <f t="shared" si="37"/>
        <v>青色的水晶</v>
      </c>
      <c r="K523" s="72">
        <v>3</v>
      </c>
    </row>
    <row r="524" spans="5:11" x14ac:dyDescent="0.2">
      <c r="E524" s="1" t="str">
        <f t="shared" si="36"/>
        <v>通用3</v>
      </c>
      <c r="F524" s="71" t="s">
        <v>2821</v>
      </c>
      <c r="G524" s="71" t="s">
        <v>2860</v>
      </c>
      <c r="H524" s="72" t="s">
        <v>2985</v>
      </c>
      <c r="I524" s="71" t="s">
        <v>3057</v>
      </c>
      <c r="J524" s="1" t="str">
        <f t="shared" si="37"/>
        <v>黄色的水晶</v>
      </c>
      <c r="K524" s="72">
        <v>3</v>
      </c>
    </row>
    <row r="525" spans="5:11" x14ac:dyDescent="0.2">
      <c r="E525" s="1" t="str">
        <f t="shared" si="36"/>
        <v>通用3</v>
      </c>
      <c r="F525" s="71" t="s">
        <v>2822</v>
      </c>
      <c r="G525" s="71" t="s">
        <v>2861</v>
      </c>
      <c r="H525" s="72" t="s">
        <v>2986</v>
      </c>
      <c r="I525" s="71" t="s">
        <v>3057</v>
      </c>
      <c r="J525" s="1" t="str">
        <f t="shared" si="37"/>
        <v>紫色的水晶</v>
      </c>
      <c r="K525" s="72">
        <v>3</v>
      </c>
    </row>
    <row r="526" spans="5:11" x14ac:dyDescent="0.2">
      <c r="E526" s="1" t="str">
        <f t="shared" si="36"/>
        <v>通用4</v>
      </c>
      <c r="F526" s="71" t="s">
        <v>2823</v>
      </c>
      <c r="G526" s="71" t="s">
        <v>2862</v>
      </c>
      <c r="H526" s="72" t="s">
        <v>2987</v>
      </c>
      <c r="I526" s="71" t="s">
        <v>3057</v>
      </c>
      <c r="J526" s="1" t="str">
        <f t="shared" si="37"/>
        <v>精灵女王的神珠</v>
      </c>
      <c r="K526" s="72">
        <v>4</v>
      </c>
    </row>
    <row r="527" spans="5:11" x14ac:dyDescent="0.2">
      <c r="E527" s="1" t="str">
        <f t="shared" si="36"/>
        <v>通用4</v>
      </c>
      <c r="F527" s="71" t="s">
        <v>2824</v>
      </c>
      <c r="G527" s="71" t="s">
        <v>2863</v>
      </c>
      <c r="H527" s="72" t="s">
        <v>2988</v>
      </c>
      <c r="I527" s="71" t="s">
        <v>3057</v>
      </c>
      <c r="J527" s="1" t="str">
        <f t="shared" si="37"/>
        <v>天使的神珠</v>
      </c>
      <c r="K527" s="72">
        <v>4</v>
      </c>
    </row>
    <row r="528" spans="5:11" x14ac:dyDescent="0.2">
      <c r="E528" s="1" t="str">
        <f t="shared" si="36"/>
        <v>通用4</v>
      </c>
      <c r="F528" s="71" t="s">
        <v>2825</v>
      </c>
      <c r="G528" s="71" t="s">
        <v>2864</v>
      </c>
      <c r="H528" s="72" t="s">
        <v>2989</v>
      </c>
      <c r="I528" s="71" t="s">
        <v>3057</v>
      </c>
      <c r="J528" s="1" t="str">
        <f t="shared" si="37"/>
        <v>歪魔的神珠</v>
      </c>
      <c r="K528" s="72">
        <v>4</v>
      </c>
    </row>
    <row r="529" spans="5:11" x14ac:dyDescent="0.2">
      <c r="E529" s="1" t="str">
        <f t="shared" si="36"/>
        <v>通用4</v>
      </c>
      <c r="F529" s="71" t="s">
        <v>2826</v>
      </c>
      <c r="G529" s="71" t="s">
        <v>2865</v>
      </c>
      <c r="H529" s="72" t="s">
        <v>2990</v>
      </c>
      <c r="I529" s="71" t="s">
        <v>3057</v>
      </c>
      <c r="J529" s="1" t="str">
        <f t="shared" si="37"/>
        <v>魔神的神珠</v>
      </c>
      <c r="K529" s="72">
        <v>4</v>
      </c>
    </row>
    <row r="530" spans="5:11" x14ac:dyDescent="0.2">
      <c r="E530" s="1" t="str">
        <f t="shared" si="36"/>
        <v>通用4</v>
      </c>
      <c r="F530" s="71" t="s">
        <v>2827</v>
      </c>
      <c r="G530" s="71" t="s">
        <v>2866</v>
      </c>
      <c r="H530" s="72" t="s">
        <v>2991</v>
      </c>
      <c r="I530" s="71" t="s">
        <v>3057</v>
      </c>
      <c r="J530" s="1" t="str">
        <f t="shared" si="37"/>
        <v>龙魂的神珠</v>
      </c>
      <c r="K530" s="72">
        <v>4</v>
      </c>
    </row>
    <row r="531" spans="5:11" x14ac:dyDescent="0.2">
      <c r="E531" s="1" t="str">
        <f t="shared" si="36"/>
        <v>通用4</v>
      </c>
      <c r="F531" s="71" t="s">
        <v>2828</v>
      </c>
      <c r="G531" s="71" t="s">
        <v>2867</v>
      </c>
      <c r="H531" s="72" t="s">
        <v>2992</v>
      </c>
      <c r="I531" s="71" t="s">
        <v>3057</v>
      </c>
      <c r="J531" s="1" t="str">
        <f t="shared" si="37"/>
        <v>西方神殿的法印</v>
      </c>
      <c r="K531" s="72">
        <v>4</v>
      </c>
    </row>
    <row r="532" spans="5:11" x14ac:dyDescent="0.2">
      <c r="E532" s="1" t="str">
        <f t="shared" si="36"/>
        <v>通用2</v>
      </c>
      <c r="F532" s="71" t="s">
        <v>2829</v>
      </c>
      <c r="G532" s="71" t="s">
        <v>3096</v>
      </c>
      <c r="H532" s="72" t="s">
        <v>2993</v>
      </c>
      <c r="I532" s="71" t="s">
        <v>3057</v>
      </c>
      <c r="J532" s="1" t="str">
        <f t="shared" si="37"/>
        <v>白石粉</v>
      </c>
      <c r="K532" s="72">
        <v>2</v>
      </c>
    </row>
    <row r="533" spans="5:11" x14ac:dyDescent="0.2">
      <c r="E533" s="1" t="str">
        <f t="shared" si="36"/>
        <v>通用3</v>
      </c>
      <c r="F533" s="71" t="s">
        <v>2830</v>
      </c>
      <c r="G533" s="71" t="s">
        <v>2868</v>
      </c>
      <c r="H533" s="72" t="s">
        <v>2994</v>
      </c>
      <c r="I533" s="71" t="s">
        <v>3057</v>
      </c>
      <c r="J533" s="1" t="str">
        <f t="shared" si="37"/>
        <v>超级方便面</v>
      </c>
      <c r="K533" s="72">
        <v>3</v>
      </c>
    </row>
    <row r="534" spans="5:11" x14ac:dyDescent="0.2">
      <c r="E534" s="1" t="str">
        <f t="shared" si="36"/>
        <v>通用1</v>
      </c>
      <c r="F534" s="71" t="s">
        <v>2831</v>
      </c>
      <c r="G534" s="71" t="s">
        <v>2869</v>
      </c>
      <c r="H534" s="72" t="s">
        <v>2996</v>
      </c>
      <c r="I534" s="71" t="s">
        <v>3057</v>
      </c>
      <c r="J534" s="1" t="str">
        <f t="shared" si="37"/>
        <v>干燥的草药</v>
      </c>
      <c r="K534" s="72">
        <v>1</v>
      </c>
    </row>
    <row r="535" spans="5:11" x14ac:dyDescent="0.2">
      <c r="E535" s="1" t="str">
        <f t="shared" si="36"/>
        <v>通用4</v>
      </c>
      <c r="F535" s="71" t="s">
        <v>2832</v>
      </c>
      <c r="G535" s="71" t="s">
        <v>2870</v>
      </c>
      <c r="H535" s="72" t="s">
        <v>2995</v>
      </c>
      <c r="I535" s="71" t="s">
        <v>3057</v>
      </c>
      <c r="J535" s="1" t="str">
        <f t="shared" si="37"/>
        <v>金色的棒子</v>
      </c>
      <c r="K535" s="72">
        <v>4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1:Q165"/>
  <sheetViews>
    <sheetView workbookViewId="0">
      <selection activeCell="H13" sqref="H13"/>
    </sheetView>
  </sheetViews>
  <sheetFormatPr defaultRowHeight="12.75" x14ac:dyDescent="0.2"/>
  <cols>
    <col min="1" max="11" width="9" style="1"/>
    <col min="12" max="12" width="16" style="1" customWidth="1"/>
    <col min="13" max="13" width="13" style="1" customWidth="1"/>
    <col min="14" max="14" width="13.75" style="1" customWidth="1"/>
    <col min="15" max="17" width="9" style="1"/>
    <col min="18" max="18" width="17.5" style="1" customWidth="1"/>
    <col min="19" max="16384" width="9" style="1"/>
  </cols>
  <sheetData>
    <row r="1" spans="2:16" x14ac:dyDescent="0.2">
      <c r="B1" s="1">
        <f>3*4</f>
        <v>12</v>
      </c>
    </row>
    <row r="2" spans="2:16" x14ac:dyDescent="0.2">
      <c r="B2" s="1" t="s">
        <v>2134</v>
      </c>
      <c r="C2" s="37" t="s">
        <v>2135</v>
      </c>
      <c r="D2" s="37" t="s">
        <v>2142</v>
      </c>
      <c r="E2" s="1" t="s">
        <v>2143</v>
      </c>
      <c r="F2" s="37" t="s">
        <v>2144</v>
      </c>
      <c r="G2" s="37" t="s">
        <v>3347</v>
      </c>
      <c r="H2" s="37" t="s">
        <v>3348</v>
      </c>
      <c r="I2" s="37" t="s">
        <v>3557</v>
      </c>
      <c r="K2" s="37" t="s">
        <v>3083</v>
      </c>
    </row>
    <row r="3" spans="2:16" x14ac:dyDescent="0.2">
      <c r="B3" s="1">
        <v>1</v>
      </c>
      <c r="C3" s="1">
        <v>1</v>
      </c>
      <c r="D3" s="15">
        <f ca="1">VLOOKUP(G3,产出!B$3:O$101,11,FALSE)*H3</f>
        <v>1434</v>
      </c>
      <c r="E3" s="1">
        <v>50009</v>
      </c>
      <c r="F3" s="1">
        <f t="shared" ref="F3:F12" ca="1" si="0">INT(D3/(VLOOKUP(E3,ttyy1,10,FALSE)*10)/20)</f>
        <v>4</v>
      </c>
      <c r="G3" s="1">
        <v>1</v>
      </c>
      <c r="H3" s="1">
        <f>ROUND(B3^2,0)</f>
        <v>1</v>
      </c>
    </row>
    <row r="4" spans="2:16" x14ac:dyDescent="0.2">
      <c r="B4" s="1">
        <v>2</v>
      </c>
      <c r="C4" s="1">
        <v>1</v>
      </c>
      <c r="D4" s="15">
        <f ca="1">VLOOKUP(G4,产出!B$3:O$101,11,FALSE)*H4</f>
        <v>4344</v>
      </c>
      <c r="E4" s="1">
        <v>50009</v>
      </c>
      <c r="F4" s="1">
        <f t="shared" ca="1" si="0"/>
        <v>14</v>
      </c>
      <c r="G4" s="1">
        <f>G3+5</f>
        <v>6</v>
      </c>
      <c r="H4" s="1">
        <f t="shared" ref="H4:H22" si="1">ROUND(B4^1.8,0)</f>
        <v>3</v>
      </c>
      <c r="M4" s="37"/>
      <c r="O4" s="1">
        <f>10000*(1-0.1)^10</f>
        <v>3486.7844010000017</v>
      </c>
    </row>
    <row r="5" spans="2:16" x14ac:dyDescent="0.2">
      <c r="B5" s="1">
        <v>3</v>
      </c>
      <c r="C5" s="1">
        <f>C3+1</f>
        <v>2</v>
      </c>
      <c r="D5" s="15">
        <f ca="1">VLOOKUP(G5,产出!B$3:O$101,11,FALSE)*H5</f>
        <v>12999</v>
      </c>
      <c r="E5" s="1">
        <v>50009</v>
      </c>
      <c r="F5" s="1">
        <f t="shared" ca="1" si="0"/>
        <v>43</v>
      </c>
      <c r="G5" s="1">
        <f t="shared" ref="G5:G22" si="2">G4+5</f>
        <v>11</v>
      </c>
      <c r="H5" s="1">
        <f t="shared" si="1"/>
        <v>7</v>
      </c>
      <c r="M5" s="136"/>
    </row>
    <row r="6" spans="2:16" x14ac:dyDescent="0.2">
      <c r="B6" s="1">
        <v>4</v>
      </c>
      <c r="C6" s="1">
        <f t="shared" ref="C6:C22" si="3">C4+1</f>
        <v>2</v>
      </c>
      <c r="D6" s="15">
        <f ca="1">VLOOKUP(G6,产出!B$3:O$101,11,FALSE)*H6</f>
        <v>26280</v>
      </c>
      <c r="E6" s="1">
        <v>50009</v>
      </c>
      <c r="F6" s="1">
        <f t="shared" ca="1" si="0"/>
        <v>87</v>
      </c>
      <c r="G6" s="1">
        <f t="shared" si="2"/>
        <v>16</v>
      </c>
      <c r="H6" s="1">
        <f t="shared" si="1"/>
        <v>12</v>
      </c>
      <c r="M6" s="136"/>
    </row>
    <row r="7" spans="2:16" x14ac:dyDescent="0.2">
      <c r="B7" s="1">
        <v>5</v>
      </c>
      <c r="C7" s="1">
        <f t="shared" si="3"/>
        <v>3</v>
      </c>
      <c r="D7" s="15">
        <f ca="1">VLOOKUP(G7,产出!B$3:O$101,11,FALSE)*H7</f>
        <v>37656</v>
      </c>
      <c r="E7" s="1">
        <v>50009</v>
      </c>
      <c r="F7" s="1">
        <f t="shared" ca="1" si="0"/>
        <v>125</v>
      </c>
      <c r="G7" s="1">
        <f t="shared" si="2"/>
        <v>21</v>
      </c>
      <c r="H7" s="1">
        <f t="shared" si="1"/>
        <v>18</v>
      </c>
      <c r="M7" s="136"/>
    </row>
    <row r="8" spans="2:16" x14ac:dyDescent="0.2">
      <c r="B8" s="1">
        <v>6</v>
      </c>
      <c r="C8" s="1">
        <f t="shared" si="3"/>
        <v>3</v>
      </c>
      <c r="D8" s="15">
        <f ca="1">VLOOKUP(G8,产出!B$3:O$101,11,FALSE)*H8</f>
        <v>73250</v>
      </c>
      <c r="E8" s="1">
        <f>E3+1</f>
        <v>50010</v>
      </c>
      <c r="F8" s="1">
        <f t="shared" ca="1" si="0"/>
        <v>61</v>
      </c>
      <c r="G8" s="1">
        <f t="shared" si="2"/>
        <v>26</v>
      </c>
      <c r="H8" s="1">
        <f t="shared" si="1"/>
        <v>25</v>
      </c>
      <c r="M8" s="136"/>
    </row>
    <row r="9" spans="2:16" x14ac:dyDescent="0.2">
      <c r="B9" s="1">
        <v>7</v>
      </c>
      <c r="C9" s="1">
        <f t="shared" si="3"/>
        <v>4</v>
      </c>
      <c r="D9" s="15">
        <f ca="1">VLOOKUP(G9,产出!B$3:O$101,11,FALSE)*H9</f>
        <v>99660</v>
      </c>
      <c r="E9" s="1">
        <f t="shared" ref="E9:E22" si="4">E4+1</f>
        <v>50010</v>
      </c>
      <c r="F9" s="1">
        <f t="shared" ca="1" si="0"/>
        <v>83</v>
      </c>
      <c r="G9" s="1">
        <f t="shared" si="2"/>
        <v>31</v>
      </c>
      <c r="H9" s="1">
        <f t="shared" si="1"/>
        <v>33</v>
      </c>
      <c r="M9" s="136"/>
    </row>
    <row r="10" spans="2:16" x14ac:dyDescent="0.2">
      <c r="B10" s="1">
        <v>8</v>
      </c>
      <c r="C10" s="1">
        <f t="shared" si="3"/>
        <v>4</v>
      </c>
      <c r="D10" s="15">
        <f ca="1">VLOOKUP(G10,产出!B$3:O$101,11,FALSE)*H10</f>
        <v>157248</v>
      </c>
      <c r="E10" s="1">
        <f t="shared" si="4"/>
        <v>50010</v>
      </c>
      <c r="F10" s="1">
        <f t="shared" ca="1" si="0"/>
        <v>131</v>
      </c>
      <c r="G10" s="1">
        <f t="shared" si="2"/>
        <v>36</v>
      </c>
      <c r="H10" s="1">
        <f t="shared" si="1"/>
        <v>42</v>
      </c>
      <c r="L10" s="72"/>
      <c r="M10" s="71"/>
      <c r="N10" s="72" t="s">
        <v>3097</v>
      </c>
      <c r="O10" s="72" t="s">
        <v>3098</v>
      </c>
      <c r="P10" s="72" t="s">
        <v>3099</v>
      </c>
    </row>
    <row r="11" spans="2:16" x14ac:dyDescent="0.2">
      <c r="B11" s="1">
        <v>9</v>
      </c>
      <c r="C11" s="1">
        <f t="shared" si="3"/>
        <v>5</v>
      </c>
      <c r="D11" s="15">
        <f ca="1">VLOOKUP(G11,产出!B$3:O$101,11,FALSE)*H11</f>
        <v>190268</v>
      </c>
      <c r="E11" s="1">
        <f t="shared" si="4"/>
        <v>50010</v>
      </c>
      <c r="F11" s="1">
        <f t="shared" ca="1" si="0"/>
        <v>158</v>
      </c>
      <c r="G11" s="1">
        <f t="shared" si="2"/>
        <v>41</v>
      </c>
      <c r="H11" s="1">
        <f t="shared" si="1"/>
        <v>52</v>
      </c>
      <c r="L11" s="72">
        <v>1</v>
      </c>
      <c r="M11" s="71" t="s">
        <v>3492</v>
      </c>
      <c r="N11" s="127">
        <v>0.1</v>
      </c>
      <c r="O11" s="127">
        <v>0.2</v>
      </c>
      <c r="P11" s="127">
        <v>0.3</v>
      </c>
    </row>
    <row r="12" spans="2:16" x14ac:dyDescent="0.2">
      <c r="B12" s="1">
        <v>10</v>
      </c>
      <c r="C12" s="1">
        <f t="shared" si="3"/>
        <v>5</v>
      </c>
      <c r="D12" s="15">
        <f ca="1">VLOOKUP(G12,产出!B$3:O$101,11,FALSE)*H12</f>
        <v>175203</v>
      </c>
      <c r="E12" s="1">
        <f t="shared" si="4"/>
        <v>50010</v>
      </c>
      <c r="F12" s="1">
        <f t="shared" ca="1" si="0"/>
        <v>146</v>
      </c>
      <c r="G12" s="1">
        <f t="shared" si="2"/>
        <v>46</v>
      </c>
      <c r="H12" s="1">
        <f t="shared" si="1"/>
        <v>63</v>
      </c>
      <c r="L12" s="72">
        <v>2</v>
      </c>
      <c r="M12" s="71" t="s">
        <v>3493</v>
      </c>
      <c r="N12" s="127">
        <v>0.1</v>
      </c>
      <c r="O12" s="127">
        <v>0.2</v>
      </c>
      <c r="P12" s="127">
        <v>0.3</v>
      </c>
    </row>
    <row r="13" spans="2:16" x14ac:dyDescent="0.2">
      <c r="B13" s="1">
        <v>11</v>
      </c>
      <c r="C13" s="1">
        <f t="shared" si="3"/>
        <v>6</v>
      </c>
      <c r="D13" s="15">
        <f ca="1">VLOOKUP(G13,产出!B$3:O$101,11,FALSE)*H13</f>
        <v>250275</v>
      </c>
      <c r="E13" s="1">
        <f t="shared" si="4"/>
        <v>50011</v>
      </c>
      <c r="F13" s="160" t="s">
        <v>3558</v>
      </c>
      <c r="G13" s="1">
        <f t="shared" si="2"/>
        <v>51</v>
      </c>
      <c r="H13" s="1">
        <f t="shared" si="1"/>
        <v>75</v>
      </c>
      <c r="L13" s="72">
        <v>3</v>
      </c>
      <c r="M13" s="71" t="s">
        <v>3494</v>
      </c>
      <c r="N13" s="127">
        <v>0.1</v>
      </c>
      <c r="O13" s="127">
        <v>0.2</v>
      </c>
      <c r="P13" s="127">
        <v>0.3</v>
      </c>
    </row>
    <row r="14" spans="2:16" x14ac:dyDescent="0.2">
      <c r="B14" s="1">
        <v>12</v>
      </c>
      <c r="C14" s="1">
        <f t="shared" si="3"/>
        <v>6</v>
      </c>
      <c r="D14" s="15">
        <f ca="1">VLOOKUP(G14,产出!B$3:O$101,11,FALSE)*H14</f>
        <v>277640</v>
      </c>
      <c r="E14" s="1">
        <f t="shared" si="4"/>
        <v>50011</v>
      </c>
      <c r="F14" s="1">
        <f t="shared" ref="F14:F22" ca="1" si="5">INT(D14/(VLOOKUP(E14,ttyy1,10,FALSE)*10)/20)</f>
        <v>102</v>
      </c>
      <c r="G14" s="1">
        <f t="shared" si="2"/>
        <v>56</v>
      </c>
      <c r="H14" s="1">
        <f t="shared" si="1"/>
        <v>88</v>
      </c>
      <c r="L14" s="72">
        <v>4</v>
      </c>
      <c r="M14" s="71" t="s">
        <v>3496</v>
      </c>
      <c r="N14" s="127">
        <v>0.1</v>
      </c>
      <c r="O14" s="127">
        <v>0.2</v>
      </c>
      <c r="P14" s="127">
        <v>0.3</v>
      </c>
    </row>
    <row r="15" spans="2:16" x14ac:dyDescent="0.2">
      <c r="B15" s="1">
        <v>13</v>
      </c>
      <c r="C15" s="1">
        <f t="shared" si="3"/>
        <v>7</v>
      </c>
      <c r="D15" s="15">
        <f ca="1">VLOOKUP(G15,产出!B$3:O$101,11,FALSE)*H15</f>
        <v>332593</v>
      </c>
      <c r="E15" s="1">
        <f t="shared" si="4"/>
        <v>50011</v>
      </c>
      <c r="F15" s="1">
        <f t="shared" ca="1" si="5"/>
        <v>123</v>
      </c>
      <c r="G15" s="1">
        <f t="shared" si="2"/>
        <v>61</v>
      </c>
      <c r="H15" s="1">
        <f t="shared" si="1"/>
        <v>101</v>
      </c>
      <c r="L15" s="72">
        <v>5</v>
      </c>
      <c r="M15" s="71" t="s">
        <v>3100</v>
      </c>
      <c r="N15" s="121">
        <v>0.01</v>
      </c>
      <c r="O15" s="121">
        <v>0.03</v>
      </c>
      <c r="P15" s="121">
        <v>0.05</v>
      </c>
    </row>
    <row r="16" spans="2:16" x14ac:dyDescent="0.2">
      <c r="B16" s="1">
        <v>14</v>
      </c>
      <c r="C16" s="1">
        <f t="shared" si="3"/>
        <v>7</v>
      </c>
      <c r="D16" s="15">
        <f ca="1">VLOOKUP(G16,产出!B$3:O$101,11,FALSE)*H16</f>
        <v>401708</v>
      </c>
      <c r="E16" s="1">
        <f t="shared" si="4"/>
        <v>50011</v>
      </c>
      <c r="F16" s="1">
        <f t="shared" ca="1" si="5"/>
        <v>148</v>
      </c>
      <c r="G16" s="1">
        <f t="shared" si="2"/>
        <v>66</v>
      </c>
      <c r="H16" s="1">
        <f t="shared" si="1"/>
        <v>116</v>
      </c>
      <c r="L16" s="72">
        <v>6</v>
      </c>
      <c r="M16" s="71" t="s">
        <v>3101</v>
      </c>
      <c r="N16" s="121">
        <v>0.01</v>
      </c>
      <c r="O16" s="121">
        <v>0.03</v>
      </c>
      <c r="P16" s="121">
        <v>0.05</v>
      </c>
    </row>
    <row r="17" spans="2:17" x14ac:dyDescent="0.2">
      <c r="B17" s="1">
        <v>15</v>
      </c>
      <c r="C17" s="1">
        <f t="shared" si="3"/>
        <v>8</v>
      </c>
      <c r="D17" s="15">
        <f ca="1">VLOOKUP(G17,产出!B$3:O$101,11,FALSE)*H17</f>
        <v>479198</v>
      </c>
      <c r="E17" s="1">
        <f t="shared" si="4"/>
        <v>50011</v>
      </c>
      <c r="F17" s="1">
        <f t="shared" ca="1" si="5"/>
        <v>177</v>
      </c>
      <c r="G17" s="1">
        <f t="shared" si="2"/>
        <v>71</v>
      </c>
      <c r="H17" s="1">
        <f t="shared" si="1"/>
        <v>131</v>
      </c>
      <c r="L17" s="72">
        <v>7</v>
      </c>
      <c r="M17" s="71" t="s">
        <v>3102</v>
      </c>
      <c r="N17" s="121">
        <v>0.01</v>
      </c>
      <c r="O17" s="121">
        <v>0.03</v>
      </c>
      <c r="P17" s="121">
        <v>0.05</v>
      </c>
    </row>
    <row r="18" spans="2:17" x14ac:dyDescent="0.2">
      <c r="B18" s="1">
        <v>16</v>
      </c>
      <c r="C18" s="1">
        <f t="shared" si="3"/>
        <v>8</v>
      </c>
      <c r="D18" s="15">
        <f ca="1">VLOOKUP(G18,产出!B$3:O$101,11,FALSE)*H18</f>
        <v>580209</v>
      </c>
      <c r="E18" s="1">
        <f t="shared" si="4"/>
        <v>50012</v>
      </c>
      <c r="F18" s="1">
        <f t="shared" ca="1" si="5"/>
        <v>120</v>
      </c>
      <c r="G18" s="1">
        <f t="shared" si="2"/>
        <v>76</v>
      </c>
      <c r="H18" s="1">
        <f t="shared" si="1"/>
        <v>147</v>
      </c>
      <c r="L18" s="72">
        <v>8</v>
      </c>
      <c r="M18" s="71" t="s">
        <v>3103</v>
      </c>
      <c r="N18" s="121">
        <v>0.01</v>
      </c>
      <c r="O18" s="121">
        <v>0.03</v>
      </c>
      <c r="P18" s="121">
        <v>0.05</v>
      </c>
    </row>
    <row r="19" spans="2:17" x14ac:dyDescent="0.2">
      <c r="B19" s="1">
        <v>17</v>
      </c>
      <c r="C19" s="1">
        <f t="shared" si="3"/>
        <v>9</v>
      </c>
      <c r="D19" s="15">
        <f ca="1">VLOOKUP(G19,产出!B$3:O$101,11,FALSE)*H19</f>
        <v>674040</v>
      </c>
      <c r="E19" s="1">
        <f t="shared" si="4"/>
        <v>50012</v>
      </c>
      <c r="F19" s="1">
        <f t="shared" ca="1" si="5"/>
        <v>140</v>
      </c>
      <c r="G19" s="1">
        <f t="shared" si="2"/>
        <v>81</v>
      </c>
      <c r="H19" s="1">
        <f t="shared" si="1"/>
        <v>164</v>
      </c>
      <c r="L19" s="72">
        <v>9</v>
      </c>
      <c r="M19" s="71" t="s">
        <v>3104</v>
      </c>
      <c r="N19" s="121">
        <v>0.01</v>
      </c>
      <c r="O19" s="121">
        <v>0.03</v>
      </c>
      <c r="P19" s="121">
        <v>0.05</v>
      </c>
    </row>
    <row r="20" spans="2:17" x14ac:dyDescent="0.2">
      <c r="B20" s="1">
        <v>18</v>
      </c>
      <c r="C20" s="1">
        <f t="shared" si="3"/>
        <v>9</v>
      </c>
      <c r="D20" s="15">
        <f ca="1">VLOOKUP(G20,产出!B$3:O$101,11,FALSE)*H20</f>
        <v>582582</v>
      </c>
      <c r="E20" s="1">
        <f t="shared" si="4"/>
        <v>50012</v>
      </c>
      <c r="F20" s="1">
        <f t="shared" ca="1" si="5"/>
        <v>121</v>
      </c>
      <c r="G20" s="1">
        <f t="shared" si="2"/>
        <v>86</v>
      </c>
      <c r="H20" s="1">
        <f t="shared" si="1"/>
        <v>182</v>
      </c>
      <c r="L20" s="72">
        <v>10</v>
      </c>
      <c r="M20" s="71" t="s">
        <v>3105</v>
      </c>
      <c r="N20" s="121">
        <v>0.01</v>
      </c>
      <c r="O20" s="121">
        <v>0.03</v>
      </c>
      <c r="P20" s="121">
        <v>0.05</v>
      </c>
    </row>
    <row r="21" spans="2:17" x14ac:dyDescent="0.2">
      <c r="B21" s="1">
        <v>19</v>
      </c>
      <c r="C21" s="1">
        <f t="shared" si="3"/>
        <v>10</v>
      </c>
      <c r="D21" s="15">
        <f ca="1">VLOOKUP(G21,产出!B$3:O$101,11,FALSE)*H21</f>
        <v>688600</v>
      </c>
      <c r="E21" s="1">
        <f t="shared" si="4"/>
        <v>50012</v>
      </c>
      <c r="F21" s="1">
        <f t="shared" ca="1" si="5"/>
        <v>143</v>
      </c>
      <c r="G21" s="1">
        <f t="shared" si="2"/>
        <v>91</v>
      </c>
      <c r="H21" s="1">
        <f t="shared" si="1"/>
        <v>200</v>
      </c>
      <c r="L21" s="72">
        <v>11</v>
      </c>
      <c r="M21" s="71" t="s">
        <v>3106</v>
      </c>
      <c r="N21" s="121">
        <v>0.01</v>
      </c>
      <c r="O21" s="121">
        <v>0.03</v>
      </c>
      <c r="P21" s="121">
        <v>0.05</v>
      </c>
    </row>
    <row r="22" spans="2:17" x14ac:dyDescent="0.2">
      <c r="B22" s="1">
        <v>20</v>
      </c>
      <c r="C22" s="1">
        <f t="shared" si="3"/>
        <v>10</v>
      </c>
      <c r="D22" s="15">
        <f ca="1">VLOOKUP(G22,产出!B$3:O$101,11,FALSE)*H22</f>
        <v>775500</v>
      </c>
      <c r="E22" s="1">
        <f t="shared" si="4"/>
        <v>50012</v>
      </c>
      <c r="F22" s="1">
        <f t="shared" ca="1" si="5"/>
        <v>161</v>
      </c>
      <c r="G22" s="1">
        <f t="shared" si="2"/>
        <v>96</v>
      </c>
      <c r="H22" s="1">
        <f t="shared" si="1"/>
        <v>220</v>
      </c>
    </row>
    <row r="25" spans="2:17" x14ac:dyDescent="0.2">
      <c r="B25" s="37" t="s">
        <v>2136</v>
      </c>
      <c r="C25" s="37" t="s">
        <v>2135</v>
      </c>
      <c r="D25" s="37" t="s">
        <v>2142</v>
      </c>
      <c r="E25" s="1" t="s">
        <v>2143</v>
      </c>
      <c r="F25" s="1" t="s">
        <v>2144</v>
      </c>
      <c r="G25" s="37" t="s">
        <v>3347</v>
      </c>
      <c r="H25" s="37" t="s">
        <v>3348</v>
      </c>
      <c r="L25" s="72"/>
      <c r="M25" s="72"/>
      <c r="N25" s="72" t="s">
        <v>3486</v>
      </c>
      <c r="O25" s="72" t="s">
        <v>3487</v>
      </c>
      <c r="P25" s="72" t="s">
        <v>3488</v>
      </c>
    </row>
    <row r="26" spans="2:17" x14ac:dyDescent="0.2">
      <c r="B26" s="1">
        <f>B3</f>
        <v>1</v>
      </c>
      <c r="C26" s="1">
        <f>C3</f>
        <v>1</v>
      </c>
      <c r="D26" s="1">
        <f ca="1">D3</f>
        <v>1434</v>
      </c>
      <c r="E26" s="1">
        <v>50041</v>
      </c>
      <c r="F26" s="1">
        <f t="shared" ref="F26:H45" ca="1" si="6">F3</f>
        <v>4</v>
      </c>
      <c r="G26" s="1">
        <f t="shared" si="6"/>
        <v>1</v>
      </c>
      <c r="H26" s="1">
        <f t="shared" si="6"/>
        <v>1</v>
      </c>
      <c r="L26" s="72">
        <v>1</v>
      </c>
      <c r="M26" s="71" t="s">
        <v>3482</v>
      </c>
      <c r="N26" s="72">
        <v>3</v>
      </c>
      <c r="O26" s="72">
        <v>6</v>
      </c>
      <c r="P26" s="72">
        <v>9</v>
      </c>
      <c r="Q26" s="1">
        <v>50051</v>
      </c>
    </row>
    <row r="27" spans="2:17" x14ac:dyDescent="0.2">
      <c r="B27" s="1">
        <f t="shared" ref="B27:D45" si="7">B4</f>
        <v>2</v>
      </c>
      <c r="C27" s="1">
        <f t="shared" si="7"/>
        <v>1</v>
      </c>
      <c r="D27" s="1">
        <f t="shared" ca="1" si="7"/>
        <v>4344</v>
      </c>
      <c r="E27" s="1">
        <v>50041</v>
      </c>
      <c r="F27" s="1">
        <f t="shared" ca="1" si="6"/>
        <v>14</v>
      </c>
      <c r="G27" s="1">
        <f t="shared" si="6"/>
        <v>6</v>
      </c>
      <c r="H27" s="1">
        <f t="shared" si="6"/>
        <v>3</v>
      </c>
      <c r="L27" s="72">
        <v>2</v>
      </c>
      <c r="M27" s="71" t="s">
        <v>3483</v>
      </c>
      <c r="N27" s="72">
        <f>N26</f>
        <v>3</v>
      </c>
      <c r="O27" s="72">
        <f>O26</f>
        <v>6</v>
      </c>
      <c r="P27" s="72">
        <f>P26</f>
        <v>9</v>
      </c>
      <c r="Q27" s="1">
        <v>50052</v>
      </c>
    </row>
    <row r="28" spans="2:17" x14ac:dyDescent="0.2">
      <c r="B28" s="1">
        <f t="shared" si="7"/>
        <v>3</v>
      </c>
      <c r="C28" s="1">
        <f t="shared" si="7"/>
        <v>2</v>
      </c>
      <c r="D28" s="1">
        <f t="shared" ca="1" si="7"/>
        <v>12999</v>
      </c>
      <c r="E28" s="1">
        <v>50041</v>
      </c>
      <c r="F28" s="1">
        <f t="shared" ca="1" si="6"/>
        <v>43</v>
      </c>
      <c r="G28" s="1">
        <f t="shared" si="6"/>
        <v>11</v>
      </c>
      <c r="H28" s="1">
        <f t="shared" si="6"/>
        <v>7</v>
      </c>
      <c r="L28" s="72">
        <v>3</v>
      </c>
      <c r="M28" s="71" t="s">
        <v>3484</v>
      </c>
      <c r="N28" s="72">
        <v>2</v>
      </c>
      <c r="O28" s="72">
        <v>4</v>
      </c>
      <c r="P28" s="72">
        <v>6</v>
      </c>
      <c r="Q28" s="1">
        <v>50053</v>
      </c>
    </row>
    <row r="29" spans="2:17" x14ac:dyDescent="0.2">
      <c r="B29" s="1">
        <f t="shared" si="7"/>
        <v>4</v>
      </c>
      <c r="C29" s="1">
        <f t="shared" si="7"/>
        <v>2</v>
      </c>
      <c r="D29" s="1">
        <f t="shared" ca="1" si="7"/>
        <v>26280</v>
      </c>
      <c r="E29" s="1">
        <v>50041</v>
      </c>
      <c r="F29" s="1">
        <f t="shared" ca="1" si="6"/>
        <v>87</v>
      </c>
      <c r="G29" s="1">
        <f t="shared" si="6"/>
        <v>16</v>
      </c>
      <c r="H29" s="1">
        <f t="shared" si="6"/>
        <v>12</v>
      </c>
      <c r="L29" s="72">
        <v>4</v>
      </c>
      <c r="M29" s="71" t="s">
        <v>3485</v>
      </c>
      <c r="N29" s="72">
        <v>2</v>
      </c>
      <c r="O29" s="72">
        <v>4</v>
      </c>
      <c r="P29" s="72">
        <v>6</v>
      </c>
      <c r="Q29" s="1">
        <v>50054</v>
      </c>
    </row>
    <row r="30" spans="2:17" x14ac:dyDescent="0.2">
      <c r="B30" s="1">
        <f t="shared" si="7"/>
        <v>5</v>
      </c>
      <c r="C30" s="1">
        <f t="shared" si="7"/>
        <v>3</v>
      </c>
      <c r="D30" s="1">
        <f t="shared" ca="1" si="7"/>
        <v>37656</v>
      </c>
      <c r="E30" s="1">
        <v>50041</v>
      </c>
      <c r="F30" s="1">
        <f t="shared" ca="1" si="6"/>
        <v>125</v>
      </c>
      <c r="G30" s="1">
        <f t="shared" si="6"/>
        <v>21</v>
      </c>
      <c r="H30" s="1">
        <f t="shared" si="6"/>
        <v>18</v>
      </c>
    </row>
    <row r="31" spans="2:17" x14ac:dyDescent="0.2">
      <c r="B31" s="1">
        <f t="shared" si="7"/>
        <v>6</v>
      </c>
      <c r="C31" s="1">
        <f t="shared" si="7"/>
        <v>3</v>
      </c>
      <c r="D31" s="1">
        <f t="shared" ca="1" si="7"/>
        <v>73250</v>
      </c>
      <c r="E31" s="1">
        <f>E26+1</f>
        <v>50042</v>
      </c>
      <c r="F31" s="1">
        <f t="shared" ca="1" si="6"/>
        <v>61</v>
      </c>
      <c r="G31" s="1">
        <f t="shared" si="6"/>
        <v>26</v>
      </c>
      <c r="H31" s="1">
        <f t="shared" si="6"/>
        <v>25</v>
      </c>
    </row>
    <row r="32" spans="2:17" x14ac:dyDescent="0.2">
      <c r="B32" s="1">
        <f t="shared" si="7"/>
        <v>7</v>
      </c>
      <c r="C32" s="1">
        <f t="shared" si="7"/>
        <v>4</v>
      </c>
      <c r="D32" s="1">
        <f t="shared" ca="1" si="7"/>
        <v>99660</v>
      </c>
      <c r="E32" s="1">
        <f t="shared" ref="E32:E45" si="8">E27+1</f>
        <v>50042</v>
      </c>
      <c r="F32" s="1">
        <f t="shared" ca="1" si="6"/>
        <v>83</v>
      </c>
      <c r="G32" s="1">
        <f t="shared" si="6"/>
        <v>31</v>
      </c>
      <c r="H32" s="1">
        <f t="shared" si="6"/>
        <v>33</v>
      </c>
    </row>
    <row r="33" spans="2:8" x14ac:dyDescent="0.2">
      <c r="B33" s="1">
        <f t="shared" si="7"/>
        <v>8</v>
      </c>
      <c r="C33" s="1">
        <f t="shared" si="7"/>
        <v>4</v>
      </c>
      <c r="D33" s="1">
        <f t="shared" ca="1" si="7"/>
        <v>157248</v>
      </c>
      <c r="E33" s="1">
        <f t="shared" si="8"/>
        <v>50042</v>
      </c>
      <c r="F33" s="1">
        <f t="shared" ca="1" si="6"/>
        <v>131</v>
      </c>
      <c r="G33" s="1">
        <f t="shared" si="6"/>
        <v>36</v>
      </c>
      <c r="H33" s="1">
        <f t="shared" si="6"/>
        <v>42</v>
      </c>
    </row>
    <row r="34" spans="2:8" x14ac:dyDescent="0.2">
      <c r="B34" s="1">
        <f t="shared" si="7"/>
        <v>9</v>
      </c>
      <c r="C34" s="1">
        <f t="shared" si="7"/>
        <v>5</v>
      </c>
      <c r="D34" s="1">
        <f t="shared" ca="1" si="7"/>
        <v>190268</v>
      </c>
      <c r="E34" s="1">
        <f t="shared" si="8"/>
        <v>50042</v>
      </c>
      <c r="F34" s="1">
        <f t="shared" ca="1" si="6"/>
        <v>158</v>
      </c>
      <c r="G34" s="1">
        <f t="shared" si="6"/>
        <v>41</v>
      </c>
      <c r="H34" s="1">
        <f t="shared" si="6"/>
        <v>52</v>
      </c>
    </row>
    <row r="35" spans="2:8" x14ac:dyDescent="0.2">
      <c r="B35" s="1">
        <f t="shared" si="7"/>
        <v>10</v>
      </c>
      <c r="C35" s="1">
        <f t="shared" si="7"/>
        <v>5</v>
      </c>
      <c r="D35" s="1">
        <f t="shared" ca="1" si="7"/>
        <v>175203</v>
      </c>
      <c r="E35" s="1">
        <f t="shared" si="8"/>
        <v>50042</v>
      </c>
      <c r="F35" s="1">
        <f t="shared" ca="1" si="6"/>
        <v>146</v>
      </c>
      <c r="G35" s="1">
        <f t="shared" si="6"/>
        <v>46</v>
      </c>
      <c r="H35" s="1">
        <f t="shared" si="6"/>
        <v>63</v>
      </c>
    </row>
    <row r="36" spans="2:8" x14ac:dyDescent="0.2">
      <c r="B36" s="1">
        <f t="shared" si="7"/>
        <v>11</v>
      </c>
      <c r="C36" s="1">
        <f t="shared" si="7"/>
        <v>6</v>
      </c>
      <c r="D36" s="1">
        <f t="shared" ca="1" si="7"/>
        <v>250275</v>
      </c>
      <c r="E36" s="1">
        <f t="shared" si="8"/>
        <v>50043</v>
      </c>
      <c r="F36" s="1" t="str">
        <f t="shared" si="6"/>
        <v>否</v>
      </c>
      <c r="G36" s="1">
        <f t="shared" si="6"/>
        <v>51</v>
      </c>
      <c r="H36" s="1">
        <f t="shared" si="6"/>
        <v>75</v>
      </c>
    </row>
    <row r="37" spans="2:8" x14ac:dyDescent="0.2">
      <c r="B37" s="1">
        <f t="shared" si="7"/>
        <v>12</v>
      </c>
      <c r="C37" s="1">
        <f t="shared" si="7"/>
        <v>6</v>
      </c>
      <c r="D37" s="1">
        <f t="shared" ca="1" si="7"/>
        <v>277640</v>
      </c>
      <c r="E37" s="1">
        <f t="shared" si="8"/>
        <v>50043</v>
      </c>
      <c r="F37" s="1">
        <f t="shared" ca="1" si="6"/>
        <v>102</v>
      </c>
      <c r="G37" s="1">
        <f t="shared" si="6"/>
        <v>56</v>
      </c>
      <c r="H37" s="1">
        <f t="shared" si="6"/>
        <v>88</v>
      </c>
    </row>
    <row r="38" spans="2:8" x14ac:dyDescent="0.2">
      <c r="B38" s="1">
        <f t="shared" si="7"/>
        <v>13</v>
      </c>
      <c r="C38" s="1">
        <f t="shared" si="7"/>
        <v>7</v>
      </c>
      <c r="D38" s="1">
        <f t="shared" ca="1" si="7"/>
        <v>332593</v>
      </c>
      <c r="E38" s="1">
        <f t="shared" si="8"/>
        <v>50043</v>
      </c>
      <c r="F38" s="1">
        <f t="shared" ca="1" si="6"/>
        <v>123</v>
      </c>
      <c r="G38" s="1">
        <f t="shared" si="6"/>
        <v>61</v>
      </c>
      <c r="H38" s="1">
        <f t="shared" si="6"/>
        <v>101</v>
      </c>
    </row>
    <row r="39" spans="2:8" x14ac:dyDescent="0.2">
      <c r="B39" s="1">
        <f t="shared" si="7"/>
        <v>14</v>
      </c>
      <c r="C39" s="1">
        <f t="shared" si="7"/>
        <v>7</v>
      </c>
      <c r="D39" s="1">
        <f t="shared" ca="1" si="7"/>
        <v>401708</v>
      </c>
      <c r="E39" s="1">
        <f t="shared" si="8"/>
        <v>50043</v>
      </c>
      <c r="F39" s="1">
        <f t="shared" ca="1" si="6"/>
        <v>148</v>
      </c>
      <c r="G39" s="1">
        <f t="shared" si="6"/>
        <v>66</v>
      </c>
      <c r="H39" s="1">
        <f t="shared" si="6"/>
        <v>116</v>
      </c>
    </row>
    <row r="40" spans="2:8" x14ac:dyDescent="0.2">
      <c r="B40" s="1">
        <f t="shared" si="7"/>
        <v>15</v>
      </c>
      <c r="C40" s="1">
        <f t="shared" si="7"/>
        <v>8</v>
      </c>
      <c r="D40" s="1">
        <f t="shared" ca="1" si="7"/>
        <v>479198</v>
      </c>
      <c r="E40" s="1">
        <f t="shared" si="8"/>
        <v>50043</v>
      </c>
      <c r="F40" s="1">
        <f t="shared" ca="1" si="6"/>
        <v>177</v>
      </c>
      <c r="G40" s="1">
        <f t="shared" si="6"/>
        <v>71</v>
      </c>
      <c r="H40" s="1">
        <f t="shared" si="6"/>
        <v>131</v>
      </c>
    </row>
    <row r="41" spans="2:8" x14ac:dyDescent="0.2">
      <c r="B41" s="1">
        <f t="shared" si="7"/>
        <v>16</v>
      </c>
      <c r="C41" s="1">
        <f t="shared" si="7"/>
        <v>8</v>
      </c>
      <c r="D41" s="1">
        <f t="shared" ca="1" si="7"/>
        <v>580209</v>
      </c>
      <c r="E41" s="1">
        <f t="shared" si="8"/>
        <v>50044</v>
      </c>
      <c r="F41" s="1">
        <f t="shared" ca="1" si="6"/>
        <v>120</v>
      </c>
      <c r="G41" s="1">
        <f t="shared" si="6"/>
        <v>76</v>
      </c>
      <c r="H41" s="1">
        <f t="shared" si="6"/>
        <v>147</v>
      </c>
    </row>
    <row r="42" spans="2:8" x14ac:dyDescent="0.2">
      <c r="B42" s="1">
        <f t="shared" si="7"/>
        <v>17</v>
      </c>
      <c r="C42" s="1">
        <f t="shared" si="7"/>
        <v>9</v>
      </c>
      <c r="D42" s="1">
        <f t="shared" ca="1" si="7"/>
        <v>674040</v>
      </c>
      <c r="E42" s="1">
        <f t="shared" si="8"/>
        <v>50044</v>
      </c>
      <c r="F42" s="1">
        <f t="shared" ca="1" si="6"/>
        <v>140</v>
      </c>
      <c r="G42" s="1">
        <f t="shared" si="6"/>
        <v>81</v>
      </c>
      <c r="H42" s="1">
        <f t="shared" si="6"/>
        <v>164</v>
      </c>
    </row>
    <row r="43" spans="2:8" x14ac:dyDescent="0.2">
      <c r="B43" s="1">
        <f t="shared" si="7"/>
        <v>18</v>
      </c>
      <c r="C43" s="1">
        <f t="shared" si="7"/>
        <v>9</v>
      </c>
      <c r="D43" s="1">
        <f t="shared" ca="1" si="7"/>
        <v>582582</v>
      </c>
      <c r="E43" s="1">
        <f t="shared" si="8"/>
        <v>50044</v>
      </c>
      <c r="F43" s="1">
        <f t="shared" ca="1" si="6"/>
        <v>121</v>
      </c>
      <c r="G43" s="1">
        <f t="shared" si="6"/>
        <v>86</v>
      </c>
      <c r="H43" s="1">
        <f t="shared" si="6"/>
        <v>182</v>
      </c>
    </row>
    <row r="44" spans="2:8" x14ac:dyDescent="0.2">
      <c r="B44" s="1">
        <f t="shared" si="7"/>
        <v>19</v>
      </c>
      <c r="C44" s="1">
        <f t="shared" si="7"/>
        <v>10</v>
      </c>
      <c r="D44" s="1">
        <f t="shared" ca="1" si="7"/>
        <v>688600</v>
      </c>
      <c r="E44" s="1">
        <f t="shared" si="8"/>
        <v>50044</v>
      </c>
      <c r="F44" s="1">
        <f t="shared" ca="1" si="6"/>
        <v>143</v>
      </c>
      <c r="G44" s="1">
        <f t="shared" si="6"/>
        <v>91</v>
      </c>
      <c r="H44" s="1">
        <f t="shared" si="6"/>
        <v>200</v>
      </c>
    </row>
    <row r="45" spans="2:8" x14ac:dyDescent="0.2">
      <c r="B45" s="1">
        <f t="shared" si="7"/>
        <v>20</v>
      </c>
      <c r="C45" s="1">
        <f t="shared" si="7"/>
        <v>10</v>
      </c>
      <c r="D45" s="1">
        <f t="shared" ca="1" si="7"/>
        <v>775500</v>
      </c>
      <c r="E45" s="1">
        <f t="shared" si="8"/>
        <v>50044</v>
      </c>
      <c r="F45" s="1">
        <f t="shared" ca="1" si="6"/>
        <v>161</v>
      </c>
      <c r="G45" s="1">
        <f t="shared" si="6"/>
        <v>96</v>
      </c>
      <c r="H45" s="1">
        <f t="shared" si="6"/>
        <v>220</v>
      </c>
    </row>
    <row r="48" spans="2:8" x14ac:dyDescent="0.2">
      <c r="B48" s="37" t="s">
        <v>2139</v>
      </c>
      <c r="C48" s="37" t="s">
        <v>2135</v>
      </c>
      <c r="D48" s="37" t="s">
        <v>2142</v>
      </c>
      <c r="E48" s="1" t="s">
        <v>2143</v>
      </c>
      <c r="F48" s="1" t="s">
        <v>2144</v>
      </c>
      <c r="G48" s="37" t="s">
        <v>3347</v>
      </c>
      <c r="H48" s="37" t="s">
        <v>3348</v>
      </c>
    </row>
    <row r="49" spans="2:8" x14ac:dyDescent="0.2">
      <c r="B49" s="1">
        <f>B26</f>
        <v>1</v>
      </c>
      <c r="C49" s="1">
        <f>C26</f>
        <v>1</v>
      </c>
      <c r="D49" s="1">
        <f ca="1">D26</f>
        <v>1434</v>
      </c>
      <c r="E49" s="1">
        <v>50001</v>
      </c>
      <c r="F49" s="1">
        <f ca="1">F26</f>
        <v>4</v>
      </c>
      <c r="G49" s="1">
        <f>G26</f>
        <v>1</v>
      </c>
      <c r="H49" s="1">
        <f>H26</f>
        <v>1</v>
      </c>
    </row>
    <row r="50" spans="2:8" x14ac:dyDescent="0.2">
      <c r="B50" s="1">
        <f t="shared" ref="B50:H68" si="9">B27</f>
        <v>2</v>
      </c>
      <c r="C50" s="1">
        <f t="shared" si="9"/>
        <v>1</v>
      </c>
      <c r="D50" s="1">
        <f t="shared" ca="1" si="9"/>
        <v>4344</v>
      </c>
      <c r="E50" s="1">
        <v>50001</v>
      </c>
      <c r="F50" s="1">
        <f t="shared" ca="1" si="9"/>
        <v>14</v>
      </c>
      <c r="G50" s="1">
        <f t="shared" si="9"/>
        <v>6</v>
      </c>
      <c r="H50" s="1">
        <f t="shared" si="9"/>
        <v>3</v>
      </c>
    </row>
    <row r="51" spans="2:8" x14ac:dyDescent="0.2">
      <c r="B51" s="1">
        <f t="shared" si="9"/>
        <v>3</v>
      </c>
      <c r="C51" s="1">
        <f t="shared" si="9"/>
        <v>2</v>
      </c>
      <c r="D51" s="1">
        <f t="shared" ca="1" si="9"/>
        <v>12999</v>
      </c>
      <c r="E51" s="1">
        <v>50001</v>
      </c>
      <c r="F51" s="1">
        <f t="shared" ca="1" si="9"/>
        <v>43</v>
      </c>
      <c r="G51" s="1">
        <f t="shared" si="9"/>
        <v>11</v>
      </c>
      <c r="H51" s="1">
        <f t="shared" si="9"/>
        <v>7</v>
      </c>
    </row>
    <row r="52" spans="2:8" x14ac:dyDescent="0.2">
      <c r="B52" s="1">
        <f t="shared" si="9"/>
        <v>4</v>
      </c>
      <c r="C52" s="1">
        <f t="shared" si="9"/>
        <v>2</v>
      </c>
      <c r="D52" s="1">
        <f t="shared" ca="1" si="9"/>
        <v>26280</v>
      </c>
      <c r="E52" s="1">
        <v>50001</v>
      </c>
      <c r="F52" s="1">
        <f t="shared" ca="1" si="9"/>
        <v>87</v>
      </c>
      <c r="G52" s="1">
        <f t="shared" si="9"/>
        <v>16</v>
      </c>
      <c r="H52" s="1">
        <f t="shared" si="9"/>
        <v>12</v>
      </c>
    </row>
    <row r="53" spans="2:8" x14ac:dyDescent="0.2">
      <c r="B53" s="1">
        <f t="shared" si="9"/>
        <v>5</v>
      </c>
      <c r="C53" s="1">
        <f t="shared" si="9"/>
        <v>3</v>
      </c>
      <c r="D53" s="1">
        <f t="shared" ca="1" si="9"/>
        <v>37656</v>
      </c>
      <c r="E53" s="1">
        <v>50001</v>
      </c>
      <c r="F53" s="1">
        <f t="shared" ca="1" si="9"/>
        <v>125</v>
      </c>
      <c r="G53" s="1">
        <f t="shared" si="9"/>
        <v>21</v>
      </c>
      <c r="H53" s="1">
        <f t="shared" si="9"/>
        <v>18</v>
      </c>
    </row>
    <row r="54" spans="2:8" x14ac:dyDescent="0.2">
      <c r="B54" s="1">
        <f t="shared" si="9"/>
        <v>6</v>
      </c>
      <c r="C54" s="1">
        <f t="shared" si="9"/>
        <v>3</v>
      </c>
      <c r="D54" s="1">
        <f t="shared" ca="1" si="9"/>
        <v>73250</v>
      </c>
      <c r="E54" s="1">
        <f>E49+1</f>
        <v>50002</v>
      </c>
      <c r="F54" s="1">
        <f t="shared" ca="1" si="9"/>
        <v>61</v>
      </c>
      <c r="G54" s="1">
        <f t="shared" si="9"/>
        <v>26</v>
      </c>
      <c r="H54" s="1">
        <f t="shared" si="9"/>
        <v>25</v>
      </c>
    </row>
    <row r="55" spans="2:8" x14ac:dyDescent="0.2">
      <c r="B55" s="1">
        <f t="shared" si="9"/>
        <v>7</v>
      </c>
      <c r="C55" s="1">
        <f t="shared" si="9"/>
        <v>4</v>
      </c>
      <c r="D55" s="1">
        <f t="shared" ca="1" si="9"/>
        <v>99660</v>
      </c>
      <c r="E55" s="1">
        <f t="shared" ref="E55:E68" si="10">E50+1</f>
        <v>50002</v>
      </c>
      <c r="F55" s="1">
        <f t="shared" ca="1" si="9"/>
        <v>83</v>
      </c>
      <c r="G55" s="1">
        <f t="shared" si="9"/>
        <v>31</v>
      </c>
      <c r="H55" s="1">
        <f t="shared" si="9"/>
        <v>33</v>
      </c>
    </row>
    <row r="56" spans="2:8" x14ac:dyDescent="0.2">
      <c r="B56" s="1">
        <f t="shared" si="9"/>
        <v>8</v>
      </c>
      <c r="C56" s="1">
        <f t="shared" si="9"/>
        <v>4</v>
      </c>
      <c r="D56" s="1">
        <f t="shared" ca="1" si="9"/>
        <v>157248</v>
      </c>
      <c r="E56" s="1">
        <f t="shared" si="10"/>
        <v>50002</v>
      </c>
      <c r="F56" s="1">
        <f t="shared" ca="1" si="9"/>
        <v>131</v>
      </c>
      <c r="G56" s="1">
        <f t="shared" si="9"/>
        <v>36</v>
      </c>
      <c r="H56" s="1">
        <f t="shared" si="9"/>
        <v>42</v>
      </c>
    </row>
    <row r="57" spans="2:8" x14ac:dyDescent="0.2">
      <c r="B57" s="1">
        <f t="shared" si="9"/>
        <v>9</v>
      </c>
      <c r="C57" s="1">
        <f t="shared" si="9"/>
        <v>5</v>
      </c>
      <c r="D57" s="1">
        <f t="shared" ca="1" si="9"/>
        <v>190268</v>
      </c>
      <c r="E57" s="1">
        <f t="shared" si="10"/>
        <v>50002</v>
      </c>
      <c r="F57" s="1">
        <f t="shared" ca="1" si="9"/>
        <v>158</v>
      </c>
      <c r="G57" s="1">
        <f t="shared" si="9"/>
        <v>41</v>
      </c>
      <c r="H57" s="1">
        <f t="shared" si="9"/>
        <v>52</v>
      </c>
    </row>
    <row r="58" spans="2:8" x14ac:dyDescent="0.2">
      <c r="B58" s="1">
        <f t="shared" si="9"/>
        <v>10</v>
      </c>
      <c r="C58" s="1">
        <f t="shared" si="9"/>
        <v>5</v>
      </c>
      <c r="D58" s="1">
        <f t="shared" ca="1" si="9"/>
        <v>175203</v>
      </c>
      <c r="E58" s="1">
        <f t="shared" si="10"/>
        <v>50002</v>
      </c>
      <c r="F58" s="1">
        <f t="shared" ca="1" si="9"/>
        <v>146</v>
      </c>
      <c r="G58" s="1">
        <f t="shared" si="9"/>
        <v>46</v>
      </c>
      <c r="H58" s="1">
        <f t="shared" si="9"/>
        <v>63</v>
      </c>
    </row>
    <row r="59" spans="2:8" x14ac:dyDescent="0.2">
      <c r="B59" s="1">
        <f t="shared" si="9"/>
        <v>11</v>
      </c>
      <c r="C59" s="1">
        <f t="shared" si="9"/>
        <v>6</v>
      </c>
      <c r="D59" s="1">
        <f t="shared" ca="1" si="9"/>
        <v>250275</v>
      </c>
      <c r="E59" s="1">
        <f t="shared" si="10"/>
        <v>50003</v>
      </c>
      <c r="F59" s="1" t="str">
        <f t="shared" si="9"/>
        <v>否</v>
      </c>
      <c r="G59" s="1">
        <f t="shared" si="9"/>
        <v>51</v>
      </c>
      <c r="H59" s="1">
        <f t="shared" si="9"/>
        <v>75</v>
      </c>
    </row>
    <row r="60" spans="2:8" x14ac:dyDescent="0.2">
      <c r="B60" s="1">
        <f t="shared" si="9"/>
        <v>12</v>
      </c>
      <c r="C60" s="1">
        <f t="shared" si="9"/>
        <v>6</v>
      </c>
      <c r="D60" s="1">
        <f t="shared" ca="1" si="9"/>
        <v>277640</v>
      </c>
      <c r="E60" s="1">
        <f t="shared" si="10"/>
        <v>50003</v>
      </c>
      <c r="F60" s="1">
        <f t="shared" ca="1" si="9"/>
        <v>102</v>
      </c>
      <c r="G60" s="1">
        <f t="shared" si="9"/>
        <v>56</v>
      </c>
      <c r="H60" s="1">
        <f t="shared" si="9"/>
        <v>88</v>
      </c>
    </row>
    <row r="61" spans="2:8" x14ac:dyDescent="0.2">
      <c r="B61" s="1">
        <f t="shared" si="9"/>
        <v>13</v>
      </c>
      <c r="C61" s="1">
        <f t="shared" si="9"/>
        <v>7</v>
      </c>
      <c r="D61" s="1">
        <f t="shared" ca="1" si="9"/>
        <v>332593</v>
      </c>
      <c r="E61" s="1">
        <f t="shared" si="10"/>
        <v>50003</v>
      </c>
      <c r="F61" s="1">
        <f t="shared" ca="1" si="9"/>
        <v>123</v>
      </c>
      <c r="G61" s="1">
        <f t="shared" si="9"/>
        <v>61</v>
      </c>
      <c r="H61" s="1">
        <f t="shared" si="9"/>
        <v>101</v>
      </c>
    </row>
    <row r="62" spans="2:8" x14ac:dyDescent="0.2">
      <c r="B62" s="1">
        <f t="shared" si="9"/>
        <v>14</v>
      </c>
      <c r="C62" s="1">
        <f t="shared" si="9"/>
        <v>7</v>
      </c>
      <c r="D62" s="1">
        <f t="shared" ca="1" si="9"/>
        <v>401708</v>
      </c>
      <c r="E62" s="1">
        <f t="shared" si="10"/>
        <v>50003</v>
      </c>
      <c r="F62" s="1">
        <f t="shared" ca="1" si="9"/>
        <v>148</v>
      </c>
      <c r="G62" s="1">
        <f t="shared" si="9"/>
        <v>66</v>
      </c>
      <c r="H62" s="1">
        <f t="shared" si="9"/>
        <v>116</v>
      </c>
    </row>
    <row r="63" spans="2:8" x14ac:dyDescent="0.2">
      <c r="B63" s="1">
        <f t="shared" si="9"/>
        <v>15</v>
      </c>
      <c r="C63" s="1">
        <f t="shared" si="9"/>
        <v>8</v>
      </c>
      <c r="D63" s="1">
        <f t="shared" ca="1" si="9"/>
        <v>479198</v>
      </c>
      <c r="E63" s="1">
        <f t="shared" si="10"/>
        <v>50003</v>
      </c>
      <c r="F63" s="1">
        <f t="shared" ca="1" si="9"/>
        <v>177</v>
      </c>
      <c r="G63" s="1">
        <f t="shared" si="9"/>
        <v>71</v>
      </c>
      <c r="H63" s="1">
        <f t="shared" si="9"/>
        <v>131</v>
      </c>
    </row>
    <row r="64" spans="2:8" x14ac:dyDescent="0.2">
      <c r="B64" s="1">
        <f t="shared" si="9"/>
        <v>16</v>
      </c>
      <c r="C64" s="1">
        <f t="shared" si="9"/>
        <v>8</v>
      </c>
      <c r="D64" s="1">
        <f t="shared" ca="1" si="9"/>
        <v>580209</v>
      </c>
      <c r="E64" s="1">
        <f t="shared" si="10"/>
        <v>50004</v>
      </c>
      <c r="F64" s="1">
        <f t="shared" ca="1" si="9"/>
        <v>120</v>
      </c>
      <c r="G64" s="1">
        <f t="shared" si="9"/>
        <v>76</v>
      </c>
      <c r="H64" s="1">
        <f t="shared" si="9"/>
        <v>147</v>
      </c>
    </row>
    <row r="65" spans="2:8" x14ac:dyDescent="0.2">
      <c r="B65" s="1">
        <f t="shared" si="9"/>
        <v>17</v>
      </c>
      <c r="C65" s="1">
        <f t="shared" si="9"/>
        <v>9</v>
      </c>
      <c r="D65" s="1">
        <f t="shared" ca="1" si="9"/>
        <v>674040</v>
      </c>
      <c r="E65" s="1">
        <f t="shared" si="10"/>
        <v>50004</v>
      </c>
      <c r="F65" s="1">
        <f t="shared" ca="1" si="9"/>
        <v>140</v>
      </c>
      <c r="G65" s="1">
        <f t="shared" si="9"/>
        <v>81</v>
      </c>
      <c r="H65" s="1">
        <f t="shared" si="9"/>
        <v>164</v>
      </c>
    </row>
    <row r="66" spans="2:8" x14ac:dyDescent="0.2">
      <c r="B66" s="1">
        <f t="shared" si="9"/>
        <v>18</v>
      </c>
      <c r="C66" s="1">
        <f t="shared" si="9"/>
        <v>9</v>
      </c>
      <c r="D66" s="1">
        <f t="shared" ca="1" si="9"/>
        <v>582582</v>
      </c>
      <c r="E66" s="1">
        <f t="shared" si="10"/>
        <v>50004</v>
      </c>
      <c r="F66" s="1">
        <f t="shared" ca="1" si="9"/>
        <v>121</v>
      </c>
      <c r="G66" s="1">
        <f t="shared" si="9"/>
        <v>86</v>
      </c>
      <c r="H66" s="1">
        <f t="shared" si="9"/>
        <v>182</v>
      </c>
    </row>
    <row r="67" spans="2:8" x14ac:dyDescent="0.2">
      <c r="B67" s="1">
        <f t="shared" si="9"/>
        <v>19</v>
      </c>
      <c r="C67" s="1">
        <f t="shared" si="9"/>
        <v>10</v>
      </c>
      <c r="D67" s="1">
        <f t="shared" ca="1" si="9"/>
        <v>688600</v>
      </c>
      <c r="E67" s="1">
        <f t="shared" si="10"/>
        <v>50004</v>
      </c>
      <c r="F67" s="1">
        <f t="shared" ca="1" si="9"/>
        <v>143</v>
      </c>
      <c r="G67" s="1">
        <f t="shared" si="9"/>
        <v>91</v>
      </c>
      <c r="H67" s="1">
        <f t="shared" si="9"/>
        <v>200</v>
      </c>
    </row>
    <row r="68" spans="2:8" x14ac:dyDescent="0.2">
      <c r="B68" s="1">
        <f t="shared" si="9"/>
        <v>20</v>
      </c>
      <c r="C68" s="1">
        <f t="shared" si="9"/>
        <v>10</v>
      </c>
      <c r="D68" s="1">
        <f t="shared" ca="1" si="9"/>
        <v>775500</v>
      </c>
      <c r="E68" s="1">
        <f t="shared" si="10"/>
        <v>50004</v>
      </c>
      <c r="F68" s="1">
        <f t="shared" ca="1" si="9"/>
        <v>161</v>
      </c>
      <c r="G68" s="1">
        <f t="shared" si="9"/>
        <v>96</v>
      </c>
      <c r="H68" s="1">
        <f t="shared" si="9"/>
        <v>220</v>
      </c>
    </row>
    <row r="71" spans="2:8" x14ac:dyDescent="0.2">
      <c r="B71" s="37" t="s">
        <v>2141</v>
      </c>
      <c r="C71" s="37" t="s">
        <v>2135</v>
      </c>
      <c r="D71" s="37" t="s">
        <v>2142</v>
      </c>
      <c r="E71" s="1" t="s">
        <v>2143</v>
      </c>
      <c r="F71" s="1" t="s">
        <v>2144</v>
      </c>
      <c r="G71" s="37" t="s">
        <v>3347</v>
      </c>
      <c r="H71" s="37" t="s">
        <v>3348</v>
      </c>
    </row>
    <row r="72" spans="2:8" x14ac:dyDescent="0.2">
      <c r="B72" s="1">
        <f>B49</f>
        <v>1</v>
      </c>
      <c r="C72" s="1">
        <f t="shared" ref="C72:H72" si="11">C49</f>
        <v>1</v>
      </c>
      <c r="D72" s="1">
        <f t="shared" ca="1" si="11"/>
        <v>1434</v>
      </c>
      <c r="E72" s="1">
        <v>50005</v>
      </c>
      <c r="F72" s="1">
        <f t="shared" ca="1" si="11"/>
        <v>4</v>
      </c>
      <c r="G72" s="1">
        <f t="shared" si="11"/>
        <v>1</v>
      </c>
      <c r="H72" s="1">
        <f t="shared" si="11"/>
        <v>1</v>
      </c>
    </row>
    <row r="73" spans="2:8" x14ac:dyDescent="0.2">
      <c r="B73" s="1">
        <f t="shared" ref="B73:H73" si="12">B50</f>
        <v>2</v>
      </c>
      <c r="C73" s="1">
        <f t="shared" si="12"/>
        <v>1</v>
      </c>
      <c r="D73" s="1">
        <f t="shared" ca="1" si="12"/>
        <v>4344</v>
      </c>
      <c r="E73" s="1">
        <v>50005</v>
      </c>
      <c r="F73" s="1">
        <f t="shared" ca="1" si="12"/>
        <v>14</v>
      </c>
      <c r="G73" s="1">
        <f t="shared" si="12"/>
        <v>6</v>
      </c>
      <c r="H73" s="1">
        <f t="shared" si="12"/>
        <v>3</v>
      </c>
    </row>
    <row r="74" spans="2:8" x14ac:dyDescent="0.2">
      <c r="B74" s="1">
        <f t="shared" ref="B74:H74" si="13">B51</f>
        <v>3</v>
      </c>
      <c r="C74" s="1">
        <f t="shared" si="13"/>
        <v>2</v>
      </c>
      <c r="D74" s="1">
        <f t="shared" ca="1" si="13"/>
        <v>12999</v>
      </c>
      <c r="E74" s="1">
        <v>50005</v>
      </c>
      <c r="F74" s="1">
        <f t="shared" ca="1" si="13"/>
        <v>43</v>
      </c>
      <c r="G74" s="1">
        <f t="shared" si="13"/>
        <v>11</v>
      </c>
      <c r="H74" s="1">
        <f t="shared" si="13"/>
        <v>7</v>
      </c>
    </row>
    <row r="75" spans="2:8" x14ac:dyDescent="0.2">
      <c r="B75" s="1">
        <f t="shared" ref="B75:H75" si="14">B52</f>
        <v>4</v>
      </c>
      <c r="C75" s="1">
        <f t="shared" si="14"/>
        <v>2</v>
      </c>
      <c r="D75" s="1">
        <f t="shared" ca="1" si="14"/>
        <v>26280</v>
      </c>
      <c r="E75" s="1">
        <v>50005</v>
      </c>
      <c r="F75" s="1">
        <f t="shared" ca="1" si="14"/>
        <v>87</v>
      </c>
      <c r="G75" s="1">
        <f t="shared" si="14"/>
        <v>16</v>
      </c>
      <c r="H75" s="1">
        <f t="shared" si="14"/>
        <v>12</v>
      </c>
    </row>
    <row r="76" spans="2:8" x14ac:dyDescent="0.2">
      <c r="B76" s="1">
        <f t="shared" ref="B76:H76" si="15">B53</f>
        <v>5</v>
      </c>
      <c r="C76" s="1">
        <f t="shared" si="15"/>
        <v>3</v>
      </c>
      <c r="D76" s="1">
        <f t="shared" ca="1" si="15"/>
        <v>37656</v>
      </c>
      <c r="E76" s="1">
        <v>50005</v>
      </c>
      <c r="F76" s="1">
        <f t="shared" ca="1" si="15"/>
        <v>125</v>
      </c>
      <c r="G76" s="1">
        <f t="shared" si="15"/>
        <v>21</v>
      </c>
      <c r="H76" s="1">
        <f t="shared" si="15"/>
        <v>18</v>
      </c>
    </row>
    <row r="77" spans="2:8" x14ac:dyDescent="0.2">
      <c r="B77" s="1">
        <f t="shared" ref="B77:H77" si="16">B54</f>
        <v>6</v>
      </c>
      <c r="C77" s="1">
        <f t="shared" si="16"/>
        <v>3</v>
      </c>
      <c r="D77" s="1">
        <f t="shared" ca="1" si="16"/>
        <v>73250</v>
      </c>
      <c r="E77" s="1">
        <f>E72+1</f>
        <v>50006</v>
      </c>
      <c r="F77" s="1">
        <f t="shared" ca="1" si="16"/>
        <v>61</v>
      </c>
      <c r="G77" s="1">
        <f t="shared" si="16"/>
        <v>26</v>
      </c>
      <c r="H77" s="1">
        <f t="shared" si="16"/>
        <v>25</v>
      </c>
    </row>
    <row r="78" spans="2:8" x14ac:dyDescent="0.2">
      <c r="B78" s="1">
        <f t="shared" ref="B78:H78" si="17">B55</f>
        <v>7</v>
      </c>
      <c r="C78" s="1">
        <f t="shared" si="17"/>
        <v>4</v>
      </c>
      <c r="D78" s="1">
        <f t="shared" ca="1" si="17"/>
        <v>99660</v>
      </c>
      <c r="E78" s="1">
        <f t="shared" ref="E78:E91" si="18">E73+1</f>
        <v>50006</v>
      </c>
      <c r="F78" s="1">
        <f t="shared" ca="1" si="17"/>
        <v>83</v>
      </c>
      <c r="G78" s="1">
        <f t="shared" si="17"/>
        <v>31</v>
      </c>
      <c r="H78" s="1">
        <f t="shared" si="17"/>
        <v>33</v>
      </c>
    </row>
    <row r="79" spans="2:8" x14ac:dyDescent="0.2">
      <c r="B79" s="1">
        <f t="shared" ref="B79:H79" si="19">B56</f>
        <v>8</v>
      </c>
      <c r="C79" s="1">
        <f t="shared" si="19"/>
        <v>4</v>
      </c>
      <c r="D79" s="1">
        <f t="shared" ca="1" si="19"/>
        <v>157248</v>
      </c>
      <c r="E79" s="1">
        <f t="shared" si="18"/>
        <v>50006</v>
      </c>
      <c r="F79" s="1">
        <f t="shared" ca="1" si="19"/>
        <v>131</v>
      </c>
      <c r="G79" s="1">
        <f t="shared" si="19"/>
        <v>36</v>
      </c>
      <c r="H79" s="1">
        <f t="shared" si="19"/>
        <v>42</v>
      </c>
    </row>
    <row r="80" spans="2:8" x14ac:dyDescent="0.2">
      <c r="B80" s="1">
        <f t="shared" ref="B80:H80" si="20">B57</f>
        <v>9</v>
      </c>
      <c r="C80" s="1">
        <f t="shared" si="20"/>
        <v>5</v>
      </c>
      <c r="D80" s="1">
        <f t="shared" ca="1" si="20"/>
        <v>190268</v>
      </c>
      <c r="E80" s="1">
        <f t="shared" si="18"/>
        <v>50006</v>
      </c>
      <c r="F80" s="1">
        <f t="shared" ca="1" si="20"/>
        <v>158</v>
      </c>
      <c r="G80" s="1">
        <f t="shared" si="20"/>
        <v>41</v>
      </c>
      <c r="H80" s="1">
        <f t="shared" si="20"/>
        <v>52</v>
      </c>
    </row>
    <row r="81" spans="2:8" x14ac:dyDescent="0.2">
      <c r="B81" s="1">
        <f t="shared" ref="B81:H81" si="21">B58</f>
        <v>10</v>
      </c>
      <c r="C81" s="1">
        <f t="shared" si="21"/>
        <v>5</v>
      </c>
      <c r="D81" s="1">
        <f t="shared" ca="1" si="21"/>
        <v>175203</v>
      </c>
      <c r="E81" s="1">
        <f t="shared" si="18"/>
        <v>50006</v>
      </c>
      <c r="F81" s="1">
        <f t="shared" ca="1" si="21"/>
        <v>146</v>
      </c>
      <c r="G81" s="1">
        <f t="shared" si="21"/>
        <v>46</v>
      </c>
      <c r="H81" s="1">
        <f t="shared" si="21"/>
        <v>63</v>
      </c>
    </row>
    <row r="82" spans="2:8" x14ac:dyDescent="0.2">
      <c r="B82" s="1">
        <f t="shared" ref="B82:H82" si="22">B59</f>
        <v>11</v>
      </c>
      <c r="C82" s="1">
        <f t="shared" si="22"/>
        <v>6</v>
      </c>
      <c r="D82" s="1">
        <f t="shared" ca="1" si="22"/>
        <v>250275</v>
      </c>
      <c r="E82" s="1">
        <f t="shared" si="18"/>
        <v>50007</v>
      </c>
      <c r="F82" s="1" t="str">
        <f t="shared" si="22"/>
        <v>否</v>
      </c>
      <c r="G82" s="1">
        <f t="shared" si="22"/>
        <v>51</v>
      </c>
      <c r="H82" s="1">
        <f t="shared" si="22"/>
        <v>75</v>
      </c>
    </row>
    <row r="83" spans="2:8" x14ac:dyDescent="0.2">
      <c r="B83" s="1">
        <f t="shared" ref="B83:H83" si="23">B60</f>
        <v>12</v>
      </c>
      <c r="C83" s="1">
        <f t="shared" si="23"/>
        <v>6</v>
      </c>
      <c r="D83" s="1">
        <f t="shared" ca="1" si="23"/>
        <v>277640</v>
      </c>
      <c r="E83" s="1">
        <f t="shared" si="18"/>
        <v>50007</v>
      </c>
      <c r="F83" s="1">
        <f t="shared" ca="1" si="23"/>
        <v>102</v>
      </c>
      <c r="G83" s="1">
        <f t="shared" si="23"/>
        <v>56</v>
      </c>
      <c r="H83" s="1">
        <f t="shared" si="23"/>
        <v>88</v>
      </c>
    </row>
    <row r="84" spans="2:8" x14ac:dyDescent="0.2">
      <c r="B84" s="1">
        <f t="shared" ref="B84:H84" si="24">B61</f>
        <v>13</v>
      </c>
      <c r="C84" s="1">
        <f t="shared" si="24"/>
        <v>7</v>
      </c>
      <c r="D84" s="1">
        <f t="shared" ca="1" si="24"/>
        <v>332593</v>
      </c>
      <c r="E84" s="1">
        <f t="shared" si="18"/>
        <v>50007</v>
      </c>
      <c r="F84" s="1">
        <f t="shared" ca="1" si="24"/>
        <v>123</v>
      </c>
      <c r="G84" s="1">
        <f t="shared" si="24"/>
        <v>61</v>
      </c>
      <c r="H84" s="1">
        <f t="shared" si="24"/>
        <v>101</v>
      </c>
    </row>
    <row r="85" spans="2:8" x14ac:dyDescent="0.2">
      <c r="B85" s="1">
        <f t="shared" ref="B85:H85" si="25">B62</f>
        <v>14</v>
      </c>
      <c r="C85" s="1">
        <f t="shared" si="25"/>
        <v>7</v>
      </c>
      <c r="D85" s="1">
        <f t="shared" ca="1" si="25"/>
        <v>401708</v>
      </c>
      <c r="E85" s="1">
        <f t="shared" si="18"/>
        <v>50007</v>
      </c>
      <c r="F85" s="1">
        <f t="shared" ca="1" si="25"/>
        <v>148</v>
      </c>
      <c r="G85" s="1">
        <f t="shared" si="25"/>
        <v>66</v>
      </c>
      <c r="H85" s="1">
        <f t="shared" si="25"/>
        <v>116</v>
      </c>
    </row>
    <row r="86" spans="2:8" x14ac:dyDescent="0.2">
      <c r="B86" s="1">
        <f t="shared" ref="B86:H86" si="26">B63</f>
        <v>15</v>
      </c>
      <c r="C86" s="1">
        <f t="shared" si="26"/>
        <v>8</v>
      </c>
      <c r="D86" s="1">
        <f t="shared" ca="1" si="26"/>
        <v>479198</v>
      </c>
      <c r="E86" s="1">
        <f t="shared" si="18"/>
        <v>50007</v>
      </c>
      <c r="F86" s="1">
        <f t="shared" ca="1" si="26"/>
        <v>177</v>
      </c>
      <c r="G86" s="1">
        <f t="shared" si="26"/>
        <v>71</v>
      </c>
      <c r="H86" s="1">
        <f t="shared" si="26"/>
        <v>131</v>
      </c>
    </row>
    <row r="87" spans="2:8" x14ac:dyDescent="0.2">
      <c r="B87" s="1">
        <f t="shared" ref="B87:H87" si="27">B64</f>
        <v>16</v>
      </c>
      <c r="C87" s="1">
        <f t="shared" si="27"/>
        <v>8</v>
      </c>
      <c r="D87" s="1">
        <f t="shared" ca="1" si="27"/>
        <v>580209</v>
      </c>
      <c r="E87" s="1">
        <f t="shared" si="18"/>
        <v>50008</v>
      </c>
      <c r="F87" s="1">
        <f t="shared" ca="1" si="27"/>
        <v>120</v>
      </c>
      <c r="G87" s="1">
        <f t="shared" si="27"/>
        <v>76</v>
      </c>
      <c r="H87" s="1">
        <f t="shared" si="27"/>
        <v>147</v>
      </c>
    </row>
    <row r="88" spans="2:8" x14ac:dyDescent="0.2">
      <c r="B88" s="1">
        <f t="shared" ref="B88:H88" si="28">B65</f>
        <v>17</v>
      </c>
      <c r="C88" s="1">
        <f t="shared" si="28"/>
        <v>9</v>
      </c>
      <c r="D88" s="1">
        <f t="shared" ca="1" si="28"/>
        <v>674040</v>
      </c>
      <c r="E88" s="1">
        <f t="shared" si="18"/>
        <v>50008</v>
      </c>
      <c r="F88" s="1">
        <f t="shared" ca="1" si="28"/>
        <v>140</v>
      </c>
      <c r="G88" s="1">
        <f t="shared" si="28"/>
        <v>81</v>
      </c>
      <c r="H88" s="1">
        <f t="shared" si="28"/>
        <v>164</v>
      </c>
    </row>
    <row r="89" spans="2:8" x14ac:dyDescent="0.2">
      <c r="B89" s="1">
        <f t="shared" ref="B89:H89" si="29">B66</f>
        <v>18</v>
      </c>
      <c r="C89" s="1">
        <f t="shared" si="29"/>
        <v>9</v>
      </c>
      <c r="D89" s="1">
        <f t="shared" ca="1" si="29"/>
        <v>582582</v>
      </c>
      <c r="E89" s="1">
        <f t="shared" si="18"/>
        <v>50008</v>
      </c>
      <c r="F89" s="1">
        <f t="shared" ca="1" si="29"/>
        <v>121</v>
      </c>
      <c r="G89" s="1">
        <f t="shared" si="29"/>
        <v>86</v>
      </c>
      <c r="H89" s="1">
        <f t="shared" si="29"/>
        <v>182</v>
      </c>
    </row>
    <row r="90" spans="2:8" x14ac:dyDescent="0.2">
      <c r="B90" s="1">
        <f t="shared" ref="B90:H90" si="30">B67</f>
        <v>19</v>
      </c>
      <c r="C90" s="1">
        <f t="shared" si="30"/>
        <v>10</v>
      </c>
      <c r="D90" s="1">
        <f t="shared" ca="1" si="30"/>
        <v>688600</v>
      </c>
      <c r="E90" s="1">
        <f t="shared" si="18"/>
        <v>50008</v>
      </c>
      <c r="F90" s="1">
        <f t="shared" ca="1" si="30"/>
        <v>143</v>
      </c>
      <c r="G90" s="1">
        <f t="shared" si="30"/>
        <v>91</v>
      </c>
      <c r="H90" s="1">
        <f t="shared" si="30"/>
        <v>200</v>
      </c>
    </row>
    <row r="91" spans="2:8" x14ac:dyDescent="0.2">
      <c r="B91" s="1">
        <f t="shared" ref="B91:H91" si="31">B68</f>
        <v>20</v>
      </c>
      <c r="C91" s="1">
        <f t="shared" si="31"/>
        <v>10</v>
      </c>
      <c r="D91" s="1">
        <f t="shared" ca="1" si="31"/>
        <v>775500</v>
      </c>
      <c r="E91" s="1">
        <f t="shared" si="18"/>
        <v>50008</v>
      </c>
      <c r="F91" s="1">
        <f t="shared" ca="1" si="31"/>
        <v>161</v>
      </c>
      <c r="G91" s="1">
        <f t="shared" si="31"/>
        <v>96</v>
      </c>
      <c r="H91" s="1">
        <f t="shared" si="31"/>
        <v>220</v>
      </c>
    </row>
    <row r="128" spans="3:7" x14ac:dyDescent="0.2">
      <c r="C128" s="37" t="s">
        <v>2136</v>
      </c>
      <c r="D128" s="37" t="s">
        <v>2138</v>
      </c>
      <c r="E128" s="37" t="s">
        <v>2145</v>
      </c>
      <c r="F128" s="1" t="s">
        <v>2146</v>
      </c>
      <c r="G128" s="1" t="s">
        <v>2144</v>
      </c>
    </row>
    <row r="129" spans="3:7" x14ac:dyDescent="0.2">
      <c r="C129" s="1">
        <v>1</v>
      </c>
      <c r="D129" s="1">
        <v>1</v>
      </c>
      <c r="E129" s="1">
        <f t="shared" ref="E129:E138" ca="1" si="32">D3</f>
        <v>1434</v>
      </c>
      <c r="F129" s="1">
        <v>50041</v>
      </c>
      <c r="G129" s="1">
        <f t="shared" ref="G129:G138" ca="1" si="33">INT(E129/(VLOOKUP(F129,ttyy1,10,FALSE)*10)/3)</f>
        <v>31</v>
      </c>
    </row>
    <row r="130" spans="3:7" x14ac:dyDescent="0.2">
      <c r="C130" s="1">
        <v>2</v>
      </c>
      <c r="D130" s="1">
        <v>2</v>
      </c>
      <c r="E130" s="1">
        <f t="shared" ca="1" si="32"/>
        <v>4344</v>
      </c>
      <c r="F130" s="1">
        <v>50041</v>
      </c>
      <c r="G130" s="1">
        <f t="shared" ca="1" si="33"/>
        <v>96</v>
      </c>
    </row>
    <row r="131" spans="3:7" x14ac:dyDescent="0.2">
      <c r="C131" s="1">
        <v>3</v>
      </c>
      <c r="D131" s="1">
        <v>3</v>
      </c>
      <c r="E131" s="1">
        <f t="shared" ca="1" si="32"/>
        <v>12999</v>
      </c>
      <c r="F131" s="1">
        <f t="shared" ref="F131:F136" si="34">F129+1</f>
        <v>50042</v>
      </c>
      <c r="G131" s="1">
        <f t="shared" ca="1" si="33"/>
        <v>72</v>
      </c>
    </row>
    <row r="132" spans="3:7" x14ac:dyDescent="0.2">
      <c r="C132" s="1">
        <v>4</v>
      </c>
      <c r="D132" s="1">
        <v>4</v>
      </c>
      <c r="E132" s="1">
        <f t="shared" ca="1" si="32"/>
        <v>26280</v>
      </c>
      <c r="F132" s="1">
        <f t="shared" si="34"/>
        <v>50042</v>
      </c>
      <c r="G132" s="1">
        <f t="shared" ca="1" si="33"/>
        <v>146</v>
      </c>
    </row>
    <row r="133" spans="3:7" x14ac:dyDescent="0.2">
      <c r="C133" s="1">
        <v>5</v>
      </c>
      <c r="D133" s="1">
        <v>5</v>
      </c>
      <c r="E133" s="1">
        <f t="shared" ca="1" si="32"/>
        <v>37656</v>
      </c>
      <c r="F133" s="1">
        <f t="shared" si="34"/>
        <v>50043</v>
      </c>
      <c r="G133" s="1">
        <f t="shared" ca="1" si="33"/>
        <v>92</v>
      </c>
    </row>
    <row r="134" spans="3:7" x14ac:dyDescent="0.2">
      <c r="C134" s="1">
        <v>6</v>
      </c>
      <c r="D134" s="1">
        <v>6</v>
      </c>
      <c r="E134" s="1">
        <f t="shared" ca="1" si="32"/>
        <v>73250</v>
      </c>
      <c r="F134" s="1">
        <f t="shared" si="34"/>
        <v>50043</v>
      </c>
      <c r="G134" s="1">
        <f t="shared" ca="1" si="33"/>
        <v>180</v>
      </c>
    </row>
    <row r="135" spans="3:7" x14ac:dyDescent="0.2">
      <c r="C135" s="1">
        <v>7</v>
      </c>
      <c r="D135" s="1">
        <v>7</v>
      </c>
      <c r="E135" s="1">
        <f t="shared" ca="1" si="32"/>
        <v>99660</v>
      </c>
      <c r="F135" s="1">
        <f t="shared" si="34"/>
        <v>50044</v>
      </c>
      <c r="G135" s="1">
        <f t="shared" ca="1" si="33"/>
        <v>138</v>
      </c>
    </row>
    <row r="136" spans="3:7" x14ac:dyDescent="0.2">
      <c r="C136" s="1">
        <v>8</v>
      </c>
      <c r="D136" s="1">
        <v>8</v>
      </c>
      <c r="E136" s="1">
        <f t="shared" ca="1" si="32"/>
        <v>157248</v>
      </c>
      <c r="F136" s="1">
        <f t="shared" si="34"/>
        <v>50044</v>
      </c>
      <c r="G136" s="1">
        <f t="shared" ca="1" si="33"/>
        <v>218</v>
      </c>
    </row>
    <row r="137" spans="3:7" x14ac:dyDescent="0.2">
      <c r="C137" s="1">
        <v>9</v>
      </c>
      <c r="D137" s="1">
        <v>9</v>
      </c>
      <c r="E137" s="1">
        <f t="shared" ca="1" si="32"/>
        <v>190268</v>
      </c>
      <c r="F137" s="1">
        <f>F136</f>
        <v>50044</v>
      </c>
      <c r="G137" s="1">
        <f t="shared" ca="1" si="33"/>
        <v>264</v>
      </c>
    </row>
    <row r="138" spans="3:7" x14ac:dyDescent="0.2">
      <c r="C138" s="1">
        <v>10</v>
      </c>
      <c r="D138" s="1">
        <v>9</v>
      </c>
      <c r="E138" s="1">
        <f t="shared" ca="1" si="32"/>
        <v>175203</v>
      </c>
      <c r="F138" s="1">
        <f>F137</f>
        <v>50044</v>
      </c>
      <c r="G138" s="1">
        <f t="shared" ca="1" si="33"/>
        <v>243</v>
      </c>
    </row>
    <row r="142" spans="3:7" x14ac:dyDescent="0.2">
      <c r="C142" s="37" t="s">
        <v>2139</v>
      </c>
      <c r="D142" s="37" t="s">
        <v>2140</v>
      </c>
      <c r="E142" s="37" t="s">
        <v>2147</v>
      </c>
      <c r="F142" s="1" t="s">
        <v>2148</v>
      </c>
      <c r="G142" s="1" t="s">
        <v>2144</v>
      </c>
    </row>
    <row r="143" spans="3:7" x14ac:dyDescent="0.2">
      <c r="C143" s="1">
        <v>1</v>
      </c>
      <c r="D143" s="1">
        <v>1</v>
      </c>
      <c r="E143" s="1">
        <f ca="1">E129</f>
        <v>1434</v>
      </c>
      <c r="F143" s="1">
        <v>50001</v>
      </c>
      <c r="G143" s="1">
        <f t="shared" ref="G143:G152" ca="1" si="35">INT(E143/(VLOOKUP(F143,ttyy1,10,FALSE)*10)/3)</f>
        <v>31</v>
      </c>
    </row>
    <row r="144" spans="3:7" x14ac:dyDescent="0.2">
      <c r="C144" s="1">
        <v>2</v>
      </c>
      <c r="D144" s="1">
        <v>2</v>
      </c>
      <c r="E144" s="1">
        <f t="shared" ref="E144:E152" ca="1" si="36">E130</f>
        <v>4344</v>
      </c>
      <c r="F144" s="1">
        <f>F143</f>
        <v>50001</v>
      </c>
      <c r="G144" s="1">
        <f t="shared" ca="1" si="35"/>
        <v>96</v>
      </c>
    </row>
    <row r="145" spans="3:7" x14ac:dyDescent="0.2">
      <c r="C145" s="1">
        <v>3</v>
      </c>
      <c r="D145" s="1">
        <v>3</v>
      </c>
      <c r="E145" s="1">
        <f t="shared" ca="1" si="36"/>
        <v>12999</v>
      </c>
      <c r="F145" s="1">
        <f t="shared" ref="F145:F150" si="37">F143+1</f>
        <v>50002</v>
      </c>
      <c r="G145" s="1">
        <f t="shared" ca="1" si="35"/>
        <v>72</v>
      </c>
    </row>
    <row r="146" spans="3:7" x14ac:dyDescent="0.2">
      <c r="C146" s="1">
        <v>4</v>
      </c>
      <c r="D146" s="1">
        <v>4</v>
      </c>
      <c r="E146" s="1">
        <f t="shared" ca="1" si="36"/>
        <v>26280</v>
      </c>
      <c r="F146" s="1">
        <f t="shared" si="37"/>
        <v>50002</v>
      </c>
      <c r="G146" s="1">
        <f t="shared" ca="1" si="35"/>
        <v>146</v>
      </c>
    </row>
    <row r="147" spans="3:7" x14ac:dyDescent="0.2">
      <c r="C147" s="1">
        <v>5</v>
      </c>
      <c r="D147" s="1">
        <v>5</v>
      </c>
      <c r="E147" s="1">
        <f t="shared" ca="1" si="36"/>
        <v>37656</v>
      </c>
      <c r="F147" s="1">
        <f t="shared" si="37"/>
        <v>50003</v>
      </c>
      <c r="G147" s="1">
        <f t="shared" ca="1" si="35"/>
        <v>92</v>
      </c>
    </row>
    <row r="148" spans="3:7" x14ac:dyDescent="0.2">
      <c r="C148" s="1">
        <v>6</v>
      </c>
      <c r="D148" s="1">
        <v>6</v>
      </c>
      <c r="E148" s="1">
        <f t="shared" ca="1" si="36"/>
        <v>73250</v>
      </c>
      <c r="F148" s="1">
        <f t="shared" si="37"/>
        <v>50003</v>
      </c>
      <c r="G148" s="1">
        <f t="shared" ca="1" si="35"/>
        <v>180</v>
      </c>
    </row>
    <row r="149" spans="3:7" x14ac:dyDescent="0.2">
      <c r="C149" s="1">
        <v>7</v>
      </c>
      <c r="D149" s="1">
        <v>7</v>
      </c>
      <c r="E149" s="1">
        <f t="shared" ca="1" si="36"/>
        <v>99660</v>
      </c>
      <c r="F149" s="1">
        <f t="shared" si="37"/>
        <v>50004</v>
      </c>
      <c r="G149" s="1">
        <f t="shared" ca="1" si="35"/>
        <v>138</v>
      </c>
    </row>
    <row r="150" spans="3:7" x14ac:dyDescent="0.2">
      <c r="C150" s="1">
        <v>8</v>
      </c>
      <c r="D150" s="1">
        <v>8</v>
      </c>
      <c r="E150" s="1">
        <f t="shared" ca="1" si="36"/>
        <v>157248</v>
      </c>
      <c r="F150" s="1">
        <f t="shared" si="37"/>
        <v>50004</v>
      </c>
      <c r="G150" s="1">
        <f t="shared" ca="1" si="35"/>
        <v>218</v>
      </c>
    </row>
    <row r="151" spans="3:7" x14ac:dyDescent="0.2">
      <c r="C151" s="1">
        <v>9</v>
      </c>
      <c r="D151" s="1">
        <v>9</v>
      </c>
      <c r="E151" s="1">
        <f t="shared" ca="1" si="36"/>
        <v>190268</v>
      </c>
      <c r="F151" s="1">
        <f>F150</f>
        <v>50004</v>
      </c>
      <c r="G151" s="1">
        <f t="shared" ca="1" si="35"/>
        <v>264</v>
      </c>
    </row>
    <row r="152" spans="3:7" x14ac:dyDescent="0.2">
      <c r="C152" s="1">
        <v>10</v>
      </c>
      <c r="D152" s="1">
        <v>10</v>
      </c>
      <c r="E152" s="1">
        <f t="shared" ca="1" si="36"/>
        <v>175203</v>
      </c>
      <c r="F152" s="1">
        <f>F151</f>
        <v>50004</v>
      </c>
      <c r="G152" s="1">
        <f t="shared" ca="1" si="35"/>
        <v>243</v>
      </c>
    </row>
    <row r="155" spans="3:7" x14ac:dyDescent="0.2">
      <c r="C155" s="37" t="s">
        <v>2141</v>
      </c>
      <c r="D155" s="37" t="s">
        <v>2137</v>
      </c>
      <c r="E155" s="37" t="s">
        <v>2149</v>
      </c>
      <c r="F155" s="1" t="s">
        <v>2150</v>
      </c>
      <c r="G155" s="1" t="s">
        <v>2144</v>
      </c>
    </row>
    <row r="156" spans="3:7" x14ac:dyDescent="0.2">
      <c r="C156" s="1">
        <v>1</v>
      </c>
      <c r="D156" s="1">
        <f>C156</f>
        <v>1</v>
      </c>
      <c r="E156" s="1">
        <v>241</v>
      </c>
      <c r="F156" s="1">
        <v>50005</v>
      </c>
      <c r="G156" s="1">
        <v>5</v>
      </c>
    </row>
    <row r="157" spans="3:7" x14ac:dyDescent="0.2">
      <c r="C157" s="1">
        <v>2</v>
      </c>
      <c r="D157" s="1">
        <f t="shared" ref="D157:D165" si="38">C157</f>
        <v>2</v>
      </c>
      <c r="E157" s="1">
        <v>746</v>
      </c>
      <c r="F157" s="1">
        <v>50005</v>
      </c>
      <c r="G157" s="1">
        <v>16</v>
      </c>
    </row>
    <row r="158" spans="3:7" x14ac:dyDescent="0.2">
      <c r="C158" s="1">
        <v>3</v>
      </c>
      <c r="D158" s="1">
        <f t="shared" si="38"/>
        <v>3</v>
      </c>
      <c r="E158" s="1">
        <v>1756</v>
      </c>
      <c r="F158" s="1">
        <v>50006</v>
      </c>
      <c r="G158" s="1">
        <v>9</v>
      </c>
    </row>
    <row r="159" spans="3:7" x14ac:dyDescent="0.2">
      <c r="C159" s="1">
        <v>4</v>
      </c>
      <c r="D159" s="1">
        <f t="shared" si="38"/>
        <v>4</v>
      </c>
      <c r="E159" s="1">
        <v>4928</v>
      </c>
      <c r="F159" s="1">
        <v>50006</v>
      </c>
      <c r="G159" s="1">
        <v>27</v>
      </c>
    </row>
    <row r="160" spans="3:7" x14ac:dyDescent="0.2">
      <c r="C160" s="1">
        <v>5</v>
      </c>
      <c r="D160" s="1">
        <f t="shared" si="38"/>
        <v>5</v>
      </c>
      <c r="E160" s="1">
        <v>10352</v>
      </c>
      <c r="F160" s="1">
        <v>50007</v>
      </c>
      <c r="G160" s="1">
        <v>25</v>
      </c>
    </row>
    <row r="161" spans="3:7" x14ac:dyDescent="0.2">
      <c r="C161" s="1">
        <v>6</v>
      </c>
      <c r="D161" s="1">
        <f t="shared" si="38"/>
        <v>6</v>
      </c>
      <c r="E161" s="1">
        <v>23712</v>
      </c>
      <c r="F161" s="1">
        <v>50007</v>
      </c>
      <c r="G161" s="1">
        <v>58</v>
      </c>
    </row>
    <row r="162" spans="3:7" x14ac:dyDescent="0.2">
      <c r="C162" s="1">
        <v>7</v>
      </c>
      <c r="D162" s="1">
        <f t="shared" si="38"/>
        <v>7</v>
      </c>
      <c r="E162" s="1">
        <v>48896</v>
      </c>
      <c r="F162" s="1">
        <v>50008</v>
      </c>
      <c r="G162" s="1">
        <v>67</v>
      </c>
    </row>
    <row r="163" spans="3:7" x14ac:dyDescent="0.2">
      <c r="C163" s="1">
        <v>8</v>
      </c>
      <c r="D163" s="1">
        <f t="shared" si="38"/>
        <v>8</v>
      </c>
      <c r="E163" s="1">
        <v>106880</v>
      </c>
      <c r="F163" s="1">
        <v>50008</v>
      </c>
      <c r="G163" s="1">
        <v>148</v>
      </c>
    </row>
    <row r="164" spans="3:7" x14ac:dyDescent="0.2">
      <c r="C164" s="1">
        <v>9</v>
      </c>
      <c r="D164" s="1">
        <f t="shared" si="38"/>
        <v>9</v>
      </c>
      <c r="E164" s="1">
        <v>220416</v>
      </c>
      <c r="F164" s="1">
        <v>50008</v>
      </c>
      <c r="G164" s="1">
        <v>306</v>
      </c>
    </row>
    <row r="165" spans="3:7" x14ac:dyDescent="0.2">
      <c r="C165" s="1">
        <v>10</v>
      </c>
      <c r="D165" s="1">
        <f t="shared" si="38"/>
        <v>10</v>
      </c>
      <c r="E165" s="1">
        <v>504320</v>
      </c>
      <c r="F165" s="1">
        <v>50008</v>
      </c>
      <c r="G165" s="1">
        <v>700</v>
      </c>
    </row>
  </sheetData>
  <phoneticPr fontId="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W648"/>
  <sheetViews>
    <sheetView topLeftCell="I1" workbookViewId="0">
      <selection activeCell="N17" sqref="N17"/>
    </sheetView>
  </sheetViews>
  <sheetFormatPr defaultRowHeight="12.75" x14ac:dyDescent="0.2"/>
  <cols>
    <col min="1" max="8" width="9" style="141"/>
    <col min="9" max="9" width="42.375" style="141" customWidth="1"/>
    <col min="10" max="11" width="9" style="141"/>
    <col min="12" max="12" width="21.125" style="141" customWidth="1"/>
    <col min="13" max="14" width="9" style="141"/>
    <col min="15" max="15" width="12.125" style="141" customWidth="1"/>
    <col min="16" max="16384" width="9" style="141"/>
  </cols>
  <sheetData>
    <row r="1" spans="1:23" s="140" customFormat="1" x14ac:dyDescent="0.2">
      <c r="A1" s="140" t="s">
        <v>3135</v>
      </c>
      <c r="B1" s="140" t="s">
        <v>3114</v>
      </c>
      <c r="C1" s="140" t="s">
        <v>3115</v>
      </c>
      <c r="D1" s="140" t="s">
        <v>3136</v>
      </c>
      <c r="E1" s="140" t="s">
        <v>3137</v>
      </c>
      <c r="F1" s="140" t="s">
        <v>3138</v>
      </c>
      <c r="G1" s="140" t="s">
        <v>3139</v>
      </c>
      <c r="H1" s="140" t="s">
        <v>3116</v>
      </c>
      <c r="I1" s="140" t="s">
        <v>3117</v>
      </c>
      <c r="J1" s="140" t="s">
        <v>3130</v>
      </c>
      <c r="K1" s="140" t="s">
        <v>3131</v>
      </c>
      <c r="L1" s="140" t="s">
        <v>3140</v>
      </c>
      <c r="M1" s="140" t="s">
        <v>3090</v>
      </c>
      <c r="N1" s="140" t="s">
        <v>3119</v>
      </c>
      <c r="O1" s="140" t="s">
        <v>3141</v>
      </c>
      <c r="P1" s="140" t="s">
        <v>3090</v>
      </c>
      <c r="Q1" s="140" t="s">
        <v>3119</v>
      </c>
      <c r="R1" s="140" t="s">
        <v>3142</v>
      </c>
      <c r="S1" s="140" t="s">
        <v>3090</v>
      </c>
      <c r="T1" s="140" t="s">
        <v>3119</v>
      </c>
      <c r="U1" s="140" t="s">
        <v>3143</v>
      </c>
      <c r="V1" s="140" t="s">
        <v>3090</v>
      </c>
      <c r="W1" s="140" t="s">
        <v>3119</v>
      </c>
    </row>
    <row r="2" spans="1:23" x14ac:dyDescent="0.2">
      <c r="A2" s="141">
        <f>[4]挂饰3!$A3</f>
        <v>20001</v>
      </c>
      <c r="B2" s="141" t="str">
        <f>[4]挂饰3!$D3</f>
        <v>璀璨的青铜护腕</v>
      </c>
      <c r="C2" s="141">
        <f>[4]挂饰3!$E3</f>
        <v>2</v>
      </c>
      <c r="D2" s="141" t="str">
        <f>[4]挂饰3!$F3</f>
        <v>s</v>
      </c>
      <c r="E2" s="141">
        <f>IF(D2="s",4,IF(D2="a",3,IF(D2="b",2,1)))</f>
        <v>4</v>
      </c>
      <c r="F2" s="141">
        <f>E2</f>
        <v>4</v>
      </c>
      <c r="G2" s="141" t="str">
        <f>[4]挂饰3!$M3</f>
        <v>地脉</v>
      </c>
      <c r="H2" s="141">
        <f>([4]挂饰3!$AO3*((E2)^2))/10</f>
        <v>39.062829647450727</v>
      </c>
      <c r="I2" s="1" t="str">
        <f>getMarking(E2,F2,G2,0)</f>
        <v>,茶色的魔术丝,黑色粉铜矿,巨人赤皮,紫之液</v>
      </c>
      <c r="J2" s="1">
        <f>ROUND(H2*10,0)</f>
        <v>391</v>
      </c>
      <c r="K2" s="1">
        <f t="shared" ref="K2:K65" si="0">INT(M2*VLOOKUP(L2,newMarkingCost,8,FALSE)*10*E2)</f>
        <v>3840</v>
      </c>
      <c r="L2" s="1" t="str">
        <f>getSring($I2,1,$F2)</f>
        <v>茶色的魔术丝</v>
      </c>
      <c r="M2" s="1">
        <f t="shared" ref="M2:M65" si="1">ROUNDUP($H2/($F2)/VLOOKUP(L2,newMarkingCost,8,FALSE),0)</f>
        <v>1</v>
      </c>
      <c r="N2" s="1">
        <f>IF(L2="","",VLOOKUP(L2,NewMarkingID,2,FALSE))</f>
        <v>50074</v>
      </c>
      <c r="O2" s="1" t="str">
        <f>getSring($I2,2,$F2)</f>
        <v>黑色粉铜矿</v>
      </c>
      <c r="P2" s="1">
        <f t="shared" ref="P2:P65" si="2">IF(O2="","",ROUNDUP($H2/($F2)/VLOOKUP(O2,newMarkingCost,8,FALSE),0))</f>
        <v>1</v>
      </c>
      <c r="Q2" s="1">
        <f t="shared" ref="Q2:Q65" si="3">IF(O2="","",VLOOKUP(O2,NewMarkingID,2,FALSE))</f>
        <v>50038</v>
      </c>
      <c r="R2" s="1" t="str">
        <f>getSring($I2,3,$F2)</f>
        <v>巨人赤皮</v>
      </c>
      <c r="S2" s="1">
        <f t="shared" ref="S2:S65" si="4">IF(R2="","",ROUNDUP($H2/($F2)/VLOOKUP(R2,newMarkingCost,8,FALSE),0))</f>
        <v>1</v>
      </c>
      <c r="T2" s="1">
        <f t="shared" ref="T2:T65" si="5">IF(R2="","",VLOOKUP(R2,NewMarkingID,2,FALSE))</f>
        <v>50112</v>
      </c>
      <c r="U2" s="1" t="str">
        <f>getSring($I2,4,$F2)</f>
        <v>紫之液</v>
      </c>
      <c r="V2" s="1">
        <f t="shared" ref="V2:V65" si="6">IF(U2="","",ROUNDUP($H2/($F2)/VLOOKUP(U2,newMarkingCost,8,FALSE),0))</f>
        <v>2</v>
      </c>
      <c r="W2" s="1">
        <f t="shared" ref="W2:W65" si="7">IF(U2="","",VLOOKUP(U2,NewMarkingID,2,FALSE))</f>
        <v>50095</v>
      </c>
    </row>
    <row r="3" spans="1:23" x14ac:dyDescent="0.2">
      <c r="A3" s="141">
        <f>[4]挂饰3!$A4</f>
        <v>20002</v>
      </c>
      <c r="B3" s="141" t="str">
        <f>[4]挂饰3!$D4</f>
        <v>神秘的虚幻戒指</v>
      </c>
      <c r="C3" s="141">
        <f>[4]挂饰3!$E4</f>
        <v>4</v>
      </c>
      <c r="D3" s="141" t="str">
        <f>[4]挂饰3!$F4</f>
        <v>s</v>
      </c>
      <c r="E3" s="141">
        <f t="shared" ref="E3:E66" si="8">IF(D3="s",4,IF(D3="a",3,IF(D3="b",2,1)))</f>
        <v>4</v>
      </c>
      <c r="F3" s="141">
        <f t="shared" ref="F3:F66" si="9">E3</f>
        <v>4</v>
      </c>
      <c r="G3" s="141" t="str">
        <f>[4]挂饰3!$M4</f>
        <v>地脉</v>
      </c>
      <c r="H3" s="141">
        <f>([4]挂饰3!$AO4*((E3)^2))/10</f>
        <v>213.81463414634146</v>
      </c>
      <c r="I3" s="1" t="str">
        <f t="shared" ref="I3:I66" si="10">getMarking(E3,F3,G3,0)</f>
        <v>,茶色的魔术丝,终极秘药,灵石,绿晶石</v>
      </c>
      <c r="J3" s="1">
        <f t="shared" ref="J3:J66" si="11">ROUND(H3*10,0)</f>
        <v>2138</v>
      </c>
      <c r="K3" s="1">
        <f t="shared" si="0"/>
        <v>3840</v>
      </c>
      <c r="L3" s="1" t="str">
        <f t="shared" ref="L3:L66" si="12">getSring(I3,1,F3)</f>
        <v>茶色的魔术丝</v>
      </c>
      <c r="M3" s="1">
        <f t="shared" si="1"/>
        <v>1</v>
      </c>
      <c r="N3" s="1">
        <f t="shared" ref="N3:N65" si="13">VLOOKUP(L3,NewMarkingID,2,FALSE)</f>
        <v>50074</v>
      </c>
      <c r="O3" s="1" t="str">
        <f t="shared" ref="O3:O66" si="14">getSring($I3,2,$F3)</f>
        <v>终极秘药</v>
      </c>
      <c r="P3" s="1">
        <f t="shared" si="2"/>
        <v>2</v>
      </c>
      <c r="Q3" s="1">
        <f t="shared" si="3"/>
        <v>50170</v>
      </c>
      <c r="R3" s="1" t="str">
        <f t="shared" ref="R3:R66" si="15">getSring($I3,3,$F3)</f>
        <v>灵石</v>
      </c>
      <c r="S3" s="1">
        <f t="shared" si="4"/>
        <v>9</v>
      </c>
      <c r="T3" s="1">
        <f t="shared" si="5"/>
        <v>50088</v>
      </c>
      <c r="U3" s="1" t="str">
        <f t="shared" ref="U3:U66" si="16">getSring($I3,4,$F3)</f>
        <v>绿晶石</v>
      </c>
      <c r="V3" s="1">
        <f t="shared" si="6"/>
        <v>4</v>
      </c>
      <c r="W3" s="1">
        <f t="shared" si="7"/>
        <v>50028</v>
      </c>
    </row>
    <row r="4" spans="1:23" x14ac:dyDescent="0.2">
      <c r="A4" s="141">
        <f>[4]挂饰3!$A5</f>
        <v>20003</v>
      </c>
      <c r="B4" s="141" t="str">
        <f>[4]挂饰3!$D5</f>
        <v>神秘的颓废戒指</v>
      </c>
      <c r="C4" s="141">
        <f>[4]挂饰3!$E5</f>
        <v>6</v>
      </c>
      <c r="D4" s="141" t="str">
        <f>[4]挂饰3!$F5</f>
        <v>s</v>
      </c>
      <c r="E4" s="141">
        <f t="shared" si="8"/>
        <v>4</v>
      </c>
      <c r="F4" s="141">
        <f t="shared" si="9"/>
        <v>4</v>
      </c>
      <c r="G4" s="141" t="str">
        <f>[4]挂饰3!$M5</f>
        <v>地脉</v>
      </c>
      <c r="H4" s="141">
        <f>([4]挂饰3!$AO5*((E4)^2))/10</f>
        <v>117.35237072821614</v>
      </c>
      <c r="I4" s="1" t="str">
        <f t="shared" si="10"/>
        <v>,茶色的魔术丝,超级方便面,巨大鱼牙,蝙蝠牙</v>
      </c>
      <c r="J4" s="1">
        <f t="shared" si="11"/>
        <v>1174</v>
      </c>
      <c r="K4" s="1">
        <f t="shared" si="0"/>
        <v>3840</v>
      </c>
      <c r="L4" s="1" t="str">
        <f t="shared" si="12"/>
        <v>茶色的魔术丝</v>
      </c>
      <c r="M4" s="1">
        <f t="shared" si="1"/>
        <v>1</v>
      </c>
      <c r="N4" s="1">
        <f t="shared" si="13"/>
        <v>50074</v>
      </c>
      <c r="O4" s="1" t="str">
        <f t="shared" si="14"/>
        <v>超级方便面</v>
      </c>
      <c r="P4" s="1">
        <f t="shared" si="2"/>
        <v>1</v>
      </c>
      <c r="Q4" s="1">
        <f t="shared" si="3"/>
        <v>50188</v>
      </c>
      <c r="R4" s="1" t="str">
        <f t="shared" si="15"/>
        <v>巨大鱼牙</v>
      </c>
      <c r="S4" s="1">
        <f t="shared" si="4"/>
        <v>5</v>
      </c>
      <c r="T4" s="1">
        <f t="shared" si="5"/>
        <v>50151</v>
      </c>
      <c r="U4" s="1" t="str">
        <f t="shared" si="16"/>
        <v>蝙蝠牙</v>
      </c>
      <c r="V4" s="1">
        <f t="shared" si="6"/>
        <v>5</v>
      </c>
      <c r="W4" s="1">
        <f t="shared" si="7"/>
        <v>50152</v>
      </c>
    </row>
    <row r="5" spans="1:23" x14ac:dyDescent="0.2">
      <c r="A5" s="141">
        <f>[4]挂饰3!$A6</f>
        <v>20004</v>
      </c>
      <c r="B5" s="141" t="str">
        <f>[4]挂饰3!$D6</f>
        <v>璀璨的忏悔护腕</v>
      </c>
      <c r="C5" s="141">
        <f>[4]挂饰3!$E6</f>
        <v>8</v>
      </c>
      <c r="D5" s="141" t="str">
        <f>[4]挂饰3!$F6</f>
        <v>s</v>
      </c>
      <c r="E5" s="141">
        <f t="shared" si="8"/>
        <v>4</v>
      </c>
      <c r="F5" s="141">
        <f t="shared" si="9"/>
        <v>4</v>
      </c>
      <c r="G5" s="141" t="str">
        <f>[4]挂饰3!$M6</f>
        <v>地脉</v>
      </c>
      <c r="H5" s="141">
        <f>([4]挂饰3!$AO6*((E5)^2))/10</f>
        <v>201.59734219269103</v>
      </c>
      <c r="I5" s="1" t="str">
        <f t="shared" si="10"/>
        <v>,茶色的魔术丝,水精魂片,震动羽翼,蜥蜴爪</v>
      </c>
      <c r="J5" s="1">
        <f t="shared" si="11"/>
        <v>2016</v>
      </c>
      <c r="K5" s="1">
        <f t="shared" si="0"/>
        <v>3840</v>
      </c>
      <c r="L5" s="1" t="str">
        <f t="shared" si="12"/>
        <v>茶色的魔术丝</v>
      </c>
      <c r="M5" s="1">
        <f t="shared" si="1"/>
        <v>1</v>
      </c>
      <c r="N5" s="1">
        <f t="shared" si="13"/>
        <v>50074</v>
      </c>
      <c r="O5" s="1" t="str">
        <f t="shared" si="14"/>
        <v>水精魂片</v>
      </c>
      <c r="P5" s="1">
        <f t="shared" si="2"/>
        <v>3</v>
      </c>
      <c r="Q5" s="1">
        <f t="shared" si="3"/>
        <v>50159</v>
      </c>
      <c r="R5" s="1" t="str">
        <f t="shared" si="15"/>
        <v>震动羽翼</v>
      </c>
      <c r="S5" s="1">
        <f t="shared" si="4"/>
        <v>4</v>
      </c>
      <c r="T5" s="1">
        <f t="shared" si="5"/>
        <v>50122</v>
      </c>
      <c r="U5" s="1" t="str">
        <f t="shared" si="16"/>
        <v>蜥蜴爪</v>
      </c>
      <c r="V5" s="1">
        <f t="shared" si="6"/>
        <v>9</v>
      </c>
      <c r="W5" s="1">
        <f t="shared" si="7"/>
        <v>50137</v>
      </c>
    </row>
    <row r="6" spans="1:23" x14ac:dyDescent="0.2">
      <c r="A6" s="141">
        <f>[4]挂饰3!$A7</f>
        <v>20005</v>
      </c>
      <c r="B6" s="141" t="str">
        <f>[4]挂饰3!$D7</f>
        <v>神奇的玄铁项链</v>
      </c>
      <c r="C6" s="141">
        <f>[4]挂饰3!$E7</f>
        <v>10</v>
      </c>
      <c r="D6" s="141" t="str">
        <f>[4]挂饰3!$F7</f>
        <v>s</v>
      </c>
      <c r="E6" s="141">
        <f t="shared" si="8"/>
        <v>4</v>
      </c>
      <c r="F6" s="141">
        <f t="shared" si="9"/>
        <v>4</v>
      </c>
      <c r="G6" s="141" t="str">
        <f>[4]挂饰3!$M7</f>
        <v>地脉</v>
      </c>
      <c r="H6" s="141">
        <f>([4]挂饰3!$AO7*((E6)^2))/10</f>
        <v>622.59622641509429</v>
      </c>
      <c r="I6" s="1" t="str">
        <f t="shared" si="10"/>
        <v>,茶色的魔术丝,高级黑铜矿,蛇龟爪,女战士的甘蜜</v>
      </c>
      <c r="J6" s="1">
        <f t="shared" si="11"/>
        <v>6226</v>
      </c>
      <c r="K6" s="1">
        <f t="shared" si="0"/>
        <v>7680</v>
      </c>
      <c r="L6" s="1" t="str">
        <f t="shared" si="12"/>
        <v>茶色的魔术丝</v>
      </c>
      <c r="M6" s="1">
        <f t="shared" si="1"/>
        <v>2</v>
      </c>
      <c r="N6" s="1">
        <f t="shared" si="13"/>
        <v>50074</v>
      </c>
      <c r="O6" s="1" t="str">
        <f t="shared" si="14"/>
        <v>高级黑铜矿</v>
      </c>
      <c r="P6" s="1">
        <f t="shared" si="2"/>
        <v>5</v>
      </c>
      <c r="Q6" s="1">
        <f t="shared" si="3"/>
        <v>50033</v>
      </c>
      <c r="R6" s="1" t="str">
        <f t="shared" si="15"/>
        <v>蛇龟爪</v>
      </c>
      <c r="S6" s="1">
        <f t="shared" si="4"/>
        <v>12</v>
      </c>
      <c r="T6" s="1">
        <f t="shared" si="5"/>
        <v>50143</v>
      </c>
      <c r="U6" s="1" t="str">
        <f t="shared" si="16"/>
        <v>女战士的甘蜜</v>
      </c>
      <c r="V6" s="1">
        <f t="shared" si="6"/>
        <v>12</v>
      </c>
      <c r="W6" s="1">
        <f t="shared" si="7"/>
        <v>50171</v>
      </c>
    </row>
    <row r="7" spans="1:23" x14ac:dyDescent="0.2">
      <c r="A7" s="141">
        <f>[4]挂饰3!$A8</f>
        <v>20006</v>
      </c>
      <c r="B7" s="141" t="str">
        <f>[4]挂饰3!$D8</f>
        <v>神奇的精钢护腕</v>
      </c>
      <c r="C7" s="141">
        <f>[4]挂饰3!$E8</f>
        <v>12</v>
      </c>
      <c r="D7" s="141" t="str">
        <f>[4]挂饰3!$F8</f>
        <v>s</v>
      </c>
      <c r="E7" s="141">
        <f t="shared" si="8"/>
        <v>4</v>
      </c>
      <c r="F7" s="141">
        <f t="shared" si="9"/>
        <v>4</v>
      </c>
      <c r="G7" s="141" t="str">
        <f>[4]挂饰3!$M8</f>
        <v>地脉</v>
      </c>
      <c r="H7" s="141">
        <f>([4]挂饰3!$AO8*((E7)^2))/10</f>
        <v>644.59755571531264</v>
      </c>
      <c r="I7" s="1" t="str">
        <f t="shared" si="10"/>
        <v>,茶色的魔术丝,赤色的水晶,沙盘缌片,骷髅骨</v>
      </c>
      <c r="J7" s="1">
        <f t="shared" si="11"/>
        <v>6446</v>
      </c>
      <c r="K7" s="1">
        <f t="shared" si="0"/>
        <v>7680</v>
      </c>
      <c r="L7" s="1" t="str">
        <f t="shared" si="12"/>
        <v>茶色的魔术丝</v>
      </c>
      <c r="M7" s="1">
        <f t="shared" si="1"/>
        <v>2</v>
      </c>
      <c r="N7" s="1">
        <f t="shared" si="13"/>
        <v>50074</v>
      </c>
      <c r="O7" s="1" t="str">
        <f t="shared" si="14"/>
        <v>赤色的水晶</v>
      </c>
      <c r="P7" s="1">
        <f t="shared" si="2"/>
        <v>5</v>
      </c>
      <c r="Q7" s="1">
        <f t="shared" si="3"/>
        <v>50177</v>
      </c>
      <c r="R7" s="1" t="str">
        <f t="shared" si="15"/>
        <v>沙盘缌片</v>
      </c>
      <c r="S7" s="1">
        <f t="shared" si="4"/>
        <v>12</v>
      </c>
      <c r="T7" s="1">
        <f t="shared" si="5"/>
        <v>50174</v>
      </c>
      <c r="U7" s="1" t="str">
        <f t="shared" si="16"/>
        <v>骷髅骨</v>
      </c>
      <c r="V7" s="1">
        <f t="shared" si="6"/>
        <v>27</v>
      </c>
      <c r="W7" s="1">
        <f t="shared" si="7"/>
        <v>50079</v>
      </c>
    </row>
    <row r="8" spans="1:23" x14ac:dyDescent="0.2">
      <c r="A8" s="141">
        <f>[4]挂饰3!$A9</f>
        <v>20007</v>
      </c>
      <c r="B8" s="141" t="str">
        <f>[4]挂饰3!$D9</f>
        <v>传说的言语项链</v>
      </c>
      <c r="C8" s="141">
        <f>[4]挂饰3!$E9</f>
        <v>14</v>
      </c>
      <c r="D8" s="141" t="str">
        <f>[4]挂饰3!$F9</f>
        <v>s</v>
      </c>
      <c r="E8" s="141">
        <f t="shared" si="8"/>
        <v>4</v>
      </c>
      <c r="F8" s="141">
        <f t="shared" si="9"/>
        <v>4</v>
      </c>
      <c r="G8" s="141" t="str">
        <f>[4]挂饰3!$M9</f>
        <v>地脉</v>
      </c>
      <c r="H8" s="141">
        <f>([4]挂饰3!$AO9*((E8)^2))/10</f>
        <v>353.02102668524276</v>
      </c>
      <c r="I8" s="1" t="str">
        <f t="shared" si="10"/>
        <v>,茶色的魔术丝,水鸟的白皮,南瓜,绿晶石</v>
      </c>
      <c r="J8" s="1">
        <f t="shared" si="11"/>
        <v>3530</v>
      </c>
      <c r="K8" s="1">
        <f t="shared" si="0"/>
        <v>3840</v>
      </c>
      <c r="L8" s="1" t="str">
        <f t="shared" si="12"/>
        <v>茶色的魔术丝</v>
      </c>
      <c r="M8" s="1">
        <f t="shared" si="1"/>
        <v>1</v>
      </c>
      <c r="N8" s="1">
        <f t="shared" si="13"/>
        <v>50074</v>
      </c>
      <c r="O8" s="1" t="str">
        <f t="shared" si="14"/>
        <v>水鸟的白皮</v>
      </c>
      <c r="P8" s="1">
        <f t="shared" si="2"/>
        <v>4</v>
      </c>
      <c r="Q8" s="1">
        <f t="shared" si="3"/>
        <v>50108</v>
      </c>
      <c r="R8" s="1" t="str">
        <f t="shared" si="15"/>
        <v>南瓜</v>
      </c>
      <c r="S8" s="1">
        <f t="shared" si="4"/>
        <v>15</v>
      </c>
      <c r="T8" s="1">
        <f t="shared" si="5"/>
        <v>50070</v>
      </c>
      <c r="U8" s="1" t="str">
        <f t="shared" si="16"/>
        <v>绿晶石</v>
      </c>
      <c r="V8" s="1">
        <f t="shared" si="6"/>
        <v>7</v>
      </c>
      <c r="W8" s="1">
        <f t="shared" si="7"/>
        <v>50028</v>
      </c>
    </row>
    <row r="9" spans="1:23" x14ac:dyDescent="0.2">
      <c r="A9" s="141">
        <f>[4]挂饰3!$A10</f>
        <v>20008</v>
      </c>
      <c r="B9" s="141" t="str">
        <f>[4]挂饰3!$D10</f>
        <v>神奇的晨曦戒指</v>
      </c>
      <c r="C9" s="141">
        <f>[4]挂饰3!$E10</f>
        <v>16</v>
      </c>
      <c r="D9" s="141" t="str">
        <f>[4]挂饰3!$F10</f>
        <v>s</v>
      </c>
      <c r="E9" s="141">
        <f t="shared" si="8"/>
        <v>4</v>
      </c>
      <c r="F9" s="141">
        <f t="shared" si="9"/>
        <v>4</v>
      </c>
      <c r="G9" s="141" t="str">
        <f>[4]挂饰3!$M10</f>
        <v>地脉</v>
      </c>
      <c r="H9" s="141">
        <f>([4]挂饰3!$AO10*((E9)^2))/10</f>
        <v>859.90310937160245</v>
      </c>
      <c r="I9" s="1" t="str">
        <f t="shared" si="10"/>
        <v>,茶色的魔术丝,地精魂片,白石粉,水晶眼泪</v>
      </c>
      <c r="J9" s="1">
        <f t="shared" si="11"/>
        <v>8599</v>
      </c>
      <c r="K9" s="1">
        <f t="shared" si="0"/>
        <v>11520</v>
      </c>
      <c r="L9" s="1" t="str">
        <f t="shared" si="12"/>
        <v>茶色的魔术丝</v>
      </c>
      <c r="M9" s="1">
        <f t="shared" si="1"/>
        <v>3</v>
      </c>
      <c r="N9" s="1">
        <f t="shared" si="13"/>
        <v>50074</v>
      </c>
      <c r="O9" s="1" t="str">
        <f t="shared" si="14"/>
        <v>地精魂片</v>
      </c>
      <c r="P9" s="1">
        <f t="shared" si="2"/>
        <v>9</v>
      </c>
      <c r="Q9" s="1">
        <f t="shared" si="3"/>
        <v>50158</v>
      </c>
      <c r="R9" s="1" t="str">
        <f t="shared" si="15"/>
        <v>白石粉</v>
      </c>
      <c r="S9" s="1">
        <f t="shared" si="4"/>
        <v>36</v>
      </c>
      <c r="T9" s="1">
        <f t="shared" si="5"/>
        <v>50187</v>
      </c>
      <c r="U9" s="1" t="str">
        <f t="shared" si="16"/>
        <v>水晶眼泪</v>
      </c>
      <c r="V9" s="1">
        <f t="shared" si="6"/>
        <v>16</v>
      </c>
      <c r="W9" s="1">
        <f t="shared" si="7"/>
        <v>50172</v>
      </c>
    </row>
    <row r="10" spans="1:23" x14ac:dyDescent="0.2">
      <c r="A10" s="141">
        <f>[4]挂饰3!$A11</f>
        <v>20009</v>
      </c>
      <c r="B10" s="141" t="str">
        <f>[4]挂饰3!$D11</f>
        <v>闪耀的晨曦护腕</v>
      </c>
      <c r="C10" s="141">
        <f>[4]挂饰3!$E11</f>
        <v>2</v>
      </c>
      <c r="D10" s="141" t="str">
        <f>[4]挂饰3!$F11</f>
        <v>a</v>
      </c>
      <c r="E10" s="141">
        <f t="shared" si="8"/>
        <v>3</v>
      </c>
      <c r="F10" s="141">
        <f t="shared" si="9"/>
        <v>3</v>
      </c>
      <c r="G10" s="141" t="str">
        <f>[4]挂饰3!$M11</f>
        <v>地脉</v>
      </c>
      <c r="H10" s="141">
        <f>([4]挂饰3!$AO11*((E10)^2))/10</f>
        <v>16.273152709359604</v>
      </c>
      <c r="I10" s="1" t="str">
        <f t="shared" si="10"/>
        <v>,地系魔物骨头,优良粉铜矿,干燥的草药,女战士的秘药</v>
      </c>
      <c r="J10" s="1">
        <f t="shared" si="11"/>
        <v>163</v>
      </c>
      <c r="K10" s="1">
        <f t="shared" si="0"/>
        <v>1125</v>
      </c>
      <c r="L10" s="1" t="str">
        <f t="shared" si="12"/>
        <v>地系魔物骨头</v>
      </c>
      <c r="M10" s="1">
        <f t="shared" si="1"/>
        <v>1</v>
      </c>
      <c r="N10" s="1">
        <f t="shared" si="13"/>
        <v>50080</v>
      </c>
      <c r="O10" s="1" t="str">
        <f t="shared" si="14"/>
        <v>优良粉铜矿</v>
      </c>
      <c r="P10" s="1">
        <f t="shared" si="2"/>
        <v>1</v>
      </c>
      <c r="Q10" s="1">
        <f t="shared" si="3"/>
        <v>50036</v>
      </c>
      <c r="R10" s="1" t="str">
        <f t="shared" si="15"/>
        <v>干燥的草药</v>
      </c>
      <c r="S10" s="1">
        <f t="shared" si="4"/>
        <v>4</v>
      </c>
      <c r="T10" s="1">
        <f t="shared" si="5"/>
        <v>50189</v>
      </c>
      <c r="U10" s="1" t="str">
        <f t="shared" si="16"/>
        <v/>
      </c>
      <c r="V10" s="1" t="str">
        <f t="shared" si="6"/>
        <v/>
      </c>
      <c r="W10" s="1" t="str">
        <f t="shared" si="7"/>
        <v/>
      </c>
    </row>
    <row r="11" spans="1:23" x14ac:dyDescent="0.2">
      <c r="A11" s="141">
        <f>[4]挂饰3!$A12</f>
        <v>20010</v>
      </c>
      <c r="B11" s="141" t="str">
        <f>[4]挂饰3!$D12</f>
        <v>精致的青铜戒指</v>
      </c>
      <c r="C11" s="141">
        <f>[4]挂饰3!$E12</f>
        <v>4</v>
      </c>
      <c r="D11" s="141" t="str">
        <f>[4]挂饰3!$F12</f>
        <v>a</v>
      </c>
      <c r="E11" s="141">
        <f t="shared" si="8"/>
        <v>3</v>
      </c>
      <c r="F11" s="141">
        <f t="shared" si="9"/>
        <v>3</v>
      </c>
      <c r="G11" s="141" t="str">
        <f>[4]挂饰3!$M12</f>
        <v>地脉</v>
      </c>
      <c r="H11" s="141">
        <f>([4]挂饰3!$AO12*((E11)^2))/10</f>
        <v>32.4</v>
      </c>
      <c r="I11" s="1" t="str">
        <f t="shared" si="10"/>
        <v>,地系魔物骨头,珍珠石,黑铜矿,粉铜矿</v>
      </c>
      <c r="J11" s="1">
        <f t="shared" si="11"/>
        <v>324</v>
      </c>
      <c r="K11" s="1">
        <f t="shared" si="0"/>
        <v>1125</v>
      </c>
      <c r="L11" s="1" t="str">
        <f t="shared" si="12"/>
        <v>地系魔物骨头</v>
      </c>
      <c r="M11" s="1">
        <f t="shared" si="1"/>
        <v>1</v>
      </c>
      <c r="N11" s="1">
        <f t="shared" si="13"/>
        <v>50080</v>
      </c>
      <c r="O11" s="1" t="str">
        <f t="shared" si="14"/>
        <v>珍珠石</v>
      </c>
      <c r="P11" s="1">
        <f t="shared" si="2"/>
        <v>1</v>
      </c>
      <c r="Q11" s="1">
        <f t="shared" si="3"/>
        <v>50026</v>
      </c>
      <c r="R11" s="1" t="str">
        <f t="shared" si="15"/>
        <v>黑铜矿</v>
      </c>
      <c r="S11" s="1">
        <f t="shared" si="4"/>
        <v>8</v>
      </c>
      <c r="T11" s="1">
        <f t="shared" si="5"/>
        <v>50031</v>
      </c>
      <c r="U11" s="1" t="str">
        <f t="shared" si="16"/>
        <v/>
      </c>
      <c r="V11" s="1" t="str">
        <f t="shared" si="6"/>
        <v/>
      </c>
      <c r="W11" s="1" t="str">
        <f t="shared" si="7"/>
        <v/>
      </c>
    </row>
    <row r="12" spans="1:23" x14ac:dyDescent="0.2">
      <c r="A12" s="141">
        <f>[4]挂饰3!$A13</f>
        <v>20011</v>
      </c>
      <c r="B12" s="141" t="str">
        <f>[4]挂饰3!$D13</f>
        <v>精致的颓废戒指</v>
      </c>
      <c r="C12" s="141">
        <f>[4]挂饰3!$E13</f>
        <v>6</v>
      </c>
      <c r="D12" s="141" t="str">
        <f>[4]挂饰3!$F13</f>
        <v>a</v>
      </c>
      <c r="E12" s="141">
        <f t="shared" si="8"/>
        <v>3</v>
      </c>
      <c r="F12" s="141">
        <f t="shared" si="9"/>
        <v>3</v>
      </c>
      <c r="G12" s="141" t="str">
        <f>[4]挂饰3!$M13</f>
        <v>地脉</v>
      </c>
      <c r="H12" s="141">
        <f>([4]挂饰3!$AO13*((E12)^2))/10</f>
        <v>135.95806451612901</v>
      </c>
      <c r="I12" s="1" t="str">
        <f t="shared" si="10"/>
        <v>,地系魔物骨头,火之缌片,女战士的秘药,腐败的毛皮</v>
      </c>
      <c r="J12" s="1">
        <f t="shared" si="11"/>
        <v>1360</v>
      </c>
      <c r="K12" s="1">
        <f t="shared" si="0"/>
        <v>2250</v>
      </c>
      <c r="L12" s="1" t="str">
        <f t="shared" si="12"/>
        <v>地系魔物骨头</v>
      </c>
      <c r="M12" s="1">
        <f t="shared" si="1"/>
        <v>2</v>
      </c>
      <c r="N12" s="1">
        <f t="shared" si="13"/>
        <v>50080</v>
      </c>
      <c r="O12" s="1" t="str">
        <f t="shared" si="14"/>
        <v>火之缌片</v>
      </c>
      <c r="P12" s="1">
        <f t="shared" si="2"/>
        <v>4</v>
      </c>
      <c r="Q12" s="1">
        <f t="shared" si="3"/>
        <v>50175</v>
      </c>
      <c r="R12" s="1" t="str">
        <f t="shared" si="15"/>
        <v>女战士的秘药</v>
      </c>
      <c r="S12" s="1">
        <f t="shared" si="4"/>
        <v>31</v>
      </c>
      <c r="T12" s="1">
        <f t="shared" si="5"/>
        <v>50168</v>
      </c>
      <c r="U12" s="1" t="str">
        <f t="shared" si="16"/>
        <v/>
      </c>
      <c r="V12" s="1" t="str">
        <f t="shared" si="6"/>
        <v/>
      </c>
      <c r="W12" s="1" t="str">
        <f t="shared" si="7"/>
        <v/>
      </c>
    </row>
    <row r="13" spans="1:23" x14ac:dyDescent="0.2">
      <c r="A13" s="141">
        <f>[4]挂饰3!$A14</f>
        <v>20012</v>
      </c>
      <c r="B13" s="141" t="str">
        <f>[4]挂饰3!$D14</f>
        <v>拉风的水晶项链</v>
      </c>
      <c r="C13" s="141">
        <f>[4]挂饰3!$E14</f>
        <v>8</v>
      </c>
      <c r="D13" s="141" t="str">
        <f>[4]挂饰3!$F14</f>
        <v>a</v>
      </c>
      <c r="E13" s="141">
        <f t="shared" si="8"/>
        <v>3</v>
      </c>
      <c r="F13" s="141">
        <f t="shared" si="9"/>
        <v>3</v>
      </c>
      <c r="G13" s="141" t="str">
        <f>[4]挂饰3!$M14</f>
        <v>地脉</v>
      </c>
      <c r="H13" s="141">
        <f>([4]挂饰3!$AO14*((E13)^2))/10</f>
        <v>66.258056872037912</v>
      </c>
      <c r="I13" s="1" t="str">
        <f t="shared" si="10"/>
        <v>,地系魔物骨头,风之缌片,黑铜矿,腐败爪</v>
      </c>
      <c r="J13" s="1">
        <f t="shared" si="11"/>
        <v>663</v>
      </c>
      <c r="K13" s="1">
        <f t="shared" si="0"/>
        <v>1125</v>
      </c>
      <c r="L13" s="1" t="str">
        <f t="shared" si="12"/>
        <v>地系魔物骨头</v>
      </c>
      <c r="M13" s="1">
        <f t="shared" si="1"/>
        <v>1</v>
      </c>
      <c r="N13" s="1">
        <f t="shared" si="13"/>
        <v>50080</v>
      </c>
      <c r="O13" s="1" t="str">
        <f t="shared" si="14"/>
        <v>风之缌片</v>
      </c>
      <c r="P13" s="1">
        <f t="shared" si="2"/>
        <v>2</v>
      </c>
      <c r="Q13" s="1">
        <f t="shared" si="3"/>
        <v>50176</v>
      </c>
      <c r="R13" s="1" t="str">
        <f t="shared" si="15"/>
        <v>黑铜矿</v>
      </c>
      <c r="S13" s="1">
        <f t="shared" si="4"/>
        <v>15</v>
      </c>
      <c r="T13" s="1">
        <f t="shared" si="5"/>
        <v>50031</v>
      </c>
      <c r="U13" s="1" t="str">
        <f t="shared" si="16"/>
        <v/>
      </c>
      <c r="V13" s="1" t="str">
        <f t="shared" si="6"/>
        <v/>
      </c>
      <c r="W13" s="1" t="str">
        <f t="shared" si="7"/>
        <v/>
      </c>
    </row>
    <row r="14" spans="1:23" x14ac:dyDescent="0.2">
      <c r="A14" s="141">
        <f>[4]挂饰3!$A15</f>
        <v>20013</v>
      </c>
      <c r="B14" s="141" t="str">
        <f>[4]挂饰3!$D15</f>
        <v>拉风的精灵戒指</v>
      </c>
      <c r="C14" s="141">
        <f>[4]挂饰3!$E15</f>
        <v>10</v>
      </c>
      <c r="D14" s="141" t="str">
        <f>[4]挂饰3!$F15</f>
        <v>a</v>
      </c>
      <c r="E14" s="141">
        <f t="shared" si="8"/>
        <v>3</v>
      </c>
      <c r="F14" s="141">
        <f t="shared" si="9"/>
        <v>3</v>
      </c>
      <c r="G14" s="141" t="str">
        <f>[4]挂饰3!$M15</f>
        <v>地脉</v>
      </c>
      <c r="H14" s="141">
        <f>([4]挂饰3!$AO15*((E14)^2))/10</f>
        <v>225.75211267605633</v>
      </c>
      <c r="I14" s="1" t="str">
        <f t="shared" si="10"/>
        <v>,地系魔物骨头,炎石,新鲜的泥巴,矿石</v>
      </c>
      <c r="J14" s="1">
        <f t="shared" si="11"/>
        <v>2258</v>
      </c>
      <c r="K14" s="1">
        <f t="shared" si="0"/>
        <v>3375</v>
      </c>
      <c r="L14" s="1" t="str">
        <f t="shared" si="12"/>
        <v>地系魔物骨头</v>
      </c>
      <c r="M14" s="1">
        <f t="shared" si="1"/>
        <v>3</v>
      </c>
      <c r="N14" s="1">
        <f t="shared" si="13"/>
        <v>50080</v>
      </c>
      <c r="O14" s="1" t="str">
        <f t="shared" si="14"/>
        <v>炎石</v>
      </c>
      <c r="P14" s="1">
        <f t="shared" si="2"/>
        <v>6</v>
      </c>
      <c r="Q14" s="1">
        <f t="shared" si="3"/>
        <v>50016</v>
      </c>
      <c r="R14" s="1" t="str">
        <f t="shared" si="15"/>
        <v>新鲜的泥巴</v>
      </c>
      <c r="S14" s="1">
        <f t="shared" si="4"/>
        <v>51</v>
      </c>
      <c r="T14" s="1">
        <f t="shared" si="5"/>
        <v>50013</v>
      </c>
      <c r="U14" s="1" t="str">
        <f t="shared" si="16"/>
        <v/>
      </c>
      <c r="V14" s="1" t="str">
        <f t="shared" si="6"/>
        <v/>
      </c>
      <c r="W14" s="1" t="str">
        <f t="shared" si="7"/>
        <v/>
      </c>
    </row>
    <row r="15" spans="1:23" x14ac:dyDescent="0.2">
      <c r="A15" s="141">
        <f>[4]挂饰3!$A16</f>
        <v>20014</v>
      </c>
      <c r="B15" s="141" t="str">
        <f>[4]挂饰3!$D16</f>
        <v>精致的遗迹项链</v>
      </c>
      <c r="C15" s="141">
        <f>[4]挂饰3!$E16</f>
        <v>12</v>
      </c>
      <c r="D15" s="141" t="str">
        <f>[4]挂饰3!$F16</f>
        <v>a</v>
      </c>
      <c r="E15" s="141">
        <f t="shared" si="8"/>
        <v>3</v>
      </c>
      <c r="F15" s="141">
        <f t="shared" si="9"/>
        <v>3</v>
      </c>
      <c r="G15" s="141" t="str">
        <f>[4]挂饰3!$M16</f>
        <v>地脉</v>
      </c>
      <c r="H15" s="141">
        <f>([4]挂饰3!$AO16*((E15)^2))/10</f>
        <v>99.538738738738743</v>
      </c>
      <c r="I15" s="1" t="str">
        <f t="shared" si="10"/>
        <v>,地系魔物骨头,魅灵石,腐败爪,腐败的毛皮</v>
      </c>
      <c r="J15" s="1">
        <f t="shared" si="11"/>
        <v>995</v>
      </c>
      <c r="K15" s="1">
        <f t="shared" si="0"/>
        <v>1125</v>
      </c>
      <c r="L15" s="1" t="str">
        <f t="shared" si="12"/>
        <v>地系魔物骨头</v>
      </c>
      <c r="M15" s="1">
        <f t="shared" si="1"/>
        <v>1</v>
      </c>
      <c r="N15" s="1">
        <f t="shared" si="13"/>
        <v>50080</v>
      </c>
      <c r="O15" s="1" t="str">
        <f t="shared" si="14"/>
        <v>魅灵石</v>
      </c>
      <c r="P15" s="1">
        <f t="shared" si="2"/>
        <v>3</v>
      </c>
      <c r="Q15" s="1">
        <f t="shared" si="3"/>
        <v>50089</v>
      </c>
      <c r="R15" s="1" t="str">
        <f t="shared" si="15"/>
        <v>腐败爪</v>
      </c>
      <c r="S15" s="1">
        <f t="shared" si="4"/>
        <v>23</v>
      </c>
      <c r="T15" s="1">
        <f t="shared" si="5"/>
        <v>50145</v>
      </c>
      <c r="U15" s="1" t="str">
        <f t="shared" si="16"/>
        <v/>
      </c>
      <c r="V15" s="1" t="str">
        <f t="shared" si="6"/>
        <v/>
      </c>
      <c r="W15" s="1" t="str">
        <f t="shared" si="7"/>
        <v/>
      </c>
    </row>
    <row r="16" spans="1:23" x14ac:dyDescent="0.2">
      <c r="A16" s="141">
        <f>[4]挂饰3!$A17</f>
        <v>20015</v>
      </c>
      <c r="B16" s="141" t="str">
        <f>[4]挂饰3!$D17</f>
        <v>犀利的空灵护腕</v>
      </c>
      <c r="C16" s="141">
        <f>[4]挂饰3!$E17</f>
        <v>14</v>
      </c>
      <c r="D16" s="141" t="str">
        <f>[4]挂饰3!$F17</f>
        <v>a</v>
      </c>
      <c r="E16" s="141">
        <f t="shared" si="8"/>
        <v>3</v>
      </c>
      <c r="F16" s="141">
        <f t="shared" si="9"/>
        <v>3</v>
      </c>
      <c r="G16" s="141" t="str">
        <f>[4]挂饰3!$M17</f>
        <v>地脉</v>
      </c>
      <c r="H16" s="141">
        <f>([4]挂饰3!$AO17*((E16)^2))/10</f>
        <v>337.92945205479452</v>
      </c>
      <c r="I16" s="1" t="str">
        <f t="shared" si="10"/>
        <v>,地系魔物骨头,水结晶石,腐败的毛皮,黑铜矿</v>
      </c>
      <c r="J16" s="1">
        <f t="shared" si="11"/>
        <v>3379</v>
      </c>
      <c r="K16" s="1">
        <f t="shared" si="0"/>
        <v>4500</v>
      </c>
      <c r="L16" s="1" t="str">
        <f t="shared" si="12"/>
        <v>地系魔物骨头</v>
      </c>
      <c r="M16" s="1">
        <f t="shared" si="1"/>
        <v>4</v>
      </c>
      <c r="N16" s="1">
        <f t="shared" si="13"/>
        <v>50080</v>
      </c>
      <c r="O16" s="1" t="str">
        <f t="shared" si="14"/>
        <v>水结晶石</v>
      </c>
      <c r="P16" s="1">
        <f t="shared" si="2"/>
        <v>9</v>
      </c>
      <c r="Q16" s="1">
        <f t="shared" si="3"/>
        <v>50030</v>
      </c>
      <c r="R16" s="1" t="str">
        <f t="shared" si="15"/>
        <v>腐败的毛皮</v>
      </c>
      <c r="S16" s="1">
        <f t="shared" si="4"/>
        <v>76</v>
      </c>
      <c r="T16" s="1">
        <f t="shared" si="5"/>
        <v>50119</v>
      </c>
      <c r="U16" s="1" t="str">
        <f t="shared" si="16"/>
        <v/>
      </c>
      <c r="V16" s="1" t="str">
        <f t="shared" si="6"/>
        <v/>
      </c>
      <c r="W16" s="1" t="str">
        <f t="shared" si="7"/>
        <v/>
      </c>
    </row>
    <row r="17" spans="1:23" x14ac:dyDescent="0.2">
      <c r="A17" s="141">
        <f>[4]挂饰3!$A18</f>
        <v>20016</v>
      </c>
      <c r="B17" s="141" t="str">
        <f>[4]挂饰3!$D18</f>
        <v>精致的言语护腕</v>
      </c>
      <c r="C17" s="141">
        <f>[4]挂饰3!$E18</f>
        <v>16</v>
      </c>
      <c r="D17" s="141" t="str">
        <f>[4]挂饰3!$F18</f>
        <v>a</v>
      </c>
      <c r="E17" s="141">
        <f t="shared" si="8"/>
        <v>3</v>
      </c>
      <c r="F17" s="141">
        <f t="shared" si="9"/>
        <v>3</v>
      </c>
      <c r="G17" s="141" t="str">
        <f>[4]挂饰3!$M18</f>
        <v>地脉</v>
      </c>
      <c r="H17" s="141">
        <f>([4]挂饰3!$AO18*((E17)^2))/10</f>
        <v>400.18170731707312</v>
      </c>
      <c r="I17" s="1" t="str">
        <f t="shared" si="10"/>
        <v>,地系魔物骨头,龙之皮革,女战士的秘药,干燥的草药</v>
      </c>
      <c r="J17" s="1">
        <f t="shared" si="11"/>
        <v>4002</v>
      </c>
      <c r="K17" s="1">
        <f t="shared" si="0"/>
        <v>4500</v>
      </c>
      <c r="L17" s="1" t="str">
        <f t="shared" si="12"/>
        <v>地系魔物骨头</v>
      </c>
      <c r="M17" s="1">
        <f t="shared" si="1"/>
        <v>4</v>
      </c>
      <c r="N17" s="1">
        <f t="shared" si="13"/>
        <v>50080</v>
      </c>
      <c r="O17" s="1" t="str">
        <f t="shared" si="14"/>
        <v>龙之皮革</v>
      </c>
      <c r="P17" s="1">
        <f t="shared" si="2"/>
        <v>10</v>
      </c>
      <c r="Q17" s="1">
        <f t="shared" si="3"/>
        <v>50116</v>
      </c>
      <c r="R17" s="1" t="str">
        <f t="shared" si="15"/>
        <v>女战士的秘药</v>
      </c>
      <c r="S17" s="1">
        <f t="shared" si="4"/>
        <v>89</v>
      </c>
      <c r="T17" s="1">
        <f t="shared" si="5"/>
        <v>50168</v>
      </c>
      <c r="U17" s="1" t="str">
        <f t="shared" si="16"/>
        <v/>
      </c>
      <c r="V17" s="1" t="str">
        <f t="shared" si="6"/>
        <v/>
      </c>
      <c r="W17" s="1" t="str">
        <f t="shared" si="7"/>
        <v/>
      </c>
    </row>
    <row r="18" spans="1:23" x14ac:dyDescent="0.2">
      <c r="A18" s="141">
        <f>[4]挂饰3!$A19</f>
        <v>20017</v>
      </c>
      <c r="B18" s="141" t="str">
        <f>[4]挂饰3!$D19</f>
        <v>坚硬的女神戒指</v>
      </c>
      <c r="C18" s="141">
        <f>[4]挂饰3!$E19</f>
        <v>1</v>
      </c>
      <c r="D18" s="141" t="str">
        <f>[4]挂饰3!$F19</f>
        <v>b</v>
      </c>
      <c r="E18" s="141">
        <f t="shared" si="8"/>
        <v>2</v>
      </c>
      <c r="F18" s="141">
        <f t="shared" si="9"/>
        <v>2</v>
      </c>
      <c r="G18" s="141" t="str">
        <f>[4]挂饰3!$M19</f>
        <v>地脉</v>
      </c>
      <c r="H18" s="141">
        <f>([4]挂饰3!$AO19*((E18)^2))/10</f>
        <v>23.4</v>
      </c>
      <c r="I18" s="1" t="str">
        <f t="shared" si="10"/>
        <v>,地系魔物血液,矿石</v>
      </c>
      <c r="J18" s="1">
        <f t="shared" si="11"/>
        <v>234</v>
      </c>
      <c r="K18" s="1">
        <f t="shared" si="0"/>
        <v>270</v>
      </c>
      <c r="L18" s="1" t="str">
        <f t="shared" si="12"/>
        <v>地系魔物血液</v>
      </c>
      <c r="M18" s="1">
        <f t="shared" si="1"/>
        <v>1</v>
      </c>
      <c r="N18" s="1">
        <f t="shared" si="13"/>
        <v>50097</v>
      </c>
      <c r="O18" s="1" t="str">
        <f t="shared" si="14"/>
        <v>矿石</v>
      </c>
      <c r="P18" s="1">
        <f t="shared" si="2"/>
        <v>8</v>
      </c>
      <c r="Q18" s="1">
        <f t="shared" si="3"/>
        <v>50015</v>
      </c>
      <c r="R18" s="1" t="str">
        <f t="shared" si="15"/>
        <v/>
      </c>
      <c r="S18" s="1" t="str">
        <f t="shared" si="4"/>
        <v/>
      </c>
      <c r="T18" s="1" t="str">
        <f t="shared" si="5"/>
        <v/>
      </c>
      <c r="U18" s="1" t="str">
        <f t="shared" si="16"/>
        <v/>
      </c>
      <c r="V18" s="1" t="str">
        <f t="shared" si="6"/>
        <v/>
      </c>
      <c r="W18" s="1" t="str">
        <f t="shared" si="7"/>
        <v/>
      </c>
    </row>
    <row r="19" spans="1:23" x14ac:dyDescent="0.2">
      <c r="A19" s="141">
        <f>[4]挂饰3!$A20</f>
        <v>20018</v>
      </c>
      <c r="B19" s="141" t="str">
        <f>[4]挂饰3!$D20</f>
        <v>优质的颓废项链</v>
      </c>
      <c r="C19" s="141">
        <f>[4]挂饰3!$E20</f>
        <v>3</v>
      </c>
      <c r="D19" s="141" t="str">
        <f>[4]挂饰3!$F20</f>
        <v>b</v>
      </c>
      <c r="E19" s="141">
        <f t="shared" si="8"/>
        <v>2</v>
      </c>
      <c r="F19" s="141">
        <f t="shared" si="9"/>
        <v>2</v>
      </c>
      <c r="G19" s="141" t="str">
        <f>[4]挂饰3!$M20</f>
        <v>地脉</v>
      </c>
      <c r="H19" s="141">
        <f>([4]挂饰3!$AO20*((E19)^2))/10</f>
        <v>24</v>
      </c>
      <c r="I19" s="1" t="str">
        <f t="shared" si="10"/>
        <v>,紫魔法石,腐败爪</v>
      </c>
      <c r="J19" s="1">
        <f t="shared" si="11"/>
        <v>240</v>
      </c>
      <c r="K19" s="1">
        <f t="shared" si="0"/>
        <v>270</v>
      </c>
      <c r="L19" s="1" t="str">
        <f t="shared" si="12"/>
        <v>紫魔法石</v>
      </c>
      <c r="M19" s="1">
        <f t="shared" si="1"/>
        <v>1</v>
      </c>
      <c r="N19" s="1">
        <f t="shared" si="13"/>
        <v>50022</v>
      </c>
      <c r="O19" s="1" t="str">
        <f t="shared" si="14"/>
        <v>腐败爪</v>
      </c>
      <c r="P19" s="1">
        <f t="shared" si="2"/>
        <v>8</v>
      </c>
      <c r="Q19" s="1">
        <f t="shared" si="3"/>
        <v>50145</v>
      </c>
      <c r="R19" s="1" t="str">
        <f t="shared" si="15"/>
        <v/>
      </c>
      <c r="S19" s="1" t="str">
        <f t="shared" si="4"/>
        <v/>
      </c>
      <c r="T19" s="1" t="str">
        <f t="shared" si="5"/>
        <v/>
      </c>
      <c r="U19" s="1" t="str">
        <f t="shared" si="16"/>
        <v/>
      </c>
      <c r="V19" s="1" t="str">
        <f t="shared" si="6"/>
        <v/>
      </c>
      <c r="W19" s="1" t="str">
        <f t="shared" si="7"/>
        <v/>
      </c>
    </row>
    <row r="20" spans="1:23" x14ac:dyDescent="0.2">
      <c r="A20" s="141">
        <f>[4]挂饰3!$A21</f>
        <v>20019</v>
      </c>
      <c r="B20" s="141" t="str">
        <f>[4]挂饰3!$D21</f>
        <v>坚硬的水晶项链</v>
      </c>
      <c r="C20" s="141">
        <f>[4]挂饰3!$E21</f>
        <v>5</v>
      </c>
      <c r="D20" s="141" t="str">
        <f>[4]挂饰3!$F21</f>
        <v>b</v>
      </c>
      <c r="E20" s="141">
        <f t="shared" si="8"/>
        <v>2</v>
      </c>
      <c r="F20" s="141">
        <f t="shared" si="9"/>
        <v>2</v>
      </c>
      <c r="G20" s="141" t="str">
        <f>[4]挂饰3!$M21</f>
        <v>地脉</v>
      </c>
      <c r="H20" s="141">
        <f>([4]挂饰3!$AO21*((E20)^2))/10</f>
        <v>25.2</v>
      </c>
      <c r="I20" s="1" t="str">
        <f t="shared" si="10"/>
        <v>,地系魔物血液,树枝</v>
      </c>
      <c r="J20" s="1">
        <f t="shared" si="11"/>
        <v>252</v>
      </c>
      <c r="K20" s="1">
        <f t="shared" si="0"/>
        <v>270</v>
      </c>
      <c r="L20" s="1" t="str">
        <f t="shared" si="12"/>
        <v>地系魔物血液</v>
      </c>
      <c r="M20" s="1">
        <f t="shared" si="1"/>
        <v>1</v>
      </c>
      <c r="N20" s="1">
        <f t="shared" si="13"/>
        <v>50097</v>
      </c>
      <c r="O20" s="1" t="str">
        <f t="shared" si="14"/>
        <v>树枝</v>
      </c>
      <c r="P20" s="1">
        <f t="shared" si="2"/>
        <v>9</v>
      </c>
      <c r="Q20" s="1">
        <f t="shared" si="3"/>
        <v>50045</v>
      </c>
      <c r="R20" s="1" t="str">
        <f t="shared" si="15"/>
        <v/>
      </c>
      <c r="S20" s="1" t="str">
        <f t="shared" si="4"/>
        <v/>
      </c>
      <c r="T20" s="1" t="str">
        <f t="shared" si="5"/>
        <v/>
      </c>
      <c r="U20" s="1" t="str">
        <f t="shared" si="16"/>
        <v/>
      </c>
      <c r="V20" s="1" t="str">
        <f t="shared" si="6"/>
        <v/>
      </c>
      <c r="W20" s="1" t="str">
        <f t="shared" si="7"/>
        <v/>
      </c>
    </row>
    <row r="21" spans="1:23" x14ac:dyDescent="0.2">
      <c r="A21" s="141">
        <f>[4]挂饰3!$A22</f>
        <v>20020</v>
      </c>
      <c r="B21" s="141" t="str">
        <f>[4]挂饰3!$D22</f>
        <v>凌厉的玄铁戒指</v>
      </c>
      <c r="C21" s="141">
        <f>[4]挂饰3!$E22</f>
        <v>7</v>
      </c>
      <c r="D21" s="141" t="str">
        <f>[4]挂饰3!$F22</f>
        <v>b</v>
      </c>
      <c r="E21" s="141">
        <f t="shared" si="8"/>
        <v>2</v>
      </c>
      <c r="F21" s="141">
        <f t="shared" si="9"/>
        <v>2</v>
      </c>
      <c r="G21" s="141" t="str">
        <f>[4]挂饰3!$M22</f>
        <v>地脉</v>
      </c>
      <c r="H21" s="141">
        <f>([4]挂饰3!$AO22*((E21)^2))/10</f>
        <v>34.313513513513513</v>
      </c>
      <c r="I21" s="1" t="str">
        <f t="shared" si="10"/>
        <v>,紫魔法石,新鲜的泥巴</v>
      </c>
      <c r="J21" s="1">
        <f t="shared" si="11"/>
        <v>343</v>
      </c>
      <c r="K21" s="1">
        <f t="shared" si="0"/>
        <v>540</v>
      </c>
      <c r="L21" s="1" t="str">
        <f t="shared" si="12"/>
        <v>紫魔法石</v>
      </c>
      <c r="M21" s="1">
        <f t="shared" si="1"/>
        <v>2</v>
      </c>
      <c r="N21" s="1">
        <f t="shared" si="13"/>
        <v>50022</v>
      </c>
      <c r="O21" s="1" t="str">
        <f t="shared" si="14"/>
        <v>新鲜的泥巴</v>
      </c>
      <c r="P21" s="1">
        <f t="shared" si="2"/>
        <v>12</v>
      </c>
      <c r="Q21" s="1">
        <f t="shared" si="3"/>
        <v>50013</v>
      </c>
      <c r="R21" s="1" t="str">
        <f t="shared" si="15"/>
        <v/>
      </c>
      <c r="S21" s="1" t="str">
        <f t="shared" si="4"/>
        <v/>
      </c>
      <c r="T21" s="1" t="str">
        <f t="shared" si="5"/>
        <v/>
      </c>
      <c r="U21" s="1" t="str">
        <f t="shared" si="16"/>
        <v/>
      </c>
      <c r="V21" s="1" t="str">
        <f t="shared" si="6"/>
        <v/>
      </c>
      <c r="W21" s="1" t="str">
        <f t="shared" si="7"/>
        <v/>
      </c>
    </row>
    <row r="22" spans="1:23" x14ac:dyDescent="0.2">
      <c r="A22" s="141">
        <f>[4]挂饰3!$A23</f>
        <v>20021</v>
      </c>
      <c r="B22" s="141" t="str">
        <f>[4]挂饰3!$D23</f>
        <v>凌厉的言语戒指</v>
      </c>
      <c r="C22" s="141">
        <f>[4]挂饰3!$E23</f>
        <v>9</v>
      </c>
      <c r="D22" s="141" t="str">
        <f>[4]挂饰3!$F23</f>
        <v>b</v>
      </c>
      <c r="E22" s="141">
        <f t="shared" si="8"/>
        <v>2</v>
      </c>
      <c r="F22" s="141">
        <f t="shared" si="9"/>
        <v>2</v>
      </c>
      <c r="G22" s="141" t="str">
        <f>[4]挂饰3!$M23</f>
        <v>地脉</v>
      </c>
      <c r="H22" s="141">
        <f>([4]挂饰3!$AO23*((E22)^2))/10</f>
        <v>50.4</v>
      </c>
      <c r="I22" s="1" t="str">
        <f t="shared" si="10"/>
        <v>,地系魔物血液,新鲜的泥巴</v>
      </c>
      <c r="J22" s="1">
        <f t="shared" si="11"/>
        <v>504</v>
      </c>
      <c r="K22" s="1">
        <f t="shared" si="0"/>
        <v>540</v>
      </c>
      <c r="L22" s="1" t="str">
        <f t="shared" si="12"/>
        <v>地系魔物血液</v>
      </c>
      <c r="M22" s="1">
        <f t="shared" si="1"/>
        <v>2</v>
      </c>
      <c r="N22" s="1">
        <f t="shared" si="13"/>
        <v>50097</v>
      </c>
      <c r="O22" s="1" t="str">
        <f t="shared" si="14"/>
        <v>新鲜的泥巴</v>
      </c>
      <c r="P22" s="1">
        <f t="shared" si="2"/>
        <v>17</v>
      </c>
      <c r="Q22" s="1">
        <f t="shared" si="3"/>
        <v>50013</v>
      </c>
      <c r="R22" s="1" t="str">
        <f t="shared" si="15"/>
        <v/>
      </c>
      <c r="S22" s="1" t="str">
        <f t="shared" si="4"/>
        <v/>
      </c>
      <c r="T22" s="1" t="str">
        <f t="shared" si="5"/>
        <v/>
      </c>
      <c r="U22" s="1" t="str">
        <f t="shared" si="16"/>
        <v/>
      </c>
      <c r="V22" s="1" t="str">
        <f t="shared" si="6"/>
        <v/>
      </c>
      <c r="W22" s="1" t="str">
        <f t="shared" si="7"/>
        <v/>
      </c>
    </row>
    <row r="23" spans="1:23" x14ac:dyDescent="0.2">
      <c r="A23" s="141">
        <f>[4]挂饰3!$A24</f>
        <v>20022</v>
      </c>
      <c r="B23" s="141" t="str">
        <f>[4]挂饰3!$D24</f>
        <v>凌厉的青铜护腕</v>
      </c>
      <c r="C23" s="141">
        <f>[4]挂饰3!$E24</f>
        <v>11</v>
      </c>
      <c r="D23" s="141" t="str">
        <f>[4]挂饰3!$F24</f>
        <v>b</v>
      </c>
      <c r="E23" s="141">
        <f t="shared" si="8"/>
        <v>2</v>
      </c>
      <c r="F23" s="141">
        <f t="shared" si="9"/>
        <v>2</v>
      </c>
      <c r="G23" s="141" t="str">
        <f>[4]挂饰3!$M24</f>
        <v>地脉</v>
      </c>
      <c r="H23" s="141">
        <f>([4]挂饰3!$AO24*((E23)^2))/10</f>
        <v>57.6</v>
      </c>
      <c r="I23" s="1" t="str">
        <f t="shared" si="10"/>
        <v>,地系魔物血液,树枝</v>
      </c>
      <c r="J23" s="1">
        <f t="shared" si="11"/>
        <v>576</v>
      </c>
      <c r="K23" s="1">
        <f t="shared" si="0"/>
        <v>810</v>
      </c>
      <c r="L23" s="1" t="str">
        <f t="shared" si="12"/>
        <v>地系魔物血液</v>
      </c>
      <c r="M23" s="1">
        <f t="shared" si="1"/>
        <v>3</v>
      </c>
      <c r="N23" s="1">
        <f t="shared" si="13"/>
        <v>50097</v>
      </c>
      <c r="O23" s="1" t="str">
        <f t="shared" si="14"/>
        <v>树枝</v>
      </c>
      <c r="P23" s="1">
        <f t="shared" si="2"/>
        <v>20</v>
      </c>
      <c r="Q23" s="1">
        <f t="shared" si="3"/>
        <v>50045</v>
      </c>
      <c r="R23" s="1" t="str">
        <f t="shared" si="15"/>
        <v/>
      </c>
      <c r="S23" s="1" t="str">
        <f t="shared" si="4"/>
        <v/>
      </c>
      <c r="T23" s="1" t="str">
        <f t="shared" si="5"/>
        <v/>
      </c>
      <c r="U23" s="1" t="str">
        <f t="shared" si="16"/>
        <v/>
      </c>
      <c r="V23" s="1" t="str">
        <f t="shared" si="6"/>
        <v/>
      </c>
      <c r="W23" s="1" t="str">
        <f t="shared" si="7"/>
        <v/>
      </c>
    </row>
    <row r="24" spans="1:23" x14ac:dyDescent="0.2">
      <c r="A24" s="141">
        <f>[4]挂饰3!$A25</f>
        <v>20023</v>
      </c>
      <c r="B24" s="141" t="str">
        <f>[4]挂饰3!$D25</f>
        <v>坚硬的塞尔塔戒指</v>
      </c>
      <c r="C24" s="141">
        <f>[4]挂饰3!$E25</f>
        <v>13</v>
      </c>
      <c r="D24" s="141" t="str">
        <f>[4]挂饰3!$F25</f>
        <v>b</v>
      </c>
      <c r="E24" s="141">
        <f t="shared" si="8"/>
        <v>2</v>
      </c>
      <c r="F24" s="141">
        <f t="shared" si="9"/>
        <v>2</v>
      </c>
      <c r="G24" s="141" t="str">
        <f>[4]挂饰3!$M25</f>
        <v>地脉</v>
      </c>
      <c r="H24" s="141">
        <f>([4]挂饰3!$AO25*((E24)^2))/10</f>
        <v>163.80000000000001</v>
      </c>
      <c r="I24" s="1" t="str">
        <f t="shared" si="10"/>
        <v>,地系魔物血液,女战士的秘药</v>
      </c>
      <c r="J24" s="1">
        <f t="shared" si="11"/>
        <v>1638</v>
      </c>
      <c r="K24" s="1">
        <f t="shared" si="0"/>
        <v>1890</v>
      </c>
      <c r="L24" s="1" t="str">
        <f t="shared" si="12"/>
        <v>地系魔物血液</v>
      </c>
      <c r="M24" s="1">
        <f t="shared" si="1"/>
        <v>7</v>
      </c>
      <c r="N24" s="1">
        <f t="shared" si="13"/>
        <v>50097</v>
      </c>
      <c r="O24" s="1" t="str">
        <f t="shared" si="14"/>
        <v>女战士的秘药</v>
      </c>
      <c r="P24" s="1">
        <f t="shared" si="2"/>
        <v>55</v>
      </c>
      <c r="Q24" s="1">
        <f t="shared" si="3"/>
        <v>50168</v>
      </c>
      <c r="R24" s="1" t="str">
        <f t="shared" si="15"/>
        <v/>
      </c>
      <c r="S24" s="1" t="str">
        <f t="shared" si="4"/>
        <v/>
      </c>
      <c r="T24" s="1" t="str">
        <f t="shared" si="5"/>
        <v/>
      </c>
      <c r="U24" s="1" t="str">
        <f t="shared" si="16"/>
        <v/>
      </c>
      <c r="V24" s="1" t="str">
        <f t="shared" si="6"/>
        <v/>
      </c>
      <c r="W24" s="1" t="str">
        <f t="shared" si="7"/>
        <v/>
      </c>
    </row>
    <row r="25" spans="1:23" x14ac:dyDescent="0.2">
      <c r="A25" s="141">
        <f>[4]挂饰3!$A26</f>
        <v>20024</v>
      </c>
      <c r="B25" s="141" t="str">
        <f>[4]挂饰3!$D26</f>
        <v>坚硬的空灵护腕</v>
      </c>
      <c r="C25" s="141">
        <f>[4]挂饰3!$E26</f>
        <v>15</v>
      </c>
      <c r="D25" s="141" t="str">
        <f>[4]挂饰3!$F26</f>
        <v>b</v>
      </c>
      <c r="E25" s="141">
        <f t="shared" si="8"/>
        <v>2</v>
      </c>
      <c r="F25" s="141">
        <f t="shared" si="9"/>
        <v>2</v>
      </c>
      <c r="G25" s="141" t="str">
        <f>[4]挂饰3!$M26</f>
        <v>地脉</v>
      </c>
      <c r="H25" s="141">
        <f>([4]挂饰3!$AO26*((E25)^2))/10</f>
        <v>67.50344827586207</v>
      </c>
      <c r="I25" s="1" t="str">
        <f t="shared" si="10"/>
        <v>,紫魔法石,树枝</v>
      </c>
      <c r="J25" s="1">
        <f t="shared" si="11"/>
        <v>675</v>
      </c>
      <c r="K25" s="1">
        <f t="shared" si="0"/>
        <v>810</v>
      </c>
      <c r="L25" s="1" t="str">
        <f t="shared" si="12"/>
        <v>紫魔法石</v>
      </c>
      <c r="M25" s="1">
        <f t="shared" si="1"/>
        <v>3</v>
      </c>
      <c r="N25" s="1">
        <f t="shared" si="13"/>
        <v>50022</v>
      </c>
      <c r="O25" s="1" t="str">
        <f t="shared" si="14"/>
        <v>树枝</v>
      </c>
      <c r="P25" s="1">
        <f t="shared" si="2"/>
        <v>23</v>
      </c>
      <c r="Q25" s="1">
        <f t="shared" si="3"/>
        <v>50045</v>
      </c>
      <c r="R25" s="1" t="str">
        <f t="shared" si="15"/>
        <v/>
      </c>
      <c r="S25" s="1" t="str">
        <f t="shared" si="4"/>
        <v/>
      </c>
      <c r="T25" s="1" t="str">
        <f t="shared" si="5"/>
        <v/>
      </c>
      <c r="U25" s="1" t="str">
        <f t="shared" si="16"/>
        <v/>
      </c>
      <c r="V25" s="1" t="str">
        <f t="shared" si="6"/>
        <v/>
      </c>
      <c r="W25" s="1" t="str">
        <f t="shared" si="7"/>
        <v/>
      </c>
    </row>
    <row r="26" spans="1:23" x14ac:dyDescent="0.2">
      <c r="A26" s="141">
        <f>[4]挂饰3!$A27</f>
        <v>20025</v>
      </c>
      <c r="B26" s="141" t="str">
        <f>[4]挂饰3!$D27</f>
        <v>破旧的晨曦戒指</v>
      </c>
      <c r="C26" s="141">
        <f>[4]挂饰3!$E27</f>
        <v>1</v>
      </c>
      <c r="D26" s="141" t="str">
        <f>[4]挂饰3!$F27</f>
        <v>c</v>
      </c>
      <c r="E26" s="141">
        <f t="shared" si="8"/>
        <v>1</v>
      </c>
      <c r="F26" s="141">
        <f t="shared" si="9"/>
        <v>1</v>
      </c>
      <c r="G26" s="141" t="str">
        <f>[4]挂饰3!$M27</f>
        <v/>
      </c>
      <c r="H26" s="141">
        <f>([4]挂饰3!$AO27*((E26)^2))/10</f>
        <v>2.7</v>
      </c>
      <c r="I26" s="1" t="str">
        <f t="shared" si="10"/>
        <v>,树枝</v>
      </c>
      <c r="J26" s="1">
        <f t="shared" si="11"/>
        <v>27</v>
      </c>
      <c r="K26" s="1">
        <f t="shared" si="0"/>
        <v>30</v>
      </c>
      <c r="L26" s="1" t="str">
        <f t="shared" si="12"/>
        <v>树枝</v>
      </c>
      <c r="M26" s="1">
        <f t="shared" si="1"/>
        <v>2</v>
      </c>
      <c r="N26" s="1">
        <f t="shared" si="13"/>
        <v>50045</v>
      </c>
      <c r="O26" s="1" t="str">
        <f t="shared" si="14"/>
        <v/>
      </c>
      <c r="P26" s="1" t="str">
        <f t="shared" si="2"/>
        <v/>
      </c>
      <c r="Q26" s="1" t="str">
        <f t="shared" si="3"/>
        <v/>
      </c>
      <c r="R26" s="1" t="str">
        <f t="shared" si="15"/>
        <v/>
      </c>
      <c r="S26" s="1" t="str">
        <f t="shared" si="4"/>
        <v/>
      </c>
      <c r="T26" s="1" t="str">
        <f t="shared" si="5"/>
        <v/>
      </c>
      <c r="U26" s="1" t="str">
        <f t="shared" si="16"/>
        <v/>
      </c>
      <c r="V26" s="1" t="str">
        <f t="shared" si="6"/>
        <v/>
      </c>
      <c r="W26" s="1" t="str">
        <f t="shared" si="7"/>
        <v/>
      </c>
    </row>
    <row r="27" spans="1:23" x14ac:dyDescent="0.2">
      <c r="A27" s="141">
        <f>[4]挂饰3!$A28</f>
        <v>20026</v>
      </c>
      <c r="B27" s="141" t="str">
        <f>[4]挂饰3!$D28</f>
        <v>初级的遗迹项链</v>
      </c>
      <c r="C27" s="141">
        <f>[4]挂饰3!$E28</f>
        <v>3</v>
      </c>
      <c r="D27" s="141" t="str">
        <f>[4]挂饰3!$F28</f>
        <v>c</v>
      </c>
      <c r="E27" s="141">
        <f t="shared" si="8"/>
        <v>1</v>
      </c>
      <c r="F27" s="141">
        <f t="shared" si="9"/>
        <v>1</v>
      </c>
      <c r="G27" s="141" t="str">
        <f>[4]挂饰3!$M28</f>
        <v/>
      </c>
      <c r="H27" s="141">
        <f>([4]挂饰3!$AO28*((E27)^2))/10</f>
        <v>5.55</v>
      </c>
      <c r="I27" s="1" t="str">
        <f t="shared" si="10"/>
        <v>,树枝</v>
      </c>
      <c r="J27" s="1">
        <f t="shared" si="11"/>
        <v>56</v>
      </c>
      <c r="K27" s="1">
        <f t="shared" si="0"/>
        <v>60</v>
      </c>
      <c r="L27" s="1" t="str">
        <f t="shared" si="12"/>
        <v>树枝</v>
      </c>
      <c r="M27" s="1">
        <f t="shared" si="1"/>
        <v>4</v>
      </c>
      <c r="N27" s="1">
        <f t="shared" si="13"/>
        <v>50045</v>
      </c>
      <c r="O27" s="1" t="str">
        <f t="shared" si="14"/>
        <v/>
      </c>
      <c r="P27" s="1" t="str">
        <f t="shared" si="2"/>
        <v/>
      </c>
      <c r="Q27" s="1" t="str">
        <f t="shared" si="3"/>
        <v/>
      </c>
      <c r="R27" s="1" t="str">
        <f t="shared" si="15"/>
        <v/>
      </c>
      <c r="S27" s="1" t="str">
        <f t="shared" si="4"/>
        <v/>
      </c>
      <c r="T27" s="1" t="str">
        <f t="shared" si="5"/>
        <v/>
      </c>
      <c r="U27" s="1" t="str">
        <f t="shared" si="16"/>
        <v/>
      </c>
      <c r="V27" s="1" t="str">
        <f t="shared" si="6"/>
        <v/>
      </c>
      <c r="W27" s="1" t="str">
        <f t="shared" si="7"/>
        <v/>
      </c>
    </row>
    <row r="28" spans="1:23" x14ac:dyDescent="0.2">
      <c r="A28" s="141">
        <f>[4]挂饰3!$A29</f>
        <v>20027</v>
      </c>
      <c r="B28" s="141" t="str">
        <f>[4]挂饰3!$D29</f>
        <v>一般的遗迹戒指</v>
      </c>
      <c r="C28" s="141">
        <f>[4]挂饰3!$E29</f>
        <v>5</v>
      </c>
      <c r="D28" s="141" t="str">
        <f>[4]挂饰3!$F29</f>
        <v>c</v>
      </c>
      <c r="E28" s="141">
        <f t="shared" si="8"/>
        <v>1</v>
      </c>
      <c r="F28" s="141">
        <f t="shared" si="9"/>
        <v>1</v>
      </c>
      <c r="G28" s="141" t="str">
        <f>[4]挂饰3!$M29</f>
        <v/>
      </c>
      <c r="H28" s="141">
        <f>([4]挂饰3!$AO29*((E28)^2))/10</f>
        <v>10.050000000000001</v>
      </c>
      <c r="I28" s="1" t="str">
        <f t="shared" si="10"/>
        <v>,腐败爪</v>
      </c>
      <c r="J28" s="1">
        <f t="shared" si="11"/>
        <v>101</v>
      </c>
      <c r="K28" s="1">
        <f t="shared" si="0"/>
        <v>105</v>
      </c>
      <c r="L28" s="1" t="str">
        <f t="shared" si="12"/>
        <v>腐败爪</v>
      </c>
      <c r="M28" s="1">
        <f t="shared" si="1"/>
        <v>7</v>
      </c>
      <c r="N28" s="1">
        <f t="shared" si="13"/>
        <v>50145</v>
      </c>
      <c r="O28" s="1" t="str">
        <f t="shared" si="14"/>
        <v/>
      </c>
      <c r="P28" s="1" t="str">
        <f t="shared" si="2"/>
        <v/>
      </c>
      <c r="Q28" s="1" t="str">
        <f t="shared" si="3"/>
        <v/>
      </c>
      <c r="R28" s="1" t="str">
        <f t="shared" si="15"/>
        <v/>
      </c>
      <c r="S28" s="1" t="str">
        <f t="shared" si="4"/>
        <v/>
      </c>
      <c r="T28" s="1" t="str">
        <f t="shared" si="5"/>
        <v/>
      </c>
      <c r="U28" s="1" t="str">
        <f t="shared" si="16"/>
        <v/>
      </c>
      <c r="V28" s="1" t="str">
        <f t="shared" si="6"/>
        <v/>
      </c>
      <c r="W28" s="1" t="str">
        <f t="shared" si="7"/>
        <v/>
      </c>
    </row>
    <row r="29" spans="1:23" x14ac:dyDescent="0.2">
      <c r="A29" s="141">
        <f>[4]挂饰3!$A30</f>
        <v>20028</v>
      </c>
      <c r="B29" s="141" t="str">
        <f>[4]挂饰3!$D30</f>
        <v>破旧的玄铁戒指</v>
      </c>
      <c r="C29" s="141">
        <f>[4]挂饰3!$E30</f>
        <v>7</v>
      </c>
      <c r="D29" s="141" t="str">
        <f>[4]挂饰3!$F30</f>
        <v>c</v>
      </c>
      <c r="E29" s="141">
        <f t="shared" si="8"/>
        <v>1</v>
      </c>
      <c r="F29" s="141">
        <f t="shared" si="9"/>
        <v>1</v>
      </c>
      <c r="G29" s="141" t="str">
        <f>[4]挂饰3!$M30</f>
        <v/>
      </c>
      <c r="H29" s="141">
        <f>([4]挂饰3!$AO30*((E29)^2))/10</f>
        <v>31.35</v>
      </c>
      <c r="I29" s="1" t="str">
        <f t="shared" si="10"/>
        <v>,干燥的草药</v>
      </c>
      <c r="J29" s="1">
        <f t="shared" si="11"/>
        <v>314</v>
      </c>
      <c r="K29" s="1">
        <f t="shared" si="0"/>
        <v>315</v>
      </c>
      <c r="L29" s="1" t="str">
        <f t="shared" si="12"/>
        <v>干燥的草药</v>
      </c>
      <c r="M29" s="1">
        <f t="shared" si="1"/>
        <v>21</v>
      </c>
      <c r="N29" s="1">
        <f t="shared" si="13"/>
        <v>50189</v>
      </c>
      <c r="O29" s="1" t="str">
        <f t="shared" si="14"/>
        <v/>
      </c>
      <c r="P29" s="1" t="str">
        <f t="shared" si="2"/>
        <v/>
      </c>
      <c r="Q29" s="1" t="str">
        <f t="shared" si="3"/>
        <v/>
      </c>
      <c r="R29" s="1" t="str">
        <f t="shared" si="15"/>
        <v/>
      </c>
      <c r="S29" s="1" t="str">
        <f t="shared" si="4"/>
        <v/>
      </c>
      <c r="T29" s="1" t="str">
        <f t="shared" si="5"/>
        <v/>
      </c>
      <c r="U29" s="1" t="str">
        <f t="shared" si="16"/>
        <v/>
      </c>
      <c r="V29" s="1" t="str">
        <f t="shared" si="6"/>
        <v/>
      </c>
      <c r="W29" s="1" t="str">
        <f t="shared" si="7"/>
        <v/>
      </c>
    </row>
    <row r="30" spans="1:23" x14ac:dyDescent="0.2">
      <c r="A30" s="141">
        <f>[4]挂饰3!$A31</f>
        <v>20029</v>
      </c>
      <c r="B30" s="141" t="str">
        <f>[4]挂饰3!$D31</f>
        <v>破旧的智慧戒指</v>
      </c>
      <c r="C30" s="141">
        <f>[4]挂饰3!$E31</f>
        <v>9</v>
      </c>
      <c r="D30" s="141" t="str">
        <f>[4]挂饰3!$F31</f>
        <v>c</v>
      </c>
      <c r="E30" s="141">
        <f t="shared" si="8"/>
        <v>1</v>
      </c>
      <c r="F30" s="141">
        <f t="shared" si="9"/>
        <v>1</v>
      </c>
      <c r="G30" s="141" t="str">
        <f>[4]挂饰3!$M31</f>
        <v/>
      </c>
      <c r="H30" s="141">
        <f>([4]挂饰3!$AO31*((E30)^2))/10</f>
        <v>14.1</v>
      </c>
      <c r="I30" s="1" t="str">
        <f t="shared" si="10"/>
        <v>,腐败牙</v>
      </c>
      <c r="J30" s="1">
        <f t="shared" si="11"/>
        <v>141</v>
      </c>
      <c r="K30" s="1">
        <f t="shared" si="0"/>
        <v>150</v>
      </c>
      <c r="L30" s="1" t="str">
        <f t="shared" si="12"/>
        <v>腐败牙</v>
      </c>
      <c r="M30" s="1">
        <f t="shared" si="1"/>
        <v>10</v>
      </c>
      <c r="N30" s="1">
        <f t="shared" si="13"/>
        <v>50157</v>
      </c>
      <c r="O30" s="1" t="str">
        <f t="shared" si="14"/>
        <v/>
      </c>
      <c r="P30" s="1" t="str">
        <f t="shared" si="2"/>
        <v/>
      </c>
      <c r="Q30" s="1" t="str">
        <f t="shared" si="3"/>
        <v/>
      </c>
      <c r="R30" s="1" t="str">
        <f t="shared" si="15"/>
        <v/>
      </c>
      <c r="S30" s="1" t="str">
        <f t="shared" si="4"/>
        <v/>
      </c>
      <c r="T30" s="1" t="str">
        <f t="shared" si="5"/>
        <v/>
      </c>
      <c r="U30" s="1" t="str">
        <f t="shared" si="16"/>
        <v/>
      </c>
      <c r="V30" s="1" t="str">
        <f t="shared" si="6"/>
        <v/>
      </c>
      <c r="W30" s="1" t="str">
        <f t="shared" si="7"/>
        <v/>
      </c>
    </row>
    <row r="31" spans="1:23" x14ac:dyDescent="0.2">
      <c r="A31" s="141">
        <f>[4]挂饰3!$A32</f>
        <v>20030</v>
      </c>
      <c r="B31" s="141" t="str">
        <f>[4]挂饰3!$D32</f>
        <v>破旧的晨曦项链</v>
      </c>
      <c r="C31" s="141">
        <f>[4]挂饰3!$E32</f>
        <v>11</v>
      </c>
      <c r="D31" s="141" t="str">
        <f>[4]挂饰3!$F32</f>
        <v>c</v>
      </c>
      <c r="E31" s="141">
        <f t="shared" si="8"/>
        <v>1</v>
      </c>
      <c r="F31" s="141">
        <f t="shared" si="9"/>
        <v>1</v>
      </c>
      <c r="G31" s="141" t="str">
        <f>[4]挂饰3!$M32</f>
        <v/>
      </c>
      <c r="H31" s="141">
        <f>([4]挂饰3!$AO32*((E31)^2))/10</f>
        <v>16.8</v>
      </c>
      <c r="I31" s="1" t="str">
        <f t="shared" si="10"/>
        <v>,腐败的毛皮</v>
      </c>
      <c r="J31" s="1">
        <f t="shared" si="11"/>
        <v>168</v>
      </c>
      <c r="K31" s="1">
        <f t="shared" si="0"/>
        <v>180</v>
      </c>
      <c r="L31" s="1" t="str">
        <f t="shared" si="12"/>
        <v>腐败的毛皮</v>
      </c>
      <c r="M31" s="1">
        <f t="shared" si="1"/>
        <v>12</v>
      </c>
      <c r="N31" s="1">
        <f t="shared" si="13"/>
        <v>50119</v>
      </c>
      <c r="O31" s="1" t="str">
        <f t="shared" si="14"/>
        <v/>
      </c>
      <c r="P31" s="1" t="str">
        <f t="shared" si="2"/>
        <v/>
      </c>
      <c r="Q31" s="1" t="str">
        <f t="shared" si="3"/>
        <v/>
      </c>
      <c r="R31" s="1" t="str">
        <f t="shared" si="15"/>
        <v/>
      </c>
      <c r="S31" s="1" t="str">
        <f t="shared" si="4"/>
        <v/>
      </c>
      <c r="T31" s="1" t="str">
        <f t="shared" si="5"/>
        <v/>
      </c>
      <c r="U31" s="1" t="str">
        <f t="shared" si="16"/>
        <v/>
      </c>
      <c r="V31" s="1" t="str">
        <f t="shared" si="6"/>
        <v/>
      </c>
      <c r="W31" s="1" t="str">
        <f t="shared" si="7"/>
        <v/>
      </c>
    </row>
    <row r="32" spans="1:23" x14ac:dyDescent="0.2">
      <c r="A32" s="141">
        <f>[4]挂饰3!$A33</f>
        <v>20031</v>
      </c>
      <c r="B32" s="141" t="str">
        <f>[4]挂饰3!$D33</f>
        <v>初级的精灵戒指</v>
      </c>
      <c r="C32" s="141">
        <f>[4]挂饰3!$E33</f>
        <v>13</v>
      </c>
      <c r="D32" s="141" t="str">
        <f>[4]挂饰3!$F33</f>
        <v>c</v>
      </c>
      <c r="E32" s="141">
        <f t="shared" si="8"/>
        <v>1</v>
      </c>
      <c r="F32" s="141">
        <f t="shared" si="9"/>
        <v>1</v>
      </c>
      <c r="G32" s="141" t="str">
        <f>[4]挂饰3!$M33</f>
        <v/>
      </c>
      <c r="H32" s="141">
        <f>([4]挂饰3!$AO33*((E32)^2))/10</f>
        <v>19.649999999999999</v>
      </c>
      <c r="I32" s="1" t="str">
        <f t="shared" si="10"/>
        <v>,树枝</v>
      </c>
      <c r="J32" s="1">
        <f t="shared" si="11"/>
        <v>197</v>
      </c>
      <c r="K32" s="1">
        <f t="shared" si="0"/>
        <v>210</v>
      </c>
      <c r="L32" s="1" t="str">
        <f t="shared" si="12"/>
        <v>树枝</v>
      </c>
      <c r="M32" s="1">
        <f t="shared" si="1"/>
        <v>14</v>
      </c>
      <c r="N32" s="1">
        <f t="shared" si="13"/>
        <v>50045</v>
      </c>
      <c r="O32" s="1" t="str">
        <f t="shared" si="14"/>
        <v/>
      </c>
      <c r="P32" s="1" t="str">
        <f t="shared" si="2"/>
        <v/>
      </c>
      <c r="Q32" s="1" t="str">
        <f t="shared" si="3"/>
        <v/>
      </c>
      <c r="R32" s="1" t="str">
        <f t="shared" si="15"/>
        <v/>
      </c>
      <c r="S32" s="1" t="str">
        <f t="shared" si="4"/>
        <v/>
      </c>
      <c r="T32" s="1" t="str">
        <f t="shared" si="5"/>
        <v/>
      </c>
      <c r="U32" s="1" t="str">
        <f t="shared" si="16"/>
        <v/>
      </c>
      <c r="V32" s="1" t="str">
        <f t="shared" si="6"/>
        <v/>
      </c>
      <c r="W32" s="1" t="str">
        <f t="shared" si="7"/>
        <v/>
      </c>
    </row>
    <row r="33" spans="1:23" x14ac:dyDescent="0.2">
      <c r="A33" s="141">
        <f>[4]挂饰3!$A34</f>
        <v>20032</v>
      </c>
      <c r="B33" s="141" t="str">
        <f>[4]挂饰3!$D34</f>
        <v>一般的魔王项链</v>
      </c>
      <c r="C33" s="141">
        <f>[4]挂饰3!$E34</f>
        <v>15</v>
      </c>
      <c r="D33" s="141" t="str">
        <f>[4]挂饰3!$F34</f>
        <v>c</v>
      </c>
      <c r="E33" s="141">
        <f t="shared" si="8"/>
        <v>1</v>
      </c>
      <c r="F33" s="141">
        <f t="shared" si="9"/>
        <v>1</v>
      </c>
      <c r="G33" s="141" t="str">
        <f>[4]挂饰3!$M34</f>
        <v/>
      </c>
      <c r="H33" s="141">
        <f>([4]挂饰3!$AO34*((E33)^2))/10</f>
        <v>22.5</v>
      </c>
      <c r="I33" s="1" t="str">
        <f t="shared" si="10"/>
        <v>,树枝</v>
      </c>
      <c r="J33" s="1">
        <f t="shared" si="11"/>
        <v>225</v>
      </c>
      <c r="K33" s="1">
        <f t="shared" si="0"/>
        <v>225</v>
      </c>
      <c r="L33" s="1" t="str">
        <f t="shared" si="12"/>
        <v>树枝</v>
      </c>
      <c r="M33" s="1">
        <f t="shared" si="1"/>
        <v>15</v>
      </c>
      <c r="N33" s="1">
        <f t="shared" si="13"/>
        <v>50045</v>
      </c>
      <c r="O33" s="1" t="str">
        <f t="shared" si="14"/>
        <v/>
      </c>
      <c r="P33" s="1" t="str">
        <f t="shared" si="2"/>
        <v/>
      </c>
      <c r="Q33" s="1" t="str">
        <f t="shared" si="3"/>
        <v/>
      </c>
      <c r="R33" s="1" t="str">
        <f t="shared" si="15"/>
        <v/>
      </c>
      <c r="S33" s="1" t="str">
        <f t="shared" si="4"/>
        <v/>
      </c>
      <c r="T33" s="1" t="str">
        <f t="shared" si="5"/>
        <v/>
      </c>
      <c r="U33" s="1" t="str">
        <f t="shared" si="16"/>
        <v/>
      </c>
      <c r="V33" s="1" t="str">
        <f t="shared" si="6"/>
        <v/>
      </c>
      <c r="W33" s="1" t="str">
        <f t="shared" si="7"/>
        <v/>
      </c>
    </row>
    <row r="34" spans="1:23" x14ac:dyDescent="0.2">
      <c r="A34" s="141">
        <f>[4]挂饰3!$A35</f>
        <v>20033</v>
      </c>
      <c r="B34" s="141" t="str">
        <f>[4]挂饰3!$D35</f>
        <v>传说的卡尼亚护腕</v>
      </c>
      <c r="C34" s="141">
        <f>[4]挂饰3!$E35</f>
        <v>2</v>
      </c>
      <c r="D34" s="141" t="str">
        <f>[4]挂饰3!$F35</f>
        <v>s</v>
      </c>
      <c r="E34" s="141">
        <f t="shared" si="8"/>
        <v>4</v>
      </c>
      <c r="F34" s="141">
        <f t="shared" si="9"/>
        <v>4</v>
      </c>
      <c r="G34" s="141" t="str">
        <f>[4]挂饰3!$M35</f>
        <v>物理</v>
      </c>
      <c r="H34" s="141">
        <f>([4]挂饰3!$AO35*((E34)^2))/10</f>
        <v>33.874329872011593</v>
      </c>
      <c r="I34" s="1" t="str">
        <f t="shared" si="10"/>
        <v>,七彩的魔术丝,恶魔魂片,龙牙,蛇龟爪</v>
      </c>
      <c r="J34" s="1">
        <f t="shared" si="11"/>
        <v>339</v>
      </c>
      <c r="K34" s="1">
        <f t="shared" si="0"/>
        <v>3840</v>
      </c>
      <c r="L34" s="1" t="str">
        <f t="shared" si="12"/>
        <v>七彩的魔术丝</v>
      </c>
      <c r="M34" s="1">
        <f t="shared" si="1"/>
        <v>1</v>
      </c>
      <c r="N34" s="1">
        <f t="shared" si="13"/>
        <v>50077</v>
      </c>
      <c r="O34" s="1" t="str">
        <f t="shared" si="14"/>
        <v>恶魔魂片</v>
      </c>
      <c r="P34" s="1">
        <f t="shared" si="2"/>
        <v>1</v>
      </c>
      <c r="Q34" s="1">
        <f t="shared" si="3"/>
        <v>50166</v>
      </c>
      <c r="R34" s="1" t="str">
        <f t="shared" si="15"/>
        <v>龙牙</v>
      </c>
      <c r="S34" s="1">
        <f t="shared" si="4"/>
        <v>1</v>
      </c>
      <c r="T34" s="1">
        <f t="shared" si="5"/>
        <v>50156</v>
      </c>
      <c r="U34" s="1" t="str">
        <f t="shared" si="16"/>
        <v>蛇龟爪</v>
      </c>
      <c r="V34" s="1">
        <f t="shared" si="6"/>
        <v>1</v>
      </c>
      <c r="W34" s="1">
        <f t="shared" si="7"/>
        <v>50143</v>
      </c>
    </row>
    <row r="35" spans="1:23" x14ac:dyDescent="0.2">
      <c r="A35" s="141">
        <f>[4]挂饰3!$A36</f>
        <v>20034</v>
      </c>
      <c r="B35" s="141" t="str">
        <f>[4]挂饰3!$D36</f>
        <v>神奇的青铜戒指</v>
      </c>
      <c r="C35" s="141">
        <f>[4]挂饰3!$E36</f>
        <v>4</v>
      </c>
      <c r="D35" s="141" t="str">
        <f>[4]挂饰3!$F36</f>
        <v>s</v>
      </c>
      <c r="E35" s="141">
        <f t="shared" si="8"/>
        <v>4</v>
      </c>
      <c r="F35" s="141">
        <f t="shared" si="9"/>
        <v>4</v>
      </c>
      <c r="G35" s="141" t="str">
        <f>[4]挂饰3!$M36</f>
        <v>物理</v>
      </c>
      <c r="H35" s="141">
        <f>([4]挂饰3!$AO36*((E35)^2))/10</f>
        <v>110.78095238095239</v>
      </c>
      <c r="I35" s="1" t="str">
        <f t="shared" si="10"/>
        <v>,七彩的魔术丝,黄色粉铜矿,蝙蝠羽翼,灵木的枝</v>
      </c>
      <c r="J35" s="1">
        <f t="shared" si="11"/>
        <v>1108</v>
      </c>
      <c r="K35" s="1">
        <f t="shared" si="0"/>
        <v>3840</v>
      </c>
      <c r="L35" s="1" t="str">
        <f t="shared" si="12"/>
        <v>七彩的魔术丝</v>
      </c>
      <c r="M35" s="1">
        <f t="shared" si="1"/>
        <v>1</v>
      </c>
      <c r="N35" s="1">
        <f t="shared" si="13"/>
        <v>50077</v>
      </c>
      <c r="O35" s="1" t="str">
        <f t="shared" si="14"/>
        <v>黄色粉铜矿</v>
      </c>
      <c r="P35" s="1">
        <f t="shared" si="2"/>
        <v>1</v>
      </c>
      <c r="Q35" s="1">
        <f t="shared" si="3"/>
        <v>50040</v>
      </c>
      <c r="R35" s="1" t="str">
        <f t="shared" si="15"/>
        <v>蝙蝠羽翼</v>
      </c>
      <c r="S35" s="1">
        <f t="shared" si="4"/>
        <v>3</v>
      </c>
      <c r="T35" s="1">
        <f t="shared" si="5"/>
        <v>50124</v>
      </c>
      <c r="U35" s="1" t="str">
        <f t="shared" si="16"/>
        <v>灵木的枝</v>
      </c>
      <c r="V35" s="1">
        <f t="shared" si="6"/>
        <v>5</v>
      </c>
      <c r="W35" s="1">
        <f t="shared" si="7"/>
        <v>50064</v>
      </c>
    </row>
    <row r="36" spans="1:23" x14ac:dyDescent="0.2">
      <c r="A36" s="141">
        <f>[4]挂饰3!$A37</f>
        <v>20035</v>
      </c>
      <c r="B36" s="141" t="str">
        <f>[4]挂饰3!$D37</f>
        <v>神秘的精灵项链</v>
      </c>
      <c r="C36" s="141">
        <f>[4]挂饰3!$E37</f>
        <v>6</v>
      </c>
      <c r="D36" s="141" t="str">
        <f>[4]挂饰3!$F37</f>
        <v>s</v>
      </c>
      <c r="E36" s="141">
        <f t="shared" si="8"/>
        <v>4</v>
      </c>
      <c r="F36" s="141">
        <f t="shared" si="9"/>
        <v>4</v>
      </c>
      <c r="G36" s="141" t="str">
        <f>[4]挂饰3!$M37</f>
        <v>物理</v>
      </c>
      <c r="H36" s="141">
        <f>([4]挂饰3!$AO37*((E36)^2))/10</f>
        <v>291.19389588694747</v>
      </c>
      <c r="I36" s="1" t="str">
        <f t="shared" si="10"/>
        <v>,七彩的魔术丝,紫色粉铜矿,巨人之皮,黑晶石</v>
      </c>
      <c r="J36" s="1">
        <f t="shared" si="11"/>
        <v>2912</v>
      </c>
      <c r="K36" s="1">
        <f t="shared" si="0"/>
        <v>3840</v>
      </c>
      <c r="L36" s="1" t="str">
        <f t="shared" si="12"/>
        <v>七彩的魔术丝</v>
      </c>
      <c r="M36" s="1">
        <f t="shared" si="1"/>
        <v>1</v>
      </c>
      <c r="N36" s="1">
        <f t="shared" si="13"/>
        <v>50077</v>
      </c>
      <c r="O36" s="1" t="str">
        <f t="shared" si="14"/>
        <v>紫色粉铜矿</v>
      </c>
      <c r="P36" s="1">
        <f t="shared" si="2"/>
        <v>2</v>
      </c>
      <c r="Q36" s="1">
        <f t="shared" si="3"/>
        <v>50039</v>
      </c>
      <c r="R36" s="1" t="str">
        <f t="shared" si="15"/>
        <v>巨人之皮</v>
      </c>
      <c r="S36" s="1">
        <f t="shared" si="4"/>
        <v>6</v>
      </c>
      <c r="T36" s="1">
        <f t="shared" si="5"/>
        <v>50111</v>
      </c>
      <c r="U36" s="1" t="str">
        <f t="shared" si="16"/>
        <v>黑晶石</v>
      </c>
      <c r="V36" s="1">
        <f t="shared" si="6"/>
        <v>6</v>
      </c>
      <c r="W36" s="1">
        <f t="shared" si="7"/>
        <v>50027</v>
      </c>
    </row>
    <row r="37" spans="1:23" x14ac:dyDescent="0.2">
      <c r="A37" s="141">
        <f>[4]挂饰3!$A38</f>
        <v>20036</v>
      </c>
      <c r="B37" s="141" t="str">
        <f>[4]挂饰3!$D38</f>
        <v>传说的虚幻护腕</v>
      </c>
      <c r="C37" s="141">
        <f>[4]挂饰3!$E38</f>
        <v>8</v>
      </c>
      <c r="D37" s="141" t="str">
        <f>[4]挂饰3!$F38</f>
        <v>s</v>
      </c>
      <c r="E37" s="141">
        <f t="shared" si="8"/>
        <v>4</v>
      </c>
      <c r="F37" s="141">
        <f t="shared" si="9"/>
        <v>4</v>
      </c>
      <c r="G37" s="141" t="str">
        <f>[4]挂饰3!$M38</f>
        <v>物理</v>
      </c>
      <c r="H37" s="141">
        <f>([4]挂饰3!$AO38*((E37)^2))/10</f>
        <v>137.56190476190477</v>
      </c>
      <c r="I37" s="1" t="str">
        <f t="shared" si="10"/>
        <v>,七彩的魔术丝,水鸟的白皮,狐炎兽牙,火兽爪</v>
      </c>
      <c r="J37" s="1">
        <f t="shared" si="11"/>
        <v>1376</v>
      </c>
      <c r="K37" s="1">
        <f t="shared" si="0"/>
        <v>3840</v>
      </c>
      <c r="L37" s="1" t="str">
        <f t="shared" si="12"/>
        <v>七彩的魔术丝</v>
      </c>
      <c r="M37" s="1">
        <f t="shared" si="1"/>
        <v>1</v>
      </c>
      <c r="N37" s="1">
        <f t="shared" si="13"/>
        <v>50077</v>
      </c>
      <c r="O37" s="1" t="str">
        <f t="shared" si="14"/>
        <v>水鸟的白皮</v>
      </c>
      <c r="P37" s="1">
        <f t="shared" si="2"/>
        <v>2</v>
      </c>
      <c r="Q37" s="1">
        <f t="shared" si="3"/>
        <v>50108</v>
      </c>
      <c r="R37" s="1" t="str">
        <f t="shared" si="15"/>
        <v>狐炎兽牙</v>
      </c>
      <c r="S37" s="1">
        <f t="shared" si="4"/>
        <v>3</v>
      </c>
      <c r="T37" s="1">
        <f t="shared" si="5"/>
        <v>50154</v>
      </c>
      <c r="U37" s="1" t="str">
        <f t="shared" si="16"/>
        <v>火兽爪</v>
      </c>
      <c r="V37" s="1">
        <f t="shared" si="6"/>
        <v>6</v>
      </c>
      <c r="W37" s="1">
        <f t="shared" si="7"/>
        <v>50138</v>
      </c>
    </row>
    <row r="38" spans="1:23" x14ac:dyDescent="0.2">
      <c r="A38" s="141">
        <f>[4]挂饰3!$A39</f>
        <v>20037</v>
      </c>
      <c r="B38" s="141" t="str">
        <f>[4]挂饰3!$D39</f>
        <v>神奇的女神护腕</v>
      </c>
      <c r="C38" s="141">
        <f>[4]挂饰3!$E39</f>
        <v>10</v>
      </c>
      <c r="D38" s="141" t="str">
        <f>[4]挂饰3!$F39</f>
        <v>s</v>
      </c>
      <c r="E38" s="141">
        <f t="shared" si="8"/>
        <v>4</v>
      </c>
      <c r="F38" s="141">
        <f t="shared" si="9"/>
        <v>4</v>
      </c>
      <c r="G38" s="141" t="str">
        <f>[4]挂饰3!$M39</f>
        <v>物理</v>
      </c>
      <c r="H38" s="141">
        <f>([4]挂饰3!$AO39*((E38)^2))/10</f>
        <v>270.5628032345013</v>
      </c>
      <c r="I38" s="1" t="str">
        <f t="shared" si="10"/>
        <v>,七彩的魔术丝,黄色的水晶,睡魔羽翼,龙牙</v>
      </c>
      <c r="J38" s="1">
        <f t="shared" si="11"/>
        <v>2706</v>
      </c>
      <c r="K38" s="1">
        <f t="shared" si="0"/>
        <v>3840</v>
      </c>
      <c r="L38" s="1" t="str">
        <f t="shared" si="12"/>
        <v>七彩的魔术丝</v>
      </c>
      <c r="M38" s="1">
        <f t="shared" si="1"/>
        <v>1</v>
      </c>
      <c r="N38" s="1">
        <f t="shared" si="13"/>
        <v>50077</v>
      </c>
      <c r="O38" s="1" t="str">
        <f t="shared" si="14"/>
        <v>黄色的水晶</v>
      </c>
      <c r="P38" s="1">
        <f t="shared" si="2"/>
        <v>2</v>
      </c>
      <c r="Q38" s="1">
        <f t="shared" si="3"/>
        <v>50179</v>
      </c>
      <c r="R38" s="1" t="str">
        <f t="shared" si="15"/>
        <v>睡魔羽翼</v>
      </c>
      <c r="S38" s="1">
        <f t="shared" si="4"/>
        <v>6</v>
      </c>
      <c r="T38" s="1">
        <f t="shared" si="5"/>
        <v>50126</v>
      </c>
      <c r="U38" s="1" t="str">
        <f t="shared" si="16"/>
        <v>龙牙</v>
      </c>
      <c r="V38" s="1">
        <f t="shared" si="6"/>
        <v>6</v>
      </c>
      <c r="W38" s="1">
        <f t="shared" si="7"/>
        <v>50156</v>
      </c>
    </row>
    <row r="39" spans="1:23" x14ac:dyDescent="0.2">
      <c r="A39" s="141">
        <f>[4]挂饰3!$A40</f>
        <v>20038</v>
      </c>
      <c r="B39" s="141" t="str">
        <f>[4]挂饰3!$D40</f>
        <v>神奇的忏悔项链</v>
      </c>
      <c r="C39" s="141">
        <f>[4]挂饰3!$E40</f>
        <v>12</v>
      </c>
      <c r="D39" s="141" t="str">
        <f>[4]挂饰3!$F40</f>
        <v>s</v>
      </c>
      <c r="E39" s="141">
        <f t="shared" si="8"/>
        <v>4</v>
      </c>
      <c r="F39" s="141">
        <f t="shared" si="9"/>
        <v>4</v>
      </c>
      <c r="G39" s="141" t="str">
        <f>[4]挂饰3!$M40</f>
        <v>物理</v>
      </c>
      <c r="H39" s="141">
        <f>([4]挂饰3!$AO40*((E39)^2))/10</f>
        <v>713.81310043668122</v>
      </c>
      <c r="I39" s="1" t="str">
        <f t="shared" si="10"/>
        <v>,七彩的魔术丝,赤色的水晶,柔软的毛皮,巨人之皮</v>
      </c>
      <c r="J39" s="1">
        <f t="shared" si="11"/>
        <v>7138</v>
      </c>
      <c r="K39" s="1">
        <f t="shared" si="0"/>
        <v>7680</v>
      </c>
      <c r="L39" s="1" t="str">
        <f t="shared" si="12"/>
        <v>七彩的魔术丝</v>
      </c>
      <c r="M39" s="1">
        <f t="shared" si="1"/>
        <v>2</v>
      </c>
      <c r="N39" s="1">
        <f t="shared" si="13"/>
        <v>50077</v>
      </c>
      <c r="O39" s="1" t="str">
        <f t="shared" si="14"/>
        <v>赤色的水晶</v>
      </c>
      <c r="P39" s="1">
        <f t="shared" si="2"/>
        <v>5</v>
      </c>
      <c r="Q39" s="1">
        <f t="shared" si="3"/>
        <v>50177</v>
      </c>
      <c r="R39" s="1" t="str">
        <f t="shared" si="15"/>
        <v>柔软的毛皮</v>
      </c>
      <c r="S39" s="1">
        <f t="shared" si="4"/>
        <v>14</v>
      </c>
      <c r="T39" s="1">
        <f t="shared" si="5"/>
        <v>50114</v>
      </c>
      <c r="U39" s="1" t="str">
        <f t="shared" si="16"/>
        <v>巨人之皮</v>
      </c>
      <c r="V39" s="1">
        <f t="shared" si="6"/>
        <v>14</v>
      </c>
      <c r="W39" s="1">
        <f t="shared" si="7"/>
        <v>50111</v>
      </c>
    </row>
    <row r="40" spans="1:23" x14ac:dyDescent="0.2">
      <c r="A40" s="141">
        <f>[4]挂饰3!$A41</f>
        <v>20039</v>
      </c>
      <c r="B40" s="141" t="str">
        <f>[4]挂饰3!$D41</f>
        <v>传说的混乱护腕</v>
      </c>
      <c r="C40" s="141">
        <f>[4]挂饰3!$E41</f>
        <v>14</v>
      </c>
      <c r="D40" s="141" t="str">
        <f>[4]挂饰3!$F41</f>
        <v>s</v>
      </c>
      <c r="E40" s="141">
        <f t="shared" si="8"/>
        <v>4</v>
      </c>
      <c r="F40" s="141">
        <f t="shared" si="9"/>
        <v>4</v>
      </c>
      <c r="G40" s="141" t="str">
        <f>[4]挂饰3!$M41</f>
        <v>物理</v>
      </c>
      <c r="H40" s="141">
        <f>([4]挂饰3!$AO41*((E40)^2))/10</f>
        <v>831.65345622119821</v>
      </c>
      <c r="I40" s="1" t="str">
        <f t="shared" si="10"/>
        <v>,七彩的魔术丝,黄色粉铜矿,水块,女战士的甘蜜</v>
      </c>
      <c r="J40" s="1">
        <f t="shared" si="11"/>
        <v>8317</v>
      </c>
      <c r="K40" s="1">
        <f t="shared" si="0"/>
        <v>11520</v>
      </c>
      <c r="L40" s="1" t="str">
        <f t="shared" si="12"/>
        <v>七彩的魔术丝</v>
      </c>
      <c r="M40" s="1">
        <f t="shared" si="1"/>
        <v>3</v>
      </c>
      <c r="N40" s="1">
        <f t="shared" si="13"/>
        <v>50077</v>
      </c>
      <c r="O40" s="1" t="str">
        <f t="shared" si="14"/>
        <v>黄色粉铜矿</v>
      </c>
      <c r="P40" s="1">
        <f t="shared" si="2"/>
        <v>6</v>
      </c>
      <c r="Q40" s="1">
        <f t="shared" si="3"/>
        <v>50040</v>
      </c>
      <c r="R40" s="1" t="str">
        <f t="shared" si="15"/>
        <v>水块</v>
      </c>
      <c r="S40" s="1">
        <f t="shared" si="4"/>
        <v>35</v>
      </c>
      <c r="T40" s="1">
        <f t="shared" si="5"/>
        <v>50090</v>
      </c>
      <c r="U40" s="1" t="str">
        <f t="shared" si="16"/>
        <v>女战士的甘蜜</v>
      </c>
      <c r="V40" s="1">
        <f t="shared" si="6"/>
        <v>16</v>
      </c>
      <c r="W40" s="1">
        <f t="shared" si="7"/>
        <v>50171</v>
      </c>
    </row>
    <row r="41" spans="1:23" x14ac:dyDescent="0.2">
      <c r="A41" s="141">
        <f>[4]挂饰3!$A42</f>
        <v>20040</v>
      </c>
      <c r="B41" s="141" t="str">
        <f>[4]挂饰3!$D42</f>
        <v>传说的言语项链</v>
      </c>
      <c r="C41" s="141">
        <f>[4]挂饰3!$E42</f>
        <v>16</v>
      </c>
      <c r="D41" s="141" t="str">
        <f>[4]挂饰3!$F42</f>
        <v>s</v>
      </c>
      <c r="E41" s="141">
        <f t="shared" si="8"/>
        <v>4</v>
      </c>
      <c r="F41" s="141">
        <f t="shared" si="9"/>
        <v>4</v>
      </c>
      <c r="G41" s="141" t="str">
        <f>[4]挂饰3!$M42</f>
        <v>物理</v>
      </c>
      <c r="H41" s="141">
        <f>([4]挂饰3!$AO42*((E41)^2))/10</f>
        <v>778.55950270519168</v>
      </c>
      <c r="I41" s="1" t="str">
        <f t="shared" si="10"/>
        <v>,七彩的魔术丝,黑蝙蝠羽翼,柔软的毛皮,水结晶石</v>
      </c>
      <c r="J41" s="1">
        <f t="shared" si="11"/>
        <v>7786</v>
      </c>
      <c r="K41" s="1">
        <f t="shared" si="0"/>
        <v>11520</v>
      </c>
      <c r="L41" s="1" t="str">
        <f t="shared" si="12"/>
        <v>七彩的魔术丝</v>
      </c>
      <c r="M41" s="1">
        <f t="shared" si="1"/>
        <v>3</v>
      </c>
      <c r="N41" s="1">
        <f t="shared" si="13"/>
        <v>50077</v>
      </c>
      <c r="O41" s="1" t="str">
        <f t="shared" si="14"/>
        <v>黑蝙蝠羽翼</v>
      </c>
      <c r="P41" s="1">
        <f t="shared" si="2"/>
        <v>6</v>
      </c>
      <c r="Q41" s="1">
        <f t="shared" si="3"/>
        <v>50125</v>
      </c>
      <c r="R41" s="1" t="str">
        <f t="shared" si="15"/>
        <v>柔软的毛皮</v>
      </c>
      <c r="S41" s="1">
        <f t="shared" si="4"/>
        <v>15</v>
      </c>
      <c r="T41" s="1">
        <f t="shared" si="5"/>
        <v>50114</v>
      </c>
      <c r="U41" s="1" t="str">
        <f t="shared" si="16"/>
        <v>水结晶石</v>
      </c>
      <c r="V41" s="1">
        <f t="shared" si="6"/>
        <v>15</v>
      </c>
      <c r="W41" s="1">
        <f t="shared" si="7"/>
        <v>50030</v>
      </c>
    </row>
    <row r="42" spans="1:23" x14ac:dyDescent="0.2">
      <c r="A42" s="141">
        <f>[4]挂饰3!$A43</f>
        <v>20041</v>
      </c>
      <c r="B42" s="141" t="str">
        <f>[4]挂饰3!$D43</f>
        <v>精致的精钢项链</v>
      </c>
      <c r="C42" s="141">
        <f>[4]挂饰3!$E43</f>
        <v>2</v>
      </c>
      <c r="D42" s="141" t="str">
        <f>[4]挂饰3!$F43</f>
        <v>a</v>
      </c>
      <c r="E42" s="141">
        <f t="shared" si="8"/>
        <v>3</v>
      </c>
      <c r="F42" s="141">
        <f t="shared" si="9"/>
        <v>3</v>
      </c>
      <c r="G42" s="141" t="str">
        <f>[4]挂饰3!$M43</f>
        <v>物理</v>
      </c>
      <c r="H42" s="141">
        <f>([4]挂饰3!$AO43*((E42)^2))/10</f>
        <v>21.6</v>
      </c>
      <c r="I42" s="1" t="str">
        <f t="shared" si="10"/>
        <v>,魔物骨头,青之液,矿石,腐败牙</v>
      </c>
      <c r="J42" s="1">
        <f t="shared" si="11"/>
        <v>216</v>
      </c>
      <c r="K42" s="1">
        <f t="shared" si="0"/>
        <v>1125</v>
      </c>
      <c r="L42" s="1" t="str">
        <f t="shared" si="12"/>
        <v>魔物骨头</v>
      </c>
      <c r="M42" s="1">
        <f t="shared" si="1"/>
        <v>1</v>
      </c>
      <c r="N42" s="1">
        <f t="shared" si="13"/>
        <v>50086</v>
      </c>
      <c r="O42" s="1" t="str">
        <f t="shared" si="14"/>
        <v>青之液</v>
      </c>
      <c r="P42" s="1">
        <f t="shared" si="2"/>
        <v>2</v>
      </c>
      <c r="Q42" s="1">
        <f t="shared" si="3"/>
        <v>50092</v>
      </c>
      <c r="R42" s="1" t="str">
        <f t="shared" si="15"/>
        <v>矿石</v>
      </c>
      <c r="S42" s="1">
        <f t="shared" si="4"/>
        <v>5</v>
      </c>
      <c r="T42" s="1">
        <f t="shared" si="5"/>
        <v>50015</v>
      </c>
      <c r="U42" s="1" t="str">
        <f t="shared" si="16"/>
        <v/>
      </c>
      <c r="V42" s="1" t="str">
        <f t="shared" si="6"/>
        <v/>
      </c>
      <c r="W42" s="1" t="str">
        <f t="shared" si="7"/>
        <v/>
      </c>
    </row>
    <row r="43" spans="1:23" x14ac:dyDescent="0.2">
      <c r="A43" s="141">
        <f>[4]挂饰3!$A44</f>
        <v>20042</v>
      </c>
      <c r="B43" s="141" t="str">
        <f>[4]挂饰3!$D44</f>
        <v>闪耀的智慧项链</v>
      </c>
      <c r="C43" s="141">
        <f>[4]挂饰3!$E44</f>
        <v>4</v>
      </c>
      <c r="D43" s="141" t="str">
        <f>[4]挂饰3!$F44</f>
        <v>a</v>
      </c>
      <c r="E43" s="141">
        <f t="shared" si="8"/>
        <v>3</v>
      </c>
      <c r="F43" s="141">
        <f t="shared" si="9"/>
        <v>3</v>
      </c>
      <c r="G43" s="141" t="str">
        <f>[4]挂饰3!$M44</f>
        <v>物理</v>
      </c>
      <c r="H43" s="141">
        <f>([4]挂饰3!$AO44*((E43)^2))/10</f>
        <v>28.35</v>
      </c>
      <c r="I43" s="1" t="str">
        <f t="shared" si="10"/>
        <v>,魔物骨头,蛇龟牙,矿石,腐败牙</v>
      </c>
      <c r="J43" s="1">
        <f t="shared" si="11"/>
        <v>284</v>
      </c>
      <c r="K43" s="1">
        <f t="shared" si="0"/>
        <v>1125</v>
      </c>
      <c r="L43" s="1" t="str">
        <f t="shared" si="12"/>
        <v>魔物骨头</v>
      </c>
      <c r="M43" s="1">
        <f t="shared" si="1"/>
        <v>1</v>
      </c>
      <c r="N43" s="1">
        <f t="shared" si="13"/>
        <v>50086</v>
      </c>
      <c r="O43" s="1" t="str">
        <f t="shared" si="14"/>
        <v>蛇龟牙</v>
      </c>
      <c r="P43" s="1">
        <f t="shared" si="2"/>
        <v>1</v>
      </c>
      <c r="Q43" s="1">
        <f t="shared" si="3"/>
        <v>50155</v>
      </c>
      <c r="R43" s="1" t="str">
        <f t="shared" si="15"/>
        <v>矿石</v>
      </c>
      <c r="S43" s="1">
        <f t="shared" si="4"/>
        <v>7</v>
      </c>
      <c r="T43" s="1">
        <f t="shared" si="5"/>
        <v>50015</v>
      </c>
      <c r="U43" s="1" t="str">
        <f t="shared" si="16"/>
        <v/>
      </c>
      <c r="V43" s="1" t="str">
        <f t="shared" si="6"/>
        <v/>
      </c>
      <c r="W43" s="1" t="str">
        <f t="shared" si="7"/>
        <v/>
      </c>
    </row>
    <row r="44" spans="1:23" x14ac:dyDescent="0.2">
      <c r="A44" s="141">
        <f>[4]挂饰3!$A45</f>
        <v>20043</v>
      </c>
      <c r="B44" s="141" t="str">
        <f>[4]挂饰3!$D45</f>
        <v>犀利的虚幻项链</v>
      </c>
      <c r="C44" s="141">
        <f>[4]挂饰3!$E45</f>
        <v>6</v>
      </c>
      <c r="D44" s="141" t="str">
        <f>[4]挂饰3!$F45</f>
        <v>a</v>
      </c>
      <c r="E44" s="141">
        <f t="shared" si="8"/>
        <v>3</v>
      </c>
      <c r="F44" s="141">
        <f t="shared" si="9"/>
        <v>3</v>
      </c>
      <c r="G44" s="141" t="str">
        <f>[4]挂饰3!$M45</f>
        <v>物理</v>
      </c>
      <c r="H44" s="141">
        <f>([4]挂饰3!$AO45*((E44)^2))/10</f>
        <v>121.83333333333334</v>
      </c>
      <c r="I44" s="1" t="str">
        <f t="shared" si="10"/>
        <v>,魔物骨头,强力的秘药,树枝,新鲜的泥巴</v>
      </c>
      <c r="J44" s="1">
        <f t="shared" si="11"/>
        <v>1218</v>
      </c>
      <c r="K44" s="1">
        <f t="shared" si="0"/>
        <v>2250</v>
      </c>
      <c r="L44" s="1" t="str">
        <f t="shared" si="12"/>
        <v>魔物骨头</v>
      </c>
      <c r="M44" s="1">
        <f t="shared" si="1"/>
        <v>2</v>
      </c>
      <c r="N44" s="1">
        <f t="shared" si="13"/>
        <v>50086</v>
      </c>
      <c r="O44" s="1" t="str">
        <f t="shared" si="14"/>
        <v>强力的秘药</v>
      </c>
      <c r="P44" s="1">
        <f t="shared" si="2"/>
        <v>4</v>
      </c>
      <c r="Q44" s="1">
        <f t="shared" si="3"/>
        <v>50169</v>
      </c>
      <c r="R44" s="1" t="str">
        <f t="shared" si="15"/>
        <v>树枝</v>
      </c>
      <c r="S44" s="1">
        <f t="shared" si="4"/>
        <v>28</v>
      </c>
      <c r="T44" s="1">
        <f t="shared" si="5"/>
        <v>50045</v>
      </c>
      <c r="U44" s="1" t="str">
        <f t="shared" si="16"/>
        <v/>
      </c>
      <c r="V44" s="1" t="str">
        <f t="shared" si="6"/>
        <v/>
      </c>
      <c r="W44" s="1" t="str">
        <f t="shared" si="7"/>
        <v/>
      </c>
    </row>
    <row r="45" spans="1:23" x14ac:dyDescent="0.2">
      <c r="A45" s="141">
        <f>[4]挂饰3!$A46</f>
        <v>20044</v>
      </c>
      <c r="B45" s="141" t="str">
        <f>[4]挂饰3!$D46</f>
        <v>闪耀的塞尔塔戒指</v>
      </c>
      <c r="C45" s="141">
        <f>[4]挂饰3!$E46</f>
        <v>8</v>
      </c>
      <c r="D45" s="141" t="str">
        <f>[4]挂饰3!$F46</f>
        <v>a</v>
      </c>
      <c r="E45" s="141">
        <f t="shared" si="8"/>
        <v>3</v>
      </c>
      <c r="F45" s="141">
        <f t="shared" si="9"/>
        <v>3</v>
      </c>
      <c r="G45" s="141" t="str">
        <f>[4]挂饰3!$M46</f>
        <v>物理</v>
      </c>
      <c r="H45" s="141">
        <f>([4]挂饰3!$AO46*((E45)^2))/10</f>
        <v>58.519194312796209</v>
      </c>
      <c r="I45" s="1" t="str">
        <f t="shared" si="10"/>
        <v>,魔物骨头,沙盘缌片,腐败爪,粉铜矿</v>
      </c>
      <c r="J45" s="1">
        <f t="shared" si="11"/>
        <v>585</v>
      </c>
      <c r="K45" s="1">
        <f t="shared" si="0"/>
        <v>1125</v>
      </c>
      <c r="L45" s="1" t="str">
        <f t="shared" si="12"/>
        <v>魔物骨头</v>
      </c>
      <c r="M45" s="1">
        <f t="shared" si="1"/>
        <v>1</v>
      </c>
      <c r="N45" s="1">
        <f t="shared" si="13"/>
        <v>50086</v>
      </c>
      <c r="O45" s="1" t="str">
        <f t="shared" si="14"/>
        <v>沙盘缌片</v>
      </c>
      <c r="P45" s="1">
        <f t="shared" si="2"/>
        <v>2</v>
      </c>
      <c r="Q45" s="1">
        <f t="shared" si="3"/>
        <v>50174</v>
      </c>
      <c r="R45" s="1" t="str">
        <f t="shared" si="15"/>
        <v>腐败爪</v>
      </c>
      <c r="S45" s="1">
        <f t="shared" si="4"/>
        <v>14</v>
      </c>
      <c r="T45" s="1">
        <f t="shared" si="5"/>
        <v>50145</v>
      </c>
      <c r="U45" s="1" t="str">
        <f t="shared" si="16"/>
        <v/>
      </c>
      <c r="V45" s="1" t="str">
        <f t="shared" si="6"/>
        <v/>
      </c>
      <c r="W45" s="1" t="str">
        <f t="shared" si="7"/>
        <v/>
      </c>
    </row>
    <row r="46" spans="1:23" x14ac:dyDescent="0.2">
      <c r="A46" s="141">
        <f>[4]挂饰3!$A47</f>
        <v>20045</v>
      </c>
      <c r="B46" s="141" t="str">
        <f>[4]挂饰3!$D47</f>
        <v>闪耀的水晶戒指</v>
      </c>
      <c r="C46" s="141">
        <f>[4]挂饰3!$E47</f>
        <v>10</v>
      </c>
      <c r="D46" s="141" t="str">
        <f>[4]挂饰3!$F47</f>
        <v>a</v>
      </c>
      <c r="E46" s="141">
        <f t="shared" si="8"/>
        <v>3</v>
      </c>
      <c r="F46" s="141">
        <f t="shared" si="9"/>
        <v>3</v>
      </c>
      <c r="G46" s="141" t="str">
        <f>[4]挂饰3!$M47</f>
        <v>物理</v>
      </c>
      <c r="H46" s="141">
        <f>([4]挂饰3!$AO47*((E46)^2))/10</f>
        <v>73.70989017807284</v>
      </c>
      <c r="I46" s="1" t="str">
        <f t="shared" si="10"/>
        <v>,魔物骨头,龙牙,腐败爪,腐败的毛皮</v>
      </c>
      <c r="J46" s="1">
        <f t="shared" si="11"/>
        <v>737</v>
      </c>
      <c r="K46" s="1">
        <f t="shared" si="0"/>
        <v>1125</v>
      </c>
      <c r="L46" s="1" t="str">
        <f t="shared" si="12"/>
        <v>魔物骨头</v>
      </c>
      <c r="M46" s="1">
        <f t="shared" si="1"/>
        <v>1</v>
      </c>
      <c r="N46" s="1">
        <f t="shared" si="13"/>
        <v>50086</v>
      </c>
      <c r="O46" s="1" t="str">
        <f t="shared" si="14"/>
        <v>龙牙</v>
      </c>
      <c r="P46" s="1">
        <f t="shared" si="2"/>
        <v>2</v>
      </c>
      <c r="Q46" s="1">
        <f t="shared" si="3"/>
        <v>50156</v>
      </c>
      <c r="R46" s="1" t="str">
        <f t="shared" si="15"/>
        <v>腐败爪</v>
      </c>
      <c r="S46" s="1">
        <f t="shared" si="4"/>
        <v>17</v>
      </c>
      <c r="T46" s="1">
        <f t="shared" si="5"/>
        <v>50145</v>
      </c>
      <c r="U46" s="1" t="str">
        <f t="shared" si="16"/>
        <v/>
      </c>
      <c r="V46" s="1" t="str">
        <f t="shared" si="6"/>
        <v/>
      </c>
      <c r="W46" s="1" t="str">
        <f t="shared" si="7"/>
        <v/>
      </c>
    </row>
    <row r="47" spans="1:23" x14ac:dyDescent="0.2">
      <c r="A47" s="141">
        <f>[4]挂饰3!$A48</f>
        <v>20046</v>
      </c>
      <c r="B47" s="141" t="str">
        <f>[4]挂饰3!$D48</f>
        <v>犀利的遗迹戒指</v>
      </c>
      <c r="C47" s="141">
        <f>[4]挂饰3!$E48</f>
        <v>12</v>
      </c>
      <c r="D47" s="141" t="str">
        <f>[4]挂饰3!$F48</f>
        <v>a</v>
      </c>
      <c r="E47" s="141">
        <f t="shared" si="8"/>
        <v>3</v>
      </c>
      <c r="F47" s="141">
        <f t="shared" si="9"/>
        <v>3</v>
      </c>
      <c r="G47" s="141" t="str">
        <f>[4]挂饰3!$M48</f>
        <v>物理</v>
      </c>
      <c r="H47" s="141">
        <f>([4]挂饰3!$AO48*((E47)^2))/10</f>
        <v>244.97068965517241</v>
      </c>
      <c r="I47" s="1" t="str">
        <f t="shared" si="10"/>
        <v>,魔物骨头,蝙蝠牙,矿石,腐败牙</v>
      </c>
      <c r="J47" s="1">
        <f t="shared" si="11"/>
        <v>2450</v>
      </c>
      <c r="K47" s="1">
        <f t="shared" si="0"/>
        <v>3375</v>
      </c>
      <c r="L47" s="1" t="str">
        <f t="shared" si="12"/>
        <v>魔物骨头</v>
      </c>
      <c r="M47" s="1">
        <f t="shared" si="1"/>
        <v>3</v>
      </c>
      <c r="N47" s="1">
        <f t="shared" si="13"/>
        <v>50086</v>
      </c>
      <c r="O47" s="1" t="str">
        <f t="shared" si="14"/>
        <v>蝙蝠牙</v>
      </c>
      <c r="P47" s="1">
        <f t="shared" si="2"/>
        <v>14</v>
      </c>
      <c r="Q47" s="1">
        <f t="shared" si="3"/>
        <v>50152</v>
      </c>
      <c r="R47" s="1" t="str">
        <f t="shared" si="15"/>
        <v>矿石</v>
      </c>
      <c r="S47" s="1">
        <f t="shared" si="4"/>
        <v>55</v>
      </c>
      <c r="T47" s="1">
        <f t="shared" si="5"/>
        <v>50015</v>
      </c>
      <c r="U47" s="1" t="str">
        <f t="shared" si="16"/>
        <v/>
      </c>
      <c r="V47" s="1" t="str">
        <f t="shared" si="6"/>
        <v/>
      </c>
      <c r="W47" s="1" t="str">
        <f t="shared" si="7"/>
        <v/>
      </c>
    </row>
    <row r="48" spans="1:23" x14ac:dyDescent="0.2">
      <c r="A48" s="141">
        <f>[4]挂饰3!$A49</f>
        <v>20047</v>
      </c>
      <c r="B48" s="141" t="str">
        <f>[4]挂饰3!$D49</f>
        <v>犀利的混乱护腕</v>
      </c>
      <c r="C48" s="141">
        <f>[4]挂饰3!$E49</f>
        <v>14</v>
      </c>
      <c r="D48" s="141" t="str">
        <f>[4]挂饰3!$F49</f>
        <v>a</v>
      </c>
      <c r="E48" s="141">
        <f t="shared" si="8"/>
        <v>3</v>
      </c>
      <c r="F48" s="141">
        <f t="shared" si="9"/>
        <v>3</v>
      </c>
      <c r="G48" s="141" t="str">
        <f>[4]挂饰3!$M49</f>
        <v>物理</v>
      </c>
      <c r="H48" s="141">
        <f>([4]挂饰3!$AO49*((E48)^2))/10</f>
        <v>159.04294260447372</v>
      </c>
      <c r="I48" s="1" t="str">
        <f t="shared" si="10"/>
        <v>,魔物骨头,恶魔爪,干燥的草药,腐败的毛皮</v>
      </c>
      <c r="J48" s="1">
        <f t="shared" si="11"/>
        <v>1590</v>
      </c>
      <c r="K48" s="1">
        <f t="shared" si="0"/>
        <v>2250</v>
      </c>
      <c r="L48" s="1" t="str">
        <f t="shared" si="12"/>
        <v>魔物骨头</v>
      </c>
      <c r="M48" s="1">
        <f t="shared" si="1"/>
        <v>2</v>
      </c>
      <c r="N48" s="1">
        <f t="shared" si="13"/>
        <v>50086</v>
      </c>
      <c r="O48" s="1" t="str">
        <f t="shared" si="14"/>
        <v>恶魔爪</v>
      </c>
      <c r="P48" s="1">
        <f t="shared" si="2"/>
        <v>4</v>
      </c>
      <c r="Q48" s="1">
        <f t="shared" si="3"/>
        <v>50141</v>
      </c>
      <c r="R48" s="1" t="str">
        <f t="shared" si="15"/>
        <v>干燥的草药</v>
      </c>
      <c r="S48" s="1">
        <f t="shared" si="4"/>
        <v>36</v>
      </c>
      <c r="T48" s="1">
        <f t="shared" si="5"/>
        <v>50189</v>
      </c>
      <c r="U48" s="1" t="str">
        <f t="shared" si="16"/>
        <v/>
      </c>
      <c r="V48" s="1" t="str">
        <f t="shared" si="6"/>
        <v/>
      </c>
      <c r="W48" s="1" t="str">
        <f t="shared" si="7"/>
        <v/>
      </c>
    </row>
    <row r="49" spans="1:23" x14ac:dyDescent="0.2">
      <c r="A49" s="141">
        <f>[4]挂饰3!$A50</f>
        <v>20048</v>
      </c>
      <c r="B49" s="141" t="str">
        <f>[4]挂饰3!$D50</f>
        <v>闪耀的忏悔项链</v>
      </c>
      <c r="C49" s="141">
        <f>[4]挂饰3!$E50</f>
        <v>16</v>
      </c>
      <c r="D49" s="141" t="str">
        <f>[4]挂饰3!$F50</f>
        <v>a</v>
      </c>
      <c r="E49" s="141">
        <f t="shared" si="8"/>
        <v>3</v>
      </c>
      <c r="F49" s="141">
        <f t="shared" si="9"/>
        <v>3</v>
      </c>
      <c r="G49" s="141" t="str">
        <f>[4]挂饰3!$M50</f>
        <v>物理</v>
      </c>
      <c r="H49" s="141">
        <f>([4]挂饰3!$AO50*((E49)^2))/10</f>
        <v>116.9552036199095</v>
      </c>
      <c r="I49" s="1" t="str">
        <f t="shared" si="10"/>
        <v>,魔物骨头,绿晶石,黑铜矿,干燥的草药</v>
      </c>
      <c r="J49" s="1">
        <f t="shared" si="11"/>
        <v>1170</v>
      </c>
      <c r="K49" s="1">
        <f t="shared" si="0"/>
        <v>2250</v>
      </c>
      <c r="L49" s="1" t="str">
        <f t="shared" si="12"/>
        <v>魔物骨头</v>
      </c>
      <c r="M49" s="1">
        <f t="shared" si="1"/>
        <v>2</v>
      </c>
      <c r="N49" s="1">
        <f t="shared" si="13"/>
        <v>50086</v>
      </c>
      <c r="O49" s="1" t="str">
        <f t="shared" si="14"/>
        <v>绿晶石</v>
      </c>
      <c r="P49" s="1">
        <f t="shared" si="2"/>
        <v>3</v>
      </c>
      <c r="Q49" s="1">
        <f t="shared" si="3"/>
        <v>50028</v>
      </c>
      <c r="R49" s="1" t="str">
        <f t="shared" si="15"/>
        <v>黑铜矿</v>
      </c>
      <c r="S49" s="1">
        <f t="shared" si="4"/>
        <v>26</v>
      </c>
      <c r="T49" s="1">
        <f t="shared" si="5"/>
        <v>50031</v>
      </c>
      <c r="U49" s="1" t="str">
        <f t="shared" si="16"/>
        <v/>
      </c>
      <c r="V49" s="1" t="str">
        <f t="shared" si="6"/>
        <v/>
      </c>
      <c r="W49" s="1" t="str">
        <f t="shared" si="7"/>
        <v/>
      </c>
    </row>
    <row r="50" spans="1:23" x14ac:dyDescent="0.2">
      <c r="A50" s="141">
        <f>[4]挂饰3!$A51</f>
        <v>20049</v>
      </c>
      <c r="B50" s="141" t="str">
        <f>[4]挂饰3!$D51</f>
        <v>优质的青铜戒指</v>
      </c>
      <c r="C50" s="141">
        <f>[4]挂饰3!$E51</f>
        <v>1</v>
      </c>
      <c r="D50" s="141" t="str">
        <f>[4]挂饰3!$F51</f>
        <v>b</v>
      </c>
      <c r="E50" s="141">
        <f t="shared" si="8"/>
        <v>2</v>
      </c>
      <c r="F50" s="141">
        <f t="shared" si="9"/>
        <v>2</v>
      </c>
      <c r="G50" s="141" t="str">
        <f>[4]挂饰3!$M51</f>
        <v>物理</v>
      </c>
      <c r="H50" s="141">
        <f>([4]挂饰3!$AO51*((E50)^2))/10</f>
        <v>7.2392156862745098</v>
      </c>
      <c r="I50" s="1" t="str">
        <f t="shared" si="10"/>
        <v>,魔物血液,树枝</v>
      </c>
      <c r="J50" s="1">
        <f t="shared" si="11"/>
        <v>72</v>
      </c>
      <c r="K50" s="1">
        <f t="shared" si="0"/>
        <v>270</v>
      </c>
      <c r="L50" s="1" t="str">
        <f t="shared" si="12"/>
        <v>魔物血液</v>
      </c>
      <c r="M50" s="1">
        <f t="shared" si="1"/>
        <v>1</v>
      </c>
      <c r="N50" s="1">
        <f t="shared" si="13"/>
        <v>50103</v>
      </c>
      <c r="O50" s="1" t="str">
        <f t="shared" si="14"/>
        <v>树枝</v>
      </c>
      <c r="P50" s="1">
        <f t="shared" si="2"/>
        <v>3</v>
      </c>
      <c r="Q50" s="1">
        <f t="shared" si="3"/>
        <v>50045</v>
      </c>
      <c r="R50" s="1" t="str">
        <f t="shared" si="15"/>
        <v/>
      </c>
      <c r="S50" s="1" t="str">
        <f t="shared" si="4"/>
        <v/>
      </c>
      <c r="T50" s="1" t="str">
        <f t="shared" si="5"/>
        <v/>
      </c>
      <c r="U50" s="1" t="str">
        <f t="shared" si="16"/>
        <v/>
      </c>
      <c r="V50" s="1" t="str">
        <f t="shared" si="6"/>
        <v/>
      </c>
      <c r="W50" s="1" t="str">
        <f t="shared" si="7"/>
        <v/>
      </c>
    </row>
    <row r="51" spans="1:23" x14ac:dyDescent="0.2">
      <c r="A51" s="141">
        <f>[4]挂饰3!$A52</f>
        <v>20050</v>
      </c>
      <c r="B51" s="141" t="str">
        <f>[4]挂饰3!$D52</f>
        <v>优质的玄铁戒指</v>
      </c>
      <c r="C51" s="141">
        <f>[4]挂饰3!$E52</f>
        <v>3</v>
      </c>
      <c r="D51" s="141" t="str">
        <f>[4]挂饰3!$F52</f>
        <v>b</v>
      </c>
      <c r="E51" s="141">
        <f t="shared" si="8"/>
        <v>2</v>
      </c>
      <c r="F51" s="141">
        <f t="shared" si="9"/>
        <v>2</v>
      </c>
      <c r="G51" s="141" t="str">
        <f>[4]挂饰3!$M52</f>
        <v>物理</v>
      </c>
      <c r="H51" s="141">
        <f>([4]挂饰3!$AO52*((E51)^2))/10</f>
        <v>15</v>
      </c>
      <c r="I51" s="1" t="str">
        <f t="shared" si="10"/>
        <v>,魔物血液,粉铜矿</v>
      </c>
      <c r="J51" s="1">
        <f t="shared" si="11"/>
        <v>150</v>
      </c>
      <c r="K51" s="1">
        <f t="shared" si="0"/>
        <v>270</v>
      </c>
      <c r="L51" s="1" t="str">
        <f t="shared" si="12"/>
        <v>魔物血液</v>
      </c>
      <c r="M51" s="1">
        <f t="shared" si="1"/>
        <v>1</v>
      </c>
      <c r="N51" s="1">
        <f t="shared" si="13"/>
        <v>50103</v>
      </c>
      <c r="O51" s="1" t="str">
        <f t="shared" si="14"/>
        <v>粉铜矿</v>
      </c>
      <c r="P51" s="1">
        <f t="shared" si="2"/>
        <v>5</v>
      </c>
      <c r="Q51" s="1">
        <f t="shared" si="3"/>
        <v>50035</v>
      </c>
      <c r="R51" s="1" t="str">
        <f t="shared" si="15"/>
        <v/>
      </c>
      <c r="S51" s="1" t="str">
        <f t="shared" si="4"/>
        <v/>
      </c>
      <c r="T51" s="1" t="str">
        <f t="shared" si="5"/>
        <v/>
      </c>
      <c r="U51" s="1" t="str">
        <f t="shared" si="16"/>
        <v/>
      </c>
      <c r="V51" s="1" t="str">
        <f t="shared" si="6"/>
        <v/>
      </c>
      <c r="W51" s="1" t="str">
        <f t="shared" si="7"/>
        <v/>
      </c>
    </row>
    <row r="52" spans="1:23" x14ac:dyDescent="0.2">
      <c r="A52" s="141">
        <f>[4]挂饰3!$A53</f>
        <v>20051</v>
      </c>
      <c r="B52" s="141" t="str">
        <f>[4]挂饰3!$D53</f>
        <v>凌厉的言语戒指</v>
      </c>
      <c r="C52" s="141">
        <f>[4]挂饰3!$E53</f>
        <v>5</v>
      </c>
      <c r="D52" s="141" t="str">
        <f>[4]挂饰3!$F53</f>
        <v>b</v>
      </c>
      <c r="E52" s="141">
        <f t="shared" si="8"/>
        <v>2</v>
      </c>
      <c r="F52" s="141">
        <f t="shared" si="9"/>
        <v>2</v>
      </c>
      <c r="G52" s="141" t="str">
        <f>[4]挂饰3!$M53</f>
        <v>物理</v>
      </c>
      <c r="H52" s="141">
        <f>([4]挂饰3!$AO53*((E52)^2))/10</f>
        <v>22.414285714285715</v>
      </c>
      <c r="I52" s="1" t="str">
        <f t="shared" si="10"/>
        <v>,魔法石,干燥的草药</v>
      </c>
      <c r="J52" s="1">
        <f t="shared" si="11"/>
        <v>224</v>
      </c>
      <c r="K52" s="1">
        <f t="shared" si="0"/>
        <v>270</v>
      </c>
      <c r="L52" s="1" t="str">
        <f t="shared" si="12"/>
        <v>魔法石</v>
      </c>
      <c r="M52" s="1">
        <f t="shared" si="1"/>
        <v>1</v>
      </c>
      <c r="N52" s="1">
        <f t="shared" si="13"/>
        <v>50018</v>
      </c>
      <c r="O52" s="1" t="str">
        <f t="shared" si="14"/>
        <v>干燥的草药</v>
      </c>
      <c r="P52" s="1">
        <f t="shared" si="2"/>
        <v>8</v>
      </c>
      <c r="Q52" s="1">
        <f t="shared" si="3"/>
        <v>50189</v>
      </c>
      <c r="R52" s="1" t="str">
        <f t="shared" si="15"/>
        <v/>
      </c>
      <c r="S52" s="1" t="str">
        <f t="shared" si="4"/>
        <v/>
      </c>
      <c r="T52" s="1" t="str">
        <f t="shared" si="5"/>
        <v/>
      </c>
      <c r="U52" s="1" t="str">
        <f t="shared" si="16"/>
        <v/>
      </c>
      <c r="V52" s="1" t="str">
        <f t="shared" si="6"/>
        <v/>
      </c>
      <c r="W52" s="1" t="str">
        <f t="shared" si="7"/>
        <v/>
      </c>
    </row>
    <row r="53" spans="1:23" x14ac:dyDescent="0.2">
      <c r="A53" s="141">
        <f>[4]挂饰3!$A54</f>
        <v>20052</v>
      </c>
      <c r="B53" s="141" t="str">
        <f>[4]挂饰3!$D54</f>
        <v>发亮的遗迹护腕</v>
      </c>
      <c r="C53" s="141">
        <f>[4]挂饰3!$E54</f>
        <v>7</v>
      </c>
      <c r="D53" s="141" t="str">
        <f>[4]挂饰3!$F54</f>
        <v>b</v>
      </c>
      <c r="E53" s="141">
        <f t="shared" si="8"/>
        <v>2</v>
      </c>
      <c r="F53" s="141">
        <f t="shared" si="9"/>
        <v>2</v>
      </c>
      <c r="G53" s="141" t="str">
        <f>[4]挂饰3!$M54</f>
        <v>物理</v>
      </c>
      <c r="H53" s="141">
        <f>([4]挂饰3!$AO54*((E53)^2))/10</f>
        <v>30</v>
      </c>
      <c r="I53" s="1" t="str">
        <f t="shared" si="10"/>
        <v>,魔物血液,腐败的毛皮</v>
      </c>
      <c r="J53" s="1">
        <f t="shared" si="11"/>
        <v>300</v>
      </c>
      <c r="K53" s="1">
        <f t="shared" si="0"/>
        <v>540</v>
      </c>
      <c r="L53" s="1" t="str">
        <f t="shared" si="12"/>
        <v>魔物血液</v>
      </c>
      <c r="M53" s="1">
        <f t="shared" si="1"/>
        <v>2</v>
      </c>
      <c r="N53" s="1">
        <f t="shared" si="13"/>
        <v>50103</v>
      </c>
      <c r="O53" s="1" t="str">
        <f t="shared" si="14"/>
        <v>腐败的毛皮</v>
      </c>
      <c r="P53" s="1">
        <f t="shared" si="2"/>
        <v>10</v>
      </c>
      <c r="Q53" s="1">
        <f t="shared" si="3"/>
        <v>50119</v>
      </c>
      <c r="R53" s="1" t="str">
        <f t="shared" si="15"/>
        <v/>
      </c>
      <c r="S53" s="1" t="str">
        <f t="shared" si="4"/>
        <v/>
      </c>
      <c r="T53" s="1" t="str">
        <f t="shared" si="5"/>
        <v/>
      </c>
      <c r="U53" s="1" t="str">
        <f t="shared" si="16"/>
        <v/>
      </c>
      <c r="V53" s="1" t="str">
        <f t="shared" si="6"/>
        <v/>
      </c>
      <c r="W53" s="1" t="str">
        <f t="shared" si="7"/>
        <v/>
      </c>
    </row>
    <row r="54" spans="1:23" x14ac:dyDescent="0.2">
      <c r="A54" s="141">
        <f>[4]挂饰3!$A55</f>
        <v>20053</v>
      </c>
      <c r="B54" s="141" t="str">
        <f>[4]挂饰3!$D55</f>
        <v>坚硬的魔王戒指</v>
      </c>
      <c r="C54" s="141">
        <f>[4]挂饰3!$E55</f>
        <v>9</v>
      </c>
      <c r="D54" s="141" t="str">
        <f>[4]挂饰3!$F55</f>
        <v>b</v>
      </c>
      <c r="E54" s="141">
        <f t="shared" si="8"/>
        <v>2</v>
      </c>
      <c r="F54" s="141">
        <f t="shared" si="9"/>
        <v>2</v>
      </c>
      <c r="G54" s="141" t="str">
        <f>[4]挂饰3!$M55</f>
        <v>物理</v>
      </c>
      <c r="H54" s="141">
        <f>([4]挂饰3!$AO55*((E54)^2))/10</f>
        <v>105.6</v>
      </c>
      <c r="I54" s="1" t="str">
        <f t="shared" si="10"/>
        <v>,魔物血液,新鲜的泥巴</v>
      </c>
      <c r="J54" s="1">
        <f t="shared" si="11"/>
        <v>1056</v>
      </c>
      <c r="K54" s="1">
        <f t="shared" si="0"/>
        <v>1080</v>
      </c>
      <c r="L54" s="1" t="str">
        <f t="shared" si="12"/>
        <v>魔物血液</v>
      </c>
      <c r="M54" s="1">
        <f t="shared" si="1"/>
        <v>4</v>
      </c>
      <c r="N54" s="1">
        <f t="shared" si="13"/>
        <v>50103</v>
      </c>
      <c r="O54" s="1" t="str">
        <f t="shared" si="14"/>
        <v>新鲜的泥巴</v>
      </c>
      <c r="P54" s="1">
        <f t="shared" si="2"/>
        <v>36</v>
      </c>
      <c r="Q54" s="1">
        <f t="shared" si="3"/>
        <v>50013</v>
      </c>
      <c r="R54" s="1" t="str">
        <f t="shared" si="15"/>
        <v/>
      </c>
      <c r="S54" s="1" t="str">
        <f t="shared" si="4"/>
        <v/>
      </c>
      <c r="T54" s="1" t="str">
        <f t="shared" si="5"/>
        <v/>
      </c>
      <c r="U54" s="1" t="str">
        <f t="shared" si="16"/>
        <v/>
      </c>
      <c r="V54" s="1" t="str">
        <f t="shared" si="6"/>
        <v/>
      </c>
      <c r="W54" s="1" t="str">
        <f t="shared" si="7"/>
        <v/>
      </c>
    </row>
    <row r="55" spans="1:23" x14ac:dyDescent="0.2">
      <c r="A55" s="141">
        <f>[4]挂饰3!$A56</f>
        <v>20054</v>
      </c>
      <c r="B55" s="141" t="str">
        <f>[4]挂饰3!$D56</f>
        <v>坚硬的女神护腕</v>
      </c>
      <c r="C55" s="141">
        <f>[4]挂饰3!$E56</f>
        <v>11</v>
      </c>
      <c r="D55" s="141" t="str">
        <f>[4]挂饰3!$F56</f>
        <v>b</v>
      </c>
      <c r="E55" s="141">
        <f t="shared" si="8"/>
        <v>2</v>
      </c>
      <c r="F55" s="141">
        <f t="shared" si="9"/>
        <v>2</v>
      </c>
      <c r="G55" s="141" t="str">
        <f>[4]挂饰3!$M56</f>
        <v>物理</v>
      </c>
      <c r="H55" s="141">
        <f>([4]挂饰3!$AO56*((E55)^2))/10</f>
        <v>45.387096774193552</v>
      </c>
      <c r="I55" s="1" t="str">
        <f t="shared" si="10"/>
        <v>,魔法石,矿石</v>
      </c>
      <c r="J55" s="1">
        <f t="shared" si="11"/>
        <v>454</v>
      </c>
      <c r="K55" s="1">
        <f t="shared" si="0"/>
        <v>540</v>
      </c>
      <c r="L55" s="1" t="str">
        <f t="shared" si="12"/>
        <v>魔法石</v>
      </c>
      <c r="M55" s="1">
        <f t="shared" si="1"/>
        <v>2</v>
      </c>
      <c r="N55" s="1">
        <f t="shared" si="13"/>
        <v>50018</v>
      </c>
      <c r="O55" s="1" t="str">
        <f t="shared" si="14"/>
        <v>矿石</v>
      </c>
      <c r="P55" s="1">
        <f t="shared" si="2"/>
        <v>16</v>
      </c>
      <c r="Q55" s="1">
        <f t="shared" si="3"/>
        <v>50015</v>
      </c>
      <c r="R55" s="1" t="str">
        <f t="shared" si="15"/>
        <v/>
      </c>
      <c r="S55" s="1" t="str">
        <f t="shared" si="4"/>
        <v/>
      </c>
      <c r="T55" s="1" t="str">
        <f t="shared" si="5"/>
        <v/>
      </c>
      <c r="U55" s="1" t="str">
        <f t="shared" si="16"/>
        <v/>
      </c>
      <c r="V55" s="1" t="str">
        <f t="shared" si="6"/>
        <v/>
      </c>
      <c r="W55" s="1" t="str">
        <f t="shared" si="7"/>
        <v/>
      </c>
    </row>
    <row r="56" spans="1:23" x14ac:dyDescent="0.2">
      <c r="A56" s="141">
        <f>[4]挂饰3!$A57</f>
        <v>20055</v>
      </c>
      <c r="B56" s="141" t="str">
        <f>[4]挂饰3!$D57</f>
        <v>发亮的玄铁护腕</v>
      </c>
      <c r="C56" s="141">
        <f>[4]挂饰3!$E57</f>
        <v>13</v>
      </c>
      <c r="D56" s="141" t="str">
        <f>[4]挂饰3!$F57</f>
        <v>b</v>
      </c>
      <c r="E56" s="141">
        <f t="shared" si="8"/>
        <v>2</v>
      </c>
      <c r="F56" s="141">
        <f t="shared" si="9"/>
        <v>2</v>
      </c>
      <c r="G56" s="141" t="str">
        <f>[4]挂饰3!$M57</f>
        <v>物理</v>
      </c>
      <c r="H56" s="141">
        <f>([4]挂饰3!$AO57*((E56)^2))/10</f>
        <v>52.8</v>
      </c>
      <c r="I56" s="1" t="str">
        <f t="shared" si="10"/>
        <v>,魔物血液,树枝</v>
      </c>
      <c r="J56" s="1">
        <f t="shared" si="11"/>
        <v>528</v>
      </c>
      <c r="K56" s="1">
        <f t="shared" si="0"/>
        <v>540</v>
      </c>
      <c r="L56" s="1" t="str">
        <f t="shared" si="12"/>
        <v>魔物血液</v>
      </c>
      <c r="M56" s="1">
        <f t="shared" si="1"/>
        <v>2</v>
      </c>
      <c r="N56" s="1">
        <f t="shared" si="13"/>
        <v>50103</v>
      </c>
      <c r="O56" s="1" t="str">
        <f t="shared" si="14"/>
        <v>树枝</v>
      </c>
      <c r="P56" s="1">
        <f t="shared" si="2"/>
        <v>18</v>
      </c>
      <c r="Q56" s="1">
        <f t="shared" si="3"/>
        <v>50045</v>
      </c>
      <c r="R56" s="1" t="str">
        <f t="shared" si="15"/>
        <v/>
      </c>
      <c r="S56" s="1" t="str">
        <f t="shared" si="4"/>
        <v/>
      </c>
      <c r="T56" s="1" t="str">
        <f t="shared" si="5"/>
        <v/>
      </c>
      <c r="U56" s="1" t="str">
        <f t="shared" si="16"/>
        <v/>
      </c>
      <c r="V56" s="1" t="str">
        <f t="shared" si="6"/>
        <v/>
      </c>
      <c r="W56" s="1" t="str">
        <f t="shared" si="7"/>
        <v/>
      </c>
    </row>
    <row r="57" spans="1:23" x14ac:dyDescent="0.2">
      <c r="A57" s="141">
        <f>[4]挂饰3!$A58</f>
        <v>20056</v>
      </c>
      <c r="B57" s="141" t="str">
        <f>[4]挂饰3!$D58</f>
        <v>优质的混乱护腕</v>
      </c>
      <c r="C57" s="141">
        <f>[4]挂饰3!$E58</f>
        <v>15</v>
      </c>
      <c r="D57" s="141" t="str">
        <f>[4]挂饰3!$F58</f>
        <v>b</v>
      </c>
      <c r="E57" s="141">
        <f t="shared" si="8"/>
        <v>2</v>
      </c>
      <c r="F57" s="141">
        <f t="shared" si="9"/>
        <v>2</v>
      </c>
      <c r="G57" s="141" t="str">
        <f>[4]挂饰3!$M58</f>
        <v>物理</v>
      </c>
      <c r="H57" s="141">
        <f>([4]挂饰3!$AO58*((E57)^2))/10</f>
        <v>98.4</v>
      </c>
      <c r="I57" s="1" t="str">
        <f t="shared" si="10"/>
        <v>,魔物血液,女战士的秘药</v>
      </c>
      <c r="J57" s="1">
        <f t="shared" si="11"/>
        <v>984</v>
      </c>
      <c r="K57" s="1">
        <f t="shared" si="0"/>
        <v>1080</v>
      </c>
      <c r="L57" s="1" t="str">
        <f t="shared" si="12"/>
        <v>魔物血液</v>
      </c>
      <c r="M57" s="1">
        <f t="shared" si="1"/>
        <v>4</v>
      </c>
      <c r="N57" s="1">
        <f t="shared" si="13"/>
        <v>50103</v>
      </c>
      <c r="O57" s="1" t="str">
        <f t="shared" si="14"/>
        <v>女战士的秘药</v>
      </c>
      <c r="P57" s="1">
        <f t="shared" si="2"/>
        <v>33</v>
      </c>
      <c r="Q57" s="1">
        <f t="shared" si="3"/>
        <v>50168</v>
      </c>
      <c r="R57" s="1" t="str">
        <f t="shared" si="15"/>
        <v/>
      </c>
      <c r="S57" s="1" t="str">
        <f t="shared" si="4"/>
        <v/>
      </c>
      <c r="T57" s="1" t="str">
        <f t="shared" si="5"/>
        <v/>
      </c>
      <c r="U57" s="1" t="str">
        <f t="shared" si="16"/>
        <v/>
      </c>
      <c r="V57" s="1" t="str">
        <f t="shared" si="6"/>
        <v/>
      </c>
      <c r="W57" s="1" t="str">
        <f t="shared" si="7"/>
        <v/>
      </c>
    </row>
    <row r="58" spans="1:23" x14ac:dyDescent="0.2">
      <c r="A58" s="141">
        <f>[4]挂饰3!$A59</f>
        <v>20057</v>
      </c>
      <c r="B58" s="141" t="str">
        <f>[4]挂饰3!$D59</f>
        <v>一般的白银项链</v>
      </c>
      <c r="C58" s="141">
        <f>[4]挂饰3!$E59</f>
        <v>1</v>
      </c>
      <c r="D58" s="141" t="str">
        <f>[4]挂饰3!$F59</f>
        <v>c</v>
      </c>
      <c r="E58" s="141">
        <f t="shared" si="8"/>
        <v>1</v>
      </c>
      <c r="F58" s="141">
        <f t="shared" si="9"/>
        <v>1</v>
      </c>
      <c r="G58" s="141" t="str">
        <f>[4]挂饰3!$M59</f>
        <v/>
      </c>
      <c r="H58" s="141">
        <f>([4]挂饰3!$AO59*((E58)^2))/10</f>
        <v>2.4</v>
      </c>
      <c r="I58" s="1" t="str">
        <f t="shared" si="10"/>
        <v>,粉铜矿</v>
      </c>
      <c r="J58" s="1">
        <f t="shared" si="11"/>
        <v>24</v>
      </c>
      <c r="K58" s="1">
        <f t="shared" si="0"/>
        <v>30</v>
      </c>
      <c r="L58" s="1" t="str">
        <f t="shared" si="12"/>
        <v>粉铜矿</v>
      </c>
      <c r="M58" s="1">
        <f t="shared" si="1"/>
        <v>2</v>
      </c>
      <c r="N58" s="1">
        <f t="shared" si="13"/>
        <v>50035</v>
      </c>
      <c r="O58" s="1" t="str">
        <f t="shared" si="14"/>
        <v/>
      </c>
      <c r="P58" s="1" t="str">
        <f t="shared" si="2"/>
        <v/>
      </c>
      <c r="Q58" s="1" t="str">
        <f t="shared" si="3"/>
        <v/>
      </c>
      <c r="R58" s="1" t="str">
        <f t="shared" si="15"/>
        <v/>
      </c>
      <c r="S58" s="1" t="str">
        <f t="shared" si="4"/>
        <v/>
      </c>
      <c r="T58" s="1" t="str">
        <f t="shared" si="5"/>
        <v/>
      </c>
      <c r="U58" s="1" t="str">
        <f t="shared" si="16"/>
        <v/>
      </c>
      <c r="V58" s="1" t="str">
        <f t="shared" si="6"/>
        <v/>
      </c>
      <c r="W58" s="1" t="str">
        <f t="shared" si="7"/>
        <v/>
      </c>
    </row>
    <row r="59" spans="1:23" x14ac:dyDescent="0.2">
      <c r="A59" s="141">
        <f>[4]挂饰3!$A60</f>
        <v>20058</v>
      </c>
      <c r="B59" s="141" t="str">
        <f>[4]挂饰3!$D60</f>
        <v>破旧的言语护腕</v>
      </c>
      <c r="C59" s="141">
        <f>[4]挂饰3!$E60</f>
        <v>3</v>
      </c>
      <c r="D59" s="141" t="str">
        <f>[4]挂饰3!$F60</f>
        <v>c</v>
      </c>
      <c r="E59" s="141">
        <f t="shared" si="8"/>
        <v>1</v>
      </c>
      <c r="F59" s="141">
        <f t="shared" si="9"/>
        <v>1</v>
      </c>
      <c r="G59" s="141" t="str">
        <f>[4]挂饰3!$M60</f>
        <v/>
      </c>
      <c r="H59" s="141">
        <f>([4]挂饰3!$AO60*((E59)^2))/10</f>
        <v>4.95</v>
      </c>
      <c r="I59" s="1" t="str">
        <f t="shared" si="10"/>
        <v>,树枝</v>
      </c>
      <c r="J59" s="1">
        <f t="shared" si="11"/>
        <v>50</v>
      </c>
      <c r="K59" s="1">
        <f t="shared" si="0"/>
        <v>60</v>
      </c>
      <c r="L59" s="1" t="str">
        <f t="shared" si="12"/>
        <v>树枝</v>
      </c>
      <c r="M59" s="1">
        <f t="shared" si="1"/>
        <v>4</v>
      </c>
      <c r="N59" s="1">
        <f t="shared" si="13"/>
        <v>50045</v>
      </c>
      <c r="O59" s="1" t="str">
        <f t="shared" si="14"/>
        <v/>
      </c>
      <c r="P59" s="1" t="str">
        <f t="shared" si="2"/>
        <v/>
      </c>
      <c r="Q59" s="1" t="str">
        <f t="shared" si="3"/>
        <v/>
      </c>
      <c r="R59" s="1" t="str">
        <f t="shared" si="15"/>
        <v/>
      </c>
      <c r="S59" s="1" t="str">
        <f t="shared" si="4"/>
        <v/>
      </c>
      <c r="T59" s="1" t="str">
        <f t="shared" si="5"/>
        <v/>
      </c>
      <c r="U59" s="1" t="str">
        <f t="shared" si="16"/>
        <v/>
      </c>
      <c r="V59" s="1" t="str">
        <f t="shared" si="6"/>
        <v/>
      </c>
      <c r="W59" s="1" t="str">
        <f t="shared" si="7"/>
        <v/>
      </c>
    </row>
    <row r="60" spans="1:23" x14ac:dyDescent="0.2">
      <c r="A60" s="141">
        <f>[4]挂饰3!$A61</f>
        <v>20059</v>
      </c>
      <c r="B60" s="141" t="str">
        <f>[4]挂饰3!$D61</f>
        <v>破旧的塞尔塔护腕</v>
      </c>
      <c r="C60" s="141">
        <f>[4]挂饰3!$E61</f>
        <v>5</v>
      </c>
      <c r="D60" s="141" t="str">
        <f>[4]挂饰3!$F61</f>
        <v>c</v>
      </c>
      <c r="E60" s="141">
        <f t="shared" si="8"/>
        <v>1</v>
      </c>
      <c r="F60" s="141">
        <f t="shared" si="9"/>
        <v>1</v>
      </c>
      <c r="G60" s="141" t="str">
        <f>[4]挂饰3!$M61</f>
        <v/>
      </c>
      <c r="H60" s="141">
        <f>([4]挂饰3!$AO61*((E60)^2))/10</f>
        <v>7.5</v>
      </c>
      <c r="I60" s="1" t="str">
        <f t="shared" si="10"/>
        <v>,矿石</v>
      </c>
      <c r="J60" s="1">
        <f t="shared" si="11"/>
        <v>75</v>
      </c>
      <c r="K60" s="1">
        <f t="shared" si="0"/>
        <v>75</v>
      </c>
      <c r="L60" s="1" t="str">
        <f t="shared" si="12"/>
        <v>矿石</v>
      </c>
      <c r="M60" s="1">
        <f t="shared" si="1"/>
        <v>5</v>
      </c>
      <c r="N60" s="1">
        <f t="shared" si="13"/>
        <v>50015</v>
      </c>
      <c r="O60" s="1" t="str">
        <f t="shared" si="14"/>
        <v/>
      </c>
      <c r="P60" s="1" t="str">
        <f t="shared" si="2"/>
        <v/>
      </c>
      <c r="Q60" s="1" t="str">
        <f t="shared" si="3"/>
        <v/>
      </c>
      <c r="R60" s="1" t="str">
        <f t="shared" si="15"/>
        <v/>
      </c>
      <c r="S60" s="1" t="str">
        <f t="shared" si="4"/>
        <v/>
      </c>
      <c r="T60" s="1" t="str">
        <f t="shared" si="5"/>
        <v/>
      </c>
      <c r="U60" s="1" t="str">
        <f t="shared" si="16"/>
        <v/>
      </c>
      <c r="V60" s="1" t="str">
        <f t="shared" si="6"/>
        <v/>
      </c>
      <c r="W60" s="1" t="str">
        <f t="shared" si="7"/>
        <v/>
      </c>
    </row>
    <row r="61" spans="1:23" x14ac:dyDescent="0.2">
      <c r="A61" s="141">
        <f>[4]挂饰3!$A62</f>
        <v>20060</v>
      </c>
      <c r="B61" s="141" t="str">
        <f>[4]挂饰3!$D62</f>
        <v>初级的青铜护腕</v>
      </c>
      <c r="C61" s="141">
        <f>[4]挂饰3!$E62</f>
        <v>7</v>
      </c>
      <c r="D61" s="141" t="str">
        <f>[4]挂饰3!$F62</f>
        <v>c</v>
      </c>
      <c r="E61" s="141">
        <f t="shared" si="8"/>
        <v>1</v>
      </c>
      <c r="F61" s="141">
        <f t="shared" si="9"/>
        <v>1</v>
      </c>
      <c r="G61" s="141" t="str">
        <f>[4]挂饰3!$M62</f>
        <v/>
      </c>
      <c r="H61" s="141">
        <f>([4]挂饰3!$AO62*((E61)^2))/10</f>
        <v>10.050000000000001</v>
      </c>
      <c r="I61" s="1" t="str">
        <f t="shared" si="10"/>
        <v>,粉铜矿</v>
      </c>
      <c r="J61" s="1">
        <f t="shared" si="11"/>
        <v>101</v>
      </c>
      <c r="K61" s="1">
        <f t="shared" si="0"/>
        <v>105</v>
      </c>
      <c r="L61" s="1" t="str">
        <f t="shared" si="12"/>
        <v>粉铜矿</v>
      </c>
      <c r="M61" s="1">
        <f t="shared" si="1"/>
        <v>7</v>
      </c>
      <c r="N61" s="1">
        <f t="shared" si="13"/>
        <v>50035</v>
      </c>
      <c r="O61" s="1" t="str">
        <f t="shared" si="14"/>
        <v/>
      </c>
      <c r="P61" s="1" t="str">
        <f t="shared" si="2"/>
        <v/>
      </c>
      <c r="Q61" s="1" t="str">
        <f t="shared" si="3"/>
        <v/>
      </c>
      <c r="R61" s="1" t="str">
        <f t="shared" si="15"/>
        <v/>
      </c>
      <c r="S61" s="1" t="str">
        <f t="shared" si="4"/>
        <v/>
      </c>
      <c r="T61" s="1" t="str">
        <f t="shared" si="5"/>
        <v/>
      </c>
      <c r="U61" s="1" t="str">
        <f t="shared" si="16"/>
        <v/>
      </c>
      <c r="V61" s="1" t="str">
        <f t="shared" si="6"/>
        <v/>
      </c>
      <c r="W61" s="1" t="str">
        <f t="shared" si="7"/>
        <v/>
      </c>
    </row>
    <row r="62" spans="1:23" x14ac:dyDescent="0.2">
      <c r="A62" s="141">
        <f>[4]挂饰3!$A63</f>
        <v>20061</v>
      </c>
      <c r="B62" s="141" t="str">
        <f>[4]挂饰3!$D63</f>
        <v>初级的青铜项链</v>
      </c>
      <c r="C62" s="141">
        <f>[4]挂饰3!$E63</f>
        <v>9</v>
      </c>
      <c r="D62" s="141" t="str">
        <f>[4]挂饰3!$F63</f>
        <v>c</v>
      </c>
      <c r="E62" s="141">
        <f t="shared" si="8"/>
        <v>1</v>
      </c>
      <c r="F62" s="141">
        <f t="shared" si="9"/>
        <v>1</v>
      </c>
      <c r="G62" s="141" t="str">
        <f>[4]挂饰3!$M63</f>
        <v/>
      </c>
      <c r="H62" s="141">
        <f>([4]挂饰3!$AO63*((E62)^2))/10</f>
        <v>12.6</v>
      </c>
      <c r="I62" s="1" t="str">
        <f t="shared" si="10"/>
        <v>,新鲜的泥巴</v>
      </c>
      <c r="J62" s="1">
        <f t="shared" si="11"/>
        <v>126</v>
      </c>
      <c r="K62" s="1">
        <f t="shared" si="0"/>
        <v>135</v>
      </c>
      <c r="L62" s="1" t="str">
        <f t="shared" si="12"/>
        <v>新鲜的泥巴</v>
      </c>
      <c r="M62" s="1">
        <f t="shared" si="1"/>
        <v>9</v>
      </c>
      <c r="N62" s="1">
        <f t="shared" si="13"/>
        <v>50013</v>
      </c>
      <c r="O62" s="1" t="str">
        <f t="shared" si="14"/>
        <v/>
      </c>
      <c r="P62" s="1" t="str">
        <f t="shared" si="2"/>
        <v/>
      </c>
      <c r="Q62" s="1" t="str">
        <f t="shared" si="3"/>
        <v/>
      </c>
      <c r="R62" s="1" t="str">
        <f t="shared" si="15"/>
        <v/>
      </c>
      <c r="S62" s="1" t="str">
        <f t="shared" si="4"/>
        <v/>
      </c>
      <c r="T62" s="1" t="str">
        <f t="shared" si="5"/>
        <v/>
      </c>
      <c r="U62" s="1" t="str">
        <f t="shared" si="16"/>
        <v/>
      </c>
      <c r="V62" s="1" t="str">
        <f t="shared" si="6"/>
        <v/>
      </c>
      <c r="W62" s="1" t="str">
        <f t="shared" si="7"/>
        <v/>
      </c>
    </row>
    <row r="63" spans="1:23" x14ac:dyDescent="0.2">
      <c r="A63" s="141">
        <f>[4]挂饰3!$A64</f>
        <v>20062</v>
      </c>
      <c r="B63" s="141" t="str">
        <f>[4]挂饰3!$D64</f>
        <v>初级的青铜护腕</v>
      </c>
      <c r="C63" s="141">
        <f>[4]挂饰3!$E64</f>
        <v>11</v>
      </c>
      <c r="D63" s="141" t="str">
        <f>[4]挂饰3!$F64</f>
        <v>c</v>
      </c>
      <c r="E63" s="141">
        <f t="shared" si="8"/>
        <v>1</v>
      </c>
      <c r="F63" s="141">
        <f t="shared" si="9"/>
        <v>1</v>
      </c>
      <c r="G63" s="141" t="str">
        <f>[4]挂饰3!$M64</f>
        <v/>
      </c>
      <c r="H63" s="141">
        <f>([4]挂饰3!$AO64*((E63)^2))/10</f>
        <v>23.55</v>
      </c>
      <c r="I63" s="1" t="str">
        <f t="shared" si="10"/>
        <v>,腐败牙</v>
      </c>
      <c r="J63" s="1">
        <f t="shared" si="11"/>
        <v>236</v>
      </c>
      <c r="K63" s="1">
        <f t="shared" si="0"/>
        <v>240</v>
      </c>
      <c r="L63" s="1" t="str">
        <f t="shared" si="12"/>
        <v>腐败牙</v>
      </c>
      <c r="M63" s="1">
        <f t="shared" si="1"/>
        <v>16</v>
      </c>
      <c r="N63" s="1">
        <f t="shared" si="13"/>
        <v>50157</v>
      </c>
      <c r="O63" s="1" t="str">
        <f t="shared" si="14"/>
        <v/>
      </c>
      <c r="P63" s="1" t="str">
        <f t="shared" si="2"/>
        <v/>
      </c>
      <c r="Q63" s="1" t="str">
        <f t="shared" si="3"/>
        <v/>
      </c>
      <c r="R63" s="1" t="str">
        <f t="shared" si="15"/>
        <v/>
      </c>
      <c r="S63" s="1" t="str">
        <f t="shared" si="4"/>
        <v/>
      </c>
      <c r="T63" s="1" t="str">
        <f t="shared" si="5"/>
        <v/>
      </c>
      <c r="U63" s="1" t="str">
        <f t="shared" si="16"/>
        <v/>
      </c>
      <c r="V63" s="1" t="str">
        <f t="shared" si="6"/>
        <v/>
      </c>
      <c r="W63" s="1" t="str">
        <f t="shared" si="7"/>
        <v/>
      </c>
    </row>
    <row r="64" spans="1:23" x14ac:dyDescent="0.2">
      <c r="A64" s="141">
        <f>[4]挂饰3!$A65</f>
        <v>20063</v>
      </c>
      <c r="B64" s="141" t="str">
        <f>[4]挂饰3!$D65</f>
        <v>破旧的精钢戒指</v>
      </c>
      <c r="C64" s="141">
        <f>[4]挂饰3!$E65</f>
        <v>13</v>
      </c>
      <c r="D64" s="141" t="str">
        <f>[4]挂饰3!$F65</f>
        <v>c</v>
      </c>
      <c r="E64" s="141">
        <f t="shared" si="8"/>
        <v>1</v>
      </c>
      <c r="F64" s="141">
        <f t="shared" si="9"/>
        <v>1</v>
      </c>
      <c r="G64" s="141" t="str">
        <f>[4]挂饰3!$M65</f>
        <v/>
      </c>
      <c r="H64" s="141">
        <f>([4]挂饰3!$AO65*((E64)^2))/10</f>
        <v>27.45</v>
      </c>
      <c r="I64" s="1" t="str">
        <f t="shared" si="10"/>
        <v>,粉铜矿</v>
      </c>
      <c r="J64" s="1">
        <f t="shared" si="11"/>
        <v>275</v>
      </c>
      <c r="K64" s="1">
        <f t="shared" si="0"/>
        <v>285</v>
      </c>
      <c r="L64" s="1" t="str">
        <f t="shared" si="12"/>
        <v>粉铜矿</v>
      </c>
      <c r="M64" s="1">
        <f t="shared" si="1"/>
        <v>19</v>
      </c>
      <c r="N64" s="1">
        <f t="shared" si="13"/>
        <v>50035</v>
      </c>
      <c r="O64" s="1" t="str">
        <f t="shared" si="14"/>
        <v/>
      </c>
      <c r="P64" s="1" t="str">
        <f t="shared" si="2"/>
        <v/>
      </c>
      <c r="Q64" s="1" t="str">
        <f t="shared" si="3"/>
        <v/>
      </c>
      <c r="R64" s="1" t="str">
        <f t="shared" si="15"/>
        <v/>
      </c>
      <c r="S64" s="1" t="str">
        <f t="shared" si="4"/>
        <v/>
      </c>
      <c r="T64" s="1" t="str">
        <f t="shared" si="5"/>
        <v/>
      </c>
      <c r="U64" s="1" t="str">
        <f t="shared" si="16"/>
        <v/>
      </c>
      <c r="V64" s="1" t="str">
        <f t="shared" si="6"/>
        <v/>
      </c>
      <c r="W64" s="1" t="str">
        <f t="shared" si="7"/>
        <v/>
      </c>
    </row>
    <row r="65" spans="1:23" x14ac:dyDescent="0.2">
      <c r="A65" s="141">
        <f>[4]挂饰3!$A66</f>
        <v>20064</v>
      </c>
      <c r="B65" s="141" t="str">
        <f>[4]挂饰3!$D66</f>
        <v>普通的智慧项链</v>
      </c>
      <c r="C65" s="141">
        <f>[4]挂饰3!$E66</f>
        <v>15</v>
      </c>
      <c r="D65" s="141" t="str">
        <f>[4]挂饰3!$F66</f>
        <v>c</v>
      </c>
      <c r="E65" s="141">
        <f t="shared" si="8"/>
        <v>1</v>
      </c>
      <c r="F65" s="141">
        <f t="shared" si="9"/>
        <v>1</v>
      </c>
      <c r="G65" s="141" t="str">
        <f>[4]挂饰3!$M66</f>
        <v/>
      </c>
      <c r="H65" s="141">
        <f>([4]挂饰3!$AO66*((E65)^2))/10</f>
        <v>33.15</v>
      </c>
      <c r="I65" s="1" t="str">
        <f t="shared" si="10"/>
        <v>,女战士的秘药</v>
      </c>
      <c r="J65" s="1">
        <f t="shared" si="11"/>
        <v>332</v>
      </c>
      <c r="K65" s="1">
        <f t="shared" si="0"/>
        <v>345</v>
      </c>
      <c r="L65" s="1" t="str">
        <f t="shared" si="12"/>
        <v>女战士的秘药</v>
      </c>
      <c r="M65" s="1">
        <f t="shared" si="1"/>
        <v>23</v>
      </c>
      <c r="N65" s="1">
        <f t="shared" si="13"/>
        <v>50168</v>
      </c>
      <c r="O65" s="1" t="str">
        <f t="shared" si="14"/>
        <v/>
      </c>
      <c r="P65" s="1" t="str">
        <f t="shared" si="2"/>
        <v/>
      </c>
      <c r="Q65" s="1" t="str">
        <f t="shared" si="3"/>
        <v/>
      </c>
      <c r="R65" s="1" t="str">
        <f t="shared" si="15"/>
        <v/>
      </c>
      <c r="S65" s="1" t="str">
        <f t="shared" si="4"/>
        <v/>
      </c>
      <c r="T65" s="1" t="str">
        <f t="shared" si="5"/>
        <v/>
      </c>
      <c r="U65" s="1" t="str">
        <f t="shared" si="16"/>
        <v/>
      </c>
      <c r="V65" s="1" t="str">
        <f t="shared" si="6"/>
        <v/>
      </c>
      <c r="W65" s="1" t="str">
        <f t="shared" si="7"/>
        <v/>
      </c>
    </row>
    <row r="66" spans="1:23" x14ac:dyDescent="0.2">
      <c r="A66" s="141">
        <f>[4]挂饰3!$A67</f>
        <v>20065</v>
      </c>
      <c r="B66" s="141" t="str">
        <f>[4]挂饰3!$D67</f>
        <v>神奇的空灵护腕</v>
      </c>
      <c r="C66" s="141">
        <f>[4]挂饰3!$E67</f>
        <v>2</v>
      </c>
      <c r="D66" s="141" t="str">
        <f>[4]挂饰3!$F67</f>
        <v>s</v>
      </c>
      <c r="E66" s="141">
        <f t="shared" si="8"/>
        <v>4</v>
      </c>
      <c r="F66" s="141">
        <f t="shared" si="9"/>
        <v>4</v>
      </c>
      <c r="G66" s="141" t="str">
        <f>[4]挂饰3!$M67</f>
        <v>电击</v>
      </c>
      <c r="H66" s="141">
        <f>([4]挂饰3!$AO67*((E66)^2))/10</f>
        <v>43.2</v>
      </c>
      <c r="I66" s="1" t="str">
        <f t="shared" si="10"/>
        <v>,绿色的魔术丝,高级黑铜矿,狐炎兽牙,鬼爪</v>
      </c>
      <c r="J66" s="1">
        <f t="shared" si="11"/>
        <v>432</v>
      </c>
      <c r="K66" s="1">
        <f t="shared" ref="K66:K129" si="17">INT(M66*VLOOKUP(L66,newMarkingCost,8,FALSE)*10*E66)</f>
        <v>3840</v>
      </c>
      <c r="L66" s="1" t="str">
        <f t="shared" si="12"/>
        <v>绿色的魔术丝</v>
      </c>
      <c r="M66" s="1">
        <f t="shared" ref="M66:M129" si="18">ROUNDUP($H66/($F66)/VLOOKUP(L66,newMarkingCost,8,FALSE),0)</f>
        <v>1</v>
      </c>
      <c r="N66" s="1">
        <f t="shared" ref="N66:N129" si="19">VLOOKUP(L66,NewMarkingID,2,FALSE)</f>
        <v>50073</v>
      </c>
      <c r="O66" s="1" t="str">
        <f t="shared" si="14"/>
        <v>高级黑铜矿</v>
      </c>
      <c r="P66" s="1">
        <f t="shared" ref="P66:P129" si="20">IF(O66="","",ROUNDUP($H66/($F66)/VLOOKUP(O66,newMarkingCost,8,FALSE),0))</f>
        <v>1</v>
      </c>
      <c r="Q66" s="1">
        <f t="shared" ref="Q66:Q129" si="21">IF(O66="","",VLOOKUP(O66,NewMarkingID,2,FALSE))</f>
        <v>50033</v>
      </c>
      <c r="R66" s="1" t="str">
        <f t="shared" si="15"/>
        <v>狐炎兽牙</v>
      </c>
      <c r="S66" s="1">
        <f t="shared" ref="S66:S129" si="22">IF(R66="","",ROUNDUP($H66/($F66)/VLOOKUP(R66,newMarkingCost,8,FALSE),0))</f>
        <v>1</v>
      </c>
      <c r="T66" s="1">
        <f t="shared" ref="T66:T129" si="23">IF(R66="","",VLOOKUP(R66,NewMarkingID,2,FALSE))</f>
        <v>50154</v>
      </c>
      <c r="U66" s="1" t="str">
        <f t="shared" si="16"/>
        <v>鬼爪</v>
      </c>
      <c r="V66" s="1">
        <f t="shared" ref="V66:V129" si="24">IF(U66="","",ROUNDUP($H66/($F66)/VLOOKUP(U66,newMarkingCost,8,FALSE),0))</f>
        <v>2</v>
      </c>
      <c r="W66" s="1">
        <f t="shared" ref="W66:W129" si="25">IF(U66="","",VLOOKUP(U66,NewMarkingID,2,FALSE))</f>
        <v>50135</v>
      </c>
    </row>
    <row r="67" spans="1:23" x14ac:dyDescent="0.2">
      <c r="A67" s="141">
        <f>[4]挂饰3!$A68</f>
        <v>20066</v>
      </c>
      <c r="B67" s="141" t="str">
        <f>[4]挂饰3!$D68</f>
        <v>璀璨的斯塞提戒指</v>
      </c>
      <c r="C67" s="141">
        <f>[4]挂饰3!$E68</f>
        <v>4</v>
      </c>
      <c r="D67" s="141" t="str">
        <f>[4]挂饰3!$F68</f>
        <v>s</v>
      </c>
      <c r="E67" s="141">
        <f t="shared" ref="E67:E130" si="26">IF(D67="s",4,IF(D67="a",3,IF(D67="b",2,1)))</f>
        <v>4</v>
      </c>
      <c r="F67" s="141">
        <f t="shared" ref="F67:F130" si="27">E67</f>
        <v>4</v>
      </c>
      <c r="G67" s="141" t="str">
        <f>[4]挂饰3!$M68</f>
        <v>电击</v>
      </c>
      <c r="H67" s="141">
        <f>([4]挂饰3!$AO68*((E67)^2))/10</f>
        <v>158.51707317073172</v>
      </c>
      <c r="I67" s="1" t="str">
        <f t="shared" ref="I67:I130" si="28">getMarking(E67,F67,G67,0)</f>
        <v>,绿色的魔术丝,终极秘药,睡魔羽翼,沙盘缌片</v>
      </c>
      <c r="J67" s="1">
        <f t="shared" ref="J67:J130" si="29">ROUND(H67*10,0)</f>
        <v>1585</v>
      </c>
      <c r="K67" s="1">
        <f t="shared" si="17"/>
        <v>3840</v>
      </c>
      <c r="L67" s="1" t="str">
        <f t="shared" ref="L67:L130" si="30">getSring(I67,1,F67)</f>
        <v>绿色的魔术丝</v>
      </c>
      <c r="M67" s="1">
        <f t="shared" si="18"/>
        <v>1</v>
      </c>
      <c r="N67" s="1">
        <f t="shared" si="19"/>
        <v>50073</v>
      </c>
      <c r="O67" s="1" t="str">
        <f t="shared" ref="O67:O130" si="31">getSring($I67,2,$F67)</f>
        <v>终极秘药</v>
      </c>
      <c r="P67" s="1">
        <f t="shared" si="20"/>
        <v>2</v>
      </c>
      <c r="Q67" s="1">
        <f t="shared" si="21"/>
        <v>50170</v>
      </c>
      <c r="R67" s="1" t="str">
        <f t="shared" ref="R67:R130" si="32">getSring($I67,3,$F67)</f>
        <v>睡魔羽翼</v>
      </c>
      <c r="S67" s="1">
        <f t="shared" si="22"/>
        <v>3</v>
      </c>
      <c r="T67" s="1">
        <f t="shared" si="23"/>
        <v>50126</v>
      </c>
      <c r="U67" s="1" t="str">
        <f t="shared" ref="U67:U130" si="33">getSring($I67,4,$F67)</f>
        <v>沙盘缌片</v>
      </c>
      <c r="V67" s="1">
        <f t="shared" si="24"/>
        <v>3</v>
      </c>
      <c r="W67" s="1">
        <f t="shared" si="25"/>
        <v>50174</v>
      </c>
    </row>
    <row r="68" spans="1:23" x14ac:dyDescent="0.2">
      <c r="A68" s="141">
        <f>[4]挂饰3!$A69</f>
        <v>20067</v>
      </c>
      <c r="B68" s="141" t="str">
        <f>[4]挂饰3!$D69</f>
        <v>神奇的晨曦戒指</v>
      </c>
      <c r="C68" s="141">
        <f>[4]挂饰3!$E69</f>
        <v>6</v>
      </c>
      <c r="D68" s="141" t="str">
        <f>[4]挂饰3!$F69</f>
        <v>s</v>
      </c>
      <c r="E68" s="141">
        <f t="shared" si="26"/>
        <v>4</v>
      </c>
      <c r="F68" s="141">
        <f t="shared" si="27"/>
        <v>4</v>
      </c>
      <c r="G68" s="141" t="str">
        <f>[4]挂饰3!$M69</f>
        <v>电击</v>
      </c>
      <c r="H68" s="141">
        <f>([4]挂饰3!$AO69*((E68)^2))/10</f>
        <v>158.56231884057971</v>
      </c>
      <c r="I68" s="1" t="str">
        <f t="shared" si="28"/>
        <v>,绿色的魔术丝,水鸟的白皮,金刚石,震动羽翼</v>
      </c>
      <c r="J68" s="1">
        <f t="shared" si="29"/>
        <v>1586</v>
      </c>
      <c r="K68" s="1">
        <f t="shared" si="17"/>
        <v>3840</v>
      </c>
      <c r="L68" s="1" t="str">
        <f t="shared" si="30"/>
        <v>绿色的魔术丝</v>
      </c>
      <c r="M68" s="1">
        <f t="shared" si="18"/>
        <v>1</v>
      </c>
      <c r="N68" s="1">
        <f t="shared" si="19"/>
        <v>50073</v>
      </c>
      <c r="O68" s="1" t="str">
        <f t="shared" si="31"/>
        <v>水鸟的白皮</v>
      </c>
      <c r="P68" s="1">
        <f t="shared" si="20"/>
        <v>2</v>
      </c>
      <c r="Q68" s="1">
        <f t="shared" si="21"/>
        <v>50108</v>
      </c>
      <c r="R68" s="1" t="str">
        <f t="shared" si="32"/>
        <v>金刚石</v>
      </c>
      <c r="S68" s="1">
        <f t="shared" si="22"/>
        <v>3</v>
      </c>
      <c r="T68" s="1">
        <f t="shared" si="23"/>
        <v>50029</v>
      </c>
      <c r="U68" s="1" t="str">
        <f t="shared" si="33"/>
        <v>震动羽翼</v>
      </c>
      <c r="V68" s="1">
        <f t="shared" si="24"/>
        <v>3</v>
      </c>
      <c r="W68" s="1">
        <f t="shared" si="25"/>
        <v>50122</v>
      </c>
    </row>
    <row r="69" spans="1:23" x14ac:dyDescent="0.2">
      <c r="A69" s="141">
        <f>[4]挂饰3!$A70</f>
        <v>20068</v>
      </c>
      <c r="B69" s="141" t="str">
        <f>[4]挂饰3!$D70</f>
        <v>神秘的女神项链</v>
      </c>
      <c r="C69" s="141">
        <f>[4]挂饰3!$E70</f>
        <v>8</v>
      </c>
      <c r="D69" s="141" t="str">
        <f>[4]挂饰3!$F70</f>
        <v>s</v>
      </c>
      <c r="E69" s="141">
        <f t="shared" si="26"/>
        <v>4</v>
      </c>
      <c r="F69" s="141">
        <f t="shared" si="27"/>
        <v>4</v>
      </c>
      <c r="G69" s="141" t="str">
        <f>[4]挂饰3!$M70</f>
        <v>电击</v>
      </c>
      <c r="H69" s="141">
        <f>([4]挂饰3!$AO70*((E69)^2))/10</f>
        <v>186.10764119601328</v>
      </c>
      <c r="I69" s="1" t="str">
        <f t="shared" si="28"/>
        <v>,绿色的魔术丝,桃色粉铜矿,火兽牙,鬼牙</v>
      </c>
      <c r="J69" s="1">
        <f t="shared" si="29"/>
        <v>1861</v>
      </c>
      <c r="K69" s="1">
        <f t="shared" si="17"/>
        <v>3840</v>
      </c>
      <c r="L69" s="1" t="str">
        <f t="shared" si="30"/>
        <v>绿色的魔术丝</v>
      </c>
      <c r="M69" s="1">
        <f t="shared" si="18"/>
        <v>1</v>
      </c>
      <c r="N69" s="1">
        <f t="shared" si="19"/>
        <v>50073</v>
      </c>
      <c r="O69" s="1" t="str">
        <f t="shared" si="31"/>
        <v>桃色粉铜矿</v>
      </c>
      <c r="P69" s="1">
        <f t="shared" si="20"/>
        <v>2</v>
      </c>
      <c r="Q69" s="1">
        <f t="shared" si="21"/>
        <v>50037</v>
      </c>
      <c r="R69" s="1" t="str">
        <f t="shared" si="32"/>
        <v>火兽牙</v>
      </c>
      <c r="S69" s="1">
        <f t="shared" si="22"/>
        <v>8</v>
      </c>
      <c r="T69" s="1">
        <f t="shared" si="23"/>
        <v>50148</v>
      </c>
      <c r="U69" s="1" t="str">
        <f t="shared" si="33"/>
        <v>鬼牙</v>
      </c>
      <c r="V69" s="1">
        <f t="shared" si="24"/>
        <v>8</v>
      </c>
      <c r="W69" s="1">
        <f t="shared" si="25"/>
        <v>50146</v>
      </c>
    </row>
    <row r="70" spans="1:23" x14ac:dyDescent="0.2">
      <c r="A70" s="141">
        <f>[4]挂饰3!$A71</f>
        <v>20069</v>
      </c>
      <c r="B70" s="141" t="str">
        <f>[4]挂饰3!$D71</f>
        <v>璀璨的玄铁项链</v>
      </c>
      <c r="C70" s="141">
        <f>[4]挂饰3!$E71</f>
        <v>10</v>
      </c>
      <c r="D70" s="141" t="str">
        <f>[4]挂饰3!$F71</f>
        <v>s</v>
      </c>
      <c r="E70" s="141">
        <f t="shared" si="26"/>
        <v>4</v>
      </c>
      <c r="F70" s="141">
        <f t="shared" si="27"/>
        <v>4</v>
      </c>
      <c r="G70" s="141" t="str">
        <f>[4]挂饰3!$M71</f>
        <v>电击</v>
      </c>
      <c r="H70" s="141">
        <f>([4]挂饰3!$AO71*((E70)^2))/10</f>
        <v>463.2</v>
      </c>
      <c r="I70" s="1" t="str">
        <f t="shared" si="28"/>
        <v>,绿色的魔术丝,高级黑铜矿,女战士的甘蜜,火之缌片</v>
      </c>
      <c r="J70" s="1">
        <f t="shared" si="29"/>
        <v>4632</v>
      </c>
      <c r="K70" s="1">
        <f t="shared" si="17"/>
        <v>7680</v>
      </c>
      <c r="L70" s="1" t="str">
        <f t="shared" si="30"/>
        <v>绿色的魔术丝</v>
      </c>
      <c r="M70" s="1">
        <f t="shared" si="18"/>
        <v>2</v>
      </c>
      <c r="N70" s="1">
        <f t="shared" si="19"/>
        <v>50073</v>
      </c>
      <c r="O70" s="1" t="str">
        <f t="shared" si="31"/>
        <v>高级黑铜矿</v>
      </c>
      <c r="P70" s="1">
        <f t="shared" si="20"/>
        <v>4</v>
      </c>
      <c r="Q70" s="1">
        <f t="shared" si="21"/>
        <v>50033</v>
      </c>
      <c r="R70" s="1" t="str">
        <f t="shared" si="32"/>
        <v>女战士的甘蜜</v>
      </c>
      <c r="S70" s="1">
        <f t="shared" si="22"/>
        <v>9</v>
      </c>
      <c r="T70" s="1">
        <f t="shared" si="23"/>
        <v>50171</v>
      </c>
      <c r="U70" s="1" t="str">
        <f t="shared" si="33"/>
        <v>火之缌片</v>
      </c>
      <c r="V70" s="1">
        <f t="shared" si="24"/>
        <v>9</v>
      </c>
      <c r="W70" s="1">
        <f t="shared" si="25"/>
        <v>50175</v>
      </c>
    </row>
    <row r="71" spans="1:23" x14ac:dyDescent="0.2">
      <c r="A71" s="141">
        <f>[4]挂饰3!$A72</f>
        <v>20070</v>
      </c>
      <c r="B71" s="141" t="str">
        <f>[4]挂饰3!$D72</f>
        <v>神秘的水晶护腕</v>
      </c>
      <c r="C71" s="141">
        <f>[4]挂饰3!$E72</f>
        <v>12</v>
      </c>
      <c r="D71" s="141" t="str">
        <f>[4]挂饰3!$F72</f>
        <v>s</v>
      </c>
      <c r="E71" s="141">
        <f t="shared" si="26"/>
        <v>4</v>
      </c>
      <c r="F71" s="141">
        <f t="shared" si="27"/>
        <v>4</v>
      </c>
      <c r="G71" s="141" t="str">
        <f>[4]挂饰3!$M72</f>
        <v>电击</v>
      </c>
      <c r="H71" s="141">
        <f>([4]挂饰3!$AO72*((E71)^2))/10</f>
        <v>704.95737533494537</v>
      </c>
      <c r="I71" s="1" t="str">
        <f t="shared" si="28"/>
        <v>,绿色的魔术丝,地精魂片,火之缌片,石像鬼羽翼</v>
      </c>
      <c r="J71" s="1">
        <f t="shared" si="29"/>
        <v>7050</v>
      </c>
      <c r="K71" s="1">
        <f t="shared" si="17"/>
        <v>7680</v>
      </c>
      <c r="L71" s="1" t="str">
        <f t="shared" si="30"/>
        <v>绿色的魔术丝</v>
      </c>
      <c r="M71" s="1">
        <f t="shared" si="18"/>
        <v>2</v>
      </c>
      <c r="N71" s="1">
        <f t="shared" si="19"/>
        <v>50073</v>
      </c>
      <c r="O71" s="1" t="str">
        <f t="shared" si="31"/>
        <v>地精魂片</v>
      </c>
      <c r="P71" s="1">
        <f t="shared" si="20"/>
        <v>8</v>
      </c>
      <c r="Q71" s="1">
        <f t="shared" si="21"/>
        <v>50158</v>
      </c>
      <c r="R71" s="1" t="str">
        <f t="shared" si="32"/>
        <v>火之缌片</v>
      </c>
      <c r="S71" s="1">
        <f t="shared" si="22"/>
        <v>14</v>
      </c>
      <c r="T71" s="1">
        <f t="shared" si="23"/>
        <v>50175</v>
      </c>
      <c r="U71" s="1" t="str">
        <f t="shared" si="33"/>
        <v>石像鬼羽翼</v>
      </c>
      <c r="V71" s="1">
        <f t="shared" si="24"/>
        <v>14</v>
      </c>
      <c r="W71" s="1">
        <f t="shared" si="25"/>
        <v>50128</v>
      </c>
    </row>
    <row r="72" spans="1:23" x14ac:dyDescent="0.2">
      <c r="A72" s="141">
        <f>[4]挂饰3!$A73</f>
        <v>20071</v>
      </c>
      <c r="B72" s="141" t="str">
        <f>[4]挂饰3!$D73</f>
        <v>神奇的白银护腕</v>
      </c>
      <c r="C72" s="141">
        <f>[4]挂饰3!$E73</f>
        <v>14</v>
      </c>
      <c r="D72" s="141" t="str">
        <f>[4]挂饰3!$F73</f>
        <v>s</v>
      </c>
      <c r="E72" s="141">
        <f t="shared" si="26"/>
        <v>4</v>
      </c>
      <c r="F72" s="141">
        <f t="shared" si="27"/>
        <v>4</v>
      </c>
      <c r="G72" s="141" t="str">
        <f>[4]挂饰3!$M73</f>
        <v>电击</v>
      </c>
      <c r="H72" s="141">
        <f>([4]挂饰3!$AO73*((E72)^2))/10</f>
        <v>748.01063122923586</v>
      </c>
      <c r="I72" s="1" t="str">
        <f t="shared" si="28"/>
        <v>,绿色的魔术丝,黑色粉铜矿,睡魔羽翼,人狼爪</v>
      </c>
      <c r="J72" s="1">
        <f t="shared" si="29"/>
        <v>7480</v>
      </c>
      <c r="K72" s="1">
        <f t="shared" si="17"/>
        <v>7680</v>
      </c>
      <c r="L72" s="1" t="str">
        <f t="shared" si="30"/>
        <v>绿色的魔术丝</v>
      </c>
      <c r="M72" s="1">
        <f t="shared" si="18"/>
        <v>2</v>
      </c>
      <c r="N72" s="1">
        <f t="shared" si="19"/>
        <v>50073</v>
      </c>
      <c r="O72" s="1" t="str">
        <f t="shared" si="31"/>
        <v>黑色粉铜矿</v>
      </c>
      <c r="P72" s="1">
        <f t="shared" si="20"/>
        <v>5</v>
      </c>
      <c r="Q72" s="1">
        <f t="shared" si="21"/>
        <v>50038</v>
      </c>
      <c r="R72" s="1" t="str">
        <f t="shared" si="32"/>
        <v>睡魔羽翼</v>
      </c>
      <c r="S72" s="1">
        <f t="shared" si="22"/>
        <v>14</v>
      </c>
      <c r="T72" s="1">
        <f t="shared" si="23"/>
        <v>50126</v>
      </c>
      <c r="U72" s="1" t="str">
        <f t="shared" si="33"/>
        <v>人狼爪</v>
      </c>
      <c r="V72" s="1">
        <f t="shared" si="24"/>
        <v>32</v>
      </c>
      <c r="W72" s="1">
        <f t="shared" si="25"/>
        <v>50136</v>
      </c>
    </row>
    <row r="73" spans="1:23" x14ac:dyDescent="0.2">
      <c r="A73" s="141">
        <f>[4]挂饰3!$A74</f>
        <v>20072</v>
      </c>
      <c r="B73" s="141" t="str">
        <f>[4]挂饰3!$D74</f>
        <v>璀璨的混乱护腕</v>
      </c>
      <c r="C73" s="141">
        <f>[4]挂饰3!$E74</f>
        <v>16</v>
      </c>
      <c r="D73" s="141" t="str">
        <f>[4]挂饰3!$F74</f>
        <v>s</v>
      </c>
      <c r="E73" s="141">
        <f t="shared" si="26"/>
        <v>4</v>
      </c>
      <c r="F73" s="141">
        <f t="shared" si="27"/>
        <v>4</v>
      </c>
      <c r="G73" s="141" t="str">
        <f>[4]挂饰3!$M74</f>
        <v>电击</v>
      </c>
      <c r="H73" s="141">
        <f>([4]挂饰3!$AO74*((E73)^2))/10</f>
        <v>770.58525766470973</v>
      </c>
      <c r="I73" s="1" t="str">
        <f t="shared" si="28"/>
        <v>,绿色的魔术丝,火精魂片,魅灵石,蓝缌片</v>
      </c>
      <c r="J73" s="1">
        <f t="shared" si="29"/>
        <v>7706</v>
      </c>
      <c r="K73" s="1">
        <f t="shared" si="17"/>
        <v>11520</v>
      </c>
      <c r="L73" s="1" t="str">
        <f t="shared" si="30"/>
        <v>绿色的魔术丝</v>
      </c>
      <c r="M73" s="1">
        <f t="shared" si="18"/>
        <v>3</v>
      </c>
      <c r="N73" s="1">
        <f t="shared" si="19"/>
        <v>50073</v>
      </c>
      <c r="O73" s="1" t="str">
        <f t="shared" si="31"/>
        <v>火精魂片</v>
      </c>
      <c r="P73" s="1">
        <f t="shared" si="20"/>
        <v>9</v>
      </c>
      <c r="Q73" s="1">
        <f t="shared" si="21"/>
        <v>50160</v>
      </c>
      <c r="R73" s="1" t="str">
        <f t="shared" si="32"/>
        <v>魅灵石</v>
      </c>
      <c r="S73" s="1">
        <f t="shared" si="22"/>
        <v>15</v>
      </c>
      <c r="T73" s="1">
        <f t="shared" si="23"/>
        <v>50089</v>
      </c>
      <c r="U73" s="1" t="str">
        <f t="shared" si="33"/>
        <v>蓝缌片</v>
      </c>
      <c r="V73" s="1">
        <f t="shared" si="24"/>
        <v>15</v>
      </c>
      <c r="W73" s="1">
        <f t="shared" si="25"/>
        <v>50173</v>
      </c>
    </row>
    <row r="74" spans="1:23" x14ac:dyDescent="0.2">
      <c r="A74" s="141">
        <f>[4]挂饰3!$A75</f>
        <v>20073</v>
      </c>
      <c r="B74" s="141" t="str">
        <f>[4]挂饰3!$D75</f>
        <v>犀利的青铜护腕</v>
      </c>
      <c r="C74" s="141">
        <f>[4]挂饰3!$E75</f>
        <v>2</v>
      </c>
      <c r="D74" s="141" t="str">
        <f>[4]挂饰3!$F75</f>
        <v>a</v>
      </c>
      <c r="E74" s="141">
        <f t="shared" si="26"/>
        <v>3</v>
      </c>
      <c r="F74" s="141">
        <f t="shared" si="27"/>
        <v>3</v>
      </c>
      <c r="G74" s="141" t="str">
        <f>[4]挂饰3!$M75</f>
        <v>电击</v>
      </c>
      <c r="H74" s="141">
        <f>([4]挂饰3!$AO75*((E74)^2))/10</f>
        <v>12.18990147783251</v>
      </c>
      <c r="I74" s="1" t="str">
        <f t="shared" si="28"/>
        <v>,电系魔物骨头,骷髅骨,树枝,女战士的秘药</v>
      </c>
      <c r="J74" s="1">
        <f t="shared" si="29"/>
        <v>122</v>
      </c>
      <c r="K74" s="1">
        <f t="shared" si="17"/>
        <v>1125</v>
      </c>
      <c r="L74" s="1" t="str">
        <f t="shared" si="30"/>
        <v>电系魔物骨头</v>
      </c>
      <c r="M74" s="1">
        <f t="shared" si="18"/>
        <v>1</v>
      </c>
      <c r="N74" s="1">
        <f t="shared" si="19"/>
        <v>50083</v>
      </c>
      <c r="O74" s="1" t="str">
        <f t="shared" si="31"/>
        <v>骷髅骨</v>
      </c>
      <c r="P74" s="1">
        <f t="shared" si="20"/>
        <v>1</v>
      </c>
      <c r="Q74" s="1">
        <f t="shared" si="21"/>
        <v>50079</v>
      </c>
      <c r="R74" s="1" t="str">
        <f t="shared" si="32"/>
        <v>树枝</v>
      </c>
      <c r="S74" s="1">
        <f t="shared" si="22"/>
        <v>3</v>
      </c>
      <c r="T74" s="1">
        <f t="shared" si="23"/>
        <v>50045</v>
      </c>
      <c r="U74" s="1" t="str">
        <f t="shared" si="33"/>
        <v/>
      </c>
      <c r="V74" s="1" t="str">
        <f t="shared" si="24"/>
        <v/>
      </c>
      <c r="W74" s="1" t="str">
        <f t="shared" si="25"/>
        <v/>
      </c>
    </row>
    <row r="75" spans="1:23" x14ac:dyDescent="0.2">
      <c r="A75" s="141">
        <f>[4]挂饰3!$A76</f>
        <v>20074</v>
      </c>
      <c r="B75" s="141" t="str">
        <f>[4]挂饰3!$D76</f>
        <v>闪耀的水晶项链</v>
      </c>
      <c r="C75" s="141">
        <f>[4]挂饰3!$E76</f>
        <v>4</v>
      </c>
      <c r="D75" s="141" t="str">
        <f>[4]挂饰3!$F76</f>
        <v>a</v>
      </c>
      <c r="E75" s="141">
        <f t="shared" si="26"/>
        <v>3</v>
      </c>
      <c r="F75" s="141">
        <f t="shared" si="27"/>
        <v>3</v>
      </c>
      <c r="G75" s="141" t="str">
        <f>[4]挂饰3!$M76</f>
        <v>电击</v>
      </c>
      <c r="H75" s="141">
        <f>([4]挂饰3!$AO76*((E75)^2))/10</f>
        <v>67.5</v>
      </c>
      <c r="I75" s="1" t="str">
        <f t="shared" si="28"/>
        <v>,电系魔物骨头,灵木的枝,黑铜矿,干燥的草药</v>
      </c>
      <c r="J75" s="1">
        <f t="shared" si="29"/>
        <v>675</v>
      </c>
      <c r="K75" s="1">
        <f t="shared" si="17"/>
        <v>1125</v>
      </c>
      <c r="L75" s="1" t="str">
        <f t="shared" si="30"/>
        <v>电系魔物骨头</v>
      </c>
      <c r="M75" s="1">
        <f t="shared" si="18"/>
        <v>1</v>
      </c>
      <c r="N75" s="1">
        <f t="shared" si="19"/>
        <v>50083</v>
      </c>
      <c r="O75" s="1" t="str">
        <f t="shared" si="31"/>
        <v>灵木的枝</v>
      </c>
      <c r="P75" s="1">
        <f t="shared" si="20"/>
        <v>4</v>
      </c>
      <c r="Q75" s="1">
        <f t="shared" si="21"/>
        <v>50064</v>
      </c>
      <c r="R75" s="1" t="str">
        <f t="shared" si="32"/>
        <v>黑铜矿</v>
      </c>
      <c r="S75" s="1">
        <f t="shared" si="22"/>
        <v>15</v>
      </c>
      <c r="T75" s="1">
        <f t="shared" si="23"/>
        <v>50031</v>
      </c>
      <c r="U75" s="1" t="str">
        <f t="shared" si="33"/>
        <v/>
      </c>
      <c r="V75" s="1" t="str">
        <f t="shared" si="24"/>
        <v/>
      </c>
      <c r="W75" s="1" t="str">
        <f t="shared" si="25"/>
        <v/>
      </c>
    </row>
    <row r="76" spans="1:23" x14ac:dyDescent="0.2">
      <c r="A76" s="141">
        <f>[4]挂饰3!$A77</f>
        <v>20075</v>
      </c>
      <c r="B76" s="141" t="str">
        <f>[4]挂饰3!$D77</f>
        <v>闪耀的斯塞提戒指</v>
      </c>
      <c r="C76" s="141">
        <f>[4]挂饰3!$E77</f>
        <v>6</v>
      </c>
      <c r="D76" s="141" t="str">
        <f>[4]挂饰3!$F77</f>
        <v>a</v>
      </c>
      <c r="E76" s="141">
        <f t="shared" si="26"/>
        <v>3</v>
      </c>
      <c r="F76" s="141">
        <f t="shared" si="27"/>
        <v>3</v>
      </c>
      <c r="G76" s="141" t="str">
        <f>[4]挂饰3!$M77</f>
        <v>电击</v>
      </c>
      <c r="H76" s="141">
        <f>([4]挂饰3!$AO77*((E76)^2))/10</f>
        <v>38.426426799007444</v>
      </c>
      <c r="I76" s="1" t="str">
        <f t="shared" si="28"/>
        <v>,电系魔物骨头,巨大鱼牙,干燥的草药,女战士的秘药</v>
      </c>
      <c r="J76" s="1">
        <f t="shared" si="29"/>
        <v>384</v>
      </c>
      <c r="K76" s="1">
        <f t="shared" si="17"/>
        <v>1125</v>
      </c>
      <c r="L76" s="1" t="str">
        <f t="shared" si="30"/>
        <v>电系魔物骨头</v>
      </c>
      <c r="M76" s="1">
        <f t="shared" si="18"/>
        <v>1</v>
      </c>
      <c r="N76" s="1">
        <f t="shared" si="19"/>
        <v>50083</v>
      </c>
      <c r="O76" s="1" t="str">
        <f t="shared" si="31"/>
        <v>巨大鱼牙</v>
      </c>
      <c r="P76" s="1">
        <f t="shared" si="20"/>
        <v>3</v>
      </c>
      <c r="Q76" s="1">
        <f t="shared" si="21"/>
        <v>50151</v>
      </c>
      <c r="R76" s="1" t="str">
        <f t="shared" si="32"/>
        <v>干燥的草药</v>
      </c>
      <c r="S76" s="1">
        <f t="shared" si="22"/>
        <v>9</v>
      </c>
      <c r="T76" s="1">
        <f t="shared" si="23"/>
        <v>50189</v>
      </c>
      <c r="U76" s="1" t="str">
        <f t="shared" si="33"/>
        <v/>
      </c>
      <c r="V76" s="1" t="str">
        <f t="shared" si="24"/>
        <v/>
      </c>
      <c r="W76" s="1" t="str">
        <f t="shared" si="25"/>
        <v/>
      </c>
    </row>
    <row r="77" spans="1:23" x14ac:dyDescent="0.2">
      <c r="A77" s="141">
        <f>[4]挂饰3!$A78</f>
        <v>20076</v>
      </c>
      <c r="B77" s="141" t="str">
        <f>[4]挂饰3!$D78</f>
        <v>犀利的空灵戒指</v>
      </c>
      <c r="C77" s="141">
        <f>[4]挂饰3!$E78</f>
        <v>8</v>
      </c>
      <c r="D77" s="141" t="str">
        <f>[4]挂饰3!$F78</f>
        <v>a</v>
      </c>
      <c r="E77" s="141">
        <f t="shared" si="26"/>
        <v>3</v>
      </c>
      <c r="F77" s="141">
        <f t="shared" si="27"/>
        <v>3</v>
      </c>
      <c r="G77" s="141" t="str">
        <f>[4]挂饰3!$M78</f>
        <v>电击</v>
      </c>
      <c r="H77" s="141">
        <f>([4]挂饰3!$AO78*((E77)^2))/10</f>
        <v>77.604545454545459</v>
      </c>
      <c r="I77" s="1" t="str">
        <f t="shared" si="28"/>
        <v>,电系魔物骨头,巨人之皮,干燥的草药,矿石</v>
      </c>
      <c r="J77" s="1">
        <f t="shared" si="29"/>
        <v>776</v>
      </c>
      <c r="K77" s="1">
        <f t="shared" si="17"/>
        <v>1125</v>
      </c>
      <c r="L77" s="1" t="str">
        <f t="shared" si="30"/>
        <v>电系魔物骨头</v>
      </c>
      <c r="M77" s="1">
        <f t="shared" si="18"/>
        <v>1</v>
      </c>
      <c r="N77" s="1">
        <f t="shared" si="19"/>
        <v>50083</v>
      </c>
      <c r="O77" s="1" t="str">
        <f t="shared" si="31"/>
        <v>巨人之皮</v>
      </c>
      <c r="P77" s="1">
        <f t="shared" si="20"/>
        <v>2</v>
      </c>
      <c r="Q77" s="1">
        <f t="shared" si="21"/>
        <v>50111</v>
      </c>
      <c r="R77" s="1" t="str">
        <f t="shared" si="32"/>
        <v>干燥的草药</v>
      </c>
      <c r="S77" s="1">
        <f t="shared" si="22"/>
        <v>18</v>
      </c>
      <c r="T77" s="1">
        <f t="shared" si="23"/>
        <v>50189</v>
      </c>
      <c r="U77" s="1" t="str">
        <f t="shared" si="33"/>
        <v/>
      </c>
      <c r="V77" s="1" t="str">
        <f t="shared" si="24"/>
        <v/>
      </c>
      <c r="W77" s="1" t="str">
        <f t="shared" si="25"/>
        <v/>
      </c>
    </row>
    <row r="78" spans="1:23" x14ac:dyDescent="0.2">
      <c r="A78" s="141">
        <f>[4]挂饰3!$A79</f>
        <v>20077</v>
      </c>
      <c r="B78" s="141" t="str">
        <f>[4]挂饰3!$D79</f>
        <v>拉风的虚幻护腕</v>
      </c>
      <c r="C78" s="141">
        <f>[4]挂饰3!$E79</f>
        <v>10</v>
      </c>
      <c r="D78" s="141" t="str">
        <f>[4]挂饰3!$F79</f>
        <v>a</v>
      </c>
      <c r="E78" s="141">
        <f t="shared" si="26"/>
        <v>3</v>
      </c>
      <c r="F78" s="141">
        <f t="shared" si="27"/>
        <v>3</v>
      </c>
      <c r="G78" s="141" t="str">
        <f>[4]挂饰3!$M79</f>
        <v>电击</v>
      </c>
      <c r="H78" s="141">
        <f>([4]挂饰3!$AO79*((E78)^2))/10</f>
        <v>97.2</v>
      </c>
      <c r="I78" s="1" t="str">
        <f t="shared" si="28"/>
        <v>,电系魔物骨头,蛇龟牙,新鲜的泥巴,腐败牙</v>
      </c>
      <c r="J78" s="1">
        <f t="shared" si="29"/>
        <v>972</v>
      </c>
      <c r="K78" s="1">
        <f t="shared" si="17"/>
        <v>1125</v>
      </c>
      <c r="L78" s="1" t="str">
        <f t="shared" si="30"/>
        <v>电系魔物骨头</v>
      </c>
      <c r="M78" s="1">
        <f t="shared" si="18"/>
        <v>1</v>
      </c>
      <c r="N78" s="1">
        <f t="shared" si="19"/>
        <v>50083</v>
      </c>
      <c r="O78" s="1" t="str">
        <f t="shared" si="31"/>
        <v>蛇龟牙</v>
      </c>
      <c r="P78" s="1">
        <f t="shared" si="20"/>
        <v>3</v>
      </c>
      <c r="Q78" s="1">
        <f t="shared" si="21"/>
        <v>50155</v>
      </c>
      <c r="R78" s="1" t="str">
        <f t="shared" si="32"/>
        <v>新鲜的泥巴</v>
      </c>
      <c r="S78" s="1">
        <f t="shared" si="22"/>
        <v>22</v>
      </c>
      <c r="T78" s="1">
        <f t="shared" si="23"/>
        <v>50013</v>
      </c>
      <c r="U78" s="1" t="str">
        <f t="shared" si="33"/>
        <v/>
      </c>
      <c r="V78" s="1" t="str">
        <f t="shared" si="24"/>
        <v/>
      </c>
      <c r="W78" s="1" t="str">
        <f t="shared" si="25"/>
        <v/>
      </c>
    </row>
    <row r="79" spans="1:23" x14ac:dyDescent="0.2">
      <c r="A79" s="141">
        <f>[4]挂饰3!$A80</f>
        <v>20078</v>
      </c>
      <c r="B79" s="141" t="str">
        <f>[4]挂饰3!$D80</f>
        <v>精致的虚幻项链</v>
      </c>
      <c r="C79" s="141">
        <f>[4]挂饰3!$E80</f>
        <v>12</v>
      </c>
      <c r="D79" s="141" t="str">
        <f>[4]挂饰3!$F80</f>
        <v>a</v>
      </c>
      <c r="E79" s="141">
        <f t="shared" si="26"/>
        <v>3</v>
      </c>
      <c r="F79" s="141">
        <f t="shared" si="27"/>
        <v>3</v>
      </c>
      <c r="G79" s="141" t="str">
        <f>[4]挂饰3!$M80</f>
        <v>电击</v>
      </c>
      <c r="H79" s="141">
        <f>([4]挂饰3!$AO80*((E79)^2))/10</f>
        <v>202.7</v>
      </c>
      <c r="I79" s="1" t="str">
        <f t="shared" si="28"/>
        <v>,电系魔物骨头,女战士的甘蜜,干燥的草药,女战士的秘药</v>
      </c>
      <c r="J79" s="1">
        <f t="shared" si="29"/>
        <v>2027</v>
      </c>
      <c r="K79" s="1">
        <f t="shared" si="17"/>
        <v>2250</v>
      </c>
      <c r="L79" s="1" t="str">
        <f t="shared" si="30"/>
        <v>电系魔物骨头</v>
      </c>
      <c r="M79" s="1">
        <f t="shared" si="18"/>
        <v>2</v>
      </c>
      <c r="N79" s="1">
        <f t="shared" si="19"/>
        <v>50083</v>
      </c>
      <c r="O79" s="1" t="str">
        <f t="shared" si="31"/>
        <v>女战士的甘蜜</v>
      </c>
      <c r="P79" s="1">
        <f t="shared" si="20"/>
        <v>6</v>
      </c>
      <c r="Q79" s="1">
        <f t="shared" si="21"/>
        <v>50171</v>
      </c>
      <c r="R79" s="1" t="str">
        <f t="shared" si="32"/>
        <v>干燥的草药</v>
      </c>
      <c r="S79" s="1">
        <f t="shared" si="22"/>
        <v>46</v>
      </c>
      <c r="T79" s="1">
        <f t="shared" si="23"/>
        <v>50189</v>
      </c>
      <c r="U79" s="1" t="str">
        <f t="shared" si="33"/>
        <v/>
      </c>
      <c r="V79" s="1" t="str">
        <f t="shared" si="24"/>
        <v/>
      </c>
      <c r="W79" s="1" t="str">
        <f t="shared" si="25"/>
        <v/>
      </c>
    </row>
    <row r="80" spans="1:23" x14ac:dyDescent="0.2">
      <c r="A80" s="141">
        <f>[4]挂饰3!$A81</f>
        <v>20079</v>
      </c>
      <c r="B80" s="141" t="str">
        <f>[4]挂饰3!$D81</f>
        <v>犀利的精灵项链</v>
      </c>
      <c r="C80" s="141">
        <f>[4]挂饰3!$E81</f>
        <v>14</v>
      </c>
      <c r="D80" s="141" t="str">
        <f>[4]挂饰3!$F81</f>
        <v>a</v>
      </c>
      <c r="E80" s="141">
        <f t="shared" si="26"/>
        <v>3</v>
      </c>
      <c r="F80" s="141">
        <f t="shared" si="27"/>
        <v>3</v>
      </c>
      <c r="G80" s="141" t="str">
        <f>[4]挂饰3!$M81</f>
        <v>电击</v>
      </c>
      <c r="H80" s="141">
        <f>([4]挂饰3!$AO81*((E80)^2))/10</f>
        <v>306.06923076923078</v>
      </c>
      <c r="I80" s="1" t="str">
        <f t="shared" si="28"/>
        <v>,电系魔物骨头,狐炎兽爪,女战士的秘药,矿石</v>
      </c>
      <c r="J80" s="1">
        <f t="shared" si="29"/>
        <v>3061</v>
      </c>
      <c r="K80" s="1">
        <f t="shared" si="17"/>
        <v>3375</v>
      </c>
      <c r="L80" s="1" t="str">
        <f t="shared" si="30"/>
        <v>电系魔物骨头</v>
      </c>
      <c r="M80" s="1">
        <f t="shared" si="18"/>
        <v>3</v>
      </c>
      <c r="N80" s="1">
        <f t="shared" si="19"/>
        <v>50083</v>
      </c>
      <c r="O80" s="1" t="str">
        <f t="shared" si="31"/>
        <v>狐炎兽爪</v>
      </c>
      <c r="P80" s="1">
        <f t="shared" si="20"/>
        <v>8</v>
      </c>
      <c r="Q80" s="1">
        <f t="shared" si="21"/>
        <v>50142</v>
      </c>
      <c r="R80" s="1" t="str">
        <f t="shared" si="32"/>
        <v>女战士的秘药</v>
      </c>
      <c r="S80" s="1">
        <f t="shared" si="22"/>
        <v>69</v>
      </c>
      <c r="T80" s="1">
        <f t="shared" si="23"/>
        <v>50168</v>
      </c>
      <c r="U80" s="1" t="str">
        <f t="shared" si="33"/>
        <v/>
      </c>
      <c r="V80" s="1" t="str">
        <f t="shared" si="24"/>
        <v/>
      </c>
      <c r="W80" s="1" t="str">
        <f t="shared" si="25"/>
        <v/>
      </c>
    </row>
    <row r="81" spans="1:23" x14ac:dyDescent="0.2">
      <c r="A81" s="141">
        <f>[4]挂饰3!$A82</f>
        <v>20080</v>
      </c>
      <c r="B81" s="141" t="str">
        <f>[4]挂饰3!$D82</f>
        <v>闪耀的言语护腕</v>
      </c>
      <c r="C81" s="141">
        <f>[4]挂饰3!$E82</f>
        <v>16</v>
      </c>
      <c r="D81" s="141" t="str">
        <f>[4]挂饰3!$F82</f>
        <v>a</v>
      </c>
      <c r="E81" s="141">
        <f t="shared" si="26"/>
        <v>3</v>
      </c>
      <c r="F81" s="141">
        <f t="shared" si="27"/>
        <v>3</v>
      </c>
      <c r="G81" s="141" t="str">
        <f>[4]挂饰3!$M82</f>
        <v>电击</v>
      </c>
      <c r="H81" s="141">
        <f>([4]挂饰3!$AO82*((E81)^2))/10</f>
        <v>281.05656108597282</v>
      </c>
      <c r="I81" s="1" t="str">
        <f t="shared" si="28"/>
        <v>,电系魔物骨头,南瓜,腐败的毛皮,新鲜的泥巴</v>
      </c>
      <c r="J81" s="1">
        <f t="shared" si="29"/>
        <v>2811</v>
      </c>
      <c r="K81" s="1">
        <f t="shared" si="17"/>
        <v>3375</v>
      </c>
      <c r="L81" s="1" t="str">
        <f t="shared" si="30"/>
        <v>电系魔物骨头</v>
      </c>
      <c r="M81" s="1">
        <f t="shared" si="18"/>
        <v>3</v>
      </c>
      <c r="N81" s="1">
        <f t="shared" si="19"/>
        <v>50083</v>
      </c>
      <c r="O81" s="1" t="str">
        <f t="shared" si="31"/>
        <v>南瓜</v>
      </c>
      <c r="P81" s="1">
        <f t="shared" si="20"/>
        <v>16</v>
      </c>
      <c r="Q81" s="1">
        <f t="shared" si="21"/>
        <v>50070</v>
      </c>
      <c r="R81" s="1" t="str">
        <f t="shared" si="32"/>
        <v>腐败的毛皮</v>
      </c>
      <c r="S81" s="1">
        <f t="shared" si="22"/>
        <v>63</v>
      </c>
      <c r="T81" s="1">
        <f t="shared" si="23"/>
        <v>50119</v>
      </c>
      <c r="U81" s="1" t="str">
        <f t="shared" si="33"/>
        <v/>
      </c>
      <c r="V81" s="1" t="str">
        <f t="shared" si="24"/>
        <v/>
      </c>
      <c r="W81" s="1" t="str">
        <f t="shared" si="25"/>
        <v/>
      </c>
    </row>
    <row r="82" spans="1:23" x14ac:dyDescent="0.2">
      <c r="A82" s="141">
        <f>[4]挂饰3!$A83</f>
        <v>20081</v>
      </c>
      <c r="B82" s="141" t="str">
        <f>[4]挂饰3!$D83</f>
        <v>优质的斯塞提戒指</v>
      </c>
      <c r="C82" s="141">
        <f>[4]挂饰3!$E83</f>
        <v>1</v>
      </c>
      <c r="D82" s="141" t="str">
        <f>[4]挂饰3!$F83</f>
        <v>b</v>
      </c>
      <c r="E82" s="141">
        <f t="shared" si="26"/>
        <v>2</v>
      </c>
      <c r="F82" s="141">
        <f t="shared" si="27"/>
        <v>2</v>
      </c>
      <c r="G82" s="141" t="str">
        <f>[4]挂饰3!$M83</f>
        <v>电击</v>
      </c>
      <c r="H82" s="141">
        <f>([4]挂饰3!$AO83*((E82)^2))/10</f>
        <v>6.7285714285714295</v>
      </c>
      <c r="I82" s="1" t="str">
        <f t="shared" si="28"/>
        <v>,电系魔物血液,干燥的草药</v>
      </c>
      <c r="J82" s="1">
        <f t="shared" si="29"/>
        <v>67</v>
      </c>
      <c r="K82" s="1">
        <f t="shared" si="17"/>
        <v>270</v>
      </c>
      <c r="L82" s="1" t="str">
        <f t="shared" si="30"/>
        <v>电系魔物血液</v>
      </c>
      <c r="M82" s="1">
        <f t="shared" si="18"/>
        <v>1</v>
      </c>
      <c r="N82" s="1">
        <f t="shared" si="19"/>
        <v>50100</v>
      </c>
      <c r="O82" s="1" t="str">
        <f t="shared" si="31"/>
        <v>干燥的草药</v>
      </c>
      <c r="P82" s="1">
        <f t="shared" si="20"/>
        <v>3</v>
      </c>
      <c r="Q82" s="1">
        <f t="shared" si="21"/>
        <v>50189</v>
      </c>
      <c r="R82" s="1" t="str">
        <f t="shared" si="32"/>
        <v/>
      </c>
      <c r="S82" s="1" t="str">
        <f t="shared" si="22"/>
        <v/>
      </c>
      <c r="T82" s="1" t="str">
        <f t="shared" si="23"/>
        <v/>
      </c>
      <c r="U82" s="1" t="str">
        <f t="shared" si="33"/>
        <v/>
      </c>
      <c r="V82" s="1" t="str">
        <f t="shared" si="24"/>
        <v/>
      </c>
      <c r="W82" s="1" t="str">
        <f t="shared" si="25"/>
        <v/>
      </c>
    </row>
    <row r="83" spans="1:23" x14ac:dyDescent="0.2">
      <c r="A83" s="141">
        <f>[4]挂饰3!$A84</f>
        <v>20082</v>
      </c>
      <c r="B83" s="141" t="str">
        <f>[4]挂饰3!$D84</f>
        <v>凌厉的混乱项链</v>
      </c>
      <c r="C83" s="141">
        <f>[4]挂饰3!$E84</f>
        <v>3</v>
      </c>
      <c r="D83" s="141" t="str">
        <f>[4]挂饰3!$F84</f>
        <v>b</v>
      </c>
      <c r="E83" s="141">
        <f t="shared" si="26"/>
        <v>2</v>
      </c>
      <c r="F83" s="141">
        <f t="shared" si="27"/>
        <v>2</v>
      </c>
      <c r="G83" s="141" t="str">
        <f>[4]挂饰3!$M84</f>
        <v>电击</v>
      </c>
      <c r="H83" s="141">
        <f>([4]挂饰3!$AO84*((E83)^2))/10</f>
        <v>34.799999999999997</v>
      </c>
      <c r="I83" s="1" t="str">
        <f t="shared" si="28"/>
        <v>,绿魔法石,干燥的草药</v>
      </c>
      <c r="J83" s="1">
        <f t="shared" si="29"/>
        <v>348</v>
      </c>
      <c r="K83" s="1">
        <f t="shared" si="17"/>
        <v>540</v>
      </c>
      <c r="L83" s="1" t="str">
        <f t="shared" si="30"/>
        <v>绿魔法石</v>
      </c>
      <c r="M83" s="1">
        <f t="shared" si="18"/>
        <v>2</v>
      </c>
      <c r="N83" s="1">
        <f t="shared" si="19"/>
        <v>50021</v>
      </c>
      <c r="O83" s="1" t="str">
        <f t="shared" si="31"/>
        <v>干燥的草药</v>
      </c>
      <c r="P83" s="1">
        <f t="shared" si="20"/>
        <v>12</v>
      </c>
      <c r="Q83" s="1">
        <f t="shared" si="21"/>
        <v>50189</v>
      </c>
      <c r="R83" s="1" t="str">
        <f t="shared" si="32"/>
        <v/>
      </c>
      <c r="S83" s="1" t="str">
        <f t="shared" si="22"/>
        <v/>
      </c>
      <c r="T83" s="1" t="str">
        <f t="shared" si="23"/>
        <v/>
      </c>
      <c r="U83" s="1" t="str">
        <f t="shared" si="33"/>
        <v/>
      </c>
      <c r="V83" s="1" t="str">
        <f t="shared" si="24"/>
        <v/>
      </c>
      <c r="W83" s="1" t="str">
        <f t="shared" si="25"/>
        <v/>
      </c>
    </row>
    <row r="84" spans="1:23" x14ac:dyDescent="0.2">
      <c r="A84" s="141">
        <f>[4]挂饰3!$A85</f>
        <v>20083</v>
      </c>
      <c r="B84" s="141" t="str">
        <f>[4]挂饰3!$D85</f>
        <v>坚硬的水晶项链</v>
      </c>
      <c r="C84" s="141">
        <f>[4]挂饰3!$E85</f>
        <v>5</v>
      </c>
      <c r="D84" s="141" t="str">
        <f>[4]挂饰3!$F85</f>
        <v>b</v>
      </c>
      <c r="E84" s="141">
        <f t="shared" si="26"/>
        <v>2</v>
      </c>
      <c r="F84" s="141">
        <f t="shared" si="27"/>
        <v>2</v>
      </c>
      <c r="G84" s="141" t="str">
        <f>[4]挂饰3!$M85</f>
        <v>电击</v>
      </c>
      <c r="H84" s="141">
        <f>([4]挂饰3!$AO85*((E84)^2))/10</f>
        <v>19.867924528301888</v>
      </c>
      <c r="I84" s="1" t="str">
        <f t="shared" si="28"/>
        <v>,电系魔物血液,腐败牙</v>
      </c>
      <c r="J84" s="1">
        <f t="shared" si="29"/>
        <v>199</v>
      </c>
      <c r="K84" s="1">
        <f t="shared" si="17"/>
        <v>270</v>
      </c>
      <c r="L84" s="1" t="str">
        <f t="shared" si="30"/>
        <v>电系魔物血液</v>
      </c>
      <c r="M84" s="1">
        <f t="shared" si="18"/>
        <v>1</v>
      </c>
      <c r="N84" s="1">
        <f t="shared" si="19"/>
        <v>50100</v>
      </c>
      <c r="O84" s="1" t="str">
        <f t="shared" si="31"/>
        <v>腐败牙</v>
      </c>
      <c r="P84" s="1">
        <f t="shared" si="20"/>
        <v>7</v>
      </c>
      <c r="Q84" s="1">
        <f t="shared" si="21"/>
        <v>50157</v>
      </c>
      <c r="R84" s="1" t="str">
        <f t="shared" si="32"/>
        <v/>
      </c>
      <c r="S84" s="1" t="str">
        <f t="shared" si="22"/>
        <v/>
      </c>
      <c r="T84" s="1" t="str">
        <f t="shared" si="23"/>
        <v/>
      </c>
      <c r="U84" s="1" t="str">
        <f t="shared" si="33"/>
        <v/>
      </c>
      <c r="V84" s="1" t="str">
        <f t="shared" si="24"/>
        <v/>
      </c>
      <c r="W84" s="1" t="str">
        <f t="shared" si="25"/>
        <v/>
      </c>
    </row>
    <row r="85" spans="1:23" x14ac:dyDescent="0.2">
      <c r="A85" s="141">
        <f>[4]挂饰3!$A86</f>
        <v>20084</v>
      </c>
      <c r="B85" s="141" t="str">
        <f>[4]挂饰3!$D86</f>
        <v>优质的魔王项链</v>
      </c>
      <c r="C85" s="141">
        <f>[4]挂饰3!$E86</f>
        <v>7</v>
      </c>
      <c r="D85" s="141" t="str">
        <f>[4]挂饰3!$F86</f>
        <v>b</v>
      </c>
      <c r="E85" s="141">
        <f t="shared" si="26"/>
        <v>2</v>
      </c>
      <c r="F85" s="141">
        <f t="shared" si="27"/>
        <v>2</v>
      </c>
      <c r="G85" s="141" t="str">
        <f>[4]挂饰3!$M86</f>
        <v>电击</v>
      </c>
      <c r="H85" s="141">
        <f>([4]挂饰3!$AO86*((E85)^2))/10</f>
        <v>26.4</v>
      </c>
      <c r="I85" s="1" t="str">
        <f t="shared" si="28"/>
        <v>,电系魔物血液,腐败爪</v>
      </c>
      <c r="J85" s="1">
        <f t="shared" si="29"/>
        <v>264</v>
      </c>
      <c r="K85" s="1">
        <f t="shared" si="17"/>
        <v>270</v>
      </c>
      <c r="L85" s="1" t="str">
        <f t="shared" si="30"/>
        <v>电系魔物血液</v>
      </c>
      <c r="M85" s="1">
        <f t="shared" si="18"/>
        <v>1</v>
      </c>
      <c r="N85" s="1">
        <f t="shared" si="19"/>
        <v>50100</v>
      </c>
      <c r="O85" s="1" t="str">
        <f t="shared" si="31"/>
        <v>腐败爪</v>
      </c>
      <c r="P85" s="1">
        <f t="shared" si="20"/>
        <v>9</v>
      </c>
      <c r="Q85" s="1">
        <f t="shared" si="21"/>
        <v>50145</v>
      </c>
      <c r="R85" s="1" t="str">
        <f t="shared" si="32"/>
        <v/>
      </c>
      <c r="S85" s="1" t="str">
        <f t="shared" si="22"/>
        <v/>
      </c>
      <c r="T85" s="1" t="str">
        <f t="shared" si="23"/>
        <v/>
      </c>
      <c r="U85" s="1" t="str">
        <f t="shared" si="33"/>
        <v/>
      </c>
      <c r="V85" s="1" t="str">
        <f t="shared" si="24"/>
        <v/>
      </c>
      <c r="W85" s="1" t="str">
        <f t="shared" si="25"/>
        <v/>
      </c>
    </row>
    <row r="86" spans="1:23" x14ac:dyDescent="0.2">
      <c r="A86" s="141">
        <f>[4]挂饰3!$A87</f>
        <v>20085</v>
      </c>
      <c r="B86" s="141" t="str">
        <f>[4]挂饰3!$D87</f>
        <v>优质的白银项链</v>
      </c>
      <c r="C86" s="141">
        <f>[4]挂饰3!$E87</f>
        <v>9</v>
      </c>
      <c r="D86" s="141" t="str">
        <f>[4]挂饰3!$F87</f>
        <v>b</v>
      </c>
      <c r="E86" s="141">
        <f t="shared" si="26"/>
        <v>2</v>
      </c>
      <c r="F86" s="141">
        <f t="shared" si="27"/>
        <v>2</v>
      </c>
      <c r="G86" s="141" t="str">
        <f>[4]挂饰3!$M87</f>
        <v>电击</v>
      </c>
      <c r="H86" s="141">
        <f>([4]挂饰3!$AO87*((E86)^2))/10</f>
        <v>33.6</v>
      </c>
      <c r="I86" s="1" t="str">
        <f t="shared" si="28"/>
        <v>,绿魔法石,腐败爪</v>
      </c>
      <c r="J86" s="1">
        <f t="shared" si="29"/>
        <v>336</v>
      </c>
      <c r="K86" s="1">
        <f t="shared" si="17"/>
        <v>540</v>
      </c>
      <c r="L86" s="1" t="str">
        <f t="shared" si="30"/>
        <v>绿魔法石</v>
      </c>
      <c r="M86" s="1">
        <f t="shared" si="18"/>
        <v>2</v>
      </c>
      <c r="N86" s="1">
        <f t="shared" si="19"/>
        <v>50021</v>
      </c>
      <c r="O86" s="1" t="str">
        <f t="shared" si="31"/>
        <v>腐败爪</v>
      </c>
      <c r="P86" s="1">
        <f t="shared" si="20"/>
        <v>12</v>
      </c>
      <c r="Q86" s="1">
        <f t="shared" si="21"/>
        <v>50145</v>
      </c>
      <c r="R86" s="1" t="str">
        <f t="shared" si="32"/>
        <v/>
      </c>
      <c r="S86" s="1" t="str">
        <f t="shared" si="22"/>
        <v/>
      </c>
      <c r="T86" s="1" t="str">
        <f t="shared" si="23"/>
        <v/>
      </c>
      <c r="U86" s="1" t="str">
        <f t="shared" si="33"/>
        <v/>
      </c>
      <c r="V86" s="1" t="str">
        <f t="shared" si="24"/>
        <v/>
      </c>
      <c r="W86" s="1" t="str">
        <f t="shared" si="25"/>
        <v/>
      </c>
    </row>
    <row r="87" spans="1:23" x14ac:dyDescent="0.2">
      <c r="A87" s="141">
        <f>[4]挂饰3!$A88</f>
        <v>20086</v>
      </c>
      <c r="B87" s="141" t="str">
        <f>[4]挂饰3!$D88</f>
        <v>凌厉的空灵戒指</v>
      </c>
      <c r="C87" s="141">
        <f>[4]挂饰3!$E88</f>
        <v>11</v>
      </c>
      <c r="D87" s="141" t="str">
        <f>[4]挂饰3!$F88</f>
        <v>b</v>
      </c>
      <c r="E87" s="141">
        <f t="shared" si="26"/>
        <v>2</v>
      </c>
      <c r="F87" s="141">
        <f t="shared" si="27"/>
        <v>2</v>
      </c>
      <c r="G87" s="141" t="str">
        <f>[4]挂饰3!$M88</f>
        <v>电击</v>
      </c>
      <c r="H87" s="141">
        <f>([4]挂饰3!$AO88*((E87)^2))/10</f>
        <v>105.6</v>
      </c>
      <c r="I87" s="1" t="str">
        <f t="shared" si="28"/>
        <v>,电系魔物血液,矿石</v>
      </c>
      <c r="J87" s="1">
        <f t="shared" si="29"/>
        <v>1056</v>
      </c>
      <c r="K87" s="1">
        <f t="shared" si="17"/>
        <v>1080</v>
      </c>
      <c r="L87" s="1" t="str">
        <f t="shared" si="30"/>
        <v>电系魔物血液</v>
      </c>
      <c r="M87" s="1">
        <f t="shared" si="18"/>
        <v>4</v>
      </c>
      <c r="N87" s="1">
        <f t="shared" si="19"/>
        <v>50100</v>
      </c>
      <c r="O87" s="1" t="str">
        <f t="shared" si="31"/>
        <v>矿石</v>
      </c>
      <c r="P87" s="1">
        <f t="shared" si="20"/>
        <v>36</v>
      </c>
      <c r="Q87" s="1">
        <f t="shared" si="21"/>
        <v>50015</v>
      </c>
      <c r="R87" s="1" t="str">
        <f t="shared" si="32"/>
        <v/>
      </c>
      <c r="S87" s="1" t="str">
        <f t="shared" si="22"/>
        <v/>
      </c>
      <c r="T87" s="1" t="str">
        <f t="shared" si="23"/>
        <v/>
      </c>
      <c r="U87" s="1" t="str">
        <f t="shared" si="33"/>
        <v/>
      </c>
      <c r="V87" s="1" t="str">
        <f t="shared" si="24"/>
        <v/>
      </c>
      <c r="W87" s="1" t="str">
        <f t="shared" si="25"/>
        <v/>
      </c>
    </row>
    <row r="88" spans="1:23" x14ac:dyDescent="0.2">
      <c r="A88" s="141">
        <f>[4]挂饰3!$A89</f>
        <v>20087</v>
      </c>
      <c r="B88" s="141" t="str">
        <f>[4]挂饰3!$D89</f>
        <v>坚硬的塞尔塔戒指</v>
      </c>
      <c r="C88" s="141">
        <f>[4]挂饰3!$E89</f>
        <v>13</v>
      </c>
      <c r="D88" s="141" t="str">
        <f>[4]挂饰3!$F89</f>
        <v>b</v>
      </c>
      <c r="E88" s="141">
        <f t="shared" si="26"/>
        <v>2</v>
      </c>
      <c r="F88" s="141">
        <f t="shared" si="27"/>
        <v>2</v>
      </c>
      <c r="G88" s="141" t="str">
        <f>[4]挂饰3!$M89</f>
        <v>电击</v>
      </c>
      <c r="H88" s="141">
        <f>([4]挂饰3!$AO89*((E88)^2))/10</f>
        <v>46.8</v>
      </c>
      <c r="I88" s="1" t="str">
        <f t="shared" si="28"/>
        <v>,绿魔法石,腐败的毛皮</v>
      </c>
      <c r="J88" s="1">
        <f t="shared" si="29"/>
        <v>468</v>
      </c>
      <c r="K88" s="1">
        <f t="shared" si="17"/>
        <v>540</v>
      </c>
      <c r="L88" s="1" t="str">
        <f t="shared" si="30"/>
        <v>绿魔法石</v>
      </c>
      <c r="M88" s="1">
        <f t="shared" si="18"/>
        <v>2</v>
      </c>
      <c r="N88" s="1">
        <f t="shared" si="19"/>
        <v>50021</v>
      </c>
      <c r="O88" s="1" t="str">
        <f t="shared" si="31"/>
        <v>腐败的毛皮</v>
      </c>
      <c r="P88" s="1">
        <f t="shared" si="20"/>
        <v>16</v>
      </c>
      <c r="Q88" s="1">
        <f t="shared" si="21"/>
        <v>50119</v>
      </c>
      <c r="R88" s="1" t="str">
        <f t="shared" si="32"/>
        <v/>
      </c>
      <c r="S88" s="1" t="str">
        <f t="shared" si="22"/>
        <v/>
      </c>
      <c r="T88" s="1" t="str">
        <f t="shared" si="23"/>
        <v/>
      </c>
      <c r="U88" s="1" t="str">
        <f t="shared" si="33"/>
        <v/>
      </c>
      <c r="V88" s="1" t="str">
        <f t="shared" si="24"/>
        <v/>
      </c>
      <c r="W88" s="1" t="str">
        <f t="shared" si="25"/>
        <v/>
      </c>
    </row>
    <row r="89" spans="1:23" x14ac:dyDescent="0.2">
      <c r="A89" s="141">
        <f>[4]挂饰3!$A90</f>
        <v>20088</v>
      </c>
      <c r="B89" s="141" t="str">
        <f>[4]挂饰3!$D90</f>
        <v>发亮的智慧戒指</v>
      </c>
      <c r="C89" s="141">
        <f>[4]挂饰3!$E90</f>
        <v>15</v>
      </c>
      <c r="D89" s="141" t="str">
        <f>[4]挂饰3!$F90</f>
        <v>b</v>
      </c>
      <c r="E89" s="141">
        <f t="shared" si="26"/>
        <v>2</v>
      </c>
      <c r="F89" s="141">
        <f t="shared" si="27"/>
        <v>2</v>
      </c>
      <c r="G89" s="141" t="str">
        <f>[4]挂饰3!$M90</f>
        <v>电击</v>
      </c>
      <c r="H89" s="141">
        <f>([4]挂饰3!$AO90*((E89)^2))/10</f>
        <v>53.987755102040822</v>
      </c>
      <c r="I89" s="1" t="str">
        <f t="shared" si="28"/>
        <v>,电系魔物血液,腐败爪</v>
      </c>
      <c r="J89" s="1">
        <f t="shared" si="29"/>
        <v>540</v>
      </c>
      <c r="K89" s="1">
        <f t="shared" si="17"/>
        <v>540</v>
      </c>
      <c r="L89" s="1" t="str">
        <f t="shared" si="30"/>
        <v>电系魔物血液</v>
      </c>
      <c r="M89" s="1">
        <f t="shared" si="18"/>
        <v>2</v>
      </c>
      <c r="N89" s="1">
        <f t="shared" si="19"/>
        <v>50100</v>
      </c>
      <c r="O89" s="1" t="str">
        <f t="shared" si="31"/>
        <v>腐败爪</v>
      </c>
      <c r="P89" s="1">
        <f t="shared" si="20"/>
        <v>18</v>
      </c>
      <c r="Q89" s="1">
        <f t="shared" si="21"/>
        <v>50145</v>
      </c>
      <c r="R89" s="1" t="str">
        <f t="shared" si="32"/>
        <v/>
      </c>
      <c r="S89" s="1" t="str">
        <f t="shared" si="22"/>
        <v/>
      </c>
      <c r="T89" s="1" t="str">
        <f t="shared" si="23"/>
        <v/>
      </c>
      <c r="U89" s="1" t="str">
        <f t="shared" si="33"/>
        <v/>
      </c>
      <c r="V89" s="1" t="str">
        <f t="shared" si="24"/>
        <v/>
      </c>
      <c r="W89" s="1" t="str">
        <f t="shared" si="25"/>
        <v/>
      </c>
    </row>
    <row r="90" spans="1:23" x14ac:dyDescent="0.2">
      <c r="A90" s="141">
        <f>[4]挂饰3!$A91</f>
        <v>20089</v>
      </c>
      <c r="B90" s="141" t="str">
        <f>[4]挂饰3!$D91</f>
        <v>初级的塞尔塔戒指</v>
      </c>
      <c r="C90" s="141">
        <f>[4]挂饰3!$E91</f>
        <v>1</v>
      </c>
      <c r="D90" s="141" t="str">
        <f>[4]挂饰3!$F91</f>
        <v>c</v>
      </c>
      <c r="E90" s="141">
        <f t="shared" si="26"/>
        <v>1</v>
      </c>
      <c r="F90" s="141">
        <f t="shared" si="27"/>
        <v>1</v>
      </c>
      <c r="G90" s="141" t="str">
        <f>[4]挂饰3!$M91</f>
        <v/>
      </c>
      <c r="H90" s="141">
        <f>([4]挂饰3!$AO91*((E90)^2))/10</f>
        <v>2.25</v>
      </c>
      <c r="I90" s="1" t="str">
        <f t="shared" si="28"/>
        <v>,黑铜矿</v>
      </c>
      <c r="J90" s="1">
        <f t="shared" si="29"/>
        <v>23</v>
      </c>
      <c r="K90" s="1">
        <f t="shared" si="17"/>
        <v>30</v>
      </c>
      <c r="L90" s="1" t="str">
        <f t="shared" si="30"/>
        <v>黑铜矿</v>
      </c>
      <c r="M90" s="1">
        <f t="shared" si="18"/>
        <v>2</v>
      </c>
      <c r="N90" s="1">
        <f t="shared" si="19"/>
        <v>50031</v>
      </c>
      <c r="O90" s="1" t="str">
        <f t="shared" si="31"/>
        <v/>
      </c>
      <c r="P90" s="1" t="str">
        <f t="shared" si="20"/>
        <v/>
      </c>
      <c r="Q90" s="1" t="str">
        <f t="shared" si="21"/>
        <v/>
      </c>
      <c r="R90" s="1" t="str">
        <f t="shared" si="32"/>
        <v/>
      </c>
      <c r="S90" s="1" t="str">
        <f t="shared" si="22"/>
        <v/>
      </c>
      <c r="T90" s="1" t="str">
        <f t="shared" si="23"/>
        <v/>
      </c>
      <c r="U90" s="1" t="str">
        <f t="shared" si="33"/>
        <v/>
      </c>
      <c r="V90" s="1" t="str">
        <f t="shared" si="24"/>
        <v/>
      </c>
      <c r="W90" s="1" t="str">
        <f t="shared" si="25"/>
        <v/>
      </c>
    </row>
    <row r="91" spans="1:23" x14ac:dyDescent="0.2">
      <c r="A91" s="141">
        <f>[4]挂饰3!$A92</f>
        <v>20090</v>
      </c>
      <c r="B91" s="141" t="str">
        <f>[4]挂饰3!$D92</f>
        <v>初级的智慧戒指</v>
      </c>
      <c r="C91" s="141">
        <f>[4]挂饰3!$E92</f>
        <v>3</v>
      </c>
      <c r="D91" s="141" t="str">
        <f>[4]挂饰3!$F92</f>
        <v>c</v>
      </c>
      <c r="E91" s="141">
        <f t="shared" si="26"/>
        <v>1</v>
      </c>
      <c r="F91" s="141">
        <f t="shared" si="27"/>
        <v>1</v>
      </c>
      <c r="G91" s="141" t="str">
        <f>[4]挂饰3!$M92</f>
        <v/>
      </c>
      <c r="H91" s="141">
        <f>([4]挂饰3!$AO92*((E91)^2))/10</f>
        <v>4.5</v>
      </c>
      <c r="I91" s="1" t="str">
        <f t="shared" si="28"/>
        <v>,粉铜矿</v>
      </c>
      <c r="J91" s="1">
        <f t="shared" si="29"/>
        <v>45</v>
      </c>
      <c r="K91" s="1">
        <f t="shared" si="17"/>
        <v>45</v>
      </c>
      <c r="L91" s="1" t="str">
        <f t="shared" si="30"/>
        <v>粉铜矿</v>
      </c>
      <c r="M91" s="1">
        <f t="shared" si="18"/>
        <v>3</v>
      </c>
      <c r="N91" s="1">
        <f t="shared" si="19"/>
        <v>50035</v>
      </c>
      <c r="O91" s="1" t="str">
        <f t="shared" si="31"/>
        <v/>
      </c>
      <c r="P91" s="1" t="str">
        <f t="shared" si="20"/>
        <v/>
      </c>
      <c r="Q91" s="1" t="str">
        <f t="shared" si="21"/>
        <v/>
      </c>
      <c r="R91" s="1" t="str">
        <f t="shared" si="32"/>
        <v/>
      </c>
      <c r="S91" s="1" t="str">
        <f t="shared" si="22"/>
        <v/>
      </c>
      <c r="T91" s="1" t="str">
        <f t="shared" si="23"/>
        <v/>
      </c>
      <c r="U91" s="1" t="str">
        <f t="shared" si="33"/>
        <v/>
      </c>
      <c r="V91" s="1" t="str">
        <f t="shared" si="24"/>
        <v/>
      </c>
      <c r="W91" s="1" t="str">
        <f t="shared" si="25"/>
        <v/>
      </c>
    </row>
    <row r="92" spans="1:23" x14ac:dyDescent="0.2">
      <c r="A92" s="141">
        <f>[4]挂饰3!$A93</f>
        <v>20091</v>
      </c>
      <c r="B92" s="141" t="str">
        <f>[4]挂饰3!$D93</f>
        <v>初级的晨曦护腕</v>
      </c>
      <c r="C92" s="141">
        <f>[4]挂饰3!$E93</f>
        <v>5</v>
      </c>
      <c r="D92" s="141" t="str">
        <f>[4]挂饰3!$F93</f>
        <v>c</v>
      </c>
      <c r="E92" s="141">
        <f t="shared" si="26"/>
        <v>1</v>
      </c>
      <c r="F92" s="141">
        <f t="shared" si="27"/>
        <v>1</v>
      </c>
      <c r="G92" s="141" t="str">
        <f>[4]挂饰3!$M93</f>
        <v/>
      </c>
      <c r="H92" s="141">
        <f>([4]挂饰3!$AO93*((E92)^2))/10</f>
        <v>17.7</v>
      </c>
      <c r="I92" s="1" t="str">
        <f t="shared" si="28"/>
        <v>,黑铜矿</v>
      </c>
      <c r="J92" s="1">
        <f t="shared" si="29"/>
        <v>177</v>
      </c>
      <c r="K92" s="1">
        <f t="shared" si="17"/>
        <v>180</v>
      </c>
      <c r="L92" s="1" t="str">
        <f t="shared" si="30"/>
        <v>黑铜矿</v>
      </c>
      <c r="M92" s="1">
        <f t="shared" si="18"/>
        <v>12</v>
      </c>
      <c r="N92" s="1">
        <f t="shared" si="19"/>
        <v>50031</v>
      </c>
      <c r="O92" s="1" t="str">
        <f t="shared" si="31"/>
        <v/>
      </c>
      <c r="P92" s="1" t="str">
        <f t="shared" si="20"/>
        <v/>
      </c>
      <c r="Q92" s="1" t="str">
        <f t="shared" si="21"/>
        <v/>
      </c>
      <c r="R92" s="1" t="str">
        <f t="shared" si="32"/>
        <v/>
      </c>
      <c r="S92" s="1" t="str">
        <f t="shared" si="22"/>
        <v/>
      </c>
      <c r="T92" s="1" t="str">
        <f t="shared" si="23"/>
        <v/>
      </c>
      <c r="U92" s="1" t="str">
        <f t="shared" si="33"/>
        <v/>
      </c>
      <c r="V92" s="1" t="str">
        <f t="shared" si="24"/>
        <v/>
      </c>
      <c r="W92" s="1" t="str">
        <f t="shared" si="25"/>
        <v/>
      </c>
    </row>
    <row r="93" spans="1:23" x14ac:dyDescent="0.2">
      <c r="A93" s="141">
        <f>[4]挂饰3!$A94</f>
        <v>20092</v>
      </c>
      <c r="B93" s="141" t="str">
        <f>[4]挂饰3!$D94</f>
        <v>普通的精钢戒指</v>
      </c>
      <c r="C93" s="141">
        <f>[4]挂饰3!$E94</f>
        <v>7</v>
      </c>
      <c r="D93" s="141" t="str">
        <f>[4]挂饰3!$F94</f>
        <v>c</v>
      </c>
      <c r="E93" s="141">
        <f t="shared" si="26"/>
        <v>1</v>
      </c>
      <c r="F93" s="141">
        <f t="shared" si="27"/>
        <v>1</v>
      </c>
      <c r="G93" s="141" t="str">
        <f>[4]挂饰3!$M94</f>
        <v/>
      </c>
      <c r="H93" s="141">
        <f>([4]挂饰3!$AO94*((E93)^2))/10</f>
        <v>9</v>
      </c>
      <c r="I93" s="1" t="str">
        <f t="shared" si="28"/>
        <v>,干燥的草药</v>
      </c>
      <c r="J93" s="1">
        <f t="shared" si="29"/>
        <v>90</v>
      </c>
      <c r="K93" s="1">
        <f t="shared" si="17"/>
        <v>90</v>
      </c>
      <c r="L93" s="1" t="str">
        <f t="shared" si="30"/>
        <v>干燥的草药</v>
      </c>
      <c r="M93" s="1">
        <f t="shared" si="18"/>
        <v>6</v>
      </c>
      <c r="N93" s="1">
        <f t="shared" si="19"/>
        <v>50189</v>
      </c>
      <c r="O93" s="1" t="str">
        <f t="shared" si="31"/>
        <v/>
      </c>
      <c r="P93" s="1" t="str">
        <f t="shared" si="20"/>
        <v/>
      </c>
      <c r="Q93" s="1" t="str">
        <f t="shared" si="21"/>
        <v/>
      </c>
      <c r="R93" s="1" t="str">
        <f t="shared" si="32"/>
        <v/>
      </c>
      <c r="S93" s="1" t="str">
        <f t="shared" si="22"/>
        <v/>
      </c>
      <c r="T93" s="1" t="str">
        <f t="shared" si="23"/>
        <v/>
      </c>
      <c r="U93" s="1" t="str">
        <f t="shared" si="33"/>
        <v/>
      </c>
      <c r="V93" s="1" t="str">
        <f t="shared" si="24"/>
        <v/>
      </c>
      <c r="W93" s="1" t="str">
        <f t="shared" si="25"/>
        <v/>
      </c>
    </row>
    <row r="94" spans="1:23" x14ac:dyDescent="0.2">
      <c r="A94" s="141">
        <f>[4]挂饰3!$A95</f>
        <v>20093</v>
      </c>
      <c r="B94" s="141" t="str">
        <f>[4]挂饰3!$D95</f>
        <v>破旧的女神项链</v>
      </c>
      <c r="C94" s="141">
        <f>[4]挂饰3!$E95</f>
        <v>9</v>
      </c>
      <c r="D94" s="141" t="str">
        <f>[4]挂饰3!$F95</f>
        <v>c</v>
      </c>
      <c r="E94" s="141">
        <f t="shared" si="26"/>
        <v>1</v>
      </c>
      <c r="F94" s="141">
        <f t="shared" si="27"/>
        <v>1</v>
      </c>
      <c r="G94" s="141" t="str">
        <f>[4]挂饰3!$M95</f>
        <v/>
      </c>
      <c r="H94" s="141">
        <f>([4]挂饰3!$AO95*((E94)^2))/10</f>
        <v>29.55</v>
      </c>
      <c r="I94" s="1" t="str">
        <f t="shared" si="28"/>
        <v>,新鲜的泥巴</v>
      </c>
      <c r="J94" s="1">
        <f t="shared" si="29"/>
        <v>296</v>
      </c>
      <c r="K94" s="1">
        <f t="shared" si="17"/>
        <v>300</v>
      </c>
      <c r="L94" s="1" t="str">
        <f t="shared" si="30"/>
        <v>新鲜的泥巴</v>
      </c>
      <c r="M94" s="1">
        <f t="shared" si="18"/>
        <v>20</v>
      </c>
      <c r="N94" s="1">
        <f t="shared" si="19"/>
        <v>50013</v>
      </c>
      <c r="O94" s="1" t="str">
        <f t="shared" si="31"/>
        <v/>
      </c>
      <c r="P94" s="1" t="str">
        <f t="shared" si="20"/>
        <v/>
      </c>
      <c r="Q94" s="1" t="str">
        <f t="shared" si="21"/>
        <v/>
      </c>
      <c r="R94" s="1" t="str">
        <f t="shared" si="32"/>
        <v/>
      </c>
      <c r="S94" s="1" t="str">
        <f t="shared" si="22"/>
        <v/>
      </c>
      <c r="T94" s="1" t="str">
        <f t="shared" si="23"/>
        <v/>
      </c>
      <c r="U94" s="1" t="str">
        <f t="shared" si="33"/>
        <v/>
      </c>
      <c r="V94" s="1" t="str">
        <f t="shared" si="24"/>
        <v/>
      </c>
      <c r="W94" s="1" t="str">
        <f t="shared" si="25"/>
        <v/>
      </c>
    </row>
    <row r="95" spans="1:23" x14ac:dyDescent="0.2">
      <c r="A95" s="141">
        <f>[4]挂饰3!$A96</f>
        <v>20094</v>
      </c>
      <c r="B95" s="141" t="str">
        <f>[4]挂饰3!$D96</f>
        <v>初级的颓废戒指</v>
      </c>
      <c r="C95" s="141">
        <f>[4]挂饰3!$E96</f>
        <v>11</v>
      </c>
      <c r="D95" s="141" t="str">
        <f>[4]挂饰3!$F96</f>
        <v>c</v>
      </c>
      <c r="E95" s="141">
        <f t="shared" si="26"/>
        <v>1</v>
      </c>
      <c r="F95" s="141">
        <f t="shared" si="27"/>
        <v>1</v>
      </c>
      <c r="G95" s="141" t="str">
        <f>[4]挂饰3!$M96</f>
        <v/>
      </c>
      <c r="H95" s="141">
        <f>([4]挂饰3!$AO96*((E95)^2))/10</f>
        <v>23.55</v>
      </c>
      <c r="I95" s="1" t="str">
        <f t="shared" si="28"/>
        <v>,腐败爪</v>
      </c>
      <c r="J95" s="1">
        <f t="shared" si="29"/>
        <v>236</v>
      </c>
      <c r="K95" s="1">
        <f t="shared" si="17"/>
        <v>240</v>
      </c>
      <c r="L95" s="1" t="str">
        <f t="shared" si="30"/>
        <v>腐败爪</v>
      </c>
      <c r="M95" s="1">
        <f t="shared" si="18"/>
        <v>16</v>
      </c>
      <c r="N95" s="1">
        <f t="shared" si="19"/>
        <v>50145</v>
      </c>
      <c r="O95" s="1" t="str">
        <f t="shared" si="31"/>
        <v/>
      </c>
      <c r="P95" s="1" t="str">
        <f t="shared" si="20"/>
        <v/>
      </c>
      <c r="Q95" s="1" t="str">
        <f t="shared" si="21"/>
        <v/>
      </c>
      <c r="R95" s="1" t="str">
        <f t="shared" si="32"/>
        <v/>
      </c>
      <c r="S95" s="1" t="str">
        <f t="shared" si="22"/>
        <v/>
      </c>
      <c r="T95" s="1" t="str">
        <f t="shared" si="23"/>
        <v/>
      </c>
      <c r="U95" s="1" t="str">
        <f t="shared" si="33"/>
        <v/>
      </c>
      <c r="V95" s="1" t="str">
        <f t="shared" si="24"/>
        <v/>
      </c>
      <c r="W95" s="1" t="str">
        <f t="shared" si="25"/>
        <v/>
      </c>
    </row>
    <row r="96" spans="1:23" x14ac:dyDescent="0.2">
      <c r="A96" s="141">
        <f>[4]挂饰3!$A97</f>
        <v>20095</v>
      </c>
      <c r="B96" s="141" t="str">
        <f>[4]挂饰3!$D97</f>
        <v>一般的白银戒指</v>
      </c>
      <c r="C96" s="141">
        <f>[4]挂饰3!$E97</f>
        <v>13</v>
      </c>
      <c r="D96" s="141" t="str">
        <f>[4]挂饰3!$F97</f>
        <v>c</v>
      </c>
      <c r="E96" s="141">
        <f t="shared" si="26"/>
        <v>1</v>
      </c>
      <c r="F96" s="141">
        <f t="shared" si="27"/>
        <v>1</v>
      </c>
      <c r="G96" s="141" t="str">
        <f>[4]挂饰3!$M97</f>
        <v/>
      </c>
      <c r="H96" s="141">
        <f>([4]挂饰3!$AO97*((E96)^2))/10</f>
        <v>15.75</v>
      </c>
      <c r="I96" s="1" t="str">
        <f t="shared" si="28"/>
        <v>,腐败牙</v>
      </c>
      <c r="J96" s="1">
        <f t="shared" si="29"/>
        <v>158</v>
      </c>
      <c r="K96" s="1">
        <f t="shared" si="17"/>
        <v>165</v>
      </c>
      <c r="L96" s="1" t="str">
        <f t="shared" si="30"/>
        <v>腐败牙</v>
      </c>
      <c r="M96" s="1">
        <f t="shared" si="18"/>
        <v>11</v>
      </c>
      <c r="N96" s="1">
        <f t="shared" si="19"/>
        <v>50157</v>
      </c>
      <c r="O96" s="1" t="str">
        <f t="shared" si="31"/>
        <v/>
      </c>
      <c r="P96" s="1" t="str">
        <f t="shared" si="20"/>
        <v/>
      </c>
      <c r="Q96" s="1" t="str">
        <f t="shared" si="21"/>
        <v/>
      </c>
      <c r="R96" s="1" t="str">
        <f t="shared" si="32"/>
        <v/>
      </c>
      <c r="S96" s="1" t="str">
        <f t="shared" si="22"/>
        <v/>
      </c>
      <c r="T96" s="1" t="str">
        <f t="shared" si="23"/>
        <v/>
      </c>
      <c r="U96" s="1" t="str">
        <f t="shared" si="33"/>
        <v/>
      </c>
      <c r="V96" s="1" t="str">
        <f t="shared" si="24"/>
        <v/>
      </c>
      <c r="W96" s="1" t="str">
        <f t="shared" si="25"/>
        <v/>
      </c>
    </row>
    <row r="97" spans="1:23" x14ac:dyDescent="0.2">
      <c r="A97" s="141">
        <f>[4]挂饰3!$A98</f>
        <v>20096</v>
      </c>
      <c r="B97" s="141" t="str">
        <f>[4]挂饰3!$D98</f>
        <v>一般的精灵护腕</v>
      </c>
      <c r="C97" s="141">
        <f>[4]挂饰3!$E98</f>
        <v>15</v>
      </c>
      <c r="D97" s="141" t="str">
        <f>[4]挂饰3!$F98</f>
        <v>c</v>
      </c>
      <c r="E97" s="141">
        <f t="shared" si="26"/>
        <v>1</v>
      </c>
      <c r="F97" s="141">
        <f t="shared" si="27"/>
        <v>1</v>
      </c>
      <c r="G97" s="141" t="str">
        <f>[4]挂饰3!$M98</f>
        <v/>
      </c>
      <c r="H97" s="141">
        <f>([4]挂饰3!$AO98*((E97)^2))/10</f>
        <v>18</v>
      </c>
      <c r="I97" s="1" t="str">
        <f t="shared" si="28"/>
        <v>,树枝</v>
      </c>
      <c r="J97" s="1">
        <f t="shared" si="29"/>
        <v>180</v>
      </c>
      <c r="K97" s="1">
        <f t="shared" si="17"/>
        <v>180</v>
      </c>
      <c r="L97" s="1" t="str">
        <f t="shared" si="30"/>
        <v>树枝</v>
      </c>
      <c r="M97" s="1">
        <f t="shared" si="18"/>
        <v>12</v>
      </c>
      <c r="N97" s="1">
        <f t="shared" si="19"/>
        <v>50045</v>
      </c>
      <c r="O97" s="1" t="str">
        <f t="shared" si="31"/>
        <v/>
      </c>
      <c r="P97" s="1" t="str">
        <f t="shared" si="20"/>
        <v/>
      </c>
      <c r="Q97" s="1" t="str">
        <f t="shared" si="21"/>
        <v/>
      </c>
      <c r="R97" s="1" t="str">
        <f t="shared" si="32"/>
        <v/>
      </c>
      <c r="S97" s="1" t="str">
        <f t="shared" si="22"/>
        <v/>
      </c>
      <c r="T97" s="1" t="str">
        <f t="shared" si="23"/>
        <v/>
      </c>
      <c r="U97" s="1" t="str">
        <f t="shared" si="33"/>
        <v/>
      </c>
      <c r="V97" s="1" t="str">
        <f t="shared" si="24"/>
        <v/>
      </c>
      <c r="W97" s="1" t="str">
        <f t="shared" si="25"/>
        <v/>
      </c>
    </row>
    <row r="98" spans="1:23" x14ac:dyDescent="0.2">
      <c r="A98" s="141">
        <f>[4]挂饰3!$A99</f>
        <v>20097</v>
      </c>
      <c r="B98" s="141" t="str">
        <f>[4]挂饰3!$D99</f>
        <v>璀璨的虚幻护腕</v>
      </c>
      <c r="C98" s="141">
        <f>[4]挂饰3!$E99</f>
        <v>2</v>
      </c>
      <c r="D98" s="141" t="str">
        <f>[4]挂饰3!$F99</f>
        <v>s</v>
      </c>
      <c r="E98" s="141">
        <f t="shared" si="26"/>
        <v>4</v>
      </c>
      <c r="F98" s="141">
        <f t="shared" si="27"/>
        <v>4</v>
      </c>
      <c r="G98" s="141" t="str">
        <f>[4]挂饰3!$M99</f>
        <v>神圣</v>
      </c>
      <c r="H98" s="141">
        <f>([4]挂饰3!$AO99*((E98)^2))/10</f>
        <v>67.2</v>
      </c>
      <c r="I98" s="1" t="str">
        <f t="shared" si="28"/>
        <v>,白色的魔术丝,灵魂片,狐炎兽牙,灵石</v>
      </c>
      <c r="J98" s="1">
        <f t="shared" si="29"/>
        <v>672</v>
      </c>
      <c r="K98" s="1">
        <f t="shared" si="17"/>
        <v>3840</v>
      </c>
      <c r="L98" s="1" t="str">
        <f t="shared" si="30"/>
        <v>白色的魔术丝</v>
      </c>
      <c r="M98" s="1">
        <f t="shared" si="18"/>
        <v>1</v>
      </c>
      <c r="N98" s="1">
        <f t="shared" si="19"/>
        <v>50075</v>
      </c>
      <c r="O98" s="1" t="str">
        <f t="shared" si="31"/>
        <v>灵魂片</v>
      </c>
      <c r="P98" s="1">
        <f t="shared" si="20"/>
        <v>1</v>
      </c>
      <c r="Q98" s="1">
        <f t="shared" si="21"/>
        <v>50162</v>
      </c>
      <c r="R98" s="1" t="str">
        <f t="shared" si="32"/>
        <v>狐炎兽牙</v>
      </c>
      <c r="S98" s="1">
        <f t="shared" si="22"/>
        <v>2</v>
      </c>
      <c r="T98" s="1">
        <f t="shared" si="23"/>
        <v>50154</v>
      </c>
      <c r="U98" s="1" t="str">
        <f t="shared" si="33"/>
        <v>灵石</v>
      </c>
      <c r="V98" s="1">
        <f t="shared" si="24"/>
        <v>3</v>
      </c>
      <c r="W98" s="1">
        <f t="shared" si="25"/>
        <v>50088</v>
      </c>
    </row>
    <row r="99" spans="1:23" x14ac:dyDescent="0.2">
      <c r="A99" s="141">
        <f>[4]挂饰3!$A100</f>
        <v>20098</v>
      </c>
      <c r="B99" s="141" t="str">
        <f>[4]挂饰3!$D100</f>
        <v>璀璨的晨曦项链</v>
      </c>
      <c r="C99" s="141">
        <f>[4]挂饰3!$E100</f>
        <v>4</v>
      </c>
      <c r="D99" s="141" t="str">
        <f>[4]挂饰3!$F100</f>
        <v>s</v>
      </c>
      <c r="E99" s="141">
        <f t="shared" si="26"/>
        <v>4</v>
      </c>
      <c r="F99" s="141">
        <f t="shared" si="27"/>
        <v>4</v>
      </c>
      <c r="G99" s="141" t="str">
        <f>[4]挂饰3!$M100</f>
        <v>神圣</v>
      </c>
      <c r="H99" s="141">
        <f>([4]挂饰3!$AO100*((E99)^2))/10</f>
        <v>136.95609756097559</v>
      </c>
      <c r="I99" s="1" t="str">
        <f t="shared" si="28"/>
        <v>,白色的魔术丝,赤色的水晶,绿之液,蝙蝠牙</v>
      </c>
      <c r="J99" s="1">
        <f t="shared" si="29"/>
        <v>1370</v>
      </c>
      <c r="K99" s="1">
        <f t="shared" si="17"/>
        <v>3840</v>
      </c>
      <c r="L99" s="1" t="str">
        <f t="shared" si="30"/>
        <v>白色的魔术丝</v>
      </c>
      <c r="M99" s="1">
        <f t="shared" si="18"/>
        <v>1</v>
      </c>
      <c r="N99" s="1">
        <f t="shared" si="19"/>
        <v>50075</v>
      </c>
      <c r="O99" s="1" t="str">
        <f t="shared" si="31"/>
        <v>赤色的水晶</v>
      </c>
      <c r="P99" s="1">
        <f t="shared" si="20"/>
        <v>1</v>
      </c>
      <c r="Q99" s="1">
        <f t="shared" si="21"/>
        <v>50177</v>
      </c>
      <c r="R99" s="1" t="str">
        <f t="shared" si="32"/>
        <v>绿之液</v>
      </c>
      <c r="S99" s="1">
        <f t="shared" si="22"/>
        <v>6</v>
      </c>
      <c r="T99" s="1">
        <f t="shared" si="23"/>
        <v>50094</v>
      </c>
      <c r="U99" s="1" t="str">
        <f t="shared" si="33"/>
        <v>蝙蝠牙</v>
      </c>
      <c r="V99" s="1">
        <f t="shared" si="24"/>
        <v>6</v>
      </c>
      <c r="W99" s="1">
        <f t="shared" si="25"/>
        <v>50152</v>
      </c>
    </row>
    <row r="100" spans="1:23" x14ac:dyDescent="0.2">
      <c r="A100" s="141">
        <f>[4]挂饰3!$A101</f>
        <v>20099</v>
      </c>
      <c r="B100" s="141" t="str">
        <f>[4]挂饰3!$D101</f>
        <v>神奇的空灵护腕</v>
      </c>
      <c r="C100" s="141">
        <f>[4]挂饰3!$E101</f>
        <v>6</v>
      </c>
      <c r="D100" s="141" t="str">
        <f>[4]挂饰3!$F101</f>
        <v>s</v>
      </c>
      <c r="E100" s="141">
        <f t="shared" si="26"/>
        <v>4</v>
      </c>
      <c r="F100" s="141">
        <f t="shared" si="27"/>
        <v>4</v>
      </c>
      <c r="G100" s="141" t="str">
        <f>[4]挂饰3!$M101</f>
        <v>神圣</v>
      </c>
      <c r="H100" s="141">
        <f>([4]挂饰3!$AO101*((E100)^2))/10</f>
        <v>228.21642512077295</v>
      </c>
      <c r="I100" s="1" t="str">
        <f t="shared" si="28"/>
        <v>,白色的魔术丝,天使魂片,鬼牙,龙爪</v>
      </c>
      <c r="J100" s="1">
        <f t="shared" si="29"/>
        <v>2282</v>
      </c>
      <c r="K100" s="1">
        <f t="shared" si="17"/>
        <v>3840</v>
      </c>
      <c r="L100" s="1" t="str">
        <f t="shared" si="30"/>
        <v>白色的魔术丝</v>
      </c>
      <c r="M100" s="1">
        <f t="shared" si="18"/>
        <v>1</v>
      </c>
      <c r="N100" s="1">
        <f t="shared" si="19"/>
        <v>50075</v>
      </c>
      <c r="O100" s="1" t="str">
        <f t="shared" si="31"/>
        <v>天使魂片</v>
      </c>
      <c r="P100" s="1">
        <f t="shared" si="20"/>
        <v>2</v>
      </c>
      <c r="Q100" s="1">
        <f t="shared" si="21"/>
        <v>50164</v>
      </c>
      <c r="R100" s="1" t="str">
        <f t="shared" si="32"/>
        <v>鬼牙</v>
      </c>
      <c r="S100" s="1">
        <f t="shared" si="22"/>
        <v>10</v>
      </c>
      <c r="T100" s="1">
        <f t="shared" si="23"/>
        <v>50146</v>
      </c>
      <c r="U100" s="1" t="str">
        <f t="shared" si="33"/>
        <v>龙爪</v>
      </c>
      <c r="V100" s="1">
        <f t="shared" si="24"/>
        <v>5</v>
      </c>
      <c r="W100" s="1">
        <f t="shared" si="25"/>
        <v>50144</v>
      </c>
    </row>
    <row r="101" spans="1:23" x14ac:dyDescent="0.2">
      <c r="A101" s="141">
        <f>[4]挂饰3!$A102</f>
        <v>20100</v>
      </c>
      <c r="B101" s="141" t="str">
        <f>[4]挂饰3!$D102</f>
        <v>神秘的水晶戒指</v>
      </c>
      <c r="C101" s="141">
        <f>[4]挂饰3!$E102</f>
        <v>8</v>
      </c>
      <c r="D101" s="141" t="str">
        <f>[4]挂饰3!$F102</f>
        <v>s</v>
      </c>
      <c r="E101" s="141">
        <f t="shared" si="26"/>
        <v>4</v>
      </c>
      <c r="F101" s="141">
        <f t="shared" si="27"/>
        <v>4</v>
      </c>
      <c r="G101" s="141" t="str">
        <f>[4]挂饰3!$M102</f>
        <v>神圣</v>
      </c>
      <c r="H101" s="141">
        <f>([4]挂饰3!$AO102*((E101)^2))/10</f>
        <v>306.54352159468442</v>
      </c>
      <c r="I101" s="1" t="str">
        <f t="shared" si="28"/>
        <v>,白色的魔术丝,灵魂片,研磨土块,紫之液</v>
      </c>
      <c r="J101" s="1">
        <f t="shared" si="29"/>
        <v>3065</v>
      </c>
      <c r="K101" s="1">
        <f t="shared" si="17"/>
        <v>3840</v>
      </c>
      <c r="L101" s="1" t="str">
        <f t="shared" si="30"/>
        <v>白色的魔术丝</v>
      </c>
      <c r="M101" s="1">
        <f t="shared" si="18"/>
        <v>1</v>
      </c>
      <c r="N101" s="1">
        <f t="shared" si="19"/>
        <v>50075</v>
      </c>
      <c r="O101" s="1" t="str">
        <f t="shared" si="31"/>
        <v>灵魂片</v>
      </c>
      <c r="P101" s="1">
        <f t="shared" si="20"/>
        <v>4</v>
      </c>
      <c r="Q101" s="1">
        <f t="shared" si="21"/>
        <v>50162</v>
      </c>
      <c r="R101" s="1" t="str">
        <f t="shared" si="32"/>
        <v>研磨土块</v>
      </c>
      <c r="S101" s="1">
        <f t="shared" si="22"/>
        <v>6</v>
      </c>
      <c r="T101" s="1">
        <f t="shared" si="23"/>
        <v>50014</v>
      </c>
      <c r="U101" s="1" t="str">
        <f t="shared" si="33"/>
        <v>紫之液</v>
      </c>
      <c r="V101" s="1">
        <f t="shared" si="24"/>
        <v>13</v>
      </c>
      <c r="W101" s="1">
        <f t="shared" si="25"/>
        <v>50095</v>
      </c>
    </row>
    <row r="102" spans="1:23" x14ac:dyDescent="0.2">
      <c r="A102" s="141">
        <f>[4]挂饰3!$A103</f>
        <v>20101</v>
      </c>
      <c r="B102" s="141" t="str">
        <f>[4]挂饰3!$D103</f>
        <v>神秘的遗迹护腕</v>
      </c>
      <c r="C102" s="141">
        <f>[4]挂饰3!$E103</f>
        <v>10</v>
      </c>
      <c r="D102" s="141" t="str">
        <f>[4]挂饰3!$F103</f>
        <v>s</v>
      </c>
      <c r="E102" s="141">
        <f t="shared" si="26"/>
        <v>4</v>
      </c>
      <c r="F102" s="141">
        <f t="shared" si="27"/>
        <v>4</v>
      </c>
      <c r="G102" s="141" t="str">
        <f>[4]挂饰3!$M103</f>
        <v>神圣</v>
      </c>
      <c r="H102" s="141">
        <f>([4]挂饰3!$AO103*((E102)^2))/10</f>
        <v>313.69411764705882</v>
      </c>
      <c r="I102" s="1" t="str">
        <f t="shared" si="28"/>
        <v>,白色的魔术丝,水精魂片,骷髅骨,优良粉铜矿</v>
      </c>
      <c r="J102" s="1">
        <f t="shared" si="29"/>
        <v>3137</v>
      </c>
      <c r="K102" s="1">
        <f t="shared" si="17"/>
        <v>3840</v>
      </c>
      <c r="L102" s="1" t="str">
        <f t="shared" si="30"/>
        <v>白色的魔术丝</v>
      </c>
      <c r="M102" s="1">
        <f t="shared" si="18"/>
        <v>1</v>
      </c>
      <c r="N102" s="1">
        <f t="shared" si="19"/>
        <v>50075</v>
      </c>
      <c r="O102" s="1" t="str">
        <f t="shared" si="31"/>
        <v>水精魂片</v>
      </c>
      <c r="P102" s="1">
        <f t="shared" si="20"/>
        <v>4</v>
      </c>
      <c r="Q102" s="1">
        <f t="shared" si="21"/>
        <v>50159</v>
      </c>
      <c r="R102" s="1" t="str">
        <f t="shared" si="32"/>
        <v>骷髅骨</v>
      </c>
      <c r="S102" s="1">
        <f t="shared" si="22"/>
        <v>14</v>
      </c>
      <c r="T102" s="1">
        <f t="shared" si="23"/>
        <v>50079</v>
      </c>
      <c r="U102" s="1" t="str">
        <f t="shared" si="33"/>
        <v>优良粉铜矿</v>
      </c>
      <c r="V102" s="1">
        <f t="shared" si="24"/>
        <v>6</v>
      </c>
      <c r="W102" s="1">
        <f t="shared" si="25"/>
        <v>50036</v>
      </c>
    </row>
    <row r="103" spans="1:23" x14ac:dyDescent="0.2">
      <c r="A103" s="141">
        <f>[4]挂饰3!$A104</f>
        <v>20102</v>
      </c>
      <c r="B103" s="141" t="str">
        <f>[4]挂饰3!$D104</f>
        <v>璀璨的魔王护腕</v>
      </c>
      <c r="C103" s="141">
        <f>[4]挂饰3!$E104</f>
        <v>12</v>
      </c>
      <c r="D103" s="141" t="str">
        <f>[4]挂饰3!$F104</f>
        <v>s</v>
      </c>
      <c r="E103" s="141">
        <f t="shared" si="26"/>
        <v>4</v>
      </c>
      <c r="F103" s="141">
        <f t="shared" si="27"/>
        <v>4</v>
      </c>
      <c r="G103" s="141" t="str">
        <f>[4]挂饰3!$M104</f>
        <v>神圣</v>
      </c>
      <c r="H103" s="141">
        <f>([4]挂饰3!$AO104*((E103)^2))/10</f>
        <v>499.2</v>
      </c>
      <c r="I103" s="1" t="str">
        <f t="shared" si="28"/>
        <v>,白色的魔术丝,高级黑铜矿,龙爪,狐炎兽爪</v>
      </c>
      <c r="J103" s="1">
        <f t="shared" si="29"/>
        <v>4992</v>
      </c>
      <c r="K103" s="1">
        <f t="shared" si="17"/>
        <v>7680</v>
      </c>
      <c r="L103" s="1" t="str">
        <f t="shared" si="30"/>
        <v>白色的魔术丝</v>
      </c>
      <c r="M103" s="1">
        <f t="shared" si="18"/>
        <v>2</v>
      </c>
      <c r="N103" s="1">
        <f t="shared" si="19"/>
        <v>50075</v>
      </c>
      <c r="O103" s="1" t="str">
        <f t="shared" si="31"/>
        <v>高级黑铜矿</v>
      </c>
      <c r="P103" s="1">
        <f t="shared" si="20"/>
        <v>4</v>
      </c>
      <c r="Q103" s="1">
        <f t="shared" si="21"/>
        <v>50033</v>
      </c>
      <c r="R103" s="1" t="str">
        <f t="shared" si="32"/>
        <v>龙爪</v>
      </c>
      <c r="S103" s="1">
        <f t="shared" si="22"/>
        <v>10</v>
      </c>
      <c r="T103" s="1">
        <f t="shared" si="23"/>
        <v>50144</v>
      </c>
      <c r="U103" s="1" t="str">
        <f t="shared" si="33"/>
        <v>狐炎兽爪</v>
      </c>
      <c r="V103" s="1">
        <f t="shared" si="24"/>
        <v>10</v>
      </c>
      <c r="W103" s="1">
        <f t="shared" si="25"/>
        <v>50142</v>
      </c>
    </row>
    <row r="104" spans="1:23" x14ac:dyDescent="0.2">
      <c r="A104" s="141">
        <f>[4]挂饰3!$A105</f>
        <v>20103</v>
      </c>
      <c r="B104" s="141" t="str">
        <f>[4]挂饰3!$D105</f>
        <v>传说的遗迹护腕</v>
      </c>
      <c r="C104" s="141">
        <f>[4]挂饰3!$E105</f>
        <v>14</v>
      </c>
      <c r="D104" s="141" t="str">
        <f>[4]挂饰3!$F105</f>
        <v>s</v>
      </c>
      <c r="E104" s="141">
        <f t="shared" si="26"/>
        <v>4</v>
      </c>
      <c r="F104" s="141">
        <f t="shared" si="27"/>
        <v>4</v>
      </c>
      <c r="G104" s="141" t="str">
        <f>[4]挂饰3!$M105</f>
        <v>神圣</v>
      </c>
      <c r="H104" s="141">
        <f>([4]挂饰3!$AO105*((E104)^2))/10</f>
        <v>765.34750830564781</v>
      </c>
      <c r="I104" s="1" t="str">
        <f t="shared" si="28"/>
        <v>,白色的魔术丝,水精魂片,风之缌片,雷兽爪</v>
      </c>
      <c r="J104" s="1">
        <f t="shared" si="29"/>
        <v>7653</v>
      </c>
      <c r="K104" s="1">
        <f t="shared" si="17"/>
        <v>7680</v>
      </c>
      <c r="L104" s="1" t="str">
        <f t="shared" si="30"/>
        <v>白色的魔术丝</v>
      </c>
      <c r="M104" s="1">
        <f t="shared" si="18"/>
        <v>2</v>
      </c>
      <c r="N104" s="1">
        <f t="shared" si="19"/>
        <v>50075</v>
      </c>
      <c r="O104" s="1" t="str">
        <f t="shared" si="31"/>
        <v>水精魂片</v>
      </c>
      <c r="P104" s="1">
        <f t="shared" si="20"/>
        <v>8</v>
      </c>
      <c r="Q104" s="1">
        <f t="shared" si="21"/>
        <v>50159</v>
      </c>
      <c r="R104" s="1" t="str">
        <f t="shared" si="32"/>
        <v>风之缌片</v>
      </c>
      <c r="S104" s="1">
        <f t="shared" si="22"/>
        <v>15</v>
      </c>
      <c r="T104" s="1">
        <f t="shared" si="23"/>
        <v>50176</v>
      </c>
      <c r="U104" s="1" t="str">
        <f t="shared" si="33"/>
        <v>雷兽爪</v>
      </c>
      <c r="V104" s="1">
        <f t="shared" si="24"/>
        <v>32</v>
      </c>
      <c r="W104" s="1">
        <f t="shared" si="25"/>
        <v>50139</v>
      </c>
    </row>
    <row r="105" spans="1:23" x14ac:dyDescent="0.2">
      <c r="A105" s="141">
        <f>[4]挂饰3!$A106</f>
        <v>20104</v>
      </c>
      <c r="B105" s="141" t="str">
        <f>[4]挂饰3!$D106</f>
        <v>神秘的斯塞提项链</v>
      </c>
      <c r="C105" s="141">
        <f>[4]挂饰3!$E106</f>
        <v>16</v>
      </c>
      <c r="D105" s="141" t="str">
        <f>[4]挂饰3!$F106</f>
        <v>s</v>
      </c>
      <c r="E105" s="141">
        <f t="shared" si="26"/>
        <v>4</v>
      </c>
      <c r="F105" s="141">
        <f t="shared" si="27"/>
        <v>4</v>
      </c>
      <c r="G105" s="141" t="str">
        <f>[4]挂饰3!$M106</f>
        <v>神圣</v>
      </c>
      <c r="H105" s="141">
        <f>([4]挂饰3!$AO106*((E105)^2))/10</f>
        <v>665.91050228310507</v>
      </c>
      <c r="I105" s="1" t="str">
        <f t="shared" si="28"/>
        <v>,白色的魔术丝,精灵女王羽翼,雷兽牙,鬼爪</v>
      </c>
      <c r="J105" s="1">
        <f t="shared" si="29"/>
        <v>6659</v>
      </c>
      <c r="K105" s="1">
        <f t="shared" si="17"/>
        <v>7680</v>
      </c>
      <c r="L105" s="1" t="str">
        <f t="shared" si="30"/>
        <v>白色的魔术丝</v>
      </c>
      <c r="M105" s="1">
        <f t="shared" si="18"/>
        <v>2</v>
      </c>
      <c r="N105" s="1">
        <f t="shared" si="19"/>
        <v>50075</v>
      </c>
      <c r="O105" s="1" t="str">
        <f t="shared" si="31"/>
        <v>精灵女王羽翼</v>
      </c>
      <c r="P105" s="1">
        <f t="shared" si="20"/>
        <v>5</v>
      </c>
      <c r="Q105" s="1">
        <f t="shared" si="21"/>
        <v>50127</v>
      </c>
      <c r="R105" s="1" t="str">
        <f t="shared" si="32"/>
        <v>雷兽牙</v>
      </c>
      <c r="S105" s="1">
        <f t="shared" si="22"/>
        <v>28</v>
      </c>
      <c r="T105" s="1">
        <f t="shared" si="23"/>
        <v>50149</v>
      </c>
      <c r="U105" s="1" t="str">
        <f t="shared" si="33"/>
        <v>鬼爪</v>
      </c>
      <c r="V105" s="1">
        <f t="shared" si="24"/>
        <v>28</v>
      </c>
      <c r="W105" s="1">
        <f t="shared" si="25"/>
        <v>50135</v>
      </c>
    </row>
    <row r="106" spans="1:23" x14ac:dyDescent="0.2">
      <c r="A106" s="141">
        <f>[4]挂饰3!$A107</f>
        <v>20105</v>
      </c>
      <c r="B106" s="141" t="str">
        <f>[4]挂饰3!$D107</f>
        <v>拉风的水晶护腕</v>
      </c>
      <c r="C106" s="141">
        <f>[4]挂饰3!$E107</f>
        <v>2</v>
      </c>
      <c r="D106" s="141" t="str">
        <f>[4]挂饰3!$F107</f>
        <v>a</v>
      </c>
      <c r="E106" s="141">
        <f t="shared" si="26"/>
        <v>3</v>
      </c>
      <c r="F106" s="141">
        <f t="shared" si="27"/>
        <v>3</v>
      </c>
      <c r="G106" s="141" t="str">
        <f>[4]挂饰3!$M107</f>
        <v>神圣</v>
      </c>
      <c r="H106" s="141">
        <f>([4]挂饰3!$AO107*((E106)^2))/10</f>
        <v>11.066666666666666</v>
      </c>
      <c r="I106" s="1" t="str">
        <f t="shared" si="28"/>
        <v>,圣系魔物骨头,人狼爪,矿石,黑铜矿</v>
      </c>
      <c r="J106" s="1">
        <f t="shared" si="29"/>
        <v>111</v>
      </c>
      <c r="K106" s="1">
        <f t="shared" si="17"/>
        <v>1125</v>
      </c>
      <c r="L106" s="1" t="str">
        <f t="shared" si="30"/>
        <v>圣系魔物骨头</v>
      </c>
      <c r="M106" s="1">
        <f t="shared" si="18"/>
        <v>1</v>
      </c>
      <c r="N106" s="1">
        <f t="shared" si="19"/>
        <v>50084</v>
      </c>
      <c r="O106" s="1" t="str">
        <f t="shared" si="31"/>
        <v>人狼爪</v>
      </c>
      <c r="P106" s="1">
        <f t="shared" si="20"/>
        <v>1</v>
      </c>
      <c r="Q106" s="1">
        <f t="shared" si="21"/>
        <v>50136</v>
      </c>
      <c r="R106" s="1" t="str">
        <f t="shared" si="32"/>
        <v>矿石</v>
      </c>
      <c r="S106" s="1">
        <f t="shared" si="22"/>
        <v>3</v>
      </c>
      <c r="T106" s="1">
        <f t="shared" si="23"/>
        <v>50015</v>
      </c>
      <c r="U106" s="1" t="str">
        <f t="shared" si="33"/>
        <v/>
      </c>
      <c r="V106" s="1" t="str">
        <f t="shared" si="24"/>
        <v/>
      </c>
      <c r="W106" s="1" t="str">
        <f t="shared" si="25"/>
        <v/>
      </c>
    </row>
    <row r="107" spans="1:23" x14ac:dyDescent="0.2">
      <c r="A107" s="141">
        <f>[4]挂饰3!$A108</f>
        <v>20106</v>
      </c>
      <c r="B107" s="141" t="str">
        <f>[4]挂饰3!$D108</f>
        <v>拉风的塞尔塔戒指</v>
      </c>
      <c r="C107" s="141">
        <f>[4]挂饰3!$E108</f>
        <v>4</v>
      </c>
      <c r="D107" s="141" t="str">
        <f>[4]挂饰3!$F108</f>
        <v>a</v>
      </c>
      <c r="E107" s="141">
        <f t="shared" si="26"/>
        <v>3</v>
      </c>
      <c r="F107" s="141">
        <f t="shared" si="27"/>
        <v>3</v>
      </c>
      <c r="G107" s="141" t="str">
        <f>[4]挂饰3!$M108</f>
        <v>神圣</v>
      </c>
      <c r="H107" s="141">
        <f>([4]挂饰3!$AO108*((E107)^2))/10</f>
        <v>56.7</v>
      </c>
      <c r="I107" s="1" t="str">
        <f t="shared" si="28"/>
        <v>,圣系魔物骨头,珍珠石,树枝,腐败牙</v>
      </c>
      <c r="J107" s="1">
        <f t="shared" si="29"/>
        <v>567</v>
      </c>
      <c r="K107" s="1">
        <f t="shared" si="17"/>
        <v>1125</v>
      </c>
      <c r="L107" s="1" t="str">
        <f t="shared" si="30"/>
        <v>圣系魔物骨头</v>
      </c>
      <c r="M107" s="1">
        <f t="shared" si="18"/>
        <v>1</v>
      </c>
      <c r="N107" s="1">
        <f t="shared" si="19"/>
        <v>50084</v>
      </c>
      <c r="O107" s="1" t="str">
        <f t="shared" si="31"/>
        <v>珍珠石</v>
      </c>
      <c r="P107" s="1">
        <f t="shared" si="20"/>
        <v>2</v>
      </c>
      <c r="Q107" s="1">
        <f t="shared" si="21"/>
        <v>50026</v>
      </c>
      <c r="R107" s="1" t="str">
        <f t="shared" si="32"/>
        <v>树枝</v>
      </c>
      <c r="S107" s="1">
        <f t="shared" si="22"/>
        <v>13</v>
      </c>
      <c r="T107" s="1">
        <f t="shared" si="23"/>
        <v>50045</v>
      </c>
      <c r="U107" s="1" t="str">
        <f t="shared" si="33"/>
        <v/>
      </c>
      <c r="V107" s="1" t="str">
        <f t="shared" si="24"/>
        <v/>
      </c>
      <c r="W107" s="1" t="str">
        <f t="shared" si="25"/>
        <v/>
      </c>
    </row>
    <row r="108" spans="1:23" x14ac:dyDescent="0.2">
      <c r="A108" s="141">
        <f>[4]挂饰3!$A109</f>
        <v>20107</v>
      </c>
      <c r="B108" s="141" t="str">
        <f>[4]挂饰3!$D109</f>
        <v>闪耀的空灵护腕</v>
      </c>
      <c r="C108" s="141">
        <f>[4]挂饰3!$E109</f>
        <v>6</v>
      </c>
      <c r="D108" s="141" t="str">
        <f>[4]挂饰3!$F109</f>
        <v>a</v>
      </c>
      <c r="E108" s="141">
        <f t="shared" si="26"/>
        <v>3</v>
      </c>
      <c r="F108" s="141">
        <f t="shared" si="27"/>
        <v>3</v>
      </c>
      <c r="G108" s="141" t="str">
        <f>[4]挂饰3!$M109</f>
        <v>神圣</v>
      </c>
      <c r="H108" s="141">
        <f>([4]挂饰3!$AO109*((E108)^2))/10</f>
        <v>59.538461538461547</v>
      </c>
      <c r="I108" s="1" t="str">
        <f t="shared" si="28"/>
        <v>,圣系魔物骨头,蝙蝠牙,干燥的草药,矿石</v>
      </c>
      <c r="J108" s="1">
        <f t="shared" si="29"/>
        <v>595</v>
      </c>
      <c r="K108" s="1">
        <f t="shared" si="17"/>
        <v>1125</v>
      </c>
      <c r="L108" s="1" t="str">
        <f t="shared" si="30"/>
        <v>圣系魔物骨头</v>
      </c>
      <c r="M108" s="1">
        <f t="shared" si="18"/>
        <v>1</v>
      </c>
      <c r="N108" s="1">
        <f t="shared" si="19"/>
        <v>50084</v>
      </c>
      <c r="O108" s="1" t="str">
        <f t="shared" si="31"/>
        <v>蝙蝠牙</v>
      </c>
      <c r="P108" s="1">
        <f t="shared" si="20"/>
        <v>4</v>
      </c>
      <c r="Q108" s="1">
        <f t="shared" si="21"/>
        <v>50152</v>
      </c>
      <c r="R108" s="1" t="str">
        <f t="shared" si="32"/>
        <v>干燥的草药</v>
      </c>
      <c r="S108" s="1">
        <f t="shared" si="22"/>
        <v>14</v>
      </c>
      <c r="T108" s="1">
        <f t="shared" si="23"/>
        <v>50189</v>
      </c>
      <c r="U108" s="1" t="str">
        <f t="shared" si="33"/>
        <v/>
      </c>
      <c r="V108" s="1" t="str">
        <f t="shared" si="24"/>
        <v/>
      </c>
      <c r="W108" s="1" t="str">
        <f t="shared" si="25"/>
        <v/>
      </c>
    </row>
    <row r="109" spans="1:23" x14ac:dyDescent="0.2">
      <c r="A109" s="141">
        <f>[4]挂饰3!$A110</f>
        <v>20108</v>
      </c>
      <c r="B109" s="141" t="str">
        <f>[4]挂饰3!$D110</f>
        <v>精致的晨曦护腕</v>
      </c>
      <c r="C109" s="141">
        <f>[4]挂饰3!$E110</f>
        <v>8</v>
      </c>
      <c r="D109" s="141" t="str">
        <f>[4]挂饰3!$F110</f>
        <v>a</v>
      </c>
      <c r="E109" s="141">
        <f t="shared" si="26"/>
        <v>3</v>
      </c>
      <c r="F109" s="141">
        <f t="shared" si="27"/>
        <v>3</v>
      </c>
      <c r="G109" s="141" t="str">
        <f>[4]挂饰3!$M110</f>
        <v>神圣</v>
      </c>
      <c r="H109" s="141">
        <f>([4]挂饰3!$AO110*((E109)^2))/10</f>
        <v>115.62272727272727</v>
      </c>
      <c r="I109" s="1" t="str">
        <f t="shared" si="28"/>
        <v>,圣系魔物骨头,恶魔毛皮,腐败爪,粉铜矿</v>
      </c>
      <c r="J109" s="1">
        <f t="shared" si="29"/>
        <v>1156</v>
      </c>
      <c r="K109" s="1">
        <f t="shared" si="17"/>
        <v>2250</v>
      </c>
      <c r="L109" s="1" t="str">
        <f t="shared" si="30"/>
        <v>圣系魔物骨头</v>
      </c>
      <c r="M109" s="1">
        <f t="shared" si="18"/>
        <v>2</v>
      </c>
      <c r="N109" s="1">
        <f t="shared" si="19"/>
        <v>50084</v>
      </c>
      <c r="O109" s="1" t="str">
        <f t="shared" si="31"/>
        <v>恶魔毛皮</v>
      </c>
      <c r="P109" s="1">
        <f t="shared" si="20"/>
        <v>3</v>
      </c>
      <c r="Q109" s="1">
        <f t="shared" si="21"/>
        <v>50118</v>
      </c>
      <c r="R109" s="1" t="str">
        <f t="shared" si="32"/>
        <v>腐败爪</v>
      </c>
      <c r="S109" s="1">
        <f t="shared" si="22"/>
        <v>26</v>
      </c>
      <c r="T109" s="1">
        <f t="shared" si="23"/>
        <v>50145</v>
      </c>
      <c r="U109" s="1" t="str">
        <f t="shared" si="33"/>
        <v/>
      </c>
      <c r="V109" s="1" t="str">
        <f t="shared" si="24"/>
        <v/>
      </c>
      <c r="W109" s="1" t="str">
        <f t="shared" si="25"/>
        <v/>
      </c>
    </row>
    <row r="110" spans="1:23" x14ac:dyDescent="0.2">
      <c r="A110" s="141">
        <f>[4]挂饰3!$A111</f>
        <v>20109</v>
      </c>
      <c r="B110" s="141" t="str">
        <f>[4]挂饰3!$D111</f>
        <v>闪耀的女神戒指</v>
      </c>
      <c r="C110" s="141">
        <f>[4]挂饰3!$E111</f>
        <v>10</v>
      </c>
      <c r="D110" s="141" t="str">
        <f>[4]挂饰3!$F111</f>
        <v>a</v>
      </c>
      <c r="E110" s="141">
        <f t="shared" si="26"/>
        <v>3</v>
      </c>
      <c r="F110" s="141">
        <f t="shared" si="27"/>
        <v>3</v>
      </c>
      <c r="G110" s="141" t="str">
        <f>[4]挂饰3!$M111</f>
        <v>神圣</v>
      </c>
      <c r="H110" s="141">
        <f>([4]挂饰3!$AO111*((E110)^2))/10</f>
        <v>175.5</v>
      </c>
      <c r="I110" s="1" t="str">
        <f t="shared" si="28"/>
        <v>,圣系魔物骨头,震动羽翼,新鲜的泥巴,黑铜矿</v>
      </c>
      <c r="J110" s="1">
        <f t="shared" si="29"/>
        <v>1755</v>
      </c>
      <c r="K110" s="1">
        <f t="shared" si="17"/>
        <v>2250</v>
      </c>
      <c r="L110" s="1" t="str">
        <f t="shared" si="30"/>
        <v>圣系魔物骨头</v>
      </c>
      <c r="M110" s="1">
        <f t="shared" si="18"/>
        <v>2</v>
      </c>
      <c r="N110" s="1">
        <f t="shared" si="19"/>
        <v>50084</v>
      </c>
      <c r="O110" s="1" t="str">
        <f t="shared" si="31"/>
        <v>震动羽翼</v>
      </c>
      <c r="P110" s="1">
        <f t="shared" si="20"/>
        <v>5</v>
      </c>
      <c r="Q110" s="1">
        <f t="shared" si="21"/>
        <v>50122</v>
      </c>
      <c r="R110" s="1" t="str">
        <f t="shared" si="32"/>
        <v>新鲜的泥巴</v>
      </c>
      <c r="S110" s="1">
        <f t="shared" si="22"/>
        <v>39</v>
      </c>
      <c r="T110" s="1">
        <f t="shared" si="23"/>
        <v>50013</v>
      </c>
      <c r="U110" s="1" t="str">
        <f t="shared" si="33"/>
        <v/>
      </c>
      <c r="V110" s="1" t="str">
        <f t="shared" si="24"/>
        <v/>
      </c>
      <c r="W110" s="1" t="str">
        <f t="shared" si="25"/>
        <v/>
      </c>
    </row>
    <row r="111" spans="1:23" x14ac:dyDescent="0.2">
      <c r="A111" s="141">
        <f>[4]挂饰3!$A112</f>
        <v>20110</v>
      </c>
      <c r="B111" s="141" t="str">
        <f>[4]挂饰3!$D112</f>
        <v>犀利的魔王护腕</v>
      </c>
      <c r="C111" s="141">
        <f>[4]挂饰3!$E112</f>
        <v>12</v>
      </c>
      <c r="D111" s="141" t="str">
        <f>[4]挂饰3!$F112</f>
        <v>a</v>
      </c>
      <c r="E111" s="141">
        <f t="shared" si="26"/>
        <v>3</v>
      </c>
      <c r="F111" s="141">
        <f t="shared" si="27"/>
        <v>3</v>
      </c>
      <c r="G111" s="141" t="str">
        <f>[4]挂饰3!$M112</f>
        <v>神圣</v>
      </c>
      <c r="H111" s="141">
        <f>([4]挂饰3!$AO112*((E111)^2))/10</f>
        <v>227.06666666666669</v>
      </c>
      <c r="I111" s="1" t="str">
        <f t="shared" si="28"/>
        <v>,圣系魔物骨头,珍珠石,干燥的草药,树枝</v>
      </c>
      <c r="J111" s="1">
        <f t="shared" si="29"/>
        <v>2271</v>
      </c>
      <c r="K111" s="1">
        <f t="shared" si="17"/>
        <v>3375</v>
      </c>
      <c r="L111" s="1" t="str">
        <f t="shared" si="30"/>
        <v>圣系魔物骨头</v>
      </c>
      <c r="M111" s="1">
        <f t="shared" si="18"/>
        <v>3</v>
      </c>
      <c r="N111" s="1">
        <f t="shared" si="19"/>
        <v>50084</v>
      </c>
      <c r="O111" s="1" t="str">
        <f t="shared" si="31"/>
        <v>珍珠石</v>
      </c>
      <c r="P111" s="1">
        <f t="shared" si="20"/>
        <v>6</v>
      </c>
      <c r="Q111" s="1">
        <f t="shared" si="21"/>
        <v>50026</v>
      </c>
      <c r="R111" s="1" t="str">
        <f t="shared" si="32"/>
        <v>干燥的草药</v>
      </c>
      <c r="S111" s="1">
        <f t="shared" si="22"/>
        <v>51</v>
      </c>
      <c r="T111" s="1">
        <f t="shared" si="23"/>
        <v>50189</v>
      </c>
      <c r="U111" s="1" t="str">
        <f t="shared" si="33"/>
        <v/>
      </c>
      <c r="V111" s="1" t="str">
        <f t="shared" si="24"/>
        <v/>
      </c>
      <c r="W111" s="1" t="str">
        <f t="shared" si="25"/>
        <v/>
      </c>
    </row>
    <row r="112" spans="1:23" x14ac:dyDescent="0.2">
      <c r="A112" s="141">
        <f>[4]挂饰3!$A113</f>
        <v>20111</v>
      </c>
      <c r="B112" s="141" t="str">
        <f>[4]挂饰3!$D113</f>
        <v>犀利的精灵护腕</v>
      </c>
      <c r="C112" s="141">
        <f>[4]挂饰3!$E113</f>
        <v>14</v>
      </c>
      <c r="D112" s="141" t="str">
        <f>[4]挂饰3!$F113</f>
        <v>a</v>
      </c>
      <c r="E112" s="141">
        <f t="shared" si="26"/>
        <v>3</v>
      </c>
      <c r="F112" s="141">
        <f t="shared" si="27"/>
        <v>3</v>
      </c>
      <c r="G112" s="141" t="str">
        <f>[4]挂饰3!$M113</f>
        <v>神圣</v>
      </c>
      <c r="H112" s="141">
        <f>([4]挂饰3!$AO113*((E112)^2))/10</f>
        <v>203.7923076923077</v>
      </c>
      <c r="I112" s="1" t="str">
        <f t="shared" si="28"/>
        <v>,圣系魔物骨头,蛇龟牙,干燥的草药,腐败牙</v>
      </c>
      <c r="J112" s="1">
        <f t="shared" si="29"/>
        <v>2038</v>
      </c>
      <c r="K112" s="1">
        <f t="shared" si="17"/>
        <v>2250</v>
      </c>
      <c r="L112" s="1" t="str">
        <f t="shared" si="30"/>
        <v>圣系魔物骨头</v>
      </c>
      <c r="M112" s="1">
        <f t="shared" si="18"/>
        <v>2</v>
      </c>
      <c r="N112" s="1">
        <f t="shared" si="19"/>
        <v>50084</v>
      </c>
      <c r="O112" s="1" t="str">
        <f t="shared" si="31"/>
        <v>蛇龟牙</v>
      </c>
      <c r="P112" s="1">
        <f t="shared" si="20"/>
        <v>6</v>
      </c>
      <c r="Q112" s="1">
        <f t="shared" si="21"/>
        <v>50155</v>
      </c>
      <c r="R112" s="1" t="str">
        <f t="shared" si="32"/>
        <v>干燥的草药</v>
      </c>
      <c r="S112" s="1">
        <f t="shared" si="22"/>
        <v>46</v>
      </c>
      <c r="T112" s="1">
        <f t="shared" si="23"/>
        <v>50189</v>
      </c>
      <c r="U112" s="1" t="str">
        <f t="shared" si="33"/>
        <v/>
      </c>
      <c r="V112" s="1" t="str">
        <f t="shared" si="24"/>
        <v/>
      </c>
      <c r="W112" s="1" t="str">
        <f t="shared" si="25"/>
        <v/>
      </c>
    </row>
    <row r="113" spans="1:23" x14ac:dyDescent="0.2">
      <c r="A113" s="141">
        <f>[4]挂饰3!$A114</f>
        <v>20112</v>
      </c>
      <c r="B113" s="141" t="str">
        <f>[4]挂饰3!$D114</f>
        <v>犀利的水晶戒指</v>
      </c>
      <c r="C113" s="141">
        <f>[4]挂饰3!$E114</f>
        <v>16</v>
      </c>
      <c r="D113" s="141" t="str">
        <f>[4]挂饰3!$F114</f>
        <v>a</v>
      </c>
      <c r="E113" s="141">
        <f t="shared" si="26"/>
        <v>3</v>
      </c>
      <c r="F113" s="141">
        <f t="shared" si="27"/>
        <v>3</v>
      </c>
      <c r="G113" s="141" t="str">
        <f>[4]挂饰3!$M114</f>
        <v>神圣</v>
      </c>
      <c r="H113" s="141">
        <f>([4]挂饰3!$AO114*((E113)^2))/10</f>
        <v>140.79695949674431</v>
      </c>
      <c r="I113" s="1" t="str">
        <f t="shared" si="28"/>
        <v>,圣系魔物骨头,奇特树的茎,腐败的毛皮,腐败爪</v>
      </c>
      <c r="J113" s="1">
        <f t="shared" si="29"/>
        <v>1408</v>
      </c>
      <c r="K113" s="1">
        <f t="shared" si="17"/>
        <v>2250</v>
      </c>
      <c r="L113" s="1" t="str">
        <f t="shared" si="30"/>
        <v>圣系魔物骨头</v>
      </c>
      <c r="M113" s="1">
        <f t="shared" si="18"/>
        <v>2</v>
      </c>
      <c r="N113" s="1">
        <f t="shared" si="19"/>
        <v>50084</v>
      </c>
      <c r="O113" s="1" t="str">
        <f t="shared" si="31"/>
        <v>奇特树的茎</v>
      </c>
      <c r="P113" s="1">
        <f t="shared" si="20"/>
        <v>8</v>
      </c>
      <c r="Q113" s="1">
        <f t="shared" si="21"/>
        <v>50065</v>
      </c>
      <c r="R113" s="1" t="str">
        <f t="shared" si="32"/>
        <v>腐败的毛皮</v>
      </c>
      <c r="S113" s="1">
        <f t="shared" si="22"/>
        <v>32</v>
      </c>
      <c r="T113" s="1">
        <f t="shared" si="23"/>
        <v>50119</v>
      </c>
      <c r="U113" s="1" t="str">
        <f t="shared" si="33"/>
        <v/>
      </c>
      <c r="V113" s="1" t="str">
        <f t="shared" si="24"/>
        <v/>
      </c>
      <c r="W113" s="1" t="str">
        <f t="shared" si="25"/>
        <v/>
      </c>
    </row>
    <row r="114" spans="1:23" x14ac:dyDescent="0.2">
      <c r="A114" s="141">
        <f>[4]挂饰3!$A115</f>
        <v>20113</v>
      </c>
      <c r="B114" s="141" t="str">
        <f>[4]挂饰3!$D115</f>
        <v>坚硬的青铜项链</v>
      </c>
      <c r="C114" s="141">
        <f>[4]挂饰3!$E115</f>
        <v>1</v>
      </c>
      <c r="D114" s="141" t="str">
        <f>[4]挂饰3!$F115</f>
        <v>b</v>
      </c>
      <c r="E114" s="141">
        <f t="shared" si="26"/>
        <v>2</v>
      </c>
      <c r="F114" s="141">
        <f t="shared" si="27"/>
        <v>2</v>
      </c>
      <c r="G114" s="141" t="str">
        <f>[4]挂饰3!$M115</f>
        <v>神圣</v>
      </c>
      <c r="H114" s="141">
        <f>([4]挂饰3!$AO115*((E114)^2))/10</f>
        <v>8.4</v>
      </c>
      <c r="I114" s="1" t="str">
        <f t="shared" si="28"/>
        <v>,白魔法石,腐败牙</v>
      </c>
      <c r="J114" s="1">
        <f t="shared" si="29"/>
        <v>84</v>
      </c>
      <c r="K114" s="1">
        <f t="shared" si="17"/>
        <v>270</v>
      </c>
      <c r="L114" s="1" t="str">
        <f t="shared" si="30"/>
        <v>白魔法石</v>
      </c>
      <c r="M114" s="1">
        <f t="shared" si="18"/>
        <v>1</v>
      </c>
      <c r="N114" s="1">
        <f t="shared" si="19"/>
        <v>50023</v>
      </c>
      <c r="O114" s="1" t="str">
        <f t="shared" si="31"/>
        <v>腐败牙</v>
      </c>
      <c r="P114" s="1">
        <f t="shared" si="20"/>
        <v>3</v>
      </c>
      <c r="Q114" s="1">
        <f t="shared" si="21"/>
        <v>50157</v>
      </c>
      <c r="R114" s="1" t="str">
        <f t="shared" si="32"/>
        <v/>
      </c>
      <c r="S114" s="1" t="str">
        <f t="shared" si="22"/>
        <v/>
      </c>
      <c r="T114" s="1" t="str">
        <f t="shared" si="23"/>
        <v/>
      </c>
      <c r="U114" s="1" t="str">
        <f t="shared" si="33"/>
        <v/>
      </c>
      <c r="V114" s="1" t="str">
        <f t="shared" si="24"/>
        <v/>
      </c>
      <c r="W114" s="1" t="str">
        <f t="shared" si="25"/>
        <v/>
      </c>
    </row>
    <row r="115" spans="1:23" x14ac:dyDescent="0.2">
      <c r="A115" s="141">
        <f>[4]挂饰3!$A116</f>
        <v>20114</v>
      </c>
      <c r="B115" s="141" t="str">
        <f>[4]挂饰3!$D116</f>
        <v>凌厉的言语项链</v>
      </c>
      <c r="C115" s="141">
        <f>[4]挂饰3!$E116</f>
        <v>3</v>
      </c>
      <c r="D115" s="141" t="str">
        <f>[4]挂饰3!$F116</f>
        <v>b</v>
      </c>
      <c r="E115" s="141">
        <f t="shared" si="26"/>
        <v>2</v>
      </c>
      <c r="F115" s="141">
        <f t="shared" si="27"/>
        <v>2</v>
      </c>
      <c r="G115" s="141" t="str">
        <f>[4]挂饰3!$M116</f>
        <v>神圣</v>
      </c>
      <c r="H115" s="141">
        <f>([4]挂饰3!$AO116*((E115)^2))/10</f>
        <v>11.461538461538462</v>
      </c>
      <c r="I115" s="1" t="str">
        <f t="shared" si="28"/>
        <v>,圣系魔物血液,矿石</v>
      </c>
      <c r="J115" s="1">
        <f t="shared" si="29"/>
        <v>115</v>
      </c>
      <c r="K115" s="1">
        <f t="shared" si="17"/>
        <v>270</v>
      </c>
      <c r="L115" s="1" t="str">
        <f t="shared" si="30"/>
        <v>圣系魔物血液</v>
      </c>
      <c r="M115" s="1">
        <f t="shared" si="18"/>
        <v>1</v>
      </c>
      <c r="N115" s="1">
        <f t="shared" si="19"/>
        <v>50101</v>
      </c>
      <c r="O115" s="1" t="str">
        <f t="shared" si="31"/>
        <v>矿石</v>
      </c>
      <c r="P115" s="1">
        <f t="shared" si="20"/>
        <v>4</v>
      </c>
      <c r="Q115" s="1">
        <f t="shared" si="21"/>
        <v>50015</v>
      </c>
      <c r="R115" s="1" t="str">
        <f t="shared" si="32"/>
        <v/>
      </c>
      <c r="S115" s="1" t="str">
        <f t="shared" si="22"/>
        <v/>
      </c>
      <c r="T115" s="1" t="str">
        <f t="shared" si="23"/>
        <v/>
      </c>
      <c r="U115" s="1" t="str">
        <f t="shared" si="33"/>
        <v/>
      </c>
      <c r="V115" s="1" t="str">
        <f t="shared" si="24"/>
        <v/>
      </c>
      <c r="W115" s="1" t="str">
        <f t="shared" si="25"/>
        <v/>
      </c>
    </row>
    <row r="116" spans="1:23" x14ac:dyDescent="0.2">
      <c r="A116" s="141">
        <f>[4]挂饰3!$A117</f>
        <v>20115</v>
      </c>
      <c r="B116" s="141" t="str">
        <f>[4]挂饰3!$D117</f>
        <v>凌厉的魔王护腕</v>
      </c>
      <c r="C116" s="141">
        <f>[4]挂饰3!$E117</f>
        <v>5</v>
      </c>
      <c r="D116" s="141" t="str">
        <f>[4]挂饰3!$F117</f>
        <v>b</v>
      </c>
      <c r="E116" s="141">
        <f t="shared" si="26"/>
        <v>2</v>
      </c>
      <c r="F116" s="141">
        <f t="shared" si="27"/>
        <v>2</v>
      </c>
      <c r="G116" s="141" t="str">
        <f>[4]挂饰3!$M117</f>
        <v>神圣</v>
      </c>
      <c r="H116" s="141">
        <f>([4]挂饰3!$AO117*((E116)^2))/10</f>
        <v>17.823529411764707</v>
      </c>
      <c r="I116" s="1" t="str">
        <f t="shared" si="28"/>
        <v>,白魔法石,粉铜矿</v>
      </c>
      <c r="J116" s="1">
        <f t="shared" si="29"/>
        <v>178</v>
      </c>
      <c r="K116" s="1">
        <f t="shared" si="17"/>
        <v>270</v>
      </c>
      <c r="L116" s="1" t="str">
        <f t="shared" si="30"/>
        <v>白魔法石</v>
      </c>
      <c r="M116" s="1">
        <f t="shared" si="18"/>
        <v>1</v>
      </c>
      <c r="N116" s="1">
        <f t="shared" si="19"/>
        <v>50023</v>
      </c>
      <c r="O116" s="1" t="str">
        <f t="shared" si="31"/>
        <v>粉铜矿</v>
      </c>
      <c r="P116" s="1">
        <f t="shared" si="20"/>
        <v>6</v>
      </c>
      <c r="Q116" s="1">
        <f t="shared" si="21"/>
        <v>50035</v>
      </c>
      <c r="R116" s="1" t="str">
        <f t="shared" si="32"/>
        <v/>
      </c>
      <c r="S116" s="1" t="str">
        <f t="shared" si="22"/>
        <v/>
      </c>
      <c r="T116" s="1" t="str">
        <f t="shared" si="23"/>
        <v/>
      </c>
      <c r="U116" s="1" t="str">
        <f t="shared" si="33"/>
        <v/>
      </c>
      <c r="V116" s="1" t="str">
        <f t="shared" si="24"/>
        <v/>
      </c>
      <c r="W116" s="1" t="str">
        <f t="shared" si="25"/>
        <v/>
      </c>
    </row>
    <row r="117" spans="1:23" x14ac:dyDescent="0.2">
      <c r="A117" s="141">
        <f>[4]挂饰3!$A118</f>
        <v>20116</v>
      </c>
      <c r="B117" s="141" t="str">
        <f>[4]挂饰3!$D118</f>
        <v>凌厉的颓废戒指</v>
      </c>
      <c r="C117" s="141">
        <f>[4]挂饰3!$E118</f>
        <v>7</v>
      </c>
      <c r="D117" s="141" t="str">
        <f>[4]挂饰3!$F118</f>
        <v>b</v>
      </c>
      <c r="E117" s="141">
        <f t="shared" si="26"/>
        <v>2</v>
      </c>
      <c r="F117" s="141">
        <f t="shared" si="27"/>
        <v>2</v>
      </c>
      <c r="G117" s="141" t="str">
        <f>[4]挂饰3!$M118</f>
        <v>神圣</v>
      </c>
      <c r="H117" s="141">
        <f>([4]挂饰3!$AO118*((E117)^2))/10</f>
        <v>23.4</v>
      </c>
      <c r="I117" s="1" t="str">
        <f t="shared" si="28"/>
        <v>,圣系魔物血液,粉铜矿</v>
      </c>
      <c r="J117" s="1">
        <f t="shared" si="29"/>
        <v>234</v>
      </c>
      <c r="K117" s="1">
        <f t="shared" si="17"/>
        <v>270</v>
      </c>
      <c r="L117" s="1" t="str">
        <f t="shared" si="30"/>
        <v>圣系魔物血液</v>
      </c>
      <c r="M117" s="1">
        <f t="shared" si="18"/>
        <v>1</v>
      </c>
      <c r="N117" s="1">
        <f t="shared" si="19"/>
        <v>50101</v>
      </c>
      <c r="O117" s="1" t="str">
        <f t="shared" si="31"/>
        <v>粉铜矿</v>
      </c>
      <c r="P117" s="1">
        <f t="shared" si="20"/>
        <v>8</v>
      </c>
      <c r="Q117" s="1">
        <f t="shared" si="21"/>
        <v>50035</v>
      </c>
      <c r="R117" s="1" t="str">
        <f t="shared" si="32"/>
        <v/>
      </c>
      <c r="S117" s="1" t="str">
        <f t="shared" si="22"/>
        <v/>
      </c>
      <c r="T117" s="1" t="str">
        <f t="shared" si="23"/>
        <v/>
      </c>
      <c r="U117" s="1" t="str">
        <f t="shared" si="33"/>
        <v/>
      </c>
      <c r="V117" s="1" t="str">
        <f t="shared" si="24"/>
        <v/>
      </c>
      <c r="W117" s="1" t="str">
        <f t="shared" si="25"/>
        <v/>
      </c>
    </row>
    <row r="118" spans="1:23" x14ac:dyDescent="0.2">
      <c r="A118" s="141">
        <f>[4]挂饰3!$A119</f>
        <v>20117</v>
      </c>
      <c r="B118" s="141" t="str">
        <f>[4]挂饰3!$D119</f>
        <v>发亮的言语项链</v>
      </c>
      <c r="C118" s="141">
        <f>[4]挂饰3!$E119</f>
        <v>9</v>
      </c>
      <c r="D118" s="141" t="str">
        <f>[4]挂饰3!$F119</f>
        <v>b</v>
      </c>
      <c r="E118" s="141">
        <f t="shared" si="26"/>
        <v>2</v>
      </c>
      <c r="F118" s="141">
        <f t="shared" si="27"/>
        <v>2</v>
      </c>
      <c r="G118" s="141" t="str">
        <f>[4]挂饰3!$M119</f>
        <v>神圣</v>
      </c>
      <c r="H118" s="141">
        <f>([4]挂饰3!$AO119*((E118)^2))/10</f>
        <v>29.545454545454543</v>
      </c>
      <c r="I118" s="1" t="str">
        <f t="shared" si="28"/>
        <v>,圣系魔物血液,腐败的毛皮</v>
      </c>
      <c r="J118" s="1">
        <f t="shared" si="29"/>
        <v>295</v>
      </c>
      <c r="K118" s="1">
        <f t="shared" si="17"/>
        <v>540</v>
      </c>
      <c r="L118" s="1" t="str">
        <f t="shared" si="30"/>
        <v>圣系魔物血液</v>
      </c>
      <c r="M118" s="1">
        <f t="shared" si="18"/>
        <v>2</v>
      </c>
      <c r="N118" s="1">
        <f t="shared" si="19"/>
        <v>50101</v>
      </c>
      <c r="O118" s="1" t="str">
        <f t="shared" si="31"/>
        <v>腐败的毛皮</v>
      </c>
      <c r="P118" s="1">
        <f t="shared" si="20"/>
        <v>10</v>
      </c>
      <c r="Q118" s="1">
        <f t="shared" si="21"/>
        <v>50119</v>
      </c>
      <c r="R118" s="1" t="str">
        <f t="shared" si="32"/>
        <v/>
      </c>
      <c r="S118" s="1" t="str">
        <f t="shared" si="22"/>
        <v/>
      </c>
      <c r="T118" s="1" t="str">
        <f t="shared" si="23"/>
        <v/>
      </c>
      <c r="U118" s="1" t="str">
        <f t="shared" si="33"/>
        <v/>
      </c>
      <c r="V118" s="1" t="str">
        <f t="shared" si="24"/>
        <v/>
      </c>
      <c r="W118" s="1" t="str">
        <f t="shared" si="25"/>
        <v/>
      </c>
    </row>
    <row r="119" spans="1:23" x14ac:dyDescent="0.2">
      <c r="A119" s="141">
        <f>[4]挂饰3!$A120</f>
        <v>20118</v>
      </c>
      <c r="B119" s="141" t="str">
        <f>[4]挂饰3!$D120</f>
        <v>优质的水晶护腕</v>
      </c>
      <c r="C119" s="141">
        <f>[4]挂饰3!$E120</f>
        <v>11</v>
      </c>
      <c r="D119" s="141" t="str">
        <f>[4]挂饰3!$F120</f>
        <v>b</v>
      </c>
      <c r="E119" s="141">
        <f t="shared" si="26"/>
        <v>2</v>
      </c>
      <c r="F119" s="141">
        <f t="shared" si="27"/>
        <v>2</v>
      </c>
      <c r="G119" s="141" t="str">
        <f>[4]挂饰3!$M120</f>
        <v>神圣</v>
      </c>
      <c r="H119" s="141">
        <f>([4]挂饰3!$AO120*((E119)^2))/10</f>
        <v>90</v>
      </c>
      <c r="I119" s="1" t="str">
        <f t="shared" si="28"/>
        <v>,白魔法石,新鲜的泥巴</v>
      </c>
      <c r="J119" s="1">
        <f t="shared" si="29"/>
        <v>900</v>
      </c>
      <c r="K119" s="1">
        <f t="shared" si="17"/>
        <v>1080</v>
      </c>
      <c r="L119" s="1" t="str">
        <f t="shared" si="30"/>
        <v>白魔法石</v>
      </c>
      <c r="M119" s="1">
        <f t="shared" si="18"/>
        <v>4</v>
      </c>
      <c r="N119" s="1">
        <f t="shared" si="19"/>
        <v>50023</v>
      </c>
      <c r="O119" s="1" t="str">
        <f t="shared" si="31"/>
        <v>新鲜的泥巴</v>
      </c>
      <c r="P119" s="1">
        <f t="shared" si="20"/>
        <v>30</v>
      </c>
      <c r="Q119" s="1">
        <f t="shared" si="21"/>
        <v>50013</v>
      </c>
      <c r="R119" s="1" t="str">
        <f t="shared" si="32"/>
        <v/>
      </c>
      <c r="S119" s="1" t="str">
        <f t="shared" si="22"/>
        <v/>
      </c>
      <c r="T119" s="1" t="str">
        <f t="shared" si="23"/>
        <v/>
      </c>
      <c r="U119" s="1" t="str">
        <f t="shared" si="33"/>
        <v/>
      </c>
      <c r="V119" s="1" t="str">
        <f t="shared" si="24"/>
        <v/>
      </c>
      <c r="W119" s="1" t="str">
        <f t="shared" si="25"/>
        <v/>
      </c>
    </row>
    <row r="120" spans="1:23" x14ac:dyDescent="0.2">
      <c r="A120" s="141">
        <f>[4]挂饰3!$A121</f>
        <v>20119</v>
      </c>
      <c r="B120" s="141" t="str">
        <f>[4]挂饰3!$D121</f>
        <v>发亮的塞尔塔项链</v>
      </c>
      <c r="C120" s="141">
        <f>[4]挂饰3!$E121</f>
        <v>13</v>
      </c>
      <c r="D120" s="141" t="str">
        <f>[4]挂饰3!$F121</f>
        <v>b</v>
      </c>
      <c r="E120" s="141">
        <f t="shared" si="26"/>
        <v>2</v>
      </c>
      <c r="F120" s="141">
        <f t="shared" si="27"/>
        <v>2</v>
      </c>
      <c r="G120" s="141" t="str">
        <f>[4]挂饰3!$M121</f>
        <v>神圣</v>
      </c>
      <c r="H120" s="141">
        <f>([4]挂饰3!$AO121*((E120)^2))/10</f>
        <v>105</v>
      </c>
      <c r="I120" s="1" t="str">
        <f t="shared" si="28"/>
        <v>,圣系魔物血液,腐败牙</v>
      </c>
      <c r="J120" s="1">
        <f t="shared" si="29"/>
        <v>1050</v>
      </c>
      <c r="K120" s="1">
        <f t="shared" si="17"/>
        <v>1080</v>
      </c>
      <c r="L120" s="1" t="str">
        <f t="shared" si="30"/>
        <v>圣系魔物血液</v>
      </c>
      <c r="M120" s="1">
        <f t="shared" si="18"/>
        <v>4</v>
      </c>
      <c r="N120" s="1">
        <f t="shared" si="19"/>
        <v>50101</v>
      </c>
      <c r="O120" s="1" t="str">
        <f t="shared" si="31"/>
        <v>腐败牙</v>
      </c>
      <c r="P120" s="1">
        <f t="shared" si="20"/>
        <v>35</v>
      </c>
      <c r="Q120" s="1">
        <f t="shared" si="21"/>
        <v>50157</v>
      </c>
      <c r="R120" s="1" t="str">
        <f t="shared" si="32"/>
        <v/>
      </c>
      <c r="S120" s="1" t="str">
        <f t="shared" si="22"/>
        <v/>
      </c>
      <c r="T120" s="1" t="str">
        <f t="shared" si="23"/>
        <v/>
      </c>
      <c r="U120" s="1" t="str">
        <f t="shared" si="33"/>
        <v/>
      </c>
      <c r="V120" s="1" t="str">
        <f t="shared" si="24"/>
        <v/>
      </c>
      <c r="W120" s="1" t="str">
        <f t="shared" si="25"/>
        <v/>
      </c>
    </row>
    <row r="121" spans="1:23" x14ac:dyDescent="0.2">
      <c r="A121" s="141">
        <f>[4]挂饰3!$A122</f>
        <v>20120</v>
      </c>
      <c r="B121" s="141" t="str">
        <f>[4]挂饰3!$D122</f>
        <v>发亮的青铜护腕</v>
      </c>
      <c r="C121" s="141">
        <f>[4]挂饰3!$E122</f>
        <v>15</v>
      </c>
      <c r="D121" s="141" t="str">
        <f>[4]挂饰3!$F122</f>
        <v>b</v>
      </c>
      <c r="E121" s="141">
        <f t="shared" si="26"/>
        <v>2</v>
      </c>
      <c r="F121" s="141">
        <f t="shared" si="27"/>
        <v>2</v>
      </c>
      <c r="G121" s="141" t="str">
        <f>[4]挂饰3!$M122</f>
        <v>神圣</v>
      </c>
      <c r="H121" s="141">
        <f>([4]挂饰3!$AO122*((E121)^2))/10</f>
        <v>120.6</v>
      </c>
      <c r="I121" s="1" t="str">
        <f t="shared" si="28"/>
        <v>,圣系魔物血液,树枝</v>
      </c>
      <c r="J121" s="1">
        <f t="shared" si="29"/>
        <v>1206</v>
      </c>
      <c r="K121" s="1">
        <f t="shared" si="17"/>
        <v>1350</v>
      </c>
      <c r="L121" s="1" t="str">
        <f t="shared" si="30"/>
        <v>圣系魔物血液</v>
      </c>
      <c r="M121" s="1">
        <f t="shared" si="18"/>
        <v>5</v>
      </c>
      <c r="N121" s="1">
        <f t="shared" si="19"/>
        <v>50101</v>
      </c>
      <c r="O121" s="1" t="str">
        <f t="shared" si="31"/>
        <v>树枝</v>
      </c>
      <c r="P121" s="1">
        <f t="shared" si="20"/>
        <v>41</v>
      </c>
      <c r="Q121" s="1">
        <f t="shared" si="21"/>
        <v>50045</v>
      </c>
      <c r="R121" s="1" t="str">
        <f t="shared" si="32"/>
        <v/>
      </c>
      <c r="S121" s="1" t="str">
        <f t="shared" si="22"/>
        <v/>
      </c>
      <c r="T121" s="1" t="str">
        <f t="shared" si="23"/>
        <v/>
      </c>
      <c r="U121" s="1" t="str">
        <f t="shared" si="33"/>
        <v/>
      </c>
      <c r="V121" s="1" t="str">
        <f t="shared" si="24"/>
        <v/>
      </c>
      <c r="W121" s="1" t="str">
        <f t="shared" si="25"/>
        <v/>
      </c>
    </row>
    <row r="122" spans="1:23" x14ac:dyDescent="0.2">
      <c r="A122" s="141">
        <f>[4]挂饰3!$A123</f>
        <v>20121</v>
      </c>
      <c r="B122" s="141" t="str">
        <f>[4]挂饰3!$D123</f>
        <v>一般的忏悔项链</v>
      </c>
      <c r="C122" s="141">
        <f>[4]挂饰3!$E123</f>
        <v>1</v>
      </c>
      <c r="D122" s="141" t="str">
        <f>[4]挂饰3!$F123</f>
        <v>c</v>
      </c>
      <c r="E122" s="141">
        <f t="shared" si="26"/>
        <v>1</v>
      </c>
      <c r="F122" s="141">
        <f t="shared" si="27"/>
        <v>1</v>
      </c>
      <c r="G122" s="141" t="str">
        <f>[4]挂饰3!$M123</f>
        <v/>
      </c>
      <c r="H122" s="141">
        <f>([4]挂饰3!$AO123*((E122)^2))/10</f>
        <v>3</v>
      </c>
      <c r="I122" s="1" t="str">
        <f t="shared" si="28"/>
        <v>,粉铜矿</v>
      </c>
      <c r="J122" s="1">
        <f t="shared" si="29"/>
        <v>30</v>
      </c>
      <c r="K122" s="1">
        <f t="shared" si="17"/>
        <v>30</v>
      </c>
      <c r="L122" s="1" t="str">
        <f t="shared" si="30"/>
        <v>粉铜矿</v>
      </c>
      <c r="M122" s="1">
        <f t="shared" si="18"/>
        <v>2</v>
      </c>
      <c r="N122" s="1">
        <f t="shared" si="19"/>
        <v>50035</v>
      </c>
      <c r="O122" s="1" t="str">
        <f t="shared" si="31"/>
        <v/>
      </c>
      <c r="P122" s="1" t="str">
        <f t="shared" si="20"/>
        <v/>
      </c>
      <c r="Q122" s="1" t="str">
        <f t="shared" si="21"/>
        <v/>
      </c>
      <c r="R122" s="1" t="str">
        <f t="shared" si="32"/>
        <v/>
      </c>
      <c r="S122" s="1" t="str">
        <f t="shared" si="22"/>
        <v/>
      </c>
      <c r="T122" s="1" t="str">
        <f t="shared" si="23"/>
        <v/>
      </c>
      <c r="U122" s="1" t="str">
        <f t="shared" si="33"/>
        <v/>
      </c>
      <c r="V122" s="1" t="str">
        <f t="shared" si="24"/>
        <v/>
      </c>
      <c r="W122" s="1" t="str">
        <f t="shared" si="25"/>
        <v/>
      </c>
    </row>
    <row r="123" spans="1:23" x14ac:dyDescent="0.2">
      <c r="A123" s="141">
        <f>[4]挂饰3!$A124</f>
        <v>20122</v>
      </c>
      <c r="B123" s="141" t="str">
        <f>[4]挂饰3!$D124</f>
        <v>破旧的精钢项链</v>
      </c>
      <c r="C123" s="141">
        <f>[4]挂饰3!$E124</f>
        <v>3</v>
      </c>
      <c r="D123" s="141" t="str">
        <f>[4]挂饰3!$F124</f>
        <v>c</v>
      </c>
      <c r="E123" s="141">
        <f t="shared" si="26"/>
        <v>1</v>
      </c>
      <c r="F123" s="141">
        <f t="shared" si="27"/>
        <v>1</v>
      </c>
      <c r="G123" s="141" t="str">
        <f>[4]挂饰3!$M124</f>
        <v/>
      </c>
      <c r="H123" s="141">
        <f>([4]挂饰3!$AO124*((E123)^2))/10</f>
        <v>10.050000000000001</v>
      </c>
      <c r="I123" s="1" t="str">
        <f t="shared" si="28"/>
        <v>,女战士的秘药</v>
      </c>
      <c r="J123" s="1">
        <f t="shared" si="29"/>
        <v>101</v>
      </c>
      <c r="K123" s="1">
        <f t="shared" si="17"/>
        <v>105</v>
      </c>
      <c r="L123" s="1" t="str">
        <f t="shared" si="30"/>
        <v>女战士的秘药</v>
      </c>
      <c r="M123" s="1">
        <f t="shared" si="18"/>
        <v>7</v>
      </c>
      <c r="N123" s="1">
        <f t="shared" si="19"/>
        <v>50168</v>
      </c>
      <c r="O123" s="1" t="str">
        <f t="shared" si="31"/>
        <v/>
      </c>
      <c r="P123" s="1" t="str">
        <f t="shared" si="20"/>
        <v/>
      </c>
      <c r="Q123" s="1" t="str">
        <f t="shared" si="21"/>
        <v/>
      </c>
      <c r="R123" s="1" t="str">
        <f t="shared" si="32"/>
        <v/>
      </c>
      <c r="S123" s="1" t="str">
        <f t="shared" si="22"/>
        <v/>
      </c>
      <c r="T123" s="1" t="str">
        <f t="shared" si="23"/>
        <v/>
      </c>
      <c r="U123" s="1" t="str">
        <f t="shared" si="33"/>
        <v/>
      </c>
      <c r="V123" s="1" t="str">
        <f t="shared" si="24"/>
        <v/>
      </c>
      <c r="W123" s="1" t="str">
        <f t="shared" si="25"/>
        <v/>
      </c>
    </row>
    <row r="124" spans="1:23" x14ac:dyDescent="0.2">
      <c r="A124" s="141">
        <f>[4]挂饰3!$A125</f>
        <v>20123</v>
      </c>
      <c r="B124" s="141" t="str">
        <f>[4]挂饰3!$D125</f>
        <v>一般的智慧项链</v>
      </c>
      <c r="C124" s="141">
        <f>[4]挂饰3!$E125</f>
        <v>5</v>
      </c>
      <c r="D124" s="141" t="str">
        <f>[4]挂饰3!$F125</f>
        <v>c</v>
      </c>
      <c r="E124" s="141">
        <f t="shared" si="26"/>
        <v>1</v>
      </c>
      <c r="F124" s="141">
        <f t="shared" si="27"/>
        <v>1</v>
      </c>
      <c r="G124" s="141" t="str">
        <f>[4]挂饰3!$M125</f>
        <v/>
      </c>
      <c r="H124" s="141">
        <f>([4]挂饰3!$AO125*((E124)^2))/10</f>
        <v>5.85</v>
      </c>
      <c r="I124" s="1" t="str">
        <f t="shared" si="28"/>
        <v>,女战士的秘药</v>
      </c>
      <c r="J124" s="1">
        <f t="shared" si="29"/>
        <v>59</v>
      </c>
      <c r="K124" s="1">
        <f t="shared" si="17"/>
        <v>60</v>
      </c>
      <c r="L124" s="1" t="str">
        <f t="shared" si="30"/>
        <v>女战士的秘药</v>
      </c>
      <c r="M124" s="1">
        <f t="shared" si="18"/>
        <v>4</v>
      </c>
      <c r="N124" s="1">
        <f t="shared" si="19"/>
        <v>50168</v>
      </c>
      <c r="O124" s="1" t="str">
        <f t="shared" si="31"/>
        <v/>
      </c>
      <c r="P124" s="1" t="str">
        <f t="shared" si="20"/>
        <v/>
      </c>
      <c r="Q124" s="1" t="str">
        <f t="shared" si="21"/>
        <v/>
      </c>
      <c r="R124" s="1" t="str">
        <f t="shared" si="32"/>
        <v/>
      </c>
      <c r="S124" s="1" t="str">
        <f t="shared" si="22"/>
        <v/>
      </c>
      <c r="T124" s="1" t="str">
        <f t="shared" si="23"/>
        <v/>
      </c>
      <c r="U124" s="1" t="str">
        <f t="shared" si="33"/>
        <v/>
      </c>
      <c r="V124" s="1" t="str">
        <f t="shared" si="24"/>
        <v/>
      </c>
      <c r="W124" s="1" t="str">
        <f t="shared" si="25"/>
        <v/>
      </c>
    </row>
    <row r="125" spans="1:23" x14ac:dyDescent="0.2">
      <c r="A125" s="141">
        <f>[4]挂饰3!$A126</f>
        <v>20124</v>
      </c>
      <c r="B125" s="141" t="str">
        <f>[4]挂饰3!$D126</f>
        <v>普通的玄铁戒指</v>
      </c>
      <c r="C125" s="141">
        <f>[4]挂饰3!$E126</f>
        <v>7</v>
      </c>
      <c r="D125" s="141" t="str">
        <f>[4]挂饰3!$F126</f>
        <v>c</v>
      </c>
      <c r="E125" s="141">
        <f t="shared" si="26"/>
        <v>1</v>
      </c>
      <c r="F125" s="141">
        <f t="shared" si="27"/>
        <v>1</v>
      </c>
      <c r="G125" s="141" t="str">
        <f>[4]挂饰3!$M126</f>
        <v/>
      </c>
      <c r="H125" s="141">
        <f>([4]挂饰3!$AO126*((E125)^2))/10</f>
        <v>22.35</v>
      </c>
      <c r="I125" s="1" t="str">
        <f t="shared" si="28"/>
        <v>,腐败牙</v>
      </c>
      <c r="J125" s="1">
        <f t="shared" si="29"/>
        <v>224</v>
      </c>
      <c r="K125" s="1">
        <f t="shared" si="17"/>
        <v>225</v>
      </c>
      <c r="L125" s="1" t="str">
        <f t="shared" si="30"/>
        <v>腐败牙</v>
      </c>
      <c r="M125" s="1">
        <f t="shared" si="18"/>
        <v>15</v>
      </c>
      <c r="N125" s="1">
        <f t="shared" si="19"/>
        <v>50157</v>
      </c>
      <c r="O125" s="1" t="str">
        <f t="shared" si="31"/>
        <v/>
      </c>
      <c r="P125" s="1" t="str">
        <f t="shared" si="20"/>
        <v/>
      </c>
      <c r="Q125" s="1" t="str">
        <f t="shared" si="21"/>
        <v/>
      </c>
      <c r="R125" s="1" t="str">
        <f t="shared" si="32"/>
        <v/>
      </c>
      <c r="S125" s="1" t="str">
        <f t="shared" si="22"/>
        <v/>
      </c>
      <c r="T125" s="1" t="str">
        <f t="shared" si="23"/>
        <v/>
      </c>
      <c r="U125" s="1" t="str">
        <f t="shared" si="33"/>
        <v/>
      </c>
      <c r="V125" s="1" t="str">
        <f t="shared" si="24"/>
        <v/>
      </c>
      <c r="W125" s="1" t="str">
        <f t="shared" si="25"/>
        <v/>
      </c>
    </row>
    <row r="126" spans="1:23" x14ac:dyDescent="0.2">
      <c r="A126" s="141">
        <f>[4]挂饰3!$A127</f>
        <v>20125</v>
      </c>
      <c r="B126" s="141" t="str">
        <f>[4]挂饰3!$D127</f>
        <v>破旧的魔王戒指</v>
      </c>
      <c r="C126" s="141">
        <f>[4]挂饰3!$E127</f>
        <v>9</v>
      </c>
      <c r="D126" s="141" t="str">
        <f>[4]挂饰3!$F127</f>
        <v>c</v>
      </c>
      <c r="E126" s="141">
        <f t="shared" si="26"/>
        <v>1</v>
      </c>
      <c r="F126" s="141">
        <f t="shared" si="27"/>
        <v>1</v>
      </c>
      <c r="G126" s="141" t="str">
        <f>[4]挂饰3!$M127</f>
        <v/>
      </c>
      <c r="H126" s="141">
        <f>([4]挂饰3!$AO127*((E126)^2))/10</f>
        <v>28.05</v>
      </c>
      <c r="I126" s="1" t="str">
        <f t="shared" si="28"/>
        <v>,矿石</v>
      </c>
      <c r="J126" s="1">
        <f t="shared" si="29"/>
        <v>281</v>
      </c>
      <c r="K126" s="1">
        <f t="shared" si="17"/>
        <v>285</v>
      </c>
      <c r="L126" s="1" t="str">
        <f t="shared" si="30"/>
        <v>矿石</v>
      </c>
      <c r="M126" s="1">
        <f t="shared" si="18"/>
        <v>19</v>
      </c>
      <c r="N126" s="1">
        <f t="shared" si="19"/>
        <v>50015</v>
      </c>
      <c r="O126" s="1" t="str">
        <f t="shared" si="31"/>
        <v/>
      </c>
      <c r="P126" s="1" t="str">
        <f t="shared" si="20"/>
        <v/>
      </c>
      <c r="Q126" s="1" t="str">
        <f t="shared" si="21"/>
        <v/>
      </c>
      <c r="R126" s="1" t="str">
        <f t="shared" si="32"/>
        <v/>
      </c>
      <c r="S126" s="1" t="str">
        <f t="shared" si="22"/>
        <v/>
      </c>
      <c r="T126" s="1" t="str">
        <f t="shared" si="23"/>
        <v/>
      </c>
      <c r="U126" s="1" t="str">
        <f t="shared" si="33"/>
        <v/>
      </c>
      <c r="V126" s="1" t="str">
        <f t="shared" si="24"/>
        <v/>
      </c>
      <c r="W126" s="1" t="str">
        <f t="shared" si="25"/>
        <v/>
      </c>
    </row>
    <row r="127" spans="1:23" x14ac:dyDescent="0.2">
      <c r="A127" s="141">
        <f>[4]挂饰3!$A128</f>
        <v>20126</v>
      </c>
      <c r="B127" s="141" t="str">
        <f>[4]挂饰3!$D128</f>
        <v>破旧的颓废戒指</v>
      </c>
      <c r="C127" s="141">
        <f>[4]挂饰3!$E128</f>
        <v>11</v>
      </c>
      <c r="D127" s="141" t="str">
        <f>[4]挂饰3!$F128</f>
        <v>c</v>
      </c>
      <c r="E127" s="141">
        <f t="shared" si="26"/>
        <v>1</v>
      </c>
      <c r="F127" s="141">
        <f t="shared" si="27"/>
        <v>1</v>
      </c>
      <c r="G127" s="141" t="str">
        <f>[4]挂饰3!$M128</f>
        <v/>
      </c>
      <c r="H127" s="141">
        <f>([4]挂饰3!$AO128*((E127)^2))/10</f>
        <v>30.3</v>
      </c>
      <c r="I127" s="1" t="str">
        <f t="shared" si="28"/>
        <v>,腐败的毛皮</v>
      </c>
      <c r="J127" s="1">
        <f t="shared" si="29"/>
        <v>303</v>
      </c>
      <c r="K127" s="1">
        <f t="shared" si="17"/>
        <v>315</v>
      </c>
      <c r="L127" s="1" t="str">
        <f t="shared" si="30"/>
        <v>腐败的毛皮</v>
      </c>
      <c r="M127" s="1">
        <f t="shared" si="18"/>
        <v>21</v>
      </c>
      <c r="N127" s="1">
        <f t="shared" si="19"/>
        <v>50119</v>
      </c>
      <c r="O127" s="1" t="str">
        <f t="shared" si="31"/>
        <v/>
      </c>
      <c r="P127" s="1" t="str">
        <f t="shared" si="20"/>
        <v/>
      </c>
      <c r="Q127" s="1" t="str">
        <f t="shared" si="21"/>
        <v/>
      </c>
      <c r="R127" s="1" t="str">
        <f t="shared" si="32"/>
        <v/>
      </c>
      <c r="S127" s="1" t="str">
        <f t="shared" si="22"/>
        <v/>
      </c>
      <c r="T127" s="1" t="str">
        <f t="shared" si="23"/>
        <v/>
      </c>
      <c r="U127" s="1" t="str">
        <f t="shared" si="33"/>
        <v/>
      </c>
      <c r="V127" s="1" t="str">
        <f t="shared" si="24"/>
        <v/>
      </c>
      <c r="W127" s="1" t="str">
        <f t="shared" si="25"/>
        <v/>
      </c>
    </row>
    <row r="128" spans="1:23" x14ac:dyDescent="0.2">
      <c r="A128" s="141">
        <f>[4]挂饰3!$A129</f>
        <v>20127</v>
      </c>
      <c r="B128" s="141" t="str">
        <f>[4]挂饰3!$D129</f>
        <v>普通的混乱护腕</v>
      </c>
      <c r="C128" s="141">
        <f>[4]挂饰3!$E129</f>
        <v>13</v>
      </c>
      <c r="D128" s="141" t="str">
        <f>[4]挂饰3!$F129</f>
        <v>c</v>
      </c>
      <c r="E128" s="141">
        <f t="shared" si="26"/>
        <v>1</v>
      </c>
      <c r="F128" s="141">
        <f t="shared" si="27"/>
        <v>1</v>
      </c>
      <c r="G128" s="141" t="str">
        <f>[4]挂饰3!$M129</f>
        <v/>
      </c>
      <c r="H128" s="141">
        <f>([4]挂饰3!$AO129*((E128)^2))/10</f>
        <v>35.4</v>
      </c>
      <c r="I128" s="1" t="str">
        <f t="shared" si="28"/>
        <v>,腐败爪</v>
      </c>
      <c r="J128" s="1">
        <f t="shared" si="29"/>
        <v>354</v>
      </c>
      <c r="K128" s="1">
        <f t="shared" si="17"/>
        <v>360</v>
      </c>
      <c r="L128" s="1" t="str">
        <f t="shared" si="30"/>
        <v>腐败爪</v>
      </c>
      <c r="M128" s="1">
        <f t="shared" si="18"/>
        <v>24</v>
      </c>
      <c r="N128" s="1">
        <f t="shared" si="19"/>
        <v>50145</v>
      </c>
      <c r="O128" s="1" t="str">
        <f t="shared" si="31"/>
        <v/>
      </c>
      <c r="P128" s="1" t="str">
        <f t="shared" si="20"/>
        <v/>
      </c>
      <c r="Q128" s="1" t="str">
        <f t="shared" si="21"/>
        <v/>
      </c>
      <c r="R128" s="1" t="str">
        <f t="shared" si="32"/>
        <v/>
      </c>
      <c r="S128" s="1" t="str">
        <f t="shared" si="22"/>
        <v/>
      </c>
      <c r="T128" s="1" t="str">
        <f t="shared" si="23"/>
        <v/>
      </c>
      <c r="U128" s="1" t="str">
        <f t="shared" si="33"/>
        <v/>
      </c>
      <c r="V128" s="1" t="str">
        <f t="shared" si="24"/>
        <v/>
      </c>
      <c r="W128" s="1" t="str">
        <f t="shared" si="25"/>
        <v/>
      </c>
    </row>
    <row r="129" spans="1:23" x14ac:dyDescent="0.2">
      <c r="A129" s="141">
        <f>[4]挂饰3!$A130</f>
        <v>20128</v>
      </c>
      <c r="B129" s="141" t="str">
        <f>[4]挂饰3!$D130</f>
        <v>初级的遗迹护腕</v>
      </c>
      <c r="C129" s="141">
        <f>[4]挂饰3!$E130</f>
        <v>15</v>
      </c>
      <c r="D129" s="141" t="str">
        <f>[4]挂饰3!$F130</f>
        <v>c</v>
      </c>
      <c r="E129" s="141">
        <f t="shared" si="26"/>
        <v>1</v>
      </c>
      <c r="F129" s="141">
        <f t="shared" si="27"/>
        <v>1</v>
      </c>
      <c r="G129" s="141" t="str">
        <f>[4]挂饰3!$M130</f>
        <v/>
      </c>
      <c r="H129" s="141">
        <f>([4]挂饰3!$AO130*((E129)^2))/10</f>
        <v>40.5</v>
      </c>
      <c r="I129" s="1" t="str">
        <f t="shared" si="28"/>
        <v>,腐败爪</v>
      </c>
      <c r="J129" s="1">
        <f t="shared" si="29"/>
        <v>405</v>
      </c>
      <c r="K129" s="1">
        <f t="shared" si="17"/>
        <v>405</v>
      </c>
      <c r="L129" s="1" t="str">
        <f t="shared" si="30"/>
        <v>腐败爪</v>
      </c>
      <c r="M129" s="1">
        <f t="shared" si="18"/>
        <v>27</v>
      </c>
      <c r="N129" s="1">
        <f t="shared" si="19"/>
        <v>50145</v>
      </c>
      <c r="O129" s="1" t="str">
        <f t="shared" si="31"/>
        <v/>
      </c>
      <c r="P129" s="1" t="str">
        <f t="shared" si="20"/>
        <v/>
      </c>
      <c r="Q129" s="1" t="str">
        <f t="shared" si="21"/>
        <v/>
      </c>
      <c r="R129" s="1" t="str">
        <f t="shared" si="32"/>
        <v/>
      </c>
      <c r="S129" s="1" t="str">
        <f t="shared" si="22"/>
        <v/>
      </c>
      <c r="T129" s="1" t="str">
        <f t="shared" si="23"/>
        <v/>
      </c>
      <c r="U129" s="1" t="str">
        <f t="shared" si="33"/>
        <v/>
      </c>
      <c r="V129" s="1" t="str">
        <f t="shared" si="24"/>
        <v/>
      </c>
      <c r="W129" s="1" t="str">
        <f t="shared" si="25"/>
        <v/>
      </c>
    </row>
    <row r="130" spans="1:23" x14ac:dyDescent="0.2">
      <c r="A130" s="141">
        <f>[4]挂饰3!$A131</f>
        <v>20129</v>
      </c>
      <c r="B130" s="141" t="str">
        <f>[4]挂饰3!$D131</f>
        <v>神奇的智慧戒指</v>
      </c>
      <c r="C130" s="141">
        <f>[4]挂饰3!$E131</f>
        <v>2</v>
      </c>
      <c r="D130" s="141" t="str">
        <f>[4]挂饰3!$F131</f>
        <v>s</v>
      </c>
      <c r="E130" s="141">
        <f t="shared" si="26"/>
        <v>4</v>
      </c>
      <c r="F130" s="141">
        <f t="shared" si="27"/>
        <v>4</v>
      </c>
      <c r="G130" s="141" t="str">
        <f>[4]挂饰3!$M131</f>
        <v>火炎</v>
      </c>
      <c r="H130" s="141">
        <f>([4]挂饰3!$AO131*((E130)^2))/10</f>
        <v>91.2</v>
      </c>
      <c r="I130" s="1" t="str">
        <f t="shared" si="28"/>
        <v>,赤色的魔术丝,桃色粉铜矿,胆石,龙牙</v>
      </c>
      <c r="J130" s="1">
        <f t="shared" si="29"/>
        <v>912</v>
      </c>
      <c r="K130" s="1">
        <f t="shared" ref="K130:K193" si="34">INT(M130*VLOOKUP(L130,newMarkingCost,8,FALSE)*10*E130)</f>
        <v>3840</v>
      </c>
      <c r="L130" s="1" t="str">
        <f t="shared" si="30"/>
        <v>赤色的魔术丝</v>
      </c>
      <c r="M130" s="1">
        <f t="shared" ref="M130:M193" si="35">ROUNDUP($H130/($F130)/VLOOKUP(L130,newMarkingCost,8,FALSE),0)</f>
        <v>1</v>
      </c>
      <c r="N130" s="1">
        <f t="shared" ref="N130:N193" si="36">VLOOKUP(L130,NewMarkingID,2,FALSE)</f>
        <v>50071</v>
      </c>
      <c r="O130" s="1" t="str">
        <f t="shared" si="31"/>
        <v>桃色粉铜矿</v>
      </c>
      <c r="P130" s="1">
        <f t="shared" ref="P130:P193" si="37">IF(O130="","",ROUNDUP($H130/($F130)/VLOOKUP(O130,newMarkingCost,8,FALSE),0))</f>
        <v>1</v>
      </c>
      <c r="Q130" s="1">
        <f t="shared" ref="Q130:Q193" si="38">IF(O130="","",VLOOKUP(O130,NewMarkingID,2,FALSE))</f>
        <v>50037</v>
      </c>
      <c r="R130" s="1" t="str">
        <f t="shared" si="32"/>
        <v>胆石</v>
      </c>
      <c r="S130" s="1">
        <f t="shared" ref="S130:S193" si="39">IF(R130="","",ROUNDUP($H130/($F130)/VLOOKUP(R130,newMarkingCost,8,FALSE),0))</f>
        <v>4</v>
      </c>
      <c r="T130" s="1">
        <f t="shared" ref="T130:T193" si="40">IF(R130="","",VLOOKUP(R130,NewMarkingID,2,FALSE))</f>
        <v>50087</v>
      </c>
      <c r="U130" s="1" t="str">
        <f t="shared" si="33"/>
        <v>龙牙</v>
      </c>
      <c r="V130" s="1">
        <f t="shared" ref="V130:V193" si="41">IF(U130="","",ROUNDUP($H130/($F130)/VLOOKUP(U130,newMarkingCost,8,FALSE),0))</f>
        <v>2</v>
      </c>
      <c r="W130" s="1">
        <f t="shared" ref="W130:W193" si="42">IF(U130="","",VLOOKUP(U130,NewMarkingID,2,FALSE))</f>
        <v>50156</v>
      </c>
    </row>
    <row r="131" spans="1:23" x14ac:dyDescent="0.2">
      <c r="A131" s="141">
        <f>[4]挂饰3!$A132</f>
        <v>20130</v>
      </c>
      <c r="B131" s="141" t="str">
        <f>[4]挂饰3!$D132</f>
        <v>神秘的精灵护腕</v>
      </c>
      <c r="C131" s="141">
        <f>[4]挂饰3!$E132</f>
        <v>4</v>
      </c>
      <c r="D131" s="141" t="str">
        <f>[4]挂饰3!$F132</f>
        <v>s</v>
      </c>
      <c r="E131" s="141">
        <f t="shared" ref="E131:E194" si="43">IF(D131="s",4,IF(D131="a",3,IF(D131="b",2,1)))</f>
        <v>4</v>
      </c>
      <c r="F131" s="141">
        <f t="shared" ref="F131:F194" si="44">E131</f>
        <v>4</v>
      </c>
      <c r="G131" s="141" t="str">
        <f>[4]挂饰3!$M132</f>
        <v>火炎</v>
      </c>
      <c r="H131" s="141">
        <f>([4]挂饰3!$AO132*((E131)^2))/10</f>
        <v>53.645755671530516</v>
      </c>
      <c r="I131" s="1" t="str">
        <f t="shared" ref="I131:I194" si="45">getMarking(E131,F131,G131,0)</f>
        <v>,赤色的魔术丝,黄色的水晶,狐炎兽爪,灵木的枝</v>
      </c>
      <c r="J131" s="1">
        <f t="shared" ref="J131:J194" si="46">ROUND(H131*10,0)</f>
        <v>536</v>
      </c>
      <c r="K131" s="1">
        <f t="shared" si="34"/>
        <v>3840</v>
      </c>
      <c r="L131" s="1" t="str">
        <f t="shared" ref="L131:L194" si="47">getSring(I131,1,F131)</f>
        <v>赤色的魔术丝</v>
      </c>
      <c r="M131" s="1">
        <f t="shared" si="35"/>
        <v>1</v>
      </c>
      <c r="N131" s="1">
        <f t="shared" si="36"/>
        <v>50071</v>
      </c>
      <c r="O131" s="1" t="str">
        <f t="shared" ref="O131:O194" si="48">getSring($I131,2,$F131)</f>
        <v>黄色的水晶</v>
      </c>
      <c r="P131" s="1">
        <f t="shared" si="37"/>
        <v>1</v>
      </c>
      <c r="Q131" s="1">
        <f t="shared" si="38"/>
        <v>50179</v>
      </c>
      <c r="R131" s="1" t="str">
        <f t="shared" ref="R131:R194" si="49">getSring($I131,3,$F131)</f>
        <v>狐炎兽爪</v>
      </c>
      <c r="S131" s="1">
        <f t="shared" si="39"/>
        <v>1</v>
      </c>
      <c r="T131" s="1">
        <f t="shared" si="40"/>
        <v>50142</v>
      </c>
      <c r="U131" s="1" t="str">
        <f t="shared" ref="U131:U194" si="50">getSring($I131,4,$F131)</f>
        <v>灵木的枝</v>
      </c>
      <c r="V131" s="1">
        <f t="shared" si="41"/>
        <v>3</v>
      </c>
      <c r="W131" s="1">
        <f t="shared" si="42"/>
        <v>50064</v>
      </c>
    </row>
    <row r="132" spans="1:23" x14ac:dyDescent="0.2">
      <c r="A132" s="141">
        <f>[4]挂饰3!$A133</f>
        <v>20131</v>
      </c>
      <c r="B132" s="141" t="str">
        <f>[4]挂饰3!$D133</f>
        <v>璀璨的言语项链</v>
      </c>
      <c r="C132" s="141">
        <f>[4]挂饰3!$E133</f>
        <v>6</v>
      </c>
      <c r="D132" s="141" t="str">
        <f>[4]挂饰3!$F133</f>
        <v>s</v>
      </c>
      <c r="E132" s="141">
        <f t="shared" si="43"/>
        <v>4</v>
      </c>
      <c r="F132" s="141">
        <f t="shared" si="44"/>
        <v>4</v>
      </c>
      <c r="G132" s="141" t="str">
        <f>[4]挂饰3!$M133</f>
        <v>火炎</v>
      </c>
      <c r="H132" s="141">
        <f>([4]挂饰3!$AO133*((E132)^2))/10</f>
        <v>159.58031848273396</v>
      </c>
      <c r="I132" s="1" t="str">
        <f t="shared" si="45"/>
        <v>,赤色的魔术丝,水鸟的白皮,蝙蝠羽翼,火之缌片</v>
      </c>
      <c r="J132" s="1">
        <f t="shared" si="46"/>
        <v>1596</v>
      </c>
      <c r="K132" s="1">
        <f t="shared" si="34"/>
        <v>3840</v>
      </c>
      <c r="L132" s="1" t="str">
        <f t="shared" si="47"/>
        <v>赤色的魔术丝</v>
      </c>
      <c r="M132" s="1">
        <f t="shared" si="35"/>
        <v>1</v>
      </c>
      <c r="N132" s="1">
        <f t="shared" si="36"/>
        <v>50071</v>
      </c>
      <c r="O132" s="1" t="str">
        <f t="shared" si="48"/>
        <v>水鸟的白皮</v>
      </c>
      <c r="P132" s="1">
        <f t="shared" si="37"/>
        <v>2</v>
      </c>
      <c r="Q132" s="1">
        <f t="shared" si="38"/>
        <v>50108</v>
      </c>
      <c r="R132" s="1" t="str">
        <f t="shared" si="49"/>
        <v>蝙蝠羽翼</v>
      </c>
      <c r="S132" s="1">
        <f t="shared" si="39"/>
        <v>3</v>
      </c>
      <c r="T132" s="1">
        <f t="shared" si="40"/>
        <v>50124</v>
      </c>
      <c r="U132" s="1" t="str">
        <f t="shared" si="50"/>
        <v>火之缌片</v>
      </c>
      <c r="V132" s="1">
        <f t="shared" si="41"/>
        <v>3</v>
      </c>
      <c r="W132" s="1">
        <f t="shared" si="42"/>
        <v>50175</v>
      </c>
    </row>
    <row r="133" spans="1:23" x14ac:dyDescent="0.2">
      <c r="A133" s="141">
        <f>[4]挂饰3!$A134</f>
        <v>20132</v>
      </c>
      <c r="B133" s="141" t="str">
        <f>[4]挂饰3!$D134</f>
        <v>神秘的斯塞提项链</v>
      </c>
      <c r="C133" s="141">
        <f>[4]挂饰3!$E134</f>
        <v>8</v>
      </c>
      <c r="D133" s="141" t="str">
        <f>[4]挂饰3!$F134</f>
        <v>s</v>
      </c>
      <c r="E133" s="141">
        <f t="shared" si="43"/>
        <v>4</v>
      </c>
      <c r="F133" s="141">
        <f t="shared" si="44"/>
        <v>4</v>
      </c>
      <c r="G133" s="141" t="str">
        <f>[4]挂饰3!$M134</f>
        <v>火炎</v>
      </c>
      <c r="H133" s="141">
        <f>([4]挂饰3!$AO134*((E133)^2))/10</f>
        <v>107.39224806201551</v>
      </c>
      <c r="I133" s="1" t="str">
        <f t="shared" si="45"/>
        <v>,赤色的魔术丝,水鸟的白皮,鬼牙,龙爪</v>
      </c>
      <c r="J133" s="1">
        <f t="shared" si="46"/>
        <v>1074</v>
      </c>
      <c r="K133" s="1">
        <f t="shared" si="34"/>
        <v>3840</v>
      </c>
      <c r="L133" s="1" t="str">
        <f t="shared" si="47"/>
        <v>赤色的魔术丝</v>
      </c>
      <c r="M133" s="1">
        <f t="shared" si="35"/>
        <v>1</v>
      </c>
      <c r="N133" s="1">
        <f t="shared" si="36"/>
        <v>50071</v>
      </c>
      <c r="O133" s="1" t="str">
        <f t="shared" si="48"/>
        <v>水鸟的白皮</v>
      </c>
      <c r="P133" s="1">
        <f t="shared" si="37"/>
        <v>2</v>
      </c>
      <c r="Q133" s="1">
        <f t="shared" si="38"/>
        <v>50108</v>
      </c>
      <c r="R133" s="1" t="str">
        <f t="shared" si="49"/>
        <v>鬼牙</v>
      </c>
      <c r="S133" s="1">
        <f t="shared" si="39"/>
        <v>5</v>
      </c>
      <c r="T133" s="1">
        <f t="shared" si="40"/>
        <v>50146</v>
      </c>
      <c r="U133" s="1" t="str">
        <f t="shared" si="50"/>
        <v>龙爪</v>
      </c>
      <c r="V133" s="1">
        <f t="shared" si="41"/>
        <v>2</v>
      </c>
      <c r="W133" s="1">
        <f t="shared" si="42"/>
        <v>50144</v>
      </c>
    </row>
    <row r="134" spans="1:23" x14ac:dyDescent="0.2">
      <c r="A134" s="141">
        <f>[4]挂饰3!$A135</f>
        <v>20133</v>
      </c>
      <c r="B134" s="141" t="str">
        <f>[4]挂饰3!$D135</f>
        <v>传说的水晶戒指</v>
      </c>
      <c r="C134" s="141">
        <f>[4]挂饰3!$E135</f>
        <v>10</v>
      </c>
      <c r="D134" s="141" t="str">
        <f>[4]挂饰3!$F135</f>
        <v>s</v>
      </c>
      <c r="E134" s="141">
        <f t="shared" si="43"/>
        <v>4</v>
      </c>
      <c r="F134" s="141">
        <f t="shared" si="44"/>
        <v>4</v>
      </c>
      <c r="G134" s="141" t="str">
        <f>[4]挂饰3!$M135</f>
        <v>火炎</v>
      </c>
      <c r="H134" s="141">
        <f>([4]挂饰3!$AO135*((E134)^2))/10</f>
        <v>487.83396226415095</v>
      </c>
      <c r="I134" s="1" t="str">
        <f t="shared" si="45"/>
        <v>,赤色的魔术丝,黑色粉铜矿,胆石,水块</v>
      </c>
      <c r="J134" s="1">
        <f t="shared" si="46"/>
        <v>4878</v>
      </c>
      <c r="K134" s="1">
        <f t="shared" si="34"/>
        <v>7680</v>
      </c>
      <c r="L134" s="1" t="str">
        <f t="shared" si="47"/>
        <v>赤色的魔术丝</v>
      </c>
      <c r="M134" s="1">
        <f t="shared" si="35"/>
        <v>2</v>
      </c>
      <c r="N134" s="1">
        <f t="shared" si="36"/>
        <v>50071</v>
      </c>
      <c r="O134" s="1" t="str">
        <f t="shared" si="48"/>
        <v>黑色粉铜矿</v>
      </c>
      <c r="P134" s="1">
        <f t="shared" si="37"/>
        <v>4</v>
      </c>
      <c r="Q134" s="1">
        <f t="shared" si="38"/>
        <v>50038</v>
      </c>
      <c r="R134" s="1" t="str">
        <f t="shared" si="49"/>
        <v>胆石</v>
      </c>
      <c r="S134" s="1">
        <f t="shared" si="39"/>
        <v>21</v>
      </c>
      <c r="T134" s="1">
        <f t="shared" si="40"/>
        <v>50087</v>
      </c>
      <c r="U134" s="1" t="str">
        <f t="shared" si="50"/>
        <v>水块</v>
      </c>
      <c r="V134" s="1">
        <f t="shared" si="41"/>
        <v>21</v>
      </c>
      <c r="W134" s="1">
        <f t="shared" si="42"/>
        <v>50090</v>
      </c>
    </row>
    <row r="135" spans="1:23" x14ac:dyDescent="0.2">
      <c r="A135" s="141">
        <f>[4]挂饰3!$A136</f>
        <v>20134</v>
      </c>
      <c r="B135" s="141" t="str">
        <f>[4]挂饰3!$D136</f>
        <v>神奇的晨曦护腕</v>
      </c>
      <c r="C135" s="141">
        <f>[4]挂饰3!$E136</f>
        <v>12</v>
      </c>
      <c r="D135" s="141" t="str">
        <f>[4]挂饰3!$F136</f>
        <v>s</v>
      </c>
      <c r="E135" s="141">
        <f t="shared" si="43"/>
        <v>4</v>
      </c>
      <c r="F135" s="141">
        <f t="shared" si="44"/>
        <v>4</v>
      </c>
      <c r="G135" s="141" t="str">
        <f>[4]挂饰3!$M136</f>
        <v>火炎</v>
      </c>
      <c r="H135" s="141">
        <f>([4]挂饰3!$AO136*((E135)^2))/10</f>
        <v>324.01662636428989</v>
      </c>
      <c r="I135" s="1" t="str">
        <f t="shared" si="45"/>
        <v>,赤色的魔术丝,黑色粉铜矿,胆石,水块</v>
      </c>
      <c r="J135" s="1">
        <f t="shared" si="46"/>
        <v>3240</v>
      </c>
      <c r="K135" s="1">
        <f t="shared" si="34"/>
        <v>3840</v>
      </c>
      <c r="L135" s="1" t="str">
        <f t="shared" si="47"/>
        <v>赤色的魔术丝</v>
      </c>
      <c r="M135" s="1">
        <f t="shared" si="35"/>
        <v>1</v>
      </c>
      <c r="N135" s="1">
        <f t="shared" si="36"/>
        <v>50071</v>
      </c>
      <c r="O135" s="1" t="str">
        <f t="shared" si="48"/>
        <v>黑色粉铜矿</v>
      </c>
      <c r="P135" s="1">
        <f t="shared" si="37"/>
        <v>3</v>
      </c>
      <c r="Q135" s="1">
        <f t="shared" si="38"/>
        <v>50038</v>
      </c>
      <c r="R135" s="1" t="str">
        <f t="shared" si="49"/>
        <v>胆石</v>
      </c>
      <c r="S135" s="1">
        <f t="shared" si="39"/>
        <v>14</v>
      </c>
      <c r="T135" s="1">
        <f t="shared" si="40"/>
        <v>50087</v>
      </c>
      <c r="U135" s="1" t="str">
        <f t="shared" si="50"/>
        <v>水块</v>
      </c>
      <c r="V135" s="1">
        <f t="shared" si="41"/>
        <v>14</v>
      </c>
      <c r="W135" s="1">
        <f t="shared" si="42"/>
        <v>50090</v>
      </c>
    </row>
    <row r="136" spans="1:23" x14ac:dyDescent="0.2">
      <c r="A136" s="141">
        <f>[4]挂饰3!$A137</f>
        <v>20135</v>
      </c>
      <c r="B136" s="141" t="str">
        <f>[4]挂饰3!$D137</f>
        <v>神奇的忏悔项链</v>
      </c>
      <c r="C136" s="141">
        <f>[4]挂饰3!$E137</f>
        <v>14</v>
      </c>
      <c r="D136" s="141" t="str">
        <f>[4]挂饰3!$F137</f>
        <v>s</v>
      </c>
      <c r="E136" s="141">
        <f t="shared" si="43"/>
        <v>4</v>
      </c>
      <c r="F136" s="141">
        <f t="shared" si="44"/>
        <v>4</v>
      </c>
      <c r="G136" s="141" t="str">
        <f>[4]挂饰3!$M137</f>
        <v>火炎</v>
      </c>
      <c r="H136" s="141">
        <f>([4]挂饰3!$AO137*((E136)^2))/10</f>
        <v>377.59519879969992</v>
      </c>
      <c r="I136" s="1" t="str">
        <f t="shared" si="45"/>
        <v>,赤色的魔术丝,水鸟的白皮,柔软的毛皮,赤之液</v>
      </c>
      <c r="J136" s="1">
        <f t="shared" si="46"/>
        <v>3776</v>
      </c>
      <c r="K136" s="1">
        <f t="shared" si="34"/>
        <v>3840</v>
      </c>
      <c r="L136" s="1" t="str">
        <f t="shared" si="47"/>
        <v>赤色的魔术丝</v>
      </c>
      <c r="M136" s="1">
        <f t="shared" si="35"/>
        <v>1</v>
      </c>
      <c r="N136" s="1">
        <f t="shared" si="36"/>
        <v>50071</v>
      </c>
      <c r="O136" s="1" t="str">
        <f t="shared" si="48"/>
        <v>水鸟的白皮</v>
      </c>
      <c r="P136" s="1">
        <f t="shared" si="37"/>
        <v>4</v>
      </c>
      <c r="Q136" s="1">
        <f t="shared" si="38"/>
        <v>50108</v>
      </c>
      <c r="R136" s="1" t="str">
        <f t="shared" si="49"/>
        <v>柔软的毛皮</v>
      </c>
      <c r="S136" s="1">
        <f t="shared" si="39"/>
        <v>7</v>
      </c>
      <c r="T136" s="1">
        <f t="shared" si="40"/>
        <v>50114</v>
      </c>
      <c r="U136" s="1" t="str">
        <f t="shared" si="50"/>
        <v>赤之液</v>
      </c>
      <c r="V136" s="1">
        <f t="shared" si="41"/>
        <v>16</v>
      </c>
      <c r="W136" s="1">
        <f t="shared" si="42"/>
        <v>50091</v>
      </c>
    </row>
    <row r="137" spans="1:23" x14ac:dyDescent="0.2">
      <c r="A137" s="141">
        <f>[4]挂饰3!$A138</f>
        <v>20136</v>
      </c>
      <c r="B137" s="141" t="str">
        <f>[4]挂饰3!$D138</f>
        <v>璀璨的女神护腕</v>
      </c>
      <c r="C137" s="141">
        <f>[4]挂饰3!$E138</f>
        <v>16</v>
      </c>
      <c r="D137" s="141" t="str">
        <f>[4]挂饰3!$F138</f>
        <v>s</v>
      </c>
      <c r="E137" s="141">
        <f t="shared" si="43"/>
        <v>4</v>
      </c>
      <c r="F137" s="141">
        <f t="shared" si="44"/>
        <v>4</v>
      </c>
      <c r="G137" s="141" t="str">
        <f>[4]挂饰3!$M138</f>
        <v>火炎</v>
      </c>
      <c r="H137" s="141">
        <f>([4]挂饰3!$AO138*((E137)^2))/10</f>
        <v>428.17168949771684</v>
      </c>
      <c r="I137" s="1" t="str">
        <f t="shared" si="45"/>
        <v>,赤色的魔术丝,精灵女王羽翼,沙盘缌片,狐炎兽爪</v>
      </c>
      <c r="J137" s="1">
        <f t="shared" si="46"/>
        <v>4282</v>
      </c>
      <c r="K137" s="1">
        <f t="shared" si="34"/>
        <v>7680</v>
      </c>
      <c r="L137" s="1" t="str">
        <f t="shared" si="47"/>
        <v>赤色的魔术丝</v>
      </c>
      <c r="M137" s="1">
        <f t="shared" si="35"/>
        <v>2</v>
      </c>
      <c r="N137" s="1">
        <f t="shared" si="36"/>
        <v>50071</v>
      </c>
      <c r="O137" s="1" t="str">
        <f t="shared" si="48"/>
        <v>精灵女王羽翼</v>
      </c>
      <c r="P137" s="1">
        <f t="shared" si="37"/>
        <v>3</v>
      </c>
      <c r="Q137" s="1">
        <f t="shared" si="38"/>
        <v>50127</v>
      </c>
      <c r="R137" s="1" t="str">
        <f t="shared" si="49"/>
        <v>沙盘缌片</v>
      </c>
      <c r="S137" s="1">
        <f t="shared" si="39"/>
        <v>8</v>
      </c>
      <c r="T137" s="1">
        <f t="shared" si="40"/>
        <v>50174</v>
      </c>
      <c r="U137" s="1" t="str">
        <f t="shared" si="50"/>
        <v>狐炎兽爪</v>
      </c>
      <c r="V137" s="1">
        <f t="shared" si="41"/>
        <v>8</v>
      </c>
      <c r="W137" s="1">
        <f t="shared" si="42"/>
        <v>50142</v>
      </c>
    </row>
    <row r="138" spans="1:23" x14ac:dyDescent="0.2">
      <c r="A138" s="141">
        <f>[4]挂饰3!$A139</f>
        <v>20137</v>
      </c>
      <c r="B138" s="141" t="str">
        <f>[4]挂饰3!$D139</f>
        <v>拉风的晨曦护腕</v>
      </c>
      <c r="C138" s="141">
        <f>[4]挂饰3!$E139</f>
        <v>2</v>
      </c>
      <c r="D138" s="141" t="str">
        <f>[4]挂饰3!$F139</f>
        <v>a</v>
      </c>
      <c r="E138" s="141">
        <f t="shared" si="43"/>
        <v>3</v>
      </c>
      <c r="F138" s="141">
        <f t="shared" si="44"/>
        <v>3</v>
      </c>
      <c r="G138" s="141" t="str">
        <f>[4]挂饰3!$M139</f>
        <v>火炎</v>
      </c>
      <c r="H138" s="141">
        <f>([4]挂饰3!$AO139*((E138)^2))/10</f>
        <v>10.84655172413793</v>
      </c>
      <c r="I138" s="1" t="str">
        <f t="shared" si="45"/>
        <v>,火系魔物骨头,灵木的根,黑铜矿,干燥的草药</v>
      </c>
      <c r="J138" s="1">
        <f t="shared" si="46"/>
        <v>108</v>
      </c>
      <c r="K138" s="1">
        <f t="shared" si="34"/>
        <v>1125</v>
      </c>
      <c r="L138" s="1" t="str">
        <f t="shared" si="47"/>
        <v>火系魔物骨头</v>
      </c>
      <c r="M138" s="1">
        <f t="shared" si="35"/>
        <v>1</v>
      </c>
      <c r="N138" s="1">
        <f t="shared" si="36"/>
        <v>50082</v>
      </c>
      <c r="O138" s="1" t="str">
        <f t="shared" si="48"/>
        <v>灵木的根</v>
      </c>
      <c r="P138" s="1">
        <f t="shared" si="37"/>
        <v>1</v>
      </c>
      <c r="Q138" s="1">
        <f t="shared" si="38"/>
        <v>50063</v>
      </c>
      <c r="R138" s="1" t="str">
        <f t="shared" si="49"/>
        <v>黑铜矿</v>
      </c>
      <c r="S138" s="1">
        <f t="shared" si="39"/>
        <v>3</v>
      </c>
      <c r="T138" s="1">
        <f t="shared" si="40"/>
        <v>50031</v>
      </c>
      <c r="U138" s="1" t="str">
        <f t="shared" si="50"/>
        <v/>
      </c>
      <c r="V138" s="1" t="str">
        <f t="shared" si="41"/>
        <v/>
      </c>
      <c r="W138" s="1" t="str">
        <f t="shared" si="42"/>
        <v/>
      </c>
    </row>
    <row r="139" spans="1:23" x14ac:dyDescent="0.2">
      <c r="A139" s="141">
        <f>[4]挂饰3!$A140</f>
        <v>20138</v>
      </c>
      <c r="B139" s="141" t="str">
        <f>[4]挂饰3!$D140</f>
        <v>精致的智慧项链</v>
      </c>
      <c r="C139" s="141">
        <f>[4]挂饰3!$E140</f>
        <v>4</v>
      </c>
      <c r="D139" s="141" t="str">
        <f>[4]挂饰3!$F140</f>
        <v>a</v>
      </c>
      <c r="E139" s="141">
        <f t="shared" si="43"/>
        <v>3</v>
      </c>
      <c r="F139" s="141">
        <f t="shared" si="44"/>
        <v>3</v>
      </c>
      <c r="G139" s="141" t="str">
        <f>[4]挂饰3!$M140</f>
        <v>火炎</v>
      </c>
      <c r="H139" s="141">
        <f>([4]挂饰3!$AO140*((E139)^2))/10</f>
        <v>21.676829268292686</v>
      </c>
      <c r="I139" s="1" t="str">
        <f t="shared" si="45"/>
        <v>,火系魔物骨头,兽骨,干燥的草药,树枝</v>
      </c>
      <c r="J139" s="1">
        <f t="shared" si="46"/>
        <v>217</v>
      </c>
      <c r="K139" s="1">
        <f t="shared" si="34"/>
        <v>1125</v>
      </c>
      <c r="L139" s="1" t="str">
        <f t="shared" si="47"/>
        <v>火系魔物骨头</v>
      </c>
      <c r="M139" s="1">
        <f t="shared" si="35"/>
        <v>1</v>
      </c>
      <c r="N139" s="1">
        <f t="shared" si="36"/>
        <v>50082</v>
      </c>
      <c r="O139" s="1" t="str">
        <f t="shared" si="48"/>
        <v>兽骨</v>
      </c>
      <c r="P139" s="1">
        <f t="shared" si="37"/>
        <v>2</v>
      </c>
      <c r="Q139" s="1">
        <f t="shared" si="38"/>
        <v>50078</v>
      </c>
      <c r="R139" s="1" t="str">
        <f t="shared" si="49"/>
        <v>干燥的草药</v>
      </c>
      <c r="S139" s="1">
        <f t="shared" si="39"/>
        <v>5</v>
      </c>
      <c r="T139" s="1">
        <f t="shared" si="40"/>
        <v>50189</v>
      </c>
      <c r="U139" s="1" t="str">
        <f t="shared" si="50"/>
        <v/>
      </c>
      <c r="V139" s="1" t="str">
        <f t="shared" si="41"/>
        <v/>
      </c>
      <c r="W139" s="1" t="str">
        <f t="shared" si="42"/>
        <v/>
      </c>
    </row>
    <row r="140" spans="1:23" x14ac:dyDescent="0.2">
      <c r="A140" s="141">
        <f>[4]挂饰3!$A141</f>
        <v>20139</v>
      </c>
      <c r="B140" s="141" t="str">
        <f>[4]挂饰3!$D141</f>
        <v>犀利的空灵护腕</v>
      </c>
      <c r="C140" s="141">
        <f>[4]挂饰3!$E141</f>
        <v>6</v>
      </c>
      <c r="D140" s="141" t="str">
        <f>[4]挂饰3!$F141</f>
        <v>a</v>
      </c>
      <c r="E140" s="141">
        <f t="shared" si="43"/>
        <v>3</v>
      </c>
      <c r="F140" s="141">
        <f t="shared" si="44"/>
        <v>3</v>
      </c>
      <c r="G140" s="141" t="str">
        <f>[4]挂饰3!$M141</f>
        <v>火炎</v>
      </c>
      <c r="H140" s="141">
        <f>([4]挂饰3!$AO141*((E140)^2))/10</f>
        <v>82.35</v>
      </c>
      <c r="I140" s="1" t="str">
        <f t="shared" si="45"/>
        <v>,火系魔物骨头,绿晶石,黑铜矿,腐败的毛皮</v>
      </c>
      <c r="J140" s="1">
        <f t="shared" si="46"/>
        <v>824</v>
      </c>
      <c r="K140" s="1">
        <f t="shared" si="34"/>
        <v>1125</v>
      </c>
      <c r="L140" s="1" t="str">
        <f t="shared" si="47"/>
        <v>火系魔物骨头</v>
      </c>
      <c r="M140" s="1">
        <f t="shared" si="35"/>
        <v>1</v>
      </c>
      <c r="N140" s="1">
        <f t="shared" si="36"/>
        <v>50082</v>
      </c>
      <c r="O140" s="1" t="str">
        <f t="shared" si="48"/>
        <v>绿晶石</v>
      </c>
      <c r="P140" s="1">
        <f t="shared" si="37"/>
        <v>3</v>
      </c>
      <c r="Q140" s="1">
        <f t="shared" si="38"/>
        <v>50028</v>
      </c>
      <c r="R140" s="1" t="str">
        <f t="shared" si="49"/>
        <v>黑铜矿</v>
      </c>
      <c r="S140" s="1">
        <f t="shared" si="39"/>
        <v>19</v>
      </c>
      <c r="T140" s="1">
        <f t="shared" si="40"/>
        <v>50031</v>
      </c>
      <c r="U140" s="1" t="str">
        <f t="shared" si="50"/>
        <v/>
      </c>
      <c r="V140" s="1" t="str">
        <f t="shared" si="41"/>
        <v/>
      </c>
      <c r="W140" s="1" t="str">
        <f t="shared" si="42"/>
        <v/>
      </c>
    </row>
    <row r="141" spans="1:23" x14ac:dyDescent="0.2">
      <c r="A141" s="141">
        <f>[4]挂饰3!$A142</f>
        <v>20140</v>
      </c>
      <c r="B141" s="141" t="str">
        <f>[4]挂饰3!$D142</f>
        <v>犀利的虚幻戒指</v>
      </c>
      <c r="C141" s="141">
        <f>[4]挂饰3!$E142</f>
        <v>8</v>
      </c>
      <c r="D141" s="141" t="str">
        <f>[4]挂饰3!$F142</f>
        <v>a</v>
      </c>
      <c r="E141" s="141">
        <f t="shared" si="43"/>
        <v>3</v>
      </c>
      <c r="F141" s="141">
        <f t="shared" si="44"/>
        <v>3</v>
      </c>
      <c r="G141" s="141" t="str">
        <f>[4]挂饰3!$M142</f>
        <v>火炎</v>
      </c>
      <c r="H141" s="141">
        <f>([4]挂饰3!$AO142*((E141)^2))/10</f>
        <v>89.264218009478668</v>
      </c>
      <c r="I141" s="1" t="str">
        <f t="shared" si="45"/>
        <v>,火系魔物骨头,青之液,矿石,干燥的草药</v>
      </c>
      <c r="J141" s="1">
        <f t="shared" si="46"/>
        <v>893</v>
      </c>
      <c r="K141" s="1">
        <f t="shared" si="34"/>
        <v>1125</v>
      </c>
      <c r="L141" s="1" t="str">
        <f t="shared" si="47"/>
        <v>火系魔物骨头</v>
      </c>
      <c r="M141" s="1">
        <f t="shared" si="35"/>
        <v>1</v>
      </c>
      <c r="N141" s="1">
        <f t="shared" si="36"/>
        <v>50082</v>
      </c>
      <c r="O141" s="1" t="str">
        <f t="shared" si="48"/>
        <v>青之液</v>
      </c>
      <c r="P141" s="1">
        <f t="shared" si="37"/>
        <v>5</v>
      </c>
      <c r="Q141" s="1">
        <f t="shared" si="38"/>
        <v>50092</v>
      </c>
      <c r="R141" s="1" t="str">
        <f t="shared" si="49"/>
        <v>矿石</v>
      </c>
      <c r="S141" s="1">
        <f t="shared" si="39"/>
        <v>20</v>
      </c>
      <c r="T141" s="1">
        <f t="shared" si="40"/>
        <v>50015</v>
      </c>
      <c r="U141" s="1" t="str">
        <f t="shared" si="50"/>
        <v/>
      </c>
      <c r="V141" s="1" t="str">
        <f t="shared" si="41"/>
        <v/>
      </c>
      <c r="W141" s="1" t="str">
        <f t="shared" si="42"/>
        <v/>
      </c>
    </row>
    <row r="142" spans="1:23" x14ac:dyDescent="0.2">
      <c r="A142" s="141">
        <f>[4]挂饰3!$A143</f>
        <v>20141</v>
      </c>
      <c r="B142" s="141" t="str">
        <f>[4]挂饰3!$D143</f>
        <v>闪耀的青铜项链</v>
      </c>
      <c r="C142" s="141">
        <f>[4]挂饰3!$E143</f>
        <v>10</v>
      </c>
      <c r="D142" s="141" t="str">
        <f>[4]挂饰3!$F143</f>
        <v>a</v>
      </c>
      <c r="E142" s="141">
        <f t="shared" si="43"/>
        <v>3</v>
      </c>
      <c r="F142" s="141">
        <f t="shared" si="44"/>
        <v>3</v>
      </c>
      <c r="G142" s="141" t="str">
        <f>[4]挂饰3!$M143</f>
        <v>火炎</v>
      </c>
      <c r="H142" s="141">
        <f>([4]挂饰3!$AO143*((E142)^2))/10</f>
        <v>57.79225352112676</v>
      </c>
      <c r="I142" s="1" t="str">
        <f t="shared" si="45"/>
        <v>,火系魔物骨头,蝙蝠羽翼,黑铜矿,粉铜矿</v>
      </c>
      <c r="J142" s="1">
        <f t="shared" si="46"/>
        <v>578</v>
      </c>
      <c r="K142" s="1">
        <f t="shared" si="34"/>
        <v>1125</v>
      </c>
      <c r="L142" s="1" t="str">
        <f t="shared" si="47"/>
        <v>火系魔物骨头</v>
      </c>
      <c r="M142" s="1">
        <f t="shared" si="35"/>
        <v>1</v>
      </c>
      <c r="N142" s="1">
        <f t="shared" si="36"/>
        <v>50082</v>
      </c>
      <c r="O142" s="1" t="str">
        <f t="shared" si="48"/>
        <v>蝙蝠羽翼</v>
      </c>
      <c r="P142" s="1">
        <f t="shared" si="37"/>
        <v>2</v>
      </c>
      <c r="Q142" s="1">
        <f t="shared" si="38"/>
        <v>50124</v>
      </c>
      <c r="R142" s="1" t="str">
        <f t="shared" si="49"/>
        <v>黑铜矿</v>
      </c>
      <c r="S142" s="1">
        <f t="shared" si="39"/>
        <v>13</v>
      </c>
      <c r="T142" s="1">
        <f t="shared" si="40"/>
        <v>50031</v>
      </c>
      <c r="U142" s="1" t="str">
        <f t="shared" si="50"/>
        <v/>
      </c>
      <c r="V142" s="1" t="str">
        <f t="shared" si="41"/>
        <v/>
      </c>
      <c r="W142" s="1" t="str">
        <f t="shared" si="42"/>
        <v/>
      </c>
    </row>
    <row r="143" spans="1:23" x14ac:dyDescent="0.2">
      <c r="A143" s="141">
        <f>[4]挂饰3!$A144</f>
        <v>20142</v>
      </c>
      <c r="B143" s="141" t="str">
        <f>[4]挂饰3!$D144</f>
        <v>闪耀的魔王项链</v>
      </c>
      <c r="C143" s="141">
        <f>[4]挂饰3!$E144</f>
        <v>12</v>
      </c>
      <c r="D143" s="141" t="str">
        <f>[4]挂饰3!$F144</f>
        <v>a</v>
      </c>
      <c r="E143" s="141">
        <f t="shared" si="43"/>
        <v>3</v>
      </c>
      <c r="F143" s="141">
        <f t="shared" si="44"/>
        <v>3</v>
      </c>
      <c r="G143" s="141" t="str">
        <f>[4]挂饰3!$M144</f>
        <v>火炎</v>
      </c>
      <c r="H143" s="141">
        <f>([4]挂饰3!$AO144*((E143)^2))/10</f>
        <v>136.25495495495494</v>
      </c>
      <c r="I143" s="1" t="str">
        <f t="shared" si="45"/>
        <v>,火系魔物骨头,雷兽牙,新鲜的泥巴,腐败爪</v>
      </c>
      <c r="J143" s="1">
        <f t="shared" si="46"/>
        <v>1363</v>
      </c>
      <c r="K143" s="1">
        <f t="shared" si="34"/>
        <v>2250</v>
      </c>
      <c r="L143" s="1" t="str">
        <f t="shared" si="47"/>
        <v>火系魔物骨头</v>
      </c>
      <c r="M143" s="1">
        <f t="shared" si="35"/>
        <v>2</v>
      </c>
      <c r="N143" s="1">
        <f t="shared" si="36"/>
        <v>50082</v>
      </c>
      <c r="O143" s="1" t="str">
        <f t="shared" si="48"/>
        <v>雷兽牙</v>
      </c>
      <c r="P143" s="1">
        <f t="shared" si="37"/>
        <v>8</v>
      </c>
      <c r="Q143" s="1">
        <f t="shared" si="38"/>
        <v>50149</v>
      </c>
      <c r="R143" s="1" t="str">
        <f t="shared" si="49"/>
        <v>新鲜的泥巴</v>
      </c>
      <c r="S143" s="1">
        <f t="shared" si="39"/>
        <v>31</v>
      </c>
      <c r="T143" s="1">
        <f t="shared" si="40"/>
        <v>50013</v>
      </c>
      <c r="U143" s="1" t="str">
        <f t="shared" si="50"/>
        <v/>
      </c>
      <c r="V143" s="1" t="str">
        <f t="shared" si="41"/>
        <v/>
      </c>
      <c r="W143" s="1" t="str">
        <f t="shared" si="42"/>
        <v/>
      </c>
    </row>
    <row r="144" spans="1:23" x14ac:dyDescent="0.2">
      <c r="A144" s="141">
        <f>[4]挂饰3!$A145</f>
        <v>20143</v>
      </c>
      <c r="B144" s="141" t="str">
        <f>[4]挂饰3!$D145</f>
        <v>精致的忏悔护腕</v>
      </c>
      <c r="C144" s="141">
        <f>[4]挂饰3!$E145</f>
        <v>14</v>
      </c>
      <c r="D144" s="141" t="str">
        <f>[4]挂饰3!$F145</f>
        <v>a</v>
      </c>
      <c r="E144" s="141">
        <f t="shared" si="43"/>
        <v>3</v>
      </c>
      <c r="F144" s="141">
        <f t="shared" si="44"/>
        <v>3</v>
      </c>
      <c r="G144" s="141" t="str">
        <f>[4]挂饰3!$M145</f>
        <v>火炎</v>
      </c>
      <c r="H144" s="141">
        <f>([4]挂饰3!$AO145*((E144)^2))/10</f>
        <v>271.13076923076926</v>
      </c>
      <c r="I144" s="1" t="str">
        <f t="shared" si="45"/>
        <v>,火系魔物骨头,优良粉铜矿,粉铜矿,树枝</v>
      </c>
      <c r="J144" s="1">
        <f t="shared" si="46"/>
        <v>2711</v>
      </c>
      <c r="K144" s="1">
        <f t="shared" si="34"/>
        <v>3375</v>
      </c>
      <c r="L144" s="1" t="str">
        <f t="shared" si="47"/>
        <v>火系魔物骨头</v>
      </c>
      <c r="M144" s="1">
        <f t="shared" si="35"/>
        <v>3</v>
      </c>
      <c r="N144" s="1">
        <f t="shared" si="36"/>
        <v>50082</v>
      </c>
      <c r="O144" s="1" t="str">
        <f t="shared" si="48"/>
        <v>优良粉铜矿</v>
      </c>
      <c r="P144" s="1">
        <f t="shared" si="37"/>
        <v>7</v>
      </c>
      <c r="Q144" s="1">
        <f t="shared" si="38"/>
        <v>50036</v>
      </c>
      <c r="R144" s="1" t="str">
        <f t="shared" si="49"/>
        <v>粉铜矿</v>
      </c>
      <c r="S144" s="1">
        <f t="shared" si="39"/>
        <v>61</v>
      </c>
      <c r="T144" s="1">
        <f t="shared" si="40"/>
        <v>50035</v>
      </c>
      <c r="U144" s="1" t="str">
        <f t="shared" si="50"/>
        <v/>
      </c>
      <c r="V144" s="1" t="str">
        <f t="shared" si="41"/>
        <v/>
      </c>
      <c r="W144" s="1" t="str">
        <f t="shared" si="42"/>
        <v/>
      </c>
    </row>
    <row r="145" spans="1:23" x14ac:dyDescent="0.2">
      <c r="A145" s="141">
        <f>[4]挂饰3!$A146</f>
        <v>20144</v>
      </c>
      <c r="B145" s="141" t="str">
        <f>[4]挂饰3!$D146</f>
        <v>闪耀的青铜护腕</v>
      </c>
      <c r="C145" s="141">
        <f>[4]挂饰3!$E146</f>
        <v>16</v>
      </c>
      <c r="D145" s="141" t="str">
        <f>[4]挂饰3!$F146</f>
        <v>a</v>
      </c>
      <c r="E145" s="141">
        <f t="shared" si="43"/>
        <v>3</v>
      </c>
      <c r="F145" s="141">
        <f t="shared" si="44"/>
        <v>3</v>
      </c>
      <c r="G145" s="141" t="str">
        <f>[4]挂饰3!$M146</f>
        <v>火炎</v>
      </c>
      <c r="H145" s="141">
        <f>([4]挂饰3!$AO146*((E145)^2))/10</f>
        <v>182.42858955965124</v>
      </c>
      <c r="I145" s="1" t="str">
        <f t="shared" si="45"/>
        <v>,火系魔物骨头,高级树枝,矿石,树枝</v>
      </c>
      <c r="J145" s="1">
        <f t="shared" si="46"/>
        <v>1824</v>
      </c>
      <c r="K145" s="1">
        <f t="shared" si="34"/>
        <v>2250</v>
      </c>
      <c r="L145" s="1" t="str">
        <f t="shared" si="47"/>
        <v>火系魔物骨头</v>
      </c>
      <c r="M145" s="1">
        <f t="shared" si="35"/>
        <v>2</v>
      </c>
      <c r="N145" s="1">
        <f t="shared" si="36"/>
        <v>50082</v>
      </c>
      <c r="O145" s="1" t="str">
        <f t="shared" si="48"/>
        <v>高级树枝</v>
      </c>
      <c r="P145" s="1">
        <f t="shared" si="37"/>
        <v>5</v>
      </c>
      <c r="Q145" s="1">
        <f t="shared" si="38"/>
        <v>50046</v>
      </c>
      <c r="R145" s="1" t="str">
        <f t="shared" si="49"/>
        <v>矿石</v>
      </c>
      <c r="S145" s="1">
        <f t="shared" si="39"/>
        <v>41</v>
      </c>
      <c r="T145" s="1">
        <f t="shared" si="40"/>
        <v>50015</v>
      </c>
      <c r="U145" s="1" t="str">
        <f t="shared" si="50"/>
        <v/>
      </c>
      <c r="V145" s="1" t="str">
        <f t="shared" si="41"/>
        <v/>
      </c>
      <c r="W145" s="1" t="str">
        <f t="shared" si="42"/>
        <v/>
      </c>
    </row>
    <row r="146" spans="1:23" x14ac:dyDescent="0.2">
      <c r="A146" s="141">
        <f>[4]挂饰3!$A147</f>
        <v>20145</v>
      </c>
      <c r="B146" s="141" t="str">
        <f>[4]挂饰3!$D147</f>
        <v>发亮的精钢项链</v>
      </c>
      <c r="C146" s="141">
        <f>[4]挂饰3!$E147</f>
        <v>1</v>
      </c>
      <c r="D146" s="141" t="str">
        <f>[4]挂饰3!$F147</f>
        <v>b</v>
      </c>
      <c r="E146" s="141">
        <f t="shared" si="43"/>
        <v>2</v>
      </c>
      <c r="F146" s="141">
        <f t="shared" si="44"/>
        <v>2</v>
      </c>
      <c r="G146" s="141" t="str">
        <f>[4]挂饰3!$M147</f>
        <v>火炎</v>
      </c>
      <c r="H146" s="141">
        <f>([4]挂饰3!$AO147*((E146)^2))/10</f>
        <v>5.55</v>
      </c>
      <c r="I146" s="1" t="str">
        <f t="shared" si="45"/>
        <v>,火系魔物血液,新鲜的泥巴</v>
      </c>
      <c r="J146" s="1">
        <f t="shared" si="46"/>
        <v>56</v>
      </c>
      <c r="K146" s="1">
        <f t="shared" si="34"/>
        <v>270</v>
      </c>
      <c r="L146" s="1" t="str">
        <f t="shared" si="47"/>
        <v>火系魔物血液</v>
      </c>
      <c r="M146" s="1">
        <f t="shared" si="35"/>
        <v>1</v>
      </c>
      <c r="N146" s="1">
        <f t="shared" si="36"/>
        <v>50099</v>
      </c>
      <c r="O146" s="1" t="str">
        <f t="shared" si="48"/>
        <v>新鲜的泥巴</v>
      </c>
      <c r="P146" s="1">
        <f t="shared" si="37"/>
        <v>2</v>
      </c>
      <c r="Q146" s="1">
        <f t="shared" si="38"/>
        <v>50013</v>
      </c>
      <c r="R146" s="1" t="str">
        <f t="shared" si="49"/>
        <v/>
      </c>
      <c r="S146" s="1" t="str">
        <f t="shared" si="39"/>
        <v/>
      </c>
      <c r="T146" s="1" t="str">
        <f t="shared" si="40"/>
        <v/>
      </c>
      <c r="U146" s="1" t="str">
        <f t="shared" si="50"/>
        <v/>
      </c>
      <c r="V146" s="1" t="str">
        <f t="shared" si="41"/>
        <v/>
      </c>
      <c r="W146" s="1" t="str">
        <f t="shared" si="42"/>
        <v/>
      </c>
    </row>
    <row r="147" spans="1:23" x14ac:dyDescent="0.2">
      <c r="A147" s="141">
        <f>[4]挂饰3!$A148</f>
        <v>20146</v>
      </c>
      <c r="B147" s="141" t="str">
        <f>[4]挂饰3!$D148</f>
        <v>凌厉的忏悔戒指</v>
      </c>
      <c r="C147" s="141">
        <f>[4]挂饰3!$E148</f>
        <v>3</v>
      </c>
      <c r="D147" s="141" t="str">
        <f>[4]挂饰3!$F148</f>
        <v>b</v>
      </c>
      <c r="E147" s="141">
        <f t="shared" si="43"/>
        <v>2</v>
      </c>
      <c r="F147" s="141">
        <f t="shared" si="44"/>
        <v>2</v>
      </c>
      <c r="G147" s="141" t="str">
        <f>[4]挂饰3!$M148</f>
        <v>火炎</v>
      </c>
      <c r="H147" s="141">
        <f>([4]挂饰3!$AO148*((E147)^2))/10</f>
        <v>22.8</v>
      </c>
      <c r="I147" s="1" t="str">
        <f t="shared" si="45"/>
        <v>,火系魔物血液,腐败牙</v>
      </c>
      <c r="J147" s="1">
        <f t="shared" si="46"/>
        <v>228</v>
      </c>
      <c r="K147" s="1">
        <f t="shared" si="34"/>
        <v>270</v>
      </c>
      <c r="L147" s="1" t="str">
        <f t="shared" si="47"/>
        <v>火系魔物血液</v>
      </c>
      <c r="M147" s="1">
        <f t="shared" si="35"/>
        <v>1</v>
      </c>
      <c r="N147" s="1">
        <f t="shared" si="36"/>
        <v>50099</v>
      </c>
      <c r="O147" s="1" t="str">
        <f t="shared" si="48"/>
        <v>腐败牙</v>
      </c>
      <c r="P147" s="1">
        <f t="shared" si="37"/>
        <v>8</v>
      </c>
      <c r="Q147" s="1">
        <f t="shared" si="38"/>
        <v>50157</v>
      </c>
      <c r="R147" s="1" t="str">
        <f t="shared" si="49"/>
        <v/>
      </c>
      <c r="S147" s="1" t="str">
        <f t="shared" si="39"/>
        <v/>
      </c>
      <c r="T147" s="1" t="str">
        <f t="shared" si="40"/>
        <v/>
      </c>
      <c r="U147" s="1" t="str">
        <f t="shared" si="50"/>
        <v/>
      </c>
      <c r="V147" s="1" t="str">
        <f t="shared" si="41"/>
        <v/>
      </c>
      <c r="W147" s="1" t="str">
        <f t="shared" si="42"/>
        <v/>
      </c>
    </row>
    <row r="148" spans="1:23" x14ac:dyDescent="0.2">
      <c r="A148" s="141">
        <f>[4]挂饰3!$A149</f>
        <v>20147</v>
      </c>
      <c r="B148" s="141" t="str">
        <f>[4]挂饰3!$D149</f>
        <v>凌厉的颓废项链</v>
      </c>
      <c r="C148" s="141">
        <f>[4]挂饰3!$E149</f>
        <v>5</v>
      </c>
      <c r="D148" s="141" t="str">
        <f>[4]挂饰3!$F149</f>
        <v>b</v>
      </c>
      <c r="E148" s="141">
        <f t="shared" si="43"/>
        <v>2</v>
      </c>
      <c r="F148" s="141">
        <f t="shared" si="44"/>
        <v>2</v>
      </c>
      <c r="G148" s="141" t="str">
        <f>[4]挂饰3!$M149</f>
        <v>火炎</v>
      </c>
      <c r="H148" s="141">
        <f>([4]挂饰3!$AO149*((E148)^2))/10</f>
        <v>17.479245283018866</v>
      </c>
      <c r="I148" s="1" t="str">
        <f t="shared" si="45"/>
        <v>,火系魔物血液,腐败爪</v>
      </c>
      <c r="J148" s="1">
        <f t="shared" si="46"/>
        <v>175</v>
      </c>
      <c r="K148" s="1">
        <f t="shared" si="34"/>
        <v>270</v>
      </c>
      <c r="L148" s="1" t="str">
        <f t="shared" si="47"/>
        <v>火系魔物血液</v>
      </c>
      <c r="M148" s="1">
        <f t="shared" si="35"/>
        <v>1</v>
      </c>
      <c r="N148" s="1">
        <f t="shared" si="36"/>
        <v>50099</v>
      </c>
      <c r="O148" s="1" t="str">
        <f t="shared" si="48"/>
        <v>腐败爪</v>
      </c>
      <c r="P148" s="1">
        <f t="shared" si="37"/>
        <v>6</v>
      </c>
      <c r="Q148" s="1">
        <f t="shared" si="38"/>
        <v>50145</v>
      </c>
      <c r="R148" s="1" t="str">
        <f t="shared" si="49"/>
        <v/>
      </c>
      <c r="S148" s="1" t="str">
        <f t="shared" si="39"/>
        <v/>
      </c>
      <c r="T148" s="1" t="str">
        <f t="shared" si="40"/>
        <v/>
      </c>
      <c r="U148" s="1" t="str">
        <f t="shared" si="50"/>
        <v/>
      </c>
      <c r="V148" s="1" t="str">
        <f t="shared" si="41"/>
        <v/>
      </c>
      <c r="W148" s="1" t="str">
        <f t="shared" si="42"/>
        <v/>
      </c>
    </row>
    <row r="149" spans="1:23" x14ac:dyDescent="0.2">
      <c r="A149" s="141">
        <f>[4]挂饰3!$A150</f>
        <v>20148</v>
      </c>
      <c r="B149" s="141" t="str">
        <f>[4]挂饰3!$D150</f>
        <v>凌厉的卡尼亚项链</v>
      </c>
      <c r="C149" s="141">
        <f>[4]挂饰3!$E150</f>
        <v>7</v>
      </c>
      <c r="D149" s="141" t="str">
        <f>[4]挂饰3!$F150</f>
        <v>b</v>
      </c>
      <c r="E149" s="141">
        <f t="shared" si="43"/>
        <v>2</v>
      </c>
      <c r="F149" s="141">
        <f t="shared" si="44"/>
        <v>2</v>
      </c>
      <c r="G149" s="141" t="str">
        <f>[4]挂饰3!$M150</f>
        <v>火炎</v>
      </c>
      <c r="H149" s="141">
        <f>([4]挂饰3!$AO150*((E149)^2))/10</f>
        <v>23.4</v>
      </c>
      <c r="I149" s="1" t="str">
        <f t="shared" si="45"/>
        <v>,火系魔物血液,树枝</v>
      </c>
      <c r="J149" s="1">
        <f t="shared" si="46"/>
        <v>234</v>
      </c>
      <c r="K149" s="1">
        <f t="shared" si="34"/>
        <v>270</v>
      </c>
      <c r="L149" s="1" t="str">
        <f t="shared" si="47"/>
        <v>火系魔物血液</v>
      </c>
      <c r="M149" s="1">
        <f t="shared" si="35"/>
        <v>1</v>
      </c>
      <c r="N149" s="1">
        <f t="shared" si="36"/>
        <v>50099</v>
      </c>
      <c r="O149" s="1" t="str">
        <f t="shared" si="48"/>
        <v>树枝</v>
      </c>
      <c r="P149" s="1">
        <f t="shared" si="37"/>
        <v>8</v>
      </c>
      <c r="Q149" s="1">
        <f t="shared" si="38"/>
        <v>50045</v>
      </c>
      <c r="R149" s="1" t="str">
        <f t="shared" si="49"/>
        <v/>
      </c>
      <c r="S149" s="1" t="str">
        <f t="shared" si="39"/>
        <v/>
      </c>
      <c r="T149" s="1" t="str">
        <f t="shared" si="40"/>
        <v/>
      </c>
      <c r="U149" s="1" t="str">
        <f t="shared" si="50"/>
        <v/>
      </c>
      <c r="V149" s="1" t="str">
        <f t="shared" si="41"/>
        <v/>
      </c>
      <c r="W149" s="1" t="str">
        <f t="shared" si="42"/>
        <v/>
      </c>
    </row>
    <row r="150" spans="1:23" x14ac:dyDescent="0.2">
      <c r="A150" s="141">
        <f>[4]挂饰3!$A151</f>
        <v>20149</v>
      </c>
      <c r="B150" s="141" t="str">
        <f>[4]挂饰3!$D151</f>
        <v>凌厉的精灵护腕</v>
      </c>
      <c r="C150" s="141">
        <f>[4]挂饰3!$E151</f>
        <v>9</v>
      </c>
      <c r="D150" s="141" t="str">
        <f>[4]挂饰3!$F151</f>
        <v>b</v>
      </c>
      <c r="E150" s="141">
        <f t="shared" si="43"/>
        <v>2</v>
      </c>
      <c r="F150" s="141">
        <f t="shared" si="44"/>
        <v>2</v>
      </c>
      <c r="G150" s="141" t="str">
        <f>[4]挂饰3!$M151</f>
        <v>火炎</v>
      </c>
      <c r="H150" s="141">
        <f>([4]挂饰3!$AO151*((E150)^2))/10</f>
        <v>29.925000000000001</v>
      </c>
      <c r="I150" s="1" t="str">
        <f t="shared" si="45"/>
        <v>,赤魔法石,粉铜矿</v>
      </c>
      <c r="J150" s="1">
        <f t="shared" si="46"/>
        <v>299</v>
      </c>
      <c r="K150" s="1">
        <f t="shared" si="34"/>
        <v>540</v>
      </c>
      <c r="L150" s="1" t="str">
        <f t="shared" si="47"/>
        <v>赤魔法石</v>
      </c>
      <c r="M150" s="1">
        <f t="shared" si="35"/>
        <v>2</v>
      </c>
      <c r="N150" s="1">
        <f t="shared" si="36"/>
        <v>50019</v>
      </c>
      <c r="O150" s="1" t="str">
        <f t="shared" si="48"/>
        <v>粉铜矿</v>
      </c>
      <c r="P150" s="1">
        <f t="shared" si="37"/>
        <v>10</v>
      </c>
      <c r="Q150" s="1">
        <f t="shared" si="38"/>
        <v>50035</v>
      </c>
      <c r="R150" s="1" t="str">
        <f t="shared" si="49"/>
        <v/>
      </c>
      <c r="S150" s="1" t="str">
        <f t="shared" si="39"/>
        <v/>
      </c>
      <c r="T150" s="1" t="str">
        <f t="shared" si="40"/>
        <v/>
      </c>
      <c r="U150" s="1" t="str">
        <f t="shared" si="50"/>
        <v/>
      </c>
      <c r="V150" s="1" t="str">
        <f t="shared" si="41"/>
        <v/>
      </c>
      <c r="W150" s="1" t="str">
        <f t="shared" si="42"/>
        <v/>
      </c>
    </row>
    <row r="151" spans="1:23" x14ac:dyDescent="0.2">
      <c r="A151" s="141">
        <f>[4]挂饰3!$A152</f>
        <v>20150</v>
      </c>
      <c r="B151" s="141" t="str">
        <f>[4]挂饰3!$D152</f>
        <v>坚硬的青铜护腕</v>
      </c>
      <c r="C151" s="141">
        <f>[4]挂饰3!$E152</f>
        <v>11</v>
      </c>
      <c r="D151" s="141" t="str">
        <f>[4]挂饰3!$F152</f>
        <v>b</v>
      </c>
      <c r="E151" s="141">
        <f t="shared" si="43"/>
        <v>2</v>
      </c>
      <c r="F151" s="141">
        <f t="shared" si="44"/>
        <v>2</v>
      </c>
      <c r="G151" s="141" t="str">
        <f>[4]挂饰3!$M152</f>
        <v>火炎</v>
      </c>
      <c r="H151" s="141">
        <f>([4]挂饰3!$AO152*((E151)^2))/10</f>
        <v>69.599999999999994</v>
      </c>
      <c r="I151" s="1" t="str">
        <f t="shared" si="45"/>
        <v>,赤魔法石,腐败牙</v>
      </c>
      <c r="J151" s="1">
        <f t="shared" si="46"/>
        <v>696</v>
      </c>
      <c r="K151" s="1">
        <f t="shared" si="34"/>
        <v>810</v>
      </c>
      <c r="L151" s="1" t="str">
        <f t="shared" si="47"/>
        <v>赤魔法石</v>
      </c>
      <c r="M151" s="1">
        <f t="shared" si="35"/>
        <v>3</v>
      </c>
      <c r="N151" s="1">
        <f t="shared" si="36"/>
        <v>50019</v>
      </c>
      <c r="O151" s="1" t="str">
        <f t="shared" si="48"/>
        <v>腐败牙</v>
      </c>
      <c r="P151" s="1">
        <f t="shared" si="37"/>
        <v>24</v>
      </c>
      <c r="Q151" s="1">
        <f t="shared" si="38"/>
        <v>50157</v>
      </c>
      <c r="R151" s="1" t="str">
        <f t="shared" si="49"/>
        <v/>
      </c>
      <c r="S151" s="1" t="str">
        <f t="shared" si="39"/>
        <v/>
      </c>
      <c r="T151" s="1" t="str">
        <f t="shared" si="40"/>
        <v/>
      </c>
      <c r="U151" s="1" t="str">
        <f t="shared" si="50"/>
        <v/>
      </c>
      <c r="V151" s="1" t="str">
        <f t="shared" si="41"/>
        <v/>
      </c>
      <c r="W151" s="1" t="str">
        <f t="shared" si="42"/>
        <v/>
      </c>
    </row>
    <row r="152" spans="1:23" x14ac:dyDescent="0.2">
      <c r="A152" s="141">
        <f>[4]挂饰3!$A153</f>
        <v>20151</v>
      </c>
      <c r="B152" s="141" t="str">
        <f>[4]挂饰3!$D153</f>
        <v>坚硬的言语护腕</v>
      </c>
      <c r="C152" s="141">
        <f>[4]挂饰3!$E153</f>
        <v>13</v>
      </c>
      <c r="D152" s="141" t="str">
        <f>[4]挂饰3!$F153</f>
        <v>b</v>
      </c>
      <c r="E152" s="141">
        <f t="shared" si="43"/>
        <v>2</v>
      </c>
      <c r="F152" s="141">
        <f t="shared" si="44"/>
        <v>2</v>
      </c>
      <c r="G152" s="141" t="str">
        <f>[4]挂饰3!$M153</f>
        <v>火炎</v>
      </c>
      <c r="H152" s="141">
        <f>([4]挂饰3!$AO153*((E152)^2))/10</f>
        <v>81.599999999999994</v>
      </c>
      <c r="I152" s="1" t="str">
        <f t="shared" si="45"/>
        <v>,赤魔法石,女战士的秘药</v>
      </c>
      <c r="J152" s="1">
        <f t="shared" si="46"/>
        <v>816</v>
      </c>
      <c r="K152" s="1">
        <f t="shared" si="34"/>
        <v>1080</v>
      </c>
      <c r="L152" s="1" t="str">
        <f t="shared" si="47"/>
        <v>赤魔法石</v>
      </c>
      <c r="M152" s="1">
        <f t="shared" si="35"/>
        <v>4</v>
      </c>
      <c r="N152" s="1">
        <f t="shared" si="36"/>
        <v>50019</v>
      </c>
      <c r="O152" s="1" t="str">
        <f t="shared" si="48"/>
        <v>女战士的秘药</v>
      </c>
      <c r="P152" s="1">
        <f t="shared" si="37"/>
        <v>28</v>
      </c>
      <c r="Q152" s="1">
        <f t="shared" si="38"/>
        <v>50168</v>
      </c>
      <c r="R152" s="1" t="str">
        <f t="shared" si="49"/>
        <v/>
      </c>
      <c r="S152" s="1" t="str">
        <f t="shared" si="39"/>
        <v/>
      </c>
      <c r="T152" s="1" t="str">
        <f t="shared" si="40"/>
        <v/>
      </c>
      <c r="U152" s="1" t="str">
        <f t="shared" si="50"/>
        <v/>
      </c>
      <c r="V152" s="1" t="str">
        <f t="shared" si="41"/>
        <v/>
      </c>
      <c r="W152" s="1" t="str">
        <f t="shared" si="42"/>
        <v/>
      </c>
    </row>
    <row r="153" spans="1:23" x14ac:dyDescent="0.2">
      <c r="A153" s="141">
        <f>[4]挂饰3!$A154</f>
        <v>20152</v>
      </c>
      <c r="B153" s="141" t="str">
        <f>[4]挂饰3!$D154</f>
        <v>凌厉的白银项链</v>
      </c>
      <c r="C153" s="141">
        <f>[4]挂饰3!$E154</f>
        <v>15</v>
      </c>
      <c r="D153" s="141" t="str">
        <f>[4]挂饰3!$F154</f>
        <v>b</v>
      </c>
      <c r="E153" s="141">
        <f t="shared" si="43"/>
        <v>2</v>
      </c>
      <c r="F153" s="141">
        <f t="shared" si="44"/>
        <v>2</v>
      </c>
      <c r="G153" s="141" t="str">
        <f>[4]挂饰3!$M154</f>
        <v>火炎</v>
      </c>
      <c r="H153" s="141">
        <f>([4]挂饰3!$AO154*((E153)^2))/10</f>
        <v>46.993103448275861</v>
      </c>
      <c r="I153" s="1" t="str">
        <f t="shared" si="45"/>
        <v>,赤魔法石,粉铜矿</v>
      </c>
      <c r="J153" s="1">
        <f t="shared" si="46"/>
        <v>470</v>
      </c>
      <c r="K153" s="1">
        <f t="shared" si="34"/>
        <v>540</v>
      </c>
      <c r="L153" s="1" t="str">
        <f t="shared" si="47"/>
        <v>赤魔法石</v>
      </c>
      <c r="M153" s="1">
        <f t="shared" si="35"/>
        <v>2</v>
      </c>
      <c r="N153" s="1">
        <f t="shared" si="36"/>
        <v>50019</v>
      </c>
      <c r="O153" s="1" t="str">
        <f t="shared" si="48"/>
        <v>粉铜矿</v>
      </c>
      <c r="P153" s="1">
        <f t="shared" si="37"/>
        <v>16</v>
      </c>
      <c r="Q153" s="1">
        <f t="shared" si="38"/>
        <v>50035</v>
      </c>
      <c r="R153" s="1" t="str">
        <f t="shared" si="49"/>
        <v/>
      </c>
      <c r="S153" s="1" t="str">
        <f t="shared" si="39"/>
        <v/>
      </c>
      <c r="T153" s="1" t="str">
        <f t="shared" si="40"/>
        <v/>
      </c>
      <c r="U153" s="1" t="str">
        <f t="shared" si="50"/>
        <v/>
      </c>
      <c r="V153" s="1" t="str">
        <f t="shared" si="41"/>
        <v/>
      </c>
      <c r="W153" s="1" t="str">
        <f t="shared" si="42"/>
        <v/>
      </c>
    </row>
    <row r="154" spans="1:23" x14ac:dyDescent="0.2">
      <c r="A154" s="141">
        <f>[4]挂饰3!$A155</f>
        <v>20153</v>
      </c>
      <c r="B154" s="141" t="str">
        <f>[4]挂饰3!$D155</f>
        <v>破旧的空灵戒指</v>
      </c>
      <c r="C154" s="141">
        <f>[4]挂饰3!$E155</f>
        <v>1</v>
      </c>
      <c r="D154" s="141" t="str">
        <f>[4]挂饰3!$F155</f>
        <v>c</v>
      </c>
      <c r="E154" s="141">
        <f t="shared" si="43"/>
        <v>1</v>
      </c>
      <c r="F154" s="141">
        <f t="shared" si="44"/>
        <v>1</v>
      </c>
      <c r="G154" s="141" t="str">
        <f>[4]挂饰3!$M155</f>
        <v/>
      </c>
      <c r="H154" s="141">
        <f>([4]挂饰3!$AO155*((E154)^2))/10</f>
        <v>4.6500000000000004</v>
      </c>
      <c r="I154" s="1" t="str">
        <f t="shared" si="45"/>
        <v>,粉铜矿</v>
      </c>
      <c r="J154" s="1">
        <f t="shared" si="46"/>
        <v>47</v>
      </c>
      <c r="K154" s="1">
        <f t="shared" si="34"/>
        <v>60</v>
      </c>
      <c r="L154" s="1" t="str">
        <f t="shared" si="47"/>
        <v>粉铜矿</v>
      </c>
      <c r="M154" s="1">
        <f t="shared" si="35"/>
        <v>4</v>
      </c>
      <c r="N154" s="1">
        <f t="shared" si="36"/>
        <v>50035</v>
      </c>
      <c r="O154" s="1" t="str">
        <f t="shared" si="48"/>
        <v/>
      </c>
      <c r="P154" s="1" t="str">
        <f t="shared" si="37"/>
        <v/>
      </c>
      <c r="Q154" s="1" t="str">
        <f t="shared" si="38"/>
        <v/>
      </c>
      <c r="R154" s="1" t="str">
        <f t="shared" si="49"/>
        <v/>
      </c>
      <c r="S154" s="1" t="str">
        <f t="shared" si="39"/>
        <v/>
      </c>
      <c r="T154" s="1" t="str">
        <f t="shared" si="40"/>
        <v/>
      </c>
      <c r="U154" s="1" t="str">
        <f t="shared" si="50"/>
        <v/>
      </c>
      <c r="V154" s="1" t="str">
        <f t="shared" si="41"/>
        <v/>
      </c>
      <c r="W154" s="1" t="str">
        <f t="shared" si="42"/>
        <v/>
      </c>
    </row>
    <row r="155" spans="1:23" x14ac:dyDescent="0.2">
      <c r="A155" s="141">
        <f>[4]挂饰3!$A156</f>
        <v>20154</v>
      </c>
      <c r="B155" s="141" t="str">
        <f>[4]挂饰3!$D156</f>
        <v>一般的水晶项链</v>
      </c>
      <c r="C155" s="141">
        <f>[4]挂饰3!$E156</f>
        <v>3</v>
      </c>
      <c r="D155" s="141" t="str">
        <f>[4]挂饰3!$F156</f>
        <v>c</v>
      </c>
      <c r="E155" s="141">
        <f t="shared" si="43"/>
        <v>1</v>
      </c>
      <c r="F155" s="141">
        <f t="shared" si="44"/>
        <v>1</v>
      </c>
      <c r="G155" s="141" t="str">
        <f>[4]挂饰3!$M156</f>
        <v/>
      </c>
      <c r="H155" s="141">
        <f>([4]挂饰3!$AO156*((E155)^2))/10</f>
        <v>9.4499999999999993</v>
      </c>
      <c r="I155" s="1" t="str">
        <f t="shared" si="45"/>
        <v>,腐败牙</v>
      </c>
      <c r="J155" s="1">
        <f t="shared" si="46"/>
        <v>95</v>
      </c>
      <c r="K155" s="1">
        <f t="shared" si="34"/>
        <v>105</v>
      </c>
      <c r="L155" s="1" t="str">
        <f t="shared" si="47"/>
        <v>腐败牙</v>
      </c>
      <c r="M155" s="1">
        <f t="shared" si="35"/>
        <v>7</v>
      </c>
      <c r="N155" s="1">
        <f t="shared" si="36"/>
        <v>50157</v>
      </c>
      <c r="O155" s="1" t="str">
        <f t="shared" si="48"/>
        <v/>
      </c>
      <c r="P155" s="1" t="str">
        <f t="shared" si="37"/>
        <v/>
      </c>
      <c r="Q155" s="1" t="str">
        <f t="shared" si="38"/>
        <v/>
      </c>
      <c r="R155" s="1" t="str">
        <f t="shared" si="49"/>
        <v/>
      </c>
      <c r="S155" s="1" t="str">
        <f t="shared" si="39"/>
        <v/>
      </c>
      <c r="T155" s="1" t="str">
        <f t="shared" si="40"/>
        <v/>
      </c>
      <c r="U155" s="1" t="str">
        <f t="shared" si="50"/>
        <v/>
      </c>
      <c r="V155" s="1" t="str">
        <f t="shared" si="41"/>
        <v/>
      </c>
      <c r="W155" s="1" t="str">
        <f t="shared" si="42"/>
        <v/>
      </c>
    </row>
    <row r="156" spans="1:23" x14ac:dyDescent="0.2">
      <c r="A156" s="141">
        <f>[4]挂饰3!$A157</f>
        <v>20155</v>
      </c>
      <c r="B156" s="141" t="str">
        <f>[4]挂饰3!$D157</f>
        <v>破旧的忏悔项链</v>
      </c>
      <c r="C156" s="141">
        <f>[4]挂饰3!$E157</f>
        <v>5</v>
      </c>
      <c r="D156" s="141" t="str">
        <f>[4]挂饰3!$F157</f>
        <v>c</v>
      </c>
      <c r="E156" s="141">
        <f t="shared" si="43"/>
        <v>1</v>
      </c>
      <c r="F156" s="141">
        <f t="shared" si="44"/>
        <v>1</v>
      </c>
      <c r="G156" s="141" t="str">
        <f>[4]挂饰3!$M157</f>
        <v/>
      </c>
      <c r="H156" s="141">
        <f>([4]挂饰3!$AO157*((E156)^2))/10</f>
        <v>5.85</v>
      </c>
      <c r="I156" s="1" t="str">
        <f t="shared" si="45"/>
        <v>,矿石</v>
      </c>
      <c r="J156" s="1">
        <f t="shared" si="46"/>
        <v>59</v>
      </c>
      <c r="K156" s="1">
        <f t="shared" si="34"/>
        <v>60</v>
      </c>
      <c r="L156" s="1" t="str">
        <f t="shared" si="47"/>
        <v>矿石</v>
      </c>
      <c r="M156" s="1">
        <f t="shared" si="35"/>
        <v>4</v>
      </c>
      <c r="N156" s="1">
        <f t="shared" si="36"/>
        <v>50015</v>
      </c>
      <c r="O156" s="1" t="str">
        <f t="shared" si="48"/>
        <v/>
      </c>
      <c r="P156" s="1" t="str">
        <f t="shared" si="37"/>
        <v/>
      </c>
      <c r="Q156" s="1" t="str">
        <f t="shared" si="38"/>
        <v/>
      </c>
      <c r="R156" s="1" t="str">
        <f t="shared" si="49"/>
        <v/>
      </c>
      <c r="S156" s="1" t="str">
        <f t="shared" si="39"/>
        <v/>
      </c>
      <c r="T156" s="1" t="str">
        <f t="shared" si="40"/>
        <v/>
      </c>
      <c r="U156" s="1" t="str">
        <f t="shared" si="50"/>
        <v/>
      </c>
      <c r="V156" s="1" t="str">
        <f t="shared" si="41"/>
        <v/>
      </c>
      <c r="W156" s="1" t="str">
        <f t="shared" si="42"/>
        <v/>
      </c>
    </row>
    <row r="157" spans="1:23" x14ac:dyDescent="0.2">
      <c r="A157" s="141">
        <f>[4]挂饰3!$A158</f>
        <v>20156</v>
      </c>
      <c r="B157" s="141" t="str">
        <f>[4]挂饰3!$D158</f>
        <v>初级的水晶项链</v>
      </c>
      <c r="C157" s="141">
        <f>[4]挂饰3!$E158</f>
        <v>7</v>
      </c>
      <c r="D157" s="141" t="str">
        <f>[4]挂饰3!$F158</f>
        <v>c</v>
      </c>
      <c r="E157" s="141">
        <f t="shared" si="43"/>
        <v>1</v>
      </c>
      <c r="F157" s="141">
        <f t="shared" si="44"/>
        <v>1</v>
      </c>
      <c r="G157" s="141" t="str">
        <f>[4]挂饰3!$M158</f>
        <v/>
      </c>
      <c r="H157" s="141">
        <f>([4]挂饰3!$AO158*((E157)^2))/10</f>
        <v>7.8</v>
      </c>
      <c r="I157" s="1" t="str">
        <f t="shared" si="45"/>
        <v>,新鲜的泥巴</v>
      </c>
      <c r="J157" s="1">
        <f t="shared" si="46"/>
        <v>78</v>
      </c>
      <c r="K157" s="1">
        <f t="shared" si="34"/>
        <v>90</v>
      </c>
      <c r="L157" s="1" t="str">
        <f t="shared" si="47"/>
        <v>新鲜的泥巴</v>
      </c>
      <c r="M157" s="1">
        <f t="shared" si="35"/>
        <v>6</v>
      </c>
      <c r="N157" s="1">
        <f t="shared" si="36"/>
        <v>50013</v>
      </c>
      <c r="O157" s="1" t="str">
        <f t="shared" si="48"/>
        <v/>
      </c>
      <c r="P157" s="1" t="str">
        <f t="shared" si="37"/>
        <v/>
      </c>
      <c r="Q157" s="1" t="str">
        <f t="shared" si="38"/>
        <v/>
      </c>
      <c r="R157" s="1" t="str">
        <f t="shared" si="49"/>
        <v/>
      </c>
      <c r="S157" s="1" t="str">
        <f t="shared" si="39"/>
        <v/>
      </c>
      <c r="T157" s="1" t="str">
        <f t="shared" si="40"/>
        <v/>
      </c>
      <c r="U157" s="1" t="str">
        <f t="shared" si="50"/>
        <v/>
      </c>
      <c r="V157" s="1" t="str">
        <f t="shared" si="41"/>
        <v/>
      </c>
      <c r="W157" s="1" t="str">
        <f t="shared" si="42"/>
        <v/>
      </c>
    </row>
    <row r="158" spans="1:23" x14ac:dyDescent="0.2">
      <c r="A158" s="141">
        <f>[4]挂饰3!$A159</f>
        <v>20157</v>
      </c>
      <c r="B158" s="141" t="str">
        <f>[4]挂饰3!$D159</f>
        <v>初级的女神护腕</v>
      </c>
      <c r="C158" s="141">
        <f>[4]挂饰3!$E159</f>
        <v>9</v>
      </c>
      <c r="D158" s="141" t="str">
        <f>[4]挂饰3!$F159</f>
        <v>c</v>
      </c>
      <c r="E158" s="141">
        <f t="shared" si="43"/>
        <v>1</v>
      </c>
      <c r="F158" s="141">
        <f t="shared" si="44"/>
        <v>1</v>
      </c>
      <c r="G158" s="141" t="str">
        <f>[4]挂饰3!$M159</f>
        <v/>
      </c>
      <c r="H158" s="141">
        <f>([4]挂饰3!$AO159*((E158)^2))/10</f>
        <v>9.75</v>
      </c>
      <c r="I158" s="1" t="str">
        <f t="shared" si="45"/>
        <v>,腐败爪</v>
      </c>
      <c r="J158" s="1">
        <f t="shared" si="46"/>
        <v>98</v>
      </c>
      <c r="K158" s="1">
        <f t="shared" si="34"/>
        <v>105</v>
      </c>
      <c r="L158" s="1" t="str">
        <f t="shared" si="47"/>
        <v>腐败爪</v>
      </c>
      <c r="M158" s="1">
        <f t="shared" si="35"/>
        <v>7</v>
      </c>
      <c r="N158" s="1">
        <f t="shared" si="36"/>
        <v>50145</v>
      </c>
      <c r="O158" s="1" t="str">
        <f t="shared" si="48"/>
        <v/>
      </c>
      <c r="P158" s="1" t="str">
        <f t="shared" si="37"/>
        <v/>
      </c>
      <c r="Q158" s="1" t="str">
        <f t="shared" si="38"/>
        <v/>
      </c>
      <c r="R158" s="1" t="str">
        <f t="shared" si="49"/>
        <v/>
      </c>
      <c r="S158" s="1" t="str">
        <f t="shared" si="39"/>
        <v/>
      </c>
      <c r="T158" s="1" t="str">
        <f t="shared" si="40"/>
        <v/>
      </c>
      <c r="U158" s="1" t="str">
        <f t="shared" si="50"/>
        <v/>
      </c>
      <c r="V158" s="1" t="str">
        <f t="shared" si="41"/>
        <v/>
      </c>
      <c r="W158" s="1" t="str">
        <f t="shared" si="42"/>
        <v/>
      </c>
    </row>
    <row r="159" spans="1:23" x14ac:dyDescent="0.2">
      <c r="A159" s="141">
        <f>[4]挂饰3!$A160</f>
        <v>20158</v>
      </c>
      <c r="B159" s="141" t="str">
        <f>[4]挂饰3!$D160</f>
        <v>一般的玄铁护腕</v>
      </c>
      <c r="C159" s="141">
        <f>[4]挂饰3!$E160</f>
        <v>11</v>
      </c>
      <c r="D159" s="141" t="str">
        <f>[4]挂饰3!$F160</f>
        <v>c</v>
      </c>
      <c r="E159" s="141">
        <f t="shared" si="43"/>
        <v>1</v>
      </c>
      <c r="F159" s="141">
        <f t="shared" si="44"/>
        <v>1</v>
      </c>
      <c r="G159" s="141" t="str">
        <f>[4]挂饰3!$M160</f>
        <v/>
      </c>
      <c r="H159" s="141">
        <f>([4]挂饰3!$AO160*((E159)^2))/10</f>
        <v>11.7</v>
      </c>
      <c r="I159" s="1" t="str">
        <f t="shared" si="45"/>
        <v>,女战士的秘药</v>
      </c>
      <c r="J159" s="1">
        <f t="shared" si="46"/>
        <v>117</v>
      </c>
      <c r="K159" s="1">
        <f t="shared" si="34"/>
        <v>120</v>
      </c>
      <c r="L159" s="1" t="str">
        <f t="shared" si="47"/>
        <v>女战士的秘药</v>
      </c>
      <c r="M159" s="1">
        <f t="shared" si="35"/>
        <v>8</v>
      </c>
      <c r="N159" s="1">
        <f t="shared" si="36"/>
        <v>50168</v>
      </c>
      <c r="O159" s="1" t="str">
        <f t="shared" si="48"/>
        <v/>
      </c>
      <c r="P159" s="1" t="str">
        <f t="shared" si="37"/>
        <v/>
      </c>
      <c r="Q159" s="1" t="str">
        <f t="shared" si="38"/>
        <v/>
      </c>
      <c r="R159" s="1" t="str">
        <f t="shared" si="49"/>
        <v/>
      </c>
      <c r="S159" s="1" t="str">
        <f t="shared" si="39"/>
        <v/>
      </c>
      <c r="T159" s="1" t="str">
        <f t="shared" si="40"/>
        <v/>
      </c>
      <c r="U159" s="1" t="str">
        <f t="shared" si="50"/>
        <v/>
      </c>
      <c r="V159" s="1" t="str">
        <f t="shared" si="41"/>
        <v/>
      </c>
      <c r="W159" s="1" t="str">
        <f t="shared" si="42"/>
        <v/>
      </c>
    </row>
    <row r="160" spans="1:23" x14ac:dyDescent="0.2">
      <c r="A160" s="141">
        <f>[4]挂饰3!$A161</f>
        <v>20159</v>
      </c>
      <c r="B160" s="141" t="str">
        <f>[4]挂饰3!$D161</f>
        <v>普通的遗迹项链</v>
      </c>
      <c r="C160" s="141">
        <f>[4]挂饰3!$E161</f>
        <v>13</v>
      </c>
      <c r="D160" s="141" t="str">
        <f>[4]挂饰3!$F161</f>
        <v>c</v>
      </c>
      <c r="E160" s="141">
        <f t="shared" si="43"/>
        <v>1</v>
      </c>
      <c r="F160" s="141">
        <f t="shared" si="44"/>
        <v>1</v>
      </c>
      <c r="G160" s="141" t="str">
        <f>[4]挂饰3!$M161</f>
        <v/>
      </c>
      <c r="H160" s="141">
        <f>([4]挂饰3!$AO161*((E160)^2))/10</f>
        <v>13.8</v>
      </c>
      <c r="I160" s="1" t="str">
        <f t="shared" si="45"/>
        <v>,新鲜的泥巴</v>
      </c>
      <c r="J160" s="1">
        <f t="shared" si="46"/>
        <v>138</v>
      </c>
      <c r="K160" s="1">
        <f t="shared" si="34"/>
        <v>150</v>
      </c>
      <c r="L160" s="1" t="str">
        <f t="shared" si="47"/>
        <v>新鲜的泥巴</v>
      </c>
      <c r="M160" s="1">
        <f t="shared" si="35"/>
        <v>10</v>
      </c>
      <c r="N160" s="1">
        <f t="shared" si="36"/>
        <v>50013</v>
      </c>
      <c r="O160" s="1" t="str">
        <f t="shared" si="48"/>
        <v/>
      </c>
      <c r="P160" s="1" t="str">
        <f t="shared" si="37"/>
        <v/>
      </c>
      <c r="Q160" s="1" t="str">
        <f t="shared" si="38"/>
        <v/>
      </c>
      <c r="R160" s="1" t="str">
        <f t="shared" si="49"/>
        <v/>
      </c>
      <c r="S160" s="1" t="str">
        <f t="shared" si="39"/>
        <v/>
      </c>
      <c r="T160" s="1" t="str">
        <f t="shared" si="40"/>
        <v/>
      </c>
      <c r="U160" s="1" t="str">
        <f t="shared" si="50"/>
        <v/>
      </c>
      <c r="V160" s="1" t="str">
        <f t="shared" si="41"/>
        <v/>
      </c>
      <c r="W160" s="1" t="str">
        <f t="shared" si="42"/>
        <v/>
      </c>
    </row>
    <row r="161" spans="1:23" x14ac:dyDescent="0.2">
      <c r="A161" s="141">
        <f>[4]挂饰3!$A162</f>
        <v>20160</v>
      </c>
      <c r="B161" s="141" t="str">
        <f>[4]挂饰3!$D162</f>
        <v>普通的精钢项链</v>
      </c>
      <c r="C161" s="141">
        <f>[4]挂饰3!$E162</f>
        <v>15</v>
      </c>
      <c r="D161" s="141" t="str">
        <f>[4]挂饰3!$F162</f>
        <v>c</v>
      </c>
      <c r="E161" s="141">
        <f t="shared" si="43"/>
        <v>1</v>
      </c>
      <c r="F161" s="141">
        <f t="shared" si="44"/>
        <v>1</v>
      </c>
      <c r="G161" s="141" t="str">
        <f>[4]挂饰3!$M162</f>
        <v/>
      </c>
      <c r="H161" s="141">
        <f>([4]挂饰3!$AO162*((E161)^2))/10</f>
        <v>15.75</v>
      </c>
      <c r="I161" s="1" t="str">
        <f t="shared" si="45"/>
        <v>,树枝</v>
      </c>
      <c r="J161" s="1">
        <f t="shared" si="46"/>
        <v>158</v>
      </c>
      <c r="K161" s="1">
        <f t="shared" si="34"/>
        <v>165</v>
      </c>
      <c r="L161" s="1" t="str">
        <f t="shared" si="47"/>
        <v>树枝</v>
      </c>
      <c r="M161" s="1">
        <f t="shared" si="35"/>
        <v>11</v>
      </c>
      <c r="N161" s="1">
        <f t="shared" si="36"/>
        <v>50045</v>
      </c>
      <c r="O161" s="1" t="str">
        <f t="shared" si="48"/>
        <v/>
      </c>
      <c r="P161" s="1" t="str">
        <f t="shared" si="37"/>
        <v/>
      </c>
      <c r="Q161" s="1" t="str">
        <f t="shared" si="38"/>
        <v/>
      </c>
      <c r="R161" s="1" t="str">
        <f t="shared" si="49"/>
        <v/>
      </c>
      <c r="S161" s="1" t="str">
        <f t="shared" si="39"/>
        <v/>
      </c>
      <c r="T161" s="1" t="str">
        <f t="shared" si="40"/>
        <v/>
      </c>
      <c r="U161" s="1" t="str">
        <f t="shared" si="50"/>
        <v/>
      </c>
      <c r="V161" s="1" t="str">
        <f t="shared" si="41"/>
        <v/>
      </c>
      <c r="W161" s="1" t="str">
        <f t="shared" si="42"/>
        <v/>
      </c>
    </row>
    <row r="162" spans="1:23" x14ac:dyDescent="0.2">
      <c r="A162" s="141">
        <f>[4]挂饰3!$A163</f>
        <v>20161</v>
      </c>
      <c r="B162" s="141" t="str">
        <f>[4]挂饰3!$D163</f>
        <v>传说的智慧护腕</v>
      </c>
      <c r="C162" s="141">
        <f>[4]挂饰3!$E163</f>
        <v>2</v>
      </c>
      <c r="D162" s="141" t="str">
        <f>[4]挂饰3!$F163</f>
        <v>s</v>
      </c>
      <c r="E162" s="141">
        <f t="shared" si="43"/>
        <v>4</v>
      </c>
      <c r="F162" s="141">
        <f t="shared" si="44"/>
        <v>4</v>
      </c>
      <c r="G162" s="141" t="str">
        <f>[4]挂饰3!$M163</f>
        <v>黑暗</v>
      </c>
      <c r="H162" s="141">
        <f>([4]挂饰3!$AO163*((E162)^2))/10</f>
        <v>34.071028037383179</v>
      </c>
      <c r="I162" s="1" t="str">
        <f t="shared" si="45"/>
        <v>,黑色的魔术丝,火精魂片,灵木的根,黄之液</v>
      </c>
      <c r="J162" s="1">
        <f t="shared" si="46"/>
        <v>341</v>
      </c>
      <c r="K162" s="1">
        <f t="shared" si="34"/>
        <v>3840</v>
      </c>
      <c r="L162" s="1" t="str">
        <f t="shared" si="47"/>
        <v>黑色的魔术丝</v>
      </c>
      <c r="M162" s="1">
        <f t="shared" si="35"/>
        <v>1</v>
      </c>
      <c r="N162" s="1">
        <f t="shared" si="36"/>
        <v>50076</v>
      </c>
      <c r="O162" s="1" t="str">
        <f t="shared" si="48"/>
        <v>火精魂片</v>
      </c>
      <c r="P162" s="1">
        <f t="shared" si="37"/>
        <v>1</v>
      </c>
      <c r="Q162" s="1">
        <f t="shared" si="38"/>
        <v>50160</v>
      </c>
      <c r="R162" s="1" t="str">
        <f t="shared" si="49"/>
        <v>灵木的根</v>
      </c>
      <c r="S162" s="1">
        <f t="shared" si="39"/>
        <v>2</v>
      </c>
      <c r="T162" s="1">
        <f t="shared" si="40"/>
        <v>50063</v>
      </c>
      <c r="U162" s="1" t="str">
        <f t="shared" si="50"/>
        <v>黄之液</v>
      </c>
      <c r="V162" s="1">
        <f t="shared" si="41"/>
        <v>2</v>
      </c>
      <c r="W162" s="1">
        <f t="shared" si="42"/>
        <v>50093</v>
      </c>
    </row>
    <row r="163" spans="1:23" x14ac:dyDescent="0.2">
      <c r="A163" s="141">
        <f>[4]挂饰3!$A164</f>
        <v>20162</v>
      </c>
      <c r="B163" s="141" t="str">
        <f>[4]挂饰3!$D164</f>
        <v>神秘的晨曦护腕</v>
      </c>
      <c r="C163" s="141">
        <f>[4]挂饰3!$E164</f>
        <v>4</v>
      </c>
      <c r="D163" s="141" t="str">
        <f>[4]挂饰3!$F164</f>
        <v>s</v>
      </c>
      <c r="E163" s="141">
        <f t="shared" si="43"/>
        <v>4</v>
      </c>
      <c r="F163" s="141">
        <f t="shared" si="44"/>
        <v>4</v>
      </c>
      <c r="G163" s="141" t="str">
        <f>[4]挂饰3!$M164</f>
        <v>黑暗</v>
      </c>
      <c r="H163" s="141">
        <f>([4]挂饰3!$AO164*((E163)^2))/10</f>
        <v>120.91179039301309</v>
      </c>
      <c r="I163" s="1" t="str">
        <f t="shared" si="45"/>
        <v>,黑色的魔术丝,高级黑铜矿,蛇龟爪,女战士的甘蜜</v>
      </c>
      <c r="J163" s="1">
        <f t="shared" si="46"/>
        <v>1209</v>
      </c>
      <c r="K163" s="1">
        <f t="shared" si="34"/>
        <v>3840</v>
      </c>
      <c r="L163" s="1" t="str">
        <f t="shared" si="47"/>
        <v>黑色的魔术丝</v>
      </c>
      <c r="M163" s="1">
        <f t="shared" si="35"/>
        <v>1</v>
      </c>
      <c r="N163" s="1">
        <f t="shared" si="36"/>
        <v>50076</v>
      </c>
      <c r="O163" s="1" t="str">
        <f t="shared" si="48"/>
        <v>高级黑铜矿</v>
      </c>
      <c r="P163" s="1">
        <f t="shared" si="37"/>
        <v>1</v>
      </c>
      <c r="Q163" s="1">
        <f t="shared" si="38"/>
        <v>50033</v>
      </c>
      <c r="R163" s="1" t="str">
        <f t="shared" si="49"/>
        <v>蛇龟爪</v>
      </c>
      <c r="S163" s="1">
        <f t="shared" si="39"/>
        <v>3</v>
      </c>
      <c r="T163" s="1">
        <f t="shared" si="40"/>
        <v>50143</v>
      </c>
      <c r="U163" s="1" t="str">
        <f t="shared" si="50"/>
        <v>女战士的甘蜜</v>
      </c>
      <c r="V163" s="1">
        <f t="shared" si="41"/>
        <v>3</v>
      </c>
      <c r="W163" s="1">
        <f t="shared" si="42"/>
        <v>50171</v>
      </c>
    </row>
    <row r="164" spans="1:23" x14ac:dyDescent="0.2">
      <c r="A164" s="141">
        <f>[4]挂饰3!$A165</f>
        <v>20163</v>
      </c>
      <c r="B164" s="141" t="str">
        <f>[4]挂饰3!$D165</f>
        <v>神奇的精钢戒指</v>
      </c>
      <c r="C164" s="141">
        <f>[4]挂饰3!$E165</f>
        <v>6</v>
      </c>
      <c r="D164" s="141" t="str">
        <f>[4]挂饰3!$F165</f>
        <v>s</v>
      </c>
      <c r="E164" s="141">
        <f t="shared" si="43"/>
        <v>4</v>
      </c>
      <c r="F164" s="141">
        <f t="shared" si="44"/>
        <v>4</v>
      </c>
      <c r="G164" s="141" t="str">
        <f>[4]挂饰3!$M165</f>
        <v>黑暗</v>
      </c>
      <c r="H164" s="141">
        <f>([4]挂饰3!$AO165*((E164)^2))/10</f>
        <v>171.67407407407407</v>
      </c>
      <c r="I164" s="1" t="str">
        <f t="shared" si="45"/>
        <v>,黑色的魔术丝,青色的水晶,沙盘缌片,火兽爪</v>
      </c>
      <c r="J164" s="1">
        <f t="shared" si="46"/>
        <v>1717</v>
      </c>
      <c r="K164" s="1">
        <f t="shared" si="34"/>
        <v>3840</v>
      </c>
      <c r="L164" s="1" t="str">
        <f t="shared" si="47"/>
        <v>黑色的魔术丝</v>
      </c>
      <c r="M164" s="1">
        <f t="shared" si="35"/>
        <v>1</v>
      </c>
      <c r="N164" s="1">
        <f t="shared" si="36"/>
        <v>50076</v>
      </c>
      <c r="O164" s="1" t="str">
        <f t="shared" si="48"/>
        <v>青色的水晶</v>
      </c>
      <c r="P164" s="1">
        <f t="shared" si="37"/>
        <v>2</v>
      </c>
      <c r="Q164" s="1">
        <f t="shared" si="38"/>
        <v>50178</v>
      </c>
      <c r="R164" s="1" t="str">
        <f t="shared" si="49"/>
        <v>沙盘缌片</v>
      </c>
      <c r="S164" s="1">
        <f t="shared" si="39"/>
        <v>4</v>
      </c>
      <c r="T164" s="1">
        <f t="shared" si="40"/>
        <v>50174</v>
      </c>
      <c r="U164" s="1" t="str">
        <f t="shared" si="50"/>
        <v>火兽爪</v>
      </c>
      <c r="V164" s="1">
        <f t="shared" si="41"/>
        <v>8</v>
      </c>
      <c r="W164" s="1">
        <f t="shared" si="42"/>
        <v>50138</v>
      </c>
    </row>
    <row r="165" spans="1:23" x14ac:dyDescent="0.2">
      <c r="A165" s="141">
        <f>[4]挂饰3!$A166</f>
        <v>20164</v>
      </c>
      <c r="B165" s="141" t="str">
        <f>[4]挂饰3!$D166</f>
        <v>传说的言语护腕</v>
      </c>
      <c r="C165" s="141">
        <f>[4]挂饰3!$E166</f>
        <v>8</v>
      </c>
      <c r="D165" s="141" t="str">
        <f>[4]挂饰3!$F166</f>
        <v>s</v>
      </c>
      <c r="E165" s="141">
        <f t="shared" si="43"/>
        <v>4</v>
      </c>
      <c r="F165" s="141">
        <f t="shared" si="44"/>
        <v>4</v>
      </c>
      <c r="G165" s="141" t="str">
        <f>[4]挂饰3!$M166</f>
        <v>黑暗</v>
      </c>
      <c r="H165" s="141">
        <f>([4]挂饰3!$AO166*((E165)^2))/10</f>
        <v>258.41860465116281</v>
      </c>
      <c r="I165" s="1" t="str">
        <f t="shared" si="45"/>
        <v>,黑色的魔术丝,苍石,骷髅骨,绿晶石</v>
      </c>
      <c r="J165" s="1">
        <f t="shared" si="46"/>
        <v>2584</v>
      </c>
      <c r="K165" s="1">
        <f t="shared" si="34"/>
        <v>3840</v>
      </c>
      <c r="L165" s="1" t="str">
        <f t="shared" si="47"/>
        <v>黑色的魔术丝</v>
      </c>
      <c r="M165" s="1">
        <f t="shared" si="35"/>
        <v>1</v>
      </c>
      <c r="N165" s="1">
        <f t="shared" si="36"/>
        <v>50076</v>
      </c>
      <c r="O165" s="1" t="str">
        <f t="shared" si="48"/>
        <v>苍石</v>
      </c>
      <c r="P165" s="1">
        <f t="shared" si="37"/>
        <v>2</v>
      </c>
      <c r="Q165" s="1">
        <f t="shared" si="38"/>
        <v>50017</v>
      </c>
      <c r="R165" s="1" t="str">
        <f t="shared" si="49"/>
        <v>骷髅骨</v>
      </c>
      <c r="S165" s="1">
        <f t="shared" si="39"/>
        <v>11</v>
      </c>
      <c r="T165" s="1">
        <f t="shared" si="40"/>
        <v>50079</v>
      </c>
      <c r="U165" s="1" t="str">
        <f t="shared" si="50"/>
        <v>绿晶石</v>
      </c>
      <c r="V165" s="1">
        <f t="shared" si="41"/>
        <v>5</v>
      </c>
      <c r="W165" s="1">
        <f t="shared" si="42"/>
        <v>50028</v>
      </c>
    </row>
    <row r="166" spans="1:23" x14ac:dyDescent="0.2">
      <c r="A166" s="141">
        <f>[4]挂饰3!$A167</f>
        <v>20165</v>
      </c>
      <c r="B166" s="141" t="str">
        <f>[4]挂饰3!$D167</f>
        <v>传说的白银护腕</v>
      </c>
      <c r="C166" s="141">
        <f>[4]挂饰3!$E167</f>
        <v>10</v>
      </c>
      <c r="D166" s="141" t="str">
        <f>[4]挂饰3!$F167</f>
        <v>s</v>
      </c>
      <c r="E166" s="141">
        <f t="shared" si="43"/>
        <v>4</v>
      </c>
      <c r="F166" s="141">
        <f t="shared" si="44"/>
        <v>4</v>
      </c>
      <c r="G166" s="141" t="str">
        <f>[4]挂饰3!$M167</f>
        <v>黑暗</v>
      </c>
      <c r="H166" s="141">
        <f>([4]挂饰3!$AO167*((E166)^2))/10</f>
        <v>255.21509433962265</v>
      </c>
      <c r="I166" s="1" t="str">
        <f t="shared" si="45"/>
        <v>,黑色的魔术丝,紫色粉铜矿,蛇龟牙,蜥蜴牙</v>
      </c>
      <c r="J166" s="1">
        <f t="shared" si="46"/>
        <v>2552</v>
      </c>
      <c r="K166" s="1">
        <f t="shared" si="34"/>
        <v>3840</v>
      </c>
      <c r="L166" s="1" t="str">
        <f t="shared" si="47"/>
        <v>黑色的魔术丝</v>
      </c>
      <c r="M166" s="1">
        <f t="shared" si="35"/>
        <v>1</v>
      </c>
      <c r="N166" s="1">
        <f t="shared" si="36"/>
        <v>50076</v>
      </c>
      <c r="O166" s="1" t="str">
        <f t="shared" si="48"/>
        <v>紫色粉铜矿</v>
      </c>
      <c r="P166" s="1">
        <f t="shared" si="37"/>
        <v>2</v>
      </c>
      <c r="Q166" s="1">
        <f t="shared" si="38"/>
        <v>50039</v>
      </c>
      <c r="R166" s="1" t="str">
        <f t="shared" si="49"/>
        <v>蛇龟牙</v>
      </c>
      <c r="S166" s="1">
        <f t="shared" si="39"/>
        <v>5</v>
      </c>
      <c r="T166" s="1">
        <f t="shared" si="40"/>
        <v>50155</v>
      </c>
      <c r="U166" s="1" t="str">
        <f t="shared" si="50"/>
        <v>蜥蜴牙</v>
      </c>
      <c r="V166" s="1">
        <f t="shared" si="41"/>
        <v>11</v>
      </c>
      <c r="W166" s="1">
        <f t="shared" si="42"/>
        <v>50147</v>
      </c>
    </row>
    <row r="167" spans="1:23" x14ac:dyDescent="0.2">
      <c r="A167" s="141">
        <f>[4]挂饰3!$A168</f>
        <v>20166</v>
      </c>
      <c r="B167" s="141" t="str">
        <f>[4]挂饰3!$D168</f>
        <v>传说的晨曦护腕</v>
      </c>
      <c r="C167" s="141">
        <f>[4]挂饰3!$E168</f>
        <v>12</v>
      </c>
      <c r="D167" s="141" t="str">
        <f>[4]挂饰3!$F168</f>
        <v>s</v>
      </c>
      <c r="E167" s="141">
        <f t="shared" si="43"/>
        <v>4</v>
      </c>
      <c r="F167" s="141">
        <f t="shared" si="44"/>
        <v>4</v>
      </c>
      <c r="G167" s="141" t="str">
        <f>[4]挂饰3!$M168</f>
        <v>黑暗</v>
      </c>
      <c r="H167" s="141">
        <f>([4]挂饰3!$AO168*((E167)^2))/10</f>
        <v>441.36503496503502</v>
      </c>
      <c r="I167" s="1" t="str">
        <f t="shared" si="45"/>
        <v>,黑色的魔术丝,赤色的水晶,高级树枝,魅灵石</v>
      </c>
      <c r="J167" s="1">
        <f t="shared" si="46"/>
        <v>4414</v>
      </c>
      <c r="K167" s="1">
        <f t="shared" si="34"/>
        <v>7680</v>
      </c>
      <c r="L167" s="1" t="str">
        <f t="shared" si="47"/>
        <v>黑色的魔术丝</v>
      </c>
      <c r="M167" s="1">
        <f t="shared" si="35"/>
        <v>2</v>
      </c>
      <c r="N167" s="1">
        <f t="shared" si="36"/>
        <v>50076</v>
      </c>
      <c r="O167" s="1" t="str">
        <f t="shared" si="48"/>
        <v>赤色的水晶</v>
      </c>
      <c r="P167" s="1">
        <f t="shared" si="37"/>
        <v>3</v>
      </c>
      <c r="Q167" s="1">
        <f t="shared" si="38"/>
        <v>50177</v>
      </c>
      <c r="R167" s="1" t="str">
        <f t="shared" si="49"/>
        <v>高级树枝</v>
      </c>
      <c r="S167" s="1">
        <f t="shared" si="39"/>
        <v>9</v>
      </c>
      <c r="T167" s="1">
        <f t="shared" si="40"/>
        <v>50046</v>
      </c>
      <c r="U167" s="1" t="str">
        <f t="shared" si="50"/>
        <v>魅灵石</v>
      </c>
      <c r="V167" s="1">
        <f t="shared" si="41"/>
        <v>9</v>
      </c>
      <c r="W167" s="1">
        <f t="shared" si="42"/>
        <v>50089</v>
      </c>
    </row>
    <row r="168" spans="1:23" x14ac:dyDescent="0.2">
      <c r="A168" s="141">
        <f>[4]挂饰3!$A169</f>
        <v>20167</v>
      </c>
      <c r="B168" s="141" t="str">
        <f>[4]挂饰3!$D169</f>
        <v>神奇的精灵戒指</v>
      </c>
      <c r="C168" s="141">
        <f>[4]挂饰3!$E169</f>
        <v>14</v>
      </c>
      <c r="D168" s="141" t="str">
        <f>[4]挂饰3!$F169</f>
        <v>s</v>
      </c>
      <c r="E168" s="141">
        <f t="shared" si="43"/>
        <v>4</v>
      </c>
      <c r="F168" s="141">
        <f t="shared" si="44"/>
        <v>4</v>
      </c>
      <c r="G168" s="141" t="str">
        <f>[4]挂饰3!$M169</f>
        <v>黑暗</v>
      </c>
      <c r="H168" s="141">
        <f>([4]挂饰3!$AO169*((E168)^2))/10</f>
        <v>685.69216589861753</v>
      </c>
      <c r="I168" s="1" t="str">
        <f t="shared" si="45"/>
        <v>,黑色的魔术丝,终极秘药,紫之液,黑蝙蝠牙</v>
      </c>
      <c r="J168" s="1">
        <f t="shared" si="46"/>
        <v>6857</v>
      </c>
      <c r="K168" s="1">
        <f t="shared" si="34"/>
        <v>7680</v>
      </c>
      <c r="L168" s="1" t="str">
        <f t="shared" si="47"/>
        <v>黑色的魔术丝</v>
      </c>
      <c r="M168" s="1">
        <f t="shared" si="35"/>
        <v>2</v>
      </c>
      <c r="N168" s="1">
        <f t="shared" si="36"/>
        <v>50076</v>
      </c>
      <c r="O168" s="1" t="str">
        <f t="shared" si="48"/>
        <v>终极秘药</v>
      </c>
      <c r="P168" s="1">
        <f t="shared" si="37"/>
        <v>5</v>
      </c>
      <c r="Q168" s="1">
        <f t="shared" si="38"/>
        <v>50170</v>
      </c>
      <c r="R168" s="1" t="str">
        <f t="shared" si="49"/>
        <v>紫之液</v>
      </c>
      <c r="S168" s="1">
        <f t="shared" si="39"/>
        <v>29</v>
      </c>
      <c r="T168" s="1">
        <f t="shared" si="40"/>
        <v>50095</v>
      </c>
      <c r="U168" s="1" t="str">
        <f t="shared" si="50"/>
        <v>黑蝙蝠牙</v>
      </c>
      <c r="V168" s="1">
        <f t="shared" si="41"/>
        <v>13</v>
      </c>
      <c r="W168" s="1">
        <f t="shared" si="42"/>
        <v>50153</v>
      </c>
    </row>
    <row r="169" spans="1:23" x14ac:dyDescent="0.2">
      <c r="A169" s="141">
        <f>[4]挂饰3!$A170</f>
        <v>20168</v>
      </c>
      <c r="B169" s="141" t="str">
        <f>[4]挂饰3!$D170</f>
        <v>璀璨的空灵项链</v>
      </c>
      <c r="C169" s="141">
        <f>[4]挂饰3!$E170</f>
        <v>16</v>
      </c>
      <c r="D169" s="141" t="str">
        <f>[4]挂饰3!$F170</f>
        <v>s</v>
      </c>
      <c r="E169" s="141">
        <f t="shared" si="43"/>
        <v>4</v>
      </c>
      <c r="F169" s="141">
        <f t="shared" si="44"/>
        <v>4</v>
      </c>
      <c r="G169" s="141" t="str">
        <f>[4]挂饰3!$M170</f>
        <v>黑暗</v>
      </c>
      <c r="H169" s="141">
        <f>([4]挂饰3!$AO170*((E169)^2))/10</f>
        <v>588.85322896281809</v>
      </c>
      <c r="I169" s="1" t="str">
        <f t="shared" si="45"/>
        <v>,黑色的魔术丝,黄色的水晶,风之缌片,酸之液</v>
      </c>
      <c r="J169" s="1">
        <f t="shared" si="46"/>
        <v>5889</v>
      </c>
      <c r="K169" s="1">
        <f t="shared" si="34"/>
        <v>7680</v>
      </c>
      <c r="L169" s="1" t="str">
        <f t="shared" si="47"/>
        <v>黑色的魔术丝</v>
      </c>
      <c r="M169" s="1">
        <f t="shared" si="35"/>
        <v>2</v>
      </c>
      <c r="N169" s="1">
        <f t="shared" si="36"/>
        <v>50076</v>
      </c>
      <c r="O169" s="1" t="str">
        <f t="shared" si="48"/>
        <v>黄色的水晶</v>
      </c>
      <c r="P169" s="1">
        <f t="shared" si="37"/>
        <v>4</v>
      </c>
      <c r="Q169" s="1">
        <f t="shared" si="38"/>
        <v>50179</v>
      </c>
      <c r="R169" s="1" t="str">
        <f t="shared" si="49"/>
        <v>风之缌片</v>
      </c>
      <c r="S169" s="1">
        <f t="shared" si="39"/>
        <v>11</v>
      </c>
      <c r="T169" s="1">
        <f t="shared" si="40"/>
        <v>50176</v>
      </c>
      <c r="U169" s="1" t="str">
        <f t="shared" si="50"/>
        <v>酸之液</v>
      </c>
      <c r="V169" s="1">
        <f t="shared" si="41"/>
        <v>25</v>
      </c>
      <c r="W169" s="1">
        <f t="shared" si="42"/>
        <v>50096</v>
      </c>
    </row>
    <row r="170" spans="1:23" x14ac:dyDescent="0.2">
      <c r="A170" s="141">
        <f>[4]挂饰3!$A171</f>
        <v>20169</v>
      </c>
      <c r="B170" s="141" t="str">
        <f>[4]挂饰3!$D171</f>
        <v>精致的女神护腕</v>
      </c>
      <c r="C170" s="141">
        <f>[4]挂饰3!$E171</f>
        <v>2</v>
      </c>
      <c r="D170" s="141" t="str">
        <f>[4]挂饰3!$F171</f>
        <v>a</v>
      </c>
      <c r="E170" s="141">
        <f t="shared" si="43"/>
        <v>3</v>
      </c>
      <c r="F170" s="141">
        <f t="shared" si="44"/>
        <v>3</v>
      </c>
      <c r="G170" s="141" t="str">
        <f>[4]挂饰3!$M171</f>
        <v>黑暗</v>
      </c>
      <c r="H170" s="141">
        <f>([4]挂饰3!$AO171*((E170)^2))/10</f>
        <v>16.2</v>
      </c>
      <c r="I170" s="1" t="str">
        <f t="shared" si="45"/>
        <v>,暗系魔物骨头,水兽牙,腐败爪,腐败的毛皮</v>
      </c>
      <c r="J170" s="1">
        <f t="shared" si="46"/>
        <v>162</v>
      </c>
      <c r="K170" s="1">
        <f t="shared" si="34"/>
        <v>1125</v>
      </c>
      <c r="L170" s="1" t="str">
        <f t="shared" si="47"/>
        <v>暗系魔物骨头</v>
      </c>
      <c r="M170" s="1">
        <f t="shared" si="35"/>
        <v>1</v>
      </c>
      <c r="N170" s="1">
        <f t="shared" si="36"/>
        <v>50085</v>
      </c>
      <c r="O170" s="1" t="str">
        <f t="shared" si="48"/>
        <v>水兽牙</v>
      </c>
      <c r="P170" s="1">
        <f t="shared" si="37"/>
        <v>1</v>
      </c>
      <c r="Q170" s="1">
        <f t="shared" si="38"/>
        <v>50150</v>
      </c>
      <c r="R170" s="1" t="str">
        <f t="shared" si="49"/>
        <v>腐败爪</v>
      </c>
      <c r="S170" s="1">
        <f t="shared" si="39"/>
        <v>4</v>
      </c>
      <c r="T170" s="1">
        <f t="shared" si="40"/>
        <v>50145</v>
      </c>
      <c r="U170" s="1" t="str">
        <f t="shared" si="50"/>
        <v/>
      </c>
      <c r="V170" s="1" t="str">
        <f t="shared" si="41"/>
        <v/>
      </c>
      <c r="W170" s="1" t="str">
        <f t="shared" si="42"/>
        <v/>
      </c>
    </row>
    <row r="171" spans="1:23" x14ac:dyDescent="0.2">
      <c r="A171" s="141">
        <f>[4]挂饰3!$A172</f>
        <v>20170</v>
      </c>
      <c r="B171" s="141" t="str">
        <f>[4]挂饰3!$D172</f>
        <v>闪耀的晨曦戒指</v>
      </c>
      <c r="C171" s="141">
        <f>[4]挂饰3!$E172</f>
        <v>4</v>
      </c>
      <c r="D171" s="141" t="str">
        <f>[4]挂饰3!$F172</f>
        <v>a</v>
      </c>
      <c r="E171" s="141">
        <f t="shared" si="43"/>
        <v>3</v>
      </c>
      <c r="F171" s="141">
        <f t="shared" si="44"/>
        <v>3</v>
      </c>
      <c r="G171" s="141" t="str">
        <f>[4]挂饰3!$M172</f>
        <v>黑暗</v>
      </c>
      <c r="H171" s="141">
        <f>([4]挂饰3!$AO172*((E171)^2))/10</f>
        <v>28.35</v>
      </c>
      <c r="I171" s="1" t="str">
        <f t="shared" si="45"/>
        <v>,暗系魔物骨头,酸之液,女战士的秘药,黑铜矿</v>
      </c>
      <c r="J171" s="1">
        <f t="shared" si="46"/>
        <v>284</v>
      </c>
      <c r="K171" s="1">
        <f t="shared" si="34"/>
        <v>1125</v>
      </c>
      <c r="L171" s="1" t="str">
        <f t="shared" si="47"/>
        <v>暗系魔物骨头</v>
      </c>
      <c r="M171" s="1">
        <f t="shared" si="35"/>
        <v>1</v>
      </c>
      <c r="N171" s="1">
        <f t="shared" si="36"/>
        <v>50085</v>
      </c>
      <c r="O171" s="1" t="str">
        <f t="shared" si="48"/>
        <v>酸之液</v>
      </c>
      <c r="P171" s="1">
        <f t="shared" si="37"/>
        <v>2</v>
      </c>
      <c r="Q171" s="1">
        <f t="shared" si="38"/>
        <v>50096</v>
      </c>
      <c r="R171" s="1" t="str">
        <f t="shared" si="49"/>
        <v>女战士的秘药</v>
      </c>
      <c r="S171" s="1">
        <f t="shared" si="39"/>
        <v>7</v>
      </c>
      <c r="T171" s="1">
        <f t="shared" si="40"/>
        <v>50168</v>
      </c>
      <c r="U171" s="1" t="str">
        <f t="shared" si="50"/>
        <v/>
      </c>
      <c r="V171" s="1" t="str">
        <f t="shared" si="41"/>
        <v/>
      </c>
      <c r="W171" s="1" t="str">
        <f t="shared" si="42"/>
        <v/>
      </c>
    </row>
    <row r="172" spans="1:23" x14ac:dyDescent="0.2">
      <c r="A172" s="141">
        <f>[4]挂饰3!$A173</f>
        <v>20171</v>
      </c>
      <c r="B172" s="141" t="str">
        <f>[4]挂饰3!$D173</f>
        <v>闪耀的塞尔塔项链</v>
      </c>
      <c r="C172" s="141">
        <f>[4]挂饰3!$E173</f>
        <v>6</v>
      </c>
      <c r="D172" s="141" t="str">
        <f>[4]挂饰3!$F173</f>
        <v>a</v>
      </c>
      <c r="E172" s="141">
        <f t="shared" si="43"/>
        <v>3</v>
      </c>
      <c r="F172" s="141">
        <f t="shared" si="44"/>
        <v>3</v>
      </c>
      <c r="G172" s="141" t="str">
        <f>[4]挂饰3!$M173</f>
        <v>黑暗</v>
      </c>
      <c r="H172" s="141">
        <f>([4]挂饰3!$AO173*((E172)^2))/10</f>
        <v>62.883870967741942</v>
      </c>
      <c r="I172" s="1" t="str">
        <f t="shared" si="45"/>
        <v>,暗系魔物骨头,蛇龟牙,干燥的草药,黑铜矿</v>
      </c>
      <c r="J172" s="1">
        <f t="shared" si="46"/>
        <v>629</v>
      </c>
      <c r="K172" s="1">
        <f t="shared" si="34"/>
        <v>1125</v>
      </c>
      <c r="L172" s="1" t="str">
        <f t="shared" si="47"/>
        <v>暗系魔物骨头</v>
      </c>
      <c r="M172" s="1">
        <f t="shared" si="35"/>
        <v>1</v>
      </c>
      <c r="N172" s="1">
        <f t="shared" si="36"/>
        <v>50085</v>
      </c>
      <c r="O172" s="1" t="str">
        <f t="shared" si="48"/>
        <v>蛇龟牙</v>
      </c>
      <c r="P172" s="1">
        <f t="shared" si="37"/>
        <v>2</v>
      </c>
      <c r="Q172" s="1">
        <f t="shared" si="38"/>
        <v>50155</v>
      </c>
      <c r="R172" s="1" t="str">
        <f t="shared" si="49"/>
        <v>干燥的草药</v>
      </c>
      <c r="S172" s="1">
        <f t="shared" si="39"/>
        <v>14</v>
      </c>
      <c r="T172" s="1">
        <f t="shared" si="40"/>
        <v>50189</v>
      </c>
      <c r="U172" s="1" t="str">
        <f t="shared" si="50"/>
        <v/>
      </c>
      <c r="V172" s="1" t="str">
        <f t="shared" si="41"/>
        <v/>
      </c>
      <c r="W172" s="1" t="str">
        <f t="shared" si="42"/>
        <v/>
      </c>
    </row>
    <row r="173" spans="1:23" x14ac:dyDescent="0.2">
      <c r="A173" s="141">
        <f>[4]挂饰3!$A174</f>
        <v>20172</v>
      </c>
      <c r="B173" s="141" t="str">
        <f>[4]挂饰3!$D174</f>
        <v>拉风的颓废项链</v>
      </c>
      <c r="C173" s="141">
        <f>[4]挂饰3!$E174</f>
        <v>8</v>
      </c>
      <c r="D173" s="141" t="str">
        <f>[4]挂饰3!$F174</f>
        <v>a</v>
      </c>
      <c r="E173" s="141">
        <f t="shared" si="43"/>
        <v>3</v>
      </c>
      <c r="F173" s="141">
        <f t="shared" si="44"/>
        <v>3</v>
      </c>
      <c r="G173" s="141" t="str">
        <f>[4]挂饰3!$M174</f>
        <v>黑暗</v>
      </c>
      <c r="H173" s="141">
        <f>([4]挂饰3!$AO174*((E173)^2))/10</f>
        <v>44.76113744075829</v>
      </c>
      <c r="I173" s="1" t="str">
        <f t="shared" si="45"/>
        <v>,暗系魔物骨头,浮游石,黑铜矿,粉铜矿</v>
      </c>
      <c r="J173" s="1">
        <f t="shared" si="46"/>
        <v>448</v>
      </c>
      <c r="K173" s="1">
        <f t="shared" si="34"/>
        <v>1125</v>
      </c>
      <c r="L173" s="1" t="str">
        <f t="shared" si="47"/>
        <v>暗系魔物骨头</v>
      </c>
      <c r="M173" s="1">
        <f t="shared" si="35"/>
        <v>1</v>
      </c>
      <c r="N173" s="1">
        <f t="shared" si="36"/>
        <v>50085</v>
      </c>
      <c r="O173" s="1" t="str">
        <f t="shared" si="48"/>
        <v>浮游石</v>
      </c>
      <c r="P173" s="1">
        <f t="shared" si="37"/>
        <v>2</v>
      </c>
      <c r="Q173" s="1">
        <f t="shared" si="38"/>
        <v>50025</v>
      </c>
      <c r="R173" s="1" t="str">
        <f t="shared" si="49"/>
        <v>黑铜矿</v>
      </c>
      <c r="S173" s="1">
        <f t="shared" si="39"/>
        <v>10</v>
      </c>
      <c r="T173" s="1">
        <f t="shared" si="40"/>
        <v>50031</v>
      </c>
      <c r="U173" s="1" t="str">
        <f t="shared" si="50"/>
        <v/>
      </c>
      <c r="V173" s="1" t="str">
        <f t="shared" si="41"/>
        <v/>
      </c>
      <c r="W173" s="1" t="str">
        <f t="shared" si="42"/>
        <v/>
      </c>
    </row>
    <row r="174" spans="1:23" x14ac:dyDescent="0.2">
      <c r="A174" s="141">
        <f>[4]挂饰3!$A175</f>
        <v>20173</v>
      </c>
      <c r="B174" s="141" t="str">
        <f>[4]挂饰3!$D175</f>
        <v>闪耀的空灵项链</v>
      </c>
      <c r="C174" s="141">
        <f>[4]挂饰3!$E175</f>
        <v>10</v>
      </c>
      <c r="D174" s="141" t="str">
        <f>[4]挂饰3!$F175</f>
        <v>a</v>
      </c>
      <c r="E174" s="141">
        <f t="shared" si="43"/>
        <v>3</v>
      </c>
      <c r="F174" s="141">
        <f t="shared" si="44"/>
        <v>3</v>
      </c>
      <c r="G174" s="141" t="str">
        <f>[4]挂饰3!$M175</f>
        <v>黑暗</v>
      </c>
      <c r="H174" s="141">
        <f>([4]挂饰3!$AO175*((E174)^2))/10</f>
        <v>191.7</v>
      </c>
      <c r="I174" s="1" t="str">
        <f t="shared" si="45"/>
        <v>,暗系魔物骨头,研磨土块,腐败爪,黑铜矿</v>
      </c>
      <c r="J174" s="1">
        <f t="shared" si="46"/>
        <v>1917</v>
      </c>
      <c r="K174" s="1">
        <f t="shared" si="34"/>
        <v>2250</v>
      </c>
      <c r="L174" s="1" t="str">
        <f t="shared" si="47"/>
        <v>暗系魔物骨头</v>
      </c>
      <c r="M174" s="1">
        <f t="shared" si="35"/>
        <v>2</v>
      </c>
      <c r="N174" s="1">
        <f t="shared" si="36"/>
        <v>50085</v>
      </c>
      <c r="O174" s="1" t="str">
        <f t="shared" si="48"/>
        <v>研磨土块</v>
      </c>
      <c r="P174" s="1">
        <f t="shared" si="37"/>
        <v>5</v>
      </c>
      <c r="Q174" s="1">
        <f t="shared" si="38"/>
        <v>50014</v>
      </c>
      <c r="R174" s="1" t="str">
        <f t="shared" si="49"/>
        <v>腐败爪</v>
      </c>
      <c r="S174" s="1">
        <f t="shared" si="39"/>
        <v>43</v>
      </c>
      <c r="T174" s="1">
        <f t="shared" si="40"/>
        <v>50145</v>
      </c>
      <c r="U174" s="1" t="str">
        <f t="shared" si="50"/>
        <v/>
      </c>
      <c r="V174" s="1" t="str">
        <f t="shared" si="41"/>
        <v/>
      </c>
      <c r="W174" s="1" t="str">
        <f t="shared" si="42"/>
        <v/>
      </c>
    </row>
    <row r="175" spans="1:23" x14ac:dyDescent="0.2">
      <c r="A175" s="141">
        <f>[4]挂饰3!$A176</f>
        <v>20174</v>
      </c>
      <c r="B175" s="141" t="str">
        <f>[4]挂饰3!$D176</f>
        <v>犀利的混乱项链</v>
      </c>
      <c r="C175" s="141">
        <f>[4]挂饰3!$E176</f>
        <v>12</v>
      </c>
      <c r="D175" s="141" t="str">
        <f>[4]挂饰3!$F176</f>
        <v>a</v>
      </c>
      <c r="E175" s="141">
        <f t="shared" si="43"/>
        <v>3</v>
      </c>
      <c r="F175" s="141">
        <f t="shared" si="44"/>
        <v>3</v>
      </c>
      <c r="G175" s="141" t="str">
        <f>[4]挂饰3!$M176</f>
        <v>黑暗</v>
      </c>
      <c r="H175" s="141">
        <f>([4]挂饰3!$AO176*((E175)^2))/10</f>
        <v>126.8635135135135</v>
      </c>
      <c r="I175" s="1" t="str">
        <f t="shared" si="45"/>
        <v>,暗系魔物骨头,恶魔毛皮,腐败爪,黑铜矿</v>
      </c>
      <c r="J175" s="1">
        <f t="shared" si="46"/>
        <v>1269</v>
      </c>
      <c r="K175" s="1">
        <f t="shared" si="34"/>
        <v>2250</v>
      </c>
      <c r="L175" s="1" t="str">
        <f t="shared" si="47"/>
        <v>暗系魔物骨头</v>
      </c>
      <c r="M175" s="1">
        <f t="shared" si="35"/>
        <v>2</v>
      </c>
      <c r="N175" s="1">
        <f t="shared" si="36"/>
        <v>50085</v>
      </c>
      <c r="O175" s="1" t="str">
        <f t="shared" si="48"/>
        <v>恶魔毛皮</v>
      </c>
      <c r="P175" s="1">
        <f t="shared" si="37"/>
        <v>4</v>
      </c>
      <c r="Q175" s="1">
        <f t="shared" si="38"/>
        <v>50118</v>
      </c>
      <c r="R175" s="1" t="str">
        <f t="shared" si="49"/>
        <v>腐败爪</v>
      </c>
      <c r="S175" s="1">
        <f t="shared" si="39"/>
        <v>29</v>
      </c>
      <c r="T175" s="1">
        <f t="shared" si="40"/>
        <v>50145</v>
      </c>
      <c r="U175" s="1" t="str">
        <f t="shared" si="50"/>
        <v/>
      </c>
      <c r="V175" s="1" t="str">
        <f t="shared" si="41"/>
        <v/>
      </c>
      <c r="W175" s="1" t="str">
        <f t="shared" si="42"/>
        <v/>
      </c>
    </row>
    <row r="176" spans="1:23" x14ac:dyDescent="0.2">
      <c r="A176" s="141">
        <f>[4]挂饰3!$A177</f>
        <v>20175</v>
      </c>
      <c r="B176" s="141" t="str">
        <f>[4]挂饰3!$D177</f>
        <v>闪耀的魔王戒指</v>
      </c>
      <c r="C176" s="141">
        <f>[4]挂饰3!$E177</f>
        <v>14</v>
      </c>
      <c r="D176" s="141" t="str">
        <f>[4]挂饰3!$F177</f>
        <v>a</v>
      </c>
      <c r="E176" s="141">
        <f t="shared" si="43"/>
        <v>3</v>
      </c>
      <c r="F176" s="141">
        <f t="shared" si="44"/>
        <v>3</v>
      </c>
      <c r="G176" s="141" t="str">
        <f>[4]挂饰3!$M177</f>
        <v>黑暗</v>
      </c>
      <c r="H176" s="141">
        <f>([4]挂饰3!$AO177*((E176)^2))/10</f>
        <v>311.9538461538462</v>
      </c>
      <c r="I176" s="1" t="str">
        <f t="shared" si="45"/>
        <v>,暗系魔物骨头,黑晶石,树枝,腐败爪</v>
      </c>
      <c r="J176" s="1">
        <f t="shared" si="46"/>
        <v>3120</v>
      </c>
      <c r="K176" s="1">
        <f t="shared" si="34"/>
        <v>3375</v>
      </c>
      <c r="L176" s="1" t="str">
        <f t="shared" si="47"/>
        <v>暗系魔物骨头</v>
      </c>
      <c r="M176" s="1">
        <f t="shared" si="35"/>
        <v>3</v>
      </c>
      <c r="N176" s="1">
        <f t="shared" si="36"/>
        <v>50085</v>
      </c>
      <c r="O176" s="1" t="str">
        <f t="shared" si="48"/>
        <v>黑晶石</v>
      </c>
      <c r="P176" s="1">
        <f t="shared" si="37"/>
        <v>8</v>
      </c>
      <c r="Q176" s="1">
        <f t="shared" si="38"/>
        <v>50027</v>
      </c>
      <c r="R176" s="1" t="str">
        <f t="shared" si="49"/>
        <v>树枝</v>
      </c>
      <c r="S176" s="1">
        <f t="shared" si="39"/>
        <v>70</v>
      </c>
      <c r="T176" s="1">
        <f t="shared" si="40"/>
        <v>50045</v>
      </c>
      <c r="U176" s="1" t="str">
        <f t="shared" si="50"/>
        <v/>
      </c>
      <c r="V176" s="1" t="str">
        <f t="shared" si="41"/>
        <v/>
      </c>
      <c r="W176" s="1" t="str">
        <f t="shared" si="42"/>
        <v/>
      </c>
    </row>
    <row r="177" spans="1:23" x14ac:dyDescent="0.2">
      <c r="A177" s="141">
        <f>[4]挂饰3!$A178</f>
        <v>20176</v>
      </c>
      <c r="B177" s="141" t="str">
        <f>[4]挂饰3!$D178</f>
        <v>精致的女神项链</v>
      </c>
      <c r="C177" s="141">
        <f>[4]挂饰3!$E178</f>
        <v>16</v>
      </c>
      <c r="D177" s="141" t="str">
        <f>[4]挂饰3!$F178</f>
        <v>a</v>
      </c>
      <c r="E177" s="141">
        <f t="shared" si="43"/>
        <v>3</v>
      </c>
      <c r="F177" s="141">
        <f t="shared" si="44"/>
        <v>3</v>
      </c>
      <c r="G177" s="141" t="str">
        <f>[4]挂饰3!$M178</f>
        <v>黑暗</v>
      </c>
      <c r="H177" s="141">
        <f>([4]挂饰3!$AO178*((E177)^2))/10</f>
        <v>332.33048780487809</v>
      </c>
      <c r="I177" s="1" t="str">
        <f t="shared" si="45"/>
        <v>,暗系魔物骨头,蛇龟牙,树枝,干燥的草药</v>
      </c>
      <c r="J177" s="1">
        <f t="shared" si="46"/>
        <v>3323</v>
      </c>
      <c r="K177" s="1">
        <f t="shared" si="34"/>
        <v>3375</v>
      </c>
      <c r="L177" s="1" t="str">
        <f t="shared" si="47"/>
        <v>暗系魔物骨头</v>
      </c>
      <c r="M177" s="1">
        <f t="shared" si="35"/>
        <v>3</v>
      </c>
      <c r="N177" s="1">
        <f t="shared" si="36"/>
        <v>50085</v>
      </c>
      <c r="O177" s="1" t="str">
        <f t="shared" si="48"/>
        <v>蛇龟牙</v>
      </c>
      <c r="P177" s="1">
        <f t="shared" si="37"/>
        <v>9</v>
      </c>
      <c r="Q177" s="1">
        <f t="shared" si="38"/>
        <v>50155</v>
      </c>
      <c r="R177" s="1" t="str">
        <f t="shared" si="49"/>
        <v>树枝</v>
      </c>
      <c r="S177" s="1">
        <f t="shared" si="39"/>
        <v>74</v>
      </c>
      <c r="T177" s="1">
        <f t="shared" si="40"/>
        <v>50045</v>
      </c>
      <c r="U177" s="1" t="str">
        <f t="shared" si="50"/>
        <v/>
      </c>
      <c r="V177" s="1" t="str">
        <f t="shared" si="41"/>
        <v/>
      </c>
      <c r="W177" s="1" t="str">
        <f t="shared" si="42"/>
        <v/>
      </c>
    </row>
    <row r="178" spans="1:23" x14ac:dyDescent="0.2">
      <c r="A178" s="141">
        <f>[4]挂饰3!$A179</f>
        <v>20177</v>
      </c>
      <c r="B178" s="141" t="str">
        <f>[4]挂饰3!$D179</f>
        <v>发亮的玄铁护腕</v>
      </c>
      <c r="C178" s="141">
        <f>[4]挂饰3!$E179</f>
        <v>1</v>
      </c>
      <c r="D178" s="141" t="str">
        <f>[4]挂饰3!$F179</f>
        <v>b</v>
      </c>
      <c r="E178" s="141">
        <f t="shared" si="43"/>
        <v>2</v>
      </c>
      <c r="F178" s="141">
        <f t="shared" si="44"/>
        <v>2</v>
      </c>
      <c r="G178" s="141" t="str">
        <f>[4]挂饰3!$M179</f>
        <v>黑暗</v>
      </c>
      <c r="H178" s="141">
        <f>([4]挂饰3!$AO179*((E178)^2))/10</f>
        <v>5.5928571428571434</v>
      </c>
      <c r="I178" s="1" t="str">
        <f t="shared" si="45"/>
        <v>,黑魔法石,腐败爪</v>
      </c>
      <c r="J178" s="1">
        <f t="shared" si="46"/>
        <v>56</v>
      </c>
      <c r="K178" s="1">
        <f t="shared" si="34"/>
        <v>270</v>
      </c>
      <c r="L178" s="1" t="str">
        <f t="shared" si="47"/>
        <v>黑魔法石</v>
      </c>
      <c r="M178" s="1">
        <f t="shared" si="35"/>
        <v>1</v>
      </c>
      <c r="N178" s="1">
        <f t="shared" si="36"/>
        <v>50024</v>
      </c>
      <c r="O178" s="1" t="str">
        <f t="shared" si="48"/>
        <v>腐败爪</v>
      </c>
      <c r="P178" s="1">
        <f t="shared" si="37"/>
        <v>2</v>
      </c>
      <c r="Q178" s="1">
        <f t="shared" si="38"/>
        <v>50145</v>
      </c>
      <c r="R178" s="1" t="str">
        <f t="shared" si="49"/>
        <v/>
      </c>
      <c r="S178" s="1" t="str">
        <f t="shared" si="39"/>
        <v/>
      </c>
      <c r="T178" s="1" t="str">
        <f t="shared" si="40"/>
        <v/>
      </c>
      <c r="U178" s="1" t="str">
        <f t="shared" si="50"/>
        <v/>
      </c>
      <c r="V178" s="1" t="str">
        <f t="shared" si="41"/>
        <v/>
      </c>
      <c r="W178" s="1" t="str">
        <f t="shared" si="42"/>
        <v/>
      </c>
    </row>
    <row r="179" spans="1:23" x14ac:dyDescent="0.2">
      <c r="A179" s="141">
        <f>[4]挂饰3!$A180</f>
        <v>20178</v>
      </c>
      <c r="B179" s="141" t="str">
        <f>[4]挂饰3!$D180</f>
        <v>坚硬的青铜项链</v>
      </c>
      <c r="C179" s="141">
        <f>[4]挂饰3!$E180</f>
        <v>3</v>
      </c>
      <c r="D179" s="141" t="str">
        <f>[4]挂饰3!$F180</f>
        <v>b</v>
      </c>
      <c r="E179" s="141">
        <f t="shared" si="43"/>
        <v>2</v>
      </c>
      <c r="F179" s="141">
        <f t="shared" si="44"/>
        <v>2</v>
      </c>
      <c r="G179" s="141" t="str">
        <f>[4]挂饰3!$M180</f>
        <v>黑暗</v>
      </c>
      <c r="H179" s="141">
        <f>([4]挂饰3!$AO180*((E179)^2))/10</f>
        <v>11.748387096774193</v>
      </c>
      <c r="I179" s="1" t="str">
        <f t="shared" si="45"/>
        <v>,暗系魔物血液,腐败牙</v>
      </c>
      <c r="J179" s="1">
        <f t="shared" si="46"/>
        <v>117</v>
      </c>
      <c r="K179" s="1">
        <f t="shared" si="34"/>
        <v>270</v>
      </c>
      <c r="L179" s="1" t="str">
        <f t="shared" si="47"/>
        <v>暗系魔物血液</v>
      </c>
      <c r="M179" s="1">
        <f t="shared" si="35"/>
        <v>1</v>
      </c>
      <c r="N179" s="1">
        <f t="shared" si="36"/>
        <v>50102</v>
      </c>
      <c r="O179" s="1" t="str">
        <f t="shared" si="48"/>
        <v>腐败牙</v>
      </c>
      <c r="P179" s="1">
        <f t="shared" si="37"/>
        <v>4</v>
      </c>
      <c r="Q179" s="1">
        <f t="shared" si="38"/>
        <v>50157</v>
      </c>
      <c r="R179" s="1" t="str">
        <f t="shared" si="49"/>
        <v/>
      </c>
      <c r="S179" s="1" t="str">
        <f t="shared" si="39"/>
        <v/>
      </c>
      <c r="T179" s="1" t="str">
        <f t="shared" si="40"/>
        <v/>
      </c>
      <c r="U179" s="1" t="str">
        <f t="shared" si="50"/>
        <v/>
      </c>
      <c r="V179" s="1" t="str">
        <f t="shared" si="41"/>
        <v/>
      </c>
      <c r="W179" s="1" t="str">
        <f t="shared" si="42"/>
        <v/>
      </c>
    </row>
    <row r="180" spans="1:23" x14ac:dyDescent="0.2">
      <c r="A180" s="141">
        <f>[4]挂饰3!$A181</f>
        <v>20179</v>
      </c>
      <c r="B180" s="141" t="str">
        <f>[4]挂饰3!$D181</f>
        <v>发亮的遗迹护腕</v>
      </c>
      <c r="C180" s="141">
        <f>[4]挂饰3!$E181</f>
        <v>5</v>
      </c>
      <c r="D180" s="141" t="str">
        <f>[4]挂饰3!$F181</f>
        <v>b</v>
      </c>
      <c r="E180" s="141">
        <f t="shared" si="43"/>
        <v>2</v>
      </c>
      <c r="F180" s="141">
        <f t="shared" si="44"/>
        <v>2</v>
      </c>
      <c r="G180" s="141" t="str">
        <f>[4]挂饰3!$M181</f>
        <v>黑暗</v>
      </c>
      <c r="H180" s="141">
        <f>([4]挂饰3!$AO181*((E180)^2))/10</f>
        <v>17.876470588235293</v>
      </c>
      <c r="I180" s="1" t="str">
        <f t="shared" si="45"/>
        <v>,黑魔法石,矿石</v>
      </c>
      <c r="J180" s="1">
        <f t="shared" si="46"/>
        <v>179</v>
      </c>
      <c r="K180" s="1">
        <f t="shared" si="34"/>
        <v>270</v>
      </c>
      <c r="L180" s="1" t="str">
        <f t="shared" si="47"/>
        <v>黑魔法石</v>
      </c>
      <c r="M180" s="1">
        <f t="shared" si="35"/>
        <v>1</v>
      </c>
      <c r="N180" s="1">
        <f t="shared" si="36"/>
        <v>50024</v>
      </c>
      <c r="O180" s="1" t="str">
        <f t="shared" si="48"/>
        <v>矿石</v>
      </c>
      <c r="P180" s="1">
        <f t="shared" si="37"/>
        <v>6</v>
      </c>
      <c r="Q180" s="1">
        <f t="shared" si="38"/>
        <v>50015</v>
      </c>
      <c r="R180" s="1" t="str">
        <f t="shared" si="49"/>
        <v/>
      </c>
      <c r="S180" s="1" t="str">
        <f t="shared" si="39"/>
        <v/>
      </c>
      <c r="T180" s="1" t="str">
        <f t="shared" si="40"/>
        <v/>
      </c>
      <c r="U180" s="1" t="str">
        <f t="shared" si="50"/>
        <v/>
      </c>
      <c r="V180" s="1" t="str">
        <f t="shared" si="41"/>
        <v/>
      </c>
      <c r="W180" s="1" t="str">
        <f t="shared" si="42"/>
        <v/>
      </c>
    </row>
    <row r="181" spans="1:23" x14ac:dyDescent="0.2">
      <c r="A181" s="141">
        <f>[4]挂饰3!$A182</f>
        <v>20180</v>
      </c>
      <c r="B181" s="141" t="str">
        <f>[4]挂饰3!$D182</f>
        <v>优质的水晶护腕</v>
      </c>
      <c r="C181" s="141">
        <f>[4]挂饰3!$E182</f>
        <v>7</v>
      </c>
      <c r="D181" s="141" t="str">
        <f>[4]挂饰3!$F182</f>
        <v>b</v>
      </c>
      <c r="E181" s="141">
        <f t="shared" si="43"/>
        <v>2</v>
      </c>
      <c r="F181" s="141">
        <f t="shared" si="44"/>
        <v>2</v>
      </c>
      <c r="G181" s="141" t="str">
        <f>[4]挂饰3!$M182</f>
        <v>黑暗</v>
      </c>
      <c r="H181" s="141">
        <f>([4]挂饰3!$AO182*((E181)^2))/10</f>
        <v>23.983783783783785</v>
      </c>
      <c r="I181" s="1" t="str">
        <f t="shared" si="45"/>
        <v>,暗系魔物血液,女战士的秘药</v>
      </c>
      <c r="J181" s="1">
        <f t="shared" si="46"/>
        <v>240</v>
      </c>
      <c r="K181" s="1">
        <f t="shared" si="34"/>
        <v>270</v>
      </c>
      <c r="L181" s="1" t="str">
        <f t="shared" si="47"/>
        <v>暗系魔物血液</v>
      </c>
      <c r="M181" s="1">
        <f t="shared" si="35"/>
        <v>1</v>
      </c>
      <c r="N181" s="1">
        <f t="shared" si="36"/>
        <v>50102</v>
      </c>
      <c r="O181" s="1" t="str">
        <f t="shared" si="48"/>
        <v>女战士的秘药</v>
      </c>
      <c r="P181" s="1">
        <f t="shared" si="37"/>
        <v>8</v>
      </c>
      <c r="Q181" s="1">
        <f t="shared" si="38"/>
        <v>50168</v>
      </c>
      <c r="R181" s="1" t="str">
        <f t="shared" si="49"/>
        <v/>
      </c>
      <c r="S181" s="1" t="str">
        <f t="shared" si="39"/>
        <v/>
      </c>
      <c r="T181" s="1" t="str">
        <f t="shared" si="40"/>
        <v/>
      </c>
      <c r="U181" s="1" t="str">
        <f t="shared" si="50"/>
        <v/>
      </c>
      <c r="V181" s="1" t="str">
        <f t="shared" si="41"/>
        <v/>
      </c>
      <c r="W181" s="1" t="str">
        <f t="shared" si="42"/>
        <v/>
      </c>
    </row>
    <row r="182" spans="1:23" x14ac:dyDescent="0.2">
      <c r="A182" s="141">
        <f>[4]挂饰3!$A183</f>
        <v>20181</v>
      </c>
      <c r="B182" s="141" t="str">
        <f>[4]挂饰3!$D183</f>
        <v>优质的空灵护腕</v>
      </c>
      <c r="C182" s="141">
        <f>[4]挂饰3!$E183</f>
        <v>9</v>
      </c>
      <c r="D182" s="141" t="str">
        <f>[4]挂饰3!$F183</f>
        <v>b</v>
      </c>
      <c r="E182" s="141">
        <f t="shared" si="43"/>
        <v>2</v>
      </c>
      <c r="F182" s="141">
        <f t="shared" si="44"/>
        <v>2</v>
      </c>
      <c r="G182" s="141" t="str">
        <f>[4]挂饰3!$M183</f>
        <v>黑暗</v>
      </c>
      <c r="H182" s="141">
        <f>([4]挂饰3!$AO183*((E182)^2))/10</f>
        <v>90.6</v>
      </c>
      <c r="I182" s="1" t="str">
        <f t="shared" si="45"/>
        <v>,黑魔法石,干燥的草药</v>
      </c>
      <c r="J182" s="1">
        <f t="shared" si="46"/>
        <v>906</v>
      </c>
      <c r="K182" s="1">
        <f t="shared" si="34"/>
        <v>1080</v>
      </c>
      <c r="L182" s="1" t="str">
        <f t="shared" si="47"/>
        <v>黑魔法石</v>
      </c>
      <c r="M182" s="1">
        <f t="shared" si="35"/>
        <v>4</v>
      </c>
      <c r="N182" s="1">
        <f t="shared" si="36"/>
        <v>50024</v>
      </c>
      <c r="O182" s="1" t="str">
        <f t="shared" si="48"/>
        <v>干燥的草药</v>
      </c>
      <c r="P182" s="1">
        <f t="shared" si="37"/>
        <v>31</v>
      </c>
      <c r="Q182" s="1">
        <f t="shared" si="38"/>
        <v>50189</v>
      </c>
      <c r="R182" s="1" t="str">
        <f t="shared" si="49"/>
        <v/>
      </c>
      <c r="S182" s="1" t="str">
        <f t="shared" si="39"/>
        <v/>
      </c>
      <c r="T182" s="1" t="str">
        <f t="shared" si="40"/>
        <v/>
      </c>
      <c r="U182" s="1" t="str">
        <f t="shared" si="50"/>
        <v/>
      </c>
      <c r="V182" s="1" t="str">
        <f t="shared" si="41"/>
        <v/>
      </c>
      <c r="W182" s="1" t="str">
        <f t="shared" si="42"/>
        <v/>
      </c>
    </row>
    <row r="183" spans="1:23" x14ac:dyDescent="0.2">
      <c r="A183" s="141">
        <f>[4]挂饰3!$A184</f>
        <v>20182</v>
      </c>
      <c r="B183" s="141" t="str">
        <f>[4]挂饰3!$D184</f>
        <v>坚硬的遗迹护腕</v>
      </c>
      <c r="C183" s="141">
        <f>[4]挂饰3!$E184</f>
        <v>11</v>
      </c>
      <c r="D183" s="141" t="str">
        <f>[4]挂饰3!$F184</f>
        <v>b</v>
      </c>
      <c r="E183" s="141">
        <f t="shared" si="43"/>
        <v>2</v>
      </c>
      <c r="F183" s="141">
        <f t="shared" si="44"/>
        <v>2</v>
      </c>
      <c r="G183" s="141" t="str">
        <f>[4]挂饰3!$M184</f>
        <v>黑暗</v>
      </c>
      <c r="H183" s="141">
        <f>([4]挂饰3!$AO184*((E183)^2))/10</f>
        <v>34.992857142857147</v>
      </c>
      <c r="I183" s="1" t="str">
        <f t="shared" si="45"/>
        <v>,暗系魔物血液,女战士的秘药</v>
      </c>
      <c r="J183" s="1">
        <f t="shared" si="46"/>
        <v>350</v>
      </c>
      <c r="K183" s="1">
        <f t="shared" si="34"/>
        <v>540</v>
      </c>
      <c r="L183" s="1" t="str">
        <f t="shared" si="47"/>
        <v>暗系魔物血液</v>
      </c>
      <c r="M183" s="1">
        <f t="shared" si="35"/>
        <v>2</v>
      </c>
      <c r="N183" s="1">
        <f t="shared" si="36"/>
        <v>50102</v>
      </c>
      <c r="O183" s="1" t="str">
        <f t="shared" si="48"/>
        <v>女战士的秘药</v>
      </c>
      <c r="P183" s="1">
        <f t="shared" si="37"/>
        <v>12</v>
      </c>
      <c r="Q183" s="1">
        <f t="shared" si="38"/>
        <v>50168</v>
      </c>
      <c r="R183" s="1" t="str">
        <f t="shared" si="49"/>
        <v/>
      </c>
      <c r="S183" s="1" t="str">
        <f t="shared" si="39"/>
        <v/>
      </c>
      <c r="T183" s="1" t="str">
        <f t="shared" si="40"/>
        <v/>
      </c>
      <c r="U183" s="1" t="str">
        <f t="shared" si="50"/>
        <v/>
      </c>
      <c r="V183" s="1" t="str">
        <f t="shared" si="41"/>
        <v/>
      </c>
      <c r="W183" s="1" t="str">
        <f t="shared" si="42"/>
        <v/>
      </c>
    </row>
    <row r="184" spans="1:23" x14ac:dyDescent="0.2">
      <c r="A184" s="141">
        <f>[4]挂饰3!$A185</f>
        <v>20183</v>
      </c>
      <c r="B184" s="141" t="str">
        <f>[4]挂饰3!$D185</f>
        <v>凌厉的忏悔戒指</v>
      </c>
      <c r="C184" s="141">
        <f>[4]挂饰3!$E185</f>
        <v>13</v>
      </c>
      <c r="D184" s="141" t="str">
        <f>[4]挂饰3!$F185</f>
        <v>b</v>
      </c>
      <c r="E184" s="141">
        <f t="shared" si="43"/>
        <v>2</v>
      </c>
      <c r="F184" s="141">
        <f t="shared" si="44"/>
        <v>2</v>
      </c>
      <c r="G184" s="141" t="str">
        <f>[4]挂饰3!$M185</f>
        <v>黑暗</v>
      </c>
      <c r="H184" s="141">
        <f>([4]挂饰3!$AO185*((E184)^2))/10</f>
        <v>41.621739130434783</v>
      </c>
      <c r="I184" s="1" t="str">
        <f t="shared" si="45"/>
        <v>,黑魔法石,树枝</v>
      </c>
      <c r="J184" s="1">
        <f t="shared" si="46"/>
        <v>416</v>
      </c>
      <c r="K184" s="1">
        <f t="shared" si="34"/>
        <v>540</v>
      </c>
      <c r="L184" s="1" t="str">
        <f t="shared" si="47"/>
        <v>黑魔法石</v>
      </c>
      <c r="M184" s="1">
        <f t="shared" si="35"/>
        <v>2</v>
      </c>
      <c r="N184" s="1">
        <f t="shared" si="36"/>
        <v>50024</v>
      </c>
      <c r="O184" s="1" t="str">
        <f t="shared" si="48"/>
        <v>树枝</v>
      </c>
      <c r="P184" s="1">
        <f t="shared" si="37"/>
        <v>14</v>
      </c>
      <c r="Q184" s="1">
        <f t="shared" si="38"/>
        <v>50045</v>
      </c>
      <c r="R184" s="1" t="str">
        <f t="shared" si="49"/>
        <v/>
      </c>
      <c r="S184" s="1" t="str">
        <f t="shared" si="39"/>
        <v/>
      </c>
      <c r="T184" s="1" t="str">
        <f t="shared" si="40"/>
        <v/>
      </c>
      <c r="U184" s="1" t="str">
        <f t="shared" si="50"/>
        <v/>
      </c>
      <c r="V184" s="1" t="str">
        <f t="shared" si="41"/>
        <v/>
      </c>
      <c r="W184" s="1" t="str">
        <f t="shared" si="42"/>
        <v/>
      </c>
    </row>
    <row r="185" spans="1:23" x14ac:dyDescent="0.2">
      <c r="A185" s="141">
        <f>[4]挂饰3!$A186</f>
        <v>20184</v>
      </c>
      <c r="B185" s="141" t="str">
        <f>[4]挂饰3!$D186</f>
        <v>坚硬的空灵戒指</v>
      </c>
      <c r="C185" s="141">
        <f>[4]挂饰3!$E186</f>
        <v>15</v>
      </c>
      <c r="D185" s="141" t="str">
        <f>[4]挂饰3!$F186</f>
        <v>b</v>
      </c>
      <c r="E185" s="141">
        <f t="shared" si="43"/>
        <v>2</v>
      </c>
      <c r="F185" s="141">
        <f t="shared" si="44"/>
        <v>2</v>
      </c>
      <c r="G185" s="141" t="str">
        <f>[4]挂饰3!$M186</f>
        <v>黑暗</v>
      </c>
      <c r="H185" s="141">
        <f>([4]挂饰3!$AO186*((E185)^2))/10</f>
        <v>73.2</v>
      </c>
      <c r="I185" s="1" t="str">
        <f t="shared" si="45"/>
        <v>,暗系魔物血液,新鲜的泥巴</v>
      </c>
      <c r="J185" s="1">
        <f t="shared" si="46"/>
        <v>732</v>
      </c>
      <c r="K185" s="1">
        <f t="shared" si="34"/>
        <v>810</v>
      </c>
      <c r="L185" s="1" t="str">
        <f t="shared" si="47"/>
        <v>暗系魔物血液</v>
      </c>
      <c r="M185" s="1">
        <f t="shared" si="35"/>
        <v>3</v>
      </c>
      <c r="N185" s="1">
        <f t="shared" si="36"/>
        <v>50102</v>
      </c>
      <c r="O185" s="1" t="str">
        <f t="shared" si="48"/>
        <v>新鲜的泥巴</v>
      </c>
      <c r="P185" s="1">
        <f t="shared" si="37"/>
        <v>25</v>
      </c>
      <c r="Q185" s="1">
        <f t="shared" si="38"/>
        <v>50013</v>
      </c>
      <c r="R185" s="1" t="str">
        <f t="shared" si="49"/>
        <v/>
      </c>
      <c r="S185" s="1" t="str">
        <f t="shared" si="39"/>
        <v/>
      </c>
      <c r="T185" s="1" t="str">
        <f t="shared" si="40"/>
        <v/>
      </c>
      <c r="U185" s="1" t="str">
        <f t="shared" si="50"/>
        <v/>
      </c>
      <c r="V185" s="1" t="str">
        <f t="shared" si="41"/>
        <v/>
      </c>
      <c r="W185" s="1" t="str">
        <f t="shared" si="42"/>
        <v/>
      </c>
    </row>
    <row r="186" spans="1:23" x14ac:dyDescent="0.2">
      <c r="A186" s="141">
        <f>[4]挂饰3!$A187</f>
        <v>20185</v>
      </c>
      <c r="B186" s="141" t="str">
        <f>[4]挂饰3!$D187</f>
        <v>初级的卡尼亚护腕</v>
      </c>
      <c r="C186" s="141">
        <f>[4]挂饰3!$E187</f>
        <v>1</v>
      </c>
      <c r="D186" s="141" t="str">
        <f>[4]挂饰3!$F187</f>
        <v>c</v>
      </c>
      <c r="E186" s="141">
        <f t="shared" si="43"/>
        <v>1</v>
      </c>
      <c r="F186" s="141">
        <f t="shared" si="44"/>
        <v>1</v>
      </c>
      <c r="G186" s="141" t="str">
        <f>[4]挂饰3!$M187</f>
        <v/>
      </c>
      <c r="H186" s="141">
        <f>([4]挂饰3!$AO187*((E186)^2))/10</f>
        <v>1.95</v>
      </c>
      <c r="I186" s="1" t="str">
        <f t="shared" si="45"/>
        <v>,新鲜的泥巴</v>
      </c>
      <c r="J186" s="1">
        <f t="shared" si="46"/>
        <v>20</v>
      </c>
      <c r="K186" s="1">
        <f t="shared" si="34"/>
        <v>30</v>
      </c>
      <c r="L186" s="1" t="str">
        <f t="shared" si="47"/>
        <v>新鲜的泥巴</v>
      </c>
      <c r="M186" s="1">
        <f t="shared" si="35"/>
        <v>2</v>
      </c>
      <c r="N186" s="1">
        <f t="shared" si="36"/>
        <v>50013</v>
      </c>
      <c r="O186" s="1" t="str">
        <f t="shared" si="48"/>
        <v/>
      </c>
      <c r="P186" s="1" t="str">
        <f t="shared" si="37"/>
        <v/>
      </c>
      <c r="Q186" s="1" t="str">
        <f t="shared" si="38"/>
        <v/>
      </c>
      <c r="R186" s="1" t="str">
        <f t="shared" si="49"/>
        <v/>
      </c>
      <c r="S186" s="1" t="str">
        <f t="shared" si="39"/>
        <v/>
      </c>
      <c r="T186" s="1" t="str">
        <f t="shared" si="40"/>
        <v/>
      </c>
      <c r="U186" s="1" t="str">
        <f t="shared" si="50"/>
        <v/>
      </c>
      <c r="V186" s="1" t="str">
        <f t="shared" si="41"/>
        <v/>
      </c>
      <c r="W186" s="1" t="str">
        <f t="shared" si="42"/>
        <v/>
      </c>
    </row>
    <row r="187" spans="1:23" x14ac:dyDescent="0.2">
      <c r="A187" s="141">
        <f>[4]挂饰3!$A188</f>
        <v>20186</v>
      </c>
      <c r="B187" s="141" t="str">
        <f>[4]挂饰3!$D188</f>
        <v>破旧的言语戒指</v>
      </c>
      <c r="C187" s="141">
        <f>[4]挂饰3!$E188</f>
        <v>3</v>
      </c>
      <c r="D187" s="141" t="str">
        <f>[4]挂饰3!$F188</f>
        <v>c</v>
      </c>
      <c r="E187" s="141">
        <f t="shared" si="43"/>
        <v>1</v>
      </c>
      <c r="F187" s="141">
        <f t="shared" si="44"/>
        <v>1</v>
      </c>
      <c r="G187" s="141" t="str">
        <f>[4]挂饰3!$M188</f>
        <v/>
      </c>
      <c r="H187" s="141">
        <f>([4]挂饰3!$AO188*((E187)^2))/10</f>
        <v>6.15</v>
      </c>
      <c r="I187" s="1" t="str">
        <f t="shared" si="45"/>
        <v>,粉铜矿</v>
      </c>
      <c r="J187" s="1">
        <f t="shared" si="46"/>
        <v>62</v>
      </c>
      <c r="K187" s="1">
        <f t="shared" si="34"/>
        <v>75</v>
      </c>
      <c r="L187" s="1" t="str">
        <f t="shared" si="47"/>
        <v>粉铜矿</v>
      </c>
      <c r="M187" s="1">
        <f t="shared" si="35"/>
        <v>5</v>
      </c>
      <c r="N187" s="1">
        <f t="shared" si="36"/>
        <v>50035</v>
      </c>
      <c r="O187" s="1" t="str">
        <f t="shared" si="48"/>
        <v/>
      </c>
      <c r="P187" s="1" t="str">
        <f t="shared" si="37"/>
        <v/>
      </c>
      <c r="Q187" s="1" t="str">
        <f t="shared" si="38"/>
        <v/>
      </c>
      <c r="R187" s="1" t="str">
        <f t="shared" si="49"/>
        <v/>
      </c>
      <c r="S187" s="1" t="str">
        <f t="shared" si="39"/>
        <v/>
      </c>
      <c r="T187" s="1" t="str">
        <f t="shared" si="40"/>
        <v/>
      </c>
      <c r="U187" s="1" t="str">
        <f t="shared" si="50"/>
        <v/>
      </c>
      <c r="V187" s="1" t="str">
        <f t="shared" si="41"/>
        <v/>
      </c>
      <c r="W187" s="1" t="str">
        <f t="shared" si="42"/>
        <v/>
      </c>
    </row>
    <row r="188" spans="1:23" x14ac:dyDescent="0.2">
      <c r="A188" s="141">
        <f>[4]挂饰3!$A189</f>
        <v>20187</v>
      </c>
      <c r="B188" s="141" t="str">
        <f>[4]挂饰3!$D189</f>
        <v>一般的遗迹项链</v>
      </c>
      <c r="C188" s="141">
        <f>[4]挂饰3!$E189</f>
        <v>5</v>
      </c>
      <c r="D188" s="141" t="str">
        <f>[4]挂饰3!$F189</f>
        <v>c</v>
      </c>
      <c r="E188" s="141">
        <f t="shared" si="43"/>
        <v>1</v>
      </c>
      <c r="F188" s="141">
        <f t="shared" si="44"/>
        <v>1</v>
      </c>
      <c r="G188" s="141" t="str">
        <f>[4]挂饰3!$M189</f>
        <v/>
      </c>
      <c r="H188" s="141">
        <f>([4]挂饰3!$AO189*((E188)^2))/10</f>
        <v>9.15</v>
      </c>
      <c r="I188" s="1" t="str">
        <f t="shared" si="45"/>
        <v>,粉铜矿</v>
      </c>
      <c r="J188" s="1">
        <f t="shared" si="46"/>
        <v>92</v>
      </c>
      <c r="K188" s="1">
        <f t="shared" si="34"/>
        <v>105</v>
      </c>
      <c r="L188" s="1" t="str">
        <f t="shared" si="47"/>
        <v>粉铜矿</v>
      </c>
      <c r="M188" s="1">
        <f t="shared" si="35"/>
        <v>7</v>
      </c>
      <c r="N188" s="1">
        <f t="shared" si="36"/>
        <v>50035</v>
      </c>
      <c r="O188" s="1" t="str">
        <f t="shared" si="48"/>
        <v/>
      </c>
      <c r="P188" s="1" t="str">
        <f t="shared" si="37"/>
        <v/>
      </c>
      <c r="Q188" s="1" t="str">
        <f t="shared" si="38"/>
        <v/>
      </c>
      <c r="R188" s="1" t="str">
        <f t="shared" si="49"/>
        <v/>
      </c>
      <c r="S188" s="1" t="str">
        <f t="shared" si="39"/>
        <v/>
      </c>
      <c r="T188" s="1" t="str">
        <f t="shared" si="40"/>
        <v/>
      </c>
      <c r="U188" s="1" t="str">
        <f t="shared" si="50"/>
        <v/>
      </c>
      <c r="V188" s="1" t="str">
        <f t="shared" si="41"/>
        <v/>
      </c>
      <c r="W188" s="1" t="str">
        <f t="shared" si="42"/>
        <v/>
      </c>
    </row>
    <row r="189" spans="1:23" x14ac:dyDescent="0.2">
      <c r="A189" s="141">
        <f>[4]挂饰3!$A190</f>
        <v>20188</v>
      </c>
      <c r="B189" s="141" t="str">
        <f>[4]挂饰3!$D190</f>
        <v>普通的颓废护腕</v>
      </c>
      <c r="C189" s="141">
        <f>[4]挂饰3!$E190</f>
        <v>7</v>
      </c>
      <c r="D189" s="141" t="str">
        <f>[4]挂饰3!$F190</f>
        <v>c</v>
      </c>
      <c r="E189" s="141">
        <f t="shared" si="43"/>
        <v>1</v>
      </c>
      <c r="F189" s="141">
        <f t="shared" si="44"/>
        <v>1</v>
      </c>
      <c r="G189" s="141" t="str">
        <f>[4]挂饰3!$M190</f>
        <v/>
      </c>
      <c r="H189" s="141">
        <f>([4]挂饰3!$AO190*((E189)^2))/10</f>
        <v>12.3</v>
      </c>
      <c r="I189" s="1" t="str">
        <f t="shared" si="45"/>
        <v>,树枝</v>
      </c>
      <c r="J189" s="1">
        <f t="shared" si="46"/>
        <v>123</v>
      </c>
      <c r="K189" s="1">
        <f t="shared" si="34"/>
        <v>135</v>
      </c>
      <c r="L189" s="1" t="str">
        <f t="shared" si="47"/>
        <v>树枝</v>
      </c>
      <c r="M189" s="1">
        <f t="shared" si="35"/>
        <v>9</v>
      </c>
      <c r="N189" s="1">
        <f t="shared" si="36"/>
        <v>50045</v>
      </c>
      <c r="O189" s="1" t="str">
        <f t="shared" si="48"/>
        <v/>
      </c>
      <c r="P189" s="1" t="str">
        <f t="shared" si="37"/>
        <v/>
      </c>
      <c r="Q189" s="1" t="str">
        <f t="shared" si="38"/>
        <v/>
      </c>
      <c r="R189" s="1" t="str">
        <f t="shared" si="49"/>
        <v/>
      </c>
      <c r="S189" s="1" t="str">
        <f t="shared" si="39"/>
        <v/>
      </c>
      <c r="T189" s="1" t="str">
        <f t="shared" si="40"/>
        <v/>
      </c>
      <c r="U189" s="1" t="str">
        <f t="shared" si="50"/>
        <v/>
      </c>
      <c r="V189" s="1" t="str">
        <f t="shared" si="41"/>
        <v/>
      </c>
      <c r="W189" s="1" t="str">
        <f t="shared" si="42"/>
        <v/>
      </c>
    </row>
    <row r="190" spans="1:23" x14ac:dyDescent="0.2">
      <c r="A190" s="141">
        <f>[4]挂饰3!$A191</f>
        <v>20189</v>
      </c>
      <c r="B190" s="141" t="str">
        <f>[4]挂饰3!$D191</f>
        <v>一般的颓废戒指</v>
      </c>
      <c r="C190" s="141">
        <f>[4]挂饰3!$E191</f>
        <v>9</v>
      </c>
      <c r="D190" s="141" t="str">
        <f>[4]挂饰3!$F191</f>
        <v>c</v>
      </c>
      <c r="E190" s="141">
        <f t="shared" si="43"/>
        <v>1</v>
      </c>
      <c r="F190" s="141">
        <f t="shared" si="44"/>
        <v>1</v>
      </c>
      <c r="G190" s="141" t="str">
        <f>[4]挂饰3!$M191</f>
        <v/>
      </c>
      <c r="H190" s="141">
        <f>([4]挂饰3!$AO191*((E190)^2))/10</f>
        <v>9.75</v>
      </c>
      <c r="I190" s="1" t="str">
        <f t="shared" si="45"/>
        <v>,矿石</v>
      </c>
      <c r="J190" s="1">
        <f t="shared" si="46"/>
        <v>98</v>
      </c>
      <c r="K190" s="1">
        <f t="shared" si="34"/>
        <v>105</v>
      </c>
      <c r="L190" s="1" t="str">
        <f t="shared" si="47"/>
        <v>矿石</v>
      </c>
      <c r="M190" s="1">
        <f t="shared" si="35"/>
        <v>7</v>
      </c>
      <c r="N190" s="1">
        <f t="shared" si="36"/>
        <v>50015</v>
      </c>
      <c r="O190" s="1" t="str">
        <f t="shared" si="48"/>
        <v/>
      </c>
      <c r="P190" s="1" t="str">
        <f t="shared" si="37"/>
        <v/>
      </c>
      <c r="Q190" s="1" t="str">
        <f t="shared" si="38"/>
        <v/>
      </c>
      <c r="R190" s="1" t="str">
        <f t="shared" si="49"/>
        <v/>
      </c>
      <c r="S190" s="1" t="str">
        <f t="shared" si="39"/>
        <v/>
      </c>
      <c r="T190" s="1" t="str">
        <f t="shared" si="40"/>
        <v/>
      </c>
      <c r="U190" s="1" t="str">
        <f t="shared" si="50"/>
        <v/>
      </c>
      <c r="V190" s="1" t="str">
        <f t="shared" si="41"/>
        <v/>
      </c>
      <c r="W190" s="1" t="str">
        <f t="shared" si="42"/>
        <v/>
      </c>
    </row>
    <row r="191" spans="1:23" x14ac:dyDescent="0.2">
      <c r="A191" s="141">
        <f>[4]挂饰3!$A192</f>
        <v>20190</v>
      </c>
      <c r="B191" s="141" t="str">
        <f>[4]挂饰3!$D192</f>
        <v>一般的忏悔项链</v>
      </c>
      <c r="C191" s="141">
        <f>[4]挂饰3!$E192</f>
        <v>11</v>
      </c>
      <c r="D191" s="141" t="str">
        <f>[4]挂饰3!$F192</f>
        <v>c</v>
      </c>
      <c r="E191" s="141">
        <f t="shared" si="43"/>
        <v>1</v>
      </c>
      <c r="F191" s="141">
        <f t="shared" si="44"/>
        <v>1</v>
      </c>
      <c r="G191" s="141" t="str">
        <f>[4]挂饰3!$M192</f>
        <v/>
      </c>
      <c r="H191" s="141">
        <f>([4]挂饰3!$AO192*((E191)^2))/10</f>
        <v>11.7</v>
      </c>
      <c r="I191" s="1" t="str">
        <f t="shared" si="45"/>
        <v>,腐败牙</v>
      </c>
      <c r="J191" s="1">
        <f t="shared" si="46"/>
        <v>117</v>
      </c>
      <c r="K191" s="1">
        <f t="shared" si="34"/>
        <v>120</v>
      </c>
      <c r="L191" s="1" t="str">
        <f t="shared" si="47"/>
        <v>腐败牙</v>
      </c>
      <c r="M191" s="1">
        <f t="shared" si="35"/>
        <v>8</v>
      </c>
      <c r="N191" s="1">
        <f t="shared" si="36"/>
        <v>50157</v>
      </c>
      <c r="O191" s="1" t="str">
        <f t="shared" si="48"/>
        <v/>
      </c>
      <c r="P191" s="1" t="str">
        <f t="shared" si="37"/>
        <v/>
      </c>
      <c r="Q191" s="1" t="str">
        <f t="shared" si="38"/>
        <v/>
      </c>
      <c r="R191" s="1" t="str">
        <f t="shared" si="49"/>
        <v/>
      </c>
      <c r="S191" s="1" t="str">
        <f t="shared" si="39"/>
        <v/>
      </c>
      <c r="T191" s="1" t="str">
        <f t="shared" si="40"/>
        <v/>
      </c>
      <c r="U191" s="1" t="str">
        <f t="shared" si="50"/>
        <v/>
      </c>
      <c r="V191" s="1" t="str">
        <f t="shared" si="41"/>
        <v/>
      </c>
      <c r="W191" s="1" t="str">
        <f t="shared" si="42"/>
        <v/>
      </c>
    </row>
    <row r="192" spans="1:23" x14ac:dyDescent="0.2">
      <c r="A192" s="141">
        <f>[4]挂饰3!$A193</f>
        <v>20191</v>
      </c>
      <c r="B192" s="141" t="str">
        <f>[4]挂饰3!$D193</f>
        <v>普通的虚幻戒指</v>
      </c>
      <c r="C192" s="141">
        <f>[4]挂饰3!$E193</f>
        <v>13</v>
      </c>
      <c r="D192" s="141" t="str">
        <f>[4]挂饰3!$F193</f>
        <v>c</v>
      </c>
      <c r="E192" s="141">
        <f t="shared" si="43"/>
        <v>1</v>
      </c>
      <c r="F192" s="141">
        <f t="shared" si="44"/>
        <v>1</v>
      </c>
      <c r="G192" s="141" t="str">
        <f>[4]挂饰3!$M193</f>
        <v/>
      </c>
      <c r="H192" s="141">
        <f>([4]挂饰3!$AO193*((E192)^2))/10</f>
        <v>13.8</v>
      </c>
      <c r="I192" s="1" t="str">
        <f t="shared" si="45"/>
        <v>,粉铜矿</v>
      </c>
      <c r="J192" s="1">
        <f t="shared" si="46"/>
        <v>138</v>
      </c>
      <c r="K192" s="1">
        <f t="shared" si="34"/>
        <v>150</v>
      </c>
      <c r="L192" s="1" t="str">
        <f t="shared" si="47"/>
        <v>粉铜矿</v>
      </c>
      <c r="M192" s="1">
        <f t="shared" si="35"/>
        <v>10</v>
      </c>
      <c r="N192" s="1">
        <f t="shared" si="36"/>
        <v>50035</v>
      </c>
      <c r="O192" s="1" t="str">
        <f t="shared" si="48"/>
        <v/>
      </c>
      <c r="P192" s="1" t="str">
        <f t="shared" si="37"/>
        <v/>
      </c>
      <c r="Q192" s="1" t="str">
        <f t="shared" si="38"/>
        <v/>
      </c>
      <c r="R192" s="1" t="str">
        <f t="shared" si="49"/>
        <v/>
      </c>
      <c r="S192" s="1" t="str">
        <f t="shared" si="39"/>
        <v/>
      </c>
      <c r="T192" s="1" t="str">
        <f t="shared" si="40"/>
        <v/>
      </c>
      <c r="U192" s="1" t="str">
        <f t="shared" si="50"/>
        <v/>
      </c>
      <c r="V192" s="1" t="str">
        <f t="shared" si="41"/>
        <v/>
      </c>
      <c r="W192" s="1" t="str">
        <f t="shared" si="42"/>
        <v/>
      </c>
    </row>
    <row r="193" spans="1:23" x14ac:dyDescent="0.2">
      <c r="A193" s="141">
        <f>[4]挂饰3!$A194</f>
        <v>20192</v>
      </c>
      <c r="B193" s="141" t="str">
        <f>[4]挂饰3!$D194</f>
        <v>初级的空灵戒指</v>
      </c>
      <c r="C193" s="141">
        <f>[4]挂饰3!$E194</f>
        <v>15</v>
      </c>
      <c r="D193" s="141" t="str">
        <f>[4]挂饰3!$F194</f>
        <v>c</v>
      </c>
      <c r="E193" s="141">
        <f t="shared" si="43"/>
        <v>1</v>
      </c>
      <c r="F193" s="141">
        <f t="shared" si="44"/>
        <v>1</v>
      </c>
      <c r="G193" s="141" t="str">
        <f>[4]挂饰3!$M194</f>
        <v/>
      </c>
      <c r="H193" s="141">
        <f>([4]挂饰3!$AO194*((E193)^2))/10</f>
        <v>15.75</v>
      </c>
      <c r="I193" s="1" t="str">
        <f t="shared" si="45"/>
        <v>,树枝</v>
      </c>
      <c r="J193" s="1">
        <f t="shared" si="46"/>
        <v>158</v>
      </c>
      <c r="K193" s="1">
        <f t="shared" si="34"/>
        <v>165</v>
      </c>
      <c r="L193" s="1" t="str">
        <f t="shared" si="47"/>
        <v>树枝</v>
      </c>
      <c r="M193" s="1">
        <f t="shared" si="35"/>
        <v>11</v>
      </c>
      <c r="N193" s="1">
        <f t="shared" si="36"/>
        <v>50045</v>
      </c>
      <c r="O193" s="1" t="str">
        <f t="shared" si="48"/>
        <v/>
      </c>
      <c r="P193" s="1" t="str">
        <f t="shared" si="37"/>
        <v/>
      </c>
      <c r="Q193" s="1" t="str">
        <f t="shared" si="38"/>
        <v/>
      </c>
      <c r="R193" s="1" t="str">
        <f t="shared" si="49"/>
        <v/>
      </c>
      <c r="S193" s="1" t="str">
        <f t="shared" si="39"/>
        <v/>
      </c>
      <c r="T193" s="1" t="str">
        <f t="shared" si="40"/>
        <v/>
      </c>
      <c r="U193" s="1" t="str">
        <f t="shared" si="50"/>
        <v/>
      </c>
      <c r="V193" s="1" t="str">
        <f t="shared" si="41"/>
        <v/>
      </c>
      <c r="W193" s="1" t="str">
        <f t="shared" si="42"/>
        <v/>
      </c>
    </row>
    <row r="194" spans="1:23" x14ac:dyDescent="0.2">
      <c r="A194" s="141">
        <f>[4]挂饰3!$A195</f>
        <v>20193</v>
      </c>
      <c r="B194" s="141" t="str">
        <f>[4]挂饰3!$D195</f>
        <v>神奇的忏悔护腕</v>
      </c>
      <c r="C194" s="141">
        <f>[4]挂饰3!$E195</f>
        <v>2</v>
      </c>
      <c r="D194" s="141" t="str">
        <f>[4]挂饰3!$F195</f>
        <v>s</v>
      </c>
      <c r="E194" s="141">
        <f t="shared" si="43"/>
        <v>4</v>
      </c>
      <c r="F194" s="141">
        <f t="shared" si="44"/>
        <v>4</v>
      </c>
      <c r="G194" s="141" t="str">
        <f>[4]挂饰3!$M195</f>
        <v>地脉</v>
      </c>
      <c r="H194" s="141">
        <f>([4]挂饰3!$AO195*((E194)^2))/10</f>
        <v>48.063366336633663</v>
      </c>
      <c r="I194" s="1" t="str">
        <f t="shared" si="45"/>
        <v>,茶色的魔术丝,水鸟的白皮,女战士的甘蜜,狐炎兽爪</v>
      </c>
      <c r="J194" s="1">
        <f t="shared" si="46"/>
        <v>481</v>
      </c>
      <c r="K194" s="1">
        <f t="shared" ref="K194:K257" si="51">INT(M194*VLOOKUP(L194,newMarkingCost,8,FALSE)*10*E194)</f>
        <v>3840</v>
      </c>
      <c r="L194" s="1" t="str">
        <f t="shared" si="47"/>
        <v>茶色的魔术丝</v>
      </c>
      <c r="M194" s="1">
        <f t="shared" ref="M194:M257" si="52">ROUNDUP($H194/($F194)/VLOOKUP(L194,newMarkingCost,8,FALSE),0)</f>
        <v>1</v>
      </c>
      <c r="N194" s="1">
        <f t="shared" ref="N194:N257" si="53">VLOOKUP(L194,NewMarkingID,2,FALSE)</f>
        <v>50074</v>
      </c>
      <c r="O194" s="1" t="str">
        <f t="shared" si="48"/>
        <v>水鸟的白皮</v>
      </c>
      <c r="P194" s="1">
        <f t="shared" ref="P194:P257" si="54">IF(O194="","",ROUNDUP($H194/($F194)/VLOOKUP(O194,newMarkingCost,8,FALSE),0))</f>
        <v>1</v>
      </c>
      <c r="Q194" s="1">
        <f t="shared" ref="Q194:Q257" si="55">IF(O194="","",VLOOKUP(O194,NewMarkingID,2,FALSE))</f>
        <v>50108</v>
      </c>
      <c r="R194" s="1" t="str">
        <f t="shared" si="49"/>
        <v>女战士的甘蜜</v>
      </c>
      <c r="S194" s="1">
        <f t="shared" ref="S194:S257" si="56">IF(R194="","",ROUNDUP($H194/($F194)/VLOOKUP(R194,newMarkingCost,8,FALSE),0))</f>
        <v>1</v>
      </c>
      <c r="T194" s="1">
        <f t="shared" ref="T194:T257" si="57">IF(R194="","",VLOOKUP(R194,NewMarkingID,2,FALSE))</f>
        <v>50171</v>
      </c>
      <c r="U194" s="1" t="str">
        <f t="shared" si="50"/>
        <v>狐炎兽爪</v>
      </c>
      <c r="V194" s="1">
        <f t="shared" ref="V194:V257" si="58">IF(U194="","",ROUNDUP($H194/($F194)/VLOOKUP(U194,newMarkingCost,8,FALSE),0))</f>
        <v>1</v>
      </c>
      <c r="W194" s="1">
        <f t="shared" ref="W194:W257" si="59">IF(U194="","",VLOOKUP(U194,NewMarkingID,2,FALSE))</f>
        <v>50142</v>
      </c>
    </row>
    <row r="195" spans="1:23" x14ac:dyDescent="0.2">
      <c r="A195" s="141">
        <f>[4]挂饰3!$A196</f>
        <v>20194</v>
      </c>
      <c r="B195" s="141" t="str">
        <f>[4]挂饰3!$D196</f>
        <v>传说的魔王戒指</v>
      </c>
      <c r="C195" s="141">
        <f>[4]挂饰3!$E196</f>
        <v>4</v>
      </c>
      <c r="D195" s="141" t="str">
        <f>[4]挂饰3!$F196</f>
        <v>s</v>
      </c>
      <c r="E195" s="141">
        <f t="shared" ref="E195:E258" si="60">IF(D195="s",4,IF(D195="a",3,IF(D195="b",2,1)))</f>
        <v>4</v>
      </c>
      <c r="F195" s="141">
        <f t="shared" ref="F195:F258" si="61">E195</f>
        <v>4</v>
      </c>
      <c r="G195" s="141" t="str">
        <f>[4]挂饰3!$M196</f>
        <v>地脉</v>
      </c>
      <c r="H195" s="141">
        <f>([4]挂饰3!$AO196*((E195)^2))/10</f>
        <v>60.156097560975603</v>
      </c>
      <c r="I195" s="1" t="str">
        <f t="shared" ref="I195:I258" si="62">getMarking(E195,F195,G195,0)</f>
        <v>,茶色的魔术丝,赤色的水晶,南瓜,珍珠石</v>
      </c>
      <c r="J195" s="1">
        <f t="shared" ref="J195:J258" si="63">ROUND(H195*10,0)</f>
        <v>602</v>
      </c>
      <c r="K195" s="1">
        <f t="shared" si="51"/>
        <v>3840</v>
      </c>
      <c r="L195" s="1" t="str">
        <f t="shared" ref="L195:L258" si="64">getSring(I195,1,F195)</f>
        <v>茶色的魔术丝</v>
      </c>
      <c r="M195" s="1">
        <f t="shared" si="52"/>
        <v>1</v>
      </c>
      <c r="N195" s="1">
        <f t="shared" si="53"/>
        <v>50074</v>
      </c>
      <c r="O195" s="1" t="str">
        <f t="shared" ref="O195:O258" si="65">getSring($I195,2,$F195)</f>
        <v>赤色的水晶</v>
      </c>
      <c r="P195" s="1">
        <f t="shared" si="54"/>
        <v>1</v>
      </c>
      <c r="Q195" s="1">
        <f t="shared" si="55"/>
        <v>50177</v>
      </c>
      <c r="R195" s="1" t="str">
        <f t="shared" ref="R195:R258" si="66">getSring($I195,3,$F195)</f>
        <v>南瓜</v>
      </c>
      <c r="S195" s="1">
        <f t="shared" si="56"/>
        <v>3</v>
      </c>
      <c r="T195" s="1">
        <f t="shared" si="57"/>
        <v>50070</v>
      </c>
      <c r="U195" s="1" t="str">
        <f t="shared" ref="U195:U258" si="67">getSring($I195,4,$F195)</f>
        <v>珍珠石</v>
      </c>
      <c r="V195" s="1">
        <f t="shared" si="58"/>
        <v>2</v>
      </c>
      <c r="W195" s="1">
        <f t="shared" si="59"/>
        <v>50026</v>
      </c>
    </row>
    <row r="196" spans="1:23" x14ac:dyDescent="0.2">
      <c r="A196" s="141">
        <f>[4]挂饰3!$A197</f>
        <v>20195</v>
      </c>
      <c r="B196" s="141" t="str">
        <f>[4]挂饰3!$D197</f>
        <v>神秘的斯塞提戒指</v>
      </c>
      <c r="C196" s="141">
        <f>[4]挂饰3!$E197</f>
        <v>6</v>
      </c>
      <c r="D196" s="141" t="str">
        <f>[4]挂饰3!$F197</f>
        <v>s</v>
      </c>
      <c r="E196" s="141">
        <f t="shared" si="60"/>
        <v>4</v>
      </c>
      <c r="F196" s="141">
        <f t="shared" si="61"/>
        <v>4</v>
      </c>
      <c r="G196" s="141" t="str">
        <f>[4]挂饰3!$M197</f>
        <v>地脉</v>
      </c>
      <c r="H196" s="141">
        <f>([4]挂饰3!$AO197*((E196)^2))/10</f>
        <v>268.8</v>
      </c>
      <c r="I196" s="1" t="str">
        <f t="shared" si="62"/>
        <v>,茶色的魔术丝,紫色的水晶,黄之液,金刚石</v>
      </c>
      <c r="J196" s="1">
        <f t="shared" si="63"/>
        <v>2688</v>
      </c>
      <c r="K196" s="1">
        <f t="shared" si="51"/>
        <v>3840</v>
      </c>
      <c r="L196" s="1" t="str">
        <f t="shared" si="64"/>
        <v>茶色的魔术丝</v>
      </c>
      <c r="M196" s="1">
        <f t="shared" si="52"/>
        <v>1</v>
      </c>
      <c r="N196" s="1">
        <f t="shared" si="53"/>
        <v>50074</v>
      </c>
      <c r="O196" s="1" t="str">
        <f t="shared" si="65"/>
        <v>紫色的水晶</v>
      </c>
      <c r="P196" s="1">
        <f t="shared" si="54"/>
        <v>2</v>
      </c>
      <c r="Q196" s="1">
        <f t="shared" si="55"/>
        <v>50180</v>
      </c>
      <c r="R196" s="1" t="str">
        <f t="shared" si="66"/>
        <v>黄之液</v>
      </c>
      <c r="S196" s="1">
        <f t="shared" si="56"/>
        <v>12</v>
      </c>
      <c r="T196" s="1">
        <f t="shared" si="57"/>
        <v>50093</v>
      </c>
      <c r="U196" s="1" t="str">
        <f t="shared" si="67"/>
        <v>金刚石</v>
      </c>
      <c r="V196" s="1">
        <f t="shared" si="58"/>
        <v>5</v>
      </c>
      <c r="W196" s="1">
        <f t="shared" si="59"/>
        <v>50029</v>
      </c>
    </row>
    <row r="197" spans="1:23" x14ac:dyDescent="0.2">
      <c r="A197" s="141">
        <f>[4]挂饰3!$A198</f>
        <v>20196</v>
      </c>
      <c r="B197" s="141" t="str">
        <f>[4]挂饰3!$D198</f>
        <v>神秘的言语护腕</v>
      </c>
      <c r="C197" s="141">
        <f>[4]挂饰3!$E198</f>
        <v>8</v>
      </c>
      <c r="D197" s="141" t="str">
        <f>[4]挂饰3!$F198</f>
        <v>s</v>
      </c>
      <c r="E197" s="141">
        <f t="shared" si="60"/>
        <v>4</v>
      </c>
      <c r="F197" s="141">
        <f t="shared" si="61"/>
        <v>4</v>
      </c>
      <c r="G197" s="141" t="str">
        <f>[4]挂饰3!$M198</f>
        <v>地脉</v>
      </c>
      <c r="H197" s="141">
        <f>([4]挂饰3!$AO198*((E197)^2))/10</f>
        <v>360.3047619047619</v>
      </c>
      <c r="I197" s="1" t="str">
        <f t="shared" si="62"/>
        <v>,茶色的魔术丝,黄色的水晶,狐炎兽毛皮,恶魔毛皮</v>
      </c>
      <c r="J197" s="1">
        <f t="shared" si="63"/>
        <v>3603</v>
      </c>
      <c r="K197" s="1">
        <f t="shared" si="51"/>
        <v>3840</v>
      </c>
      <c r="L197" s="1" t="str">
        <f t="shared" si="64"/>
        <v>茶色的魔术丝</v>
      </c>
      <c r="M197" s="1">
        <f t="shared" si="52"/>
        <v>1</v>
      </c>
      <c r="N197" s="1">
        <f t="shared" si="53"/>
        <v>50074</v>
      </c>
      <c r="O197" s="1" t="str">
        <f t="shared" si="65"/>
        <v>黄色的水晶</v>
      </c>
      <c r="P197" s="1">
        <f t="shared" si="54"/>
        <v>3</v>
      </c>
      <c r="Q197" s="1">
        <f t="shared" si="55"/>
        <v>50179</v>
      </c>
      <c r="R197" s="1" t="str">
        <f t="shared" si="66"/>
        <v>狐炎兽毛皮</v>
      </c>
      <c r="S197" s="1">
        <f t="shared" si="56"/>
        <v>7</v>
      </c>
      <c r="T197" s="1">
        <f t="shared" si="57"/>
        <v>50115</v>
      </c>
      <c r="U197" s="1" t="str">
        <f t="shared" si="67"/>
        <v>恶魔毛皮</v>
      </c>
      <c r="V197" s="1">
        <f t="shared" si="58"/>
        <v>7</v>
      </c>
      <c r="W197" s="1">
        <f t="shared" si="59"/>
        <v>50118</v>
      </c>
    </row>
    <row r="198" spans="1:23" x14ac:dyDescent="0.2">
      <c r="A198" s="141">
        <f>[4]挂饰3!$A199</f>
        <v>20197</v>
      </c>
      <c r="B198" s="141" t="str">
        <f>[4]挂饰3!$D199</f>
        <v>神秘的空灵戒指</v>
      </c>
      <c r="C198" s="141">
        <f>[4]挂饰3!$E199</f>
        <v>10</v>
      </c>
      <c r="D198" s="141" t="str">
        <f>[4]挂饰3!$F199</f>
        <v>s</v>
      </c>
      <c r="E198" s="141">
        <f t="shared" si="60"/>
        <v>4</v>
      </c>
      <c r="F198" s="141">
        <f t="shared" si="61"/>
        <v>4</v>
      </c>
      <c r="G198" s="141" t="str">
        <f>[4]挂饰3!$M199</f>
        <v>地脉</v>
      </c>
      <c r="H198" s="141">
        <f>([4]挂饰3!$AO199*((E198)^2))/10</f>
        <v>405.61864594894558</v>
      </c>
      <c r="I198" s="1" t="str">
        <f t="shared" si="62"/>
        <v>,茶色的魔术丝,高级黑铜矿,绿之液,炎石</v>
      </c>
      <c r="J198" s="1">
        <f t="shared" si="63"/>
        <v>4056</v>
      </c>
      <c r="K198" s="1">
        <f t="shared" si="51"/>
        <v>7680</v>
      </c>
      <c r="L198" s="1" t="str">
        <f t="shared" si="64"/>
        <v>茶色的魔术丝</v>
      </c>
      <c r="M198" s="1">
        <f t="shared" si="52"/>
        <v>2</v>
      </c>
      <c r="N198" s="1">
        <f t="shared" si="53"/>
        <v>50074</v>
      </c>
      <c r="O198" s="1" t="str">
        <f t="shared" si="65"/>
        <v>高级黑铜矿</v>
      </c>
      <c r="P198" s="1">
        <f t="shared" si="54"/>
        <v>3</v>
      </c>
      <c r="Q198" s="1">
        <f t="shared" si="55"/>
        <v>50033</v>
      </c>
      <c r="R198" s="1" t="str">
        <f t="shared" si="66"/>
        <v>绿之液</v>
      </c>
      <c r="S198" s="1">
        <f t="shared" si="56"/>
        <v>17</v>
      </c>
      <c r="T198" s="1">
        <f t="shared" si="57"/>
        <v>50094</v>
      </c>
      <c r="U198" s="1" t="str">
        <f t="shared" si="67"/>
        <v>炎石</v>
      </c>
      <c r="V198" s="1">
        <f t="shared" si="58"/>
        <v>8</v>
      </c>
      <c r="W198" s="1">
        <f t="shared" si="59"/>
        <v>50016</v>
      </c>
    </row>
    <row r="199" spans="1:23" x14ac:dyDescent="0.2">
      <c r="A199" s="141">
        <f>[4]挂饰3!$A200</f>
        <v>20198</v>
      </c>
      <c r="B199" s="141" t="str">
        <f>[4]挂饰3!$D200</f>
        <v>神秘的遗迹护腕</v>
      </c>
      <c r="C199" s="141">
        <f>[4]挂饰3!$E200</f>
        <v>12</v>
      </c>
      <c r="D199" s="141" t="str">
        <f>[4]挂饰3!$F200</f>
        <v>s</v>
      </c>
      <c r="E199" s="141">
        <f t="shared" si="60"/>
        <v>4</v>
      </c>
      <c r="F199" s="141">
        <f t="shared" si="61"/>
        <v>4</v>
      </c>
      <c r="G199" s="141" t="str">
        <f>[4]挂饰3!$M200</f>
        <v>地脉</v>
      </c>
      <c r="H199" s="141">
        <f>([4]挂饰3!$AO200*((E199)^2))/10</f>
        <v>184.74316711326057</v>
      </c>
      <c r="I199" s="1" t="str">
        <f t="shared" si="62"/>
        <v>,茶色的魔术丝,天使魂片,蝙蝠羽翼,柔软的毛皮</v>
      </c>
      <c r="J199" s="1">
        <f t="shared" si="63"/>
        <v>1847</v>
      </c>
      <c r="K199" s="1">
        <f t="shared" si="51"/>
        <v>3840</v>
      </c>
      <c r="L199" s="1" t="str">
        <f t="shared" si="64"/>
        <v>茶色的魔术丝</v>
      </c>
      <c r="M199" s="1">
        <f t="shared" si="52"/>
        <v>1</v>
      </c>
      <c r="N199" s="1">
        <f t="shared" si="53"/>
        <v>50074</v>
      </c>
      <c r="O199" s="1" t="str">
        <f t="shared" si="65"/>
        <v>天使魂片</v>
      </c>
      <c r="P199" s="1">
        <f t="shared" si="54"/>
        <v>2</v>
      </c>
      <c r="Q199" s="1">
        <f t="shared" si="55"/>
        <v>50164</v>
      </c>
      <c r="R199" s="1" t="str">
        <f t="shared" si="66"/>
        <v>蝙蝠羽翼</v>
      </c>
      <c r="S199" s="1">
        <f t="shared" si="56"/>
        <v>4</v>
      </c>
      <c r="T199" s="1">
        <f t="shared" si="57"/>
        <v>50124</v>
      </c>
      <c r="U199" s="1" t="str">
        <f t="shared" si="67"/>
        <v>柔软的毛皮</v>
      </c>
      <c r="V199" s="1">
        <f t="shared" si="58"/>
        <v>4</v>
      </c>
      <c r="W199" s="1">
        <f t="shared" si="59"/>
        <v>50114</v>
      </c>
    </row>
    <row r="200" spans="1:23" x14ac:dyDescent="0.2">
      <c r="A200" s="141">
        <f>[4]挂饰3!$A201</f>
        <v>20199</v>
      </c>
      <c r="B200" s="141" t="str">
        <f>[4]挂饰3!$D201</f>
        <v>神奇的女神项链</v>
      </c>
      <c r="C200" s="141">
        <f>[4]挂饰3!$E201</f>
        <v>14</v>
      </c>
      <c r="D200" s="141" t="str">
        <f>[4]挂饰3!$F201</f>
        <v>s</v>
      </c>
      <c r="E200" s="141">
        <f t="shared" si="60"/>
        <v>4</v>
      </c>
      <c r="F200" s="141">
        <f t="shared" si="61"/>
        <v>4</v>
      </c>
      <c r="G200" s="141" t="str">
        <f>[4]挂饰3!$M201</f>
        <v>地脉</v>
      </c>
      <c r="H200" s="141">
        <f>([4]挂饰3!$AO201*((E200)^2))/10</f>
        <v>766.1013824884792</v>
      </c>
      <c r="I200" s="1" t="str">
        <f t="shared" si="62"/>
        <v>,茶色的魔术丝,青色的水晶,睡魔羽翼,恶魔爪</v>
      </c>
      <c r="J200" s="1">
        <f t="shared" si="63"/>
        <v>7661</v>
      </c>
      <c r="K200" s="1">
        <f t="shared" si="51"/>
        <v>7680</v>
      </c>
      <c r="L200" s="1" t="str">
        <f t="shared" si="64"/>
        <v>茶色的魔术丝</v>
      </c>
      <c r="M200" s="1">
        <f t="shared" si="52"/>
        <v>2</v>
      </c>
      <c r="N200" s="1">
        <f t="shared" si="53"/>
        <v>50074</v>
      </c>
      <c r="O200" s="1" t="str">
        <f t="shared" si="65"/>
        <v>青色的水晶</v>
      </c>
      <c r="P200" s="1">
        <f t="shared" si="54"/>
        <v>6</v>
      </c>
      <c r="Q200" s="1">
        <f t="shared" si="55"/>
        <v>50178</v>
      </c>
      <c r="R200" s="1" t="str">
        <f t="shared" si="66"/>
        <v>睡魔羽翼</v>
      </c>
      <c r="S200" s="1">
        <f t="shared" si="56"/>
        <v>15</v>
      </c>
      <c r="T200" s="1">
        <f t="shared" si="57"/>
        <v>50126</v>
      </c>
      <c r="U200" s="1" t="str">
        <f t="shared" si="67"/>
        <v>恶魔爪</v>
      </c>
      <c r="V200" s="1">
        <f t="shared" si="58"/>
        <v>15</v>
      </c>
      <c r="W200" s="1">
        <f t="shared" si="59"/>
        <v>50141</v>
      </c>
    </row>
    <row r="201" spans="1:23" x14ac:dyDescent="0.2">
      <c r="A201" s="141">
        <f>[4]挂饰3!$A202</f>
        <v>20200</v>
      </c>
      <c r="B201" s="141" t="str">
        <f>[4]挂饰3!$D202</f>
        <v>神秘的忏悔护腕</v>
      </c>
      <c r="C201" s="141">
        <f>[4]挂饰3!$E202</f>
        <v>16</v>
      </c>
      <c r="D201" s="141" t="str">
        <f>[4]挂饰3!$F202</f>
        <v>s</v>
      </c>
      <c r="E201" s="141">
        <f t="shared" si="60"/>
        <v>4</v>
      </c>
      <c r="F201" s="141">
        <f t="shared" si="61"/>
        <v>4</v>
      </c>
      <c r="G201" s="141" t="str">
        <f>[4]挂饰3!$M202</f>
        <v>地脉</v>
      </c>
      <c r="H201" s="141">
        <f>([4]挂饰3!$AO202*((E201)^2))/10</f>
        <v>708.49175907806045</v>
      </c>
      <c r="I201" s="1" t="str">
        <f t="shared" si="62"/>
        <v>,茶色的魔术丝,桃色粉铜矿,魅灵石,水鸟的羽毛</v>
      </c>
      <c r="J201" s="1">
        <f t="shared" si="63"/>
        <v>7085</v>
      </c>
      <c r="K201" s="1">
        <f t="shared" si="51"/>
        <v>7680</v>
      </c>
      <c r="L201" s="1" t="str">
        <f t="shared" si="64"/>
        <v>茶色的魔术丝</v>
      </c>
      <c r="M201" s="1">
        <f t="shared" si="52"/>
        <v>2</v>
      </c>
      <c r="N201" s="1">
        <f t="shared" si="53"/>
        <v>50074</v>
      </c>
      <c r="O201" s="1" t="str">
        <f t="shared" si="65"/>
        <v>桃色粉铜矿</v>
      </c>
      <c r="P201" s="1">
        <f t="shared" si="54"/>
        <v>5</v>
      </c>
      <c r="Q201" s="1">
        <f t="shared" si="55"/>
        <v>50037</v>
      </c>
      <c r="R201" s="1" t="str">
        <f t="shared" si="66"/>
        <v>魅灵石</v>
      </c>
      <c r="S201" s="1">
        <f t="shared" si="56"/>
        <v>14</v>
      </c>
      <c r="T201" s="1">
        <f t="shared" si="57"/>
        <v>50089</v>
      </c>
      <c r="U201" s="1" t="str">
        <f t="shared" si="67"/>
        <v>水鸟的羽毛</v>
      </c>
      <c r="V201" s="1">
        <f t="shared" si="58"/>
        <v>14</v>
      </c>
      <c r="W201" s="1">
        <f t="shared" si="59"/>
        <v>50120</v>
      </c>
    </row>
    <row r="202" spans="1:23" x14ac:dyDescent="0.2">
      <c r="A202" s="141">
        <f>[4]挂饰3!$A203</f>
        <v>20201</v>
      </c>
      <c r="B202" s="141" t="str">
        <f>[4]挂饰3!$D203</f>
        <v>闪耀的卡尼亚戒指</v>
      </c>
      <c r="C202" s="141">
        <f>[4]挂饰3!$E203</f>
        <v>2</v>
      </c>
      <c r="D202" s="141" t="str">
        <f>[4]挂饰3!$F203</f>
        <v>a</v>
      </c>
      <c r="E202" s="141">
        <f t="shared" si="60"/>
        <v>3</v>
      </c>
      <c r="F202" s="141">
        <f t="shared" si="61"/>
        <v>3</v>
      </c>
      <c r="G202" s="141" t="str">
        <f>[4]挂饰3!$M203</f>
        <v>地脉</v>
      </c>
      <c r="H202" s="141">
        <f>([4]挂饰3!$AO203*((E202)^2))/10</f>
        <v>28.35</v>
      </c>
      <c r="I202" s="1" t="str">
        <f t="shared" si="62"/>
        <v>,地系魔物骨头,火之缌片,粉铜矿,黑铜矿</v>
      </c>
      <c r="J202" s="1">
        <f t="shared" si="63"/>
        <v>284</v>
      </c>
      <c r="K202" s="1">
        <f t="shared" si="51"/>
        <v>1125</v>
      </c>
      <c r="L202" s="1" t="str">
        <f t="shared" si="64"/>
        <v>地系魔物骨头</v>
      </c>
      <c r="M202" s="1">
        <f t="shared" si="52"/>
        <v>1</v>
      </c>
      <c r="N202" s="1">
        <f t="shared" si="53"/>
        <v>50080</v>
      </c>
      <c r="O202" s="1" t="str">
        <f t="shared" si="65"/>
        <v>火之缌片</v>
      </c>
      <c r="P202" s="1">
        <f t="shared" si="54"/>
        <v>1</v>
      </c>
      <c r="Q202" s="1">
        <f t="shared" si="55"/>
        <v>50175</v>
      </c>
      <c r="R202" s="1" t="str">
        <f t="shared" si="66"/>
        <v>粉铜矿</v>
      </c>
      <c r="S202" s="1">
        <f t="shared" si="56"/>
        <v>7</v>
      </c>
      <c r="T202" s="1">
        <f t="shared" si="57"/>
        <v>50035</v>
      </c>
      <c r="U202" s="1" t="str">
        <f t="shared" si="67"/>
        <v/>
      </c>
      <c r="V202" s="1" t="str">
        <f t="shared" si="58"/>
        <v/>
      </c>
      <c r="W202" s="1" t="str">
        <f t="shared" si="59"/>
        <v/>
      </c>
    </row>
    <row r="203" spans="1:23" x14ac:dyDescent="0.2">
      <c r="A203" s="141">
        <f>[4]挂饰3!$A204</f>
        <v>20202</v>
      </c>
      <c r="B203" s="141" t="str">
        <f>[4]挂饰3!$D204</f>
        <v>精致的斯塞提戒指</v>
      </c>
      <c r="C203" s="141">
        <f>[4]挂饰3!$E204</f>
        <v>4</v>
      </c>
      <c r="D203" s="141" t="str">
        <f>[4]挂饰3!$F204</f>
        <v>a</v>
      </c>
      <c r="E203" s="141">
        <f t="shared" si="60"/>
        <v>3</v>
      </c>
      <c r="F203" s="141">
        <f t="shared" si="61"/>
        <v>3</v>
      </c>
      <c r="G203" s="141" t="str">
        <f>[4]挂饰3!$M204</f>
        <v>地脉</v>
      </c>
      <c r="H203" s="141">
        <f>([4]挂饰3!$AO204*((E203)^2))/10</f>
        <v>25.737804878048781</v>
      </c>
      <c r="I203" s="1" t="str">
        <f t="shared" si="62"/>
        <v>,地系魔物骨头,研磨土块,腐败的毛皮,新鲜的泥巴</v>
      </c>
      <c r="J203" s="1">
        <f t="shared" si="63"/>
        <v>257</v>
      </c>
      <c r="K203" s="1">
        <f t="shared" si="51"/>
        <v>1125</v>
      </c>
      <c r="L203" s="1" t="str">
        <f t="shared" si="64"/>
        <v>地系魔物骨头</v>
      </c>
      <c r="M203" s="1">
        <f t="shared" si="52"/>
        <v>1</v>
      </c>
      <c r="N203" s="1">
        <f t="shared" si="53"/>
        <v>50080</v>
      </c>
      <c r="O203" s="1" t="str">
        <f t="shared" si="65"/>
        <v>研磨土块</v>
      </c>
      <c r="P203" s="1">
        <f t="shared" si="54"/>
        <v>1</v>
      </c>
      <c r="Q203" s="1">
        <f t="shared" si="55"/>
        <v>50014</v>
      </c>
      <c r="R203" s="1" t="str">
        <f t="shared" si="66"/>
        <v>腐败的毛皮</v>
      </c>
      <c r="S203" s="1">
        <f t="shared" si="56"/>
        <v>6</v>
      </c>
      <c r="T203" s="1">
        <f t="shared" si="57"/>
        <v>50119</v>
      </c>
      <c r="U203" s="1" t="str">
        <f t="shared" si="67"/>
        <v/>
      </c>
      <c r="V203" s="1" t="str">
        <f t="shared" si="58"/>
        <v/>
      </c>
      <c r="W203" s="1" t="str">
        <f t="shared" si="59"/>
        <v/>
      </c>
    </row>
    <row r="204" spans="1:23" x14ac:dyDescent="0.2">
      <c r="A204" s="141">
        <f>[4]挂饰3!$A205</f>
        <v>20203</v>
      </c>
      <c r="B204" s="141" t="str">
        <f>[4]挂饰3!$D205</f>
        <v>精致的空灵项链</v>
      </c>
      <c r="C204" s="141">
        <f>[4]挂饰3!$E205</f>
        <v>6</v>
      </c>
      <c r="D204" s="141" t="str">
        <f>[4]挂饰3!$F205</f>
        <v>a</v>
      </c>
      <c r="E204" s="141">
        <f t="shared" si="60"/>
        <v>3</v>
      </c>
      <c r="F204" s="141">
        <f t="shared" si="61"/>
        <v>3</v>
      </c>
      <c r="G204" s="141" t="str">
        <f>[4]挂饰3!$M205</f>
        <v>地脉</v>
      </c>
      <c r="H204" s="141">
        <f>([4]挂饰3!$AO205*((E204)^2))/10</f>
        <v>86.538461538461547</v>
      </c>
      <c r="I204" s="1" t="str">
        <f t="shared" si="62"/>
        <v>,地系魔物骨头,绿之液,腐败的毛皮,新鲜的泥巴</v>
      </c>
      <c r="J204" s="1">
        <f t="shared" si="63"/>
        <v>865</v>
      </c>
      <c r="K204" s="1">
        <f t="shared" si="51"/>
        <v>1125</v>
      </c>
      <c r="L204" s="1" t="str">
        <f t="shared" si="64"/>
        <v>地系魔物骨头</v>
      </c>
      <c r="M204" s="1">
        <f t="shared" si="52"/>
        <v>1</v>
      </c>
      <c r="N204" s="1">
        <f t="shared" si="53"/>
        <v>50080</v>
      </c>
      <c r="O204" s="1" t="str">
        <f t="shared" si="65"/>
        <v>绿之液</v>
      </c>
      <c r="P204" s="1">
        <f t="shared" si="54"/>
        <v>5</v>
      </c>
      <c r="Q204" s="1">
        <f t="shared" si="55"/>
        <v>50094</v>
      </c>
      <c r="R204" s="1" t="str">
        <f t="shared" si="66"/>
        <v>腐败的毛皮</v>
      </c>
      <c r="S204" s="1">
        <f t="shared" si="56"/>
        <v>20</v>
      </c>
      <c r="T204" s="1">
        <f t="shared" si="57"/>
        <v>50119</v>
      </c>
      <c r="U204" s="1" t="str">
        <f t="shared" si="67"/>
        <v/>
      </c>
      <c r="V204" s="1" t="str">
        <f t="shared" si="58"/>
        <v/>
      </c>
      <c r="W204" s="1" t="str">
        <f t="shared" si="59"/>
        <v/>
      </c>
    </row>
    <row r="205" spans="1:23" x14ac:dyDescent="0.2">
      <c r="A205" s="141">
        <f>[4]挂饰3!$A206</f>
        <v>20204</v>
      </c>
      <c r="B205" s="141" t="str">
        <f>[4]挂饰3!$D206</f>
        <v>精致的卡尼亚戒指</v>
      </c>
      <c r="C205" s="141">
        <f>[4]挂饰3!$E206</f>
        <v>8</v>
      </c>
      <c r="D205" s="141" t="str">
        <f>[4]挂饰3!$F206</f>
        <v>a</v>
      </c>
      <c r="E205" s="141">
        <f t="shared" si="60"/>
        <v>3</v>
      </c>
      <c r="F205" s="141">
        <f t="shared" si="61"/>
        <v>3</v>
      </c>
      <c r="G205" s="141" t="str">
        <f>[4]挂饰3!$M206</f>
        <v>地脉</v>
      </c>
      <c r="H205" s="141">
        <f>([4]挂饰3!$AO206*((E205)^2))/10</f>
        <v>116.97272727272727</v>
      </c>
      <c r="I205" s="1" t="str">
        <f t="shared" si="62"/>
        <v>,地系魔物骨头,蝙蝠羽翼,女战士的秘药,树枝</v>
      </c>
      <c r="J205" s="1">
        <f t="shared" si="63"/>
        <v>1170</v>
      </c>
      <c r="K205" s="1">
        <f t="shared" si="51"/>
        <v>2250</v>
      </c>
      <c r="L205" s="1" t="str">
        <f t="shared" si="64"/>
        <v>地系魔物骨头</v>
      </c>
      <c r="M205" s="1">
        <f t="shared" si="52"/>
        <v>2</v>
      </c>
      <c r="N205" s="1">
        <f t="shared" si="53"/>
        <v>50080</v>
      </c>
      <c r="O205" s="1" t="str">
        <f t="shared" si="65"/>
        <v>蝙蝠羽翼</v>
      </c>
      <c r="P205" s="1">
        <f t="shared" si="54"/>
        <v>3</v>
      </c>
      <c r="Q205" s="1">
        <f t="shared" si="55"/>
        <v>50124</v>
      </c>
      <c r="R205" s="1" t="str">
        <f t="shared" si="66"/>
        <v>女战士的秘药</v>
      </c>
      <c r="S205" s="1">
        <f t="shared" si="56"/>
        <v>26</v>
      </c>
      <c r="T205" s="1">
        <f t="shared" si="57"/>
        <v>50168</v>
      </c>
      <c r="U205" s="1" t="str">
        <f t="shared" si="67"/>
        <v/>
      </c>
      <c r="V205" s="1" t="str">
        <f t="shared" si="58"/>
        <v/>
      </c>
      <c r="W205" s="1" t="str">
        <f t="shared" si="59"/>
        <v/>
      </c>
    </row>
    <row r="206" spans="1:23" x14ac:dyDescent="0.2">
      <c r="A206" s="141">
        <f>[4]挂饰3!$A207</f>
        <v>20205</v>
      </c>
      <c r="B206" s="141" t="str">
        <f>[4]挂饰3!$D207</f>
        <v>拉风的水晶护腕</v>
      </c>
      <c r="C206" s="141">
        <f>[4]挂饰3!$E207</f>
        <v>10</v>
      </c>
      <c r="D206" s="141" t="str">
        <f>[4]挂饰3!$F207</f>
        <v>a</v>
      </c>
      <c r="E206" s="141">
        <f t="shared" si="60"/>
        <v>3</v>
      </c>
      <c r="F206" s="141">
        <f t="shared" si="61"/>
        <v>3</v>
      </c>
      <c r="G206" s="141" t="str">
        <f>[4]挂饰3!$M207</f>
        <v>地脉</v>
      </c>
      <c r="H206" s="141">
        <f>([4]挂饰3!$AO207*((E206)^2))/10</f>
        <v>106.32857142857142</v>
      </c>
      <c r="I206" s="1" t="str">
        <f t="shared" si="62"/>
        <v>,地系魔物骨头,研磨土块,新鲜的泥巴,干燥的草药</v>
      </c>
      <c r="J206" s="1">
        <f t="shared" si="63"/>
        <v>1063</v>
      </c>
      <c r="K206" s="1">
        <f t="shared" si="51"/>
        <v>1125</v>
      </c>
      <c r="L206" s="1" t="str">
        <f t="shared" si="64"/>
        <v>地系魔物骨头</v>
      </c>
      <c r="M206" s="1">
        <f t="shared" si="52"/>
        <v>1</v>
      </c>
      <c r="N206" s="1">
        <f t="shared" si="53"/>
        <v>50080</v>
      </c>
      <c r="O206" s="1" t="str">
        <f t="shared" si="65"/>
        <v>研磨土块</v>
      </c>
      <c r="P206" s="1">
        <f t="shared" si="54"/>
        <v>3</v>
      </c>
      <c r="Q206" s="1">
        <f t="shared" si="55"/>
        <v>50014</v>
      </c>
      <c r="R206" s="1" t="str">
        <f t="shared" si="66"/>
        <v>新鲜的泥巴</v>
      </c>
      <c r="S206" s="1">
        <f t="shared" si="56"/>
        <v>24</v>
      </c>
      <c r="T206" s="1">
        <f t="shared" si="57"/>
        <v>50013</v>
      </c>
      <c r="U206" s="1" t="str">
        <f t="shared" si="67"/>
        <v/>
      </c>
      <c r="V206" s="1" t="str">
        <f t="shared" si="58"/>
        <v/>
      </c>
      <c r="W206" s="1" t="str">
        <f t="shared" si="59"/>
        <v/>
      </c>
    </row>
    <row r="207" spans="1:23" x14ac:dyDescent="0.2">
      <c r="A207" s="141">
        <f>[4]挂饰3!$A208</f>
        <v>20206</v>
      </c>
      <c r="B207" s="141" t="str">
        <f>[4]挂饰3!$D208</f>
        <v>闪耀的虚幻戒指</v>
      </c>
      <c r="C207" s="141">
        <f>[4]挂饰3!$E208</f>
        <v>12</v>
      </c>
      <c r="D207" s="141" t="str">
        <f>[4]挂饰3!$F208</f>
        <v>a</v>
      </c>
      <c r="E207" s="141">
        <f t="shared" si="60"/>
        <v>3</v>
      </c>
      <c r="F207" s="141">
        <f t="shared" si="61"/>
        <v>3</v>
      </c>
      <c r="G207" s="141" t="str">
        <f>[4]挂饰3!$M208</f>
        <v>地脉</v>
      </c>
      <c r="H207" s="141">
        <f>([4]挂饰3!$AO208*((E207)^2))/10</f>
        <v>198.71666666666667</v>
      </c>
      <c r="I207" s="1" t="str">
        <f t="shared" si="62"/>
        <v>,地系魔物骨头,风之缌片,黑铜矿,树枝</v>
      </c>
      <c r="J207" s="1">
        <f t="shared" si="63"/>
        <v>1987</v>
      </c>
      <c r="K207" s="1">
        <f t="shared" si="51"/>
        <v>2250</v>
      </c>
      <c r="L207" s="1" t="str">
        <f t="shared" si="64"/>
        <v>地系魔物骨头</v>
      </c>
      <c r="M207" s="1">
        <f t="shared" si="52"/>
        <v>2</v>
      </c>
      <c r="N207" s="1">
        <f t="shared" si="53"/>
        <v>50080</v>
      </c>
      <c r="O207" s="1" t="str">
        <f t="shared" si="65"/>
        <v>风之缌片</v>
      </c>
      <c r="P207" s="1">
        <f t="shared" si="54"/>
        <v>5</v>
      </c>
      <c r="Q207" s="1">
        <f t="shared" si="55"/>
        <v>50176</v>
      </c>
      <c r="R207" s="1" t="str">
        <f t="shared" si="66"/>
        <v>黑铜矿</v>
      </c>
      <c r="S207" s="1">
        <f t="shared" si="56"/>
        <v>45</v>
      </c>
      <c r="T207" s="1">
        <f t="shared" si="57"/>
        <v>50031</v>
      </c>
      <c r="U207" s="1" t="str">
        <f t="shared" si="67"/>
        <v/>
      </c>
      <c r="V207" s="1" t="str">
        <f t="shared" si="58"/>
        <v/>
      </c>
      <c r="W207" s="1" t="str">
        <f t="shared" si="59"/>
        <v/>
      </c>
    </row>
    <row r="208" spans="1:23" x14ac:dyDescent="0.2">
      <c r="A208" s="141">
        <f>[4]挂饰3!$A209</f>
        <v>20207</v>
      </c>
      <c r="B208" s="141" t="str">
        <f>[4]挂饰3!$D209</f>
        <v>犀利的虚幻护腕</v>
      </c>
      <c r="C208" s="141">
        <f>[4]挂饰3!$E209</f>
        <v>14</v>
      </c>
      <c r="D208" s="141" t="str">
        <f>[4]挂饰3!$F209</f>
        <v>a</v>
      </c>
      <c r="E208" s="141">
        <f t="shared" si="60"/>
        <v>3</v>
      </c>
      <c r="F208" s="141">
        <f t="shared" si="61"/>
        <v>3</v>
      </c>
      <c r="G208" s="141" t="str">
        <f>[4]挂饰3!$M209</f>
        <v>地脉</v>
      </c>
      <c r="H208" s="141">
        <f>([4]挂饰3!$AO209*((E208)^2))/10</f>
        <v>91.074657534246583</v>
      </c>
      <c r="I208" s="1" t="str">
        <f t="shared" si="62"/>
        <v>,地系魔物骨头,赤之液,树枝,腐败牙</v>
      </c>
      <c r="J208" s="1">
        <f t="shared" si="63"/>
        <v>911</v>
      </c>
      <c r="K208" s="1">
        <f t="shared" si="51"/>
        <v>1125</v>
      </c>
      <c r="L208" s="1" t="str">
        <f t="shared" si="64"/>
        <v>地系魔物骨头</v>
      </c>
      <c r="M208" s="1">
        <f t="shared" si="52"/>
        <v>1</v>
      </c>
      <c r="N208" s="1">
        <f t="shared" si="53"/>
        <v>50080</v>
      </c>
      <c r="O208" s="1" t="str">
        <f t="shared" si="65"/>
        <v>赤之液</v>
      </c>
      <c r="P208" s="1">
        <f t="shared" si="54"/>
        <v>6</v>
      </c>
      <c r="Q208" s="1">
        <f t="shared" si="55"/>
        <v>50091</v>
      </c>
      <c r="R208" s="1" t="str">
        <f t="shared" si="66"/>
        <v>树枝</v>
      </c>
      <c r="S208" s="1">
        <f t="shared" si="56"/>
        <v>21</v>
      </c>
      <c r="T208" s="1">
        <f t="shared" si="57"/>
        <v>50045</v>
      </c>
      <c r="U208" s="1" t="str">
        <f t="shared" si="67"/>
        <v/>
      </c>
      <c r="V208" s="1" t="str">
        <f t="shared" si="58"/>
        <v/>
      </c>
      <c r="W208" s="1" t="str">
        <f t="shared" si="59"/>
        <v/>
      </c>
    </row>
    <row r="209" spans="1:23" x14ac:dyDescent="0.2">
      <c r="A209" s="141">
        <f>[4]挂饰3!$A210</f>
        <v>20208</v>
      </c>
      <c r="B209" s="141" t="str">
        <f>[4]挂饰3!$D210</f>
        <v>犀利的虚幻戒指</v>
      </c>
      <c r="C209" s="141">
        <f>[4]挂饰3!$E210</f>
        <v>16</v>
      </c>
      <c r="D209" s="141" t="str">
        <f>[4]挂饰3!$F210</f>
        <v>a</v>
      </c>
      <c r="E209" s="141">
        <f t="shared" si="60"/>
        <v>3</v>
      </c>
      <c r="F209" s="141">
        <f t="shared" si="61"/>
        <v>3</v>
      </c>
      <c r="G209" s="141" t="str">
        <f>[4]挂饰3!$M210</f>
        <v>地脉</v>
      </c>
      <c r="H209" s="141">
        <f>([4]挂饰3!$AO210*((E209)^2))/10</f>
        <v>201.49208144796381</v>
      </c>
      <c r="I209" s="1" t="str">
        <f t="shared" si="62"/>
        <v>,地系魔物骨头,火兽牙,女战士的秘药,矿石</v>
      </c>
      <c r="J209" s="1">
        <f t="shared" si="63"/>
        <v>2015</v>
      </c>
      <c r="K209" s="1">
        <f t="shared" si="51"/>
        <v>2250</v>
      </c>
      <c r="L209" s="1" t="str">
        <f t="shared" si="64"/>
        <v>地系魔物骨头</v>
      </c>
      <c r="M209" s="1">
        <f t="shared" si="52"/>
        <v>2</v>
      </c>
      <c r="N209" s="1">
        <f t="shared" si="53"/>
        <v>50080</v>
      </c>
      <c r="O209" s="1" t="str">
        <f t="shared" si="65"/>
        <v>火兽牙</v>
      </c>
      <c r="P209" s="1">
        <f t="shared" si="54"/>
        <v>12</v>
      </c>
      <c r="Q209" s="1">
        <f t="shared" si="55"/>
        <v>50148</v>
      </c>
      <c r="R209" s="1" t="str">
        <f t="shared" si="66"/>
        <v>女战士的秘药</v>
      </c>
      <c r="S209" s="1">
        <f t="shared" si="56"/>
        <v>45</v>
      </c>
      <c r="T209" s="1">
        <f t="shared" si="57"/>
        <v>50168</v>
      </c>
      <c r="U209" s="1" t="str">
        <f t="shared" si="67"/>
        <v/>
      </c>
      <c r="V209" s="1" t="str">
        <f t="shared" si="58"/>
        <v/>
      </c>
      <c r="W209" s="1" t="str">
        <f t="shared" si="59"/>
        <v/>
      </c>
    </row>
    <row r="210" spans="1:23" x14ac:dyDescent="0.2">
      <c r="A210" s="141">
        <f>[4]挂饰3!$A211</f>
        <v>20209</v>
      </c>
      <c r="B210" s="141" t="str">
        <f>[4]挂饰3!$D211</f>
        <v>凌厉的精灵戒指</v>
      </c>
      <c r="C210" s="141">
        <f>[4]挂饰3!$E211</f>
        <v>1</v>
      </c>
      <c r="D210" s="141" t="str">
        <f>[4]挂饰3!$F211</f>
        <v>b</v>
      </c>
      <c r="E210" s="141">
        <f t="shared" si="60"/>
        <v>2</v>
      </c>
      <c r="F210" s="141">
        <f t="shared" si="61"/>
        <v>2</v>
      </c>
      <c r="G210" s="141" t="str">
        <f>[4]挂饰3!$M211</f>
        <v>地脉</v>
      </c>
      <c r="H210" s="141">
        <f>([4]挂饰3!$AO211*((E210)^2))/10</f>
        <v>6.7714285714285705</v>
      </c>
      <c r="I210" s="1" t="str">
        <f t="shared" si="62"/>
        <v>,地系魔物血液,腐败的毛皮</v>
      </c>
      <c r="J210" s="1">
        <f t="shared" si="63"/>
        <v>68</v>
      </c>
      <c r="K210" s="1">
        <f t="shared" si="51"/>
        <v>270</v>
      </c>
      <c r="L210" s="1" t="str">
        <f t="shared" si="64"/>
        <v>地系魔物血液</v>
      </c>
      <c r="M210" s="1">
        <f t="shared" si="52"/>
        <v>1</v>
      </c>
      <c r="N210" s="1">
        <f t="shared" si="53"/>
        <v>50097</v>
      </c>
      <c r="O210" s="1" t="str">
        <f t="shared" si="65"/>
        <v>腐败的毛皮</v>
      </c>
      <c r="P210" s="1">
        <f t="shared" si="54"/>
        <v>3</v>
      </c>
      <c r="Q210" s="1">
        <f t="shared" si="55"/>
        <v>50119</v>
      </c>
      <c r="R210" s="1" t="str">
        <f t="shared" si="66"/>
        <v/>
      </c>
      <c r="S210" s="1" t="str">
        <f t="shared" si="56"/>
        <v/>
      </c>
      <c r="T210" s="1" t="str">
        <f t="shared" si="57"/>
        <v/>
      </c>
      <c r="U210" s="1" t="str">
        <f t="shared" si="67"/>
        <v/>
      </c>
      <c r="V210" s="1" t="str">
        <f t="shared" si="58"/>
        <v/>
      </c>
      <c r="W210" s="1" t="str">
        <f t="shared" si="59"/>
        <v/>
      </c>
    </row>
    <row r="211" spans="1:23" x14ac:dyDescent="0.2">
      <c r="A211" s="141">
        <f>[4]挂饰3!$A212</f>
        <v>20210</v>
      </c>
      <c r="B211" s="141" t="str">
        <f>[4]挂饰3!$D212</f>
        <v>发亮的水晶项链</v>
      </c>
      <c r="C211" s="141">
        <f>[4]挂饰3!$E212</f>
        <v>3</v>
      </c>
      <c r="D211" s="141" t="str">
        <f>[4]挂饰3!$F212</f>
        <v>b</v>
      </c>
      <c r="E211" s="141">
        <f t="shared" si="60"/>
        <v>2</v>
      </c>
      <c r="F211" s="141">
        <f t="shared" si="61"/>
        <v>2</v>
      </c>
      <c r="G211" s="141" t="str">
        <f>[4]挂饰3!$M212</f>
        <v>地脉</v>
      </c>
      <c r="H211" s="141">
        <f>([4]挂饰3!$AO212*((E211)^2))/10</f>
        <v>13.509677419354839</v>
      </c>
      <c r="I211" s="1" t="str">
        <f t="shared" si="62"/>
        <v>,地系魔物血液,腐败爪</v>
      </c>
      <c r="J211" s="1">
        <f t="shared" si="63"/>
        <v>135</v>
      </c>
      <c r="K211" s="1">
        <f t="shared" si="51"/>
        <v>270</v>
      </c>
      <c r="L211" s="1" t="str">
        <f t="shared" si="64"/>
        <v>地系魔物血液</v>
      </c>
      <c r="M211" s="1">
        <f t="shared" si="52"/>
        <v>1</v>
      </c>
      <c r="N211" s="1">
        <f t="shared" si="53"/>
        <v>50097</v>
      </c>
      <c r="O211" s="1" t="str">
        <f t="shared" si="65"/>
        <v>腐败爪</v>
      </c>
      <c r="P211" s="1">
        <f t="shared" si="54"/>
        <v>5</v>
      </c>
      <c r="Q211" s="1">
        <f t="shared" si="55"/>
        <v>50145</v>
      </c>
      <c r="R211" s="1" t="str">
        <f t="shared" si="66"/>
        <v/>
      </c>
      <c r="S211" s="1" t="str">
        <f t="shared" si="56"/>
        <v/>
      </c>
      <c r="T211" s="1" t="str">
        <f t="shared" si="57"/>
        <v/>
      </c>
      <c r="U211" s="1" t="str">
        <f t="shared" si="67"/>
        <v/>
      </c>
      <c r="V211" s="1" t="str">
        <f t="shared" si="58"/>
        <v/>
      </c>
      <c r="W211" s="1" t="str">
        <f t="shared" si="59"/>
        <v/>
      </c>
    </row>
    <row r="212" spans="1:23" x14ac:dyDescent="0.2">
      <c r="A212" s="141">
        <f>[4]挂饰3!$A213</f>
        <v>20211</v>
      </c>
      <c r="B212" s="141" t="str">
        <f>[4]挂饰3!$D213</f>
        <v>优质的空灵戒指</v>
      </c>
      <c r="C212" s="141">
        <f>[4]挂饰3!$E213</f>
        <v>5</v>
      </c>
      <c r="D212" s="141" t="str">
        <f>[4]挂饰3!$F213</f>
        <v>b</v>
      </c>
      <c r="E212" s="141">
        <f t="shared" si="60"/>
        <v>2</v>
      </c>
      <c r="F212" s="141">
        <f t="shared" si="61"/>
        <v>2</v>
      </c>
      <c r="G212" s="141" t="str">
        <f>[4]挂饰3!$M213</f>
        <v>地脉</v>
      </c>
      <c r="H212" s="141">
        <f>([4]挂饰3!$AO213*((E212)^2))/10</f>
        <v>26.4</v>
      </c>
      <c r="I212" s="1" t="str">
        <f t="shared" si="62"/>
        <v>,地系魔物血液,干燥的草药</v>
      </c>
      <c r="J212" s="1">
        <f t="shared" si="63"/>
        <v>264</v>
      </c>
      <c r="K212" s="1">
        <f t="shared" si="51"/>
        <v>270</v>
      </c>
      <c r="L212" s="1" t="str">
        <f t="shared" si="64"/>
        <v>地系魔物血液</v>
      </c>
      <c r="M212" s="1">
        <f t="shared" si="52"/>
        <v>1</v>
      </c>
      <c r="N212" s="1">
        <f t="shared" si="53"/>
        <v>50097</v>
      </c>
      <c r="O212" s="1" t="str">
        <f t="shared" si="65"/>
        <v>干燥的草药</v>
      </c>
      <c r="P212" s="1">
        <f t="shared" si="54"/>
        <v>9</v>
      </c>
      <c r="Q212" s="1">
        <f t="shared" si="55"/>
        <v>50189</v>
      </c>
      <c r="R212" s="1" t="str">
        <f t="shared" si="66"/>
        <v/>
      </c>
      <c r="S212" s="1" t="str">
        <f t="shared" si="56"/>
        <v/>
      </c>
      <c r="T212" s="1" t="str">
        <f t="shared" si="57"/>
        <v/>
      </c>
      <c r="U212" s="1" t="str">
        <f t="shared" si="67"/>
        <v/>
      </c>
      <c r="V212" s="1" t="str">
        <f t="shared" si="58"/>
        <v/>
      </c>
      <c r="W212" s="1" t="str">
        <f t="shared" si="59"/>
        <v/>
      </c>
    </row>
    <row r="213" spans="1:23" x14ac:dyDescent="0.2">
      <c r="A213" s="141">
        <f>[4]挂饰3!$A214</f>
        <v>20212</v>
      </c>
      <c r="B213" s="141" t="str">
        <f>[4]挂饰3!$D214</f>
        <v>发亮的精钢护腕</v>
      </c>
      <c r="C213" s="141">
        <f>[4]挂饰3!$E214</f>
        <v>7</v>
      </c>
      <c r="D213" s="141" t="str">
        <f>[4]挂饰3!$F214</f>
        <v>b</v>
      </c>
      <c r="E213" s="141">
        <f t="shared" si="60"/>
        <v>2</v>
      </c>
      <c r="F213" s="141">
        <f t="shared" si="61"/>
        <v>2</v>
      </c>
      <c r="G213" s="141" t="str">
        <f>[4]挂饰3!$M214</f>
        <v>地脉</v>
      </c>
      <c r="H213" s="141">
        <f>([4]挂饰3!$AO214*((E213)^2))/10</f>
        <v>26.518518518518515</v>
      </c>
      <c r="I213" s="1" t="str">
        <f t="shared" si="62"/>
        <v>,地系魔物血液,矿石</v>
      </c>
      <c r="J213" s="1">
        <f t="shared" si="63"/>
        <v>265</v>
      </c>
      <c r="K213" s="1">
        <f t="shared" si="51"/>
        <v>270</v>
      </c>
      <c r="L213" s="1" t="str">
        <f t="shared" si="64"/>
        <v>地系魔物血液</v>
      </c>
      <c r="M213" s="1">
        <f t="shared" si="52"/>
        <v>1</v>
      </c>
      <c r="N213" s="1">
        <f t="shared" si="53"/>
        <v>50097</v>
      </c>
      <c r="O213" s="1" t="str">
        <f t="shared" si="65"/>
        <v>矿石</v>
      </c>
      <c r="P213" s="1">
        <f t="shared" si="54"/>
        <v>9</v>
      </c>
      <c r="Q213" s="1">
        <f t="shared" si="55"/>
        <v>50015</v>
      </c>
      <c r="R213" s="1" t="str">
        <f t="shared" si="66"/>
        <v/>
      </c>
      <c r="S213" s="1" t="str">
        <f t="shared" si="56"/>
        <v/>
      </c>
      <c r="T213" s="1" t="str">
        <f t="shared" si="57"/>
        <v/>
      </c>
      <c r="U213" s="1" t="str">
        <f t="shared" si="67"/>
        <v/>
      </c>
      <c r="V213" s="1" t="str">
        <f t="shared" si="58"/>
        <v/>
      </c>
      <c r="W213" s="1" t="str">
        <f t="shared" si="59"/>
        <v/>
      </c>
    </row>
    <row r="214" spans="1:23" x14ac:dyDescent="0.2">
      <c r="A214" s="141">
        <f>[4]挂饰3!$A215</f>
        <v>20213</v>
      </c>
      <c r="B214" s="141" t="str">
        <f>[4]挂饰3!$D215</f>
        <v>发亮的精灵项链</v>
      </c>
      <c r="C214" s="141">
        <f>[4]挂饰3!$E215</f>
        <v>9</v>
      </c>
      <c r="D214" s="141" t="str">
        <f>[4]挂饰3!$F215</f>
        <v>b</v>
      </c>
      <c r="E214" s="141">
        <f t="shared" si="60"/>
        <v>2</v>
      </c>
      <c r="F214" s="141">
        <f t="shared" si="61"/>
        <v>2</v>
      </c>
      <c r="G214" s="141" t="str">
        <f>[4]挂饰3!$M215</f>
        <v>地脉</v>
      </c>
      <c r="H214" s="141">
        <f>([4]挂饰3!$AO215*((E214)^2))/10</f>
        <v>33.745454545454542</v>
      </c>
      <c r="I214" s="1" t="str">
        <f t="shared" si="62"/>
        <v>,地系魔物血液,新鲜的泥巴</v>
      </c>
      <c r="J214" s="1">
        <f t="shared" si="63"/>
        <v>337</v>
      </c>
      <c r="K214" s="1">
        <f t="shared" si="51"/>
        <v>540</v>
      </c>
      <c r="L214" s="1" t="str">
        <f t="shared" si="64"/>
        <v>地系魔物血液</v>
      </c>
      <c r="M214" s="1">
        <f t="shared" si="52"/>
        <v>2</v>
      </c>
      <c r="N214" s="1">
        <f t="shared" si="53"/>
        <v>50097</v>
      </c>
      <c r="O214" s="1" t="str">
        <f t="shared" si="65"/>
        <v>新鲜的泥巴</v>
      </c>
      <c r="P214" s="1">
        <f t="shared" si="54"/>
        <v>12</v>
      </c>
      <c r="Q214" s="1">
        <f t="shared" si="55"/>
        <v>50013</v>
      </c>
      <c r="R214" s="1" t="str">
        <f t="shared" si="66"/>
        <v/>
      </c>
      <c r="S214" s="1" t="str">
        <f t="shared" si="56"/>
        <v/>
      </c>
      <c r="T214" s="1" t="str">
        <f t="shared" si="57"/>
        <v/>
      </c>
      <c r="U214" s="1" t="str">
        <f t="shared" si="67"/>
        <v/>
      </c>
      <c r="V214" s="1" t="str">
        <f t="shared" si="58"/>
        <v/>
      </c>
      <c r="W214" s="1" t="str">
        <f t="shared" si="59"/>
        <v/>
      </c>
    </row>
    <row r="215" spans="1:23" x14ac:dyDescent="0.2">
      <c r="A215" s="141">
        <f>[4]挂饰3!$A216</f>
        <v>20214</v>
      </c>
      <c r="B215" s="141" t="str">
        <f>[4]挂饰3!$D216</f>
        <v>优质的虚幻戒指</v>
      </c>
      <c r="C215" s="141">
        <f>[4]挂饰3!$E216</f>
        <v>11</v>
      </c>
      <c r="D215" s="141" t="str">
        <f>[4]挂饰3!$F216</f>
        <v>b</v>
      </c>
      <c r="E215" s="141">
        <f t="shared" si="60"/>
        <v>2</v>
      </c>
      <c r="F215" s="141">
        <f t="shared" si="61"/>
        <v>2</v>
      </c>
      <c r="G215" s="141" t="str">
        <f>[4]挂饰3!$M216</f>
        <v>地脉</v>
      </c>
      <c r="H215" s="141">
        <f>([4]挂饰3!$AO216*((E215)^2))/10</f>
        <v>65.400000000000006</v>
      </c>
      <c r="I215" s="1" t="str">
        <f t="shared" si="62"/>
        <v>,地系魔物血液,粉铜矿</v>
      </c>
      <c r="J215" s="1">
        <f t="shared" si="63"/>
        <v>654</v>
      </c>
      <c r="K215" s="1">
        <f t="shared" si="51"/>
        <v>810</v>
      </c>
      <c r="L215" s="1" t="str">
        <f t="shared" si="64"/>
        <v>地系魔物血液</v>
      </c>
      <c r="M215" s="1">
        <f t="shared" si="52"/>
        <v>3</v>
      </c>
      <c r="N215" s="1">
        <f t="shared" si="53"/>
        <v>50097</v>
      </c>
      <c r="O215" s="1" t="str">
        <f t="shared" si="65"/>
        <v>粉铜矿</v>
      </c>
      <c r="P215" s="1">
        <f t="shared" si="54"/>
        <v>22</v>
      </c>
      <c r="Q215" s="1">
        <f t="shared" si="55"/>
        <v>50035</v>
      </c>
      <c r="R215" s="1" t="str">
        <f t="shared" si="66"/>
        <v/>
      </c>
      <c r="S215" s="1" t="str">
        <f t="shared" si="56"/>
        <v/>
      </c>
      <c r="T215" s="1" t="str">
        <f t="shared" si="57"/>
        <v/>
      </c>
      <c r="U215" s="1" t="str">
        <f t="shared" si="67"/>
        <v/>
      </c>
      <c r="V215" s="1" t="str">
        <f t="shared" si="58"/>
        <v/>
      </c>
      <c r="W215" s="1" t="str">
        <f t="shared" si="59"/>
        <v/>
      </c>
    </row>
    <row r="216" spans="1:23" x14ac:dyDescent="0.2">
      <c r="A216" s="141">
        <f>[4]挂饰3!$A217</f>
        <v>20215</v>
      </c>
      <c r="B216" s="141" t="str">
        <f>[4]挂饰3!$D217</f>
        <v>坚硬的白银项链</v>
      </c>
      <c r="C216" s="141">
        <f>[4]挂饰3!$E217</f>
        <v>13</v>
      </c>
      <c r="D216" s="141" t="str">
        <f>[4]挂饰3!$F217</f>
        <v>b</v>
      </c>
      <c r="E216" s="141">
        <f t="shared" si="60"/>
        <v>2</v>
      </c>
      <c r="F216" s="141">
        <f t="shared" si="61"/>
        <v>2</v>
      </c>
      <c r="G216" s="141" t="str">
        <f>[4]挂饰3!$M217</f>
        <v>地脉</v>
      </c>
      <c r="H216" s="141">
        <f>([4]挂饰3!$AO217*((E216)^2))/10</f>
        <v>46.996491228070177</v>
      </c>
      <c r="I216" s="1" t="str">
        <f t="shared" si="62"/>
        <v>,紫魔法石,腐败的毛皮</v>
      </c>
      <c r="J216" s="1">
        <f t="shared" si="63"/>
        <v>470</v>
      </c>
      <c r="K216" s="1">
        <f t="shared" si="51"/>
        <v>540</v>
      </c>
      <c r="L216" s="1" t="str">
        <f t="shared" si="64"/>
        <v>紫魔法石</v>
      </c>
      <c r="M216" s="1">
        <f t="shared" si="52"/>
        <v>2</v>
      </c>
      <c r="N216" s="1">
        <f t="shared" si="53"/>
        <v>50022</v>
      </c>
      <c r="O216" s="1" t="str">
        <f t="shared" si="65"/>
        <v>腐败的毛皮</v>
      </c>
      <c r="P216" s="1">
        <f t="shared" si="54"/>
        <v>16</v>
      </c>
      <c r="Q216" s="1">
        <f t="shared" si="55"/>
        <v>50119</v>
      </c>
      <c r="R216" s="1" t="str">
        <f t="shared" si="66"/>
        <v/>
      </c>
      <c r="S216" s="1" t="str">
        <f t="shared" si="56"/>
        <v/>
      </c>
      <c r="T216" s="1" t="str">
        <f t="shared" si="57"/>
        <v/>
      </c>
      <c r="U216" s="1" t="str">
        <f t="shared" si="67"/>
        <v/>
      </c>
      <c r="V216" s="1" t="str">
        <f t="shared" si="58"/>
        <v/>
      </c>
      <c r="W216" s="1" t="str">
        <f t="shared" si="59"/>
        <v/>
      </c>
    </row>
    <row r="217" spans="1:23" x14ac:dyDescent="0.2">
      <c r="A217" s="141">
        <f>[4]挂饰3!$A218</f>
        <v>20216</v>
      </c>
      <c r="B217" s="141" t="str">
        <f>[4]挂饰3!$D218</f>
        <v>发亮的魔王戒指</v>
      </c>
      <c r="C217" s="141">
        <f>[4]挂饰3!$E218</f>
        <v>15</v>
      </c>
      <c r="D217" s="141" t="str">
        <f>[4]挂饰3!$F218</f>
        <v>b</v>
      </c>
      <c r="E217" s="141">
        <f t="shared" si="60"/>
        <v>2</v>
      </c>
      <c r="F217" s="141">
        <f t="shared" si="61"/>
        <v>2</v>
      </c>
      <c r="G217" s="141" t="str">
        <f>[4]挂饰3!$M218</f>
        <v>地脉</v>
      </c>
      <c r="H217" s="141">
        <f>([4]挂饰3!$AO218*((E217)^2))/10</f>
        <v>53.4</v>
      </c>
      <c r="I217" s="1" t="str">
        <f t="shared" si="62"/>
        <v>,紫魔法石,新鲜的泥巴</v>
      </c>
      <c r="J217" s="1">
        <f t="shared" si="63"/>
        <v>534</v>
      </c>
      <c r="K217" s="1">
        <f t="shared" si="51"/>
        <v>540</v>
      </c>
      <c r="L217" s="1" t="str">
        <f t="shared" si="64"/>
        <v>紫魔法石</v>
      </c>
      <c r="M217" s="1">
        <f t="shared" si="52"/>
        <v>2</v>
      </c>
      <c r="N217" s="1">
        <f t="shared" si="53"/>
        <v>50022</v>
      </c>
      <c r="O217" s="1" t="str">
        <f t="shared" si="65"/>
        <v>新鲜的泥巴</v>
      </c>
      <c r="P217" s="1">
        <f t="shared" si="54"/>
        <v>18</v>
      </c>
      <c r="Q217" s="1">
        <f t="shared" si="55"/>
        <v>50013</v>
      </c>
      <c r="R217" s="1" t="str">
        <f t="shared" si="66"/>
        <v/>
      </c>
      <c r="S217" s="1" t="str">
        <f t="shared" si="56"/>
        <v/>
      </c>
      <c r="T217" s="1" t="str">
        <f t="shared" si="57"/>
        <v/>
      </c>
      <c r="U217" s="1" t="str">
        <f t="shared" si="67"/>
        <v/>
      </c>
      <c r="V217" s="1" t="str">
        <f t="shared" si="58"/>
        <v/>
      </c>
      <c r="W217" s="1" t="str">
        <f t="shared" si="59"/>
        <v/>
      </c>
    </row>
    <row r="218" spans="1:23" x14ac:dyDescent="0.2">
      <c r="A218" s="141">
        <f>[4]挂饰3!$A219</f>
        <v>20217</v>
      </c>
      <c r="B218" s="141" t="str">
        <f>[4]挂饰3!$D219</f>
        <v>破旧的颓废项链</v>
      </c>
      <c r="C218" s="141">
        <f>[4]挂饰3!$E219</f>
        <v>1</v>
      </c>
      <c r="D218" s="141" t="str">
        <f>[4]挂饰3!$F219</f>
        <v>c</v>
      </c>
      <c r="E218" s="141">
        <f t="shared" si="60"/>
        <v>1</v>
      </c>
      <c r="F218" s="141">
        <f t="shared" si="61"/>
        <v>1</v>
      </c>
      <c r="G218" s="141" t="str">
        <f>[4]挂饰3!$M219</f>
        <v/>
      </c>
      <c r="H218" s="141">
        <f>([4]挂饰3!$AO219*((E218)^2))/10</f>
        <v>2.25</v>
      </c>
      <c r="I218" s="1" t="str">
        <f t="shared" si="62"/>
        <v>,新鲜的泥巴</v>
      </c>
      <c r="J218" s="1">
        <f t="shared" si="63"/>
        <v>23</v>
      </c>
      <c r="K218" s="1">
        <f t="shared" si="51"/>
        <v>30</v>
      </c>
      <c r="L218" s="1" t="str">
        <f t="shared" si="64"/>
        <v>新鲜的泥巴</v>
      </c>
      <c r="M218" s="1">
        <f t="shared" si="52"/>
        <v>2</v>
      </c>
      <c r="N218" s="1">
        <f t="shared" si="53"/>
        <v>50013</v>
      </c>
      <c r="O218" s="1" t="str">
        <f t="shared" si="65"/>
        <v/>
      </c>
      <c r="P218" s="1" t="str">
        <f t="shared" si="54"/>
        <v/>
      </c>
      <c r="Q218" s="1" t="str">
        <f t="shared" si="55"/>
        <v/>
      </c>
      <c r="R218" s="1" t="str">
        <f t="shared" si="66"/>
        <v/>
      </c>
      <c r="S218" s="1" t="str">
        <f t="shared" si="56"/>
        <v/>
      </c>
      <c r="T218" s="1" t="str">
        <f t="shared" si="57"/>
        <v/>
      </c>
      <c r="U218" s="1" t="str">
        <f t="shared" si="67"/>
        <v/>
      </c>
      <c r="V218" s="1" t="str">
        <f t="shared" si="58"/>
        <v/>
      </c>
      <c r="W218" s="1" t="str">
        <f t="shared" si="59"/>
        <v/>
      </c>
    </row>
    <row r="219" spans="1:23" x14ac:dyDescent="0.2">
      <c r="A219" s="141">
        <f>[4]挂饰3!$A220</f>
        <v>20218</v>
      </c>
      <c r="B219" s="141" t="str">
        <f>[4]挂饰3!$D220</f>
        <v>破旧的白银项链</v>
      </c>
      <c r="C219" s="141">
        <f>[4]挂饰3!$E220</f>
        <v>3</v>
      </c>
      <c r="D219" s="141" t="str">
        <f>[4]挂饰3!$F220</f>
        <v>c</v>
      </c>
      <c r="E219" s="141">
        <f t="shared" si="60"/>
        <v>1</v>
      </c>
      <c r="F219" s="141">
        <f t="shared" si="61"/>
        <v>1</v>
      </c>
      <c r="G219" s="141" t="str">
        <f>[4]挂饰3!$M220</f>
        <v/>
      </c>
      <c r="H219" s="141">
        <f>([4]挂饰3!$AO220*((E219)^2))/10</f>
        <v>4.5</v>
      </c>
      <c r="I219" s="1" t="str">
        <f t="shared" si="62"/>
        <v>,树枝</v>
      </c>
      <c r="J219" s="1">
        <f t="shared" si="63"/>
        <v>45</v>
      </c>
      <c r="K219" s="1">
        <f t="shared" si="51"/>
        <v>45</v>
      </c>
      <c r="L219" s="1" t="str">
        <f t="shared" si="64"/>
        <v>树枝</v>
      </c>
      <c r="M219" s="1">
        <f t="shared" si="52"/>
        <v>3</v>
      </c>
      <c r="N219" s="1">
        <f t="shared" si="53"/>
        <v>50045</v>
      </c>
      <c r="O219" s="1" t="str">
        <f t="shared" si="65"/>
        <v/>
      </c>
      <c r="P219" s="1" t="str">
        <f t="shared" si="54"/>
        <v/>
      </c>
      <c r="Q219" s="1" t="str">
        <f t="shared" si="55"/>
        <v/>
      </c>
      <c r="R219" s="1" t="str">
        <f t="shared" si="66"/>
        <v/>
      </c>
      <c r="S219" s="1" t="str">
        <f t="shared" si="56"/>
        <v/>
      </c>
      <c r="T219" s="1" t="str">
        <f t="shared" si="57"/>
        <v/>
      </c>
      <c r="U219" s="1" t="str">
        <f t="shared" si="67"/>
        <v/>
      </c>
      <c r="V219" s="1" t="str">
        <f t="shared" si="58"/>
        <v/>
      </c>
      <c r="W219" s="1" t="str">
        <f t="shared" si="59"/>
        <v/>
      </c>
    </row>
    <row r="220" spans="1:23" x14ac:dyDescent="0.2">
      <c r="A220" s="141">
        <f>[4]挂饰3!$A221</f>
        <v>20219</v>
      </c>
      <c r="B220" s="141" t="str">
        <f>[4]挂饰3!$D221</f>
        <v>破旧的颓废项链</v>
      </c>
      <c r="C220" s="141">
        <f>[4]挂饰3!$E221</f>
        <v>5</v>
      </c>
      <c r="D220" s="141" t="str">
        <f>[4]挂饰3!$F221</f>
        <v>c</v>
      </c>
      <c r="E220" s="141">
        <f t="shared" si="60"/>
        <v>1</v>
      </c>
      <c r="F220" s="141">
        <f t="shared" si="61"/>
        <v>1</v>
      </c>
      <c r="G220" s="141" t="str">
        <f>[4]挂饰3!$M221</f>
        <v/>
      </c>
      <c r="H220" s="141">
        <f>([4]挂饰3!$AO221*((E220)^2))/10</f>
        <v>6.75</v>
      </c>
      <c r="I220" s="1" t="str">
        <f t="shared" si="62"/>
        <v>,粉铜矿</v>
      </c>
      <c r="J220" s="1">
        <f t="shared" si="63"/>
        <v>68</v>
      </c>
      <c r="K220" s="1">
        <f t="shared" si="51"/>
        <v>75</v>
      </c>
      <c r="L220" s="1" t="str">
        <f t="shared" si="64"/>
        <v>粉铜矿</v>
      </c>
      <c r="M220" s="1">
        <f t="shared" si="52"/>
        <v>5</v>
      </c>
      <c r="N220" s="1">
        <f t="shared" si="53"/>
        <v>50035</v>
      </c>
      <c r="O220" s="1" t="str">
        <f t="shared" si="65"/>
        <v/>
      </c>
      <c r="P220" s="1" t="str">
        <f t="shared" si="54"/>
        <v/>
      </c>
      <c r="Q220" s="1" t="str">
        <f t="shared" si="55"/>
        <v/>
      </c>
      <c r="R220" s="1" t="str">
        <f t="shared" si="66"/>
        <v/>
      </c>
      <c r="S220" s="1" t="str">
        <f t="shared" si="56"/>
        <v/>
      </c>
      <c r="T220" s="1" t="str">
        <f t="shared" si="57"/>
        <v/>
      </c>
      <c r="U220" s="1" t="str">
        <f t="shared" si="67"/>
        <v/>
      </c>
      <c r="V220" s="1" t="str">
        <f t="shared" si="58"/>
        <v/>
      </c>
      <c r="W220" s="1" t="str">
        <f t="shared" si="59"/>
        <v/>
      </c>
    </row>
    <row r="221" spans="1:23" x14ac:dyDescent="0.2">
      <c r="A221" s="141">
        <f>[4]挂饰3!$A222</f>
        <v>20220</v>
      </c>
      <c r="B221" s="141" t="str">
        <f>[4]挂饰3!$D222</f>
        <v>初级的卡尼亚护腕</v>
      </c>
      <c r="C221" s="141">
        <f>[4]挂饰3!$E222</f>
        <v>7</v>
      </c>
      <c r="D221" s="141" t="str">
        <f>[4]挂饰3!$F222</f>
        <v>c</v>
      </c>
      <c r="E221" s="141">
        <f t="shared" si="60"/>
        <v>1</v>
      </c>
      <c r="F221" s="141">
        <f t="shared" si="61"/>
        <v>1</v>
      </c>
      <c r="G221" s="141" t="str">
        <f>[4]挂饰3!$M222</f>
        <v/>
      </c>
      <c r="H221" s="141">
        <f>([4]挂饰3!$AO222*((E221)^2))/10</f>
        <v>14.55</v>
      </c>
      <c r="I221" s="1" t="str">
        <f t="shared" si="62"/>
        <v>,腐败的毛皮</v>
      </c>
      <c r="J221" s="1">
        <f t="shared" si="63"/>
        <v>146</v>
      </c>
      <c r="K221" s="1">
        <f t="shared" si="51"/>
        <v>150</v>
      </c>
      <c r="L221" s="1" t="str">
        <f t="shared" si="64"/>
        <v>腐败的毛皮</v>
      </c>
      <c r="M221" s="1">
        <f t="shared" si="52"/>
        <v>10</v>
      </c>
      <c r="N221" s="1">
        <f t="shared" si="53"/>
        <v>50119</v>
      </c>
      <c r="O221" s="1" t="str">
        <f t="shared" si="65"/>
        <v/>
      </c>
      <c r="P221" s="1" t="str">
        <f t="shared" si="54"/>
        <v/>
      </c>
      <c r="Q221" s="1" t="str">
        <f t="shared" si="55"/>
        <v/>
      </c>
      <c r="R221" s="1" t="str">
        <f t="shared" si="66"/>
        <v/>
      </c>
      <c r="S221" s="1" t="str">
        <f t="shared" si="56"/>
        <v/>
      </c>
      <c r="T221" s="1" t="str">
        <f t="shared" si="57"/>
        <v/>
      </c>
      <c r="U221" s="1" t="str">
        <f t="shared" si="67"/>
        <v/>
      </c>
      <c r="V221" s="1" t="str">
        <f t="shared" si="58"/>
        <v/>
      </c>
      <c r="W221" s="1" t="str">
        <f t="shared" si="59"/>
        <v/>
      </c>
    </row>
    <row r="222" spans="1:23" x14ac:dyDescent="0.2">
      <c r="A222" s="141">
        <f>[4]挂饰3!$A223</f>
        <v>20221</v>
      </c>
      <c r="B222" s="141" t="str">
        <f>[4]挂饰3!$D223</f>
        <v>初级的颓废项链</v>
      </c>
      <c r="C222" s="141">
        <f>[4]挂饰3!$E223</f>
        <v>9</v>
      </c>
      <c r="D222" s="141" t="str">
        <f>[4]挂饰3!$F223</f>
        <v>c</v>
      </c>
      <c r="E222" s="141">
        <f t="shared" si="60"/>
        <v>1</v>
      </c>
      <c r="F222" s="141">
        <f t="shared" si="61"/>
        <v>1</v>
      </c>
      <c r="G222" s="141" t="str">
        <f>[4]挂饰3!$M223</f>
        <v/>
      </c>
      <c r="H222" s="141">
        <f>([4]挂饰3!$AO223*((E222)^2))/10</f>
        <v>11.25</v>
      </c>
      <c r="I222" s="1" t="str">
        <f t="shared" si="62"/>
        <v>,矿石</v>
      </c>
      <c r="J222" s="1">
        <f t="shared" si="63"/>
        <v>113</v>
      </c>
      <c r="K222" s="1">
        <f t="shared" si="51"/>
        <v>120</v>
      </c>
      <c r="L222" s="1" t="str">
        <f t="shared" si="64"/>
        <v>矿石</v>
      </c>
      <c r="M222" s="1">
        <f t="shared" si="52"/>
        <v>8</v>
      </c>
      <c r="N222" s="1">
        <f t="shared" si="53"/>
        <v>50015</v>
      </c>
      <c r="O222" s="1" t="str">
        <f t="shared" si="65"/>
        <v/>
      </c>
      <c r="P222" s="1" t="str">
        <f t="shared" si="54"/>
        <v/>
      </c>
      <c r="Q222" s="1" t="str">
        <f t="shared" si="55"/>
        <v/>
      </c>
      <c r="R222" s="1" t="str">
        <f t="shared" si="66"/>
        <v/>
      </c>
      <c r="S222" s="1" t="str">
        <f t="shared" si="56"/>
        <v/>
      </c>
      <c r="T222" s="1" t="str">
        <f t="shared" si="57"/>
        <v/>
      </c>
      <c r="U222" s="1" t="str">
        <f t="shared" si="67"/>
        <v/>
      </c>
      <c r="V222" s="1" t="str">
        <f t="shared" si="58"/>
        <v/>
      </c>
      <c r="W222" s="1" t="str">
        <f t="shared" si="59"/>
        <v/>
      </c>
    </row>
    <row r="223" spans="1:23" x14ac:dyDescent="0.2">
      <c r="A223" s="141">
        <f>[4]挂饰3!$A224</f>
        <v>20222</v>
      </c>
      <c r="B223" s="141" t="str">
        <f>[4]挂饰3!$D224</f>
        <v>一般的卡尼亚项链</v>
      </c>
      <c r="C223" s="141">
        <f>[4]挂饰3!$E224</f>
        <v>11</v>
      </c>
      <c r="D223" s="141" t="str">
        <f>[4]挂饰3!$F224</f>
        <v>c</v>
      </c>
      <c r="E223" s="141">
        <f t="shared" si="60"/>
        <v>1</v>
      </c>
      <c r="F223" s="141">
        <f t="shared" si="61"/>
        <v>1</v>
      </c>
      <c r="G223" s="141" t="str">
        <f>[4]挂饰3!$M224</f>
        <v/>
      </c>
      <c r="H223" s="141">
        <f>([4]挂饰3!$AO224*((E223)^2))/10</f>
        <v>13.5</v>
      </c>
      <c r="I223" s="1" t="str">
        <f t="shared" si="62"/>
        <v>,黑铜矿</v>
      </c>
      <c r="J223" s="1">
        <f t="shared" si="63"/>
        <v>135</v>
      </c>
      <c r="K223" s="1">
        <f t="shared" si="51"/>
        <v>135</v>
      </c>
      <c r="L223" s="1" t="str">
        <f t="shared" si="64"/>
        <v>黑铜矿</v>
      </c>
      <c r="M223" s="1">
        <f t="shared" si="52"/>
        <v>9</v>
      </c>
      <c r="N223" s="1">
        <f t="shared" si="53"/>
        <v>50031</v>
      </c>
      <c r="O223" s="1" t="str">
        <f t="shared" si="65"/>
        <v/>
      </c>
      <c r="P223" s="1" t="str">
        <f t="shared" si="54"/>
        <v/>
      </c>
      <c r="Q223" s="1" t="str">
        <f t="shared" si="55"/>
        <v/>
      </c>
      <c r="R223" s="1" t="str">
        <f t="shared" si="66"/>
        <v/>
      </c>
      <c r="S223" s="1" t="str">
        <f t="shared" si="56"/>
        <v/>
      </c>
      <c r="T223" s="1" t="str">
        <f t="shared" si="57"/>
        <v/>
      </c>
      <c r="U223" s="1" t="str">
        <f t="shared" si="67"/>
        <v/>
      </c>
      <c r="V223" s="1" t="str">
        <f t="shared" si="58"/>
        <v/>
      </c>
      <c r="W223" s="1" t="str">
        <f t="shared" si="59"/>
        <v/>
      </c>
    </row>
    <row r="224" spans="1:23" x14ac:dyDescent="0.2">
      <c r="A224" s="141">
        <f>[4]挂饰3!$A225</f>
        <v>20223</v>
      </c>
      <c r="B224" s="141" t="str">
        <f>[4]挂饰3!$D225</f>
        <v>初级的白银戒指</v>
      </c>
      <c r="C224" s="141">
        <f>[4]挂饰3!$E225</f>
        <v>13</v>
      </c>
      <c r="D224" s="141" t="str">
        <f>[4]挂饰3!$F225</f>
        <v>c</v>
      </c>
      <c r="E224" s="141">
        <f t="shared" si="60"/>
        <v>1</v>
      </c>
      <c r="F224" s="141">
        <f t="shared" si="61"/>
        <v>1</v>
      </c>
      <c r="G224" s="141" t="str">
        <f>[4]挂饰3!$M225</f>
        <v/>
      </c>
      <c r="H224" s="141">
        <f>([4]挂饰3!$AO225*((E224)^2))/10</f>
        <v>25.5</v>
      </c>
      <c r="I224" s="1" t="str">
        <f t="shared" si="62"/>
        <v>,腐败爪</v>
      </c>
      <c r="J224" s="1">
        <f t="shared" si="63"/>
        <v>255</v>
      </c>
      <c r="K224" s="1">
        <f t="shared" si="51"/>
        <v>255</v>
      </c>
      <c r="L224" s="1" t="str">
        <f t="shared" si="64"/>
        <v>腐败爪</v>
      </c>
      <c r="M224" s="1">
        <f t="shared" si="52"/>
        <v>17</v>
      </c>
      <c r="N224" s="1">
        <f t="shared" si="53"/>
        <v>50145</v>
      </c>
      <c r="O224" s="1" t="str">
        <f t="shared" si="65"/>
        <v/>
      </c>
      <c r="P224" s="1" t="str">
        <f t="shared" si="54"/>
        <v/>
      </c>
      <c r="Q224" s="1" t="str">
        <f t="shared" si="55"/>
        <v/>
      </c>
      <c r="R224" s="1" t="str">
        <f t="shared" si="66"/>
        <v/>
      </c>
      <c r="S224" s="1" t="str">
        <f t="shared" si="56"/>
        <v/>
      </c>
      <c r="T224" s="1" t="str">
        <f t="shared" si="57"/>
        <v/>
      </c>
      <c r="U224" s="1" t="str">
        <f t="shared" si="67"/>
        <v/>
      </c>
      <c r="V224" s="1" t="str">
        <f t="shared" si="58"/>
        <v/>
      </c>
      <c r="W224" s="1" t="str">
        <f t="shared" si="59"/>
        <v/>
      </c>
    </row>
    <row r="225" spans="1:23" x14ac:dyDescent="0.2">
      <c r="A225" s="141">
        <f>[4]挂饰3!$A226</f>
        <v>20224</v>
      </c>
      <c r="B225" s="141" t="str">
        <f>[4]挂饰3!$D226</f>
        <v>破旧的精灵护腕</v>
      </c>
      <c r="C225" s="141">
        <f>[4]挂饰3!$E226</f>
        <v>15</v>
      </c>
      <c r="D225" s="141" t="str">
        <f>[4]挂饰3!$F226</f>
        <v>c</v>
      </c>
      <c r="E225" s="141">
        <f t="shared" si="60"/>
        <v>1</v>
      </c>
      <c r="F225" s="141">
        <f t="shared" si="61"/>
        <v>1</v>
      </c>
      <c r="G225" s="141" t="str">
        <f>[4]挂饰3!$M226</f>
        <v/>
      </c>
      <c r="H225" s="141">
        <f>([4]挂饰3!$AO226*((E225)^2))/10</f>
        <v>18</v>
      </c>
      <c r="I225" s="1" t="str">
        <f t="shared" si="62"/>
        <v>,新鲜的泥巴</v>
      </c>
      <c r="J225" s="1">
        <f t="shared" si="63"/>
        <v>180</v>
      </c>
      <c r="K225" s="1">
        <f t="shared" si="51"/>
        <v>180</v>
      </c>
      <c r="L225" s="1" t="str">
        <f t="shared" si="64"/>
        <v>新鲜的泥巴</v>
      </c>
      <c r="M225" s="1">
        <f t="shared" si="52"/>
        <v>12</v>
      </c>
      <c r="N225" s="1">
        <f t="shared" si="53"/>
        <v>50013</v>
      </c>
      <c r="O225" s="1" t="str">
        <f t="shared" si="65"/>
        <v/>
      </c>
      <c r="P225" s="1" t="str">
        <f t="shared" si="54"/>
        <v/>
      </c>
      <c r="Q225" s="1" t="str">
        <f t="shared" si="55"/>
        <v/>
      </c>
      <c r="R225" s="1" t="str">
        <f t="shared" si="66"/>
        <v/>
      </c>
      <c r="S225" s="1" t="str">
        <f t="shared" si="56"/>
        <v/>
      </c>
      <c r="T225" s="1" t="str">
        <f t="shared" si="57"/>
        <v/>
      </c>
      <c r="U225" s="1" t="str">
        <f t="shared" si="67"/>
        <v/>
      </c>
      <c r="V225" s="1" t="str">
        <f t="shared" si="58"/>
        <v/>
      </c>
      <c r="W225" s="1" t="str">
        <f t="shared" si="59"/>
        <v/>
      </c>
    </row>
    <row r="226" spans="1:23" x14ac:dyDescent="0.2">
      <c r="A226" s="141">
        <f>[4]挂饰3!$A227</f>
        <v>20225</v>
      </c>
      <c r="B226" s="141" t="str">
        <f>[4]挂饰3!$D227</f>
        <v>传说的精灵戒指</v>
      </c>
      <c r="C226" s="141">
        <f>[4]挂饰3!$E227</f>
        <v>2</v>
      </c>
      <c r="D226" s="141" t="str">
        <f>[4]挂饰3!$F227</f>
        <v>s</v>
      </c>
      <c r="E226" s="141">
        <f t="shared" si="60"/>
        <v>4</v>
      </c>
      <c r="F226" s="141">
        <f t="shared" si="61"/>
        <v>4</v>
      </c>
      <c r="G226" s="141" t="str">
        <f>[4]挂饰3!$M227</f>
        <v>神圣</v>
      </c>
      <c r="H226" s="141">
        <f>([4]挂饰3!$AO227*((E226)^2))/10</f>
        <v>93.6</v>
      </c>
      <c r="I226" s="1" t="str">
        <f t="shared" si="62"/>
        <v>,白色的魔术丝,紫色的水晶,龙之皮革,人狼毛皮</v>
      </c>
      <c r="J226" s="1">
        <f t="shared" si="63"/>
        <v>936</v>
      </c>
      <c r="K226" s="1">
        <f t="shared" si="51"/>
        <v>3840</v>
      </c>
      <c r="L226" s="1" t="str">
        <f t="shared" si="64"/>
        <v>白色的魔术丝</v>
      </c>
      <c r="M226" s="1">
        <f t="shared" si="52"/>
        <v>1</v>
      </c>
      <c r="N226" s="1">
        <f t="shared" si="53"/>
        <v>50075</v>
      </c>
      <c r="O226" s="1" t="str">
        <f t="shared" si="65"/>
        <v>紫色的水晶</v>
      </c>
      <c r="P226" s="1">
        <f t="shared" si="54"/>
        <v>1</v>
      </c>
      <c r="Q226" s="1">
        <f t="shared" si="55"/>
        <v>50180</v>
      </c>
      <c r="R226" s="1" t="str">
        <f t="shared" si="66"/>
        <v>龙之皮革</v>
      </c>
      <c r="S226" s="1">
        <f t="shared" si="56"/>
        <v>2</v>
      </c>
      <c r="T226" s="1">
        <f t="shared" si="57"/>
        <v>50116</v>
      </c>
      <c r="U226" s="1" t="str">
        <f t="shared" si="67"/>
        <v>人狼毛皮</v>
      </c>
      <c r="V226" s="1">
        <f t="shared" si="58"/>
        <v>2</v>
      </c>
      <c r="W226" s="1">
        <f t="shared" si="59"/>
        <v>50110</v>
      </c>
    </row>
    <row r="227" spans="1:23" x14ac:dyDescent="0.2">
      <c r="A227" s="141">
        <f>[4]挂饰3!$A228</f>
        <v>20226</v>
      </c>
      <c r="B227" s="141" t="str">
        <f>[4]挂饰3!$D228</f>
        <v>神奇的晨曦护腕</v>
      </c>
      <c r="C227" s="141">
        <f>[4]挂饰3!$E228</f>
        <v>4</v>
      </c>
      <c r="D227" s="141" t="str">
        <f>[4]挂饰3!$F228</f>
        <v>s</v>
      </c>
      <c r="E227" s="141">
        <f t="shared" si="60"/>
        <v>4</v>
      </c>
      <c r="F227" s="141">
        <f t="shared" si="61"/>
        <v>4</v>
      </c>
      <c r="G227" s="141" t="str">
        <f>[4]挂饰3!$M228</f>
        <v>神圣</v>
      </c>
      <c r="H227" s="141">
        <f>([4]挂饰3!$AO228*((E227)^2))/10</f>
        <v>184.8</v>
      </c>
      <c r="I227" s="1" t="str">
        <f t="shared" si="62"/>
        <v>,白色的魔术丝,火兽皮革,昆虫躯壳,水鸟的羽毛</v>
      </c>
      <c r="J227" s="1">
        <f t="shared" si="63"/>
        <v>1848</v>
      </c>
      <c r="K227" s="1">
        <f t="shared" si="51"/>
        <v>3840</v>
      </c>
      <c r="L227" s="1" t="str">
        <f t="shared" si="64"/>
        <v>白色的魔术丝</v>
      </c>
      <c r="M227" s="1">
        <f t="shared" si="52"/>
        <v>1</v>
      </c>
      <c r="N227" s="1">
        <f t="shared" si="53"/>
        <v>50075</v>
      </c>
      <c r="O227" s="1" t="str">
        <f t="shared" si="65"/>
        <v>火兽皮革</v>
      </c>
      <c r="P227" s="1">
        <f t="shared" si="54"/>
        <v>2</v>
      </c>
      <c r="Q227" s="1">
        <f t="shared" si="55"/>
        <v>50106</v>
      </c>
      <c r="R227" s="1" t="str">
        <f t="shared" si="66"/>
        <v>昆虫躯壳</v>
      </c>
      <c r="S227" s="1">
        <f t="shared" si="56"/>
        <v>4</v>
      </c>
      <c r="T227" s="1">
        <f t="shared" si="57"/>
        <v>50129</v>
      </c>
      <c r="U227" s="1" t="str">
        <f t="shared" si="67"/>
        <v>水鸟的羽毛</v>
      </c>
      <c r="V227" s="1">
        <f t="shared" si="58"/>
        <v>4</v>
      </c>
      <c r="W227" s="1">
        <f t="shared" si="59"/>
        <v>50120</v>
      </c>
    </row>
    <row r="228" spans="1:23" x14ac:dyDescent="0.2">
      <c r="A228" s="141">
        <f>[4]挂饰3!$A229</f>
        <v>20227</v>
      </c>
      <c r="B228" s="141" t="str">
        <f>[4]挂饰3!$D229</f>
        <v>璀璨的忏悔护腕</v>
      </c>
      <c r="C228" s="141">
        <f>[4]挂饰3!$E229</f>
        <v>6</v>
      </c>
      <c r="D228" s="141" t="str">
        <f>[4]挂饰3!$F229</f>
        <v>s</v>
      </c>
      <c r="E228" s="141">
        <f t="shared" si="60"/>
        <v>4</v>
      </c>
      <c r="F228" s="141">
        <f t="shared" si="61"/>
        <v>4</v>
      </c>
      <c r="G228" s="141" t="str">
        <f>[4]挂饰3!$M229</f>
        <v>神圣</v>
      </c>
      <c r="H228" s="141">
        <f>([4]挂饰3!$AO229*((E228)^2))/10</f>
        <v>245.23285024154589</v>
      </c>
      <c r="I228" s="1" t="str">
        <f t="shared" si="62"/>
        <v>,白色的魔术丝,黄色粉铜矿,魅灵石,青之液</v>
      </c>
      <c r="J228" s="1">
        <f t="shared" si="63"/>
        <v>2452</v>
      </c>
      <c r="K228" s="1">
        <f t="shared" si="51"/>
        <v>3840</v>
      </c>
      <c r="L228" s="1" t="str">
        <f t="shared" si="64"/>
        <v>白色的魔术丝</v>
      </c>
      <c r="M228" s="1">
        <f t="shared" si="52"/>
        <v>1</v>
      </c>
      <c r="N228" s="1">
        <f t="shared" si="53"/>
        <v>50075</v>
      </c>
      <c r="O228" s="1" t="str">
        <f t="shared" si="65"/>
        <v>黄色粉铜矿</v>
      </c>
      <c r="P228" s="1">
        <f t="shared" si="54"/>
        <v>2</v>
      </c>
      <c r="Q228" s="1">
        <f t="shared" si="55"/>
        <v>50040</v>
      </c>
      <c r="R228" s="1" t="str">
        <f t="shared" si="66"/>
        <v>魅灵石</v>
      </c>
      <c r="S228" s="1">
        <f t="shared" si="56"/>
        <v>5</v>
      </c>
      <c r="T228" s="1">
        <f t="shared" si="57"/>
        <v>50089</v>
      </c>
      <c r="U228" s="1" t="str">
        <f t="shared" si="67"/>
        <v>青之液</v>
      </c>
      <c r="V228" s="1">
        <f t="shared" si="58"/>
        <v>11</v>
      </c>
      <c r="W228" s="1">
        <f t="shared" si="59"/>
        <v>50092</v>
      </c>
    </row>
    <row r="229" spans="1:23" x14ac:dyDescent="0.2">
      <c r="A229" s="141">
        <f>[4]挂饰3!$A230</f>
        <v>20228</v>
      </c>
      <c r="B229" s="141" t="str">
        <f>[4]挂饰3!$D230</f>
        <v>神秘的白银项链</v>
      </c>
      <c r="C229" s="141">
        <f>[4]挂饰3!$E230</f>
        <v>8</v>
      </c>
      <c r="D229" s="141" t="str">
        <f>[4]挂饰3!$F230</f>
        <v>s</v>
      </c>
      <c r="E229" s="141">
        <f t="shared" si="60"/>
        <v>4</v>
      </c>
      <c r="F229" s="141">
        <f t="shared" si="61"/>
        <v>4</v>
      </c>
      <c r="G229" s="141" t="str">
        <f>[4]挂饰3!$M230</f>
        <v>神圣</v>
      </c>
      <c r="H229" s="141">
        <f>([4]挂饰3!$AO230*((E229)^2))/10</f>
        <v>187.50476190476189</v>
      </c>
      <c r="I229" s="1" t="str">
        <f t="shared" si="62"/>
        <v>,白色的魔术丝,紫色的水晶,强力的秘药,奇特树的茎</v>
      </c>
      <c r="J229" s="1">
        <f t="shared" si="63"/>
        <v>1875</v>
      </c>
      <c r="K229" s="1">
        <f t="shared" si="51"/>
        <v>3840</v>
      </c>
      <c r="L229" s="1" t="str">
        <f t="shared" si="64"/>
        <v>白色的魔术丝</v>
      </c>
      <c r="M229" s="1">
        <f t="shared" si="52"/>
        <v>1</v>
      </c>
      <c r="N229" s="1">
        <f t="shared" si="53"/>
        <v>50075</v>
      </c>
      <c r="O229" s="1" t="str">
        <f t="shared" si="65"/>
        <v>紫色的水晶</v>
      </c>
      <c r="P229" s="1">
        <f t="shared" si="54"/>
        <v>2</v>
      </c>
      <c r="Q229" s="1">
        <f t="shared" si="55"/>
        <v>50180</v>
      </c>
      <c r="R229" s="1" t="str">
        <f t="shared" si="66"/>
        <v>强力的秘药</v>
      </c>
      <c r="S229" s="1">
        <f t="shared" si="56"/>
        <v>4</v>
      </c>
      <c r="T229" s="1">
        <f t="shared" si="57"/>
        <v>50169</v>
      </c>
      <c r="U229" s="1" t="str">
        <f t="shared" si="67"/>
        <v>奇特树的茎</v>
      </c>
      <c r="V229" s="1">
        <f t="shared" si="58"/>
        <v>8</v>
      </c>
      <c r="W229" s="1">
        <f t="shared" si="59"/>
        <v>50065</v>
      </c>
    </row>
    <row r="230" spans="1:23" x14ac:dyDescent="0.2">
      <c r="A230" s="141">
        <f>[4]挂饰3!$A231</f>
        <v>20229</v>
      </c>
      <c r="B230" s="141" t="str">
        <f>[4]挂饰3!$D231</f>
        <v>神奇的虚幻戒指</v>
      </c>
      <c r="C230" s="141">
        <f>[4]挂饰3!$E231</f>
        <v>10</v>
      </c>
      <c r="D230" s="141" t="str">
        <f>[4]挂饰3!$F231</f>
        <v>s</v>
      </c>
      <c r="E230" s="141">
        <f t="shared" si="60"/>
        <v>4</v>
      </c>
      <c r="F230" s="141">
        <f t="shared" si="61"/>
        <v>4</v>
      </c>
      <c r="G230" s="141" t="str">
        <f>[4]挂饰3!$M231</f>
        <v>神圣</v>
      </c>
      <c r="H230" s="141">
        <f>([4]挂饰3!$AO231*((E230)^2))/10</f>
        <v>415.21864594894561</v>
      </c>
      <c r="I230" s="1" t="str">
        <f t="shared" si="62"/>
        <v>,白色的魔术丝,黑色粉铜矿,浮游石,蜥蜴爪</v>
      </c>
      <c r="J230" s="1">
        <f t="shared" si="63"/>
        <v>4152</v>
      </c>
      <c r="K230" s="1">
        <f t="shared" si="51"/>
        <v>7680</v>
      </c>
      <c r="L230" s="1" t="str">
        <f t="shared" si="64"/>
        <v>白色的魔术丝</v>
      </c>
      <c r="M230" s="1">
        <f t="shared" si="52"/>
        <v>2</v>
      </c>
      <c r="N230" s="1">
        <f t="shared" si="53"/>
        <v>50075</v>
      </c>
      <c r="O230" s="1" t="str">
        <f t="shared" si="65"/>
        <v>黑色粉铜矿</v>
      </c>
      <c r="P230" s="1">
        <f t="shared" si="54"/>
        <v>3</v>
      </c>
      <c r="Q230" s="1">
        <f t="shared" si="55"/>
        <v>50038</v>
      </c>
      <c r="R230" s="1" t="str">
        <f t="shared" si="66"/>
        <v>浮游石</v>
      </c>
      <c r="S230" s="1">
        <f t="shared" si="56"/>
        <v>8</v>
      </c>
      <c r="T230" s="1">
        <f t="shared" si="57"/>
        <v>50025</v>
      </c>
      <c r="U230" s="1" t="str">
        <f t="shared" si="67"/>
        <v>蜥蜴爪</v>
      </c>
      <c r="V230" s="1">
        <f t="shared" si="58"/>
        <v>18</v>
      </c>
      <c r="W230" s="1">
        <f t="shared" si="59"/>
        <v>50137</v>
      </c>
    </row>
    <row r="231" spans="1:23" x14ac:dyDescent="0.2">
      <c r="A231" s="141">
        <f>[4]挂饰3!$A232</f>
        <v>20230</v>
      </c>
      <c r="B231" s="141" t="str">
        <f>[4]挂饰3!$D232</f>
        <v>神秘的忏悔护腕</v>
      </c>
      <c r="C231" s="141">
        <f>[4]挂饰3!$E232</f>
        <v>12</v>
      </c>
      <c r="D231" s="141" t="str">
        <f>[4]挂饰3!$F232</f>
        <v>s</v>
      </c>
      <c r="E231" s="141">
        <f t="shared" si="60"/>
        <v>4</v>
      </c>
      <c r="F231" s="141">
        <f t="shared" si="61"/>
        <v>4</v>
      </c>
      <c r="G231" s="141" t="str">
        <f>[4]挂饰3!$M232</f>
        <v>神圣</v>
      </c>
      <c r="H231" s="141">
        <f>([4]挂饰3!$AO232*((E231)^2))/10</f>
        <v>298.85607476635516</v>
      </c>
      <c r="I231" s="1" t="str">
        <f t="shared" si="62"/>
        <v>,白色的魔术丝,水兽皮革,研磨土块,酸之液</v>
      </c>
      <c r="J231" s="1">
        <f t="shared" si="63"/>
        <v>2989</v>
      </c>
      <c r="K231" s="1">
        <f t="shared" si="51"/>
        <v>3840</v>
      </c>
      <c r="L231" s="1" t="str">
        <f t="shared" si="64"/>
        <v>白色的魔术丝</v>
      </c>
      <c r="M231" s="1">
        <f t="shared" si="52"/>
        <v>1</v>
      </c>
      <c r="N231" s="1">
        <f t="shared" si="53"/>
        <v>50075</v>
      </c>
      <c r="O231" s="1" t="str">
        <f t="shared" si="65"/>
        <v>水兽皮革</v>
      </c>
      <c r="P231" s="1">
        <f t="shared" si="54"/>
        <v>4</v>
      </c>
      <c r="Q231" s="1">
        <f t="shared" si="55"/>
        <v>50105</v>
      </c>
      <c r="R231" s="1" t="str">
        <f t="shared" si="66"/>
        <v>研磨土块</v>
      </c>
      <c r="S231" s="1">
        <f t="shared" si="56"/>
        <v>6</v>
      </c>
      <c r="T231" s="1">
        <f t="shared" si="57"/>
        <v>50014</v>
      </c>
      <c r="U231" s="1" t="str">
        <f t="shared" si="67"/>
        <v>酸之液</v>
      </c>
      <c r="V231" s="1">
        <f t="shared" si="58"/>
        <v>13</v>
      </c>
      <c r="W231" s="1">
        <f t="shared" si="59"/>
        <v>50096</v>
      </c>
    </row>
    <row r="232" spans="1:23" x14ac:dyDescent="0.2">
      <c r="A232" s="141">
        <f>[4]挂饰3!$A233</f>
        <v>20231</v>
      </c>
      <c r="B232" s="141" t="str">
        <f>[4]挂饰3!$D233</f>
        <v>神奇的塞尔塔项链</v>
      </c>
      <c r="C232" s="141">
        <f>[4]挂饰3!$E233</f>
        <v>14</v>
      </c>
      <c r="D232" s="141" t="str">
        <f>[4]挂饰3!$F233</f>
        <v>s</v>
      </c>
      <c r="E232" s="141">
        <f t="shared" si="60"/>
        <v>4</v>
      </c>
      <c r="F232" s="141">
        <f t="shared" si="61"/>
        <v>4</v>
      </c>
      <c r="G232" s="141" t="str">
        <f>[4]挂饰3!$M233</f>
        <v>神圣</v>
      </c>
      <c r="H232" s="141">
        <f>([4]挂饰3!$AO233*((E232)^2))/10</f>
        <v>378.05165577108562</v>
      </c>
      <c r="I232" s="1" t="str">
        <f t="shared" si="62"/>
        <v>,白色的魔术丝,魅灵魂片,绿之液,恶魔毛皮</v>
      </c>
      <c r="J232" s="1">
        <f t="shared" si="63"/>
        <v>3781</v>
      </c>
      <c r="K232" s="1">
        <f t="shared" si="51"/>
        <v>3840</v>
      </c>
      <c r="L232" s="1" t="str">
        <f t="shared" si="64"/>
        <v>白色的魔术丝</v>
      </c>
      <c r="M232" s="1">
        <f t="shared" si="52"/>
        <v>1</v>
      </c>
      <c r="N232" s="1">
        <f t="shared" si="53"/>
        <v>50075</v>
      </c>
      <c r="O232" s="1" t="str">
        <f t="shared" si="65"/>
        <v>魅灵魂片</v>
      </c>
      <c r="P232" s="1">
        <f t="shared" si="54"/>
        <v>3</v>
      </c>
      <c r="Q232" s="1">
        <f t="shared" si="55"/>
        <v>50163</v>
      </c>
      <c r="R232" s="1" t="str">
        <f t="shared" si="66"/>
        <v>绿之液</v>
      </c>
      <c r="S232" s="1">
        <f t="shared" si="56"/>
        <v>16</v>
      </c>
      <c r="T232" s="1">
        <f t="shared" si="57"/>
        <v>50094</v>
      </c>
      <c r="U232" s="1" t="str">
        <f t="shared" si="67"/>
        <v>恶魔毛皮</v>
      </c>
      <c r="V232" s="1">
        <f t="shared" si="58"/>
        <v>8</v>
      </c>
      <c r="W232" s="1">
        <f t="shared" si="59"/>
        <v>50118</v>
      </c>
    </row>
    <row r="233" spans="1:23" x14ac:dyDescent="0.2">
      <c r="A233" s="141">
        <f>[4]挂饰3!$A234</f>
        <v>20232</v>
      </c>
      <c r="B233" s="141" t="str">
        <f>[4]挂饰3!$D234</f>
        <v>传说的精灵项链</v>
      </c>
      <c r="C233" s="141">
        <f>[4]挂饰3!$E234</f>
        <v>16</v>
      </c>
      <c r="D233" s="141" t="str">
        <f>[4]挂饰3!$F234</f>
        <v>s</v>
      </c>
      <c r="E233" s="141">
        <f t="shared" si="60"/>
        <v>4</v>
      </c>
      <c r="F233" s="141">
        <f t="shared" si="61"/>
        <v>4</v>
      </c>
      <c r="G233" s="141" t="str">
        <f>[4]挂饰3!$M234</f>
        <v>神圣</v>
      </c>
      <c r="H233" s="141">
        <f>([4]挂饰3!$AO234*((E233)^2))/10</f>
        <v>378.40226136116547</v>
      </c>
      <c r="I233" s="1" t="str">
        <f t="shared" si="62"/>
        <v>,白色的魔术丝,大型昆虫躯壳,水兽牙,巨人赤皮</v>
      </c>
      <c r="J233" s="1">
        <f t="shared" si="63"/>
        <v>3784</v>
      </c>
      <c r="K233" s="1">
        <f t="shared" si="51"/>
        <v>3840</v>
      </c>
      <c r="L233" s="1" t="str">
        <f t="shared" si="64"/>
        <v>白色的魔术丝</v>
      </c>
      <c r="M233" s="1">
        <f t="shared" si="52"/>
        <v>1</v>
      </c>
      <c r="N233" s="1">
        <f t="shared" si="53"/>
        <v>50075</v>
      </c>
      <c r="O233" s="1" t="str">
        <f t="shared" si="65"/>
        <v>大型昆虫躯壳</v>
      </c>
      <c r="P233" s="1">
        <f t="shared" si="54"/>
        <v>3</v>
      </c>
      <c r="Q233" s="1">
        <f t="shared" si="55"/>
        <v>50130</v>
      </c>
      <c r="R233" s="1" t="str">
        <f t="shared" si="66"/>
        <v>水兽牙</v>
      </c>
      <c r="S233" s="1">
        <f t="shared" si="56"/>
        <v>16</v>
      </c>
      <c r="T233" s="1">
        <f t="shared" si="57"/>
        <v>50150</v>
      </c>
      <c r="U233" s="1" t="str">
        <f t="shared" si="67"/>
        <v>巨人赤皮</v>
      </c>
      <c r="V233" s="1">
        <f t="shared" si="58"/>
        <v>8</v>
      </c>
      <c r="W233" s="1">
        <f t="shared" si="59"/>
        <v>50112</v>
      </c>
    </row>
    <row r="234" spans="1:23" x14ac:dyDescent="0.2">
      <c r="A234" s="141">
        <f>[4]挂饰3!$A235</f>
        <v>20233</v>
      </c>
      <c r="B234" s="141" t="str">
        <f>[4]挂饰3!$D235</f>
        <v>精致的言语项链</v>
      </c>
      <c r="C234" s="141">
        <f>[4]挂饰3!$E235</f>
        <v>2</v>
      </c>
      <c r="D234" s="141" t="str">
        <f>[4]挂饰3!$F235</f>
        <v>a</v>
      </c>
      <c r="E234" s="141">
        <f t="shared" si="60"/>
        <v>3</v>
      </c>
      <c r="F234" s="141">
        <f t="shared" si="61"/>
        <v>3</v>
      </c>
      <c r="G234" s="141" t="str">
        <f>[4]挂饰3!$M235</f>
        <v>神圣</v>
      </c>
      <c r="H234" s="141">
        <f>([4]挂饰3!$AO235*((E234)^2))/10</f>
        <v>13.553201970443348</v>
      </c>
      <c r="I234" s="1" t="str">
        <f t="shared" si="62"/>
        <v>,圣系魔物骨头,绿之液,粉铜矿,腐败爪</v>
      </c>
      <c r="J234" s="1">
        <f t="shared" si="63"/>
        <v>136</v>
      </c>
      <c r="K234" s="1">
        <f t="shared" si="51"/>
        <v>1125</v>
      </c>
      <c r="L234" s="1" t="str">
        <f t="shared" si="64"/>
        <v>圣系魔物骨头</v>
      </c>
      <c r="M234" s="1">
        <f t="shared" si="52"/>
        <v>1</v>
      </c>
      <c r="N234" s="1">
        <f t="shared" si="53"/>
        <v>50084</v>
      </c>
      <c r="O234" s="1" t="str">
        <f t="shared" si="65"/>
        <v>绿之液</v>
      </c>
      <c r="P234" s="1">
        <f t="shared" si="54"/>
        <v>1</v>
      </c>
      <c r="Q234" s="1">
        <f t="shared" si="55"/>
        <v>50094</v>
      </c>
      <c r="R234" s="1" t="str">
        <f t="shared" si="66"/>
        <v>粉铜矿</v>
      </c>
      <c r="S234" s="1">
        <f t="shared" si="56"/>
        <v>4</v>
      </c>
      <c r="T234" s="1">
        <f t="shared" si="57"/>
        <v>50035</v>
      </c>
      <c r="U234" s="1" t="str">
        <f t="shared" si="67"/>
        <v/>
      </c>
      <c r="V234" s="1" t="str">
        <f t="shared" si="58"/>
        <v/>
      </c>
      <c r="W234" s="1" t="str">
        <f t="shared" si="59"/>
        <v/>
      </c>
    </row>
    <row r="235" spans="1:23" x14ac:dyDescent="0.2">
      <c r="A235" s="141">
        <f>[4]挂饰3!$A236</f>
        <v>20234</v>
      </c>
      <c r="B235" s="141" t="str">
        <f>[4]挂饰3!$D236</f>
        <v>精致的精灵戒指</v>
      </c>
      <c r="C235" s="141">
        <f>[4]挂饰3!$E236</f>
        <v>4</v>
      </c>
      <c r="D235" s="141" t="str">
        <f>[4]挂饰3!$F236</f>
        <v>a</v>
      </c>
      <c r="E235" s="141">
        <f t="shared" si="60"/>
        <v>3</v>
      </c>
      <c r="F235" s="141">
        <f t="shared" si="61"/>
        <v>3</v>
      </c>
      <c r="G235" s="141" t="str">
        <f>[4]挂饰3!$M236</f>
        <v>神圣</v>
      </c>
      <c r="H235" s="141">
        <f>([4]挂饰3!$AO236*((E235)^2))/10</f>
        <v>64.8</v>
      </c>
      <c r="I235" s="1" t="str">
        <f t="shared" si="62"/>
        <v>,圣系魔物骨头,巨大鱼牙,新鲜的泥巴,腐败爪</v>
      </c>
      <c r="J235" s="1">
        <f t="shared" si="63"/>
        <v>648</v>
      </c>
      <c r="K235" s="1">
        <f t="shared" si="51"/>
        <v>1125</v>
      </c>
      <c r="L235" s="1" t="str">
        <f t="shared" si="64"/>
        <v>圣系魔物骨头</v>
      </c>
      <c r="M235" s="1">
        <f t="shared" si="52"/>
        <v>1</v>
      </c>
      <c r="N235" s="1">
        <f t="shared" si="53"/>
        <v>50084</v>
      </c>
      <c r="O235" s="1" t="str">
        <f t="shared" si="65"/>
        <v>巨大鱼牙</v>
      </c>
      <c r="P235" s="1">
        <f t="shared" si="54"/>
        <v>4</v>
      </c>
      <c r="Q235" s="1">
        <f t="shared" si="55"/>
        <v>50151</v>
      </c>
      <c r="R235" s="1" t="str">
        <f t="shared" si="66"/>
        <v>新鲜的泥巴</v>
      </c>
      <c r="S235" s="1">
        <f t="shared" si="56"/>
        <v>15</v>
      </c>
      <c r="T235" s="1">
        <f t="shared" si="57"/>
        <v>50013</v>
      </c>
      <c r="U235" s="1" t="str">
        <f t="shared" si="67"/>
        <v/>
      </c>
      <c r="V235" s="1" t="str">
        <f t="shared" si="58"/>
        <v/>
      </c>
      <c r="W235" s="1" t="str">
        <f t="shared" si="59"/>
        <v/>
      </c>
    </row>
    <row r="236" spans="1:23" x14ac:dyDescent="0.2">
      <c r="A236" s="141">
        <f>[4]挂饰3!$A237</f>
        <v>20235</v>
      </c>
      <c r="B236" s="141" t="str">
        <f>[4]挂饰3!$D237</f>
        <v>闪耀的颓废项链</v>
      </c>
      <c r="C236" s="141">
        <f>[4]挂饰3!$E237</f>
        <v>6</v>
      </c>
      <c r="D236" s="141" t="str">
        <f>[4]挂饰3!$F237</f>
        <v>a</v>
      </c>
      <c r="E236" s="141">
        <f t="shared" si="60"/>
        <v>3</v>
      </c>
      <c r="F236" s="141">
        <f t="shared" si="61"/>
        <v>3</v>
      </c>
      <c r="G236" s="141" t="str">
        <f>[4]挂饰3!$M237</f>
        <v>神圣</v>
      </c>
      <c r="H236" s="141">
        <f>([4]挂饰3!$AO237*((E236)^2))/10</f>
        <v>58.05</v>
      </c>
      <c r="I236" s="1" t="str">
        <f t="shared" si="62"/>
        <v>,圣系魔物骨头,兽骨,矿石,黑铜矿</v>
      </c>
      <c r="J236" s="1">
        <f t="shared" si="63"/>
        <v>581</v>
      </c>
      <c r="K236" s="1">
        <f t="shared" si="51"/>
        <v>1125</v>
      </c>
      <c r="L236" s="1" t="str">
        <f t="shared" si="64"/>
        <v>圣系魔物骨头</v>
      </c>
      <c r="M236" s="1">
        <f t="shared" si="52"/>
        <v>1</v>
      </c>
      <c r="N236" s="1">
        <f t="shared" si="53"/>
        <v>50084</v>
      </c>
      <c r="O236" s="1" t="str">
        <f t="shared" si="65"/>
        <v>兽骨</v>
      </c>
      <c r="P236" s="1">
        <f t="shared" si="54"/>
        <v>4</v>
      </c>
      <c r="Q236" s="1">
        <f t="shared" si="55"/>
        <v>50078</v>
      </c>
      <c r="R236" s="1" t="str">
        <f t="shared" si="66"/>
        <v>矿石</v>
      </c>
      <c r="S236" s="1">
        <f t="shared" si="56"/>
        <v>13</v>
      </c>
      <c r="T236" s="1">
        <f t="shared" si="57"/>
        <v>50015</v>
      </c>
      <c r="U236" s="1" t="str">
        <f t="shared" si="67"/>
        <v/>
      </c>
      <c r="V236" s="1" t="str">
        <f t="shared" si="58"/>
        <v/>
      </c>
      <c r="W236" s="1" t="str">
        <f t="shared" si="59"/>
        <v/>
      </c>
    </row>
    <row r="237" spans="1:23" x14ac:dyDescent="0.2">
      <c r="A237" s="141">
        <f>[4]挂饰3!$A238</f>
        <v>20236</v>
      </c>
      <c r="B237" s="141" t="str">
        <f>[4]挂饰3!$D238</f>
        <v>闪耀的精灵护腕</v>
      </c>
      <c r="C237" s="141">
        <f>[4]挂饰3!$E238</f>
        <v>8</v>
      </c>
      <c r="D237" s="141" t="str">
        <f>[4]挂饰3!$F238</f>
        <v>a</v>
      </c>
      <c r="E237" s="141">
        <f t="shared" si="60"/>
        <v>3</v>
      </c>
      <c r="F237" s="141">
        <f t="shared" si="61"/>
        <v>3</v>
      </c>
      <c r="G237" s="141" t="str">
        <f>[4]挂饰3!$M238</f>
        <v>神圣</v>
      </c>
      <c r="H237" s="141">
        <f>([4]挂饰3!$AO238*((E237)^2))/10</f>
        <v>54.18767772511849</v>
      </c>
      <c r="I237" s="1" t="str">
        <f t="shared" si="62"/>
        <v>,圣系魔物骨头,人狼爪,新鲜的泥巴,腐败牙</v>
      </c>
      <c r="J237" s="1">
        <f t="shared" si="63"/>
        <v>542</v>
      </c>
      <c r="K237" s="1">
        <f t="shared" si="51"/>
        <v>1125</v>
      </c>
      <c r="L237" s="1" t="str">
        <f t="shared" si="64"/>
        <v>圣系魔物骨头</v>
      </c>
      <c r="M237" s="1">
        <f t="shared" si="52"/>
        <v>1</v>
      </c>
      <c r="N237" s="1">
        <f t="shared" si="53"/>
        <v>50084</v>
      </c>
      <c r="O237" s="1" t="str">
        <f t="shared" si="65"/>
        <v>人狼爪</v>
      </c>
      <c r="P237" s="1">
        <f t="shared" si="54"/>
        <v>4</v>
      </c>
      <c r="Q237" s="1">
        <f t="shared" si="55"/>
        <v>50136</v>
      </c>
      <c r="R237" s="1" t="str">
        <f t="shared" si="66"/>
        <v>新鲜的泥巴</v>
      </c>
      <c r="S237" s="1">
        <f t="shared" si="56"/>
        <v>13</v>
      </c>
      <c r="T237" s="1">
        <f t="shared" si="57"/>
        <v>50013</v>
      </c>
      <c r="U237" s="1" t="str">
        <f t="shared" si="67"/>
        <v/>
      </c>
      <c r="V237" s="1" t="str">
        <f t="shared" si="58"/>
        <v/>
      </c>
      <c r="W237" s="1" t="str">
        <f t="shared" si="59"/>
        <v/>
      </c>
    </row>
    <row r="238" spans="1:23" x14ac:dyDescent="0.2">
      <c r="A238" s="141">
        <f>[4]挂饰3!$A239</f>
        <v>20237</v>
      </c>
      <c r="B238" s="141" t="str">
        <f>[4]挂饰3!$D239</f>
        <v>犀利的颓废项链</v>
      </c>
      <c r="C238" s="141">
        <f>[4]挂饰3!$E239</f>
        <v>10</v>
      </c>
      <c r="D238" s="141" t="str">
        <f>[4]挂饰3!$F239</f>
        <v>a</v>
      </c>
      <c r="E238" s="141">
        <f t="shared" si="60"/>
        <v>3</v>
      </c>
      <c r="F238" s="141">
        <f t="shared" si="61"/>
        <v>3</v>
      </c>
      <c r="G238" s="141" t="str">
        <f>[4]挂饰3!$M239</f>
        <v>神圣</v>
      </c>
      <c r="H238" s="141">
        <f>([4]挂饰3!$AO239*((E238)^2))/10</f>
        <v>69.289436619718316</v>
      </c>
      <c r="I238" s="1" t="str">
        <f t="shared" si="62"/>
        <v>,圣系魔物骨头,水晶眼泪,腐败牙,腐败爪</v>
      </c>
      <c r="J238" s="1">
        <f t="shared" si="63"/>
        <v>693</v>
      </c>
      <c r="K238" s="1">
        <f t="shared" si="51"/>
        <v>1125</v>
      </c>
      <c r="L238" s="1" t="str">
        <f t="shared" si="64"/>
        <v>圣系魔物骨头</v>
      </c>
      <c r="M238" s="1">
        <f t="shared" si="52"/>
        <v>1</v>
      </c>
      <c r="N238" s="1">
        <f t="shared" si="53"/>
        <v>50084</v>
      </c>
      <c r="O238" s="1" t="str">
        <f t="shared" si="65"/>
        <v>水晶眼泪</v>
      </c>
      <c r="P238" s="1">
        <f t="shared" si="54"/>
        <v>2</v>
      </c>
      <c r="Q238" s="1">
        <f t="shared" si="55"/>
        <v>50172</v>
      </c>
      <c r="R238" s="1" t="str">
        <f t="shared" si="66"/>
        <v>腐败牙</v>
      </c>
      <c r="S238" s="1">
        <f t="shared" si="56"/>
        <v>16</v>
      </c>
      <c r="T238" s="1">
        <f t="shared" si="57"/>
        <v>50157</v>
      </c>
      <c r="U238" s="1" t="str">
        <f t="shared" si="67"/>
        <v/>
      </c>
      <c r="V238" s="1" t="str">
        <f t="shared" si="58"/>
        <v/>
      </c>
      <c r="W238" s="1" t="str">
        <f t="shared" si="59"/>
        <v/>
      </c>
    </row>
    <row r="239" spans="1:23" x14ac:dyDescent="0.2">
      <c r="A239" s="141">
        <f>[4]挂饰3!$A240</f>
        <v>20238</v>
      </c>
      <c r="B239" s="141" t="str">
        <f>[4]挂饰3!$D240</f>
        <v>精致的魔王项链</v>
      </c>
      <c r="C239" s="141">
        <f>[4]挂饰3!$E240</f>
        <v>12</v>
      </c>
      <c r="D239" s="141" t="str">
        <f>[4]挂饰3!$F240</f>
        <v>a</v>
      </c>
      <c r="E239" s="141">
        <f t="shared" si="60"/>
        <v>3</v>
      </c>
      <c r="F239" s="141">
        <f t="shared" si="61"/>
        <v>3</v>
      </c>
      <c r="G239" s="141" t="str">
        <f>[4]挂饰3!$M240</f>
        <v>神圣</v>
      </c>
      <c r="H239" s="141">
        <f>([4]挂饰3!$AO240*((E239)^2))/10</f>
        <v>120.23423423423424</v>
      </c>
      <c r="I239" s="1" t="str">
        <f t="shared" si="62"/>
        <v>,圣系魔物骨头,蓝缌片,树枝,腐败的毛皮</v>
      </c>
      <c r="J239" s="1">
        <f t="shared" si="63"/>
        <v>1202</v>
      </c>
      <c r="K239" s="1">
        <f t="shared" si="51"/>
        <v>2250</v>
      </c>
      <c r="L239" s="1" t="str">
        <f t="shared" si="64"/>
        <v>圣系魔物骨头</v>
      </c>
      <c r="M239" s="1">
        <f t="shared" si="52"/>
        <v>2</v>
      </c>
      <c r="N239" s="1">
        <f t="shared" si="53"/>
        <v>50084</v>
      </c>
      <c r="O239" s="1" t="str">
        <f t="shared" si="65"/>
        <v>蓝缌片</v>
      </c>
      <c r="P239" s="1">
        <f t="shared" si="54"/>
        <v>3</v>
      </c>
      <c r="Q239" s="1">
        <f t="shared" si="55"/>
        <v>50173</v>
      </c>
      <c r="R239" s="1" t="str">
        <f t="shared" si="66"/>
        <v>树枝</v>
      </c>
      <c r="S239" s="1">
        <f t="shared" si="56"/>
        <v>27</v>
      </c>
      <c r="T239" s="1">
        <f t="shared" si="57"/>
        <v>50045</v>
      </c>
      <c r="U239" s="1" t="str">
        <f t="shared" si="67"/>
        <v/>
      </c>
      <c r="V239" s="1" t="str">
        <f t="shared" si="58"/>
        <v/>
      </c>
      <c r="W239" s="1" t="str">
        <f t="shared" si="59"/>
        <v/>
      </c>
    </row>
    <row r="240" spans="1:23" x14ac:dyDescent="0.2">
      <c r="A240" s="141">
        <f>[4]挂饰3!$A241</f>
        <v>20239</v>
      </c>
      <c r="B240" s="141" t="str">
        <f>[4]挂饰3!$D241</f>
        <v>拉风的白银项链</v>
      </c>
      <c r="C240" s="141">
        <f>[4]挂饰3!$E241</f>
        <v>14</v>
      </c>
      <c r="D240" s="141" t="str">
        <f>[4]挂饰3!$F241</f>
        <v>a</v>
      </c>
      <c r="E240" s="141">
        <f t="shared" si="60"/>
        <v>3</v>
      </c>
      <c r="F240" s="141">
        <f t="shared" si="61"/>
        <v>3</v>
      </c>
      <c r="G240" s="141" t="str">
        <f>[4]挂饰3!$M241</f>
        <v>神圣</v>
      </c>
      <c r="H240" s="141">
        <f>([4]挂饰3!$AO241*((E240)^2))/10</f>
        <v>139.30463645943098</v>
      </c>
      <c r="I240" s="1" t="str">
        <f t="shared" si="62"/>
        <v>,圣系魔物骨头,雷兽牙,粉铜矿,腐败牙</v>
      </c>
      <c r="J240" s="1">
        <f t="shared" si="63"/>
        <v>1393</v>
      </c>
      <c r="K240" s="1">
        <f t="shared" si="51"/>
        <v>2250</v>
      </c>
      <c r="L240" s="1" t="str">
        <f t="shared" si="64"/>
        <v>圣系魔物骨头</v>
      </c>
      <c r="M240" s="1">
        <f t="shared" si="52"/>
        <v>2</v>
      </c>
      <c r="N240" s="1">
        <f t="shared" si="53"/>
        <v>50084</v>
      </c>
      <c r="O240" s="1" t="str">
        <f t="shared" si="65"/>
        <v>雷兽牙</v>
      </c>
      <c r="P240" s="1">
        <f t="shared" si="54"/>
        <v>8</v>
      </c>
      <c r="Q240" s="1">
        <f t="shared" si="55"/>
        <v>50149</v>
      </c>
      <c r="R240" s="1" t="str">
        <f t="shared" si="66"/>
        <v>粉铜矿</v>
      </c>
      <c r="S240" s="1">
        <f t="shared" si="56"/>
        <v>31</v>
      </c>
      <c r="T240" s="1">
        <f t="shared" si="57"/>
        <v>50035</v>
      </c>
      <c r="U240" s="1" t="str">
        <f t="shared" si="67"/>
        <v/>
      </c>
      <c r="V240" s="1" t="str">
        <f t="shared" si="58"/>
        <v/>
      </c>
      <c r="W240" s="1" t="str">
        <f t="shared" si="59"/>
        <v/>
      </c>
    </row>
    <row r="241" spans="1:23" x14ac:dyDescent="0.2">
      <c r="A241" s="141">
        <f>[4]挂饰3!$A242</f>
        <v>20240</v>
      </c>
      <c r="B241" s="141" t="str">
        <f>[4]挂饰3!$D242</f>
        <v>犀利的斯塞提项链</v>
      </c>
      <c r="C241" s="141">
        <f>[4]挂饰3!$E242</f>
        <v>16</v>
      </c>
      <c r="D241" s="141" t="str">
        <f>[4]挂饰3!$F242</f>
        <v>a</v>
      </c>
      <c r="E241" s="141">
        <f t="shared" si="60"/>
        <v>3</v>
      </c>
      <c r="F241" s="141">
        <f t="shared" si="61"/>
        <v>3</v>
      </c>
      <c r="G241" s="141" t="str">
        <f>[4]挂饰3!$M242</f>
        <v>神圣</v>
      </c>
      <c r="H241" s="141">
        <f>([4]挂饰3!$AO242*((E241)^2))/10</f>
        <v>265.28416289592758</v>
      </c>
      <c r="I241" s="1" t="str">
        <f t="shared" si="62"/>
        <v>,圣系魔物骨头,龙牙,女战士的秘药,腐败的毛皮</v>
      </c>
      <c r="J241" s="1">
        <f t="shared" si="63"/>
        <v>2653</v>
      </c>
      <c r="K241" s="1">
        <f t="shared" si="51"/>
        <v>3375</v>
      </c>
      <c r="L241" s="1" t="str">
        <f t="shared" si="64"/>
        <v>圣系魔物骨头</v>
      </c>
      <c r="M241" s="1">
        <f t="shared" si="52"/>
        <v>3</v>
      </c>
      <c r="N241" s="1">
        <f t="shared" si="53"/>
        <v>50084</v>
      </c>
      <c r="O241" s="1" t="str">
        <f t="shared" si="65"/>
        <v>龙牙</v>
      </c>
      <c r="P241" s="1">
        <f t="shared" si="54"/>
        <v>7</v>
      </c>
      <c r="Q241" s="1">
        <f t="shared" si="55"/>
        <v>50156</v>
      </c>
      <c r="R241" s="1" t="str">
        <f t="shared" si="66"/>
        <v>女战士的秘药</v>
      </c>
      <c r="S241" s="1">
        <f t="shared" si="56"/>
        <v>59</v>
      </c>
      <c r="T241" s="1">
        <f t="shared" si="57"/>
        <v>50168</v>
      </c>
      <c r="U241" s="1" t="str">
        <f t="shared" si="67"/>
        <v/>
      </c>
      <c r="V241" s="1" t="str">
        <f t="shared" si="58"/>
        <v/>
      </c>
      <c r="W241" s="1" t="str">
        <f t="shared" si="59"/>
        <v/>
      </c>
    </row>
    <row r="242" spans="1:23" x14ac:dyDescent="0.2">
      <c r="A242" s="141">
        <f>[4]挂饰3!$A243</f>
        <v>20241</v>
      </c>
      <c r="B242" s="141" t="str">
        <f>[4]挂饰3!$D243</f>
        <v>发亮的水晶护腕</v>
      </c>
      <c r="C242" s="141">
        <f>[4]挂饰3!$E243</f>
        <v>1</v>
      </c>
      <c r="D242" s="141" t="str">
        <f>[4]挂饰3!$F243</f>
        <v>b</v>
      </c>
      <c r="E242" s="141">
        <f t="shared" si="60"/>
        <v>2</v>
      </c>
      <c r="F242" s="141">
        <f t="shared" si="61"/>
        <v>2</v>
      </c>
      <c r="G242" s="141" t="str">
        <f>[4]挂饰3!$M243</f>
        <v>神圣</v>
      </c>
      <c r="H242" s="141">
        <f>([4]挂饰3!$AO243*((E242)^2))/10</f>
        <v>9.6</v>
      </c>
      <c r="I242" s="1" t="str">
        <f t="shared" si="62"/>
        <v>,圣系魔物血液,新鲜的泥巴</v>
      </c>
      <c r="J242" s="1">
        <f t="shared" si="63"/>
        <v>96</v>
      </c>
      <c r="K242" s="1">
        <f t="shared" si="51"/>
        <v>270</v>
      </c>
      <c r="L242" s="1" t="str">
        <f t="shared" si="64"/>
        <v>圣系魔物血液</v>
      </c>
      <c r="M242" s="1">
        <f t="shared" si="52"/>
        <v>1</v>
      </c>
      <c r="N242" s="1">
        <f t="shared" si="53"/>
        <v>50101</v>
      </c>
      <c r="O242" s="1" t="str">
        <f t="shared" si="65"/>
        <v>新鲜的泥巴</v>
      </c>
      <c r="P242" s="1">
        <f t="shared" si="54"/>
        <v>4</v>
      </c>
      <c r="Q242" s="1">
        <f t="shared" si="55"/>
        <v>50013</v>
      </c>
      <c r="R242" s="1" t="str">
        <f t="shared" si="66"/>
        <v/>
      </c>
      <c r="S242" s="1" t="str">
        <f t="shared" si="56"/>
        <v/>
      </c>
      <c r="T242" s="1" t="str">
        <f t="shared" si="57"/>
        <v/>
      </c>
      <c r="U242" s="1" t="str">
        <f t="shared" si="67"/>
        <v/>
      </c>
      <c r="V242" s="1" t="str">
        <f t="shared" si="58"/>
        <v/>
      </c>
      <c r="W242" s="1" t="str">
        <f t="shared" si="59"/>
        <v/>
      </c>
    </row>
    <row r="243" spans="1:23" x14ac:dyDescent="0.2">
      <c r="A243" s="141">
        <f>[4]挂饰3!$A244</f>
        <v>20242</v>
      </c>
      <c r="B243" s="141" t="str">
        <f>[4]挂饰3!$D244</f>
        <v>优质的颓废项链</v>
      </c>
      <c r="C243" s="141">
        <f>[4]挂饰3!$E244</f>
        <v>3</v>
      </c>
      <c r="D243" s="141" t="str">
        <f>[4]挂饰3!$F244</f>
        <v>b</v>
      </c>
      <c r="E243" s="141">
        <f t="shared" si="60"/>
        <v>2</v>
      </c>
      <c r="F243" s="141">
        <f t="shared" si="61"/>
        <v>2</v>
      </c>
      <c r="G243" s="141" t="str">
        <f>[4]挂饰3!$M244</f>
        <v>神圣</v>
      </c>
      <c r="H243" s="141">
        <f>([4]挂饰3!$AO244*((E243)^2))/10</f>
        <v>33.6</v>
      </c>
      <c r="I243" s="1" t="str">
        <f t="shared" si="62"/>
        <v>,圣系魔物血液,腐败爪</v>
      </c>
      <c r="J243" s="1">
        <f t="shared" si="63"/>
        <v>336</v>
      </c>
      <c r="K243" s="1">
        <f t="shared" si="51"/>
        <v>540</v>
      </c>
      <c r="L243" s="1" t="str">
        <f t="shared" si="64"/>
        <v>圣系魔物血液</v>
      </c>
      <c r="M243" s="1">
        <f t="shared" si="52"/>
        <v>2</v>
      </c>
      <c r="N243" s="1">
        <f t="shared" si="53"/>
        <v>50101</v>
      </c>
      <c r="O243" s="1" t="str">
        <f t="shared" si="65"/>
        <v>腐败爪</v>
      </c>
      <c r="P243" s="1">
        <f t="shared" si="54"/>
        <v>12</v>
      </c>
      <c r="Q243" s="1">
        <f t="shared" si="55"/>
        <v>50145</v>
      </c>
      <c r="R243" s="1" t="str">
        <f t="shared" si="66"/>
        <v/>
      </c>
      <c r="S243" s="1" t="str">
        <f t="shared" si="56"/>
        <v/>
      </c>
      <c r="T243" s="1" t="str">
        <f t="shared" si="57"/>
        <v/>
      </c>
      <c r="U243" s="1" t="str">
        <f t="shared" si="67"/>
        <v/>
      </c>
      <c r="V243" s="1" t="str">
        <f t="shared" si="58"/>
        <v/>
      </c>
      <c r="W243" s="1" t="str">
        <f t="shared" si="59"/>
        <v/>
      </c>
    </row>
    <row r="244" spans="1:23" x14ac:dyDescent="0.2">
      <c r="A244" s="141">
        <f>[4]挂饰3!$A245</f>
        <v>20243</v>
      </c>
      <c r="B244" s="141" t="str">
        <f>[4]挂饰3!$D245</f>
        <v>优质的白银戒指</v>
      </c>
      <c r="C244" s="141">
        <f>[4]挂饰3!$E245</f>
        <v>5</v>
      </c>
      <c r="D244" s="141" t="str">
        <f>[4]挂饰3!$F245</f>
        <v>b</v>
      </c>
      <c r="E244" s="141">
        <f t="shared" si="60"/>
        <v>2</v>
      </c>
      <c r="F244" s="141">
        <f t="shared" si="61"/>
        <v>2</v>
      </c>
      <c r="G244" s="141" t="str">
        <f>[4]挂饰3!$M245</f>
        <v>神圣</v>
      </c>
      <c r="H244" s="141">
        <f>([4]挂饰3!$AO245*((E244)^2))/10</f>
        <v>21.423529411764708</v>
      </c>
      <c r="I244" s="1" t="str">
        <f t="shared" si="62"/>
        <v>,白魔法石,粉铜矿</v>
      </c>
      <c r="J244" s="1">
        <f t="shared" si="63"/>
        <v>214</v>
      </c>
      <c r="K244" s="1">
        <f t="shared" si="51"/>
        <v>270</v>
      </c>
      <c r="L244" s="1" t="str">
        <f t="shared" si="64"/>
        <v>白魔法石</v>
      </c>
      <c r="M244" s="1">
        <f t="shared" si="52"/>
        <v>1</v>
      </c>
      <c r="N244" s="1">
        <f t="shared" si="53"/>
        <v>50023</v>
      </c>
      <c r="O244" s="1" t="str">
        <f t="shared" si="65"/>
        <v>粉铜矿</v>
      </c>
      <c r="P244" s="1">
        <f t="shared" si="54"/>
        <v>8</v>
      </c>
      <c r="Q244" s="1">
        <f t="shared" si="55"/>
        <v>50035</v>
      </c>
      <c r="R244" s="1" t="str">
        <f t="shared" si="66"/>
        <v/>
      </c>
      <c r="S244" s="1" t="str">
        <f t="shared" si="56"/>
        <v/>
      </c>
      <c r="T244" s="1" t="str">
        <f t="shared" si="57"/>
        <v/>
      </c>
      <c r="U244" s="1" t="str">
        <f t="shared" si="67"/>
        <v/>
      </c>
      <c r="V244" s="1" t="str">
        <f t="shared" si="58"/>
        <v/>
      </c>
      <c r="W244" s="1" t="str">
        <f t="shared" si="59"/>
        <v/>
      </c>
    </row>
    <row r="245" spans="1:23" x14ac:dyDescent="0.2">
      <c r="A245" s="141">
        <f>[4]挂饰3!$A246</f>
        <v>20244</v>
      </c>
      <c r="B245" s="141" t="str">
        <f>[4]挂饰3!$D246</f>
        <v>凌厉的智慧项链</v>
      </c>
      <c r="C245" s="141">
        <f>[4]挂饰3!$E246</f>
        <v>7</v>
      </c>
      <c r="D245" s="141" t="str">
        <f>[4]挂饰3!$F246</f>
        <v>b</v>
      </c>
      <c r="E245" s="141">
        <f t="shared" si="60"/>
        <v>2</v>
      </c>
      <c r="F245" s="141">
        <f t="shared" si="61"/>
        <v>2</v>
      </c>
      <c r="G245" s="141" t="str">
        <f>[4]挂饰3!$M246</f>
        <v>神圣</v>
      </c>
      <c r="H245" s="141">
        <f>([4]挂饰3!$AO246*((E245)^2))/10</f>
        <v>71.400000000000006</v>
      </c>
      <c r="I245" s="1" t="str">
        <f t="shared" si="62"/>
        <v>,圣系魔物血液,腐败牙</v>
      </c>
      <c r="J245" s="1">
        <f t="shared" si="63"/>
        <v>714</v>
      </c>
      <c r="K245" s="1">
        <f t="shared" si="51"/>
        <v>810</v>
      </c>
      <c r="L245" s="1" t="str">
        <f t="shared" si="64"/>
        <v>圣系魔物血液</v>
      </c>
      <c r="M245" s="1">
        <f t="shared" si="52"/>
        <v>3</v>
      </c>
      <c r="N245" s="1">
        <f t="shared" si="53"/>
        <v>50101</v>
      </c>
      <c r="O245" s="1" t="str">
        <f t="shared" si="65"/>
        <v>腐败牙</v>
      </c>
      <c r="P245" s="1">
        <f t="shared" si="54"/>
        <v>24</v>
      </c>
      <c r="Q245" s="1">
        <f t="shared" si="55"/>
        <v>50157</v>
      </c>
      <c r="R245" s="1" t="str">
        <f t="shared" si="66"/>
        <v/>
      </c>
      <c r="S245" s="1" t="str">
        <f t="shared" si="56"/>
        <v/>
      </c>
      <c r="T245" s="1" t="str">
        <f t="shared" si="57"/>
        <v/>
      </c>
      <c r="U245" s="1" t="str">
        <f t="shared" si="67"/>
        <v/>
      </c>
      <c r="V245" s="1" t="str">
        <f t="shared" si="58"/>
        <v/>
      </c>
      <c r="W245" s="1" t="str">
        <f t="shared" si="59"/>
        <v/>
      </c>
    </row>
    <row r="246" spans="1:23" x14ac:dyDescent="0.2">
      <c r="A246" s="141">
        <f>[4]挂饰3!$A247</f>
        <v>20245</v>
      </c>
      <c r="B246" s="141" t="str">
        <f>[4]挂饰3!$D247</f>
        <v>优质的卡尼亚戒指</v>
      </c>
      <c r="C246" s="141">
        <f>[4]挂饰3!$E247</f>
        <v>9</v>
      </c>
      <c r="D246" s="141" t="str">
        <f>[4]挂饰3!$F247</f>
        <v>b</v>
      </c>
      <c r="E246" s="141">
        <f t="shared" si="60"/>
        <v>2</v>
      </c>
      <c r="F246" s="141">
        <f t="shared" si="61"/>
        <v>2</v>
      </c>
      <c r="G246" s="141" t="str">
        <f>[4]挂饰3!$M247</f>
        <v>神圣</v>
      </c>
      <c r="H246" s="141">
        <f>([4]挂饰3!$AO247*((E246)^2))/10</f>
        <v>35.545454545454547</v>
      </c>
      <c r="I246" s="1" t="str">
        <f t="shared" si="62"/>
        <v>,白魔法石,树枝</v>
      </c>
      <c r="J246" s="1">
        <f t="shared" si="63"/>
        <v>355</v>
      </c>
      <c r="K246" s="1">
        <f t="shared" si="51"/>
        <v>540</v>
      </c>
      <c r="L246" s="1" t="str">
        <f t="shared" si="64"/>
        <v>白魔法石</v>
      </c>
      <c r="M246" s="1">
        <f t="shared" si="52"/>
        <v>2</v>
      </c>
      <c r="N246" s="1">
        <f t="shared" si="53"/>
        <v>50023</v>
      </c>
      <c r="O246" s="1" t="str">
        <f t="shared" si="65"/>
        <v>树枝</v>
      </c>
      <c r="P246" s="1">
        <f t="shared" si="54"/>
        <v>12</v>
      </c>
      <c r="Q246" s="1">
        <f t="shared" si="55"/>
        <v>50045</v>
      </c>
      <c r="R246" s="1" t="str">
        <f t="shared" si="66"/>
        <v/>
      </c>
      <c r="S246" s="1" t="str">
        <f t="shared" si="56"/>
        <v/>
      </c>
      <c r="T246" s="1" t="str">
        <f t="shared" si="57"/>
        <v/>
      </c>
      <c r="U246" s="1" t="str">
        <f t="shared" si="67"/>
        <v/>
      </c>
      <c r="V246" s="1" t="str">
        <f t="shared" si="58"/>
        <v/>
      </c>
      <c r="W246" s="1" t="str">
        <f t="shared" si="59"/>
        <v/>
      </c>
    </row>
    <row r="247" spans="1:23" x14ac:dyDescent="0.2">
      <c r="A247" s="141">
        <f>[4]挂饰3!$A248</f>
        <v>20246</v>
      </c>
      <c r="B247" s="141" t="str">
        <f>[4]挂饰3!$D248</f>
        <v>优质的言语戒指</v>
      </c>
      <c r="C247" s="141">
        <f>[4]挂饰3!$E248</f>
        <v>11</v>
      </c>
      <c r="D247" s="141" t="str">
        <f>[4]挂饰3!$F248</f>
        <v>b</v>
      </c>
      <c r="E247" s="141">
        <f t="shared" si="60"/>
        <v>2</v>
      </c>
      <c r="F247" s="141">
        <f t="shared" si="61"/>
        <v>2</v>
      </c>
      <c r="G247" s="141" t="str">
        <f>[4]挂饰3!$M248</f>
        <v>神圣</v>
      </c>
      <c r="H247" s="141">
        <f>([4]挂饰3!$AO248*((E247)^2))/10</f>
        <v>42.6</v>
      </c>
      <c r="I247" s="1" t="str">
        <f t="shared" si="62"/>
        <v>,圣系魔物血液,黑铜矿</v>
      </c>
      <c r="J247" s="1">
        <f t="shared" si="63"/>
        <v>426</v>
      </c>
      <c r="K247" s="1">
        <f t="shared" si="51"/>
        <v>540</v>
      </c>
      <c r="L247" s="1" t="str">
        <f t="shared" si="64"/>
        <v>圣系魔物血液</v>
      </c>
      <c r="M247" s="1">
        <f t="shared" si="52"/>
        <v>2</v>
      </c>
      <c r="N247" s="1">
        <f t="shared" si="53"/>
        <v>50101</v>
      </c>
      <c r="O247" s="1" t="str">
        <f t="shared" si="65"/>
        <v>黑铜矿</v>
      </c>
      <c r="P247" s="1">
        <f t="shared" si="54"/>
        <v>15</v>
      </c>
      <c r="Q247" s="1">
        <f t="shared" si="55"/>
        <v>50031</v>
      </c>
      <c r="R247" s="1" t="str">
        <f t="shared" si="66"/>
        <v/>
      </c>
      <c r="S247" s="1" t="str">
        <f t="shared" si="56"/>
        <v/>
      </c>
      <c r="T247" s="1" t="str">
        <f t="shared" si="57"/>
        <v/>
      </c>
      <c r="U247" s="1" t="str">
        <f t="shared" si="67"/>
        <v/>
      </c>
      <c r="V247" s="1" t="str">
        <f t="shared" si="58"/>
        <v/>
      </c>
      <c r="W247" s="1" t="str">
        <f t="shared" si="59"/>
        <v/>
      </c>
    </row>
    <row r="248" spans="1:23" x14ac:dyDescent="0.2">
      <c r="A248" s="141">
        <f>[4]挂饰3!$A249</f>
        <v>20247</v>
      </c>
      <c r="B248" s="141" t="str">
        <f>[4]挂饰3!$D249</f>
        <v>优质的白银项链</v>
      </c>
      <c r="C248" s="141">
        <f>[4]挂饰3!$E249</f>
        <v>13</v>
      </c>
      <c r="D248" s="141" t="str">
        <f>[4]挂饰3!$F249</f>
        <v>b</v>
      </c>
      <c r="E248" s="141">
        <f t="shared" si="60"/>
        <v>2</v>
      </c>
      <c r="F248" s="141">
        <f t="shared" si="61"/>
        <v>2</v>
      </c>
      <c r="G248" s="141" t="str">
        <f>[4]挂饰3!$M249</f>
        <v>神圣</v>
      </c>
      <c r="H248" s="141">
        <f>([4]挂饰3!$AO249*((E248)^2))/10</f>
        <v>81.599999999999994</v>
      </c>
      <c r="I248" s="1" t="str">
        <f t="shared" si="62"/>
        <v>,圣系魔物血液,干燥的草药</v>
      </c>
      <c r="J248" s="1">
        <f t="shared" si="63"/>
        <v>816</v>
      </c>
      <c r="K248" s="1">
        <f t="shared" si="51"/>
        <v>1080</v>
      </c>
      <c r="L248" s="1" t="str">
        <f t="shared" si="64"/>
        <v>圣系魔物血液</v>
      </c>
      <c r="M248" s="1">
        <f t="shared" si="52"/>
        <v>4</v>
      </c>
      <c r="N248" s="1">
        <f t="shared" si="53"/>
        <v>50101</v>
      </c>
      <c r="O248" s="1" t="str">
        <f t="shared" si="65"/>
        <v>干燥的草药</v>
      </c>
      <c r="P248" s="1">
        <f t="shared" si="54"/>
        <v>28</v>
      </c>
      <c r="Q248" s="1">
        <f t="shared" si="55"/>
        <v>50189</v>
      </c>
      <c r="R248" s="1" t="str">
        <f t="shared" si="66"/>
        <v/>
      </c>
      <c r="S248" s="1" t="str">
        <f t="shared" si="56"/>
        <v/>
      </c>
      <c r="T248" s="1" t="str">
        <f t="shared" si="57"/>
        <v/>
      </c>
      <c r="U248" s="1" t="str">
        <f t="shared" si="67"/>
        <v/>
      </c>
      <c r="V248" s="1" t="str">
        <f t="shared" si="58"/>
        <v/>
      </c>
      <c r="W248" s="1" t="str">
        <f t="shared" si="59"/>
        <v/>
      </c>
    </row>
    <row r="249" spans="1:23" x14ac:dyDescent="0.2">
      <c r="A249" s="141">
        <f>[4]挂饰3!$A250</f>
        <v>20248</v>
      </c>
      <c r="B249" s="141" t="str">
        <f>[4]挂饰3!$D250</f>
        <v>优质的水晶戒指</v>
      </c>
      <c r="C249" s="141">
        <f>[4]挂饰3!$E250</f>
        <v>15</v>
      </c>
      <c r="D249" s="141" t="str">
        <f>[4]挂饰3!$F250</f>
        <v>b</v>
      </c>
      <c r="E249" s="141">
        <f t="shared" si="60"/>
        <v>2</v>
      </c>
      <c r="F249" s="141">
        <f t="shared" si="61"/>
        <v>2</v>
      </c>
      <c r="G249" s="141" t="str">
        <f>[4]挂饰3!$M250</f>
        <v>神圣</v>
      </c>
      <c r="H249" s="141">
        <f>([4]挂饰3!$AO250*((E249)^2))/10</f>
        <v>57.783673469387757</v>
      </c>
      <c r="I249" s="1" t="str">
        <f t="shared" si="62"/>
        <v>,圣系魔物血液,干燥的草药</v>
      </c>
      <c r="J249" s="1">
        <f t="shared" si="63"/>
        <v>578</v>
      </c>
      <c r="K249" s="1">
        <f t="shared" si="51"/>
        <v>810</v>
      </c>
      <c r="L249" s="1" t="str">
        <f t="shared" si="64"/>
        <v>圣系魔物血液</v>
      </c>
      <c r="M249" s="1">
        <f t="shared" si="52"/>
        <v>3</v>
      </c>
      <c r="N249" s="1">
        <f t="shared" si="53"/>
        <v>50101</v>
      </c>
      <c r="O249" s="1" t="str">
        <f t="shared" si="65"/>
        <v>干燥的草药</v>
      </c>
      <c r="P249" s="1">
        <f t="shared" si="54"/>
        <v>20</v>
      </c>
      <c r="Q249" s="1">
        <f t="shared" si="55"/>
        <v>50189</v>
      </c>
      <c r="R249" s="1" t="str">
        <f t="shared" si="66"/>
        <v/>
      </c>
      <c r="S249" s="1" t="str">
        <f t="shared" si="56"/>
        <v/>
      </c>
      <c r="T249" s="1" t="str">
        <f t="shared" si="57"/>
        <v/>
      </c>
      <c r="U249" s="1" t="str">
        <f t="shared" si="67"/>
        <v/>
      </c>
      <c r="V249" s="1" t="str">
        <f t="shared" si="58"/>
        <v/>
      </c>
      <c r="W249" s="1" t="str">
        <f t="shared" si="59"/>
        <v/>
      </c>
    </row>
    <row r="250" spans="1:23" x14ac:dyDescent="0.2">
      <c r="A250" s="141">
        <f>[4]挂饰3!$A251</f>
        <v>20249</v>
      </c>
      <c r="B250" s="141" t="str">
        <f>[4]挂饰3!$D251</f>
        <v>一般的忏悔护腕</v>
      </c>
      <c r="C250" s="141">
        <f>[4]挂饰3!$E251</f>
        <v>1</v>
      </c>
      <c r="D250" s="141" t="str">
        <f>[4]挂饰3!$F251</f>
        <v>c</v>
      </c>
      <c r="E250" s="141">
        <f t="shared" si="60"/>
        <v>1</v>
      </c>
      <c r="F250" s="141">
        <f t="shared" si="61"/>
        <v>1</v>
      </c>
      <c r="G250" s="141" t="str">
        <f>[4]挂饰3!$M251</f>
        <v/>
      </c>
      <c r="H250" s="141">
        <f>([4]挂饰3!$AO251*((E250)^2))/10</f>
        <v>2.25</v>
      </c>
      <c r="I250" s="1" t="str">
        <f t="shared" si="62"/>
        <v>,粉铜矿</v>
      </c>
      <c r="J250" s="1">
        <f t="shared" si="63"/>
        <v>23</v>
      </c>
      <c r="K250" s="1">
        <f t="shared" si="51"/>
        <v>30</v>
      </c>
      <c r="L250" s="1" t="str">
        <f t="shared" si="64"/>
        <v>粉铜矿</v>
      </c>
      <c r="M250" s="1">
        <f t="shared" si="52"/>
        <v>2</v>
      </c>
      <c r="N250" s="1">
        <f t="shared" si="53"/>
        <v>50035</v>
      </c>
      <c r="O250" s="1" t="str">
        <f t="shared" si="65"/>
        <v/>
      </c>
      <c r="P250" s="1" t="str">
        <f t="shared" si="54"/>
        <v/>
      </c>
      <c r="Q250" s="1" t="str">
        <f t="shared" si="55"/>
        <v/>
      </c>
      <c r="R250" s="1" t="str">
        <f t="shared" si="66"/>
        <v/>
      </c>
      <c r="S250" s="1" t="str">
        <f t="shared" si="56"/>
        <v/>
      </c>
      <c r="T250" s="1" t="str">
        <f t="shared" si="57"/>
        <v/>
      </c>
      <c r="U250" s="1" t="str">
        <f t="shared" si="67"/>
        <v/>
      </c>
      <c r="V250" s="1" t="str">
        <f t="shared" si="58"/>
        <v/>
      </c>
      <c r="W250" s="1" t="str">
        <f t="shared" si="59"/>
        <v/>
      </c>
    </row>
    <row r="251" spans="1:23" x14ac:dyDescent="0.2">
      <c r="A251" s="141">
        <f>[4]挂饰3!$A252</f>
        <v>20250</v>
      </c>
      <c r="B251" s="141" t="str">
        <f>[4]挂饰3!$D252</f>
        <v>破旧的精灵戒指</v>
      </c>
      <c r="C251" s="141">
        <f>[4]挂饰3!$E252</f>
        <v>3</v>
      </c>
      <c r="D251" s="141" t="str">
        <f>[4]挂饰3!$F252</f>
        <v>c</v>
      </c>
      <c r="E251" s="141">
        <f t="shared" si="60"/>
        <v>1</v>
      </c>
      <c r="F251" s="141">
        <f t="shared" si="61"/>
        <v>1</v>
      </c>
      <c r="G251" s="141" t="str">
        <f>[4]挂饰3!$M252</f>
        <v/>
      </c>
      <c r="H251" s="141">
        <f>([4]挂饰3!$AO252*((E251)^2))/10</f>
        <v>11.4</v>
      </c>
      <c r="I251" s="1" t="str">
        <f t="shared" si="62"/>
        <v>,粉铜矿</v>
      </c>
      <c r="J251" s="1">
        <f t="shared" si="63"/>
        <v>114</v>
      </c>
      <c r="K251" s="1">
        <f t="shared" si="51"/>
        <v>120</v>
      </c>
      <c r="L251" s="1" t="str">
        <f t="shared" si="64"/>
        <v>粉铜矿</v>
      </c>
      <c r="M251" s="1">
        <f t="shared" si="52"/>
        <v>8</v>
      </c>
      <c r="N251" s="1">
        <f t="shared" si="53"/>
        <v>50035</v>
      </c>
      <c r="O251" s="1" t="str">
        <f t="shared" si="65"/>
        <v/>
      </c>
      <c r="P251" s="1" t="str">
        <f t="shared" si="54"/>
        <v/>
      </c>
      <c r="Q251" s="1" t="str">
        <f t="shared" si="55"/>
        <v/>
      </c>
      <c r="R251" s="1" t="str">
        <f t="shared" si="66"/>
        <v/>
      </c>
      <c r="S251" s="1" t="str">
        <f t="shared" si="56"/>
        <v/>
      </c>
      <c r="T251" s="1" t="str">
        <f t="shared" si="57"/>
        <v/>
      </c>
      <c r="U251" s="1" t="str">
        <f t="shared" si="67"/>
        <v/>
      </c>
      <c r="V251" s="1" t="str">
        <f t="shared" si="58"/>
        <v/>
      </c>
      <c r="W251" s="1" t="str">
        <f t="shared" si="59"/>
        <v/>
      </c>
    </row>
    <row r="252" spans="1:23" x14ac:dyDescent="0.2">
      <c r="A252" s="141">
        <f>[4]挂饰3!$A253</f>
        <v>20251</v>
      </c>
      <c r="B252" s="141" t="str">
        <f>[4]挂饰3!$D253</f>
        <v>一般的晨曦项链</v>
      </c>
      <c r="C252" s="141">
        <f>[4]挂饰3!$E253</f>
        <v>5</v>
      </c>
      <c r="D252" s="141" t="str">
        <f>[4]挂饰3!$F253</f>
        <v>c</v>
      </c>
      <c r="E252" s="141">
        <f t="shared" si="60"/>
        <v>1</v>
      </c>
      <c r="F252" s="141">
        <f t="shared" si="61"/>
        <v>1</v>
      </c>
      <c r="G252" s="141" t="str">
        <f>[4]挂饰3!$M253</f>
        <v/>
      </c>
      <c r="H252" s="141">
        <f>([4]挂饰3!$AO253*((E252)^2))/10</f>
        <v>7.05</v>
      </c>
      <c r="I252" s="1" t="str">
        <f t="shared" si="62"/>
        <v>,黑铜矿</v>
      </c>
      <c r="J252" s="1">
        <f t="shared" si="63"/>
        <v>71</v>
      </c>
      <c r="K252" s="1">
        <f t="shared" si="51"/>
        <v>75</v>
      </c>
      <c r="L252" s="1" t="str">
        <f t="shared" si="64"/>
        <v>黑铜矿</v>
      </c>
      <c r="M252" s="1">
        <f t="shared" si="52"/>
        <v>5</v>
      </c>
      <c r="N252" s="1">
        <f t="shared" si="53"/>
        <v>50031</v>
      </c>
      <c r="O252" s="1" t="str">
        <f t="shared" si="65"/>
        <v/>
      </c>
      <c r="P252" s="1" t="str">
        <f t="shared" si="54"/>
        <v/>
      </c>
      <c r="Q252" s="1" t="str">
        <f t="shared" si="55"/>
        <v/>
      </c>
      <c r="R252" s="1" t="str">
        <f t="shared" si="66"/>
        <v/>
      </c>
      <c r="S252" s="1" t="str">
        <f t="shared" si="56"/>
        <v/>
      </c>
      <c r="T252" s="1" t="str">
        <f t="shared" si="57"/>
        <v/>
      </c>
      <c r="U252" s="1" t="str">
        <f t="shared" si="67"/>
        <v/>
      </c>
      <c r="V252" s="1" t="str">
        <f t="shared" si="58"/>
        <v/>
      </c>
      <c r="W252" s="1" t="str">
        <f t="shared" si="59"/>
        <v/>
      </c>
    </row>
    <row r="253" spans="1:23" x14ac:dyDescent="0.2">
      <c r="A253" s="141">
        <f>[4]挂饰3!$A254</f>
        <v>20252</v>
      </c>
      <c r="B253" s="141" t="str">
        <f>[4]挂饰3!$D254</f>
        <v>初级的斯塞提护腕</v>
      </c>
      <c r="C253" s="141">
        <f>[4]挂饰3!$E254</f>
        <v>7</v>
      </c>
      <c r="D253" s="141" t="str">
        <f>[4]挂饰3!$F254</f>
        <v>c</v>
      </c>
      <c r="E253" s="141">
        <f t="shared" si="60"/>
        <v>1</v>
      </c>
      <c r="F253" s="141">
        <f t="shared" si="61"/>
        <v>1</v>
      </c>
      <c r="G253" s="141" t="str">
        <f>[4]挂饰3!$M254</f>
        <v/>
      </c>
      <c r="H253" s="141">
        <f>([4]挂饰3!$AO254*((E253)^2))/10</f>
        <v>9.4499999999999993</v>
      </c>
      <c r="I253" s="1" t="str">
        <f t="shared" si="62"/>
        <v>,女战士的秘药</v>
      </c>
      <c r="J253" s="1">
        <f t="shared" si="63"/>
        <v>95</v>
      </c>
      <c r="K253" s="1">
        <f t="shared" si="51"/>
        <v>105</v>
      </c>
      <c r="L253" s="1" t="str">
        <f t="shared" si="64"/>
        <v>女战士的秘药</v>
      </c>
      <c r="M253" s="1">
        <f t="shared" si="52"/>
        <v>7</v>
      </c>
      <c r="N253" s="1">
        <f t="shared" si="53"/>
        <v>50168</v>
      </c>
      <c r="O253" s="1" t="str">
        <f t="shared" si="65"/>
        <v/>
      </c>
      <c r="P253" s="1" t="str">
        <f t="shared" si="54"/>
        <v/>
      </c>
      <c r="Q253" s="1" t="str">
        <f t="shared" si="55"/>
        <v/>
      </c>
      <c r="R253" s="1" t="str">
        <f t="shared" si="66"/>
        <v/>
      </c>
      <c r="S253" s="1" t="str">
        <f t="shared" si="56"/>
        <v/>
      </c>
      <c r="T253" s="1" t="str">
        <f t="shared" si="57"/>
        <v/>
      </c>
      <c r="U253" s="1" t="str">
        <f t="shared" si="67"/>
        <v/>
      </c>
      <c r="V253" s="1" t="str">
        <f t="shared" si="58"/>
        <v/>
      </c>
      <c r="W253" s="1" t="str">
        <f t="shared" si="59"/>
        <v/>
      </c>
    </row>
    <row r="254" spans="1:23" x14ac:dyDescent="0.2">
      <c r="A254" s="141">
        <f>[4]挂饰3!$A255</f>
        <v>20253</v>
      </c>
      <c r="B254" s="141" t="str">
        <f>[4]挂饰3!$D255</f>
        <v>一般的精钢戒指</v>
      </c>
      <c r="C254" s="141">
        <f>[4]挂饰3!$E255</f>
        <v>9</v>
      </c>
      <c r="D254" s="141" t="str">
        <f>[4]挂饰3!$F255</f>
        <v>c</v>
      </c>
      <c r="E254" s="141">
        <f t="shared" si="60"/>
        <v>1</v>
      </c>
      <c r="F254" s="141">
        <f t="shared" si="61"/>
        <v>1</v>
      </c>
      <c r="G254" s="141" t="str">
        <f>[4]挂饰3!$M255</f>
        <v/>
      </c>
      <c r="H254" s="141">
        <f>([4]挂饰3!$AO255*((E254)^2))/10</f>
        <v>11.85</v>
      </c>
      <c r="I254" s="1" t="str">
        <f t="shared" si="62"/>
        <v>,腐败牙</v>
      </c>
      <c r="J254" s="1">
        <f t="shared" si="63"/>
        <v>119</v>
      </c>
      <c r="K254" s="1">
        <f t="shared" si="51"/>
        <v>120</v>
      </c>
      <c r="L254" s="1" t="str">
        <f t="shared" si="64"/>
        <v>腐败牙</v>
      </c>
      <c r="M254" s="1">
        <f t="shared" si="52"/>
        <v>8</v>
      </c>
      <c r="N254" s="1">
        <f t="shared" si="53"/>
        <v>50157</v>
      </c>
      <c r="O254" s="1" t="str">
        <f t="shared" si="65"/>
        <v/>
      </c>
      <c r="P254" s="1" t="str">
        <f t="shared" si="54"/>
        <v/>
      </c>
      <c r="Q254" s="1" t="str">
        <f t="shared" si="55"/>
        <v/>
      </c>
      <c r="R254" s="1" t="str">
        <f t="shared" si="66"/>
        <v/>
      </c>
      <c r="S254" s="1" t="str">
        <f t="shared" si="56"/>
        <v/>
      </c>
      <c r="T254" s="1" t="str">
        <f t="shared" si="57"/>
        <v/>
      </c>
      <c r="U254" s="1" t="str">
        <f t="shared" si="67"/>
        <v/>
      </c>
      <c r="V254" s="1" t="str">
        <f t="shared" si="58"/>
        <v/>
      </c>
      <c r="W254" s="1" t="str">
        <f t="shared" si="59"/>
        <v/>
      </c>
    </row>
    <row r="255" spans="1:23" x14ac:dyDescent="0.2">
      <c r="A255" s="141">
        <f>[4]挂饰3!$A256</f>
        <v>20254</v>
      </c>
      <c r="B255" s="141" t="str">
        <f>[4]挂饰3!$D256</f>
        <v>初级的混乱项链</v>
      </c>
      <c r="C255" s="141">
        <f>[4]挂饰3!$E256</f>
        <v>11</v>
      </c>
      <c r="D255" s="141" t="str">
        <f>[4]挂饰3!$F256</f>
        <v>c</v>
      </c>
      <c r="E255" s="141">
        <f t="shared" si="60"/>
        <v>1</v>
      </c>
      <c r="F255" s="141">
        <f t="shared" si="61"/>
        <v>1</v>
      </c>
      <c r="G255" s="141" t="str">
        <f>[4]挂饰3!$M256</f>
        <v/>
      </c>
      <c r="H255" s="141">
        <f>([4]挂饰3!$AO256*((E255)^2))/10</f>
        <v>36.15</v>
      </c>
      <c r="I255" s="1" t="str">
        <f t="shared" si="62"/>
        <v>,矿石</v>
      </c>
      <c r="J255" s="1">
        <f t="shared" si="63"/>
        <v>362</v>
      </c>
      <c r="K255" s="1">
        <f t="shared" si="51"/>
        <v>375</v>
      </c>
      <c r="L255" s="1" t="str">
        <f t="shared" si="64"/>
        <v>矿石</v>
      </c>
      <c r="M255" s="1">
        <f t="shared" si="52"/>
        <v>25</v>
      </c>
      <c r="N255" s="1">
        <f t="shared" si="53"/>
        <v>50015</v>
      </c>
      <c r="O255" s="1" t="str">
        <f t="shared" si="65"/>
        <v/>
      </c>
      <c r="P255" s="1" t="str">
        <f t="shared" si="54"/>
        <v/>
      </c>
      <c r="Q255" s="1" t="str">
        <f t="shared" si="55"/>
        <v/>
      </c>
      <c r="R255" s="1" t="str">
        <f t="shared" si="66"/>
        <v/>
      </c>
      <c r="S255" s="1" t="str">
        <f t="shared" si="56"/>
        <v/>
      </c>
      <c r="T255" s="1" t="str">
        <f t="shared" si="57"/>
        <v/>
      </c>
      <c r="U255" s="1" t="str">
        <f t="shared" si="67"/>
        <v/>
      </c>
      <c r="V255" s="1" t="str">
        <f t="shared" si="58"/>
        <v/>
      </c>
      <c r="W255" s="1" t="str">
        <f t="shared" si="59"/>
        <v/>
      </c>
    </row>
    <row r="256" spans="1:23" x14ac:dyDescent="0.2">
      <c r="A256" s="141">
        <f>[4]挂饰3!$A257</f>
        <v>20255</v>
      </c>
      <c r="B256" s="141" t="str">
        <f>[4]挂饰3!$D257</f>
        <v>一般的卡尼亚项链</v>
      </c>
      <c r="C256" s="141">
        <f>[4]挂饰3!$E257</f>
        <v>13</v>
      </c>
      <c r="D256" s="141" t="str">
        <f>[4]挂饰3!$F257</f>
        <v>c</v>
      </c>
      <c r="E256" s="141">
        <f t="shared" si="60"/>
        <v>1</v>
      </c>
      <c r="F256" s="141">
        <f t="shared" si="61"/>
        <v>1</v>
      </c>
      <c r="G256" s="141" t="str">
        <f>[4]挂饰3!$M257</f>
        <v/>
      </c>
      <c r="H256" s="141">
        <f>([4]挂饰3!$AO257*((E256)^2))/10</f>
        <v>16.649999999999999</v>
      </c>
      <c r="I256" s="1" t="str">
        <f t="shared" si="62"/>
        <v>,树枝</v>
      </c>
      <c r="J256" s="1">
        <f t="shared" si="63"/>
        <v>167</v>
      </c>
      <c r="K256" s="1">
        <f t="shared" si="51"/>
        <v>180</v>
      </c>
      <c r="L256" s="1" t="str">
        <f t="shared" si="64"/>
        <v>树枝</v>
      </c>
      <c r="M256" s="1">
        <f t="shared" si="52"/>
        <v>12</v>
      </c>
      <c r="N256" s="1">
        <f t="shared" si="53"/>
        <v>50045</v>
      </c>
      <c r="O256" s="1" t="str">
        <f t="shared" si="65"/>
        <v/>
      </c>
      <c r="P256" s="1" t="str">
        <f t="shared" si="54"/>
        <v/>
      </c>
      <c r="Q256" s="1" t="str">
        <f t="shared" si="55"/>
        <v/>
      </c>
      <c r="R256" s="1" t="str">
        <f t="shared" si="66"/>
        <v/>
      </c>
      <c r="S256" s="1" t="str">
        <f t="shared" si="56"/>
        <v/>
      </c>
      <c r="T256" s="1" t="str">
        <f t="shared" si="57"/>
        <v/>
      </c>
      <c r="U256" s="1" t="str">
        <f t="shared" si="67"/>
        <v/>
      </c>
      <c r="V256" s="1" t="str">
        <f t="shared" si="58"/>
        <v/>
      </c>
      <c r="W256" s="1" t="str">
        <f t="shared" si="59"/>
        <v/>
      </c>
    </row>
    <row r="257" spans="1:23" x14ac:dyDescent="0.2">
      <c r="A257" s="141">
        <f>[4]挂饰3!$A258</f>
        <v>20256</v>
      </c>
      <c r="B257" s="141" t="str">
        <f>[4]挂饰3!$D258</f>
        <v>破旧的遗迹护腕</v>
      </c>
      <c r="C257" s="141">
        <f>[4]挂饰3!$E258</f>
        <v>15</v>
      </c>
      <c r="D257" s="141" t="str">
        <f>[4]挂饰3!$F258</f>
        <v>c</v>
      </c>
      <c r="E257" s="141">
        <f t="shared" si="60"/>
        <v>1</v>
      </c>
      <c r="F257" s="141">
        <f t="shared" si="61"/>
        <v>1</v>
      </c>
      <c r="G257" s="141" t="str">
        <f>[4]挂饰3!$M258</f>
        <v/>
      </c>
      <c r="H257" s="141">
        <f>([4]挂饰3!$AO258*((E257)^2))/10</f>
        <v>19.05</v>
      </c>
      <c r="I257" s="1" t="str">
        <f t="shared" si="62"/>
        <v>,腐败的毛皮</v>
      </c>
      <c r="J257" s="1">
        <f t="shared" si="63"/>
        <v>191</v>
      </c>
      <c r="K257" s="1">
        <f t="shared" si="51"/>
        <v>195</v>
      </c>
      <c r="L257" s="1" t="str">
        <f t="shared" si="64"/>
        <v>腐败的毛皮</v>
      </c>
      <c r="M257" s="1">
        <f t="shared" si="52"/>
        <v>13</v>
      </c>
      <c r="N257" s="1">
        <f t="shared" si="53"/>
        <v>50119</v>
      </c>
      <c r="O257" s="1" t="str">
        <f t="shared" si="65"/>
        <v/>
      </c>
      <c r="P257" s="1" t="str">
        <f t="shared" si="54"/>
        <v/>
      </c>
      <c r="Q257" s="1" t="str">
        <f t="shared" si="55"/>
        <v/>
      </c>
      <c r="R257" s="1" t="str">
        <f t="shared" si="66"/>
        <v/>
      </c>
      <c r="S257" s="1" t="str">
        <f t="shared" si="56"/>
        <v/>
      </c>
      <c r="T257" s="1" t="str">
        <f t="shared" si="57"/>
        <v/>
      </c>
      <c r="U257" s="1" t="str">
        <f t="shared" si="67"/>
        <v/>
      </c>
      <c r="V257" s="1" t="str">
        <f t="shared" si="58"/>
        <v/>
      </c>
      <c r="W257" s="1" t="str">
        <f t="shared" si="59"/>
        <v/>
      </c>
    </row>
    <row r="258" spans="1:23" x14ac:dyDescent="0.2">
      <c r="A258" s="141">
        <f>[4]挂饰3!$A259</f>
        <v>20257</v>
      </c>
      <c r="B258" s="141" t="str">
        <f>[4]挂饰3!$D259</f>
        <v>神奇的忏悔护腕</v>
      </c>
      <c r="C258" s="141">
        <f>[4]挂饰3!$E259</f>
        <v>2</v>
      </c>
      <c r="D258" s="141" t="str">
        <f>[4]挂饰3!$F259</f>
        <v>s</v>
      </c>
      <c r="E258" s="141">
        <f t="shared" si="60"/>
        <v>4</v>
      </c>
      <c r="F258" s="141">
        <f t="shared" si="61"/>
        <v>4</v>
      </c>
      <c r="G258" s="141" t="str">
        <f>[4]挂饰3!$M259</f>
        <v>电击</v>
      </c>
      <c r="H258" s="141">
        <f>([4]挂饰3!$AO259*((E258)^2))/10</f>
        <v>29.221800684741375</v>
      </c>
      <c r="I258" s="1" t="str">
        <f t="shared" si="62"/>
        <v>,绿色的魔术丝,地精魂片,蝙蝠牙,龙之皮革</v>
      </c>
      <c r="J258" s="1">
        <f t="shared" si="63"/>
        <v>292</v>
      </c>
      <c r="K258" s="1">
        <f t="shared" ref="K258:K321" si="68">INT(M258*VLOOKUP(L258,newMarkingCost,8,FALSE)*10*E258)</f>
        <v>3840</v>
      </c>
      <c r="L258" s="1" t="str">
        <f t="shared" si="64"/>
        <v>绿色的魔术丝</v>
      </c>
      <c r="M258" s="1">
        <f t="shared" ref="M258:M321" si="69">ROUNDUP($H258/($F258)/VLOOKUP(L258,newMarkingCost,8,FALSE),0)</f>
        <v>1</v>
      </c>
      <c r="N258" s="1">
        <f t="shared" ref="N258:N321" si="70">VLOOKUP(L258,NewMarkingID,2,FALSE)</f>
        <v>50073</v>
      </c>
      <c r="O258" s="1" t="str">
        <f t="shared" si="65"/>
        <v>地精魂片</v>
      </c>
      <c r="P258" s="1">
        <f t="shared" ref="P258:P321" si="71">IF(O258="","",ROUNDUP($H258/($F258)/VLOOKUP(O258,newMarkingCost,8,FALSE),0))</f>
        <v>1</v>
      </c>
      <c r="Q258" s="1">
        <f t="shared" ref="Q258:Q321" si="72">IF(O258="","",VLOOKUP(O258,NewMarkingID,2,FALSE))</f>
        <v>50158</v>
      </c>
      <c r="R258" s="1" t="str">
        <f t="shared" si="66"/>
        <v>蝙蝠牙</v>
      </c>
      <c r="S258" s="1">
        <f t="shared" ref="S258:S321" si="73">IF(R258="","",ROUNDUP($H258/($F258)/VLOOKUP(R258,newMarkingCost,8,FALSE),0))</f>
        <v>2</v>
      </c>
      <c r="T258" s="1">
        <f t="shared" ref="T258:T321" si="74">IF(R258="","",VLOOKUP(R258,NewMarkingID,2,FALSE))</f>
        <v>50152</v>
      </c>
      <c r="U258" s="1" t="str">
        <f t="shared" si="67"/>
        <v>龙之皮革</v>
      </c>
      <c r="V258" s="1">
        <f t="shared" ref="V258:V321" si="75">IF(U258="","",ROUNDUP($H258/($F258)/VLOOKUP(U258,newMarkingCost,8,FALSE),0))</f>
        <v>1</v>
      </c>
      <c r="W258" s="1">
        <f t="shared" ref="W258:W321" si="76">IF(U258="","",VLOOKUP(U258,NewMarkingID,2,FALSE))</f>
        <v>50116</v>
      </c>
    </row>
    <row r="259" spans="1:23" x14ac:dyDescent="0.2">
      <c r="A259" s="141">
        <f>[4]挂饰3!$A260</f>
        <v>20258</v>
      </c>
      <c r="B259" s="141" t="str">
        <f>[4]挂饰3!$D260</f>
        <v>传说的空灵项链</v>
      </c>
      <c r="C259" s="141">
        <f>[4]挂饰3!$E260</f>
        <v>4</v>
      </c>
      <c r="D259" s="141" t="str">
        <f>[4]挂饰3!$F260</f>
        <v>s</v>
      </c>
      <c r="E259" s="141">
        <f t="shared" ref="E259:E322" si="77">IF(D259="s",4,IF(D259="a",3,IF(D259="b",2,1)))</f>
        <v>4</v>
      </c>
      <c r="F259" s="141">
        <f t="shared" ref="F259:F322" si="78">E259</f>
        <v>4</v>
      </c>
      <c r="G259" s="141" t="str">
        <f>[4]挂饰3!$M260</f>
        <v>电击</v>
      </c>
      <c r="H259" s="141">
        <f>([4]挂饰3!$AO260*((E259)^2))/10</f>
        <v>60.845755671530512</v>
      </c>
      <c r="I259" s="1" t="str">
        <f t="shared" ref="I259:I322" si="79">getMarking(E259,F259,G259,0)</f>
        <v>,绿色的魔术丝,黄色粉铜矿,赤之液,睡魔羽翼</v>
      </c>
      <c r="J259" s="1">
        <f t="shared" ref="J259:J322" si="80">ROUND(H259*10,0)</f>
        <v>608</v>
      </c>
      <c r="K259" s="1">
        <f t="shared" si="68"/>
        <v>3840</v>
      </c>
      <c r="L259" s="1" t="str">
        <f t="shared" ref="L259:L322" si="81">getSring(I259,1,F259)</f>
        <v>绿色的魔术丝</v>
      </c>
      <c r="M259" s="1">
        <f t="shared" si="69"/>
        <v>1</v>
      </c>
      <c r="N259" s="1">
        <f t="shared" si="70"/>
        <v>50073</v>
      </c>
      <c r="O259" s="1" t="str">
        <f t="shared" ref="O259:O322" si="82">getSring($I259,2,$F259)</f>
        <v>黄色粉铜矿</v>
      </c>
      <c r="P259" s="1">
        <f t="shared" si="71"/>
        <v>1</v>
      </c>
      <c r="Q259" s="1">
        <f t="shared" si="72"/>
        <v>50040</v>
      </c>
      <c r="R259" s="1" t="str">
        <f t="shared" ref="R259:R322" si="83">getSring($I259,3,$F259)</f>
        <v>赤之液</v>
      </c>
      <c r="S259" s="1">
        <f t="shared" si="73"/>
        <v>3</v>
      </c>
      <c r="T259" s="1">
        <f t="shared" si="74"/>
        <v>50091</v>
      </c>
      <c r="U259" s="1" t="str">
        <f t="shared" ref="U259:U322" si="84">getSring($I259,4,$F259)</f>
        <v>睡魔羽翼</v>
      </c>
      <c r="V259" s="1">
        <f t="shared" si="75"/>
        <v>2</v>
      </c>
      <c r="W259" s="1">
        <f t="shared" si="76"/>
        <v>50126</v>
      </c>
    </row>
    <row r="260" spans="1:23" x14ac:dyDescent="0.2">
      <c r="A260" s="141">
        <f>[4]挂饰3!$A261</f>
        <v>20259</v>
      </c>
      <c r="B260" s="141" t="str">
        <f>[4]挂饰3!$D261</f>
        <v>传说的忏悔项链</v>
      </c>
      <c r="C260" s="141">
        <f>[4]挂饰3!$E261</f>
        <v>6</v>
      </c>
      <c r="D260" s="141" t="str">
        <f>[4]挂饰3!$F261</f>
        <v>s</v>
      </c>
      <c r="E260" s="141">
        <f t="shared" si="77"/>
        <v>4</v>
      </c>
      <c r="F260" s="141">
        <f t="shared" si="78"/>
        <v>4</v>
      </c>
      <c r="G260" s="141" t="str">
        <f>[4]挂饰3!$M261</f>
        <v>电击</v>
      </c>
      <c r="H260" s="141">
        <f>([4]挂饰3!$AO261*((E260)^2))/10</f>
        <v>182.77874396135266</v>
      </c>
      <c r="I260" s="1" t="str">
        <f t="shared" si="79"/>
        <v>,绿色的魔术丝,黑蝙蝠羽翼,白石粉,龙爪</v>
      </c>
      <c r="J260" s="1">
        <f t="shared" si="80"/>
        <v>1828</v>
      </c>
      <c r="K260" s="1">
        <f t="shared" si="68"/>
        <v>3840</v>
      </c>
      <c r="L260" s="1" t="str">
        <f t="shared" si="81"/>
        <v>绿色的魔术丝</v>
      </c>
      <c r="M260" s="1">
        <f t="shared" si="69"/>
        <v>1</v>
      </c>
      <c r="N260" s="1">
        <f t="shared" si="70"/>
        <v>50073</v>
      </c>
      <c r="O260" s="1" t="str">
        <f t="shared" si="82"/>
        <v>黑蝙蝠羽翼</v>
      </c>
      <c r="P260" s="1">
        <f t="shared" si="71"/>
        <v>2</v>
      </c>
      <c r="Q260" s="1">
        <f t="shared" si="72"/>
        <v>50125</v>
      </c>
      <c r="R260" s="1" t="str">
        <f t="shared" si="83"/>
        <v>白石粉</v>
      </c>
      <c r="S260" s="1">
        <f t="shared" si="73"/>
        <v>8</v>
      </c>
      <c r="T260" s="1">
        <f t="shared" si="74"/>
        <v>50187</v>
      </c>
      <c r="U260" s="1" t="str">
        <f t="shared" si="84"/>
        <v>龙爪</v>
      </c>
      <c r="V260" s="1">
        <f t="shared" si="75"/>
        <v>4</v>
      </c>
      <c r="W260" s="1">
        <f t="shared" si="76"/>
        <v>50144</v>
      </c>
    </row>
    <row r="261" spans="1:23" x14ac:dyDescent="0.2">
      <c r="A261" s="141">
        <f>[4]挂饰3!$A262</f>
        <v>20260</v>
      </c>
      <c r="B261" s="141" t="str">
        <f>[4]挂饰3!$D262</f>
        <v>传说的晨曦项链</v>
      </c>
      <c r="C261" s="141">
        <f>[4]挂饰3!$E262</f>
        <v>8</v>
      </c>
      <c r="D261" s="141" t="str">
        <f>[4]挂饰3!$F262</f>
        <v>s</v>
      </c>
      <c r="E261" s="141">
        <f t="shared" si="77"/>
        <v>4</v>
      </c>
      <c r="F261" s="141">
        <f t="shared" si="78"/>
        <v>4</v>
      </c>
      <c r="G261" s="141" t="str">
        <f>[4]挂饰3!$M262</f>
        <v>电击</v>
      </c>
      <c r="H261" s="141">
        <f>([4]挂饰3!$AO262*((E261)^2))/10</f>
        <v>157.25891472868219</v>
      </c>
      <c r="I261" s="1" t="str">
        <f t="shared" si="79"/>
        <v>,绿色的魔术丝,雷兽皮革,鬼爪,绿之液</v>
      </c>
      <c r="J261" s="1">
        <f t="shared" si="80"/>
        <v>1573</v>
      </c>
      <c r="K261" s="1">
        <f t="shared" si="68"/>
        <v>3840</v>
      </c>
      <c r="L261" s="1" t="str">
        <f t="shared" si="81"/>
        <v>绿色的魔术丝</v>
      </c>
      <c r="M261" s="1">
        <f t="shared" si="69"/>
        <v>1</v>
      </c>
      <c r="N261" s="1">
        <f t="shared" si="70"/>
        <v>50073</v>
      </c>
      <c r="O261" s="1" t="str">
        <f t="shared" si="82"/>
        <v>雷兽皮革</v>
      </c>
      <c r="P261" s="1">
        <f t="shared" si="71"/>
        <v>2</v>
      </c>
      <c r="Q261" s="1">
        <f t="shared" si="72"/>
        <v>50107</v>
      </c>
      <c r="R261" s="1" t="str">
        <f t="shared" si="83"/>
        <v>鬼爪</v>
      </c>
      <c r="S261" s="1">
        <f t="shared" si="73"/>
        <v>7</v>
      </c>
      <c r="T261" s="1">
        <f t="shared" si="74"/>
        <v>50135</v>
      </c>
      <c r="U261" s="1" t="str">
        <f t="shared" si="84"/>
        <v>绿之液</v>
      </c>
      <c r="V261" s="1">
        <f t="shared" si="75"/>
        <v>7</v>
      </c>
      <c r="W261" s="1">
        <f t="shared" si="76"/>
        <v>50094</v>
      </c>
    </row>
    <row r="262" spans="1:23" x14ac:dyDescent="0.2">
      <c r="A262" s="141">
        <f>[4]挂饰3!$A263</f>
        <v>20261</v>
      </c>
      <c r="B262" s="141" t="str">
        <f>[4]挂饰3!$D263</f>
        <v>璀璨的塞尔塔戒指</v>
      </c>
      <c r="C262" s="141">
        <f>[4]挂饰3!$E263</f>
        <v>10</v>
      </c>
      <c r="D262" s="141" t="str">
        <f>[4]挂饰3!$F263</f>
        <v>s</v>
      </c>
      <c r="E262" s="141">
        <f t="shared" si="77"/>
        <v>4</v>
      </c>
      <c r="F262" s="141">
        <f t="shared" si="78"/>
        <v>4</v>
      </c>
      <c r="G262" s="141" t="str">
        <f>[4]挂饰3!$M263</f>
        <v>电击</v>
      </c>
      <c r="H262" s="141">
        <f>([4]挂饰3!$AO263*((E262)^2))/10</f>
        <v>309.31631520532744</v>
      </c>
      <c r="I262" s="1" t="str">
        <f t="shared" si="79"/>
        <v>,绿色的魔术丝,地精魂片,蜥蜴爪,白石粉</v>
      </c>
      <c r="J262" s="1">
        <f t="shared" si="80"/>
        <v>3093</v>
      </c>
      <c r="K262" s="1">
        <f t="shared" si="68"/>
        <v>3840</v>
      </c>
      <c r="L262" s="1" t="str">
        <f t="shared" si="81"/>
        <v>绿色的魔术丝</v>
      </c>
      <c r="M262" s="1">
        <f t="shared" si="69"/>
        <v>1</v>
      </c>
      <c r="N262" s="1">
        <f t="shared" si="70"/>
        <v>50073</v>
      </c>
      <c r="O262" s="1" t="str">
        <f t="shared" si="82"/>
        <v>地精魂片</v>
      </c>
      <c r="P262" s="1">
        <f t="shared" si="71"/>
        <v>4</v>
      </c>
      <c r="Q262" s="1">
        <f t="shared" si="72"/>
        <v>50158</v>
      </c>
      <c r="R262" s="1" t="str">
        <f t="shared" si="83"/>
        <v>蜥蜴爪</v>
      </c>
      <c r="S262" s="1">
        <f t="shared" si="73"/>
        <v>13</v>
      </c>
      <c r="T262" s="1">
        <f t="shared" si="74"/>
        <v>50137</v>
      </c>
      <c r="U262" s="1" t="str">
        <f t="shared" si="84"/>
        <v>白石粉</v>
      </c>
      <c r="V262" s="1">
        <f t="shared" si="75"/>
        <v>13</v>
      </c>
      <c r="W262" s="1">
        <f t="shared" si="76"/>
        <v>50187</v>
      </c>
    </row>
    <row r="263" spans="1:23" x14ac:dyDescent="0.2">
      <c r="A263" s="141">
        <f>[4]挂饰3!$A264</f>
        <v>20262</v>
      </c>
      <c r="B263" s="141" t="str">
        <f>[4]挂饰3!$D264</f>
        <v>传说的遗迹护腕</v>
      </c>
      <c r="C263" s="141">
        <f>[4]挂饰3!$E264</f>
        <v>12</v>
      </c>
      <c r="D263" s="141" t="str">
        <f>[4]挂饰3!$F264</f>
        <v>s</v>
      </c>
      <c r="E263" s="141">
        <f t="shared" si="77"/>
        <v>4</v>
      </c>
      <c r="F263" s="141">
        <f t="shared" si="78"/>
        <v>4</v>
      </c>
      <c r="G263" s="141" t="str">
        <f>[4]挂饰3!$M264</f>
        <v>电击</v>
      </c>
      <c r="H263" s="141">
        <f>([4]挂饰3!$AO264*((E263)^2))/10</f>
        <v>748.08391608391617</v>
      </c>
      <c r="I263" s="1" t="str">
        <f t="shared" si="79"/>
        <v>,绿色的魔术丝,睡魔魂片,酸之液,柔软的毛皮</v>
      </c>
      <c r="J263" s="1">
        <f t="shared" si="80"/>
        <v>7481</v>
      </c>
      <c r="K263" s="1">
        <f t="shared" si="68"/>
        <v>7680</v>
      </c>
      <c r="L263" s="1" t="str">
        <f t="shared" si="81"/>
        <v>绿色的魔术丝</v>
      </c>
      <c r="M263" s="1">
        <f t="shared" si="69"/>
        <v>2</v>
      </c>
      <c r="N263" s="1">
        <f t="shared" si="70"/>
        <v>50073</v>
      </c>
      <c r="O263" s="1" t="str">
        <f t="shared" si="82"/>
        <v>睡魔魂片</v>
      </c>
      <c r="P263" s="1">
        <f t="shared" si="71"/>
        <v>5</v>
      </c>
      <c r="Q263" s="1">
        <f t="shared" si="72"/>
        <v>50165</v>
      </c>
      <c r="R263" s="1" t="str">
        <f t="shared" si="83"/>
        <v>酸之液</v>
      </c>
      <c r="S263" s="1">
        <f t="shared" si="73"/>
        <v>32</v>
      </c>
      <c r="T263" s="1">
        <f t="shared" si="74"/>
        <v>50096</v>
      </c>
      <c r="U263" s="1" t="str">
        <f t="shared" si="84"/>
        <v>柔软的毛皮</v>
      </c>
      <c r="V263" s="1">
        <f t="shared" si="75"/>
        <v>14</v>
      </c>
      <c r="W263" s="1">
        <f t="shared" si="76"/>
        <v>50114</v>
      </c>
    </row>
    <row r="264" spans="1:23" x14ac:dyDescent="0.2">
      <c r="A264" s="141">
        <f>[4]挂饰3!$A265</f>
        <v>20263</v>
      </c>
      <c r="B264" s="141" t="str">
        <f>[4]挂饰3!$D265</f>
        <v>神秘的精钢护腕</v>
      </c>
      <c r="C264" s="141">
        <f>[4]挂饰3!$E265</f>
        <v>14</v>
      </c>
      <c r="D264" s="141" t="str">
        <f>[4]挂饰3!$F265</f>
        <v>s</v>
      </c>
      <c r="E264" s="141">
        <f t="shared" si="77"/>
        <v>4</v>
      </c>
      <c r="F264" s="141">
        <f t="shared" si="78"/>
        <v>4</v>
      </c>
      <c r="G264" s="141" t="str">
        <f>[4]挂饰3!$M265</f>
        <v>电击</v>
      </c>
      <c r="H264" s="141">
        <f>([4]挂饰3!$AO265*((E264)^2))/10</f>
        <v>614.75648912228053</v>
      </c>
      <c r="I264" s="1" t="str">
        <f t="shared" si="79"/>
        <v>,绿色的魔术丝,水鸟的白皮,巨人青皮,赤之液</v>
      </c>
      <c r="J264" s="1">
        <f t="shared" si="80"/>
        <v>6148</v>
      </c>
      <c r="K264" s="1">
        <f t="shared" si="68"/>
        <v>7680</v>
      </c>
      <c r="L264" s="1" t="str">
        <f t="shared" si="81"/>
        <v>绿色的魔术丝</v>
      </c>
      <c r="M264" s="1">
        <f t="shared" si="69"/>
        <v>2</v>
      </c>
      <c r="N264" s="1">
        <f t="shared" si="70"/>
        <v>50073</v>
      </c>
      <c r="O264" s="1" t="str">
        <f t="shared" si="82"/>
        <v>水鸟的白皮</v>
      </c>
      <c r="P264" s="1">
        <f t="shared" si="71"/>
        <v>7</v>
      </c>
      <c r="Q264" s="1">
        <f t="shared" si="72"/>
        <v>50108</v>
      </c>
      <c r="R264" s="1" t="str">
        <f t="shared" si="83"/>
        <v>巨人青皮</v>
      </c>
      <c r="S264" s="1">
        <f t="shared" si="73"/>
        <v>12</v>
      </c>
      <c r="T264" s="1">
        <f t="shared" si="74"/>
        <v>50113</v>
      </c>
      <c r="U264" s="1" t="str">
        <f t="shared" si="84"/>
        <v>赤之液</v>
      </c>
      <c r="V264" s="1">
        <f t="shared" si="75"/>
        <v>26</v>
      </c>
      <c r="W264" s="1">
        <f t="shared" si="76"/>
        <v>50091</v>
      </c>
    </row>
    <row r="265" spans="1:23" x14ac:dyDescent="0.2">
      <c r="A265" s="141">
        <f>[4]挂饰3!$A266</f>
        <v>20264</v>
      </c>
      <c r="B265" s="141" t="str">
        <f>[4]挂饰3!$D266</f>
        <v>璀璨的晨曦护腕</v>
      </c>
      <c r="C265" s="141">
        <f>[4]挂饰3!$E266</f>
        <v>16</v>
      </c>
      <c r="D265" s="141" t="str">
        <f>[4]挂饰3!$F266</f>
        <v>s</v>
      </c>
      <c r="E265" s="141">
        <f t="shared" si="77"/>
        <v>4</v>
      </c>
      <c r="F265" s="141">
        <f t="shared" si="78"/>
        <v>4</v>
      </c>
      <c r="G265" s="141" t="str">
        <f>[4]挂饰3!$M266</f>
        <v>电击</v>
      </c>
      <c r="H265" s="141">
        <f>([4]挂饰3!$AO266*((E265)^2))/10</f>
        <v>928.44444444444457</v>
      </c>
      <c r="I265" s="1" t="str">
        <f t="shared" si="79"/>
        <v>,绿色的魔术丝,魅灵魂片,紫之液,巨人赤皮</v>
      </c>
      <c r="J265" s="1">
        <f t="shared" si="80"/>
        <v>9284</v>
      </c>
      <c r="K265" s="1">
        <f t="shared" si="68"/>
        <v>11520</v>
      </c>
      <c r="L265" s="1" t="str">
        <f t="shared" si="81"/>
        <v>绿色的魔术丝</v>
      </c>
      <c r="M265" s="1">
        <f t="shared" si="69"/>
        <v>3</v>
      </c>
      <c r="N265" s="1">
        <f t="shared" si="70"/>
        <v>50073</v>
      </c>
      <c r="O265" s="1" t="str">
        <f t="shared" si="82"/>
        <v>魅灵魂片</v>
      </c>
      <c r="P265" s="1">
        <f t="shared" si="71"/>
        <v>7</v>
      </c>
      <c r="Q265" s="1">
        <f t="shared" si="72"/>
        <v>50163</v>
      </c>
      <c r="R265" s="1" t="str">
        <f t="shared" si="83"/>
        <v>紫之液</v>
      </c>
      <c r="S265" s="1">
        <f t="shared" si="73"/>
        <v>39</v>
      </c>
      <c r="T265" s="1">
        <f t="shared" si="74"/>
        <v>50095</v>
      </c>
      <c r="U265" s="1" t="str">
        <f t="shared" si="84"/>
        <v>巨人赤皮</v>
      </c>
      <c r="V265" s="1">
        <f t="shared" si="75"/>
        <v>18</v>
      </c>
      <c r="W265" s="1">
        <f t="shared" si="76"/>
        <v>50112</v>
      </c>
    </row>
    <row r="266" spans="1:23" x14ac:dyDescent="0.2">
      <c r="A266" s="141">
        <f>[4]挂饰3!$A267</f>
        <v>20265</v>
      </c>
      <c r="B266" s="141" t="str">
        <f>[4]挂饰3!$D267</f>
        <v>精致的玄铁戒指</v>
      </c>
      <c r="C266" s="141">
        <f>[4]挂饰3!$E267</f>
        <v>2</v>
      </c>
      <c r="D266" s="141" t="str">
        <f>[4]挂饰3!$F267</f>
        <v>a</v>
      </c>
      <c r="E266" s="141">
        <f t="shared" si="77"/>
        <v>3</v>
      </c>
      <c r="F266" s="141">
        <f t="shared" si="78"/>
        <v>3</v>
      </c>
      <c r="G266" s="141" t="str">
        <f>[4]挂饰3!$M267</f>
        <v>电击</v>
      </c>
      <c r="H266" s="141">
        <f>([4]挂饰3!$AO267*((E266)^2))/10</f>
        <v>24.3</v>
      </c>
      <c r="I266" s="1" t="str">
        <f t="shared" si="79"/>
        <v>,电系魔物骨头,雷兽牙,女战士的秘药,新鲜的泥巴</v>
      </c>
      <c r="J266" s="1">
        <f t="shared" si="80"/>
        <v>243</v>
      </c>
      <c r="K266" s="1">
        <f t="shared" si="68"/>
        <v>1125</v>
      </c>
      <c r="L266" s="1" t="str">
        <f t="shared" si="81"/>
        <v>电系魔物骨头</v>
      </c>
      <c r="M266" s="1">
        <f t="shared" si="69"/>
        <v>1</v>
      </c>
      <c r="N266" s="1">
        <f t="shared" si="70"/>
        <v>50083</v>
      </c>
      <c r="O266" s="1" t="str">
        <f t="shared" si="82"/>
        <v>雷兽牙</v>
      </c>
      <c r="P266" s="1">
        <f t="shared" si="71"/>
        <v>2</v>
      </c>
      <c r="Q266" s="1">
        <f t="shared" si="72"/>
        <v>50149</v>
      </c>
      <c r="R266" s="1" t="str">
        <f t="shared" si="83"/>
        <v>女战士的秘药</v>
      </c>
      <c r="S266" s="1">
        <f t="shared" si="73"/>
        <v>6</v>
      </c>
      <c r="T266" s="1">
        <f t="shared" si="74"/>
        <v>50168</v>
      </c>
      <c r="U266" s="1" t="str">
        <f t="shared" si="84"/>
        <v/>
      </c>
      <c r="V266" s="1" t="str">
        <f t="shared" si="75"/>
        <v/>
      </c>
      <c r="W266" s="1" t="str">
        <f t="shared" si="76"/>
        <v/>
      </c>
    </row>
    <row r="267" spans="1:23" x14ac:dyDescent="0.2">
      <c r="A267" s="141">
        <f>[4]挂饰3!$A268</f>
        <v>20266</v>
      </c>
      <c r="B267" s="141" t="str">
        <f>[4]挂饰3!$D268</f>
        <v>精致的智慧护腕</v>
      </c>
      <c r="C267" s="141">
        <f>[4]挂饰3!$E268</f>
        <v>4</v>
      </c>
      <c r="D267" s="141" t="str">
        <f>[4]挂饰3!$F268</f>
        <v>a</v>
      </c>
      <c r="E267" s="141">
        <f t="shared" si="77"/>
        <v>3</v>
      </c>
      <c r="F267" s="141">
        <f t="shared" si="78"/>
        <v>3</v>
      </c>
      <c r="G267" s="141" t="str">
        <f>[4]挂饰3!$M268</f>
        <v>电击</v>
      </c>
      <c r="H267" s="141">
        <f>([4]挂饰3!$AO268*((E267)^2))/10</f>
        <v>26.084482758620691</v>
      </c>
      <c r="I267" s="1" t="str">
        <f t="shared" si="79"/>
        <v>,电系魔物骨头,高级树枝,矿石,干燥的草药</v>
      </c>
      <c r="J267" s="1">
        <f t="shared" si="80"/>
        <v>261</v>
      </c>
      <c r="K267" s="1">
        <f t="shared" si="68"/>
        <v>1125</v>
      </c>
      <c r="L267" s="1" t="str">
        <f t="shared" si="81"/>
        <v>电系魔物骨头</v>
      </c>
      <c r="M267" s="1">
        <f t="shared" si="69"/>
        <v>1</v>
      </c>
      <c r="N267" s="1">
        <f t="shared" si="70"/>
        <v>50083</v>
      </c>
      <c r="O267" s="1" t="str">
        <f t="shared" si="82"/>
        <v>高级树枝</v>
      </c>
      <c r="P267" s="1">
        <f t="shared" si="71"/>
        <v>1</v>
      </c>
      <c r="Q267" s="1">
        <f t="shared" si="72"/>
        <v>50046</v>
      </c>
      <c r="R267" s="1" t="str">
        <f t="shared" si="83"/>
        <v>矿石</v>
      </c>
      <c r="S267" s="1">
        <f t="shared" si="73"/>
        <v>6</v>
      </c>
      <c r="T267" s="1">
        <f t="shared" si="74"/>
        <v>50015</v>
      </c>
      <c r="U267" s="1" t="str">
        <f t="shared" si="84"/>
        <v/>
      </c>
      <c r="V267" s="1" t="str">
        <f t="shared" si="75"/>
        <v/>
      </c>
      <c r="W267" s="1" t="str">
        <f t="shared" si="76"/>
        <v/>
      </c>
    </row>
    <row r="268" spans="1:23" x14ac:dyDescent="0.2">
      <c r="A268" s="141">
        <f>[4]挂饰3!$A269</f>
        <v>20267</v>
      </c>
      <c r="B268" s="141" t="str">
        <f>[4]挂饰3!$D269</f>
        <v>精致的精钢护腕</v>
      </c>
      <c r="C268" s="141">
        <f>[4]挂饰3!$E269</f>
        <v>6</v>
      </c>
      <c r="D268" s="141" t="str">
        <f>[4]挂饰3!$F269</f>
        <v>a</v>
      </c>
      <c r="E268" s="141">
        <f t="shared" si="77"/>
        <v>3</v>
      </c>
      <c r="F268" s="141">
        <f t="shared" si="78"/>
        <v>3</v>
      </c>
      <c r="G268" s="141" t="str">
        <f>[4]挂饰3!$M269</f>
        <v>电击</v>
      </c>
      <c r="H268" s="141">
        <f>([4]挂饰3!$AO269*((E268)^2))/10</f>
        <v>38.042307692307688</v>
      </c>
      <c r="I268" s="1" t="str">
        <f t="shared" si="79"/>
        <v>,电系魔物骨头,炎石,树枝,女战士的秘药</v>
      </c>
      <c r="J268" s="1">
        <f t="shared" si="80"/>
        <v>380</v>
      </c>
      <c r="K268" s="1">
        <f t="shared" si="68"/>
        <v>1125</v>
      </c>
      <c r="L268" s="1" t="str">
        <f t="shared" si="81"/>
        <v>电系魔物骨头</v>
      </c>
      <c r="M268" s="1">
        <f t="shared" si="69"/>
        <v>1</v>
      </c>
      <c r="N268" s="1">
        <f t="shared" si="70"/>
        <v>50083</v>
      </c>
      <c r="O268" s="1" t="str">
        <f t="shared" si="82"/>
        <v>炎石</v>
      </c>
      <c r="P268" s="1">
        <f t="shared" si="71"/>
        <v>1</v>
      </c>
      <c r="Q268" s="1">
        <f t="shared" si="72"/>
        <v>50016</v>
      </c>
      <c r="R268" s="1" t="str">
        <f t="shared" si="83"/>
        <v>树枝</v>
      </c>
      <c r="S268" s="1">
        <f t="shared" si="73"/>
        <v>9</v>
      </c>
      <c r="T268" s="1">
        <f t="shared" si="74"/>
        <v>50045</v>
      </c>
      <c r="U268" s="1" t="str">
        <f t="shared" si="84"/>
        <v/>
      </c>
      <c r="V268" s="1" t="str">
        <f t="shared" si="75"/>
        <v/>
      </c>
      <c r="W268" s="1" t="str">
        <f t="shared" si="76"/>
        <v/>
      </c>
    </row>
    <row r="269" spans="1:23" x14ac:dyDescent="0.2">
      <c r="A269" s="141">
        <f>[4]挂饰3!$A270</f>
        <v>20268</v>
      </c>
      <c r="B269" s="141" t="str">
        <f>[4]挂饰3!$D270</f>
        <v>精致的忏悔戒指</v>
      </c>
      <c r="C269" s="141">
        <f>[4]挂饰3!$E270</f>
        <v>8</v>
      </c>
      <c r="D269" s="141" t="str">
        <f>[4]挂饰3!$F270</f>
        <v>a</v>
      </c>
      <c r="E269" s="141">
        <f t="shared" si="77"/>
        <v>3</v>
      </c>
      <c r="F269" s="141">
        <f t="shared" si="78"/>
        <v>3</v>
      </c>
      <c r="G269" s="141" t="str">
        <f>[4]挂饰3!$M270</f>
        <v>电击</v>
      </c>
      <c r="H269" s="141">
        <f>([4]挂饰3!$AO270*((E269)^2))/10</f>
        <v>124.96363636363635</v>
      </c>
      <c r="I269" s="1" t="str">
        <f t="shared" si="79"/>
        <v>,电系魔物骨头,蜥蜴爪,女战士的秘药,腐败的毛皮</v>
      </c>
      <c r="J269" s="1">
        <f t="shared" si="80"/>
        <v>1250</v>
      </c>
      <c r="K269" s="1">
        <f t="shared" si="68"/>
        <v>2250</v>
      </c>
      <c r="L269" s="1" t="str">
        <f t="shared" si="81"/>
        <v>电系魔物骨头</v>
      </c>
      <c r="M269" s="1">
        <f t="shared" si="69"/>
        <v>2</v>
      </c>
      <c r="N269" s="1">
        <f t="shared" si="70"/>
        <v>50083</v>
      </c>
      <c r="O269" s="1" t="str">
        <f t="shared" si="82"/>
        <v>蜥蜴爪</v>
      </c>
      <c r="P269" s="1">
        <f t="shared" si="71"/>
        <v>7</v>
      </c>
      <c r="Q269" s="1">
        <f t="shared" si="72"/>
        <v>50137</v>
      </c>
      <c r="R269" s="1" t="str">
        <f t="shared" si="83"/>
        <v>女战士的秘药</v>
      </c>
      <c r="S269" s="1">
        <f t="shared" si="73"/>
        <v>28</v>
      </c>
      <c r="T269" s="1">
        <f t="shared" si="74"/>
        <v>50168</v>
      </c>
      <c r="U269" s="1" t="str">
        <f t="shared" si="84"/>
        <v/>
      </c>
      <c r="V269" s="1" t="str">
        <f t="shared" si="75"/>
        <v/>
      </c>
      <c r="W269" s="1" t="str">
        <f t="shared" si="76"/>
        <v/>
      </c>
    </row>
    <row r="270" spans="1:23" x14ac:dyDescent="0.2">
      <c r="A270" s="141">
        <f>[4]挂饰3!$A271</f>
        <v>20269</v>
      </c>
      <c r="B270" s="141" t="str">
        <f>[4]挂饰3!$D271</f>
        <v>闪耀的女神护腕</v>
      </c>
      <c r="C270" s="141">
        <f>[4]挂饰3!$E271</f>
        <v>10</v>
      </c>
      <c r="D270" s="141" t="str">
        <f>[4]挂饰3!$F271</f>
        <v>a</v>
      </c>
      <c r="E270" s="141">
        <f t="shared" si="77"/>
        <v>3</v>
      </c>
      <c r="F270" s="141">
        <f t="shared" si="78"/>
        <v>3</v>
      </c>
      <c r="G270" s="141" t="str">
        <f>[4]挂饰3!$M271</f>
        <v>电击</v>
      </c>
      <c r="H270" s="141">
        <f>([4]挂饰3!$AO271*((E270)^2))/10</f>
        <v>65.892253521126761</v>
      </c>
      <c r="I270" s="1" t="str">
        <f t="shared" si="79"/>
        <v>,电系魔物骨头,紫之液,矿石,干燥的草药</v>
      </c>
      <c r="J270" s="1">
        <f t="shared" si="80"/>
        <v>659</v>
      </c>
      <c r="K270" s="1">
        <f t="shared" si="68"/>
        <v>1125</v>
      </c>
      <c r="L270" s="1" t="str">
        <f t="shared" si="81"/>
        <v>电系魔物骨头</v>
      </c>
      <c r="M270" s="1">
        <f t="shared" si="69"/>
        <v>1</v>
      </c>
      <c r="N270" s="1">
        <f t="shared" si="70"/>
        <v>50083</v>
      </c>
      <c r="O270" s="1" t="str">
        <f t="shared" si="82"/>
        <v>紫之液</v>
      </c>
      <c r="P270" s="1">
        <f t="shared" si="71"/>
        <v>4</v>
      </c>
      <c r="Q270" s="1">
        <f t="shared" si="72"/>
        <v>50095</v>
      </c>
      <c r="R270" s="1" t="str">
        <f t="shared" si="83"/>
        <v>矿石</v>
      </c>
      <c r="S270" s="1">
        <f t="shared" si="73"/>
        <v>15</v>
      </c>
      <c r="T270" s="1">
        <f t="shared" si="74"/>
        <v>50015</v>
      </c>
      <c r="U270" s="1" t="str">
        <f t="shared" si="84"/>
        <v/>
      </c>
      <c r="V270" s="1" t="str">
        <f t="shared" si="75"/>
        <v/>
      </c>
      <c r="W270" s="1" t="str">
        <f t="shared" si="76"/>
        <v/>
      </c>
    </row>
    <row r="271" spans="1:23" x14ac:dyDescent="0.2">
      <c r="A271" s="141">
        <f>[4]挂饰3!$A272</f>
        <v>20270</v>
      </c>
      <c r="B271" s="141" t="str">
        <f>[4]挂饰3!$D272</f>
        <v>闪耀的精钢护腕</v>
      </c>
      <c r="C271" s="141">
        <f>[4]挂饰3!$E272</f>
        <v>12</v>
      </c>
      <c r="D271" s="141" t="str">
        <f>[4]挂饰3!$F272</f>
        <v>a</v>
      </c>
      <c r="E271" s="141">
        <f t="shared" si="77"/>
        <v>3</v>
      </c>
      <c r="F271" s="141">
        <f t="shared" si="78"/>
        <v>3</v>
      </c>
      <c r="G271" s="141" t="str">
        <f>[4]挂饰3!$M272</f>
        <v>电击</v>
      </c>
      <c r="H271" s="141">
        <f>([4]挂饰3!$AO272*((E271)^2))/10</f>
        <v>78.438288288288291</v>
      </c>
      <c r="I271" s="1" t="str">
        <f t="shared" si="79"/>
        <v>,电系魔物骨头,水结晶石,粉铜矿,新鲜的泥巴</v>
      </c>
      <c r="J271" s="1">
        <f t="shared" si="80"/>
        <v>784</v>
      </c>
      <c r="K271" s="1">
        <f t="shared" si="68"/>
        <v>1125</v>
      </c>
      <c r="L271" s="1" t="str">
        <f t="shared" si="81"/>
        <v>电系魔物骨头</v>
      </c>
      <c r="M271" s="1">
        <f t="shared" si="69"/>
        <v>1</v>
      </c>
      <c r="N271" s="1">
        <f t="shared" si="70"/>
        <v>50083</v>
      </c>
      <c r="O271" s="1" t="str">
        <f t="shared" si="82"/>
        <v>水结晶石</v>
      </c>
      <c r="P271" s="1">
        <f t="shared" si="71"/>
        <v>2</v>
      </c>
      <c r="Q271" s="1">
        <f t="shared" si="72"/>
        <v>50030</v>
      </c>
      <c r="R271" s="1" t="str">
        <f t="shared" si="83"/>
        <v>粉铜矿</v>
      </c>
      <c r="S271" s="1">
        <f t="shared" si="73"/>
        <v>18</v>
      </c>
      <c r="T271" s="1">
        <f t="shared" si="74"/>
        <v>50035</v>
      </c>
      <c r="U271" s="1" t="str">
        <f t="shared" si="84"/>
        <v/>
      </c>
      <c r="V271" s="1" t="str">
        <f t="shared" si="75"/>
        <v/>
      </c>
      <c r="W271" s="1" t="str">
        <f t="shared" si="76"/>
        <v/>
      </c>
    </row>
    <row r="272" spans="1:23" x14ac:dyDescent="0.2">
      <c r="A272" s="141">
        <f>[4]挂饰3!$A273</f>
        <v>20271</v>
      </c>
      <c r="B272" s="141" t="str">
        <f>[4]挂饰3!$D273</f>
        <v>闪耀的女神戒指</v>
      </c>
      <c r="C272" s="141">
        <f>[4]挂饰3!$E273</f>
        <v>14</v>
      </c>
      <c r="D272" s="141" t="str">
        <f>[4]挂饰3!$F273</f>
        <v>a</v>
      </c>
      <c r="E272" s="141">
        <f t="shared" si="77"/>
        <v>3</v>
      </c>
      <c r="F272" s="141">
        <f t="shared" si="78"/>
        <v>3</v>
      </c>
      <c r="G272" s="141" t="str">
        <f>[4]挂饰3!$M273</f>
        <v>电击</v>
      </c>
      <c r="H272" s="141">
        <f>([4]挂饰3!$AO273*((E272)^2))/10</f>
        <v>182.30405690200212</v>
      </c>
      <c r="I272" s="1" t="str">
        <f t="shared" si="79"/>
        <v>,电系魔物骨头,火之缌片,粉铜矿,黑铜矿</v>
      </c>
      <c r="J272" s="1">
        <f t="shared" si="80"/>
        <v>1823</v>
      </c>
      <c r="K272" s="1">
        <f t="shared" si="68"/>
        <v>2250</v>
      </c>
      <c r="L272" s="1" t="str">
        <f t="shared" si="81"/>
        <v>电系魔物骨头</v>
      </c>
      <c r="M272" s="1">
        <f t="shared" si="69"/>
        <v>2</v>
      </c>
      <c r="N272" s="1">
        <f t="shared" si="70"/>
        <v>50083</v>
      </c>
      <c r="O272" s="1" t="str">
        <f t="shared" si="82"/>
        <v>火之缌片</v>
      </c>
      <c r="P272" s="1">
        <f t="shared" si="71"/>
        <v>5</v>
      </c>
      <c r="Q272" s="1">
        <f t="shared" si="72"/>
        <v>50175</v>
      </c>
      <c r="R272" s="1" t="str">
        <f t="shared" si="83"/>
        <v>粉铜矿</v>
      </c>
      <c r="S272" s="1">
        <f t="shared" si="73"/>
        <v>41</v>
      </c>
      <c r="T272" s="1">
        <f t="shared" si="74"/>
        <v>50035</v>
      </c>
      <c r="U272" s="1" t="str">
        <f t="shared" si="84"/>
        <v/>
      </c>
      <c r="V272" s="1" t="str">
        <f t="shared" si="75"/>
        <v/>
      </c>
      <c r="W272" s="1" t="str">
        <f t="shared" si="76"/>
        <v/>
      </c>
    </row>
    <row r="273" spans="1:23" x14ac:dyDescent="0.2">
      <c r="A273" s="141">
        <f>[4]挂饰3!$A274</f>
        <v>20272</v>
      </c>
      <c r="B273" s="141" t="str">
        <f>[4]挂饰3!$D274</f>
        <v>闪耀的卡尼亚护腕</v>
      </c>
      <c r="C273" s="141">
        <f>[4]挂饰3!$E274</f>
        <v>16</v>
      </c>
      <c r="D273" s="141" t="str">
        <f>[4]挂饰3!$F274</f>
        <v>a</v>
      </c>
      <c r="E273" s="141">
        <f t="shared" si="77"/>
        <v>3</v>
      </c>
      <c r="F273" s="141">
        <f t="shared" si="78"/>
        <v>3</v>
      </c>
      <c r="G273" s="141" t="str">
        <f>[4]挂饰3!$M274</f>
        <v>电击</v>
      </c>
      <c r="H273" s="141">
        <f>([4]挂饰3!$AO274*((E273)^2))/10</f>
        <v>205.49932126696831</v>
      </c>
      <c r="I273" s="1" t="str">
        <f t="shared" si="79"/>
        <v>,电系魔物骨头,火兽爪,树枝,女战士的秘药</v>
      </c>
      <c r="J273" s="1">
        <f t="shared" si="80"/>
        <v>2055</v>
      </c>
      <c r="K273" s="1">
        <f t="shared" si="68"/>
        <v>2250</v>
      </c>
      <c r="L273" s="1" t="str">
        <f t="shared" si="81"/>
        <v>电系魔物骨头</v>
      </c>
      <c r="M273" s="1">
        <f t="shared" si="69"/>
        <v>2</v>
      </c>
      <c r="N273" s="1">
        <f t="shared" si="70"/>
        <v>50083</v>
      </c>
      <c r="O273" s="1" t="str">
        <f t="shared" si="82"/>
        <v>火兽爪</v>
      </c>
      <c r="P273" s="1">
        <f t="shared" si="71"/>
        <v>12</v>
      </c>
      <c r="Q273" s="1">
        <f t="shared" si="72"/>
        <v>50138</v>
      </c>
      <c r="R273" s="1" t="str">
        <f t="shared" si="83"/>
        <v>树枝</v>
      </c>
      <c r="S273" s="1">
        <f t="shared" si="73"/>
        <v>46</v>
      </c>
      <c r="T273" s="1">
        <f t="shared" si="74"/>
        <v>50045</v>
      </c>
      <c r="U273" s="1" t="str">
        <f t="shared" si="84"/>
        <v/>
      </c>
      <c r="V273" s="1" t="str">
        <f t="shared" si="75"/>
        <v/>
      </c>
      <c r="W273" s="1" t="str">
        <f t="shared" si="76"/>
        <v/>
      </c>
    </row>
    <row r="274" spans="1:23" x14ac:dyDescent="0.2">
      <c r="A274" s="141">
        <f>[4]挂饰3!$A275</f>
        <v>20273</v>
      </c>
      <c r="B274" s="141" t="str">
        <f>[4]挂饰3!$D275</f>
        <v>优质的智慧护腕</v>
      </c>
      <c r="C274" s="141">
        <f>[4]挂饰3!$E275</f>
        <v>1</v>
      </c>
      <c r="D274" s="141" t="str">
        <f>[4]挂饰3!$F275</f>
        <v>b</v>
      </c>
      <c r="E274" s="141">
        <f t="shared" si="77"/>
        <v>2</v>
      </c>
      <c r="F274" s="141">
        <f t="shared" si="78"/>
        <v>2</v>
      </c>
      <c r="G274" s="141" t="str">
        <f>[4]挂饰3!$M275</f>
        <v>电击</v>
      </c>
      <c r="H274" s="141">
        <f>([4]挂饰3!$AO275*((E274)^2))/10</f>
        <v>6.75</v>
      </c>
      <c r="I274" s="1" t="str">
        <f t="shared" si="79"/>
        <v>,电系魔物血液,干燥的草药</v>
      </c>
      <c r="J274" s="1">
        <f t="shared" si="80"/>
        <v>68</v>
      </c>
      <c r="K274" s="1">
        <f t="shared" si="68"/>
        <v>270</v>
      </c>
      <c r="L274" s="1" t="str">
        <f t="shared" si="81"/>
        <v>电系魔物血液</v>
      </c>
      <c r="M274" s="1">
        <f t="shared" si="69"/>
        <v>1</v>
      </c>
      <c r="N274" s="1">
        <f t="shared" si="70"/>
        <v>50100</v>
      </c>
      <c r="O274" s="1" t="str">
        <f t="shared" si="82"/>
        <v>干燥的草药</v>
      </c>
      <c r="P274" s="1">
        <f t="shared" si="71"/>
        <v>3</v>
      </c>
      <c r="Q274" s="1">
        <f t="shared" si="72"/>
        <v>50189</v>
      </c>
      <c r="R274" s="1" t="str">
        <f t="shared" si="83"/>
        <v/>
      </c>
      <c r="S274" s="1" t="str">
        <f t="shared" si="73"/>
        <v/>
      </c>
      <c r="T274" s="1" t="str">
        <f t="shared" si="74"/>
        <v/>
      </c>
      <c r="U274" s="1" t="str">
        <f t="shared" si="84"/>
        <v/>
      </c>
      <c r="V274" s="1" t="str">
        <f t="shared" si="75"/>
        <v/>
      </c>
      <c r="W274" s="1" t="str">
        <f t="shared" si="76"/>
        <v/>
      </c>
    </row>
    <row r="275" spans="1:23" x14ac:dyDescent="0.2">
      <c r="A275" s="141">
        <f>[4]挂饰3!$A276</f>
        <v>20274</v>
      </c>
      <c r="B275" s="141" t="str">
        <f>[4]挂饰3!$D276</f>
        <v>发亮的言语戒指</v>
      </c>
      <c r="C275" s="141">
        <f>[4]挂饰3!$E276</f>
        <v>3</v>
      </c>
      <c r="D275" s="141" t="str">
        <f>[4]挂饰3!$F276</f>
        <v>b</v>
      </c>
      <c r="E275" s="141">
        <f t="shared" si="77"/>
        <v>2</v>
      </c>
      <c r="F275" s="141">
        <f t="shared" si="78"/>
        <v>2</v>
      </c>
      <c r="G275" s="141" t="str">
        <f>[4]挂饰3!$M276</f>
        <v>电击</v>
      </c>
      <c r="H275" s="141">
        <f>([4]挂饰3!$AO276*((E275)^2))/10</f>
        <v>13.470967741935485</v>
      </c>
      <c r="I275" s="1" t="str">
        <f t="shared" si="79"/>
        <v>,电系魔物血液,树枝</v>
      </c>
      <c r="J275" s="1">
        <f t="shared" si="80"/>
        <v>135</v>
      </c>
      <c r="K275" s="1">
        <f t="shared" si="68"/>
        <v>270</v>
      </c>
      <c r="L275" s="1" t="str">
        <f t="shared" si="81"/>
        <v>电系魔物血液</v>
      </c>
      <c r="M275" s="1">
        <f t="shared" si="69"/>
        <v>1</v>
      </c>
      <c r="N275" s="1">
        <f t="shared" si="70"/>
        <v>50100</v>
      </c>
      <c r="O275" s="1" t="str">
        <f t="shared" si="82"/>
        <v>树枝</v>
      </c>
      <c r="P275" s="1">
        <f t="shared" si="71"/>
        <v>5</v>
      </c>
      <c r="Q275" s="1">
        <f t="shared" si="72"/>
        <v>50045</v>
      </c>
      <c r="R275" s="1" t="str">
        <f t="shared" si="83"/>
        <v/>
      </c>
      <c r="S275" s="1" t="str">
        <f t="shared" si="73"/>
        <v/>
      </c>
      <c r="T275" s="1" t="str">
        <f t="shared" si="74"/>
        <v/>
      </c>
      <c r="U275" s="1" t="str">
        <f t="shared" si="84"/>
        <v/>
      </c>
      <c r="V275" s="1" t="str">
        <f t="shared" si="75"/>
        <v/>
      </c>
      <c r="W275" s="1" t="str">
        <f t="shared" si="76"/>
        <v/>
      </c>
    </row>
    <row r="276" spans="1:23" x14ac:dyDescent="0.2">
      <c r="A276" s="141">
        <f>[4]挂饰3!$A277</f>
        <v>20275</v>
      </c>
      <c r="B276" s="141" t="str">
        <f>[4]挂饰3!$D277</f>
        <v>坚硬的忏悔项链</v>
      </c>
      <c r="C276" s="141">
        <f>[4]挂饰3!$E277</f>
        <v>5</v>
      </c>
      <c r="D276" s="141" t="str">
        <f>[4]挂饰3!$F277</f>
        <v>b</v>
      </c>
      <c r="E276" s="141">
        <f t="shared" si="77"/>
        <v>2</v>
      </c>
      <c r="F276" s="141">
        <f t="shared" si="78"/>
        <v>2</v>
      </c>
      <c r="G276" s="141" t="str">
        <f>[4]挂饰3!$M277</f>
        <v>电击</v>
      </c>
      <c r="H276" s="141">
        <f>([4]挂饰3!$AO277*((E276)^2))/10</f>
        <v>39.6</v>
      </c>
      <c r="I276" s="1" t="str">
        <f t="shared" si="79"/>
        <v>,绿魔法石,黑铜矿</v>
      </c>
      <c r="J276" s="1">
        <f t="shared" si="80"/>
        <v>396</v>
      </c>
      <c r="K276" s="1">
        <f t="shared" si="68"/>
        <v>540</v>
      </c>
      <c r="L276" s="1" t="str">
        <f t="shared" si="81"/>
        <v>绿魔法石</v>
      </c>
      <c r="M276" s="1">
        <f t="shared" si="69"/>
        <v>2</v>
      </c>
      <c r="N276" s="1">
        <f t="shared" si="70"/>
        <v>50021</v>
      </c>
      <c r="O276" s="1" t="str">
        <f t="shared" si="82"/>
        <v>黑铜矿</v>
      </c>
      <c r="P276" s="1">
        <f t="shared" si="71"/>
        <v>14</v>
      </c>
      <c r="Q276" s="1">
        <f t="shared" si="72"/>
        <v>50031</v>
      </c>
      <c r="R276" s="1" t="str">
        <f t="shared" si="83"/>
        <v/>
      </c>
      <c r="S276" s="1" t="str">
        <f t="shared" si="73"/>
        <v/>
      </c>
      <c r="T276" s="1" t="str">
        <f t="shared" si="74"/>
        <v/>
      </c>
      <c r="U276" s="1" t="str">
        <f t="shared" si="84"/>
        <v/>
      </c>
      <c r="V276" s="1" t="str">
        <f t="shared" si="75"/>
        <v/>
      </c>
      <c r="W276" s="1" t="str">
        <f t="shared" si="76"/>
        <v/>
      </c>
    </row>
    <row r="277" spans="1:23" x14ac:dyDescent="0.2">
      <c r="A277" s="141">
        <f>[4]挂饰3!$A278</f>
        <v>20276</v>
      </c>
      <c r="B277" s="141" t="str">
        <f>[4]挂饰3!$D278</f>
        <v>发亮的混乱戒指</v>
      </c>
      <c r="C277" s="141">
        <f>[4]挂饰3!$E278</f>
        <v>7</v>
      </c>
      <c r="D277" s="141" t="str">
        <f>[4]挂饰3!$F278</f>
        <v>b</v>
      </c>
      <c r="E277" s="141">
        <f t="shared" si="77"/>
        <v>2</v>
      </c>
      <c r="F277" s="141">
        <f t="shared" si="78"/>
        <v>2</v>
      </c>
      <c r="G277" s="141" t="str">
        <f>[4]挂饰3!$M278</f>
        <v>电击</v>
      </c>
      <c r="H277" s="141">
        <f>([4]挂饰3!$AO278*((E277)^2))/10</f>
        <v>26.854054054054053</v>
      </c>
      <c r="I277" s="1" t="str">
        <f t="shared" si="79"/>
        <v>,电系魔物血液,女战士的秘药</v>
      </c>
      <c r="J277" s="1">
        <f t="shared" si="80"/>
        <v>269</v>
      </c>
      <c r="K277" s="1">
        <f t="shared" si="68"/>
        <v>270</v>
      </c>
      <c r="L277" s="1" t="str">
        <f t="shared" si="81"/>
        <v>电系魔物血液</v>
      </c>
      <c r="M277" s="1">
        <f t="shared" si="69"/>
        <v>1</v>
      </c>
      <c r="N277" s="1">
        <f t="shared" si="70"/>
        <v>50100</v>
      </c>
      <c r="O277" s="1" t="str">
        <f t="shared" si="82"/>
        <v>女战士的秘药</v>
      </c>
      <c r="P277" s="1">
        <f t="shared" si="71"/>
        <v>9</v>
      </c>
      <c r="Q277" s="1">
        <f t="shared" si="72"/>
        <v>50168</v>
      </c>
      <c r="R277" s="1" t="str">
        <f t="shared" si="83"/>
        <v/>
      </c>
      <c r="S277" s="1" t="str">
        <f t="shared" si="73"/>
        <v/>
      </c>
      <c r="T277" s="1" t="str">
        <f t="shared" si="74"/>
        <v/>
      </c>
      <c r="U277" s="1" t="str">
        <f t="shared" si="84"/>
        <v/>
      </c>
      <c r="V277" s="1" t="str">
        <f t="shared" si="75"/>
        <v/>
      </c>
      <c r="W277" s="1" t="str">
        <f t="shared" si="76"/>
        <v/>
      </c>
    </row>
    <row r="278" spans="1:23" x14ac:dyDescent="0.2">
      <c r="A278" s="141">
        <f>[4]挂饰3!$A279</f>
        <v>20277</v>
      </c>
      <c r="B278" s="141" t="str">
        <f>[4]挂饰3!$D279</f>
        <v>发亮的白银护腕</v>
      </c>
      <c r="C278" s="141">
        <f>[4]挂饰3!$E279</f>
        <v>9</v>
      </c>
      <c r="D278" s="141" t="str">
        <f>[4]挂饰3!$F279</f>
        <v>b</v>
      </c>
      <c r="E278" s="141">
        <f t="shared" si="77"/>
        <v>2</v>
      </c>
      <c r="F278" s="141">
        <f t="shared" si="78"/>
        <v>2</v>
      </c>
      <c r="G278" s="141" t="str">
        <f>[4]挂饰3!$M279</f>
        <v>电击</v>
      </c>
      <c r="H278" s="141">
        <f>([4]挂饰3!$AO279*((E278)^2))/10</f>
        <v>42.6</v>
      </c>
      <c r="I278" s="1" t="str">
        <f t="shared" si="79"/>
        <v>,电系魔物血液,树枝</v>
      </c>
      <c r="J278" s="1">
        <f t="shared" si="80"/>
        <v>426</v>
      </c>
      <c r="K278" s="1">
        <f t="shared" si="68"/>
        <v>540</v>
      </c>
      <c r="L278" s="1" t="str">
        <f t="shared" si="81"/>
        <v>电系魔物血液</v>
      </c>
      <c r="M278" s="1">
        <f t="shared" si="69"/>
        <v>2</v>
      </c>
      <c r="N278" s="1">
        <f t="shared" si="70"/>
        <v>50100</v>
      </c>
      <c r="O278" s="1" t="str">
        <f t="shared" si="82"/>
        <v>树枝</v>
      </c>
      <c r="P278" s="1">
        <f t="shared" si="71"/>
        <v>15</v>
      </c>
      <c r="Q278" s="1">
        <f t="shared" si="72"/>
        <v>50045</v>
      </c>
      <c r="R278" s="1" t="str">
        <f t="shared" si="83"/>
        <v/>
      </c>
      <c r="S278" s="1" t="str">
        <f t="shared" si="73"/>
        <v/>
      </c>
      <c r="T278" s="1" t="str">
        <f t="shared" si="74"/>
        <v/>
      </c>
      <c r="U278" s="1" t="str">
        <f t="shared" si="84"/>
        <v/>
      </c>
      <c r="V278" s="1" t="str">
        <f t="shared" si="75"/>
        <v/>
      </c>
      <c r="W278" s="1" t="str">
        <f t="shared" si="76"/>
        <v/>
      </c>
    </row>
    <row r="279" spans="1:23" x14ac:dyDescent="0.2">
      <c r="A279" s="141">
        <f>[4]挂饰3!$A280</f>
        <v>20278</v>
      </c>
      <c r="B279" s="141" t="str">
        <f>[4]挂饰3!$D280</f>
        <v>优质的忏悔护腕</v>
      </c>
      <c r="C279" s="141">
        <f>[4]挂饰3!$E280</f>
        <v>11</v>
      </c>
      <c r="D279" s="141" t="str">
        <f>[4]挂饰3!$F280</f>
        <v>b</v>
      </c>
      <c r="E279" s="141">
        <f t="shared" si="77"/>
        <v>2</v>
      </c>
      <c r="F279" s="141">
        <f t="shared" si="78"/>
        <v>2</v>
      </c>
      <c r="G279" s="141" t="str">
        <f>[4]挂饰3!$M280</f>
        <v>电击</v>
      </c>
      <c r="H279" s="141">
        <f>([4]挂饰3!$AO280*((E279)^2))/10</f>
        <v>40.786046511627902</v>
      </c>
      <c r="I279" s="1" t="str">
        <f t="shared" si="79"/>
        <v>,电系魔物血液,矿石</v>
      </c>
      <c r="J279" s="1">
        <f t="shared" si="80"/>
        <v>408</v>
      </c>
      <c r="K279" s="1">
        <f t="shared" si="68"/>
        <v>540</v>
      </c>
      <c r="L279" s="1" t="str">
        <f t="shared" si="81"/>
        <v>电系魔物血液</v>
      </c>
      <c r="M279" s="1">
        <f t="shared" si="69"/>
        <v>2</v>
      </c>
      <c r="N279" s="1">
        <f t="shared" si="70"/>
        <v>50100</v>
      </c>
      <c r="O279" s="1" t="str">
        <f t="shared" si="82"/>
        <v>矿石</v>
      </c>
      <c r="P279" s="1">
        <f t="shared" si="71"/>
        <v>14</v>
      </c>
      <c r="Q279" s="1">
        <f t="shared" si="72"/>
        <v>50015</v>
      </c>
      <c r="R279" s="1" t="str">
        <f t="shared" si="83"/>
        <v/>
      </c>
      <c r="S279" s="1" t="str">
        <f t="shared" si="73"/>
        <v/>
      </c>
      <c r="T279" s="1" t="str">
        <f t="shared" si="74"/>
        <v/>
      </c>
      <c r="U279" s="1" t="str">
        <f t="shared" si="84"/>
        <v/>
      </c>
      <c r="V279" s="1" t="str">
        <f t="shared" si="75"/>
        <v/>
      </c>
      <c r="W279" s="1" t="str">
        <f t="shared" si="76"/>
        <v/>
      </c>
    </row>
    <row r="280" spans="1:23" x14ac:dyDescent="0.2">
      <c r="A280" s="141">
        <f>[4]挂饰3!$A281</f>
        <v>20279</v>
      </c>
      <c r="B280" s="141" t="str">
        <f>[4]挂饰3!$D281</f>
        <v>凌厉的女神戒指</v>
      </c>
      <c r="C280" s="141">
        <f>[4]挂饰3!$E281</f>
        <v>13</v>
      </c>
      <c r="D280" s="141" t="str">
        <f>[4]挂饰3!$F281</f>
        <v>b</v>
      </c>
      <c r="E280" s="141">
        <f t="shared" si="77"/>
        <v>2</v>
      </c>
      <c r="F280" s="141">
        <f t="shared" si="78"/>
        <v>2</v>
      </c>
      <c r="G280" s="141" t="str">
        <f>[4]挂饰3!$M281</f>
        <v>电击</v>
      </c>
      <c r="H280" s="141">
        <f>([4]挂饰3!$AO281*((E280)^2))/10</f>
        <v>46.9719298245614</v>
      </c>
      <c r="I280" s="1" t="str">
        <f t="shared" si="79"/>
        <v>,绿魔法石,树枝</v>
      </c>
      <c r="J280" s="1">
        <f t="shared" si="80"/>
        <v>470</v>
      </c>
      <c r="K280" s="1">
        <f t="shared" si="68"/>
        <v>540</v>
      </c>
      <c r="L280" s="1" t="str">
        <f t="shared" si="81"/>
        <v>绿魔法石</v>
      </c>
      <c r="M280" s="1">
        <f t="shared" si="69"/>
        <v>2</v>
      </c>
      <c r="N280" s="1">
        <f t="shared" si="70"/>
        <v>50021</v>
      </c>
      <c r="O280" s="1" t="str">
        <f t="shared" si="82"/>
        <v>树枝</v>
      </c>
      <c r="P280" s="1">
        <f t="shared" si="71"/>
        <v>16</v>
      </c>
      <c r="Q280" s="1">
        <f t="shared" si="72"/>
        <v>50045</v>
      </c>
      <c r="R280" s="1" t="str">
        <f t="shared" si="83"/>
        <v/>
      </c>
      <c r="S280" s="1" t="str">
        <f t="shared" si="73"/>
        <v/>
      </c>
      <c r="T280" s="1" t="str">
        <f t="shared" si="74"/>
        <v/>
      </c>
      <c r="U280" s="1" t="str">
        <f t="shared" si="84"/>
        <v/>
      </c>
      <c r="V280" s="1" t="str">
        <f t="shared" si="75"/>
        <v/>
      </c>
      <c r="W280" s="1" t="str">
        <f t="shared" si="76"/>
        <v/>
      </c>
    </row>
    <row r="281" spans="1:23" x14ac:dyDescent="0.2">
      <c r="A281" s="141">
        <f>[4]挂饰3!$A282</f>
        <v>20280</v>
      </c>
      <c r="B281" s="141" t="str">
        <f>[4]挂饰3!$D282</f>
        <v>凌厉的空灵项链</v>
      </c>
      <c r="C281" s="141">
        <f>[4]挂饰3!$E282</f>
        <v>15</v>
      </c>
      <c r="D281" s="141" t="str">
        <f>[4]挂饰3!$F282</f>
        <v>b</v>
      </c>
      <c r="E281" s="141">
        <f t="shared" si="77"/>
        <v>2</v>
      </c>
      <c r="F281" s="141">
        <f t="shared" si="78"/>
        <v>2</v>
      </c>
      <c r="G281" s="141" t="str">
        <f>[4]挂饰3!$M282</f>
        <v>电击</v>
      </c>
      <c r="H281" s="141">
        <f>([4]挂饰3!$AO282*((E281)^2))/10</f>
        <v>54.085714285714289</v>
      </c>
      <c r="I281" s="1" t="str">
        <f t="shared" si="79"/>
        <v>,电系魔物血液,树枝</v>
      </c>
      <c r="J281" s="1">
        <f t="shared" si="80"/>
        <v>541</v>
      </c>
      <c r="K281" s="1">
        <f t="shared" si="68"/>
        <v>810</v>
      </c>
      <c r="L281" s="1" t="str">
        <f t="shared" si="81"/>
        <v>电系魔物血液</v>
      </c>
      <c r="M281" s="1">
        <f t="shared" si="69"/>
        <v>3</v>
      </c>
      <c r="N281" s="1">
        <f t="shared" si="70"/>
        <v>50100</v>
      </c>
      <c r="O281" s="1" t="str">
        <f t="shared" si="82"/>
        <v>树枝</v>
      </c>
      <c r="P281" s="1">
        <f t="shared" si="71"/>
        <v>19</v>
      </c>
      <c r="Q281" s="1">
        <f t="shared" si="72"/>
        <v>50045</v>
      </c>
      <c r="R281" s="1" t="str">
        <f t="shared" si="83"/>
        <v/>
      </c>
      <c r="S281" s="1" t="str">
        <f t="shared" si="73"/>
        <v/>
      </c>
      <c r="T281" s="1" t="str">
        <f t="shared" si="74"/>
        <v/>
      </c>
      <c r="U281" s="1" t="str">
        <f t="shared" si="84"/>
        <v/>
      </c>
      <c r="V281" s="1" t="str">
        <f t="shared" si="75"/>
        <v/>
      </c>
      <c r="W281" s="1" t="str">
        <f t="shared" si="76"/>
        <v/>
      </c>
    </row>
    <row r="282" spans="1:23" x14ac:dyDescent="0.2">
      <c r="A282" s="141">
        <f>[4]挂饰3!$A283</f>
        <v>20281</v>
      </c>
      <c r="B282" s="141" t="str">
        <f>[4]挂饰3!$D283</f>
        <v>一般的空灵护腕</v>
      </c>
      <c r="C282" s="141">
        <f>[4]挂饰3!$E283</f>
        <v>1</v>
      </c>
      <c r="D282" s="141" t="str">
        <f>[4]挂饰3!$F283</f>
        <v>c</v>
      </c>
      <c r="E282" s="141">
        <f t="shared" si="77"/>
        <v>1</v>
      </c>
      <c r="F282" s="141">
        <f t="shared" si="78"/>
        <v>1</v>
      </c>
      <c r="G282" s="141" t="str">
        <f>[4]挂饰3!$M283</f>
        <v/>
      </c>
      <c r="H282" s="141">
        <f>([4]挂饰3!$AO283*((E282)^2))/10</f>
        <v>2.25</v>
      </c>
      <c r="I282" s="1" t="str">
        <f t="shared" si="79"/>
        <v>,粉铜矿</v>
      </c>
      <c r="J282" s="1">
        <f t="shared" si="80"/>
        <v>23</v>
      </c>
      <c r="K282" s="1">
        <f t="shared" si="68"/>
        <v>30</v>
      </c>
      <c r="L282" s="1" t="str">
        <f t="shared" si="81"/>
        <v>粉铜矿</v>
      </c>
      <c r="M282" s="1">
        <f t="shared" si="69"/>
        <v>2</v>
      </c>
      <c r="N282" s="1">
        <f t="shared" si="70"/>
        <v>50035</v>
      </c>
      <c r="O282" s="1" t="str">
        <f t="shared" si="82"/>
        <v/>
      </c>
      <c r="P282" s="1" t="str">
        <f t="shared" si="71"/>
        <v/>
      </c>
      <c r="Q282" s="1" t="str">
        <f t="shared" si="72"/>
        <v/>
      </c>
      <c r="R282" s="1" t="str">
        <f t="shared" si="83"/>
        <v/>
      </c>
      <c r="S282" s="1" t="str">
        <f t="shared" si="73"/>
        <v/>
      </c>
      <c r="T282" s="1" t="str">
        <f t="shared" si="74"/>
        <v/>
      </c>
      <c r="U282" s="1" t="str">
        <f t="shared" si="84"/>
        <v/>
      </c>
      <c r="V282" s="1" t="str">
        <f t="shared" si="75"/>
        <v/>
      </c>
      <c r="W282" s="1" t="str">
        <f t="shared" si="76"/>
        <v/>
      </c>
    </row>
    <row r="283" spans="1:23" x14ac:dyDescent="0.2">
      <c r="A283" s="141">
        <f>[4]挂饰3!$A284</f>
        <v>20282</v>
      </c>
      <c r="B283" s="141" t="str">
        <f>[4]挂饰3!$D284</f>
        <v>破旧的颓废戒指</v>
      </c>
      <c r="C283" s="141">
        <f>[4]挂饰3!$E284</f>
        <v>3</v>
      </c>
      <c r="D283" s="141" t="str">
        <f>[4]挂饰3!$F284</f>
        <v>c</v>
      </c>
      <c r="E283" s="141">
        <f t="shared" si="77"/>
        <v>1</v>
      </c>
      <c r="F283" s="141">
        <f t="shared" si="78"/>
        <v>1</v>
      </c>
      <c r="G283" s="141" t="str">
        <f>[4]挂饰3!$M284</f>
        <v/>
      </c>
      <c r="H283" s="141">
        <f>([4]挂饰3!$AO284*((E283)^2))/10</f>
        <v>4.5</v>
      </c>
      <c r="I283" s="1" t="str">
        <f t="shared" si="79"/>
        <v>,腐败的毛皮</v>
      </c>
      <c r="J283" s="1">
        <f t="shared" si="80"/>
        <v>45</v>
      </c>
      <c r="K283" s="1">
        <f t="shared" si="68"/>
        <v>45</v>
      </c>
      <c r="L283" s="1" t="str">
        <f t="shared" si="81"/>
        <v>腐败的毛皮</v>
      </c>
      <c r="M283" s="1">
        <f t="shared" si="69"/>
        <v>3</v>
      </c>
      <c r="N283" s="1">
        <f t="shared" si="70"/>
        <v>50119</v>
      </c>
      <c r="O283" s="1" t="str">
        <f t="shared" si="82"/>
        <v/>
      </c>
      <c r="P283" s="1" t="str">
        <f t="shared" si="71"/>
        <v/>
      </c>
      <c r="Q283" s="1" t="str">
        <f t="shared" si="72"/>
        <v/>
      </c>
      <c r="R283" s="1" t="str">
        <f t="shared" si="83"/>
        <v/>
      </c>
      <c r="S283" s="1" t="str">
        <f t="shared" si="73"/>
        <v/>
      </c>
      <c r="T283" s="1" t="str">
        <f t="shared" si="74"/>
        <v/>
      </c>
      <c r="U283" s="1" t="str">
        <f t="shared" si="84"/>
        <v/>
      </c>
      <c r="V283" s="1" t="str">
        <f t="shared" si="75"/>
        <v/>
      </c>
      <c r="W283" s="1" t="str">
        <f t="shared" si="76"/>
        <v/>
      </c>
    </row>
    <row r="284" spans="1:23" x14ac:dyDescent="0.2">
      <c r="A284" s="141">
        <f>[4]挂饰3!$A285</f>
        <v>20283</v>
      </c>
      <c r="B284" s="141" t="str">
        <f>[4]挂饰3!$D285</f>
        <v>一般的青铜护腕</v>
      </c>
      <c r="C284" s="141">
        <f>[4]挂饰3!$E285</f>
        <v>5</v>
      </c>
      <c r="D284" s="141" t="str">
        <f>[4]挂饰3!$F285</f>
        <v>c</v>
      </c>
      <c r="E284" s="141">
        <f t="shared" si="77"/>
        <v>1</v>
      </c>
      <c r="F284" s="141">
        <f t="shared" si="78"/>
        <v>1</v>
      </c>
      <c r="G284" s="141" t="str">
        <f>[4]挂饰3!$M285</f>
        <v/>
      </c>
      <c r="H284" s="141">
        <f>([4]挂饰3!$AO285*((E284)^2))/10</f>
        <v>13.5</v>
      </c>
      <c r="I284" s="1" t="str">
        <f t="shared" si="79"/>
        <v>,矿石</v>
      </c>
      <c r="J284" s="1">
        <f t="shared" si="80"/>
        <v>135</v>
      </c>
      <c r="K284" s="1">
        <f t="shared" si="68"/>
        <v>135</v>
      </c>
      <c r="L284" s="1" t="str">
        <f t="shared" si="81"/>
        <v>矿石</v>
      </c>
      <c r="M284" s="1">
        <f t="shared" si="69"/>
        <v>9</v>
      </c>
      <c r="N284" s="1">
        <f t="shared" si="70"/>
        <v>50015</v>
      </c>
      <c r="O284" s="1" t="str">
        <f t="shared" si="82"/>
        <v/>
      </c>
      <c r="P284" s="1" t="str">
        <f t="shared" si="71"/>
        <v/>
      </c>
      <c r="Q284" s="1" t="str">
        <f t="shared" si="72"/>
        <v/>
      </c>
      <c r="R284" s="1" t="str">
        <f t="shared" si="83"/>
        <v/>
      </c>
      <c r="S284" s="1" t="str">
        <f t="shared" si="73"/>
        <v/>
      </c>
      <c r="T284" s="1" t="str">
        <f t="shared" si="74"/>
        <v/>
      </c>
      <c r="U284" s="1" t="str">
        <f t="shared" si="84"/>
        <v/>
      </c>
      <c r="V284" s="1" t="str">
        <f t="shared" si="75"/>
        <v/>
      </c>
      <c r="W284" s="1" t="str">
        <f t="shared" si="76"/>
        <v/>
      </c>
    </row>
    <row r="285" spans="1:23" x14ac:dyDescent="0.2">
      <c r="A285" s="141">
        <f>[4]挂饰3!$A286</f>
        <v>20284</v>
      </c>
      <c r="B285" s="141" t="str">
        <f>[4]挂饰3!$D286</f>
        <v>破旧的青铜护腕</v>
      </c>
      <c r="C285" s="141">
        <f>[4]挂饰3!$E286</f>
        <v>7</v>
      </c>
      <c r="D285" s="141" t="str">
        <f>[4]挂饰3!$F286</f>
        <v>c</v>
      </c>
      <c r="E285" s="141">
        <f t="shared" si="77"/>
        <v>1</v>
      </c>
      <c r="F285" s="141">
        <f t="shared" si="78"/>
        <v>1</v>
      </c>
      <c r="G285" s="141" t="str">
        <f>[4]挂饰3!$M286</f>
        <v/>
      </c>
      <c r="H285" s="141">
        <f>([4]挂饰3!$AO286*((E285)^2))/10</f>
        <v>9</v>
      </c>
      <c r="I285" s="1" t="str">
        <f t="shared" si="79"/>
        <v>,黑铜矿</v>
      </c>
      <c r="J285" s="1">
        <f t="shared" si="80"/>
        <v>90</v>
      </c>
      <c r="K285" s="1">
        <f t="shared" si="68"/>
        <v>90</v>
      </c>
      <c r="L285" s="1" t="str">
        <f t="shared" si="81"/>
        <v>黑铜矿</v>
      </c>
      <c r="M285" s="1">
        <f t="shared" si="69"/>
        <v>6</v>
      </c>
      <c r="N285" s="1">
        <f t="shared" si="70"/>
        <v>50031</v>
      </c>
      <c r="O285" s="1" t="str">
        <f t="shared" si="82"/>
        <v/>
      </c>
      <c r="P285" s="1" t="str">
        <f t="shared" si="71"/>
        <v/>
      </c>
      <c r="Q285" s="1" t="str">
        <f t="shared" si="72"/>
        <v/>
      </c>
      <c r="R285" s="1" t="str">
        <f t="shared" si="83"/>
        <v/>
      </c>
      <c r="S285" s="1" t="str">
        <f t="shared" si="73"/>
        <v/>
      </c>
      <c r="T285" s="1" t="str">
        <f t="shared" si="74"/>
        <v/>
      </c>
      <c r="U285" s="1" t="str">
        <f t="shared" si="84"/>
        <v/>
      </c>
      <c r="V285" s="1" t="str">
        <f t="shared" si="75"/>
        <v/>
      </c>
      <c r="W285" s="1" t="str">
        <f t="shared" si="76"/>
        <v/>
      </c>
    </row>
    <row r="286" spans="1:23" x14ac:dyDescent="0.2">
      <c r="A286" s="141">
        <f>[4]挂饰3!$A287</f>
        <v>20285</v>
      </c>
      <c r="B286" s="141" t="str">
        <f>[4]挂饰3!$D287</f>
        <v>普通的精灵护腕</v>
      </c>
      <c r="C286" s="141">
        <f>[4]挂饰3!$E287</f>
        <v>9</v>
      </c>
      <c r="D286" s="141" t="str">
        <f>[4]挂饰3!$F287</f>
        <v>c</v>
      </c>
      <c r="E286" s="141">
        <f t="shared" si="77"/>
        <v>1</v>
      </c>
      <c r="F286" s="141">
        <f t="shared" si="78"/>
        <v>1</v>
      </c>
      <c r="G286" s="141" t="str">
        <f>[4]挂饰3!$M287</f>
        <v/>
      </c>
      <c r="H286" s="141">
        <f>([4]挂饰3!$AO287*((E286)^2))/10</f>
        <v>27.15</v>
      </c>
      <c r="I286" s="1" t="str">
        <f t="shared" si="79"/>
        <v>,干燥的草药</v>
      </c>
      <c r="J286" s="1">
        <f t="shared" si="80"/>
        <v>272</v>
      </c>
      <c r="K286" s="1">
        <f t="shared" si="68"/>
        <v>285</v>
      </c>
      <c r="L286" s="1" t="str">
        <f t="shared" si="81"/>
        <v>干燥的草药</v>
      </c>
      <c r="M286" s="1">
        <f t="shared" si="69"/>
        <v>19</v>
      </c>
      <c r="N286" s="1">
        <f t="shared" si="70"/>
        <v>50189</v>
      </c>
      <c r="O286" s="1" t="str">
        <f t="shared" si="82"/>
        <v/>
      </c>
      <c r="P286" s="1" t="str">
        <f t="shared" si="71"/>
        <v/>
      </c>
      <c r="Q286" s="1" t="str">
        <f t="shared" si="72"/>
        <v/>
      </c>
      <c r="R286" s="1" t="str">
        <f t="shared" si="83"/>
        <v/>
      </c>
      <c r="S286" s="1" t="str">
        <f t="shared" si="73"/>
        <v/>
      </c>
      <c r="T286" s="1" t="str">
        <f t="shared" si="74"/>
        <v/>
      </c>
      <c r="U286" s="1" t="str">
        <f t="shared" si="84"/>
        <v/>
      </c>
      <c r="V286" s="1" t="str">
        <f t="shared" si="75"/>
        <v/>
      </c>
      <c r="W286" s="1" t="str">
        <f t="shared" si="76"/>
        <v/>
      </c>
    </row>
    <row r="287" spans="1:23" x14ac:dyDescent="0.2">
      <c r="A287" s="141">
        <f>[4]挂饰3!$A288</f>
        <v>20286</v>
      </c>
      <c r="B287" s="141" t="str">
        <f>[4]挂饰3!$D288</f>
        <v>初级的晨曦戒指</v>
      </c>
      <c r="C287" s="141">
        <f>[4]挂饰3!$E288</f>
        <v>11</v>
      </c>
      <c r="D287" s="141" t="str">
        <f>[4]挂饰3!$F288</f>
        <v>c</v>
      </c>
      <c r="E287" s="141">
        <f t="shared" si="77"/>
        <v>1</v>
      </c>
      <c r="F287" s="141">
        <f t="shared" si="78"/>
        <v>1</v>
      </c>
      <c r="G287" s="141" t="str">
        <f>[4]挂饰3!$M288</f>
        <v/>
      </c>
      <c r="H287" s="141">
        <f>([4]挂饰3!$AO288*((E287)^2))/10</f>
        <v>13.5</v>
      </c>
      <c r="I287" s="1" t="str">
        <f t="shared" si="79"/>
        <v>,黑铜矿</v>
      </c>
      <c r="J287" s="1">
        <f t="shared" si="80"/>
        <v>135</v>
      </c>
      <c r="K287" s="1">
        <f t="shared" si="68"/>
        <v>135</v>
      </c>
      <c r="L287" s="1" t="str">
        <f t="shared" si="81"/>
        <v>黑铜矿</v>
      </c>
      <c r="M287" s="1">
        <f t="shared" si="69"/>
        <v>9</v>
      </c>
      <c r="N287" s="1">
        <f t="shared" si="70"/>
        <v>50031</v>
      </c>
      <c r="O287" s="1" t="str">
        <f t="shared" si="82"/>
        <v/>
      </c>
      <c r="P287" s="1" t="str">
        <f t="shared" si="71"/>
        <v/>
      </c>
      <c r="Q287" s="1" t="str">
        <f t="shared" si="72"/>
        <v/>
      </c>
      <c r="R287" s="1" t="str">
        <f t="shared" si="83"/>
        <v/>
      </c>
      <c r="S287" s="1" t="str">
        <f t="shared" si="73"/>
        <v/>
      </c>
      <c r="T287" s="1" t="str">
        <f t="shared" si="74"/>
        <v/>
      </c>
      <c r="U287" s="1" t="str">
        <f t="shared" si="84"/>
        <v/>
      </c>
      <c r="V287" s="1" t="str">
        <f t="shared" si="75"/>
        <v/>
      </c>
      <c r="W287" s="1" t="str">
        <f t="shared" si="76"/>
        <v/>
      </c>
    </row>
    <row r="288" spans="1:23" x14ac:dyDescent="0.2">
      <c r="A288" s="141">
        <f>[4]挂饰3!$A289</f>
        <v>20287</v>
      </c>
      <c r="B288" s="141" t="str">
        <f>[4]挂饰3!$D289</f>
        <v>破旧的精灵护腕</v>
      </c>
      <c r="C288" s="141">
        <f>[4]挂饰3!$E289</f>
        <v>13</v>
      </c>
      <c r="D288" s="141" t="str">
        <f>[4]挂饰3!$F289</f>
        <v>c</v>
      </c>
      <c r="E288" s="141">
        <f t="shared" si="77"/>
        <v>1</v>
      </c>
      <c r="F288" s="141">
        <f t="shared" si="78"/>
        <v>1</v>
      </c>
      <c r="G288" s="141" t="str">
        <f>[4]挂饰3!$M289</f>
        <v/>
      </c>
      <c r="H288" s="141">
        <f>([4]挂饰3!$AO289*((E288)^2))/10</f>
        <v>15.75</v>
      </c>
      <c r="I288" s="1" t="str">
        <f t="shared" si="79"/>
        <v>,干燥的草药</v>
      </c>
      <c r="J288" s="1">
        <f t="shared" si="80"/>
        <v>158</v>
      </c>
      <c r="K288" s="1">
        <f t="shared" si="68"/>
        <v>165</v>
      </c>
      <c r="L288" s="1" t="str">
        <f t="shared" si="81"/>
        <v>干燥的草药</v>
      </c>
      <c r="M288" s="1">
        <f t="shared" si="69"/>
        <v>11</v>
      </c>
      <c r="N288" s="1">
        <f t="shared" si="70"/>
        <v>50189</v>
      </c>
      <c r="O288" s="1" t="str">
        <f t="shared" si="82"/>
        <v/>
      </c>
      <c r="P288" s="1" t="str">
        <f t="shared" si="71"/>
        <v/>
      </c>
      <c r="Q288" s="1" t="str">
        <f t="shared" si="72"/>
        <v/>
      </c>
      <c r="R288" s="1" t="str">
        <f t="shared" si="83"/>
        <v/>
      </c>
      <c r="S288" s="1" t="str">
        <f t="shared" si="73"/>
        <v/>
      </c>
      <c r="T288" s="1" t="str">
        <f t="shared" si="74"/>
        <v/>
      </c>
      <c r="U288" s="1" t="str">
        <f t="shared" si="84"/>
        <v/>
      </c>
      <c r="V288" s="1" t="str">
        <f t="shared" si="75"/>
        <v/>
      </c>
      <c r="W288" s="1" t="str">
        <f t="shared" si="76"/>
        <v/>
      </c>
    </row>
    <row r="289" spans="1:23" x14ac:dyDescent="0.2">
      <c r="A289" s="141">
        <f>[4]挂饰3!$A290</f>
        <v>20288</v>
      </c>
      <c r="B289" s="141" t="str">
        <f>[4]挂饰3!$D290</f>
        <v>破旧的言语护腕</v>
      </c>
      <c r="C289" s="141">
        <f>[4]挂饰3!$E290</f>
        <v>15</v>
      </c>
      <c r="D289" s="141" t="str">
        <f>[4]挂饰3!$F290</f>
        <v>c</v>
      </c>
      <c r="E289" s="141">
        <f t="shared" si="77"/>
        <v>1</v>
      </c>
      <c r="F289" s="141">
        <f t="shared" si="78"/>
        <v>1</v>
      </c>
      <c r="G289" s="141" t="str">
        <f>[4]挂饰3!$M290</f>
        <v/>
      </c>
      <c r="H289" s="141">
        <f>([4]挂饰3!$AO290*((E289)^2))/10</f>
        <v>18</v>
      </c>
      <c r="I289" s="1" t="str">
        <f t="shared" si="79"/>
        <v>,新鲜的泥巴</v>
      </c>
      <c r="J289" s="1">
        <f t="shared" si="80"/>
        <v>180</v>
      </c>
      <c r="K289" s="1">
        <f t="shared" si="68"/>
        <v>180</v>
      </c>
      <c r="L289" s="1" t="str">
        <f t="shared" si="81"/>
        <v>新鲜的泥巴</v>
      </c>
      <c r="M289" s="1">
        <f t="shared" si="69"/>
        <v>12</v>
      </c>
      <c r="N289" s="1">
        <f t="shared" si="70"/>
        <v>50013</v>
      </c>
      <c r="O289" s="1" t="str">
        <f t="shared" si="82"/>
        <v/>
      </c>
      <c r="P289" s="1" t="str">
        <f t="shared" si="71"/>
        <v/>
      </c>
      <c r="Q289" s="1" t="str">
        <f t="shared" si="72"/>
        <v/>
      </c>
      <c r="R289" s="1" t="str">
        <f t="shared" si="83"/>
        <v/>
      </c>
      <c r="S289" s="1" t="str">
        <f t="shared" si="73"/>
        <v/>
      </c>
      <c r="T289" s="1" t="str">
        <f t="shared" si="74"/>
        <v/>
      </c>
      <c r="U289" s="1" t="str">
        <f t="shared" si="84"/>
        <v/>
      </c>
      <c r="V289" s="1" t="str">
        <f t="shared" si="75"/>
        <v/>
      </c>
      <c r="W289" s="1" t="str">
        <f t="shared" si="76"/>
        <v/>
      </c>
    </row>
    <row r="290" spans="1:23" x14ac:dyDescent="0.2">
      <c r="A290" s="141">
        <f>[4]挂饰3!$A291</f>
        <v>20289</v>
      </c>
      <c r="B290" s="141" t="str">
        <f>[4]挂饰3!$D291</f>
        <v>神奇的精钢护腕</v>
      </c>
      <c r="C290" s="141">
        <f>[4]挂饰3!$E291</f>
        <v>2</v>
      </c>
      <c r="D290" s="141" t="str">
        <f>[4]挂饰3!$F291</f>
        <v>s</v>
      </c>
      <c r="E290" s="141">
        <f t="shared" si="77"/>
        <v>4</v>
      </c>
      <c r="F290" s="141">
        <f t="shared" si="78"/>
        <v>4</v>
      </c>
      <c r="G290" s="141" t="str">
        <f>[4]挂饰3!$M291</f>
        <v>冷却</v>
      </c>
      <c r="H290" s="141">
        <f>([4]挂饰3!$AO291*((E290)^2))/10</f>
        <v>40.89108910891089</v>
      </c>
      <c r="I290" s="1" t="str">
        <f t="shared" si="79"/>
        <v>,青色的魔术丝,精灵女王羽翼,南瓜,睡魔羽翼</v>
      </c>
      <c r="J290" s="1">
        <f t="shared" si="80"/>
        <v>409</v>
      </c>
      <c r="K290" s="1">
        <f t="shared" si="68"/>
        <v>3840</v>
      </c>
      <c r="L290" s="1" t="str">
        <f t="shared" si="81"/>
        <v>青色的魔术丝</v>
      </c>
      <c r="M290" s="1">
        <f t="shared" si="69"/>
        <v>1</v>
      </c>
      <c r="N290" s="1">
        <f t="shared" si="70"/>
        <v>50072</v>
      </c>
      <c r="O290" s="1" t="str">
        <f t="shared" si="82"/>
        <v>精灵女王羽翼</v>
      </c>
      <c r="P290" s="1">
        <f t="shared" si="71"/>
        <v>1</v>
      </c>
      <c r="Q290" s="1">
        <f t="shared" si="72"/>
        <v>50127</v>
      </c>
      <c r="R290" s="1" t="str">
        <f t="shared" si="83"/>
        <v>南瓜</v>
      </c>
      <c r="S290" s="1">
        <f t="shared" si="73"/>
        <v>2</v>
      </c>
      <c r="T290" s="1">
        <f t="shared" si="74"/>
        <v>50070</v>
      </c>
      <c r="U290" s="1" t="str">
        <f t="shared" si="84"/>
        <v>睡魔羽翼</v>
      </c>
      <c r="V290" s="1">
        <f t="shared" si="75"/>
        <v>1</v>
      </c>
      <c r="W290" s="1">
        <f t="shared" si="76"/>
        <v>50126</v>
      </c>
    </row>
    <row r="291" spans="1:23" x14ac:dyDescent="0.2">
      <c r="A291" s="141">
        <f>[4]挂饰3!$A292</f>
        <v>20290</v>
      </c>
      <c r="B291" s="141" t="str">
        <f>[4]挂饰3!$D292</f>
        <v>传说的塞尔塔戒指</v>
      </c>
      <c r="C291" s="141">
        <f>[4]挂饰3!$E292</f>
        <v>4</v>
      </c>
      <c r="D291" s="141" t="str">
        <f>[4]挂饰3!$F292</f>
        <v>s</v>
      </c>
      <c r="E291" s="141">
        <f t="shared" si="77"/>
        <v>4</v>
      </c>
      <c r="F291" s="141">
        <f t="shared" si="78"/>
        <v>4</v>
      </c>
      <c r="G291" s="141" t="str">
        <f>[4]挂饰3!$M292</f>
        <v>冷却</v>
      </c>
      <c r="H291" s="141">
        <f>([4]挂饰3!$AO292*((E291)^2))/10</f>
        <v>225.82439024390243</v>
      </c>
      <c r="I291" s="1" t="str">
        <f t="shared" si="79"/>
        <v>,青色的魔术丝,紫色的水晶,狐炎兽毛皮,火兽爪</v>
      </c>
      <c r="J291" s="1">
        <f t="shared" si="80"/>
        <v>2258</v>
      </c>
      <c r="K291" s="1">
        <f t="shared" si="68"/>
        <v>3840</v>
      </c>
      <c r="L291" s="1" t="str">
        <f t="shared" si="81"/>
        <v>青色的魔术丝</v>
      </c>
      <c r="M291" s="1">
        <f t="shared" si="69"/>
        <v>1</v>
      </c>
      <c r="N291" s="1">
        <f t="shared" si="70"/>
        <v>50072</v>
      </c>
      <c r="O291" s="1" t="str">
        <f t="shared" si="82"/>
        <v>紫色的水晶</v>
      </c>
      <c r="P291" s="1">
        <f t="shared" si="71"/>
        <v>2</v>
      </c>
      <c r="Q291" s="1">
        <f t="shared" si="72"/>
        <v>50180</v>
      </c>
      <c r="R291" s="1" t="str">
        <f t="shared" si="83"/>
        <v>狐炎兽毛皮</v>
      </c>
      <c r="S291" s="1">
        <f t="shared" si="73"/>
        <v>5</v>
      </c>
      <c r="T291" s="1">
        <f t="shared" si="74"/>
        <v>50115</v>
      </c>
      <c r="U291" s="1" t="str">
        <f t="shared" si="84"/>
        <v>火兽爪</v>
      </c>
      <c r="V291" s="1">
        <f t="shared" si="75"/>
        <v>10</v>
      </c>
      <c r="W291" s="1">
        <f t="shared" si="76"/>
        <v>50138</v>
      </c>
    </row>
    <row r="292" spans="1:23" x14ac:dyDescent="0.2">
      <c r="A292" s="141">
        <f>[4]挂饰3!$A293</f>
        <v>20291</v>
      </c>
      <c r="B292" s="141" t="str">
        <f>[4]挂饰3!$D293</f>
        <v>传说的塞尔塔戒指</v>
      </c>
      <c r="C292" s="141">
        <f>[4]挂饰3!$E293</f>
        <v>6</v>
      </c>
      <c r="D292" s="141" t="str">
        <f>[4]挂饰3!$F293</f>
        <v>s</v>
      </c>
      <c r="E292" s="141">
        <f t="shared" si="77"/>
        <v>4</v>
      </c>
      <c r="F292" s="141">
        <f t="shared" si="78"/>
        <v>4</v>
      </c>
      <c r="G292" s="141" t="str">
        <f>[4]挂饰3!$M293</f>
        <v>冷却</v>
      </c>
      <c r="H292" s="141">
        <f>([4]挂饰3!$AO293*((E292)^2))/10</f>
        <v>126.73909465020577</v>
      </c>
      <c r="I292" s="1" t="str">
        <f t="shared" si="79"/>
        <v>,青色的魔术丝,精灵女王羽翼,青之液,鬼牙</v>
      </c>
      <c r="J292" s="1">
        <f t="shared" si="80"/>
        <v>1267</v>
      </c>
      <c r="K292" s="1">
        <f t="shared" si="68"/>
        <v>3840</v>
      </c>
      <c r="L292" s="1" t="str">
        <f t="shared" si="81"/>
        <v>青色的魔术丝</v>
      </c>
      <c r="M292" s="1">
        <f t="shared" si="69"/>
        <v>1</v>
      </c>
      <c r="N292" s="1">
        <f t="shared" si="70"/>
        <v>50072</v>
      </c>
      <c r="O292" s="1" t="str">
        <f t="shared" si="82"/>
        <v>精灵女王羽翼</v>
      </c>
      <c r="P292" s="1">
        <f t="shared" si="71"/>
        <v>1</v>
      </c>
      <c r="Q292" s="1">
        <f t="shared" si="72"/>
        <v>50127</v>
      </c>
      <c r="R292" s="1" t="str">
        <f t="shared" si="83"/>
        <v>青之液</v>
      </c>
      <c r="S292" s="1">
        <f t="shared" si="73"/>
        <v>6</v>
      </c>
      <c r="T292" s="1">
        <f t="shared" si="74"/>
        <v>50092</v>
      </c>
      <c r="U292" s="1" t="str">
        <f t="shared" si="84"/>
        <v>鬼牙</v>
      </c>
      <c r="V292" s="1">
        <f t="shared" si="75"/>
        <v>6</v>
      </c>
      <c r="W292" s="1">
        <f t="shared" si="76"/>
        <v>50146</v>
      </c>
    </row>
    <row r="293" spans="1:23" x14ac:dyDescent="0.2">
      <c r="A293" s="141">
        <f>[4]挂饰3!$A294</f>
        <v>20292</v>
      </c>
      <c r="B293" s="141" t="str">
        <f>[4]挂饰3!$D294</f>
        <v>璀璨的虚幻护腕</v>
      </c>
      <c r="C293" s="141">
        <f>[4]挂饰3!$E294</f>
        <v>8</v>
      </c>
      <c r="D293" s="141" t="str">
        <f>[4]挂饰3!$F294</f>
        <v>s</v>
      </c>
      <c r="E293" s="141">
        <f t="shared" si="77"/>
        <v>4</v>
      </c>
      <c r="F293" s="141">
        <f t="shared" si="78"/>
        <v>4</v>
      </c>
      <c r="G293" s="141" t="str">
        <f>[4]挂饰3!$M294</f>
        <v>冷却</v>
      </c>
      <c r="H293" s="141">
        <f>([4]挂饰3!$AO294*((E293)^2))/10</f>
        <v>456.10631229235878</v>
      </c>
      <c r="I293" s="1" t="str">
        <f t="shared" si="79"/>
        <v>,青色的魔术丝,黄色粉铜矿,酸之液,水结晶石</v>
      </c>
      <c r="J293" s="1">
        <f t="shared" si="80"/>
        <v>4561</v>
      </c>
      <c r="K293" s="1">
        <f t="shared" si="68"/>
        <v>7680</v>
      </c>
      <c r="L293" s="1" t="str">
        <f t="shared" si="81"/>
        <v>青色的魔术丝</v>
      </c>
      <c r="M293" s="1">
        <f t="shared" si="69"/>
        <v>2</v>
      </c>
      <c r="N293" s="1">
        <f t="shared" si="70"/>
        <v>50072</v>
      </c>
      <c r="O293" s="1" t="str">
        <f t="shared" si="82"/>
        <v>黄色粉铜矿</v>
      </c>
      <c r="P293" s="1">
        <f t="shared" si="71"/>
        <v>4</v>
      </c>
      <c r="Q293" s="1">
        <f t="shared" si="72"/>
        <v>50040</v>
      </c>
      <c r="R293" s="1" t="str">
        <f t="shared" si="83"/>
        <v>酸之液</v>
      </c>
      <c r="S293" s="1">
        <f t="shared" si="73"/>
        <v>20</v>
      </c>
      <c r="T293" s="1">
        <f t="shared" si="74"/>
        <v>50096</v>
      </c>
      <c r="U293" s="1" t="str">
        <f t="shared" si="84"/>
        <v>水结晶石</v>
      </c>
      <c r="V293" s="1">
        <f t="shared" si="75"/>
        <v>9</v>
      </c>
      <c r="W293" s="1">
        <f t="shared" si="76"/>
        <v>50030</v>
      </c>
    </row>
    <row r="294" spans="1:23" x14ac:dyDescent="0.2">
      <c r="A294" s="141">
        <f>[4]挂饰3!$A295</f>
        <v>20293</v>
      </c>
      <c r="B294" s="141" t="str">
        <f>[4]挂饰3!$D295</f>
        <v>神秘的女神戒指</v>
      </c>
      <c r="C294" s="141">
        <f>[4]挂饰3!$E295</f>
        <v>10</v>
      </c>
      <c r="D294" s="141" t="str">
        <f>[4]挂饰3!$F295</f>
        <v>s</v>
      </c>
      <c r="E294" s="141">
        <f t="shared" si="77"/>
        <v>4</v>
      </c>
      <c r="F294" s="141">
        <f t="shared" si="78"/>
        <v>4</v>
      </c>
      <c r="G294" s="141" t="str">
        <f>[4]挂饰3!$M295</f>
        <v>冷却</v>
      </c>
      <c r="H294" s="141">
        <f>([4]挂饰3!$AO295*((E294)^2))/10</f>
        <v>251.16226415094337</v>
      </c>
      <c r="I294" s="1" t="str">
        <f t="shared" si="79"/>
        <v>,青色的魔术丝,黄色的水晶,兽骨,研磨土块</v>
      </c>
      <c r="J294" s="1">
        <f t="shared" si="80"/>
        <v>2512</v>
      </c>
      <c r="K294" s="1">
        <f t="shared" si="68"/>
        <v>3840</v>
      </c>
      <c r="L294" s="1" t="str">
        <f t="shared" si="81"/>
        <v>青色的魔术丝</v>
      </c>
      <c r="M294" s="1">
        <f t="shared" si="69"/>
        <v>1</v>
      </c>
      <c r="N294" s="1">
        <f t="shared" si="70"/>
        <v>50072</v>
      </c>
      <c r="O294" s="1" t="str">
        <f t="shared" si="82"/>
        <v>黄色的水晶</v>
      </c>
      <c r="P294" s="1">
        <f t="shared" si="71"/>
        <v>2</v>
      </c>
      <c r="Q294" s="1">
        <f t="shared" si="72"/>
        <v>50179</v>
      </c>
      <c r="R294" s="1" t="str">
        <f t="shared" si="83"/>
        <v>兽骨</v>
      </c>
      <c r="S294" s="1">
        <f t="shared" si="73"/>
        <v>11</v>
      </c>
      <c r="T294" s="1">
        <f t="shared" si="74"/>
        <v>50078</v>
      </c>
      <c r="U294" s="1" t="str">
        <f t="shared" si="84"/>
        <v>研磨土块</v>
      </c>
      <c r="V294" s="1">
        <f t="shared" si="75"/>
        <v>5</v>
      </c>
      <c r="W294" s="1">
        <f t="shared" si="76"/>
        <v>50014</v>
      </c>
    </row>
    <row r="295" spans="1:23" x14ac:dyDescent="0.2">
      <c r="A295" s="141">
        <f>[4]挂饰3!$A296</f>
        <v>20294</v>
      </c>
      <c r="B295" s="141" t="str">
        <f>[4]挂饰3!$D296</f>
        <v>神奇的卡尼亚项链</v>
      </c>
      <c r="C295" s="141">
        <f>[4]挂饰3!$E296</f>
        <v>12</v>
      </c>
      <c r="D295" s="141" t="str">
        <f>[4]挂饰3!$F296</f>
        <v>s</v>
      </c>
      <c r="E295" s="141">
        <f t="shared" si="77"/>
        <v>4</v>
      </c>
      <c r="F295" s="141">
        <f t="shared" si="78"/>
        <v>4</v>
      </c>
      <c r="G295" s="141" t="str">
        <f>[4]挂饰3!$M296</f>
        <v>冷却</v>
      </c>
      <c r="H295" s="141">
        <f>([4]挂饰3!$AO296*((E295)^2))/10</f>
        <v>800.16830272531206</v>
      </c>
      <c r="I295" s="1" t="str">
        <f t="shared" si="79"/>
        <v>,青色的魔术丝,灵魂片,火兽牙,龙之皮革</v>
      </c>
      <c r="J295" s="1">
        <f t="shared" si="80"/>
        <v>8002</v>
      </c>
      <c r="K295" s="1">
        <f t="shared" si="68"/>
        <v>11520</v>
      </c>
      <c r="L295" s="1" t="str">
        <f t="shared" si="81"/>
        <v>青色的魔术丝</v>
      </c>
      <c r="M295" s="1">
        <f t="shared" si="69"/>
        <v>3</v>
      </c>
      <c r="N295" s="1">
        <f t="shared" si="70"/>
        <v>50072</v>
      </c>
      <c r="O295" s="1" t="str">
        <f t="shared" si="82"/>
        <v>灵魂片</v>
      </c>
      <c r="P295" s="1">
        <f t="shared" si="71"/>
        <v>9</v>
      </c>
      <c r="Q295" s="1">
        <f t="shared" si="72"/>
        <v>50162</v>
      </c>
      <c r="R295" s="1" t="str">
        <f t="shared" si="83"/>
        <v>火兽牙</v>
      </c>
      <c r="S295" s="1">
        <f t="shared" si="73"/>
        <v>34</v>
      </c>
      <c r="T295" s="1">
        <f t="shared" si="74"/>
        <v>50148</v>
      </c>
      <c r="U295" s="1" t="str">
        <f t="shared" si="84"/>
        <v>龙之皮革</v>
      </c>
      <c r="V295" s="1">
        <f t="shared" si="75"/>
        <v>15</v>
      </c>
      <c r="W295" s="1">
        <f t="shared" si="76"/>
        <v>50116</v>
      </c>
    </row>
    <row r="296" spans="1:23" x14ac:dyDescent="0.2">
      <c r="A296" s="141">
        <f>[4]挂饰3!$A297</f>
        <v>20295</v>
      </c>
      <c r="B296" s="141" t="str">
        <f>[4]挂饰3!$D297</f>
        <v>璀璨的卡尼亚护腕</v>
      </c>
      <c r="C296" s="141">
        <f>[4]挂饰3!$E297</f>
        <v>14</v>
      </c>
      <c r="D296" s="141" t="str">
        <f>[4]挂饰3!$F297</f>
        <v>s</v>
      </c>
      <c r="E296" s="141">
        <f t="shared" si="77"/>
        <v>4</v>
      </c>
      <c r="F296" s="141">
        <f t="shared" si="78"/>
        <v>4</v>
      </c>
      <c r="G296" s="141" t="str">
        <f>[4]挂饰3!$M297</f>
        <v>冷却</v>
      </c>
      <c r="H296" s="141">
        <f>([4]挂饰3!$AO297*((E296)^2))/10</f>
        <v>932.6077805165578</v>
      </c>
      <c r="I296" s="1" t="str">
        <f t="shared" si="79"/>
        <v>,青色的魔术丝,黑色粉铜矿,雷兽牙,石像鬼羽翼</v>
      </c>
      <c r="J296" s="1">
        <f t="shared" si="80"/>
        <v>9326</v>
      </c>
      <c r="K296" s="1">
        <f t="shared" si="68"/>
        <v>11520</v>
      </c>
      <c r="L296" s="1" t="str">
        <f t="shared" si="81"/>
        <v>青色的魔术丝</v>
      </c>
      <c r="M296" s="1">
        <f t="shared" si="69"/>
        <v>3</v>
      </c>
      <c r="N296" s="1">
        <f t="shared" si="70"/>
        <v>50072</v>
      </c>
      <c r="O296" s="1" t="str">
        <f t="shared" si="82"/>
        <v>黑色粉铜矿</v>
      </c>
      <c r="P296" s="1">
        <f t="shared" si="71"/>
        <v>7</v>
      </c>
      <c r="Q296" s="1">
        <f t="shared" si="72"/>
        <v>50038</v>
      </c>
      <c r="R296" s="1" t="str">
        <f t="shared" si="83"/>
        <v>雷兽牙</v>
      </c>
      <c r="S296" s="1">
        <f t="shared" si="73"/>
        <v>39</v>
      </c>
      <c r="T296" s="1">
        <f t="shared" si="74"/>
        <v>50149</v>
      </c>
      <c r="U296" s="1" t="str">
        <f t="shared" si="84"/>
        <v>石像鬼羽翼</v>
      </c>
      <c r="V296" s="1">
        <f t="shared" si="75"/>
        <v>18</v>
      </c>
      <c r="W296" s="1">
        <f t="shared" si="76"/>
        <v>50128</v>
      </c>
    </row>
    <row r="297" spans="1:23" x14ac:dyDescent="0.2">
      <c r="A297" s="141">
        <f>[4]挂饰3!$A298</f>
        <v>20296</v>
      </c>
      <c r="B297" s="141" t="str">
        <f>[4]挂饰3!$D298</f>
        <v>传说的精灵戒指</v>
      </c>
      <c r="C297" s="141">
        <f>[4]挂饰3!$E298</f>
        <v>16</v>
      </c>
      <c r="D297" s="141" t="str">
        <f>[4]挂饰3!$F298</f>
        <v>s</v>
      </c>
      <c r="E297" s="141">
        <f t="shared" si="77"/>
        <v>4</v>
      </c>
      <c r="F297" s="141">
        <f t="shared" si="78"/>
        <v>4</v>
      </c>
      <c r="G297" s="141" t="str">
        <f>[4]挂饰3!$M298</f>
        <v>冷却</v>
      </c>
      <c r="H297" s="141">
        <f>([4]挂饰3!$AO298*((E297)^2))/10</f>
        <v>1005.7550771906936</v>
      </c>
      <c r="I297" s="1" t="str">
        <f t="shared" si="79"/>
        <v>,青色的魔术丝,精灵女王羽翼,龙爪,风之缌片</v>
      </c>
      <c r="J297" s="1">
        <f t="shared" si="80"/>
        <v>10058</v>
      </c>
      <c r="K297" s="1">
        <f t="shared" si="68"/>
        <v>11520</v>
      </c>
      <c r="L297" s="1" t="str">
        <f t="shared" si="81"/>
        <v>青色的魔术丝</v>
      </c>
      <c r="M297" s="1">
        <f t="shared" si="69"/>
        <v>3</v>
      </c>
      <c r="N297" s="1">
        <f t="shared" si="70"/>
        <v>50072</v>
      </c>
      <c r="O297" s="1" t="str">
        <f t="shared" si="82"/>
        <v>精灵女王羽翼</v>
      </c>
      <c r="P297" s="1">
        <f t="shared" si="71"/>
        <v>7</v>
      </c>
      <c r="Q297" s="1">
        <f t="shared" si="72"/>
        <v>50127</v>
      </c>
      <c r="R297" s="1" t="str">
        <f t="shared" si="83"/>
        <v>龙爪</v>
      </c>
      <c r="S297" s="1">
        <f t="shared" si="73"/>
        <v>19</v>
      </c>
      <c r="T297" s="1">
        <f t="shared" si="74"/>
        <v>50144</v>
      </c>
      <c r="U297" s="1" t="str">
        <f t="shared" si="84"/>
        <v>风之缌片</v>
      </c>
      <c r="V297" s="1">
        <f t="shared" si="75"/>
        <v>19</v>
      </c>
      <c r="W297" s="1">
        <f t="shared" si="76"/>
        <v>50176</v>
      </c>
    </row>
    <row r="298" spans="1:23" x14ac:dyDescent="0.2">
      <c r="A298" s="141">
        <f>[4]挂饰3!$A299</f>
        <v>20297</v>
      </c>
      <c r="B298" s="141" t="str">
        <f>[4]挂饰3!$D299</f>
        <v>精致的女神项链</v>
      </c>
      <c r="C298" s="141">
        <f>[4]挂饰3!$E299</f>
        <v>2</v>
      </c>
      <c r="D298" s="141" t="str">
        <f>[4]挂饰3!$F299</f>
        <v>a</v>
      </c>
      <c r="E298" s="141">
        <f t="shared" si="77"/>
        <v>3</v>
      </c>
      <c r="F298" s="141">
        <f t="shared" si="78"/>
        <v>3</v>
      </c>
      <c r="G298" s="141" t="str">
        <f>[4]挂饰3!$M299</f>
        <v>冷却</v>
      </c>
      <c r="H298" s="141">
        <f>([4]挂饰3!$AO299*((E298)^2))/10</f>
        <v>47.25</v>
      </c>
      <c r="I298" s="1" t="str">
        <f t="shared" si="79"/>
        <v>,水系魔物骨头,龙爪,矿石,粉铜矿</v>
      </c>
      <c r="J298" s="1">
        <f t="shared" si="80"/>
        <v>473</v>
      </c>
      <c r="K298" s="1">
        <f t="shared" si="68"/>
        <v>1125</v>
      </c>
      <c r="L298" s="1" t="str">
        <f t="shared" si="81"/>
        <v>水系魔物骨头</v>
      </c>
      <c r="M298" s="1">
        <f t="shared" si="69"/>
        <v>1</v>
      </c>
      <c r="N298" s="1">
        <f t="shared" si="70"/>
        <v>50081</v>
      </c>
      <c r="O298" s="1" t="str">
        <f t="shared" si="82"/>
        <v>龙爪</v>
      </c>
      <c r="P298" s="1">
        <f t="shared" si="71"/>
        <v>2</v>
      </c>
      <c r="Q298" s="1">
        <f t="shared" si="72"/>
        <v>50144</v>
      </c>
      <c r="R298" s="1" t="str">
        <f t="shared" si="83"/>
        <v>矿石</v>
      </c>
      <c r="S298" s="1">
        <f t="shared" si="73"/>
        <v>11</v>
      </c>
      <c r="T298" s="1">
        <f t="shared" si="74"/>
        <v>50015</v>
      </c>
      <c r="U298" s="1" t="str">
        <f t="shared" si="84"/>
        <v/>
      </c>
      <c r="V298" s="1" t="str">
        <f t="shared" si="75"/>
        <v/>
      </c>
      <c r="W298" s="1" t="str">
        <f t="shared" si="76"/>
        <v/>
      </c>
    </row>
    <row r="299" spans="1:23" x14ac:dyDescent="0.2">
      <c r="A299" s="141">
        <f>[4]挂饰3!$A300</f>
        <v>20298</v>
      </c>
      <c r="B299" s="141" t="str">
        <f>[4]挂饰3!$D300</f>
        <v>精致的水晶项链</v>
      </c>
      <c r="C299" s="141">
        <f>[4]挂饰3!$E300</f>
        <v>4</v>
      </c>
      <c r="D299" s="141" t="str">
        <f>[4]挂饰3!$F300</f>
        <v>a</v>
      </c>
      <c r="E299" s="141">
        <f t="shared" si="77"/>
        <v>3</v>
      </c>
      <c r="F299" s="141">
        <f t="shared" si="78"/>
        <v>3</v>
      </c>
      <c r="G299" s="141" t="str">
        <f>[4]挂饰3!$M300</f>
        <v>冷却</v>
      </c>
      <c r="H299" s="141">
        <f>([4]挂饰3!$AO300*((E299)^2))/10</f>
        <v>35.226219512195122</v>
      </c>
      <c r="I299" s="1" t="str">
        <f t="shared" si="79"/>
        <v>,水系魔物骨头,火之缌片,干燥的草药,腐败爪</v>
      </c>
      <c r="J299" s="1">
        <f t="shared" si="80"/>
        <v>352</v>
      </c>
      <c r="K299" s="1">
        <f t="shared" si="68"/>
        <v>1125</v>
      </c>
      <c r="L299" s="1" t="str">
        <f t="shared" si="81"/>
        <v>水系魔物骨头</v>
      </c>
      <c r="M299" s="1">
        <f t="shared" si="69"/>
        <v>1</v>
      </c>
      <c r="N299" s="1">
        <f t="shared" si="70"/>
        <v>50081</v>
      </c>
      <c r="O299" s="1" t="str">
        <f t="shared" si="82"/>
        <v>火之缌片</v>
      </c>
      <c r="P299" s="1">
        <f t="shared" si="71"/>
        <v>1</v>
      </c>
      <c r="Q299" s="1">
        <f t="shared" si="72"/>
        <v>50175</v>
      </c>
      <c r="R299" s="1" t="str">
        <f t="shared" si="83"/>
        <v>干燥的草药</v>
      </c>
      <c r="S299" s="1">
        <f t="shared" si="73"/>
        <v>8</v>
      </c>
      <c r="T299" s="1">
        <f t="shared" si="74"/>
        <v>50189</v>
      </c>
      <c r="U299" s="1" t="str">
        <f t="shared" si="84"/>
        <v/>
      </c>
      <c r="V299" s="1" t="str">
        <f t="shared" si="75"/>
        <v/>
      </c>
      <c r="W299" s="1" t="str">
        <f t="shared" si="76"/>
        <v/>
      </c>
    </row>
    <row r="300" spans="1:23" x14ac:dyDescent="0.2">
      <c r="A300" s="141">
        <f>[4]挂饰3!$A301</f>
        <v>20299</v>
      </c>
      <c r="B300" s="141" t="str">
        <f>[4]挂饰3!$D301</f>
        <v>闪耀的虚幻项链</v>
      </c>
      <c r="C300" s="141">
        <f>[4]挂饰3!$E301</f>
        <v>6</v>
      </c>
      <c r="D300" s="141" t="str">
        <f>[4]挂饰3!$F301</f>
        <v>a</v>
      </c>
      <c r="E300" s="141">
        <f t="shared" si="77"/>
        <v>3</v>
      </c>
      <c r="F300" s="141">
        <f t="shared" si="78"/>
        <v>3</v>
      </c>
      <c r="G300" s="141" t="str">
        <f>[4]挂饰3!$M301</f>
        <v>冷却</v>
      </c>
      <c r="H300" s="141">
        <f>([4]挂饰3!$AO301*((E300)^2))/10</f>
        <v>144.1016129032258</v>
      </c>
      <c r="I300" s="1" t="str">
        <f t="shared" si="79"/>
        <v>,水系魔物骨头,龙牙,腐败爪,干燥的草药</v>
      </c>
      <c r="J300" s="1">
        <f t="shared" si="80"/>
        <v>1441</v>
      </c>
      <c r="K300" s="1">
        <f t="shared" si="68"/>
        <v>2250</v>
      </c>
      <c r="L300" s="1" t="str">
        <f t="shared" si="81"/>
        <v>水系魔物骨头</v>
      </c>
      <c r="M300" s="1">
        <f t="shared" si="69"/>
        <v>2</v>
      </c>
      <c r="N300" s="1">
        <f t="shared" si="70"/>
        <v>50081</v>
      </c>
      <c r="O300" s="1" t="str">
        <f t="shared" si="82"/>
        <v>龙牙</v>
      </c>
      <c r="P300" s="1">
        <f t="shared" si="71"/>
        <v>4</v>
      </c>
      <c r="Q300" s="1">
        <f t="shared" si="72"/>
        <v>50156</v>
      </c>
      <c r="R300" s="1" t="str">
        <f t="shared" si="83"/>
        <v>腐败爪</v>
      </c>
      <c r="S300" s="1">
        <f t="shared" si="73"/>
        <v>33</v>
      </c>
      <c r="T300" s="1">
        <f t="shared" si="74"/>
        <v>50145</v>
      </c>
      <c r="U300" s="1" t="str">
        <f t="shared" si="84"/>
        <v/>
      </c>
      <c r="V300" s="1" t="str">
        <f t="shared" si="75"/>
        <v/>
      </c>
      <c r="W300" s="1" t="str">
        <f t="shared" si="76"/>
        <v/>
      </c>
    </row>
    <row r="301" spans="1:23" x14ac:dyDescent="0.2">
      <c r="A301" s="141">
        <f>[4]挂饰3!$A302</f>
        <v>20300</v>
      </c>
      <c r="B301" s="141" t="str">
        <f>[4]挂饰3!$D302</f>
        <v>拉风的颓废护腕</v>
      </c>
      <c r="C301" s="141">
        <f>[4]挂饰3!$E302</f>
        <v>8</v>
      </c>
      <c r="D301" s="141" t="str">
        <f>[4]挂饰3!$F302</f>
        <v>a</v>
      </c>
      <c r="E301" s="141">
        <f t="shared" si="77"/>
        <v>3</v>
      </c>
      <c r="F301" s="141">
        <f t="shared" si="78"/>
        <v>3</v>
      </c>
      <c r="G301" s="141" t="str">
        <f>[4]挂饰3!$M302</f>
        <v>冷却</v>
      </c>
      <c r="H301" s="141">
        <f>([4]挂饰3!$AO302*((E301)^2))/10</f>
        <v>70.739573459715629</v>
      </c>
      <c r="I301" s="1" t="str">
        <f t="shared" si="79"/>
        <v>,水系魔物骨头,石像鬼羽翼,腐败的毛皮,树枝</v>
      </c>
      <c r="J301" s="1">
        <f t="shared" si="80"/>
        <v>707</v>
      </c>
      <c r="K301" s="1">
        <f t="shared" si="68"/>
        <v>1125</v>
      </c>
      <c r="L301" s="1" t="str">
        <f t="shared" si="81"/>
        <v>水系魔物骨头</v>
      </c>
      <c r="M301" s="1">
        <f t="shared" si="69"/>
        <v>1</v>
      </c>
      <c r="N301" s="1">
        <f t="shared" si="70"/>
        <v>50081</v>
      </c>
      <c r="O301" s="1" t="str">
        <f t="shared" si="82"/>
        <v>石像鬼羽翼</v>
      </c>
      <c r="P301" s="1">
        <f t="shared" si="71"/>
        <v>2</v>
      </c>
      <c r="Q301" s="1">
        <f t="shared" si="72"/>
        <v>50128</v>
      </c>
      <c r="R301" s="1" t="str">
        <f t="shared" si="83"/>
        <v>腐败的毛皮</v>
      </c>
      <c r="S301" s="1">
        <f t="shared" si="73"/>
        <v>16</v>
      </c>
      <c r="T301" s="1">
        <f t="shared" si="74"/>
        <v>50119</v>
      </c>
      <c r="U301" s="1" t="str">
        <f t="shared" si="84"/>
        <v/>
      </c>
      <c r="V301" s="1" t="str">
        <f t="shared" si="75"/>
        <v/>
      </c>
      <c r="W301" s="1" t="str">
        <f t="shared" si="76"/>
        <v/>
      </c>
    </row>
    <row r="302" spans="1:23" x14ac:dyDescent="0.2">
      <c r="A302" s="141">
        <f>[4]挂饰3!$A303</f>
        <v>20301</v>
      </c>
      <c r="B302" s="141" t="str">
        <f>[4]挂饰3!$D303</f>
        <v>精致的忏悔项链</v>
      </c>
      <c r="C302" s="141">
        <f>[4]挂饰3!$E303</f>
        <v>10</v>
      </c>
      <c r="D302" s="141" t="str">
        <f>[4]挂饰3!$F303</f>
        <v>a</v>
      </c>
      <c r="E302" s="141">
        <f t="shared" si="77"/>
        <v>3</v>
      </c>
      <c r="F302" s="141">
        <f t="shared" si="78"/>
        <v>3</v>
      </c>
      <c r="G302" s="141" t="str">
        <f>[4]挂饰3!$M303</f>
        <v>冷却</v>
      </c>
      <c r="H302" s="141">
        <f>([4]挂饰3!$AO303*((E302)^2))/10</f>
        <v>89.731690140845075</v>
      </c>
      <c r="I302" s="1" t="str">
        <f t="shared" si="79"/>
        <v>,水系魔物骨头,鬼牙,干燥的草药,新鲜的泥巴</v>
      </c>
      <c r="J302" s="1">
        <f t="shared" si="80"/>
        <v>897</v>
      </c>
      <c r="K302" s="1">
        <f t="shared" si="68"/>
        <v>1125</v>
      </c>
      <c r="L302" s="1" t="str">
        <f t="shared" si="81"/>
        <v>水系魔物骨头</v>
      </c>
      <c r="M302" s="1">
        <f t="shared" si="69"/>
        <v>1</v>
      </c>
      <c r="N302" s="1">
        <f t="shared" si="70"/>
        <v>50081</v>
      </c>
      <c r="O302" s="1" t="str">
        <f t="shared" si="82"/>
        <v>鬼牙</v>
      </c>
      <c r="P302" s="1">
        <f t="shared" si="71"/>
        <v>5</v>
      </c>
      <c r="Q302" s="1">
        <f t="shared" si="72"/>
        <v>50146</v>
      </c>
      <c r="R302" s="1" t="str">
        <f t="shared" si="83"/>
        <v>干燥的草药</v>
      </c>
      <c r="S302" s="1">
        <f t="shared" si="73"/>
        <v>20</v>
      </c>
      <c r="T302" s="1">
        <f t="shared" si="74"/>
        <v>50189</v>
      </c>
      <c r="U302" s="1" t="str">
        <f t="shared" si="84"/>
        <v/>
      </c>
      <c r="V302" s="1" t="str">
        <f t="shared" si="75"/>
        <v/>
      </c>
      <c r="W302" s="1" t="str">
        <f t="shared" si="76"/>
        <v/>
      </c>
    </row>
    <row r="303" spans="1:23" x14ac:dyDescent="0.2">
      <c r="A303" s="141">
        <f>[4]挂饰3!$A304</f>
        <v>20302</v>
      </c>
      <c r="B303" s="141" t="str">
        <f>[4]挂饰3!$D304</f>
        <v>精致的空灵戒指</v>
      </c>
      <c r="C303" s="141">
        <f>[4]挂饰3!$E304</f>
        <v>12</v>
      </c>
      <c r="D303" s="141" t="str">
        <f>[4]挂饰3!$F304</f>
        <v>a</v>
      </c>
      <c r="E303" s="141">
        <f t="shared" si="77"/>
        <v>3</v>
      </c>
      <c r="F303" s="141">
        <f t="shared" si="78"/>
        <v>3</v>
      </c>
      <c r="G303" s="141" t="str">
        <f>[4]挂饰3!$M304</f>
        <v>冷却</v>
      </c>
      <c r="H303" s="141">
        <f>([4]挂饰3!$AO304*((E303)^2))/10</f>
        <v>288.31666666666666</v>
      </c>
      <c r="I303" s="1" t="str">
        <f t="shared" si="79"/>
        <v>,水系魔物骨头,蜥蜴爪,新鲜的泥巴,腐败的毛皮</v>
      </c>
      <c r="J303" s="1">
        <f t="shared" si="80"/>
        <v>2883</v>
      </c>
      <c r="K303" s="1">
        <f t="shared" si="68"/>
        <v>3375</v>
      </c>
      <c r="L303" s="1" t="str">
        <f t="shared" si="81"/>
        <v>水系魔物骨头</v>
      </c>
      <c r="M303" s="1">
        <f t="shared" si="69"/>
        <v>3</v>
      </c>
      <c r="N303" s="1">
        <f t="shared" si="70"/>
        <v>50081</v>
      </c>
      <c r="O303" s="1" t="str">
        <f t="shared" si="82"/>
        <v>蜥蜴爪</v>
      </c>
      <c r="P303" s="1">
        <f t="shared" si="71"/>
        <v>17</v>
      </c>
      <c r="Q303" s="1">
        <f t="shared" si="72"/>
        <v>50137</v>
      </c>
      <c r="R303" s="1" t="str">
        <f t="shared" si="83"/>
        <v>新鲜的泥巴</v>
      </c>
      <c r="S303" s="1">
        <f t="shared" si="73"/>
        <v>65</v>
      </c>
      <c r="T303" s="1">
        <f t="shared" si="74"/>
        <v>50013</v>
      </c>
      <c r="U303" s="1" t="str">
        <f t="shared" si="84"/>
        <v/>
      </c>
      <c r="V303" s="1" t="str">
        <f t="shared" si="75"/>
        <v/>
      </c>
      <c r="W303" s="1" t="str">
        <f t="shared" si="76"/>
        <v/>
      </c>
    </row>
    <row r="304" spans="1:23" x14ac:dyDescent="0.2">
      <c r="A304" s="141">
        <f>[4]挂饰3!$A305</f>
        <v>20303</v>
      </c>
      <c r="B304" s="141" t="str">
        <f>[4]挂饰3!$D305</f>
        <v>犀利的水晶戒指</v>
      </c>
      <c r="C304" s="141">
        <f>[4]挂饰3!$E305</f>
        <v>14</v>
      </c>
      <c r="D304" s="141" t="str">
        <f>[4]挂饰3!$F305</f>
        <v>a</v>
      </c>
      <c r="E304" s="141">
        <f t="shared" si="77"/>
        <v>3</v>
      </c>
      <c r="F304" s="141">
        <f t="shared" si="78"/>
        <v>3</v>
      </c>
      <c r="G304" s="141" t="str">
        <f>[4]挂饰3!$M305</f>
        <v>冷却</v>
      </c>
      <c r="H304" s="141">
        <f>([4]挂饰3!$AO305*((E304)^2))/10</f>
        <v>337.10666491043202</v>
      </c>
      <c r="I304" s="1" t="str">
        <f t="shared" si="79"/>
        <v>,水系魔物骨头,蛇龟爪,腐败的毛皮,粉铜矿</v>
      </c>
      <c r="J304" s="1">
        <f t="shared" si="80"/>
        <v>3371</v>
      </c>
      <c r="K304" s="1">
        <f t="shared" si="68"/>
        <v>3375</v>
      </c>
      <c r="L304" s="1" t="str">
        <f t="shared" si="81"/>
        <v>水系魔物骨头</v>
      </c>
      <c r="M304" s="1">
        <f t="shared" si="69"/>
        <v>3</v>
      </c>
      <c r="N304" s="1">
        <f t="shared" si="70"/>
        <v>50081</v>
      </c>
      <c r="O304" s="1" t="str">
        <f t="shared" si="82"/>
        <v>蛇龟爪</v>
      </c>
      <c r="P304" s="1">
        <f t="shared" si="71"/>
        <v>9</v>
      </c>
      <c r="Q304" s="1">
        <f t="shared" si="72"/>
        <v>50143</v>
      </c>
      <c r="R304" s="1" t="str">
        <f t="shared" si="83"/>
        <v>腐败的毛皮</v>
      </c>
      <c r="S304" s="1">
        <f t="shared" si="73"/>
        <v>75</v>
      </c>
      <c r="T304" s="1">
        <f t="shared" si="74"/>
        <v>50119</v>
      </c>
      <c r="U304" s="1" t="str">
        <f t="shared" si="84"/>
        <v/>
      </c>
      <c r="V304" s="1" t="str">
        <f t="shared" si="75"/>
        <v/>
      </c>
      <c r="W304" s="1" t="str">
        <f t="shared" si="76"/>
        <v/>
      </c>
    </row>
    <row r="305" spans="1:23" x14ac:dyDescent="0.2">
      <c r="A305" s="141">
        <f>[4]挂饰3!$A306</f>
        <v>20304</v>
      </c>
      <c r="B305" s="141" t="str">
        <f>[4]挂饰3!$D306</f>
        <v>精致的晨曦护腕</v>
      </c>
      <c r="C305" s="141">
        <f>[4]挂饰3!$E306</f>
        <v>16</v>
      </c>
      <c r="D305" s="141" t="str">
        <f>[4]挂饰3!$F306</f>
        <v>a</v>
      </c>
      <c r="E305" s="141">
        <f t="shared" si="77"/>
        <v>3</v>
      </c>
      <c r="F305" s="141">
        <f t="shared" si="78"/>
        <v>3</v>
      </c>
      <c r="G305" s="141" t="str">
        <f>[4]挂饰3!$M306</f>
        <v>冷却</v>
      </c>
      <c r="H305" s="141">
        <f>([4]挂饰3!$AO306*((E305)^2))/10</f>
        <v>209.06125427656994</v>
      </c>
      <c r="I305" s="1" t="str">
        <f t="shared" si="79"/>
        <v>,水系魔物骨头,黄之液,新鲜的泥巴,粉铜矿</v>
      </c>
      <c r="J305" s="1">
        <f t="shared" si="80"/>
        <v>2091</v>
      </c>
      <c r="K305" s="1">
        <f t="shared" si="68"/>
        <v>2250</v>
      </c>
      <c r="L305" s="1" t="str">
        <f t="shared" si="81"/>
        <v>水系魔物骨头</v>
      </c>
      <c r="M305" s="1">
        <f t="shared" si="69"/>
        <v>2</v>
      </c>
      <c r="N305" s="1">
        <f t="shared" si="70"/>
        <v>50081</v>
      </c>
      <c r="O305" s="1" t="str">
        <f t="shared" si="82"/>
        <v>黄之液</v>
      </c>
      <c r="P305" s="1">
        <f t="shared" si="71"/>
        <v>12</v>
      </c>
      <c r="Q305" s="1">
        <f t="shared" si="72"/>
        <v>50093</v>
      </c>
      <c r="R305" s="1" t="str">
        <f t="shared" si="83"/>
        <v>新鲜的泥巴</v>
      </c>
      <c r="S305" s="1">
        <f t="shared" si="73"/>
        <v>47</v>
      </c>
      <c r="T305" s="1">
        <f t="shared" si="74"/>
        <v>50013</v>
      </c>
      <c r="U305" s="1" t="str">
        <f t="shared" si="84"/>
        <v/>
      </c>
      <c r="V305" s="1" t="str">
        <f t="shared" si="75"/>
        <v/>
      </c>
      <c r="W305" s="1" t="str">
        <f t="shared" si="76"/>
        <v/>
      </c>
    </row>
    <row r="306" spans="1:23" x14ac:dyDescent="0.2">
      <c r="A306" s="141">
        <f>[4]挂饰3!$A307</f>
        <v>20305</v>
      </c>
      <c r="B306" s="141" t="str">
        <f>[4]挂饰3!$D307</f>
        <v>优质的女神戒指</v>
      </c>
      <c r="C306" s="141">
        <f>[4]挂饰3!$E307</f>
        <v>1</v>
      </c>
      <c r="D306" s="141" t="str">
        <f>[4]挂饰3!$F307</f>
        <v>b</v>
      </c>
      <c r="E306" s="141">
        <f t="shared" si="77"/>
        <v>2</v>
      </c>
      <c r="F306" s="141">
        <f t="shared" si="78"/>
        <v>2</v>
      </c>
      <c r="G306" s="141" t="str">
        <f>[4]挂饰3!$M307</f>
        <v>冷却</v>
      </c>
      <c r="H306" s="141">
        <f>([4]挂饰3!$AO307*((E306)^2))/10</f>
        <v>9.2464285714285701</v>
      </c>
      <c r="I306" s="1" t="str">
        <f t="shared" si="79"/>
        <v>,水系魔物血液,树枝</v>
      </c>
      <c r="J306" s="1">
        <f t="shared" si="80"/>
        <v>92</v>
      </c>
      <c r="K306" s="1">
        <f t="shared" si="68"/>
        <v>270</v>
      </c>
      <c r="L306" s="1" t="str">
        <f t="shared" si="81"/>
        <v>水系魔物血液</v>
      </c>
      <c r="M306" s="1">
        <f t="shared" si="69"/>
        <v>1</v>
      </c>
      <c r="N306" s="1">
        <f t="shared" si="70"/>
        <v>50098</v>
      </c>
      <c r="O306" s="1" t="str">
        <f t="shared" si="82"/>
        <v>树枝</v>
      </c>
      <c r="P306" s="1">
        <f t="shared" si="71"/>
        <v>4</v>
      </c>
      <c r="Q306" s="1">
        <f t="shared" si="72"/>
        <v>50045</v>
      </c>
      <c r="R306" s="1" t="str">
        <f t="shared" si="83"/>
        <v/>
      </c>
      <c r="S306" s="1" t="str">
        <f t="shared" si="73"/>
        <v/>
      </c>
      <c r="T306" s="1" t="str">
        <f t="shared" si="74"/>
        <v/>
      </c>
      <c r="U306" s="1" t="str">
        <f t="shared" si="84"/>
        <v/>
      </c>
      <c r="V306" s="1" t="str">
        <f t="shared" si="75"/>
        <v/>
      </c>
      <c r="W306" s="1" t="str">
        <f t="shared" si="76"/>
        <v/>
      </c>
    </row>
    <row r="307" spans="1:23" x14ac:dyDescent="0.2">
      <c r="A307" s="141">
        <f>[4]挂饰3!$A308</f>
        <v>20306</v>
      </c>
      <c r="B307" s="141" t="str">
        <f>[4]挂饰3!$D308</f>
        <v>坚硬的精钢戒指</v>
      </c>
      <c r="C307" s="141">
        <f>[4]挂饰3!$E308</f>
        <v>3</v>
      </c>
      <c r="D307" s="141" t="str">
        <f>[4]挂饰3!$F308</f>
        <v>b</v>
      </c>
      <c r="E307" s="141">
        <f t="shared" si="77"/>
        <v>2</v>
      </c>
      <c r="F307" s="141">
        <f t="shared" si="78"/>
        <v>2</v>
      </c>
      <c r="G307" s="141" t="str">
        <f>[4]挂饰3!$M308</f>
        <v>冷却</v>
      </c>
      <c r="H307" s="141">
        <f>([4]挂饰3!$AO308*((E307)^2))/10</f>
        <v>49.2</v>
      </c>
      <c r="I307" s="1" t="str">
        <f t="shared" si="79"/>
        <v>,青魔法石,黑铜矿</v>
      </c>
      <c r="J307" s="1">
        <f t="shared" si="80"/>
        <v>492</v>
      </c>
      <c r="K307" s="1">
        <f t="shared" si="68"/>
        <v>540</v>
      </c>
      <c r="L307" s="1" t="str">
        <f t="shared" si="81"/>
        <v>青魔法石</v>
      </c>
      <c r="M307" s="1">
        <f t="shared" si="69"/>
        <v>2</v>
      </c>
      <c r="N307" s="1">
        <f t="shared" si="70"/>
        <v>50020</v>
      </c>
      <c r="O307" s="1" t="str">
        <f t="shared" si="82"/>
        <v>黑铜矿</v>
      </c>
      <c r="P307" s="1">
        <f t="shared" si="71"/>
        <v>17</v>
      </c>
      <c r="Q307" s="1">
        <f t="shared" si="72"/>
        <v>50031</v>
      </c>
      <c r="R307" s="1" t="str">
        <f t="shared" si="83"/>
        <v/>
      </c>
      <c r="S307" s="1" t="str">
        <f t="shared" si="73"/>
        <v/>
      </c>
      <c r="T307" s="1" t="str">
        <f t="shared" si="74"/>
        <v/>
      </c>
      <c r="U307" s="1" t="str">
        <f t="shared" si="84"/>
        <v/>
      </c>
      <c r="V307" s="1" t="str">
        <f t="shared" si="75"/>
        <v/>
      </c>
      <c r="W307" s="1" t="str">
        <f t="shared" si="76"/>
        <v/>
      </c>
    </row>
    <row r="308" spans="1:23" x14ac:dyDescent="0.2">
      <c r="A308" s="141">
        <f>[4]挂饰3!$A309</f>
        <v>20307</v>
      </c>
      <c r="B308" s="141" t="str">
        <f>[4]挂饰3!$D309</f>
        <v>坚硬的颓废戒指</v>
      </c>
      <c r="C308" s="141">
        <f>[4]挂饰3!$E309</f>
        <v>5</v>
      </c>
      <c r="D308" s="141" t="str">
        <f>[4]挂饰3!$F309</f>
        <v>b</v>
      </c>
      <c r="E308" s="141">
        <f t="shared" si="77"/>
        <v>2</v>
      </c>
      <c r="F308" s="141">
        <f t="shared" si="78"/>
        <v>2</v>
      </c>
      <c r="G308" s="141" t="str">
        <f>[4]挂饰3!$M309</f>
        <v>冷却</v>
      </c>
      <c r="H308" s="141">
        <f>([4]挂饰3!$AO309*((E308)^2))/10</f>
        <v>27.730188679245281</v>
      </c>
      <c r="I308" s="1" t="str">
        <f t="shared" si="79"/>
        <v>,水系魔物血液,黑铜矿</v>
      </c>
      <c r="J308" s="1">
        <f t="shared" si="80"/>
        <v>277</v>
      </c>
      <c r="K308" s="1">
        <f t="shared" si="68"/>
        <v>540</v>
      </c>
      <c r="L308" s="1" t="str">
        <f t="shared" si="81"/>
        <v>水系魔物血液</v>
      </c>
      <c r="M308" s="1">
        <f t="shared" si="69"/>
        <v>2</v>
      </c>
      <c r="N308" s="1">
        <f t="shared" si="70"/>
        <v>50098</v>
      </c>
      <c r="O308" s="1" t="str">
        <f t="shared" si="82"/>
        <v>黑铜矿</v>
      </c>
      <c r="P308" s="1">
        <f t="shared" si="71"/>
        <v>10</v>
      </c>
      <c r="Q308" s="1">
        <f t="shared" si="72"/>
        <v>50031</v>
      </c>
      <c r="R308" s="1" t="str">
        <f t="shared" si="83"/>
        <v/>
      </c>
      <c r="S308" s="1" t="str">
        <f t="shared" si="73"/>
        <v/>
      </c>
      <c r="T308" s="1" t="str">
        <f t="shared" si="74"/>
        <v/>
      </c>
      <c r="U308" s="1" t="str">
        <f t="shared" si="84"/>
        <v/>
      </c>
      <c r="V308" s="1" t="str">
        <f t="shared" si="75"/>
        <v/>
      </c>
      <c r="W308" s="1" t="str">
        <f t="shared" si="76"/>
        <v/>
      </c>
    </row>
    <row r="309" spans="1:23" x14ac:dyDescent="0.2">
      <c r="A309" s="141">
        <f>[4]挂饰3!$A310</f>
        <v>20308</v>
      </c>
      <c r="B309" s="141" t="str">
        <f>[4]挂饰3!$D310</f>
        <v>坚硬的智慧护腕</v>
      </c>
      <c r="C309" s="141">
        <f>[4]挂饰3!$E310</f>
        <v>7</v>
      </c>
      <c r="D309" s="141" t="str">
        <f>[4]挂饰3!$F310</f>
        <v>b</v>
      </c>
      <c r="E309" s="141">
        <f t="shared" si="77"/>
        <v>2</v>
      </c>
      <c r="F309" s="141">
        <f t="shared" si="78"/>
        <v>2</v>
      </c>
      <c r="G309" s="141" t="str">
        <f>[4]挂饰3!$M310</f>
        <v>冷却</v>
      </c>
      <c r="H309" s="141">
        <f>([4]挂饰3!$AO310*((E309)^2))/10</f>
        <v>36.770370370370372</v>
      </c>
      <c r="I309" s="1" t="str">
        <f t="shared" si="79"/>
        <v>,青魔法石,矿石</v>
      </c>
      <c r="J309" s="1">
        <f t="shared" si="80"/>
        <v>368</v>
      </c>
      <c r="K309" s="1">
        <f t="shared" si="68"/>
        <v>540</v>
      </c>
      <c r="L309" s="1" t="str">
        <f t="shared" si="81"/>
        <v>青魔法石</v>
      </c>
      <c r="M309" s="1">
        <f t="shared" si="69"/>
        <v>2</v>
      </c>
      <c r="N309" s="1">
        <f t="shared" si="70"/>
        <v>50020</v>
      </c>
      <c r="O309" s="1" t="str">
        <f t="shared" si="82"/>
        <v>矿石</v>
      </c>
      <c r="P309" s="1">
        <f t="shared" si="71"/>
        <v>13</v>
      </c>
      <c r="Q309" s="1">
        <f t="shared" si="72"/>
        <v>50015</v>
      </c>
      <c r="R309" s="1" t="str">
        <f t="shared" si="83"/>
        <v/>
      </c>
      <c r="S309" s="1" t="str">
        <f t="shared" si="73"/>
        <v/>
      </c>
      <c r="T309" s="1" t="str">
        <f t="shared" si="74"/>
        <v/>
      </c>
      <c r="U309" s="1" t="str">
        <f t="shared" si="84"/>
        <v/>
      </c>
      <c r="V309" s="1" t="str">
        <f t="shared" si="75"/>
        <v/>
      </c>
      <c r="W309" s="1" t="str">
        <f t="shared" si="76"/>
        <v/>
      </c>
    </row>
    <row r="310" spans="1:23" x14ac:dyDescent="0.2">
      <c r="A310" s="141">
        <f>[4]挂饰3!$A311</f>
        <v>20309</v>
      </c>
      <c r="B310" s="141" t="str">
        <f>[4]挂饰3!$D311</f>
        <v>优质的精灵护腕</v>
      </c>
      <c r="C310" s="141">
        <f>[4]挂饰3!$E311</f>
        <v>9</v>
      </c>
      <c r="D310" s="141" t="str">
        <f>[4]挂饰3!$F311</f>
        <v>b</v>
      </c>
      <c r="E310" s="141">
        <f t="shared" si="77"/>
        <v>2</v>
      </c>
      <c r="F310" s="141">
        <f t="shared" si="78"/>
        <v>2</v>
      </c>
      <c r="G310" s="141" t="str">
        <f>[4]挂饰3!$M311</f>
        <v>冷却</v>
      </c>
      <c r="H310" s="141">
        <f>([4]挂饰3!$AO311*((E310)^2))/10</f>
        <v>124.2</v>
      </c>
      <c r="I310" s="1" t="str">
        <f t="shared" si="79"/>
        <v>,水系魔物血液,腐败的毛皮</v>
      </c>
      <c r="J310" s="1">
        <f t="shared" si="80"/>
        <v>1242</v>
      </c>
      <c r="K310" s="1">
        <f t="shared" si="68"/>
        <v>1350</v>
      </c>
      <c r="L310" s="1" t="str">
        <f t="shared" si="81"/>
        <v>水系魔物血液</v>
      </c>
      <c r="M310" s="1">
        <f t="shared" si="69"/>
        <v>5</v>
      </c>
      <c r="N310" s="1">
        <f t="shared" si="70"/>
        <v>50098</v>
      </c>
      <c r="O310" s="1" t="str">
        <f t="shared" si="82"/>
        <v>腐败的毛皮</v>
      </c>
      <c r="P310" s="1">
        <f t="shared" si="71"/>
        <v>42</v>
      </c>
      <c r="Q310" s="1">
        <f t="shared" si="72"/>
        <v>50119</v>
      </c>
      <c r="R310" s="1" t="str">
        <f t="shared" si="83"/>
        <v/>
      </c>
      <c r="S310" s="1" t="str">
        <f t="shared" si="73"/>
        <v/>
      </c>
      <c r="T310" s="1" t="str">
        <f t="shared" si="74"/>
        <v/>
      </c>
      <c r="U310" s="1" t="str">
        <f t="shared" si="84"/>
        <v/>
      </c>
      <c r="V310" s="1" t="str">
        <f t="shared" si="75"/>
        <v/>
      </c>
      <c r="W310" s="1" t="str">
        <f t="shared" si="76"/>
        <v/>
      </c>
    </row>
    <row r="311" spans="1:23" x14ac:dyDescent="0.2">
      <c r="A311" s="141">
        <f>[4]挂饰3!$A312</f>
        <v>20310</v>
      </c>
      <c r="B311" s="141" t="str">
        <f>[4]挂饰3!$D312</f>
        <v>发亮的晨曦戒指</v>
      </c>
      <c r="C311" s="141">
        <f>[4]挂饰3!$E312</f>
        <v>11</v>
      </c>
      <c r="D311" s="141" t="str">
        <f>[4]挂饰3!$F312</f>
        <v>b</v>
      </c>
      <c r="E311" s="141">
        <f t="shared" si="77"/>
        <v>2</v>
      </c>
      <c r="F311" s="141">
        <f t="shared" si="78"/>
        <v>2</v>
      </c>
      <c r="G311" s="141" t="str">
        <f>[4]挂饰3!$M312</f>
        <v>冷却</v>
      </c>
      <c r="H311" s="141">
        <f>([4]挂饰3!$AO312*((E311)^2))/10</f>
        <v>55.446428571428569</v>
      </c>
      <c r="I311" s="1" t="str">
        <f t="shared" si="79"/>
        <v>,青魔法石,新鲜的泥巴</v>
      </c>
      <c r="J311" s="1">
        <f t="shared" si="80"/>
        <v>554</v>
      </c>
      <c r="K311" s="1">
        <f t="shared" si="68"/>
        <v>810</v>
      </c>
      <c r="L311" s="1" t="str">
        <f t="shared" si="81"/>
        <v>青魔法石</v>
      </c>
      <c r="M311" s="1">
        <f t="shared" si="69"/>
        <v>3</v>
      </c>
      <c r="N311" s="1">
        <f t="shared" si="70"/>
        <v>50020</v>
      </c>
      <c r="O311" s="1" t="str">
        <f t="shared" si="82"/>
        <v>新鲜的泥巴</v>
      </c>
      <c r="P311" s="1">
        <f t="shared" si="71"/>
        <v>19</v>
      </c>
      <c r="Q311" s="1">
        <f t="shared" si="72"/>
        <v>50013</v>
      </c>
      <c r="R311" s="1" t="str">
        <f t="shared" si="83"/>
        <v/>
      </c>
      <c r="S311" s="1" t="str">
        <f t="shared" si="73"/>
        <v/>
      </c>
      <c r="T311" s="1" t="str">
        <f t="shared" si="74"/>
        <v/>
      </c>
      <c r="U311" s="1" t="str">
        <f t="shared" si="84"/>
        <v/>
      </c>
      <c r="V311" s="1" t="str">
        <f t="shared" si="75"/>
        <v/>
      </c>
      <c r="W311" s="1" t="str">
        <f t="shared" si="76"/>
        <v/>
      </c>
    </row>
    <row r="312" spans="1:23" x14ac:dyDescent="0.2">
      <c r="A312" s="141">
        <f>[4]挂饰3!$A313</f>
        <v>20311</v>
      </c>
      <c r="B312" s="141" t="str">
        <f>[4]挂饰3!$D313</f>
        <v>凌厉的卡尼亚护腕</v>
      </c>
      <c r="C312" s="141">
        <f>[4]挂饰3!$E313</f>
        <v>13</v>
      </c>
      <c r="D312" s="141" t="str">
        <f>[4]挂饰3!$F313</f>
        <v>b</v>
      </c>
      <c r="E312" s="141">
        <f t="shared" si="77"/>
        <v>2</v>
      </c>
      <c r="F312" s="141">
        <f t="shared" si="78"/>
        <v>2</v>
      </c>
      <c r="G312" s="141" t="str">
        <f>[4]挂饰3!$M313</f>
        <v>冷却</v>
      </c>
      <c r="H312" s="141">
        <f>([4]挂饰3!$AO313*((E312)^2))/10</f>
        <v>174</v>
      </c>
      <c r="I312" s="1" t="str">
        <f t="shared" si="79"/>
        <v>,水系魔物血液,腐败爪</v>
      </c>
      <c r="J312" s="1">
        <f t="shared" si="80"/>
        <v>1740</v>
      </c>
      <c r="K312" s="1">
        <f t="shared" si="68"/>
        <v>1890</v>
      </c>
      <c r="L312" s="1" t="str">
        <f t="shared" si="81"/>
        <v>水系魔物血液</v>
      </c>
      <c r="M312" s="1">
        <f t="shared" si="69"/>
        <v>7</v>
      </c>
      <c r="N312" s="1">
        <f t="shared" si="70"/>
        <v>50098</v>
      </c>
      <c r="O312" s="1" t="str">
        <f t="shared" si="82"/>
        <v>腐败爪</v>
      </c>
      <c r="P312" s="1">
        <f t="shared" si="71"/>
        <v>58</v>
      </c>
      <c r="Q312" s="1">
        <f t="shared" si="72"/>
        <v>50145</v>
      </c>
      <c r="R312" s="1" t="str">
        <f t="shared" si="83"/>
        <v/>
      </c>
      <c r="S312" s="1" t="str">
        <f t="shared" si="73"/>
        <v/>
      </c>
      <c r="T312" s="1" t="str">
        <f t="shared" si="74"/>
        <v/>
      </c>
      <c r="U312" s="1" t="str">
        <f t="shared" si="84"/>
        <v/>
      </c>
      <c r="V312" s="1" t="str">
        <f t="shared" si="75"/>
        <v/>
      </c>
      <c r="W312" s="1" t="str">
        <f t="shared" si="76"/>
        <v/>
      </c>
    </row>
    <row r="313" spans="1:23" x14ac:dyDescent="0.2">
      <c r="A313" s="141">
        <f>[4]挂饰3!$A314</f>
        <v>20312</v>
      </c>
      <c r="B313" s="141" t="str">
        <f>[4]挂饰3!$D314</f>
        <v>凌厉的混乱护腕</v>
      </c>
      <c r="C313" s="141">
        <f>[4]挂饰3!$E314</f>
        <v>15</v>
      </c>
      <c r="D313" s="141" t="str">
        <f>[4]挂饰3!$F314</f>
        <v>b</v>
      </c>
      <c r="E313" s="141">
        <f t="shared" si="77"/>
        <v>2</v>
      </c>
      <c r="F313" s="141">
        <f t="shared" si="78"/>
        <v>2</v>
      </c>
      <c r="G313" s="141" t="str">
        <f>[4]挂饰3!$M314</f>
        <v>冷却</v>
      </c>
      <c r="H313" s="141">
        <f>([4]挂饰3!$AO314*((E313)^2))/10</f>
        <v>73.8</v>
      </c>
      <c r="I313" s="1" t="str">
        <f t="shared" si="79"/>
        <v>,青魔法石,腐败爪</v>
      </c>
      <c r="J313" s="1">
        <f t="shared" si="80"/>
        <v>738</v>
      </c>
      <c r="K313" s="1">
        <f t="shared" si="68"/>
        <v>810</v>
      </c>
      <c r="L313" s="1" t="str">
        <f t="shared" si="81"/>
        <v>青魔法石</v>
      </c>
      <c r="M313" s="1">
        <f t="shared" si="69"/>
        <v>3</v>
      </c>
      <c r="N313" s="1">
        <f t="shared" si="70"/>
        <v>50020</v>
      </c>
      <c r="O313" s="1" t="str">
        <f t="shared" si="82"/>
        <v>腐败爪</v>
      </c>
      <c r="P313" s="1">
        <f t="shared" si="71"/>
        <v>25</v>
      </c>
      <c r="Q313" s="1">
        <f t="shared" si="72"/>
        <v>50145</v>
      </c>
      <c r="R313" s="1" t="str">
        <f t="shared" si="83"/>
        <v/>
      </c>
      <c r="S313" s="1" t="str">
        <f t="shared" si="73"/>
        <v/>
      </c>
      <c r="T313" s="1" t="str">
        <f t="shared" si="74"/>
        <v/>
      </c>
      <c r="U313" s="1" t="str">
        <f t="shared" si="84"/>
        <v/>
      </c>
      <c r="V313" s="1" t="str">
        <f t="shared" si="75"/>
        <v/>
      </c>
      <c r="W313" s="1" t="str">
        <f t="shared" si="76"/>
        <v/>
      </c>
    </row>
    <row r="314" spans="1:23" x14ac:dyDescent="0.2">
      <c r="A314" s="141">
        <f>[4]挂饰3!$A315</f>
        <v>20313</v>
      </c>
      <c r="B314" s="141" t="str">
        <f>[4]挂饰3!$D315</f>
        <v>初级的言语戒指</v>
      </c>
      <c r="C314" s="141">
        <f>[4]挂饰3!$E315</f>
        <v>1</v>
      </c>
      <c r="D314" s="141" t="str">
        <f>[4]挂饰3!$F315</f>
        <v>c</v>
      </c>
      <c r="E314" s="141">
        <f t="shared" si="77"/>
        <v>1</v>
      </c>
      <c r="F314" s="141">
        <f t="shared" si="78"/>
        <v>1</v>
      </c>
      <c r="G314" s="141" t="str">
        <f>[4]挂饰3!$M315</f>
        <v/>
      </c>
      <c r="H314" s="141">
        <f>([4]挂饰3!$AO315*((E314)^2))/10</f>
        <v>3</v>
      </c>
      <c r="I314" s="1" t="str">
        <f t="shared" si="79"/>
        <v>,黑铜矿</v>
      </c>
      <c r="J314" s="1">
        <f t="shared" si="80"/>
        <v>30</v>
      </c>
      <c r="K314" s="1">
        <f t="shared" si="68"/>
        <v>30</v>
      </c>
      <c r="L314" s="1" t="str">
        <f t="shared" si="81"/>
        <v>黑铜矿</v>
      </c>
      <c r="M314" s="1">
        <f t="shared" si="69"/>
        <v>2</v>
      </c>
      <c r="N314" s="1">
        <f t="shared" si="70"/>
        <v>50031</v>
      </c>
      <c r="O314" s="1" t="str">
        <f t="shared" si="82"/>
        <v/>
      </c>
      <c r="P314" s="1" t="str">
        <f t="shared" si="71"/>
        <v/>
      </c>
      <c r="Q314" s="1" t="str">
        <f t="shared" si="72"/>
        <v/>
      </c>
      <c r="R314" s="1" t="str">
        <f t="shared" si="83"/>
        <v/>
      </c>
      <c r="S314" s="1" t="str">
        <f t="shared" si="73"/>
        <v/>
      </c>
      <c r="T314" s="1" t="str">
        <f t="shared" si="74"/>
        <v/>
      </c>
      <c r="U314" s="1" t="str">
        <f t="shared" si="84"/>
        <v/>
      </c>
      <c r="V314" s="1" t="str">
        <f t="shared" si="75"/>
        <v/>
      </c>
      <c r="W314" s="1" t="str">
        <f t="shared" si="76"/>
        <v/>
      </c>
    </row>
    <row r="315" spans="1:23" x14ac:dyDescent="0.2">
      <c r="A315" s="141">
        <f>[4]挂饰3!$A316</f>
        <v>20314</v>
      </c>
      <c r="B315" s="141" t="str">
        <f>[4]挂饰3!$D316</f>
        <v>初级的虚幻项链</v>
      </c>
      <c r="C315" s="141">
        <f>[4]挂饰3!$E316</f>
        <v>3</v>
      </c>
      <c r="D315" s="141" t="str">
        <f>[4]挂饰3!$F316</f>
        <v>c</v>
      </c>
      <c r="E315" s="141">
        <f t="shared" si="77"/>
        <v>1</v>
      </c>
      <c r="F315" s="141">
        <f t="shared" si="78"/>
        <v>1</v>
      </c>
      <c r="G315" s="141" t="str">
        <f>[4]挂饰3!$M316</f>
        <v/>
      </c>
      <c r="H315" s="141">
        <f>([4]挂饰3!$AO316*((E315)^2))/10</f>
        <v>6.15</v>
      </c>
      <c r="I315" s="1" t="str">
        <f t="shared" si="79"/>
        <v>,干燥的草药</v>
      </c>
      <c r="J315" s="1">
        <f t="shared" si="80"/>
        <v>62</v>
      </c>
      <c r="K315" s="1">
        <f t="shared" si="68"/>
        <v>75</v>
      </c>
      <c r="L315" s="1" t="str">
        <f t="shared" si="81"/>
        <v>干燥的草药</v>
      </c>
      <c r="M315" s="1">
        <f t="shared" si="69"/>
        <v>5</v>
      </c>
      <c r="N315" s="1">
        <f t="shared" si="70"/>
        <v>50189</v>
      </c>
      <c r="O315" s="1" t="str">
        <f t="shared" si="82"/>
        <v/>
      </c>
      <c r="P315" s="1" t="str">
        <f t="shared" si="71"/>
        <v/>
      </c>
      <c r="Q315" s="1" t="str">
        <f t="shared" si="72"/>
        <v/>
      </c>
      <c r="R315" s="1" t="str">
        <f t="shared" si="83"/>
        <v/>
      </c>
      <c r="S315" s="1" t="str">
        <f t="shared" si="73"/>
        <v/>
      </c>
      <c r="T315" s="1" t="str">
        <f t="shared" si="74"/>
        <v/>
      </c>
      <c r="U315" s="1" t="str">
        <f t="shared" si="84"/>
        <v/>
      </c>
      <c r="V315" s="1" t="str">
        <f t="shared" si="75"/>
        <v/>
      </c>
      <c r="W315" s="1" t="str">
        <f t="shared" si="76"/>
        <v/>
      </c>
    </row>
    <row r="316" spans="1:23" x14ac:dyDescent="0.2">
      <c r="A316" s="141">
        <f>[4]挂饰3!$A317</f>
        <v>20315</v>
      </c>
      <c r="B316" s="141" t="str">
        <f>[4]挂饰3!$D317</f>
        <v>普通的塞尔塔护腕</v>
      </c>
      <c r="C316" s="141">
        <f>[4]挂饰3!$E317</f>
        <v>5</v>
      </c>
      <c r="D316" s="141" t="str">
        <f>[4]挂饰3!$F317</f>
        <v>c</v>
      </c>
      <c r="E316" s="141">
        <f t="shared" si="77"/>
        <v>1</v>
      </c>
      <c r="F316" s="141">
        <f t="shared" si="78"/>
        <v>1</v>
      </c>
      <c r="G316" s="141" t="str">
        <f>[4]挂饰3!$M317</f>
        <v/>
      </c>
      <c r="H316" s="141">
        <f>([4]挂饰3!$AO317*((E316)^2))/10</f>
        <v>9.3000000000000007</v>
      </c>
      <c r="I316" s="1" t="str">
        <f t="shared" si="79"/>
        <v>,粉铜矿</v>
      </c>
      <c r="J316" s="1">
        <f t="shared" si="80"/>
        <v>93</v>
      </c>
      <c r="K316" s="1">
        <f t="shared" si="68"/>
        <v>105</v>
      </c>
      <c r="L316" s="1" t="str">
        <f t="shared" si="81"/>
        <v>粉铜矿</v>
      </c>
      <c r="M316" s="1">
        <f t="shared" si="69"/>
        <v>7</v>
      </c>
      <c r="N316" s="1">
        <f t="shared" si="70"/>
        <v>50035</v>
      </c>
      <c r="O316" s="1" t="str">
        <f t="shared" si="82"/>
        <v/>
      </c>
      <c r="P316" s="1" t="str">
        <f t="shared" si="71"/>
        <v/>
      </c>
      <c r="Q316" s="1" t="str">
        <f t="shared" si="72"/>
        <v/>
      </c>
      <c r="R316" s="1" t="str">
        <f t="shared" si="83"/>
        <v/>
      </c>
      <c r="S316" s="1" t="str">
        <f t="shared" si="73"/>
        <v/>
      </c>
      <c r="T316" s="1" t="str">
        <f t="shared" si="74"/>
        <v/>
      </c>
      <c r="U316" s="1" t="str">
        <f t="shared" si="84"/>
        <v/>
      </c>
      <c r="V316" s="1" t="str">
        <f t="shared" si="75"/>
        <v/>
      </c>
      <c r="W316" s="1" t="str">
        <f t="shared" si="76"/>
        <v/>
      </c>
    </row>
    <row r="317" spans="1:23" x14ac:dyDescent="0.2">
      <c r="A317" s="141">
        <f>[4]挂饰3!$A318</f>
        <v>20316</v>
      </c>
      <c r="B317" s="141" t="str">
        <f>[4]挂饰3!$D318</f>
        <v>普通的晨曦戒指</v>
      </c>
      <c r="C317" s="141">
        <f>[4]挂饰3!$E318</f>
        <v>7</v>
      </c>
      <c r="D317" s="141" t="str">
        <f>[4]挂饰3!$F318</f>
        <v>c</v>
      </c>
      <c r="E317" s="141">
        <f t="shared" si="77"/>
        <v>1</v>
      </c>
      <c r="F317" s="141">
        <f t="shared" si="78"/>
        <v>1</v>
      </c>
      <c r="G317" s="141" t="str">
        <f>[4]挂饰3!$M318</f>
        <v/>
      </c>
      <c r="H317" s="141">
        <f>([4]挂饰3!$AO318*((E317)^2))/10</f>
        <v>33.299999999999997</v>
      </c>
      <c r="I317" s="1" t="str">
        <f t="shared" si="79"/>
        <v>,黑铜矿</v>
      </c>
      <c r="J317" s="1">
        <f t="shared" si="80"/>
        <v>333</v>
      </c>
      <c r="K317" s="1">
        <f t="shared" si="68"/>
        <v>345</v>
      </c>
      <c r="L317" s="1" t="str">
        <f t="shared" si="81"/>
        <v>黑铜矿</v>
      </c>
      <c r="M317" s="1">
        <f t="shared" si="69"/>
        <v>23</v>
      </c>
      <c r="N317" s="1">
        <f t="shared" si="70"/>
        <v>50031</v>
      </c>
      <c r="O317" s="1" t="str">
        <f t="shared" si="82"/>
        <v/>
      </c>
      <c r="P317" s="1" t="str">
        <f t="shared" si="71"/>
        <v/>
      </c>
      <c r="Q317" s="1" t="str">
        <f t="shared" si="72"/>
        <v/>
      </c>
      <c r="R317" s="1" t="str">
        <f t="shared" si="83"/>
        <v/>
      </c>
      <c r="S317" s="1" t="str">
        <f t="shared" si="73"/>
        <v/>
      </c>
      <c r="T317" s="1" t="str">
        <f t="shared" si="74"/>
        <v/>
      </c>
      <c r="U317" s="1" t="str">
        <f t="shared" si="84"/>
        <v/>
      </c>
      <c r="V317" s="1" t="str">
        <f t="shared" si="75"/>
        <v/>
      </c>
      <c r="W317" s="1" t="str">
        <f t="shared" si="76"/>
        <v/>
      </c>
    </row>
    <row r="318" spans="1:23" x14ac:dyDescent="0.2">
      <c r="A318" s="141">
        <f>[4]挂饰3!$A319</f>
        <v>20317</v>
      </c>
      <c r="B318" s="141" t="str">
        <f>[4]挂饰3!$D319</f>
        <v>破旧的忏悔戒指</v>
      </c>
      <c r="C318" s="141">
        <f>[4]挂饰3!$E319</f>
        <v>9</v>
      </c>
      <c r="D318" s="141" t="str">
        <f>[4]挂饰3!$F319</f>
        <v>c</v>
      </c>
      <c r="E318" s="141">
        <f t="shared" si="77"/>
        <v>1</v>
      </c>
      <c r="F318" s="141">
        <f t="shared" si="78"/>
        <v>1</v>
      </c>
      <c r="G318" s="141" t="str">
        <f>[4]挂饰3!$M319</f>
        <v/>
      </c>
      <c r="H318" s="141">
        <f>([4]挂饰3!$AO319*((E318)^2))/10</f>
        <v>15.45</v>
      </c>
      <c r="I318" s="1" t="str">
        <f t="shared" si="79"/>
        <v>,女战士的秘药</v>
      </c>
      <c r="J318" s="1">
        <f t="shared" si="80"/>
        <v>155</v>
      </c>
      <c r="K318" s="1">
        <f t="shared" si="68"/>
        <v>165</v>
      </c>
      <c r="L318" s="1" t="str">
        <f t="shared" si="81"/>
        <v>女战士的秘药</v>
      </c>
      <c r="M318" s="1">
        <f t="shared" si="69"/>
        <v>11</v>
      </c>
      <c r="N318" s="1">
        <f t="shared" si="70"/>
        <v>50168</v>
      </c>
      <c r="O318" s="1" t="str">
        <f t="shared" si="82"/>
        <v/>
      </c>
      <c r="P318" s="1" t="str">
        <f t="shared" si="71"/>
        <v/>
      </c>
      <c r="Q318" s="1" t="str">
        <f t="shared" si="72"/>
        <v/>
      </c>
      <c r="R318" s="1" t="str">
        <f t="shared" si="83"/>
        <v/>
      </c>
      <c r="S318" s="1" t="str">
        <f t="shared" si="73"/>
        <v/>
      </c>
      <c r="T318" s="1" t="str">
        <f t="shared" si="74"/>
        <v/>
      </c>
      <c r="U318" s="1" t="str">
        <f t="shared" si="84"/>
        <v/>
      </c>
      <c r="V318" s="1" t="str">
        <f t="shared" si="75"/>
        <v/>
      </c>
      <c r="W318" s="1" t="str">
        <f t="shared" si="76"/>
        <v/>
      </c>
    </row>
    <row r="319" spans="1:23" x14ac:dyDescent="0.2">
      <c r="A319" s="141">
        <f>[4]挂饰3!$A320</f>
        <v>20318</v>
      </c>
      <c r="B319" s="141" t="str">
        <f>[4]挂饰3!$D320</f>
        <v>普通的智慧戒指</v>
      </c>
      <c r="C319" s="141">
        <f>[4]挂饰3!$E320</f>
        <v>11</v>
      </c>
      <c r="D319" s="141" t="str">
        <f>[4]挂饰3!$F320</f>
        <v>c</v>
      </c>
      <c r="E319" s="141">
        <f t="shared" si="77"/>
        <v>1</v>
      </c>
      <c r="F319" s="141">
        <f t="shared" si="78"/>
        <v>1</v>
      </c>
      <c r="G319" s="141" t="str">
        <f>[4]挂饰3!$M320</f>
        <v/>
      </c>
      <c r="H319" s="141">
        <f>([4]挂饰3!$AO320*((E319)^2))/10</f>
        <v>18.600000000000001</v>
      </c>
      <c r="I319" s="1" t="str">
        <f t="shared" si="79"/>
        <v>,新鲜的泥巴</v>
      </c>
      <c r="J319" s="1">
        <f t="shared" si="80"/>
        <v>186</v>
      </c>
      <c r="K319" s="1">
        <f t="shared" si="68"/>
        <v>195</v>
      </c>
      <c r="L319" s="1" t="str">
        <f t="shared" si="81"/>
        <v>新鲜的泥巴</v>
      </c>
      <c r="M319" s="1">
        <f t="shared" si="69"/>
        <v>13</v>
      </c>
      <c r="N319" s="1">
        <f t="shared" si="70"/>
        <v>50013</v>
      </c>
      <c r="O319" s="1" t="str">
        <f t="shared" si="82"/>
        <v/>
      </c>
      <c r="P319" s="1" t="str">
        <f t="shared" si="71"/>
        <v/>
      </c>
      <c r="Q319" s="1" t="str">
        <f t="shared" si="72"/>
        <v/>
      </c>
      <c r="R319" s="1" t="str">
        <f t="shared" si="83"/>
        <v/>
      </c>
      <c r="S319" s="1" t="str">
        <f t="shared" si="73"/>
        <v/>
      </c>
      <c r="T319" s="1" t="str">
        <f t="shared" si="74"/>
        <v/>
      </c>
      <c r="U319" s="1" t="str">
        <f t="shared" si="84"/>
        <v/>
      </c>
      <c r="V319" s="1" t="str">
        <f t="shared" si="75"/>
        <v/>
      </c>
      <c r="W319" s="1" t="str">
        <f t="shared" si="76"/>
        <v/>
      </c>
    </row>
    <row r="320" spans="1:23" x14ac:dyDescent="0.2">
      <c r="A320" s="141">
        <f>[4]挂饰3!$A321</f>
        <v>20319</v>
      </c>
      <c r="B320" s="141" t="str">
        <f>[4]挂饰3!$D321</f>
        <v>普通的精灵项链</v>
      </c>
      <c r="C320" s="141">
        <f>[4]挂饰3!$E321</f>
        <v>13</v>
      </c>
      <c r="D320" s="141" t="str">
        <f>[4]挂饰3!$F321</f>
        <v>c</v>
      </c>
      <c r="E320" s="141">
        <f t="shared" si="77"/>
        <v>1</v>
      </c>
      <c r="F320" s="141">
        <f t="shared" si="78"/>
        <v>1</v>
      </c>
      <c r="G320" s="141" t="str">
        <f>[4]挂饰3!$M321</f>
        <v/>
      </c>
      <c r="H320" s="141">
        <f>([4]挂饰3!$AO321*((E320)^2))/10</f>
        <v>21.6</v>
      </c>
      <c r="I320" s="1" t="str">
        <f t="shared" si="79"/>
        <v>,女战士的秘药</v>
      </c>
      <c r="J320" s="1">
        <f t="shared" si="80"/>
        <v>216</v>
      </c>
      <c r="K320" s="1">
        <f t="shared" si="68"/>
        <v>225</v>
      </c>
      <c r="L320" s="1" t="str">
        <f t="shared" si="81"/>
        <v>女战士的秘药</v>
      </c>
      <c r="M320" s="1">
        <f t="shared" si="69"/>
        <v>15</v>
      </c>
      <c r="N320" s="1">
        <f t="shared" si="70"/>
        <v>50168</v>
      </c>
      <c r="O320" s="1" t="str">
        <f t="shared" si="82"/>
        <v/>
      </c>
      <c r="P320" s="1" t="str">
        <f t="shared" si="71"/>
        <v/>
      </c>
      <c r="Q320" s="1" t="str">
        <f t="shared" si="72"/>
        <v/>
      </c>
      <c r="R320" s="1" t="str">
        <f t="shared" si="83"/>
        <v/>
      </c>
      <c r="S320" s="1" t="str">
        <f t="shared" si="73"/>
        <v/>
      </c>
      <c r="T320" s="1" t="str">
        <f t="shared" si="74"/>
        <v/>
      </c>
      <c r="U320" s="1" t="str">
        <f t="shared" si="84"/>
        <v/>
      </c>
      <c r="V320" s="1" t="str">
        <f t="shared" si="75"/>
        <v/>
      </c>
      <c r="W320" s="1" t="str">
        <f t="shared" si="76"/>
        <v/>
      </c>
    </row>
    <row r="321" spans="1:23" x14ac:dyDescent="0.2">
      <c r="A321" s="141">
        <f>[4]挂饰3!$A322</f>
        <v>20320</v>
      </c>
      <c r="B321" s="141" t="str">
        <f>[4]挂饰3!$D322</f>
        <v>初级的精灵项链</v>
      </c>
      <c r="C321" s="141">
        <f>[4]挂饰3!$E322</f>
        <v>15</v>
      </c>
      <c r="D321" s="141" t="str">
        <f>[4]挂饰3!$F322</f>
        <v>c</v>
      </c>
      <c r="E321" s="141">
        <f t="shared" si="77"/>
        <v>1</v>
      </c>
      <c r="F321" s="141">
        <f t="shared" si="78"/>
        <v>1</v>
      </c>
      <c r="G321" s="141" t="str">
        <f>[4]挂饰3!$M322</f>
        <v/>
      </c>
      <c r="H321" s="141">
        <f>([4]挂饰3!$AO322*((E321)^2))/10</f>
        <v>36</v>
      </c>
      <c r="I321" s="1" t="str">
        <f t="shared" si="79"/>
        <v>,腐败的毛皮</v>
      </c>
      <c r="J321" s="1">
        <f t="shared" si="80"/>
        <v>360</v>
      </c>
      <c r="K321" s="1">
        <f t="shared" si="68"/>
        <v>360</v>
      </c>
      <c r="L321" s="1" t="str">
        <f t="shared" si="81"/>
        <v>腐败的毛皮</v>
      </c>
      <c r="M321" s="1">
        <f t="shared" si="69"/>
        <v>24</v>
      </c>
      <c r="N321" s="1">
        <f t="shared" si="70"/>
        <v>50119</v>
      </c>
      <c r="O321" s="1" t="str">
        <f t="shared" si="82"/>
        <v/>
      </c>
      <c r="P321" s="1" t="str">
        <f t="shared" si="71"/>
        <v/>
      </c>
      <c r="Q321" s="1" t="str">
        <f t="shared" si="72"/>
        <v/>
      </c>
      <c r="R321" s="1" t="str">
        <f t="shared" si="83"/>
        <v/>
      </c>
      <c r="S321" s="1" t="str">
        <f t="shared" si="73"/>
        <v/>
      </c>
      <c r="T321" s="1" t="str">
        <f t="shared" si="74"/>
        <v/>
      </c>
      <c r="U321" s="1" t="str">
        <f t="shared" si="84"/>
        <v/>
      </c>
      <c r="V321" s="1" t="str">
        <f t="shared" si="75"/>
        <v/>
      </c>
      <c r="W321" s="1" t="str">
        <f t="shared" si="76"/>
        <v/>
      </c>
    </row>
    <row r="322" spans="1:23" x14ac:dyDescent="0.2">
      <c r="A322" s="141">
        <f>[4]挂饰3!$A323</f>
        <v>20321</v>
      </c>
      <c r="B322" s="141" t="str">
        <f>[4]挂饰3!$D323</f>
        <v>神秘的智慧护腕</v>
      </c>
      <c r="C322" s="141">
        <f>[4]挂饰3!$E323</f>
        <v>3</v>
      </c>
      <c r="D322" s="141" t="str">
        <f>[4]挂饰3!$F323</f>
        <v>s</v>
      </c>
      <c r="E322" s="141">
        <f t="shared" si="77"/>
        <v>4</v>
      </c>
      <c r="F322" s="141">
        <f t="shared" si="78"/>
        <v>4</v>
      </c>
      <c r="G322" s="141" t="str">
        <f>[4]挂饰3!$M323</f>
        <v>物理</v>
      </c>
      <c r="H322" s="141">
        <f>([4]挂饰3!$AO323*((E322)^2))/10</f>
        <v>50.740492610837435</v>
      </c>
      <c r="I322" s="1" t="str">
        <f t="shared" si="79"/>
        <v>,七彩的魔术丝,灵魂片,恶魔爪,雷兽牙</v>
      </c>
      <c r="J322" s="1">
        <f t="shared" si="80"/>
        <v>507</v>
      </c>
      <c r="K322" s="1">
        <f t="shared" ref="K322:K385" si="85">INT(M322*VLOOKUP(L322,newMarkingCost,8,FALSE)*10*E322)</f>
        <v>3840</v>
      </c>
      <c r="L322" s="1" t="str">
        <f t="shared" si="81"/>
        <v>七彩的魔术丝</v>
      </c>
      <c r="M322" s="1">
        <f t="shared" ref="M322:M385" si="86">ROUNDUP($H322/($F322)/VLOOKUP(L322,newMarkingCost,8,FALSE),0)</f>
        <v>1</v>
      </c>
      <c r="N322" s="1">
        <f t="shared" ref="N322:N385" si="87">VLOOKUP(L322,NewMarkingID,2,FALSE)</f>
        <v>50077</v>
      </c>
      <c r="O322" s="1" t="str">
        <f t="shared" si="82"/>
        <v>灵魂片</v>
      </c>
      <c r="P322" s="1">
        <f t="shared" ref="P322:P385" si="88">IF(O322="","",ROUNDUP($H322/($F322)/VLOOKUP(O322,newMarkingCost,8,FALSE),0))</f>
        <v>1</v>
      </c>
      <c r="Q322" s="1">
        <f t="shared" ref="Q322:Q385" si="89">IF(O322="","",VLOOKUP(O322,NewMarkingID,2,FALSE))</f>
        <v>50162</v>
      </c>
      <c r="R322" s="1" t="str">
        <f t="shared" si="83"/>
        <v>恶魔爪</v>
      </c>
      <c r="S322" s="1">
        <f t="shared" ref="S322:S385" si="90">IF(R322="","",ROUNDUP($H322/($F322)/VLOOKUP(R322,newMarkingCost,8,FALSE),0))</f>
        <v>1</v>
      </c>
      <c r="T322" s="1">
        <f t="shared" ref="T322:T385" si="91">IF(R322="","",VLOOKUP(R322,NewMarkingID,2,FALSE))</f>
        <v>50141</v>
      </c>
      <c r="U322" s="1" t="str">
        <f t="shared" si="84"/>
        <v>雷兽牙</v>
      </c>
      <c r="V322" s="1">
        <f t="shared" ref="V322:V385" si="92">IF(U322="","",ROUNDUP($H322/($F322)/VLOOKUP(U322,newMarkingCost,8,FALSE),0))</f>
        <v>3</v>
      </c>
      <c r="W322" s="1">
        <f t="shared" ref="W322:W385" si="93">IF(U322="","",VLOOKUP(U322,NewMarkingID,2,FALSE))</f>
        <v>50149</v>
      </c>
    </row>
    <row r="323" spans="1:23" x14ac:dyDescent="0.2">
      <c r="A323" s="141">
        <f>[4]挂饰3!$A324</f>
        <v>20322</v>
      </c>
      <c r="B323" s="141" t="str">
        <f>[4]挂饰3!$D324</f>
        <v>神秘的女神戒指</v>
      </c>
      <c r="C323" s="141">
        <f>[4]挂饰3!$E324</f>
        <v>5</v>
      </c>
      <c r="D323" s="141" t="str">
        <f>[4]挂饰3!$F324</f>
        <v>s</v>
      </c>
      <c r="E323" s="141">
        <f t="shared" ref="E323:E386" si="94">IF(D323="s",4,IF(D323="a",3,IF(D323="b",2,1)))</f>
        <v>4</v>
      </c>
      <c r="F323" s="141">
        <f t="shared" ref="F323:F386" si="95">E323</f>
        <v>4</v>
      </c>
      <c r="G323" s="141" t="str">
        <f>[4]挂饰3!$M324</f>
        <v>物理</v>
      </c>
      <c r="H323" s="141">
        <f>([4]挂饰3!$AO324*((E323)^2))/10</f>
        <v>324</v>
      </c>
      <c r="I323" s="1" t="str">
        <f t="shared" ref="I323:I386" si="96">getMarking(E323,F323,G323,0)</f>
        <v>,七彩的魔术丝,蜥蜴皮革,巨人之皮,狐炎兽牙</v>
      </c>
      <c r="J323" s="1">
        <f t="shared" ref="J323:J386" si="97">ROUND(H323*10,0)</f>
        <v>3240</v>
      </c>
      <c r="K323" s="1">
        <f t="shared" si="85"/>
        <v>3840</v>
      </c>
      <c r="L323" s="1" t="str">
        <f t="shared" ref="L323:L386" si="98">getSring(I323,1,F323)</f>
        <v>七彩的魔术丝</v>
      </c>
      <c r="M323" s="1">
        <f t="shared" si="86"/>
        <v>1</v>
      </c>
      <c r="N323" s="1">
        <f t="shared" si="87"/>
        <v>50077</v>
      </c>
      <c r="O323" s="1" t="str">
        <f t="shared" ref="O323:O386" si="99">getSring($I323,2,$F323)</f>
        <v>蜥蜴皮革</v>
      </c>
      <c r="P323" s="1">
        <f t="shared" si="88"/>
        <v>4</v>
      </c>
      <c r="Q323" s="1">
        <f t="shared" si="89"/>
        <v>50104</v>
      </c>
      <c r="R323" s="1" t="str">
        <f t="shared" ref="R323:R386" si="100">getSring($I323,3,$F323)</f>
        <v>巨人之皮</v>
      </c>
      <c r="S323" s="1">
        <f t="shared" si="90"/>
        <v>6</v>
      </c>
      <c r="T323" s="1">
        <f t="shared" si="91"/>
        <v>50111</v>
      </c>
      <c r="U323" s="1" t="str">
        <f t="shared" ref="U323:U386" si="101">getSring($I323,4,$F323)</f>
        <v>狐炎兽牙</v>
      </c>
      <c r="V323" s="1">
        <f t="shared" si="92"/>
        <v>6</v>
      </c>
      <c r="W323" s="1">
        <f t="shared" si="93"/>
        <v>50154</v>
      </c>
    </row>
    <row r="324" spans="1:23" x14ac:dyDescent="0.2">
      <c r="A324" s="141">
        <f>[4]挂饰3!$A325</f>
        <v>20323</v>
      </c>
      <c r="B324" s="141" t="str">
        <f>[4]挂饰3!$D325</f>
        <v>传说的女神护腕</v>
      </c>
      <c r="C324" s="141">
        <f>[4]挂饰3!$E325</f>
        <v>7</v>
      </c>
      <c r="D324" s="141" t="str">
        <f>[4]挂饰3!$F325</f>
        <v>s</v>
      </c>
      <c r="E324" s="141">
        <f t="shared" si="94"/>
        <v>4</v>
      </c>
      <c r="F324" s="141">
        <f t="shared" si="95"/>
        <v>4</v>
      </c>
      <c r="G324" s="141" t="str">
        <f>[4]挂饰3!$M325</f>
        <v>物理</v>
      </c>
      <c r="H324" s="141">
        <f>([4]挂饰3!$AO325*((E324)^2))/10</f>
        <v>421.39856503428666</v>
      </c>
      <c r="I324" s="1" t="str">
        <f t="shared" si="96"/>
        <v>,七彩的魔术丝,黄色粉铜矿,奇特树的茎,青之液</v>
      </c>
      <c r="J324" s="1">
        <f t="shared" si="97"/>
        <v>4214</v>
      </c>
      <c r="K324" s="1">
        <f t="shared" si="85"/>
        <v>7680</v>
      </c>
      <c r="L324" s="1" t="str">
        <f t="shared" si="98"/>
        <v>七彩的魔术丝</v>
      </c>
      <c r="M324" s="1">
        <f t="shared" si="86"/>
        <v>2</v>
      </c>
      <c r="N324" s="1">
        <f t="shared" si="87"/>
        <v>50077</v>
      </c>
      <c r="O324" s="1" t="str">
        <f t="shared" si="99"/>
        <v>黄色粉铜矿</v>
      </c>
      <c r="P324" s="1">
        <f t="shared" si="88"/>
        <v>3</v>
      </c>
      <c r="Q324" s="1">
        <f t="shared" si="89"/>
        <v>50040</v>
      </c>
      <c r="R324" s="1" t="str">
        <f t="shared" si="100"/>
        <v>奇特树的茎</v>
      </c>
      <c r="S324" s="1">
        <f t="shared" si="90"/>
        <v>18</v>
      </c>
      <c r="T324" s="1">
        <f t="shared" si="91"/>
        <v>50065</v>
      </c>
      <c r="U324" s="1" t="str">
        <f t="shared" si="101"/>
        <v>青之液</v>
      </c>
      <c r="V324" s="1">
        <f t="shared" si="92"/>
        <v>18</v>
      </c>
      <c r="W324" s="1">
        <f t="shared" si="93"/>
        <v>50092</v>
      </c>
    </row>
    <row r="325" spans="1:23" x14ac:dyDescent="0.2">
      <c r="A325" s="141">
        <f>[4]挂饰3!$A326</f>
        <v>20324</v>
      </c>
      <c r="B325" s="141" t="str">
        <f>[4]挂饰3!$D326</f>
        <v>神奇的白银项链</v>
      </c>
      <c r="C325" s="141">
        <f>[4]挂饰3!$E326</f>
        <v>9</v>
      </c>
      <c r="D325" s="141" t="str">
        <f>[4]挂饰3!$F326</f>
        <v>s</v>
      </c>
      <c r="E325" s="141">
        <f t="shared" si="94"/>
        <v>4</v>
      </c>
      <c r="F325" s="141">
        <f t="shared" si="95"/>
        <v>4</v>
      </c>
      <c r="G325" s="141" t="str">
        <f>[4]挂饰3!$M326</f>
        <v>物理</v>
      </c>
      <c r="H325" s="141">
        <f>([4]挂饰3!$AO326*((E325)^2))/10</f>
        <v>706.78816143497761</v>
      </c>
      <c r="I325" s="1" t="str">
        <f t="shared" si="96"/>
        <v>,七彩的魔术丝,睡魔魂片,蝙蝠牙,冰鸟的羽毛</v>
      </c>
      <c r="J325" s="1">
        <f t="shared" si="97"/>
        <v>7068</v>
      </c>
      <c r="K325" s="1">
        <f t="shared" si="85"/>
        <v>7680</v>
      </c>
      <c r="L325" s="1" t="str">
        <f t="shared" si="98"/>
        <v>七彩的魔术丝</v>
      </c>
      <c r="M325" s="1">
        <f t="shared" si="86"/>
        <v>2</v>
      </c>
      <c r="N325" s="1">
        <f t="shared" si="87"/>
        <v>50077</v>
      </c>
      <c r="O325" s="1" t="str">
        <f t="shared" si="99"/>
        <v>睡魔魂片</v>
      </c>
      <c r="P325" s="1">
        <f t="shared" si="88"/>
        <v>5</v>
      </c>
      <c r="Q325" s="1">
        <f t="shared" si="89"/>
        <v>50165</v>
      </c>
      <c r="R325" s="1" t="str">
        <f t="shared" si="100"/>
        <v>蝙蝠牙</v>
      </c>
      <c r="S325" s="1">
        <f t="shared" si="90"/>
        <v>30</v>
      </c>
      <c r="T325" s="1">
        <f t="shared" si="91"/>
        <v>50152</v>
      </c>
      <c r="U325" s="1" t="str">
        <f t="shared" si="101"/>
        <v>冰鸟的羽毛</v>
      </c>
      <c r="V325" s="1">
        <f t="shared" si="92"/>
        <v>14</v>
      </c>
      <c r="W325" s="1">
        <f t="shared" si="93"/>
        <v>50121</v>
      </c>
    </row>
    <row r="326" spans="1:23" x14ac:dyDescent="0.2">
      <c r="A326" s="141">
        <f>[4]挂饰3!$A327</f>
        <v>20325</v>
      </c>
      <c r="B326" s="141" t="str">
        <f>[4]挂饰3!$D327</f>
        <v>神奇的卡尼亚项链</v>
      </c>
      <c r="C326" s="141">
        <f>[4]挂饰3!$E327</f>
        <v>11</v>
      </c>
      <c r="D326" s="141" t="str">
        <f>[4]挂饰3!$F327</f>
        <v>s</v>
      </c>
      <c r="E326" s="141">
        <f t="shared" si="94"/>
        <v>4</v>
      </c>
      <c r="F326" s="141">
        <f t="shared" si="95"/>
        <v>4</v>
      </c>
      <c r="G326" s="141" t="str">
        <f>[4]挂饰3!$M327</f>
        <v>物理</v>
      </c>
      <c r="H326" s="141">
        <f>([4]挂饰3!$AO327*((E326)^2))/10</f>
        <v>753.4125094886341</v>
      </c>
      <c r="I326" s="1" t="str">
        <f t="shared" si="96"/>
        <v>,七彩的魔术丝,灵魂片,白石粉,优良粉铜矿</v>
      </c>
      <c r="J326" s="1">
        <f t="shared" si="97"/>
        <v>7534</v>
      </c>
      <c r="K326" s="1">
        <f t="shared" si="85"/>
        <v>7680</v>
      </c>
      <c r="L326" s="1" t="str">
        <f t="shared" si="98"/>
        <v>七彩的魔术丝</v>
      </c>
      <c r="M326" s="1">
        <f t="shared" si="86"/>
        <v>2</v>
      </c>
      <c r="N326" s="1">
        <f t="shared" si="87"/>
        <v>50077</v>
      </c>
      <c r="O326" s="1" t="str">
        <f t="shared" si="99"/>
        <v>灵魂片</v>
      </c>
      <c r="P326" s="1">
        <f t="shared" si="88"/>
        <v>8</v>
      </c>
      <c r="Q326" s="1">
        <f t="shared" si="89"/>
        <v>50162</v>
      </c>
      <c r="R326" s="1" t="str">
        <f t="shared" si="100"/>
        <v>白石粉</v>
      </c>
      <c r="S326" s="1">
        <f t="shared" si="90"/>
        <v>32</v>
      </c>
      <c r="T326" s="1">
        <f t="shared" si="91"/>
        <v>50187</v>
      </c>
      <c r="U326" s="1" t="str">
        <f t="shared" si="101"/>
        <v>优良粉铜矿</v>
      </c>
      <c r="V326" s="1">
        <f t="shared" si="92"/>
        <v>14</v>
      </c>
      <c r="W326" s="1">
        <f t="shared" si="93"/>
        <v>50036</v>
      </c>
    </row>
    <row r="327" spans="1:23" x14ac:dyDescent="0.2">
      <c r="A327" s="141">
        <f>[4]挂饰3!$A328</f>
        <v>20326</v>
      </c>
      <c r="B327" s="141" t="str">
        <f>[4]挂饰3!$D328</f>
        <v>璀璨的精钢戒指</v>
      </c>
      <c r="C327" s="141">
        <f>[4]挂饰3!$E328</f>
        <v>13</v>
      </c>
      <c r="D327" s="141" t="str">
        <f>[4]挂饰3!$F328</f>
        <v>s</v>
      </c>
      <c r="E327" s="141">
        <f t="shared" si="94"/>
        <v>4</v>
      </c>
      <c r="F327" s="141">
        <f t="shared" si="95"/>
        <v>4</v>
      </c>
      <c r="G327" s="141" t="str">
        <f>[4]挂饰3!$M328</f>
        <v>物理</v>
      </c>
      <c r="H327" s="141">
        <f>([4]挂饰3!$AO328*((E327)^2))/10</f>
        <v>1128.9024884792627</v>
      </c>
      <c r="I327" s="1" t="str">
        <f t="shared" si="96"/>
        <v>,七彩的魔术丝,睡魔魂片,狐炎兽毛皮,浮游石</v>
      </c>
      <c r="J327" s="1">
        <f t="shared" si="97"/>
        <v>11289</v>
      </c>
      <c r="K327" s="1">
        <f t="shared" si="85"/>
        <v>11520</v>
      </c>
      <c r="L327" s="1" t="str">
        <f t="shared" si="98"/>
        <v>七彩的魔术丝</v>
      </c>
      <c r="M327" s="1">
        <f t="shared" si="86"/>
        <v>3</v>
      </c>
      <c r="N327" s="1">
        <f t="shared" si="87"/>
        <v>50077</v>
      </c>
      <c r="O327" s="1" t="str">
        <f t="shared" si="99"/>
        <v>睡魔魂片</v>
      </c>
      <c r="P327" s="1">
        <f t="shared" si="88"/>
        <v>8</v>
      </c>
      <c r="Q327" s="1">
        <f t="shared" si="89"/>
        <v>50165</v>
      </c>
      <c r="R327" s="1" t="str">
        <f t="shared" si="100"/>
        <v>狐炎兽毛皮</v>
      </c>
      <c r="S327" s="1">
        <f t="shared" si="90"/>
        <v>21</v>
      </c>
      <c r="T327" s="1">
        <f t="shared" si="91"/>
        <v>50115</v>
      </c>
      <c r="U327" s="1" t="str">
        <f t="shared" si="101"/>
        <v>浮游石</v>
      </c>
      <c r="V327" s="1">
        <f t="shared" si="92"/>
        <v>21</v>
      </c>
      <c r="W327" s="1">
        <f t="shared" si="93"/>
        <v>50025</v>
      </c>
    </row>
    <row r="328" spans="1:23" x14ac:dyDescent="0.2">
      <c r="A328" s="141">
        <f>[4]挂饰3!$A329</f>
        <v>20327</v>
      </c>
      <c r="B328" s="141" t="str">
        <f>[4]挂饰3!$D329</f>
        <v>传说的玄铁护腕</v>
      </c>
      <c r="C328" s="141">
        <f>[4]挂饰3!$E329</f>
        <v>15</v>
      </c>
      <c r="D328" s="141" t="str">
        <f>[4]挂饰3!$F329</f>
        <v>s</v>
      </c>
      <c r="E328" s="141">
        <f t="shared" si="94"/>
        <v>4</v>
      </c>
      <c r="F328" s="141">
        <f t="shared" si="95"/>
        <v>4</v>
      </c>
      <c r="G328" s="141" t="str">
        <f>[4]挂饰3!$M329</f>
        <v>物理</v>
      </c>
      <c r="H328" s="141">
        <f>([4]挂饰3!$AO329*((E328)^2))/10</f>
        <v>1318.6472727272726</v>
      </c>
      <c r="I328" s="1" t="str">
        <f t="shared" si="96"/>
        <v>,七彩的魔术丝,赤色的水晶,柔软的毛皮,巨人之皮</v>
      </c>
      <c r="J328" s="1">
        <f t="shared" si="97"/>
        <v>13186</v>
      </c>
      <c r="K328" s="1">
        <f t="shared" si="85"/>
        <v>15360</v>
      </c>
      <c r="L328" s="1" t="str">
        <f t="shared" si="98"/>
        <v>七彩的魔术丝</v>
      </c>
      <c r="M328" s="1">
        <f t="shared" si="86"/>
        <v>4</v>
      </c>
      <c r="N328" s="1">
        <f t="shared" si="87"/>
        <v>50077</v>
      </c>
      <c r="O328" s="1" t="str">
        <f t="shared" si="99"/>
        <v>赤色的水晶</v>
      </c>
      <c r="P328" s="1">
        <f t="shared" si="88"/>
        <v>9</v>
      </c>
      <c r="Q328" s="1">
        <f t="shared" si="89"/>
        <v>50177</v>
      </c>
      <c r="R328" s="1" t="str">
        <f t="shared" si="100"/>
        <v>柔软的毛皮</v>
      </c>
      <c r="S328" s="1">
        <f t="shared" si="90"/>
        <v>25</v>
      </c>
      <c r="T328" s="1">
        <f t="shared" si="91"/>
        <v>50114</v>
      </c>
      <c r="U328" s="1" t="str">
        <f t="shared" si="101"/>
        <v>巨人之皮</v>
      </c>
      <c r="V328" s="1">
        <f t="shared" si="92"/>
        <v>25</v>
      </c>
      <c r="W328" s="1">
        <f t="shared" si="93"/>
        <v>50111</v>
      </c>
    </row>
    <row r="329" spans="1:23" x14ac:dyDescent="0.2">
      <c r="A329" s="141">
        <f>[4]挂饰3!$A330</f>
        <v>20328</v>
      </c>
      <c r="B329" s="141" t="str">
        <f>[4]挂饰3!$D330</f>
        <v>璀璨的塞尔塔护腕</v>
      </c>
      <c r="C329" s="141">
        <f>[4]挂饰3!$E330</f>
        <v>17</v>
      </c>
      <c r="D329" s="141" t="str">
        <f>[4]挂饰3!$F330</f>
        <v>s</v>
      </c>
      <c r="E329" s="141">
        <f t="shared" si="94"/>
        <v>4</v>
      </c>
      <c r="F329" s="141">
        <f t="shared" si="95"/>
        <v>4</v>
      </c>
      <c r="G329" s="141" t="str">
        <f>[4]挂饰3!$M330</f>
        <v>物理</v>
      </c>
      <c r="H329" s="141">
        <f>([4]挂饰3!$AO330*((E329)^2))/10</f>
        <v>608.36448430493272</v>
      </c>
      <c r="I329" s="1" t="str">
        <f t="shared" si="96"/>
        <v>,七彩的魔术丝,恶魔魂片,水鸟的羽毛,睡魔羽翼</v>
      </c>
      <c r="J329" s="1">
        <f t="shared" si="97"/>
        <v>6084</v>
      </c>
      <c r="K329" s="1">
        <f t="shared" si="85"/>
        <v>7680</v>
      </c>
      <c r="L329" s="1" t="str">
        <f t="shared" si="98"/>
        <v>七彩的魔术丝</v>
      </c>
      <c r="M329" s="1">
        <f t="shared" si="86"/>
        <v>2</v>
      </c>
      <c r="N329" s="1">
        <f t="shared" si="87"/>
        <v>50077</v>
      </c>
      <c r="O329" s="1" t="str">
        <f t="shared" si="99"/>
        <v>恶魔魂片</v>
      </c>
      <c r="P329" s="1">
        <f t="shared" si="88"/>
        <v>5</v>
      </c>
      <c r="Q329" s="1">
        <f t="shared" si="89"/>
        <v>50166</v>
      </c>
      <c r="R329" s="1" t="str">
        <f t="shared" si="100"/>
        <v>水鸟的羽毛</v>
      </c>
      <c r="S329" s="1">
        <f t="shared" si="90"/>
        <v>12</v>
      </c>
      <c r="T329" s="1">
        <f t="shared" si="91"/>
        <v>50120</v>
      </c>
      <c r="U329" s="1" t="str">
        <f t="shared" si="101"/>
        <v>睡魔羽翼</v>
      </c>
      <c r="V329" s="1">
        <f t="shared" si="92"/>
        <v>12</v>
      </c>
      <c r="W329" s="1">
        <f t="shared" si="93"/>
        <v>50126</v>
      </c>
    </row>
    <row r="330" spans="1:23" x14ac:dyDescent="0.2">
      <c r="A330" s="141">
        <f>[4]挂饰3!$A331</f>
        <v>20329</v>
      </c>
      <c r="B330" s="141" t="str">
        <f>[4]挂饰3!$D331</f>
        <v>拉风的颓废项链</v>
      </c>
      <c r="C330" s="141">
        <f>[4]挂饰3!$E331</f>
        <v>3</v>
      </c>
      <c r="D330" s="141" t="str">
        <f>[4]挂饰3!$F331</f>
        <v>a</v>
      </c>
      <c r="E330" s="141">
        <f t="shared" si="94"/>
        <v>3</v>
      </c>
      <c r="F330" s="141">
        <f t="shared" si="95"/>
        <v>3</v>
      </c>
      <c r="G330" s="141" t="str">
        <f>[4]挂饰3!$M331</f>
        <v>物理</v>
      </c>
      <c r="H330" s="141">
        <f>([4]挂饰3!$AO331*((E330)^2))/10</f>
        <v>20.345763546798032</v>
      </c>
      <c r="I330" s="1" t="str">
        <f t="shared" si="96"/>
        <v>,魔物骨头,龙牙,树枝,新鲜的泥巴</v>
      </c>
      <c r="J330" s="1">
        <f t="shared" si="97"/>
        <v>203</v>
      </c>
      <c r="K330" s="1">
        <f t="shared" si="85"/>
        <v>1125</v>
      </c>
      <c r="L330" s="1" t="str">
        <f t="shared" si="98"/>
        <v>魔物骨头</v>
      </c>
      <c r="M330" s="1">
        <f t="shared" si="86"/>
        <v>1</v>
      </c>
      <c r="N330" s="1">
        <f t="shared" si="87"/>
        <v>50086</v>
      </c>
      <c r="O330" s="1" t="str">
        <f t="shared" si="99"/>
        <v>龙牙</v>
      </c>
      <c r="P330" s="1">
        <f t="shared" si="88"/>
        <v>1</v>
      </c>
      <c r="Q330" s="1">
        <f t="shared" si="89"/>
        <v>50156</v>
      </c>
      <c r="R330" s="1" t="str">
        <f t="shared" si="100"/>
        <v>树枝</v>
      </c>
      <c r="S330" s="1">
        <f t="shared" si="90"/>
        <v>5</v>
      </c>
      <c r="T330" s="1">
        <f t="shared" si="91"/>
        <v>50045</v>
      </c>
      <c r="U330" s="1" t="str">
        <f t="shared" si="101"/>
        <v/>
      </c>
      <c r="V330" s="1" t="str">
        <f t="shared" si="92"/>
        <v/>
      </c>
      <c r="W330" s="1" t="str">
        <f t="shared" si="93"/>
        <v/>
      </c>
    </row>
    <row r="331" spans="1:23" x14ac:dyDescent="0.2">
      <c r="A331" s="141">
        <f>[4]挂饰3!$A332</f>
        <v>20330</v>
      </c>
      <c r="B331" s="141" t="str">
        <f>[4]挂饰3!$D332</f>
        <v>精致的白银护腕</v>
      </c>
      <c r="C331" s="141">
        <f>[4]挂饰3!$E332</f>
        <v>5</v>
      </c>
      <c r="D331" s="141" t="str">
        <f>[4]挂饰3!$F332</f>
        <v>a</v>
      </c>
      <c r="E331" s="141">
        <f t="shared" si="94"/>
        <v>3</v>
      </c>
      <c r="F331" s="141">
        <f t="shared" si="95"/>
        <v>3</v>
      </c>
      <c r="G331" s="141" t="str">
        <f>[4]挂饰3!$M332</f>
        <v>物理</v>
      </c>
      <c r="H331" s="141">
        <f>([4]挂饰3!$AO332*((E331)^2))/10</f>
        <v>42.038737864077667</v>
      </c>
      <c r="I331" s="1" t="str">
        <f t="shared" si="96"/>
        <v>,魔物骨头,绿之液,腐败爪,女战士的秘药</v>
      </c>
      <c r="J331" s="1">
        <f t="shared" si="97"/>
        <v>420</v>
      </c>
      <c r="K331" s="1">
        <f t="shared" si="85"/>
        <v>1125</v>
      </c>
      <c r="L331" s="1" t="str">
        <f t="shared" si="98"/>
        <v>魔物骨头</v>
      </c>
      <c r="M331" s="1">
        <f t="shared" si="86"/>
        <v>1</v>
      </c>
      <c r="N331" s="1">
        <f t="shared" si="87"/>
        <v>50086</v>
      </c>
      <c r="O331" s="1" t="str">
        <f t="shared" si="99"/>
        <v>绿之液</v>
      </c>
      <c r="P331" s="1">
        <f t="shared" si="88"/>
        <v>3</v>
      </c>
      <c r="Q331" s="1">
        <f t="shared" si="89"/>
        <v>50094</v>
      </c>
      <c r="R331" s="1" t="str">
        <f t="shared" si="100"/>
        <v>腐败爪</v>
      </c>
      <c r="S331" s="1">
        <f t="shared" si="90"/>
        <v>10</v>
      </c>
      <c r="T331" s="1">
        <f t="shared" si="91"/>
        <v>50145</v>
      </c>
      <c r="U331" s="1" t="str">
        <f t="shared" si="101"/>
        <v/>
      </c>
      <c r="V331" s="1" t="str">
        <f t="shared" si="92"/>
        <v/>
      </c>
      <c r="W331" s="1" t="str">
        <f t="shared" si="93"/>
        <v/>
      </c>
    </row>
    <row r="332" spans="1:23" x14ac:dyDescent="0.2">
      <c r="A332" s="141">
        <f>[4]挂饰3!$A333</f>
        <v>20331</v>
      </c>
      <c r="B332" s="141" t="str">
        <f>[4]挂饰3!$D333</f>
        <v>闪耀的女神护腕</v>
      </c>
      <c r="C332" s="141">
        <f>[4]挂饰3!$E333</f>
        <v>7</v>
      </c>
      <c r="D332" s="141" t="str">
        <f>[4]挂饰3!$F333</f>
        <v>a</v>
      </c>
      <c r="E332" s="141">
        <f t="shared" si="94"/>
        <v>3</v>
      </c>
      <c r="F332" s="141">
        <f t="shared" si="95"/>
        <v>3</v>
      </c>
      <c r="G332" s="141" t="str">
        <f>[4]挂饰3!$M333</f>
        <v>物理</v>
      </c>
      <c r="H332" s="141">
        <f>([4]挂饰3!$AO333*((E332)^2))/10</f>
        <v>63.758571428571429</v>
      </c>
      <c r="I332" s="1" t="str">
        <f t="shared" si="96"/>
        <v>,魔物骨头,柔软的毛皮,腐败爪,粉铜矿</v>
      </c>
      <c r="J332" s="1">
        <f t="shared" si="97"/>
        <v>638</v>
      </c>
      <c r="K332" s="1">
        <f t="shared" si="85"/>
        <v>1125</v>
      </c>
      <c r="L332" s="1" t="str">
        <f t="shared" si="98"/>
        <v>魔物骨头</v>
      </c>
      <c r="M332" s="1">
        <f t="shared" si="86"/>
        <v>1</v>
      </c>
      <c r="N332" s="1">
        <f t="shared" si="87"/>
        <v>50086</v>
      </c>
      <c r="O332" s="1" t="str">
        <f t="shared" si="99"/>
        <v>柔软的毛皮</v>
      </c>
      <c r="P332" s="1">
        <f t="shared" si="88"/>
        <v>2</v>
      </c>
      <c r="Q332" s="1">
        <f t="shared" si="89"/>
        <v>50114</v>
      </c>
      <c r="R332" s="1" t="str">
        <f t="shared" si="100"/>
        <v>腐败爪</v>
      </c>
      <c r="S332" s="1">
        <f t="shared" si="90"/>
        <v>15</v>
      </c>
      <c r="T332" s="1">
        <f t="shared" si="91"/>
        <v>50145</v>
      </c>
      <c r="U332" s="1" t="str">
        <f t="shared" si="101"/>
        <v/>
      </c>
      <c r="V332" s="1" t="str">
        <f t="shared" si="92"/>
        <v/>
      </c>
      <c r="W332" s="1" t="str">
        <f t="shared" si="93"/>
        <v/>
      </c>
    </row>
    <row r="333" spans="1:23" x14ac:dyDescent="0.2">
      <c r="A333" s="141">
        <f>[4]挂饰3!$A334</f>
        <v>20332</v>
      </c>
      <c r="B333" s="141" t="str">
        <f>[4]挂饰3!$D334</f>
        <v>拉风的斯塞提护腕</v>
      </c>
      <c r="C333" s="141">
        <f>[4]挂饰3!$E334</f>
        <v>9</v>
      </c>
      <c r="D333" s="141" t="str">
        <f>[4]挂饰3!$F334</f>
        <v>a</v>
      </c>
      <c r="E333" s="141">
        <f t="shared" si="94"/>
        <v>3</v>
      </c>
      <c r="F333" s="141">
        <f t="shared" si="95"/>
        <v>3</v>
      </c>
      <c r="G333" s="141" t="str">
        <f>[4]挂饰3!$M334</f>
        <v>物理</v>
      </c>
      <c r="H333" s="141">
        <f>([4]挂饰3!$AO334*((E333)^2))/10</f>
        <v>86.190979683410191</v>
      </c>
      <c r="I333" s="1" t="str">
        <f t="shared" si="96"/>
        <v>,魔物骨头,龙之皮革,树枝,矿石</v>
      </c>
      <c r="J333" s="1">
        <f t="shared" si="97"/>
        <v>862</v>
      </c>
      <c r="K333" s="1">
        <f t="shared" si="85"/>
        <v>1125</v>
      </c>
      <c r="L333" s="1" t="str">
        <f t="shared" si="98"/>
        <v>魔物骨头</v>
      </c>
      <c r="M333" s="1">
        <f t="shared" si="86"/>
        <v>1</v>
      </c>
      <c r="N333" s="1">
        <f t="shared" si="87"/>
        <v>50086</v>
      </c>
      <c r="O333" s="1" t="str">
        <f t="shared" si="99"/>
        <v>龙之皮革</v>
      </c>
      <c r="P333" s="1">
        <f t="shared" si="88"/>
        <v>3</v>
      </c>
      <c r="Q333" s="1">
        <f t="shared" si="89"/>
        <v>50116</v>
      </c>
      <c r="R333" s="1" t="str">
        <f t="shared" si="100"/>
        <v>树枝</v>
      </c>
      <c r="S333" s="1">
        <f t="shared" si="90"/>
        <v>20</v>
      </c>
      <c r="T333" s="1">
        <f t="shared" si="91"/>
        <v>50045</v>
      </c>
      <c r="U333" s="1" t="str">
        <f t="shared" si="101"/>
        <v/>
      </c>
      <c r="V333" s="1" t="str">
        <f t="shared" si="92"/>
        <v/>
      </c>
      <c r="W333" s="1" t="str">
        <f t="shared" si="93"/>
        <v/>
      </c>
    </row>
    <row r="334" spans="1:23" x14ac:dyDescent="0.2">
      <c r="A334" s="141">
        <f>[4]挂饰3!$A335</f>
        <v>20333</v>
      </c>
      <c r="B334" s="141" t="str">
        <f>[4]挂饰3!$D335</f>
        <v>拉风的女神戒指</v>
      </c>
      <c r="C334" s="141">
        <f>[4]挂饰3!$E335</f>
        <v>11</v>
      </c>
      <c r="D334" s="141" t="str">
        <f>[4]挂饰3!$F335</f>
        <v>a</v>
      </c>
      <c r="E334" s="141">
        <f t="shared" si="94"/>
        <v>3</v>
      </c>
      <c r="F334" s="141">
        <f t="shared" si="95"/>
        <v>3</v>
      </c>
      <c r="G334" s="141" t="str">
        <f>[4]挂饰3!$M335</f>
        <v>物理</v>
      </c>
      <c r="H334" s="141">
        <f>([4]挂饰3!$AO335*((E334)^2))/10</f>
        <v>128.25</v>
      </c>
      <c r="I334" s="1" t="str">
        <f t="shared" si="96"/>
        <v>,魔物骨头,蛇龟牙,干燥的草药,矿石</v>
      </c>
      <c r="J334" s="1">
        <f t="shared" si="97"/>
        <v>1283</v>
      </c>
      <c r="K334" s="1">
        <f t="shared" si="85"/>
        <v>2250</v>
      </c>
      <c r="L334" s="1" t="str">
        <f t="shared" si="98"/>
        <v>魔物骨头</v>
      </c>
      <c r="M334" s="1">
        <f t="shared" si="86"/>
        <v>2</v>
      </c>
      <c r="N334" s="1">
        <f t="shared" si="87"/>
        <v>50086</v>
      </c>
      <c r="O334" s="1" t="str">
        <f t="shared" si="99"/>
        <v>蛇龟牙</v>
      </c>
      <c r="P334" s="1">
        <f t="shared" si="88"/>
        <v>4</v>
      </c>
      <c r="Q334" s="1">
        <f t="shared" si="89"/>
        <v>50155</v>
      </c>
      <c r="R334" s="1" t="str">
        <f t="shared" si="100"/>
        <v>干燥的草药</v>
      </c>
      <c r="S334" s="1">
        <f t="shared" si="90"/>
        <v>29</v>
      </c>
      <c r="T334" s="1">
        <f t="shared" si="91"/>
        <v>50189</v>
      </c>
      <c r="U334" s="1" t="str">
        <f t="shared" si="101"/>
        <v/>
      </c>
      <c r="V334" s="1" t="str">
        <f t="shared" si="92"/>
        <v/>
      </c>
      <c r="W334" s="1" t="str">
        <f t="shared" si="93"/>
        <v/>
      </c>
    </row>
    <row r="335" spans="1:23" x14ac:dyDescent="0.2">
      <c r="A335" s="141">
        <f>[4]挂饰3!$A336</f>
        <v>20334</v>
      </c>
      <c r="B335" s="141" t="str">
        <f>[4]挂饰3!$D336</f>
        <v>拉风的玄铁项链</v>
      </c>
      <c r="C335" s="141">
        <f>[4]挂饰3!$E336</f>
        <v>13</v>
      </c>
      <c r="D335" s="141" t="str">
        <f>[4]挂饰3!$F336</f>
        <v>a</v>
      </c>
      <c r="E335" s="141">
        <f t="shared" si="94"/>
        <v>3</v>
      </c>
      <c r="F335" s="141">
        <f t="shared" si="95"/>
        <v>3</v>
      </c>
      <c r="G335" s="141" t="str">
        <f>[4]挂饰3!$M336</f>
        <v>物理</v>
      </c>
      <c r="H335" s="141">
        <f>([4]挂饰3!$AO336*((E335)^2))/10</f>
        <v>129.84681362956138</v>
      </c>
      <c r="I335" s="1" t="str">
        <f t="shared" si="96"/>
        <v>,魔物骨头,酸之液,腐败牙,干燥的草药</v>
      </c>
      <c r="J335" s="1">
        <f t="shared" si="97"/>
        <v>1298</v>
      </c>
      <c r="K335" s="1">
        <f t="shared" si="85"/>
        <v>2250</v>
      </c>
      <c r="L335" s="1" t="str">
        <f t="shared" si="98"/>
        <v>魔物骨头</v>
      </c>
      <c r="M335" s="1">
        <f t="shared" si="86"/>
        <v>2</v>
      </c>
      <c r="N335" s="1">
        <f t="shared" si="87"/>
        <v>50086</v>
      </c>
      <c r="O335" s="1" t="str">
        <f t="shared" si="99"/>
        <v>酸之液</v>
      </c>
      <c r="P335" s="1">
        <f t="shared" si="88"/>
        <v>8</v>
      </c>
      <c r="Q335" s="1">
        <f t="shared" si="89"/>
        <v>50096</v>
      </c>
      <c r="R335" s="1" t="str">
        <f t="shared" si="100"/>
        <v>腐败牙</v>
      </c>
      <c r="S335" s="1">
        <f t="shared" si="90"/>
        <v>29</v>
      </c>
      <c r="T335" s="1">
        <f t="shared" si="91"/>
        <v>50157</v>
      </c>
      <c r="U335" s="1" t="str">
        <f t="shared" si="101"/>
        <v/>
      </c>
      <c r="V335" s="1" t="str">
        <f t="shared" si="92"/>
        <v/>
      </c>
      <c r="W335" s="1" t="str">
        <f t="shared" si="93"/>
        <v/>
      </c>
    </row>
    <row r="336" spans="1:23" x14ac:dyDescent="0.2">
      <c r="A336" s="141">
        <f>[4]挂饰3!$A337</f>
        <v>20335</v>
      </c>
      <c r="B336" s="141" t="str">
        <f>[4]挂饰3!$D337</f>
        <v>拉风的混乱项链</v>
      </c>
      <c r="C336" s="141">
        <f>[4]挂饰3!$E337</f>
        <v>15</v>
      </c>
      <c r="D336" s="141" t="str">
        <f>[4]挂饰3!$F337</f>
        <v>a</v>
      </c>
      <c r="E336" s="141">
        <f t="shared" si="94"/>
        <v>3</v>
      </c>
      <c r="F336" s="141">
        <f t="shared" si="95"/>
        <v>3</v>
      </c>
      <c r="G336" s="141" t="str">
        <f>[4]挂饰3!$M337</f>
        <v>物理</v>
      </c>
      <c r="H336" s="141">
        <f>([4]挂饰3!$AO337*((E336)^2))/10</f>
        <v>414.29020408163268</v>
      </c>
      <c r="I336" s="1" t="str">
        <f t="shared" si="96"/>
        <v>,魔物骨头,蜥蜴爪,新鲜的泥巴,腐败爪</v>
      </c>
      <c r="J336" s="1">
        <f t="shared" si="97"/>
        <v>4143</v>
      </c>
      <c r="K336" s="1">
        <f t="shared" si="85"/>
        <v>4500</v>
      </c>
      <c r="L336" s="1" t="str">
        <f t="shared" si="98"/>
        <v>魔物骨头</v>
      </c>
      <c r="M336" s="1">
        <f t="shared" si="86"/>
        <v>4</v>
      </c>
      <c r="N336" s="1">
        <f t="shared" si="87"/>
        <v>50086</v>
      </c>
      <c r="O336" s="1" t="str">
        <f t="shared" si="99"/>
        <v>蜥蜴爪</v>
      </c>
      <c r="P336" s="1">
        <f t="shared" si="88"/>
        <v>24</v>
      </c>
      <c r="Q336" s="1">
        <f t="shared" si="89"/>
        <v>50137</v>
      </c>
      <c r="R336" s="1" t="str">
        <f t="shared" si="100"/>
        <v>新鲜的泥巴</v>
      </c>
      <c r="S336" s="1">
        <f t="shared" si="90"/>
        <v>93</v>
      </c>
      <c r="T336" s="1">
        <f t="shared" si="91"/>
        <v>50013</v>
      </c>
      <c r="U336" s="1" t="str">
        <f t="shared" si="101"/>
        <v/>
      </c>
      <c r="V336" s="1" t="str">
        <f t="shared" si="92"/>
        <v/>
      </c>
      <c r="W336" s="1" t="str">
        <f t="shared" si="93"/>
        <v/>
      </c>
    </row>
    <row r="337" spans="1:23" x14ac:dyDescent="0.2">
      <c r="A337" s="141">
        <f>[4]挂饰3!$A338</f>
        <v>20336</v>
      </c>
      <c r="B337" s="141" t="str">
        <f>[4]挂饰3!$D338</f>
        <v>犀利的言语戒指</v>
      </c>
      <c r="C337" s="141">
        <f>[4]挂饰3!$E338</f>
        <v>17</v>
      </c>
      <c r="D337" s="141" t="str">
        <f>[4]挂饰3!$F338</f>
        <v>a</v>
      </c>
      <c r="E337" s="141">
        <f t="shared" si="94"/>
        <v>3</v>
      </c>
      <c r="F337" s="141">
        <f t="shared" si="95"/>
        <v>3</v>
      </c>
      <c r="G337" s="141" t="str">
        <f>[4]挂饰3!$M338</f>
        <v>物理</v>
      </c>
      <c r="H337" s="141">
        <f>([4]挂饰3!$AO338*((E337)^2))/10</f>
        <v>474.56214011211796</v>
      </c>
      <c r="I337" s="1" t="str">
        <f t="shared" si="96"/>
        <v>,魔物骨头,人狼毛皮,新鲜的泥巴,干燥的草药</v>
      </c>
      <c r="J337" s="1">
        <f t="shared" si="97"/>
        <v>4746</v>
      </c>
      <c r="K337" s="1">
        <f t="shared" si="85"/>
        <v>5625</v>
      </c>
      <c r="L337" s="1" t="str">
        <f t="shared" si="98"/>
        <v>魔物骨头</v>
      </c>
      <c r="M337" s="1">
        <f t="shared" si="86"/>
        <v>5</v>
      </c>
      <c r="N337" s="1">
        <f t="shared" si="87"/>
        <v>50086</v>
      </c>
      <c r="O337" s="1" t="str">
        <f t="shared" si="99"/>
        <v>人狼毛皮</v>
      </c>
      <c r="P337" s="1">
        <f t="shared" si="88"/>
        <v>12</v>
      </c>
      <c r="Q337" s="1">
        <f t="shared" si="89"/>
        <v>50110</v>
      </c>
      <c r="R337" s="1" t="str">
        <f t="shared" si="100"/>
        <v>新鲜的泥巴</v>
      </c>
      <c r="S337" s="1">
        <f t="shared" si="90"/>
        <v>106</v>
      </c>
      <c r="T337" s="1">
        <f t="shared" si="91"/>
        <v>50013</v>
      </c>
      <c r="U337" s="1" t="str">
        <f t="shared" si="101"/>
        <v/>
      </c>
      <c r="V337" s="1" t="str">
        <f t="shared" si="92"/>
        <v/>
      </c>
      <c r="W337" s="1" t="str">
        <f t="shared" si="93"/>
        <v/>
      </c>
    </row>
    <row r="338" spans="1:23" x14ac:dyDescent="0.2">
      <c r="A338" s="141">
        <f>[4]挂饰3!$A339</f>
        <v>20337</v>
      </c>
      <c r="B338" s="141" t="str">
        <f>[4]挂饰3!$D339</f>
        <v>优质的混乱戒指</v>
      </c>
      <c r="C338" s="141">
        <f>[4]挂饰3!$E339</f>
        <v>2</v>
      </c>
      <c r="D338" s="141" t="str">
        <f>[4]挂饰3!$F339</f>
        <v>b</v>
      </c>
      <c r="E338" s="141">
        <f t="shared" si="94"/>
        <v>2</v>
      </c>
      <c r="F338" s="141">
        <f t="shared" si="95"/>
        <v>2</v>
      </c>
      <c r="G338" s="141" t="str">
        <f>[4]挂饰3!$M339</f>
        <v>物理</v>
      </c>
      <c r="H338" s="141">
        <f>([4]挂饰3!$AO339*((E338)^2))/10</f>
        <v>15.6</v>
      </c>
      <c r="I338" s="1" t="str">
        <f t="shared" si="96"/>
        <v>,魔物血液,黑铜矿</v>
      </c>
      <c r="J338" s="1">
        <f t="shared" si="97"/>
        <v>156</v>
      </c>
      <c r="K338" s="1">
        <f t="shared" si="85"/>
        <v>270</v>
      </c>
      <c r="L338" s="1" t="str">
        <f t="shared" si="98"/>
        <v>魔物血液</v>
      </c>
      <c r="M338" s="1">
        <f t="shared" si="86"/>
        <v>1</v>
      </c>
      <c r="N338" s="1">
        <f t="shared" si="87"/>
        <v>50103</v>
      </c>
      <c r="O338" s="1" t="str">
        <f t="shared" si="99"/>
        <v>黑铜矿</v>
      </c>
      <c r="P338" s="1">
        <f t="shared" si="88"/>
        <v>6</v>
      </c>
      <c r="Q338" s="1">
        <f t="shared" si="89"/>
        <v>50031</v>
      </c>
      <c r="R338" s="1" t="str">
        <f t="shared" si="100"/>
        <v/>
      </c>
      <c r="S338" s="1" t="str">
        <f t="shared" si="90"/>
        <v/>
      </c>
      <c r="T338" s="1" t="str">
        <f t="shared" si="91"/>
        <v/>
      </c>
      <c r="U338" s="1" t="str">
        <f t="shared" si="101"/>
        <v/>
      </c>
      <c r="V338" s="1" t="str">
        <f t="shared" si="92"/>
        <v/>
      </c>
      <c r="W338" s="1" t="str">
        <f t="shared" si="93"/>
        <v/>
      </c>
    </row>
    <row r="339" spans="1:23" x14ac:dyDescent="0.2">
      <c r="A339" s="141">
        <f>[4]挂饰3!$A340</f>
        <v>20338</v>
      </c>
      <c r="B339" s="141" t="str">
        <f>[4]挂饰3!$D340</f>
        <v>坚硬的混乱戒指</v>
      </c>
      <c r="C339" s="141">
        <f>[4]挂饰3!$E340</f>
        <v>4</v>
      </c>
      <c r="D339" s="141" t="str">
        <f>[4]挂饰3!$F340</f>
        <v>b</v>
      </c>
      <c r="E339" s="141">
        <f t="shared" si="94"/>
        <v>2</v>
      </c>
      <c r="F339" s="141">
        <f t="shared" si="95"/>
        <v>2</v>
      </c>
      <c r="G339" s="141" t="str">
        <f>[4]挂饰3!$M340</f>
        <v>物理</v>
      </c>
      <c r="H339" s="141">
        <f>([4]挂饰3!$AO340*((E339)^2))/10</f>
        <v>21.737142857142857</v>
      </c>
      <c r="I339" s="1" t="str">
        <f t="shared" si="96"/>
        <v>,魔法石,腐败牙</v>
      </c>
      <c r="J339" s="1">
        <f t="shared" si="97"/>
        <v>217</v>
      </c>
      <c r="K339" s="1">
        <f t="shared" si="85"/>
        <v>270</v>
      </c>
      <c r="L339" s="1" t="str">
        <f t="shared" si="98"/>
        <v>魔法石</v>
      </c>
      <c r="M339" s="1">
        <f t="shared" si="86"/>
        <v>1</v>
      </c>
      <c r="N339" s="1">
        <f t="shared" si="87"/>
        <v>50018</v>
      </c>
      <c r="O339" s="1" t="str">
        <f t="shared" si="99"/>
        <v>腐败牙</v>
      </c>
      <c r="P339" s="1">
        <f t="shared" si="88"/>
        <v>8</v>
      </c>
      <c r="Q339" s="1">
        <f t="shared" si="89"/>
        <v>50157</v>
      </c>
      <c r="R339" s="1" t="str">
        <f t="shared" si="100"/>
        <v/>
      </c>
      <c r="S339" s="1" t="str">
        <f t="shared" si="90"/>
        <v/>
      </c>
      <c r="T339" s="1" t="str">
        <f t="shared" si="91"/>
        <v/>
      </c>
      <c r="U339" s="1" t="str">
        <f t="shared" si="101"/>
        <v/>
      </c>
      <c r="V339" s="1" t="str">
        <f t="shared" si="92"/>
        <v/>
      </c>
      <c r="W339" s="1" t="str">
        <f t="shared" si="93"/>
        <v/>
      </c>
    </row>
    <row r="340" spans="1:23" x14ac:dyDescent="0.2">
      <c r="A340" s="141">
        <f>[4]挂饰3!$A341</f>
        <v>20339</v>
      </c>
      <c r="B340" s="141" t="str">
        <f>[4]挂饰3!$D341</f>
        <v>发亮的白银护腕</v>
      </c>
      <c r="C340" s="141">
        <f>[4]挂饰3!$E341</f>
        <v>6</v>
      </c>
      <c r="D340" s="141" t="str">
        <f>[4]挂饰3!$F341</f>
        <v>b</v>
      </c>
      <c r="E340" s="141">
        <f t="shared" si="94"/>
        <v>2</v>
      </c>
      <c r="F340" s="141">
        <f t="shared" si="95"/>
        <v>2</v>
      </c>
      <c r="G340" s="141" t="str">
        <f>[4]挂饰3!$M341</f>
        <v>物理</v>
      </c>
      <c r="H340" s="141">
        <f>([4]挂饰3!$AO341*((E340)^2))/10</f>
        <v>91.8</v>
      </c>
      <c r="I340" s="1" t="str">
        <f t="shared" si="96"/>
        <v>,魔法石,腐败的毛皮</v>
      </c>
      <c r="J340" s="1">
        <f t="shared" si="97"/>
        <v>918</v>
      </c>
      <c r="K340" s="1">
        <f t="shared" si="85"/>
        <v>1080</v>
      </c>
      <c r="L340" s="1" t="str">
        <f t="shared" si="98"/>
        <v>魔法石</v>
      </c>
      <c r="M340" s="1">
        <f t="shared" si="86"/>
        <v>4</v>
      </c>
      <c r="N340" s="1">
        <f t="shared" si="87"/>
        <v>50018</v>
      </c>
      <c r="O340" s="1" t="str">
        <f t="shared" si="99"/>
        <v>腐败的毛皮</v>
      </c>
      <c r="P340" s="1">
        <f t="shared" si="88"/>
        <v>31</v>
      </c>
      <c r="Q340" s="1">
        <f t="shared" si="89"/>
        <v>50119</v>
      </c>
      <c r="R340" s="1" t="str">
        <f t="shared" si="100"/>
        <v/>
      </c>
      <c r="S340" s="1" t="str">
        <f t="shared" si="90"/>
        <v/>
      </c>
      <c r="T340" s="1" t="str">
        <f t="shared" si="91"/>
        <v/>
      </c>
      <c r="U340" s="1" t="str">
        <f t="shared" si="101"/>
        <v/>
      </c>
      <c r="V340" s="1" t="str">
        <f t="shared" si="92"/>
        <v/>
      </c>
      <c r="W340" s="1" t="str">
        <f t="shared" si="93"/>
        <v/>
      </c>
    </row>
    <row r="341" spans="1:23" x14ac:dyDescent="0.2">
      <c r="A341" s="141">
        <f>[4]挂饰3!$A342</f>
        <v>20340</v>
      </c>
      <c r="B341" s="141" t="str">
        <f>[4]挂饰3!$D342</f>
        <v>坚硬的女神戒指</v>
      </c>
      <c r="C341" s="141">
        <f>[4]挂饰3!$E342</f>
        <v>8</v>
      </c>
      <c r="D341" s="141" t="str">
        <f>[4]挂饰3!$F342</f>
        <v>b</v>
      </c>
      <c r="E341" s="141">
        <f t="shared" si="94"/>
        <v>2</v>
      </c>
      <c r="F341" s="141">
        <f t="shared" si="95"/>
        <v>2</v>
      </c>
      <c r="G341" s="141" t="str">
        <f>[4]挂饰3!$M342</f>
        <v>物理</v>
      </c>
      <c r="H341" s="141">
        <f>([4]挂饰3!$AO342*((E341)^2))/10</f>
        <v>44.25983193277311</v>
      </c>
      <c r="I341" s="1" t="str">
        <f t="shared" si="96"/>
        <v>,魔物血液,腐败爪</v>
      </c>
      <c r="J341" s="1">
        <f t="shared" si="97"/>
        <v>443</v>
      </c>
      <c r="K341" s="1">
        <f t="shared" si="85"/>
        <v>540</v>
      </c>
      <c r="L341" s="1" t="str">
        <f t="shared" si="98"/>
        <v>魔物血液</v>
      </c>
      <c r="M341" s="1">
        <f t="shared" si="86"/>
        <v>2</v>
      </c>
      <c r="N341" s="1">
        <f t="shared" si="87"/>
        <v>50103</v>
      </c>
      <c r="O341" s="1" t="str">
        <f t="shared" si="99"/>
        <v>腐败爪</v>
      </c>
      <c r="P341" s="1">
        <f t="shared" si="88"/>
        <v>15</v>
      </c>
      <c r="Q341" s="1">
        <f t="shared" si="89"/>
        <v>50145</v>
      </c>
      <c r="R341" s="1" t="str">
        <f t="shared" si="100"/>
        <v/>
      </c>
      <c r="S341" s="1" t="str">
        <f t="shared" si="90"/>
        <v/>
      </c>
      <c r="T341" s="1" t="str">
        <f t="shared" si="91"/>
        <v/>
      </c>
      <c r="U341" s="1" t="str">
        <f t="shared" si="101"/>
        <v/>
      </c>
      <c r="V341" s="1" t="str">
        <f t="shared" si="92"/>
        <v/>
      </c>
      <c r="W341" s="1" t="str">
        <f t="shared" si="93"/>
        <v/>
      </c>
    </row>
    <row r="342" spans="1:23" x14ac:dyDescent="0.2">
      <c r="A342" s="141">
        <f>[4]挂饰3!$A343</f>
        <v>20341</v>
      </c>
      <c r="B342" s="141" t="str">
        <f>[4]挂饰3!$D343</f>
        <v>凌厉的精灵项链</v>
      </c>
      <c r="C342" s="141">
        <f>[4]挂饰3!$E343</f>
        <v>10</v>
      </c>
      <c r="D342" s="141" t="str">
        <f>[4]挂饰3!$F343</f>
        <v>b</v>
      </c>
      <c r="E342" s="141">
        <f t="shared" si="94"/>
        <v>2</v>
      </c>
      <c r="F342" s="141">
        <f t="shared" si="95"/>
        <v>2</v>
      </c>
      <c r="G342" s="141" t="str">
        <f>[4]挂饰3!$M343</f>
        <v>物理</v>
      </c>
      <c r="H342" s="141">
        <f>([4]挂饰3!$AO343*((E342)^2))/10</f>
        <v>55.757419354838717</v>
      </c>
      <c r="I342" s="1" t="str">
        <f t="shared" si="96"/>
        <v>,魔法石,腐败牙</v>
      </c>
      <c r="J342" s="1">
        <f t="shared" si="97"/>
        <v>558</v>
      </c>
      <c r="K342" s="1">
        <f t="shared" si="85"/>
        <v>810</v>
      </c>
      <c r="L342" s="1" t="str">
        <f t="shared" si="98"/>
        <v>魔法石</v>
      </c>
      <c r="M342" s="1">
        <f t="shared" si="86"/>
        <v>3</v>
      </c>
      <c r="N342" s="1">
        <f t="shared" si="87"/>
        <v>50018</v>
      </c>
      <c r="O342" s="1" t="str">
        <f t="shared" si="99"/>
        <v>腐败牙</v>
      </c>
      <c r="P342" s="1">
        <f t="shared" si="88"/>
        <v>19</v>
      </c>
      <c r="Q342" s="1">
        <f t="shared" si="89"/>
        <v>50157</v>
      </c>
      <c r="R342" s="1" t="str">
        <f t="shared" si="100"/>
        <v/>
      </c>
      <c r="S342" s="1" t="str">
        <f t="shared" si="90"/>
        <v/>
      </c>
      <c r="T342" s="1" t="str">
        <f t="shared" si="91"/>
        <v/>
      </c>
      <c r="U342" s="1" t="str">
        <f t="shared" si="101"/>
        <v/>
      </c>
      <c r="V342" s="1" t="str">
        <f t="shared" si="92"/>
        <v/>
      </c>
      <c r="W342" s="1" t="str">
        <f t="shared" si="93"/>
        <v/>
      </c>
    </row>
    <row r="343" spans="1:23" x14ac:dyDescent="0.2">
      <c r="A343" s="141">
        <f>[4]挂饰3!$A344</f>
        <v>20342</v>
      </c>
      <c r="B343" s="141" t="str">
        <f>[4]挂饰3!$D344</f>
        <v>凌厉的白银护腕</v>
      </c>
      <c r="C343" s="141">
        <f>[4]挂饰3!$E344</f>
        <v>12</v>
      </c>
      <c r="D343" s="141" t="str">
        <f>[4]挂饰3!$F344</f>
        <v>b</v>
      </c>
      <c r="E343" s="141">
        <f t="shared" si="94"/>
        <v>2</v>
      </c>
      <c r="F343" s="141">
        <f t="shared" si="95"/>
        <v>2</v>
      </c>
      <c r="G343" s="141" t="str">
        <f>[4]挂饰3!$M344</f>
        <v>物理</v>
      </c>
      <c r="H343" s="141">
        <f>([4]挂饰3!$AO344*((E343)^2))/10</f>
        <v>114</v>
      </c>
      <c r="I343" s="1" t="str">
        <f t="shared" si="96"/>
        <v>,魔物血液,腐败牙</v>
      </c>
      <c r="J343" s="1">
        <f t="shared" si="97"/>
        <v>1140</v>
      </c>
      <c r="K343" s="1">
        <f t="shared" si="85"/>
        <v>1350</v>
      </c>
      <c r="L343" s="1" t="str">
        <f t="shared" si="98"/>
        <v>魔物血液</v>
      </c>
      <c r="M343" s="1">
        <f t="shared" si="86"/>
        <v>5</v>
      </c>
      <c r="N343" s="1">
        <f t="shared" si="87"/>
        <v>50103</v>
      </c>
      <c r="O343" s="1" t="str">
        <f t="shared" si="99"/>
        <v>腐败牙</v>
      </c>
      <c r="P343" s="1">
        <f t="shared" si="88"/>
        <v>38</v>
      </c>
      <c r="Q343" s="1">
        <f t="shared" si="89"/>
        <v>50157</v>
      </c>
      <c r="R343" s="1" t="str">
        <f t="shared" si="100"/>
        <v/>
      </c>
      <c r="S343" s="1" t="str">
        <f t="shared" si="90"/>
        <v/>
      </c>
      <c r="T343" s="1" t="str">
        <f t="shared" si="91"/>
        <v/>
      </c>
      <c r="U343" s="1" t="str">
        <f t="shared" si="101"/>
        <v/>
      </c>
      <c r="V343" s="1" t="str">
        <f t="shared" si="92"/>
        <v/>
      </c>
      <c r="W343" s="1" t="str">
        <f t="shared" si="93"/>
        <v/>
      </c>
    </row>
    <row r="344" spans="1:23" x14ac:dyDescent="0.2">
      <c r="A344" s="141">
        <f>[4]挂饰3!$A345</f>
        <v>20343</v>
      </c>
      <c r="B344" s="141" t="str">
        <f>[4]挂饰3!$D345</f>
        <v>发亮的白银护腕</v>
      </c>
      <c r="C344" s="141">
        <f>[4]挂饰3!$E345</f>
        <v>14</v>
      </c>
      <c r="D344" s="141" t="str">
        <f>[4]挂饰3!$F345</f>
        <v>b</v>
      </c>
      <c r="E344" s="141">
        <f t="shared" si="94"/>
        <v>2</v>
      </c>
      <c r="F344" s="141">
        <f t="shared" si="95"/>
        <v>2</v>
      </c>
      <c r="G344" s="141" t="str">
        <f>[4]挂饰3!$M345</f>
        <v>物理</v>
      </c>
      <c r="H344" s="141">
        <f>([4]挂饰3!$AO345*((E344)^2))/10</f>
        <v>78.122696629213493</v>
      </c>
      <c r="I344" s="1" t="str">
        <f t="shared" si="96"/>
        <v>,魔物血液,矿石</v>
      </c>
      <c r="J344" s="1">
        <f t="shared" si="97"/>
        <v>781</v>
      </c>
      <c r="K344" s="1">
        <f t="shared" si="85"/>
        <v>810</v>
      </c>
      <c r="L344" s="1" t="str">
        <f t="shared" si="98"/>
        <v>魔物血液</v>
      </c>
      <c r="M344" s="1">
        <f t="shared" si="86"/>
        <v>3</v>
      </c>
      <c r="N344" s="1">
        <f t="shared" si="87"/>
        <v>50103</v>
      </c>
      <c r="O344" s="1" t="str">
        <f t="shared" si="99"/>
        <v>矿石</v>
      </c>
      <c r="P344" s="1">
        <f t="shared" si="88"/>
        <v>27</v>
      </c>
      <c r="Q344" s="1">
        <f t="shared" si="89"/>
        <v>50015</v>
      </c>
      <c r="R344" s="1" t="str">
        <f t="shared" si="100"/>
        <v/>
      </c>
      <c r="S344" s="1" t="str">
        <f t="shared" si="90"/>
        <v/>
      </c>
      <c r="T344" s="1" t="str">
        <f t="shared" si="91"/>
        <v/>
      </c>
      <c r="U344" s="1" t="str">
        <f t="shared" si="101"/>
        <v/>
      </c>
      <c r="V344" s="1" t="str">
        <f t="shared" si="92"/>
        <v/>
      </c>
      <c r="W344" s="1" t="str">
        <f t="shared" si="93"/>
        <v/>
      </c>
    </row>
    <row r="345" spans="1:23" x14ac:dyDescent="0.2">
      <c r="A345" s="141">
        <f>[4]挂饰3!$A346</f>
        <v>20344</v>
      </c>
      <c r="B345" s="141" t="str">
        <f>[4]挂饰3!$D346</f>
        <v>发亮的水晶项链</v>
      </c>
      <c r="C345" s="141">
        <f>[4]挂饰3!$E346</f>
        <v>16</v>
      </c>
      <c r="D345" s="141" t="str">
        <f>[4]挂饰3!$F346</f>
        <v>b</v>
      </c>
      <c r="E345" s="141">
        <f t="shared" si="94"/>
        <v>2</v>
      </c>
      <c r="F345" s="141">
        <f t="shared" si="95"/>
        <v>2</v>
      </c>
      <c r="G345" s="141" t="str">
        <f>[4]挂饰3!$M346</f>
        <v>物理</v>
      </c>
      <c r="H345" s="141">
        <f>([4]挂饰3!$AO346*((E345)^2))/10</f>
        <v>88.659831932773116</v>
      </c>
      <c r="I345" s="1" t="str">
        <f t="shared" si="96"/>
        <v>,魔法石,腐败的毛皮</v>
      </c>
      <c r="J345" s="1">
        <f t="shared" si="97"/>
        <v>887</v>
      </c>
      <c r="K345" s="1">
        <f t="shared" si="85"/>
        <v>1080</v>
      </c>
      <c r="L345" s="1" t="str">
        <f t="shared" si="98"/>
        <v>魔法石</v>
      </c>
      <c r="M345" s="1">
        <f t="shared" si="86"/>
        <v>4</v>
      </c>
      <c r="N345" s="1">
        <f t="shared" si="87"/>
        <v>50018</v>
      </c>
      <c r="O345" s="1" t="str">
        <f t="shared" si="99"/>
        <v>腐败的毛皮</v>
      </c>
      <c r="P345" s="1">
        <f t="shared" si="88"/>
        <v>30</v>
      </c>
      <c r="Q345" s="1">
        <f t="shared" si="89"/>
        <v>50119</v>
      </c>
      <c r="R345" s="1" t="str">
        <f t="shared" si="100"/>
        <v/>
      </c>
      <c r="S345" s="1" t="str">
        <f t="shared" si="90"/>
        <v/>
      </c>
      <c r="T345" s="1" t="str">
        <f t="shared" si="91"/>
        <v/>
      </c>
      <c r="U345" s="1" t="str">
        <f t="shared" si="101"/>
        <v/>
      </c>
      <c r="V345" s="1" t="str">
        <f t="shared" si="92"/>
        <v/>
      </c>
      <c r="W345" s="1" t="str">
        <f t="shared" si="93"/>
        <v/>
      </c>
    </row>
    <row r="346" spans="1:23" x14ac:dyDescent="0.2">
      <c r="A346" s="141">
        <f>[4]挂饰3!$A347</f>
        <v>20345</v>
      </c>
      <c r="B346" s="141" t="str">
        <f>[4]挂饰3!$D347</f>
        <v>一般的空灵戒指</v>
      </c>
      <c r="C346" s="141">
        <f>[4]挂饰3!$E347</f>
        <v>2</v>
      </c>
      <c r="D346" s="141" t="str">
        <f>[4]挂饰3!$F347</f>
        <v>c</v>
      </c>
      <c r="E346" s="141">
        <f t="shared" si="94"/>
        <v>1</v>
      </c>
      <c r="F346" s="141">
        <f t="shared" si="95"/>
        <v>1</v>
      </c>
      <c r="G346" s="141" t="str">
        <f>[4]挂饰3!$M347</f>
        <v/>
      </c>
      <c r="H346" s="141">
        <f>([4]挂饰3!$AO347*((E346)^2))/10</f>
        <v>3.6</v>
      </c>
      <c r="I346" s="1" t="str">
        <f t="shared" si="96"/>
        <v>,腐败爪</v>
      </c>
      <c r="J346" s="1">
        <f t="shared" si="97"/>
        <v>36</v>
      </c>
      <c r="K346" s="1">
        <f t="shared" si="85"/>
        <v>45</v>
      </c>
      <c r="L346" s="1" t="str">
        <f t="shared" si="98"/>
        <v>腐败爪</v>
      </c>
      <c r="M346" s="1">
        <f t="shared" si="86"/>
        <v>3</v>
      </c>
      <c r="N346" s="1">
        <f t="shared" si="87"/>
        <v>50145</v>
      </c>
      <c r="O346" s="1" t="str">
        <f t="shared" si="99"/>
        <v/>
      </c>
      <c r="P346" s="1" t="str">
        <f t="shared" si="88"/>
        <v/>
      </c>
      <c r="Q346" s="1" t="str">
        <f t="shared" si="89"/>
        <v/>
      </c>
      <c r="R346" s="1" t="str">
        <f t="shared" si="100"/>
        <v/>
      </c>
      <c r="S346" s="1" t="str">
        <f t="shared" si="90"/>
        <v/>
      </c>
      <c r="T346" s="1" t="str">
        <f t="shared" si="91"/>
        <v/>
      </c>
      <c r="U346" s="1" t="str">
        <f t="shared" si="101"/>
        <v/>
      </c>
      <c r="V346" s="1" t="str">
        <f t="shared" si="92"/>
        <v/>
      </c>
      <c r="W346" s="1" t="str">
        <f t="shared" si="93"/>
        <v/>
      </c>
    </row>
    <row r="347" spans="1:23" x14ac:dyDescent="0.2">
      <c r="A347" s="141">
        <f>[4]挂饰3!$A348</f>
        <v>20346</v>
      </c>
      <c r="B347" s="141" t="str">
        <f>[4]挂饰3!$D348</f>
        <v>一般的白银戒指</v>
      </c>
      <c r="C347" s="141">
        <f>[4]挂饰3!$E348</f>
        <v>4</v>
      </c>
      <c r="D347" s="141" t="str">
        <f>[4]挂饰3!$F348</f>
        <v>c</v>
      </c>
      <c r="E347" s="141">
        <f t="shared" si="94"/>
        <v>1</v>
      </c>
      <c r="F347" s="141">
        <f t="shared" si="95"/>
        <v>1</v>
      </c>
      <c r="G347" s="141" t="str">
        <f>[4]挂饰3!$M348</f>
        <v/>
      </c>
      <c r="H347" s="141">
        <f>([4]挂饰3!$AO348*((E347)^2))/10</f>
        <v>10.65</v>
      </c>
      <c r="I347" s="1" t="str">
        <f t="shared" si="96"/>
        <v>,粉铜矿</v>
      </c>
      <c r="J347" s="1">
        <f t="shared" si="97"/>
        <v>107</v>
      </c>
      <c r="K347" s="1">
        <f t="shared" si="85"/>
        <v>120</v>
      </c>
      <c r="L347" s="1" t="str">
        <f t="shared" si="98"/>
        <v>粉铜矿</v>
      </c>
      <c r="M347" s="1">
        <f t="shared" si="86"/>
        <v>8</v>
      </c>
      <c r="N347" s="1">
        <f t="shared" si="87"/>
        <v>50035</v>
      </c>
      <c r="O347" s="1" t="str">
        <f t="shared" si="99"/>
        <v/>
      </c>
      <c r="P347" s="1" t="str">
        <f t="shared" si="88"/>
        <v/>
      </c>
      <c r="Q347" s="1" t="str">
        <f t="shared" si="89"/>
        <v/>
      </c>
      <c r="R347" s="1" t="str">
        <f t="shared" si="100"/>
        <v/>
      </c>
      <c r="S347" s="1" t="str">
        <f t="shared" si="90"/>
        <v/>
      </c>
      <c r="T347" s="1" t="str">
        <f t="shared" si="91"/>
        <v/>
      </c>
      <c r="U347" s="1" t="str">
        <f t="shared" si="101"/>
        <v/>
      </c>
      <c r="V347" s="1" t="str">
        <f t="shared" si="92"/>
        <v/>
      </c>
      <c r="W347" s="1" t="str">
        <f t="shared" si="93"/>
        <v/>
      </c>
    </row>
    <row r="348" spans="1:23" x14ac:dyDescent="0.2">
      <c r="A348" s="141">
        <f>[4]挂饰3!$A349</f>
        <v>20347</v>
      </c>
      <c r="B348" s="141" t="str">
        <f>[4]挂饰3!$D349</f>
        <v>破旧的精钢护腕</v>
      </c>
      <c r="C348" s="141">
        <f>[4]挂饰3!$E349</f>
        <v>6</v>
      </c>
      <c r="D348" s="141" t="str">
        <f>[4]挂饰3!$F349</f>
        <v>c</v>
      </c>
      <c r="E348" s="141">
        <f t="shared" si="94"/>
        <v>1</v>
      </c>
      <c r="F348" s="141">
        <f t="shared" si="95"/>
        <v>1</v>
      </c>
      <c r="G348" s="141" t="str">
        <f>[4]挂饰3!$M349</f>
        <v/>
      </c>
      <c r="H348" s="141">
        <f>([4]挂饰3!$AO349*((E348)^2))/10</f>
        <v>11.1</v>
      </c>
      <c r="I348" s="1" t="str">
        <f t="shared" si="96"/>
        <v>,粉铜矿</v>
      </c>
      <c r="J348" s="1">
        <f t="shared" si="97"/>
        <v>111</v>
      </c>
      <c r="K348" s="1">
        <f t="shared" si="85"/>
        <v>120</v>
      </c>
      <c r="L348" s="1" t="str">
        <f t="shared" si="98"/>
        <v>粉铜矿</v>
      </c>
      <c r="M348" s="1">
        <f t="shared" si="86"/>
        <v>8</v>
      </c>
      <c r="N348" s="1">
        <f t="shared" si="87"/>
        <v>50035</v>
      </c>
      <c r="O348" s="1" t="str">
        <f t="shared" si="99"/>
        <v/>
      </c>
      <c r="P348" s="1" t="str">
        <f t="shared" si="88"/>
        <v/>
      </c>
      <c r="Q348" s="1" t="str">
        <f t="shared" si="89"/>
        <v/>
      </c>
      <c r="R348" s="1" t="str">
        <f t="shared" si="100"/>
        <v/>
      </c>
      <c r="S348" s="1" t="str">
        <f t="shared" si="90"/>
        <v/>
      </c>
      <c r="T348" s="1" t="str">
        <f t="shared" si="91"/>
        <v/>
      </c>
      <c r="U348" s="1" t="str">
        <f t="shared" si="101"/>
        <v/>
      </c>
      <c r="V348" s="1" t="str">
        <f t="shared" si="92"/>
        <v/>
      </c>
      <c r="W348" s="1" t="str">
        <f t="shared" si="93"/>
        <v/>
      </c>
    </row>
    <row r="349" spans="1:23" x14ac:dyDescent="0.2">
      <c r="A349" s="141">
        <f>[4]挂饰3!$A350</f>
        <v>20348</v>
      </c>
      <c r="B349" s="141" t="str">
        <f>[4]挂饰3!$D350</f>
        <v>一般的精灵护腕</v>
      </c>
      <c r="C349" s="141">
        <f>[4]挂饰3!$E350</f>
        <v>8</v>
      </c>
      <c r="D349" s="141" t="str">
        <f>[4]挂饰3!$F350</f>
        <v>c</v>
      </c>
      <c r="E349" s="141">
        <f t="shared" si="94"/>
        <v>1</v>
      </c>
      <c r="F349" s="141">
        <f t="shared" si="95"/>
        <v>1</v>
      </c>
      <c r="G349" s="141" t="str">
        <f>[4]挂饰3!$M350</f>
        <v/>
      </c>
      <c r="H349" s="141">
        <f>([4]挂饰3!$AO350*((E349)^2))/10</f>
        <v>14.85</v>
      </c>
      <c r="I349" s="1" t="str">
        <f t="shared" si="96"/>
        <v>,腐败的毛皮</v>
      </c>
      <c r="J349" s="1">
        <f t="shared" si="97"/>
        <v>149</v>
      </c>
      <c r="K349" s="1">
        <f t="shared" si="85"/>
        <v>150</v>
      </c>
      <c r="L349" s="1" t="str">
        <f t="shared" si="98"/>
        <v>腐败的毛皮</v>
      </c>
      <c r="M349" s="1">
        <f t="shared" si="86"/>
        <v>10</v>
      </c>
      <c r="N349" s="1">
        <f t="shared" si="87"/>
        <v>50119</v>
      </c>
      <c r="O349" s="1" t="str">
        <f t="shared" si="99"/>
        <v/>
      </c>
      <c r="P349" s="1" t="str">
        <f t="shared" si="88"/>
        <v/>
      </c>
      <c r="Q349" s="1" t="str">
        <f t="shared" si="89"/>
        <v/>
      </c>
      <c r="R349" s="1" t="str">
        <f t="shared" si="100"/>
        <v/>
      </c>
      <c r="S349" s="1" t="str">
        <f t="shared" si="90"/>
        <v/>
      </c>
      <c r="T349" s="1" t="str">
        <f t="shared" si="91"/>
        <v/>
      </c>
      <c r="U349" s="1" t="str">
        <f t="shared" si="101"/>
        <v/>
      </c>
      <c r="V349" s="1" t="str">
        <f t="shared" si="92"/>
        <v/>
      </c>
      <c r="W349" s="1" t="str">
        <f t="shared" si="93"/>
        <v/>
      </c>
    </row>
    <row r="350" spans="1:23" x14ac:dyDescent="0.2">
      <c r="A350" s="141">
        <f>[4]挂饰3!$A351</f>
        <v>20349</v>
      </c>
      <c r="B350" s="141" t="str">
        <f>[4]挂饰3!$D351</f>
        <v>初级的忏悔项链</v>
      </c>
      <c r="C350" s="141">
        <f>[4]挂饰3!$E351</f>
        <v>10</v>
      </c>
      <c r="D350" s="141" t="str">
        <f>[4]挂饰3!$F351</f>
        <v>c</v>
      </c>
      <c r="E350" s="141">
        <f t="shared" si="94"/>
        <v>1</v>
      </c>
      <c r="F350" s="141">
        <f t="shared" si="95"/>
        <v>1</v>
      </c>
      <c r="G350" s="141" t="str">
        <f>[4]挂饰3!$M351</f>
        <v/>
      </c>
      <c r="H350" s="141">
        <f>([4]挂饰3!$AO351*((E350)^2))/10</f>
        <v>51.45</v>
      </c>
      <c r="I350" s="1" t="str">
        <f t="shared" si="96"/>
        <v>,女战士的秘药</v>
      </c>
      <c r="J350" s="1">
        <f t="shared" si="97"/>
        <v>515</v>
      </c>
      <c r="K350" s="1">
        <f t="shared" si="85"/>
        <v>525</v>
      </c>
      <c r="L350" s="1" t="str">
        <f t="shared" si="98"/>
        <v>女战士的秘药</v>
      </c>
      <c r="M350" s="1">
        <f t="shared" si="86"/>
        <v>35</v>
      </c>
      <c r="N350" s="1">
        <f t="shared" si="87"/>
        <v>50168</v>
      </c>
      <c r="O350" s="1" t="str">
        <f t="shared" si="99"/>
        <v/>
      </c>
      <c r="P350" s="1" t="str">
        <f t="shared" si="88"/>
        <v/>
      </c>
      <c r="Q350" s="1" t="str">
        <f t="shared" si="89"/>
        <v/>
      </c>
      <c r="R350" s="1" t="str">
        <f t="shared" si="100"/>
        <v/>
      </c>
      <c r="S350" s="1" t="str">
        <f t="shared" si="90"/>
        <v/>
      </c>
      <c r="T350" s="1" t="str">
        <f t="shared" si="91"/>
        <v/>
      </c>
      <c r="U350" s="1" t="str">
        <f t="shared" si="101"/>
        <v/>
      </c>
      <c r="V350" s="1" t="str">
        <f t="shared" si="92"/>
        <v/>
      </c>
      <c r="W350" s="1" t="str">
        <f t="shared" si="93"/>
        <v/>
      </c>
    </row>
    <row r="351" spans="1:23" x14ac:dyDescent="0.2">
      <c r="A351" s="141">
        <f>[4]挂饰3!$A352</f>
        <v>20350</v>
      </c>
      <c r="B351" s="141" t="str">
        <f>[4]挂饰3!$D352</f>
        <v>初级的精灵戒指</v>
      </c>
      <c r="C351" s="141">
        <f>[4]挂饰3!$E352</f>
        <v>12</v>
      </c>
      <c r="D351" s="141" t="str">
        <f>[4]挂饰3!$F352</f>
        <v>c</v>
      </c>
      <c r="E351" s="141">
        <f t="shared" si="94"/>
        <v>1</v>
      </c>
      <c r="F351" s="141">
        <f t="shared" si="95"/>
        <v>1</v>
      </c>
      <c r="G351" s="141" t="str">
        <f>[4]挂饰3!$M352</f>
        <v/>
      </c>
      <c r="H351" s="141">
        <f>([4]挂饰3!$AO352*((E351)^2))/10</f>
        <v>22.2</v>
      </c>
      <c r="I351" s="1" t="str">
        <f t="shared" si="96"/>
        <v>,树枝</v>
      </c>
      <c r="J351" s="1">
        <f t="shared" si="97"/>
        <v>222</v>
      </c>
      <c r="K351" s="1">
        <f t="shared" si="85"/>
        <v>225</v>
      </c>
      <c r="L351" s="1" t="str">
        <f t="shared" si="98"/>
        <v>树枝</v>
      </c>
      <c r="M351" s="1">
        <f t="shared" si="86"/>
        <v>15</v>
      </c>
      <c r="N351" s="1">
        <f t="shared" si="87"/>
        <v>50045</v>
      </c>
      <c r="O351" s="1" t="str">
        <f t="shared" si="99"/>
        <v/>
      </c>
      <c r="P351" s="1" t="str">
        <f t="shared" si="88"/>
        <v/>
      </c>
      <c r="Q351" s="1" t="str">
        <f t="shared" si="89"/>
        <v/>
      </c>
      <c r="R351" s="1" t="str">
        <f t="shared" si="100"/>
        <v/>
      </c>
      <c r="S351" s="1" t="str">
        <f t="shared" si="90"/>
        <v/>
      </c>
      <c r="T351" s="1" t="str">
        <f t="shared" si="91"/>
        <v/>
      </c>
      <c r="U351" s="1" t="str">
        <f t="shared" si="101"/>
        <v/>
      </c>
      <c r="V351" s="1" t="str">
        <f t="shared" si="92"/>
        <v/>
      </c>
      <c r="W351" s="1" t="str">
        <f t="shared" si="93"/>
        <v/>
      </c>
    </row>
    <row r="352" spans="1:23" x14ac:dyDescent="0.2">
      <c r="A352" s="141">
        <f>[4]挂饰3!$A353</f>
        <v>20351</v>
      </c>
      <c r="B352" s="141" t="str">
        <f>[4]挂饰3!$D353</f>
        <v>初级的精钢护腕</v>
      </c>
      <c r="C352" s="141">
        <f>[4]挂饰3!$E353</f>
        <v>14</v>
      </c>
      <c r="D352" s="141" t="str">
        <f>[4]挂饰3!$F353</f>
        <v>c</v>
      </c>
      <c r="E352" s="141">
        <f t="shared" si="94"/>
        <v>1</v>
      </c>
      <c r="F352" s="141">
        <f t="shared" si="95"/>
        <v>1</v>
      </c>
      <c r="G352" s="141" t="str">
        <f>[4]挂饰3!$M353</f>
        <v/>
      </c>
      <c r="H352" s="141">
        <f>([4]挂饰3!$AO353*((E352)^2))/10</f>
        <v>25.95</v>
      </c>
      <c r="I352" s="1" t="str">
        <f t="shared" si="96"/>
        <v>,黑铜矿</v>
      </c>
      <c r="J352" s="1">
        <f t="shared" si="97"/>
        <v>260</v>
      </c>
      <c r="K352" s="1">
        <f t="shared" si="85"/>
        <v>270</v>
      </c>
      <c r="L352" s="1" t="str">
        <f t="shared" si="98"/>
        <v>黑铜矿</v>
      </c>
      <c r="M352" s="1">
        <f t="shared" si="86"/>
        <v>18</v>
      </c>
      <c r="N352" s="1">
        <f t="shared" si="87"/>
        <v>50031</v>
      </c>
      <c r="O352" s="1" t="str">
        <f t="shared" si="99"/>
        <v/>
      </c>
      <c r="P352" s="1" t="str">
        <f t="shared" si="88"/>
        <v/>
      </c>
      <c r="Q352" s="1" t="str">
        <f t="shared" si="89"/>
        <v/>
      </c>
      <c r="R352" s="1" t="str">
        <f t="shared" si="100"/>
        <v/>
      </c>
      <c r="S352" s="1" t="str">
        <f t="shared" si="90"/>
        <v/>
      </c>
      <c r="T352" s="1" t="str">
        <f t="shared" si="91"/>
        <v/>
      </c>
      <c r="U352" s="1" t="str">
        <f t="shared" si="101"/>
        <v/>
      </c>
      <c r="V352" s="1" t="str">
        <f t="shared" si="92"/>
        <v/>
      </c>
      <c r="W352" s="1" t="str">
        <f t="shared" si="93"/>
        <v/>
      </c>
    </row>
    <row r="353" spans="1:23" x14ac:dyDescent="0.2">
      <c r="A353" s="141">
        <f>[4]挂饰3!$A354</f>
        <v>20352</v>
      </c>
      <c r="B353" s="141" t="str">
        <f>[4]挂饰3!$D354</f>
        <v>一般的精灵项链</v>
      </c>
      <c r="C353" s="141">
        <f>[4]挂饰3!$E354</f>
        <v>16</v>
      </c>
      <c r="D353" s="141" t="str">
        <f>[4]挂饰3!$F354</f>
        <v>c</v>
      </c>
      <c r="E353" s="141">
        <f t="shared" si="94"/>
        <v>1</v>
      </c>
      <c r="F353" s="141">
        <f t="shared" si="95"/>
        <v>1</v>
      </c>
      <c r="G353" s="141" t="str">
        <f>[4]挂饰3!$M354</f>
        <v/>
      </c>
      <c r="H353" s="141">
        <f>([4]挂饰3!$AO354*((E353)^2))/10</f>
        <v>29.7</v>
      </c>
      <c r="I353" s="1" t="str">
        <f t="shared" si="96"/>
        <v>,粉铜矿</v>
      </c>
      <c r="J353" s="1">
        <f t="shared" si="97"/>
        <v>297</v>
      </c>
      <c r="K353" s="1">
        <f t="shared" si="85"/>
        <v>300</v>
      </c>
      <c r="L353" s="1" t="str">
        <f t="shared" si="98"/>
        <v>粉铜矿</v>
      </c>
      <c r="M353" s="1">
        <f t="shared" si="86"/>
        <v>20</v>
      </c>
      <c r="N353" s="1">
        <f t="shared" si="87"/>
        <v>50035</v>
      </c>
      <c r="O353" s="1" t="str">
        <f t="shared" si="99"/>
        <v/>
      </c>
      <c r="P353" s="1" t="str">
        <f t="shared" si="88"/>
        <v/>
      </c>
      <c r="Q353" s="1" t="str">
        <f t="shared" si="89"/>
        <v/>
      </c>
      <c r="R353" s="1" t="str">
        <f t="shared" si="100"/>
        <v/>
      </c>
      <c r="S353" s="1" t="str">
        <f t="shared" si="90"/>
        <v/>
      </c>
      <c r="T353" s="1" t="str">
        <f t="shared" si="91"/>
        <v/>
      </c>
      <c r="U353" s="1" t="str">
        <f t="shared" si="101"/>
        <v/>
      </c>
      <c r="V353" s="1" t="str">
        <f t="shared" si="92"/>
        <v/>
      </c>
      <c r="W353" s="1" t="str">
        <f t="shared" si="93"/>
        <v/>
      </c>
    </row>
    <row r="354" spans="1:23" x14ac:dyDescent="0.2">
      <c r="A354" s="141">
        <f>[4]挂饰3!$A355</f>
        <v>20353</v>
      </c>
      <c r="B354" s="141" t="str">
        <f>[4]挂饰3!$D355</f>
        <v>传说的魔王项链</v>
      </c>
      <c r="C354" s="141">
        <f>[4]挂饰3!$E355</f>
        <v>3</v>
      </c>
      <c r="D354" s="141" t="str">
        <f>[4]挂饰3!$F355</f>
        <v>s</v>
      </c>
      <c r="E354" s="141">
        <f t="shared" si="94"/>
        <v>4</v>
      </c>
      <c r="F354" s="141">
        <f t="shared" si="95"/>
        <v>4</v>
      </c>
      <c r="G354" s="141" t="str">
        <f>[4]挂饰3!$M355</f>
        <v>电击</v>
      </c>
      <c r="H354" s="141">
        <f>([4]挂饰3!$AO355*((E354)^2))/10</f>
        <v>100.8</v>
      </c>
      <c r="I354" s="1" t="str">
        <f t="shared" si="96"/>
        <v>,绿色的魔术丝,灵魂片,金刚石,女战士的甘蜜</v>
      </c>
      <c r="J354" s="1">
        <f t="shared" si="97"/>
        <v>1008</v>
      </c>
      <c r="K354" s="1">
        <f t="shared" si="85"/>
        <v>3840</v>
      </c>
      <c r="L354" s="1" t="str">
        <f t="shared" si="98"/>
        <v>绿色的魔术丝</v>
      </c>
      <c r="M354" s="1">
        <f t="shared" si="86"/>
        <v>1</v>
      </c>
      <c r="N354" s="1">
        <f t="shared" si="87"/>
        <v>50073</v>
      </c>
      <c r="O354" s="1" t="str">
        <f t="shared" si="99"/>
        <v>灵魂片</v>
      </c>
      <c r="P354" s="1">
        <f t="shared" si="88"/>
        <v>2</v>
      </c>
      <c r="Q354" s="1">
        <f t="shared" si="89"/>
        <v>50162</v>
      </c>
      <c r="R354" s="1" t="str">
        <f t="shared" si="100"/>
        <v>金刚石</v>
      </c>
      <c r="S354" s="1">
        <f t="shared" si="90"/>
        <v>2</v>
      </c>
      <c r="T354" s="1">
        <f t="shared" si="91"/>
        <v>50029</v>
      </c>
      <c r="U354" s="1" t="str">
        <f t="shared" si="101"/>
        <v>女战士的甘蜜</v>
      </c>
      <c r="V354" s="1">
        <f t="shared" si="92"/>
        <v>2</v>
      </c>
      <c r="W354" s="1">
        <f t="shared" si="93"/>
        <v>50171</v>
      </c>
    </row>
    <row r="355" spans="1:23" x14ac:dyDescent="0.2">
      <c r="A355" s="141">
        <f>[4]挂饰3!$A356</f>
        <v>20354</v>
      </c>
      <c r="B355" s="141" t="str">
        <f>[4]挂饰3!$D356</f>
        <v>传说的忏悔戒指</v>
      </c>
      <c r="C355" s="141">
        <f>[4]挂饰3!$E356</f>
        <v>5</v>
      </c>
      <c r="D355" s="141" t="str">
        <f>[4]挂饰3!$F356</f>
        <v>s</v>
      </c>
      <c r="E355" s="141">
        <f t="shared" si="94"/>
        <v>4</v>
      </c>
      <c r="F355" s="141">
        <f t="shared" si="95"/>
        <v>4</v>
      </c>
      <c r="G355" s="141" t="str">
        <f>[4]挂饰3!$M356</f>
        <v>电击</v>
      </c>
      <c r="H355" s="141">
        <f>([4]挂饰3!$AO356*((E355)^2))/10</f>
        <v>302.39999999999998</v>
      </c>
      <c r="I355" s="1" t="str">
        <f t="shared" si="96"/>
        <v>,绿色的魔术丝,超级方便面,奇特树的茎,蜥蜴爪</v>
      </c>
      <c r="J355" s="1">
        <f t="shared" si="97"/>
        <v>3024</v>
      </c>
      <c r="K355" s="1">
        <f t="shared" si="85"/>
        <v>3840</v>
      </c>
      <c r="L355" s="1" t="str">
        <f t="shared" si="98"/>
        <v>绿色的魔术丝</v>
      </c>
      <c r="M355" s="1">
        <f t="shared" si="86"/>
        <v>1</v>
      </c>
      <c r="N355" s="1">
        <f t="shared" si="87"/>
        <v>50073</v>
      </c>
      <c r="O355" s="1" t="str">
        <f t="shared" si="99"/>
        <v>超级方便面</v>
      </c>
      <c r="P355" s="1">
        <f t="shared" si="88"/>
        <v>3</v>
      </c>
      <c r="Q355" s="1">
        <f t="shared" si="89"/>
        <v>50188</v>
      </c>
      <c r="R355" s="1" t="str">
        <f t="shared" si="100"/>
        <v>奇特树的茎</v>
      </c>
      <c r="S355" s="1">
        <f t="shared" si="90"/>
        <v>13</v>
      </c>
      <c r="T355" s="1">
        <f t="shared" si="91"/>
        <v>50065</v>
      </c>
      <c r="U355" s="1" t="str">
        <f t="shared" si="101"/>
        <v>蜥蜴爪</v>
      </c>
      <c r="V355" s="1">
        <f t="shared" si="92"/>
        <v>13</v>
      </c>
      <c r="W355" s="1">
        <f t="shared" si="93"/>
        <v>50137</v>
      </c>
    </row>
    <row r="356" spans="1:23" x14ac:dyDescent="0.2">
      <c r="A356" s="141">
        <f>[4]挂饰3!$A357</f>
        <v>20355</v>
      </c>
      <c r="B356" s="141" t="str">
        <f>[4]挂饰3!$D357</f>
        <v>璀璨的精灵戒指</v>
      </c>
      <c r="C356" s="141">
        <f>[4]挂饰3!$E357</f>
        <v>7</v>
      </c>
      <c r="D356" s="141" t="str">
        <f>[4]挂饰3!$F357</f>
        <v>s</v>
      </c>
      <c r="E356" s="141">
        <f t="shared" si="94"/>
        <v>4</v>
      </c>
      <c r="F356" s="141">
        <f t="shared" si="95"/>
        <v>4</v>
      </c>
      <c r="G356" s="141" t="str">
        <f>[4]挂饰3!$M357</f>
        <v>电击</v>
      </c>
      <c r="H356" s="141">
        <f>([4]挂饰3!$AO357*((E356)^2))/10</f>
        <v>259.57205741626797</v>
      </c>
      <c r="I356" s="1" t="str">
        <f t="shared" si="96"/>
        <v>,绿色的魔术丝,睡魔魂片,强力的秘药,柔软的毛皮</v>
      </c>
      <c r="J356" s="1">
        <f t="shared" si="97"/>
        <v>2596</v>
      </c>
      <c r="K356" s="1">
        <f t="shared" si="85"/>
        <v>3840</v>
      </c>
      <c r="L356" s="1" t="str">
        <f t="shared" si="98"/>
        <v>绿色的魔术丝</v>
      </c>
      <c r="M356" s="1">
        <f t="shared" si="86"/>
        <v>1</v>
      </c>
      <c r="N356" s="1">
        <f t="shared" si="87"/>
        <v>50073</v>
      </c>
      <c r="O356" s="1" t="str">
        <f t="shared" si="99"/>
        <v>睡魔魂片</v>
      </c>
      <c r="P356" s="1">
        <f t="shared" si="88"/>
        <v>2</v>
      </c>
      <c r="Q356" s="1">
        <f t="shared" si="89"/>
        <v>50165</v>
      </c>
      <c r="R356" s="1" t="str">
        <f t="shared" si="100"/>
        <v>强力的秘药</v>
      </c>
      <c r="S356" s="1">
        <f t="shared" si="90"/>
        <v>5</v>
      </c>
      <c r="T356" s="1">
        <f t="shared" si="91"/>
        <v>50169</v>
      </c>
      <c r="U356" s="1" t="str">
        <f t="shared" si="101"/>
        <v>柔软的毛皮</v>
      </c>
      <c r="V356" s="1">
        <f t="shared" si="92"/>
        <v>5</v>
      </c>
      <c r="W356" s="1">
        <f t="shared" si="93"/>
        <v>50114</v>
      </c>
    </row>
    <row r="357" spans="1:23" x14ac:dyDescent="0.2">
      <c r="A357" s="141">
        <f>[4]挂饰3!$A358</f>
        <v>20356</v>
      </c>
      <c r="B357" s="141" t="str">
        <f>[4]挂饰3!$D358</f>
        <v>璀璨的青铜项链</v>
      </c>
      <c r="C357" s="141">
        <f>[4]挂饰3!$E358</f>
        <v>9</v>
      </c>
      <c r="D357" s="141" t="str">
        <f>[4]挂饰3!$F358</f>
        <v>s</v>
      </c>
      <c r="E357" s="141">
        <f t="shared" si="94"/>
        <v>4</v>
      </c>
      <c r="F357" s="141">
        <f t="shared" si="95"/>
        <v>4</v>
      </c>
      <c r="G357" s="141" t="str">
        <f>[4]挂饰3!$M358</f>
        <v>电击</v>
      </c>
      <c r="H357" s="141">
        <f>([4]挂饰3!$AO358*((E357)^2))/10</f>
        <v>274.57811320754718</v>
      </c>
      <c r="I357" s="1" t="str">
        <f t="shared" si="96"/>
        <v>,绿色的魔术丝,紫色的水晶,人狼爪,水晶眼泪</v>
      </c>
      <c r="J357" s="1">
        <f t="shared" si="97"/>
        <v>2746</v>
      </c>
      <c r="K357" s="1">
        <f t="shared" si="85"/>
        <v>3840</v>
      </c>
      <c r="L357" s="1" t="str">
        <f t="shared" si="98"/>
        <v>绿色的魔术丝</v>
      </c>
      <c r="M357" s="1">
        <f t="shared" si="86"/>
        <v>1</v>
      </c>
      <c r="N357" s="1">
        <f t="shared" si="87"/>
        <v>50073</v>
      </c>
      <c r="O357" s="1" t="str">
        <f t="shared" si="99"/>
        <v>紫色的水晶</v>
      </c>
      <c r="P357" s="1">
        <f t="shared" si="88"/>
        <v>2</v>
      </c>
      <c r="Q357" s="1">
        <f t="shared" si="89"/>
        <v>50180</v>
      </c>
      <c r="R357" s="1" t="str">
        <f t="shared" si="100"/>
        <v>人狼爪</v>
      </c>
      <c r="S357" s="1">
        <f t="shared" si="90"/>
        <v>12</v>
      </c>
      <c r="T357" s="1">
        <f t="shared" si="91"/>
        <v>50136</v>
      </c>
      <c r="U357" s="1" t="str">
        <f t="shared" si="101"/>
        <v>水晶眼泪</v>
      </c>
      <c r="V357" s="1">
        <f t="shared" si="92"/>
        <v>6</v>
      </c>
      <c r="W357" s="1">
        <f t="shared" si="93"/>
        <v>50172</v>
      </c>
    </row>
    <row r="358" spans="1:23" x14ac:dyDescent="0.2">
      <c r="A358" s="141">
        <f>[4]挂饰3!$A359</f>
        <v>20357</v>
      </c>
      <c r="B358" s="141" t="str">
        <f>[4]挂饰3!$D359</f>
        <v>神秘的玄铁项链</v>
      </c>
      <c r="C358" s="141">
        <f>[4]挂饰3!$E359</f>
        <v>11</v>
      </c>
      <c r="D358" s="141" t="str">
        <f>[4]挂饰3!$F359</f>
        <v>s</v>
      </c>
      <c r="E358" s="141">
        <f t="shared" si="94"/>
        <v>4</v>
      </c>
      <c r="F358" s="141">
        <f t="shared" si="95"/>
        <v>4</v>
      </c>
      <c r="G358" s="141" t="str">
        <f>[4]挂饰3!$M359</f>
        <v>电击</v>
      </c>
      <c r="H358" s="141">
        <f>([4]挂饰3!$AO359*((E358)^2))/10</f>
        <v>761.36523364485981</v>
      </c>
      <c r="I358" s="1" t="str">
        <f t="shared" si="96"/>
        <v>,绿色的魔术丝,恶魔魂片,冰鸟的羽毛,睡魔羽翼</v>
      </c>
      <c r="J358" s="1">
        <f t="shared" si="97"/>
        <v>7614</v>
      </c>
      <c r="K358" s="1">
        <f t="shared" si="85"/>
        <v>7680</v>
      </c>
      <c r="L358" s="1" t="str">
        <f t="shared" si="98"/>
        <v>绿色的魔术丝</v>
      </c>
      <c r="M358" s="1">
        <f t="shared" si="86"/>
        <v>2</v>
      </c>
      <c r="N358" s="1">
        <f t="shared" si="87"/>
        <v>50073</v>
      </c>
      <c r="O358" s="1" t="str">
        <f t="shared" si="99"/>
        <v>恶魔魂片</v>
      </c>
      <c r="P358" s="1">
        <f t="shared" si="88"/>
        <v>6</v>
      </c>
      <c r="Q358" s="1">
        <f t="shared" si="89"/>
        <v>50166</v>
      </c>
      <c r="R358" s="1" t="str">
        <f t="shared" si="100"/>
        <v>冰鸟的羽毛</v>
      </c>
      <c r="S358" s="1">
        <f t="shared" si="90"/>
        <v>15</v>
      </c>
      <c r="T358" s="1">
        <f t="shared" si="91"/>
        <v>50121</v>
      </c>
      <c r="U358" s="1" t="str">
        <f t="shared" si="101"/>
        <v>睡魔羽翼</v>
      </c>
      <c r="V358" s="1">
        <f t="shared" si="92"/>
        <v>15</v>
      </c>
      <c r="W358" s="1">
        <f t="shared" si="93"/>
        <v>50126</v>
      </c>
    </row>
    <row r="359" spans="1:23" x14ac:dyDescent="0.2">
      <c r="A359" s="141">
        <f>[4]挂饰3!$A360</f>
        <v>20358</v>
      </c>
      <c r="B359" s="141" t="str">
        <f>[4]挂饰3!$D360</f>
        <v>传说的精灵项链</v>
      </c>
      <c r="C359" s="141">
        <f>[4]挂饰3!$E360</f>
        <v>13</v>
      </c>
      <c r="D359" s="141" t="str">
        <f>[4]挂饰3!$F360</f>
        <v>s</v>
      </c>
      <c r="E359" s="141">
        <f t="shared" si="94"/>
        <v>4</v>
      </c>
      <c r="F359" s="141">
        <f t="shared" si="95"/>
        <v>4</v>
      </c>
      <c r="G359" s="141" t="str">
        <f>[4]挂饰3!$M360</f>
        <v>电击</v>
      </c>
      <c r="H359" s="141">
        <f>([4]挂饰3!$AO360*((E359)^2))/10</f>
        <v>687.75373271889407</v>
      </c>
      <c r="I359" s="1" t="str">
        <f t="shared" si="96"/>
        <v>,绿色的魔术丝,雷精魂片,青之液,黑晶石</v>
      </c>
      <c r="J359" s="1">
        <f t="shared" si="97"/>
        <v>6878</v>
      </c>
      <c r="K359" s="1">
        <f t="shared" si="85"/>
        <v>7680</v>
      </c>
      <c r="L359" s="1" t="str">
        <f t="shared" si="98"/>
        <v>绿色的魔术丝</v>
      </c>
      <c r="M359" s="1">
        <f t="shared" si="86"/>
        <v>2</v>
      </c>
      <c r="N359" s="1">
        <f t="shared" si="87"/>
        <v>50073</v>
      </c>
      <c r="O359" s="1" t="str">
        <f t="shared" si="99"/>
        <v>雷精魂片</v>
      </c>
      <c r="P359" s="1">
        <f t="shared" si="88"/>
        <v>8</v>
      </c>
      <c r="Q359" s="1">
        <f t="shared" si="89"/>
        <v>50161</v>
      </c>
      <c r="R359" s="1" t="str">
        <f t="shared" si="100"/>
        <v>青之液</v>
      </c>
      <c r="S359" s="1">
        <f t="shared" si="90"/>
        <v>29</v>
      </c>
      <c r="T359" s="1">
        <f t="shared" si="91"/>
        <v>50092</v>
      </c>
      <c r="U359" s="1" t="str">
        <f t="shared" si="101"/>
        <v>黑晶石</v>
      </c>
      <c r="V359" s="1">
        <f t="shared" si="92"/>
        <v>13</v>
      </c>
      <c r="W359" s="1">
        <f t="shared" si="93"/>
        <v>50027</v>
      </c>
    </row>
    <row r="360" spans="1:23" x14ac:dyDescent="0.2">
      <c r="A360" s="141">
        <f>[4]挂饰3!$A361</f>
        <v>20359</v>
      </c>
      <c r="B360" s="141" t="str">
        <f>[4]挂饰3!$D361</f>
        <v>神奇的魔王护腕</v>
      </c>
      <c r="C360" s="141">
        <f>[4]挂饰3!$E361</f>
        <v>15</v>
      </c>
      <c r="D360" s="141" t="str">
        <f>[4]挂饰3!$F361</f>
        <v>s</v>
      </c>
      <c r="E360" s="141">
        <f t="shared" si="94"/>
        <v>4</v>
      </c>
      <c r="F360" s="141">
        <f t="shared" si="95"/>
        <v>4</v>
      </c>
      <c r="G360" s="141" t="str">
        <f>[4]挂饰3!$M361</f>
        <v>电击</v>
      </c>
      <c r="H360" s="141">
        <f>([4]挂饰3!$AO361*((E360)^2))/10</f>
        <v>1201.6422769753613</v>
      </c>
      <c r="I360" s="1" t="str">
        <f t="shared" si="96"/>
        <v>,绿色的魔术丝,黑蝙蝠羽翼,胆石,白石粉</v>
      </c>
      <c r="J360" s="1">
        <f t="shared" si="97"/>
        <v>12016</v>
      </c>
      <c r="K360" s="1">
        <f t="shared" si="85"/>
        <v>15360</v>
      </c>
      <c r="L360" s="1" t="str">
        <f t="shared" si="98"/>
        <v>绿色的魔术丝</v>
      </c>
      <c r="M360" s="1">
        <f t="shared" si="86"/>
        <v>4</v>
      </c>
      <c r="N360" s="1">
        <f t="shared" si="87"/>
        <v>50073</v>
      </c>
      <c r="O360" s="1" t="str">
        <f t="shared" si="99"/>
        <v>黑蝙蝠羽翼</v>
      </c>
      <c r="P360" s="1">
        <f t="shared" si="88"/>
        <v>9</v>
      </c>
      <c r="Q360" s="1">
        <f t="shared" si="89"/>
        <v>50125</v>
      </c>
      <c r="R360" s="1" t="str">
        <f t="shared" si="100"/>
        <v>胆石</v>
      </c>
      <c r="S360" s="1">
        <f t="shared" si="90"/>
        <v>51</v>
      </c>
      <c r="T360" s="1">
        <f t="shared" si="91"/>
        <v>50087</v>
      </c>
      <c r="U360" s="1" t="str">
        <f t="shared" si="101"/>
        <v>白石粉</v>
      </c>
      <c r="V360" s="1">
        <f t="shared" si="92"/>
        <v>51</v>
      </c>
      <c r="W360" s="1">
        <f t="shared" si="93"/>
        <v>50187</v>
      </c>
    </row>
    <row r="361" spans="1:23" x14ac:dyDescent="0.2">
      <c r="A361" s="141">
        <f>[4]挂饰3!$A362</f>
        <v>20360</v>
      </c>
      <c r="B361" s="141" t="str">
        <f>[4]挂饰3!$D362</f>
        <v>神奇的玄铁护腕</v>
      </c>
      <c r="C361" s="141">
        <f>[4]挂饰3!$E362</f>
        <v>17</v>
      </c>
      <c r="D361" s="141" t="str">
        <f>[4]挂饰3!$F362</f>
        <v>s</v>
      </c>
      <c r="E361" s="141">
        <f t="shared" si="94"/>
        <v>4</v>
      </c>
      <c r="F361" s="141">
        <f t="shared" si="95"/>
        <v>4</v>
      </c>
      <c r="G361" s="141" t="str">
        <f>[4]挂饰3!$M362</f>
        <v>电击</v>
      </c>
      <c r="H361" s="141">
        <f>([4]挂饰3!$AO362*((E361)^2))/10</f>
        <v>1372.4186950407302</v>
      </c>
      <c r="I361" s="1" t="str">
        <f t="shared" si="96"/>
        <v>,绿色的魔术丝,水鸟的白皮,狐炎兽爪,酸之液</v>
      </c>
      <c r="J361" s="1">
        <f t="shared" si="97"/>
        <v>13724</v>
      </c>
      <c r="K361" s="1">
        <f t="shared" si="85"/>
        <v>15360</v>
      </c>
      <c r="L361" s="1" t="str">
        <f t="shared" si="98"/>
        <v>绿色的魔术丝</v>
      </c>
      <c r="M361" s="1">
        <f t="shared" si="86"/>
        <v>4</v>
      </c>
      <c r="N361" s="1">
        <f t="shared" si="87"/>
        <v>50073</v>
      </c>
      <c r="O361" s="1" t="str">
        <f t="shared" si="99"/>
        <v>水鸟的白皮</v>
      </c>
      <c r="P361" s="1">
        <f t="shared" si="88"/>
        <v>15</v>
      </c>
      <c r="Q361" s="1">
        <f t="shared" si="89"/>
        <v>50108</v>
      </c>
      <c r="R361" s="1" t="str">
        <f t="shared" si="100"/>
        <v>狐炎兽爪</v>
      </c>
      <c r="S361" s="1">
        <f t="shared" si="90"/>
        <v>26</v>
      </c>
      <c r="T361" s="1">
        <f t="shared" si="91"/>
        <v>50142</v>
      </c>
      <c r="U361" s="1" t="str">
        <f t="shared" si="101"/>
        <v>酸之液</v>
      </c>
      <c r="V361" s="1">
        <f t="shared" si="92"/>
        <v>58</v>
      </c>
      <c r="W361" s="1">
        <f t="shared" si="93"/>
        <v>50096</v>
      </c>
    </row>
    <row r="362" spans="1:23" x14ac:dyDescent="0.2">
      <c r="A362" s="141">
        <f>[4]挂饰3!$A363</f>
        <v>20361</v>
      </c>
      <c r="B362" s="141" t="str">
        <f>[4]挂饰3!$D363</f>
        <v>犀利的魔王护腕</v>
      </c>
      <c r="C362" s="141">
        <f>[4]挂饰3!$E363</f>
        <v>3</v>
      </c>
      <c r="D362" s="141" t="str">
        <f>[4]挂饰3!$F363</f>
        <v>a</v>
      </c>
      <c r="E362" s="141">
        <f t="shared" si="94"/>
        <v>3</v>
      </c>
      <c r="F362" s="141">
        <f t="shared" si="95"/>
        <v>3</v>
      </c>
      <c r="G362" s="141" t="str">
        <f>[4]挂饰3!$M363</f>
        <v>电击</v>
      </c>
      <c r="H362" s="141">
        <f>([4]挂饰3!$AO363*((E362)^2))/10</f>
        <v>16.621643835616439</v>
      </c>
      <c r="I362" s="1" t="str">
        <f t="shared" si="96"/>
        <v>,电系魔物骨头,优良黑铜矿,矿石,干燥的草药</v>
      </c>
      <c r="J362" s="1">
        <f t="shared" si="97"/>
        <v>166</v>
      </c>
      <c r="K362" s="1">
        <f t="shared" si="85"/>
        <v>1125</v>
      </c>
      <c r="L362" s="1" t="str">
        <f t="shared" si="98"/>
        <v>电系魔物骨头</v>
      </c>
      <c r="M362" s="1">
        <f t="shared" si="86"/>
        <v>1</v>
      </c>
      <c r="N362" s="1">
        <f t="shared" si="87"/>
        <v>50083</v>
      </c>
      <c r="O362" s="1" t="str">
        <f t="shared" si="99"/>
        <v>优良黑铜矿</v>
      </c>
      <c r="P362" s="1">
        <f t="shared" si="88"/>
        <v>1</v>
      </c>
      <c r="Q362" s="1">
        <f t="shared" si="89"/>
        <v>50032</v>
      </c>
      <c r="R362" s="1" t="str">
        <f t="shared" si="100"/>
        <v>矿石</v>
      </c>
      <c r="S362" s="1">
        <f t="shared" si="90"/>
        <v>4</v>
      </c>
      <c r="T362" s="1">
        <f t="shared" si="91"/>
        <v>50015</v>
      </c>
      <c r="U362" s="1" t="str">
        <f t="shared" si="101"/>
        <v/>
      </c>
      <c r="V362" s="1" t="str">
        <f t="shared" si="92"/>
        <v/>
      </c>
      <c r="W362" s="1" t="str">
        <f t="shared" si="93"/>
        <v/>
      </c>
    </row>
    <row r="363" spans="1:23" x14ac:dyDescent="0.2">
      <c r="A363" s="141">
        <f>[4]挂饰3!$A364</f>
        <v>20362</v>
      </c>
      <c r="B363" s="141" t="str">
        <f>[4]挂饰3!$D364</f>
        <v>犀利的斯塞提项链</v>
      </c>
      <c r="C363" s="141">
        <f>[4]挂饰3!$E364</f>
        <v>5</v>
      </c>
      <c r="D363" s="141" t="str">
        <f>[4]挂饰3!$F364</f>
        <v>a</v>
      </c>
      <c r="E363" s="141">
        <f t="shared" si="94"/>
        <v>3</v>
      </c>
      <c r="F363" s="141">
        <f t="shared" si="95"/>
        <v>3</v>
      </c>
      <c r="G363" s="141" t="str">
        <f>[4]挂饰3!$M364</f>
        <v>电击</v>
      </c>
      <c r="H363" s="141">
        <f>([4]挂饰3!$AO364*((E363)^2))/10</f>
        <v>32.4</v>
      </c>
      <c r="I363" s="1" t="str">
        <f t="shared" si="96"/>
        <v>,电系魔物骨头,水兽牙,腐败的毛皮,矿石</v>
      </c>
      <c r="J363" s="1">
        <f t="shared" si="97"/>
        <v>324</v>
      </c>
      <c r="K363" s="1">
        <f t="shared" si="85"/>
        <v>1125</v>
      </c>
      <c r="L363" s="1" t="str">
        <f t="shared" si="98"/>
        <v>电系魔物骨头</v>
      </c>
      <c r="M363" s="1">
        <f t="shared" si="86"/>
        <v>1</v>
      </c>
      <c r="N363" s="1">
        <f t="shared" si="87"/>
        <v>50083</v>
      </c>
      <c r="O363" s="1" t="str">
        <f t="shared" si="99"/>
        <v>水兽牙</v>
      </c>
      <c r="P363" s="1">
        <f t="shared" si="88"/>
        <v>2</v>
      </c>
      <c r="Q363" s="1">
        <f t="shared" si="89"/>
        <v>50150</v>
      </c>
      <c r="R363" s="1" t="str">
        <f t="shared" si="100"/>
        <v>腐败的毛皮</v>
      </c>
      <c r="S363" s="1">
        <f t="shared" si="90"/>
        <v>8</v>
      </c>
      <c r="T363" s="1">
        <f t="shared" si="91"/>
        <v>50119</v>
      </c>
      <c r="U363" s="1" t="str">
        <f t="shared" si="101"/>
        <v/>
      </c>
      <c r="V363" s="1" t="str">
        <f t="shared" si="92"/>
        <v/>
      </c>
      <c r="W363" s="1" t="str">
        <f t="shared" si="93"/>
        <v/>
      </c>
    </row>
    <row r="364" spans="1:23" x14ac:dyDescent="0.2">
      <c r="A364" s="141">
        <f>[4]挂饰3!$A365</f>
        <v>20363</v>
      </c>
      <c r="B364" s="141" t="str">
        <f>[4]挂饰3!$D365</f>
        <v>闪耀的玄铁戒指</v>
      </c>
      <c r="C364" s="141">
        <f>[4]挂饰3!$E365</f>
        <v>7</v>
      </c>
      <c r="D364" s="141" t="str">
        <f>[4]挂饰3!$F365</f>
        <v>a</v>
      </c>
      <c r="E364" s="141">
        <f t="shared" si="94"/>
        <v>3</v>
      </c>
      <c r="F364" s="141">
        <f t="shared" si="95"/>
        <v>3</v>
      </c>
      <c r="G364" s="141" t="str">
        <f>[4]挂饰3!$M365</f>
        <v>电击</v>
      </c>
      <c r="H364" s="141">
        <f>([4]挂饰3!$AO365*((E364)^2))/10</f>
        <v>49.923986710963462</v>
      </c>
      <c r="I364" s="1" t="str">
        <f t="shared" si="96"/>
        <v>,电系魔物骨头,胆石,矿石,腐败的毛皮</v>
      </c>
      <c r="J364" s="1">
        <f t="shared" si="97"/>
        <v>499</v>
      </c>
      <c r="K364" s="1">
        <f t="shared" si="85"/>
        <v>1125</v>
      </c>
      <c r="L364" s="1" t="str">
        <f t="shared" si="98"/>
        <v>电系魔物骨头</v>
      </c>
      <c r="M364" s="1">
        <f t="shared" si="86"/>
        <v>1</v>
      </c>
      <c r="N364" s="1">
        <f t="shared" si="87"/>
        <v>50083</v>
      </c>
      <c r="O364" s="1" t="str">
        <f t="shared" si="99"/>
        <v>胆石</v>
      </c>
      <c r="P364" s="1">
        <f t="shared" si="88"/>
        <v>3</v>
      </c>
      <c r="Q364" s="1">
        <f t="shared" si="89"/>
        <v>50087</v>
      </c>
      <c r="R364" s="1" t="str">
        <f t="shared" si="100"/>
        <v>矿石</v>
      </c>
      <c r="S364" s="1">
        <f t="shared" si="90"/>
        <v>12</v>
      </c>
      <c r="T364" s="1">
        <f t="shared" si="91"/>
        <v>50015</v>
      </c>
      <c r="U364" s="1" t="str">
        <f t="shared" si="101"/>
        <v/>
      </c>
      <c r="V364" s="1" t="str">
        <f t="shared" si="92"/>
        <v/>
      </c>
      <c r="W364" s="1" t="str">
        <f t="shared" si="93"/>
        <v/>
      </c>
    </row>
    <row r="365" spans="1:23" x14ac:dyDescent="0.2">
      <c r="A365" s="141">
        <f>[4]挂饰3!$A366</f>
        <v>20364</v>
      </c>
      <c r="B365" s="141" t="str">
        <f>[4]挂饰3!$D366</f>
        <v>拉风的玄铁项链</v>
      </c>
      <c r="C365" s="141">
        <f>[4]挂饰3!$E366</f>
        <v>9</v>
      </c>
      <c r="D365" s="141" t="str">
        <f>[4]挂饰3!$F366</f>
        <v>a</v>
      </c>
      <c r="E365" s="141">
        <f t="shared" si="94"/>
        <v>3</v>
      </c>
      <c r="F365" s="141">
        <f t="shared" si="95"/>
        <v>3</v>
      </c>
      <c r="G365" s="141" t="str">
        <f>[4]挂饰3!$M366</f>
        <v>电击</v>
      </c>
      <c r="H365" s="141">
        <f>([4]挂饰3!$AO366*((E365)^2))/10</f>
        <v>65.393239436619723</v>
      </c>
      <c r="I365" s="1" t="str">
        <f t="shared" si="96"/>
        <v>,电系魔物骨头,浮游石,黑铜矿,腐败的毛皮</v>
      </c>
      <c r="J365" s="1">
        <f t="shared" si="97"/>
        <v>654</v>
      </c>
      <c r="K365" s="1">
        <f t="shared" si="85"/>
        <v>1125</v>
      </c>
      <c r="L365" s="1" t="str">
        <f t="shared" si="98"/>
        <v>电系魔物骨头</v>
      </c>
      <c r="M365" s="1">
        <f t="shared" si="86"/>
        <v>1</v>
      </c>
      <c r="N365" s="1">
        <f t="shared" si="87"/>
        <v>50083</v>
      </c>
      <c r="O365" s="1" t="str">
        <f t="shared" si="99"/>
        <v>浮游石</v>
      </c>
      <c r="P365" s="1">
        <f t="shared" si="88"/>
        <v>2</v>
      </c>
      <c r="Q365" s="1">
        <f t="shared" si="89"/>
        <v>50025</v>
      </c>
      <c r="R365" s="1" t="str">
        <f t="shared" si="100"/>
        <v>黑铜矿</v>
      </c>
      <c r="S365" s="1">
        <f t="shared" si="90"/>
        <v>15</v>
      </c>
      <c r="T365" s="1">
        <f t="shared" si="91"/>
        <v>50031</v>
      </c>
      <c r="U365" s="1" t="str">
        <f t="shared" si="101"/>
        <v/>
      </c>
      <c r="V365" s="1" t="str">
        <f t="shared" si="92"/>
        <v/>
      </c>
      <c r="W365" s="1" t="str">
        <f t="shared" si="93"/>
        <v/>
      </c>
    </row>
    <row r="366" spans="1:23" x14ac:dyDescent="0.2">
      <c r="A366" s="141">
        <f>[4]挂饰3!$A367</f>
        <v>20365</v>
      </c>
      <c r="B366" s="141" t="str">
        <f>[4]挂饰3!$D367</f>
        <v>精致的斯塞提护腕</v>
      </c>
      <c r="C366" s="141">
        <f>[4]挂饰3!$E367</f>
        <v>11</v>
      </c>
      <c r="D366" s="141" t="str">
        <f>[4]挂饰3!$F367</f>
        <v>a</v>
      </c>
      <c r="E366" s="141">
        <f t="shared" si="94"/>
        <v>3</v>
      </c>
      <c r="F366" s="141">
        <f t="shared" si="95"/>
        <v>3</v>
      </c>
      <c r="G366" s="141" t="str">
        <f>[4]挂饰3!$M367</f>
        <v>电击</v>
      </c>
      <c r="H366" s="141">
        <f>([4]挂饰3!$AO367*((E366)^2))/10</f>
        <v>164.7</v>
      </c>
      <c r="I366" s="1" t="str">
        <f t="shared" si="96"/>
        <v>,电系魔物骨头,水晶眼泪,树枝,黑铜矿</v>
      </c>
      <c r="J366" s="1">
        <f t="shared" si="97"/>
        <v>1647</v>
      </c>
      <c r="K366" s="1">
        <f t="shared" si="85"/>
        <v>2250</v>
      </c>
      <c r="L366" s="1" t="str">
        <f t="shared" si="98"/>
        <v>电系魔物骨头</v>
      </c>
      <c r="M366" s="1">
        <f t="shared" si="86"/>
        <v>2</v>
      </c>
      <c r="N366" s="1">
        <f t="shared" si="87"/>
        <v>50083</v>
      </c>
      <c r="O366" s="1" t="str">
        <f t="shared" si="99"/>
        <v>水晶眼泪</v>
      </c>
      <c r="P366" s="1">
        <f t="shared" si="88"/>
        <v>5</v>
      </c>
      <c r="Q366" s="1">
        <f t="shared" si="89"/>
        <v>50172</v>
      </c>
      <c r="R366" s="1" t="str">
        <f t="shared" si="100"/>
        <v>树枝</v>
      </c>
      <c r="S366" s="1">
        <f t="shared" si="90"/>
        <v>37</v>
      </c>
      <c r="T366" s="1">
        <f t="shared" si="91"/>
        <v>50045</v>
      </c>
      <c r="U366" s="1" t="str">
        <f t="shared" si="101"/>
        <v/>
      </c>
      <c r="V366" s="1" t="str">
        <f t="shared" si="92"/>
        <v/>
      </c>
      <c r="W366" s="1" t="str">
        <f t="shared" si="93"/>
        <v/>
      </c>
    </row>
    <row r="367" spans="1:23" x14ac:dyDescent="0.2">
      <c r="A367" s="141">
        <f>[4]挂饰3!$A368</f>
        <v>20366</v>
      </c>
      <c r="B367" s="141" t="str">
        <f>[4]挂饰3!$D368</f>
        <v>闪耀的遗迹项链</v>
      </c>
      <c r="C367" s="141">
        <f>[4]挂饰3!$E368</f>
        <v>13</v>
      </c>
      <c r="D367" s="141" t="str">
        <f>[4]挂饰3!$F368</f>
        <v>a</v>
      </c>
      <c r="E367" s="141">
        <f t="shared" si="94"/>
        <v>3</v>
      </c>
      <c r="F367" s="141">
        <f t="shared" si="95"/>
        <v>3</v>
      </c>
      <c r="G367" s="141" t="str">
        <f>[4]挂饰3!$M368</f>
        <v>电击</v>
      </c>
      <c r="H367" s="141">
        <f>([4]挂饰3!$AO368*((E367)^2))/10</f>
        <v>263.6742857142857</v>
      </c>
      <c r="I367" s="1" t="str">
        <f t="shared" si="96"/>
        <v>,电系魔物骨头,恶魔爪,树枝,干燥的草药</v>
      </c>
      <c r="J367" s="1">
        <f t="shared" si="97"/>
        <v>2637</v>
      </c>
      <c r="K367" s="1">
        <f t="shared" si="85"/>
        <v>3375</v>
      </c>
      <c r="L367" s="1" t="str">
        <f t="shared" si="98"/>
        <v>电系魔物骨头</v>
      </c>
      <c r="M367" s="1">
        <f t="shared" si="86"/>
        <v>3</v>
      </c>
      <c r="N367" s="1">
        <f t="shared" si="87"/>
        <v>50083</v>
      </c>
      <c r="O367" s="1" t="str">
        <f t="shared" si="99"/>
        <v>恶魔爪</v>
      </c>
      <c r="P367" s="1">
        <f t="shared" si="88"/>
        <v>7</v>
      </c>
      <c r="Q367" s="1">
        <f t="shared" si="89"/>
        <v>50141</v>
      </c>
      <c r="R367" s="1" t="str">
        <f t="shared" si="100"/>
        <v>树枝</v>
      </c>
      <c r="S367" s="1">
        <f t="shared" si="90"/>
        <v>59</v>
      </c>
      <c r="T367" s="1">
        <f t="shared" si="91"/>
        <v>50045</v>
      </c>
      <c r="U367" s="1" t="str">
        <f t="shared" si="101"/>
        <v/>
      </c>
      <c r="V367" s="1" t="str">
        <f t="shared" si="92"/>
        <v/>
      </c>
      <c r="W367" s="1" t="str">
        <f t="shared" si="93"/>
        <v/>
      </c>
    </row>
    <row r="368" spans="1:23" x14ac:dyDescent="0.2">
      <c r="A368" s="141">
        <f>[4]挂饰3!$A369</f>
        <v>20367</v>
      </c>
      <c r="B368" s="141" t="str">
        <f>[4]挂饰3!$D369</f>
        <v>闪耀的卡尼亚项链</v>
      </c>
      <c r="C368" s="141">
        <f>[4]挂饰3!$E369</f>
        <v>15</v>
      </c>
      <c r="D368" s="141" t="str">
        <f>[4]挂饰3!$F369</f>
        <v>a</v>
      </c>
      <c r="E368" s="141">
        <f t="shared" si="94"/>
        <v>3</v>
      </c>
      <c r="F368" s="141">
        <f t="shared" si="95"/>
        <v>3</v>
      </c>
      <c r="G368" s="141" t="str">
        <f>[4]挂饰3!$M369</f>
        <v>电击</v>
      </c>
      <c r="H368" s="141">
        <f>([4]挂饰3!$AO369*((E368)^2))/10</f>
        <v>429.3</v>
      </c>
      <c r="I368" s="1" t="str">
        <f t="shared" si="96"/>
        <v>,电系魔物骨头,蛇龟爪,黑铜矿,新鲜的泥巴</v>
      </c>
      <c r="J368" s="1">
        <f t="shared" si="97"/>
        <v>4293</v>
      </c>
      <c r="K368" s="1">
        <f t="shared" si="85"/>
        <v>4500</v>
      </c>
      <c r="L368" s="1" t="str">
        <f t="shared" si="98"/>
        <v>电系魔物骨头</v>
      </c>
      <c r="M368" s="1">
        <f t="shared" si="86"/>
        <v>4</v>
      </c>
      <c r="N368" s="1">
        <f t="shared" si="87"/>
        <v>50083</v>
      </c>
      <c r="O368" s="1" t="str">
        <f t="shared" si="99"/>
        <v>蛇龟爪</v>
      </c>
      <c r="P368" s="1">
        <f t="shared" si="88"/>
        <v>11</v>
      </c>
      <c r="Q368" s="1">
        <f t="shared" si="89"/>
        <v>50143</v>
      </c>
      <c r="R368" s="1" t="str">
        <f t="shared" si="100"/>
        <v>黑铜矿</v>
      </c>
      <c r="S368" s="1">
        <f t="shared" si="90"/>
        <v>96</v>
      </c>
      <c r="T368" s="1">
        <f t="shared" si="91"/>
        <v>50031</v>
      </c>
      <c r="U368" s="1" t="str">
        <f t="shared" si="101"/>
        <v/>
      </c>
      <c r="V368" s="1" t="str">
        <f t="shared" si="92"/>
        <v/>
      </c>
      <c r="W368" s="1" t="str">
        <f t="shared" si="93"/>
        <v/>
      </c>
    </row>
    <row r="369" spans="1:23" x14ac:dyDescent="0.2">
      <c r="A369" s="141">
        <f>[4]挂饰3!$A370</f>
        <v>20368</v>
      </c>
      <c r="B369" s="141" t="str">
        <f>[4]挂饰3!$D370</f>
        <v>犀利的虚幻戒指</v>
      </c>
      <c r="C369" s="141">
        <f>[4]挂饰3!$E370</f>
        <v>17</v>
      </c>
      <c r="D369" s="141" t="str">
        <f>[4]挂饰3!$F370</f>
        <v>a</v>
      </c>
      <c r="E369" s="141">
        <f t="shared" si="94"/>
        <v>3</v>
      </c>
      <c r="F369" s="141">
        <f t="shared" si="95"/>
        <v>3</v>
      </c>
      <c r="G369" s="141" t="str">
        <f>[4]挂饰3!$M370</f>
        <v>电击</v>
      </c>
      <c r="H369" s="141">
        <f>([4]挂饰3!$AO370*((E369)^2))/10</f>
        <v>233.52335233238335</v>
      </c>
      <c r="I369" s="1" t="str">
        <f t="shared" si="96"/>
        <v>,电系魔物骨头,浮游石,腐败牙,树枝</v>
      </c>
      <c r="J369" s="1">
        <f t="shared" si="97"/>
        <v>2335</v>
      </c>
      <c r="K369" s="1">
        <f t="shared" si="85"/>
        <v>3375</v>
      </c>
      <c r="L369" s="1" t="str">
        <f t="shared" si="98"/>
        <v>电系魔物骨头</v>
      </c>
      <c r="M369" s="1">
        <f t="shared" si="86"/>
        <v>3</v>
      </c>
      <c r="N369" s="1">
        <f t="shared" si="87"/>
        <v>50083</v>
      </c>
      <c r="O369" s="1" t="str">
        <f t="shared" si="99"/>
        <v>浮游石</v>
      </c>
      <c r="P369" s="1">
        <f t="shared" si="88"/>
        <v>6</v>
      </c>
      <c r="Q369" s="1">
        <f t="shared" si="89"/>
        <v>50025</v>
      </c>
      <c r="R369" s="1" t="str">
        <f t="shared" si="100"/>
        <v>腐败牙</v>
      </c>
      <c r="S369" s="1">
        <f t="shared" si="90"/>
        <v>52</v>
      </c>
      <c r="T369" s="1">
        <f t="shared" si="91"/>
        <v>50157</v>
      </c>
      <c r="U369" s="1" t="str">
        <f t="shared" si="101"/>
        <v/>
      </c>
      <c r="V369" s="1" t="str">
        <f t="shared" si="92"/>
        <v/>
      </c>
      <c r="W369" s="1" t="str">
        <f t="shared" si="93"/>
        <v/>
      </c>
    </row>
    <row r="370" spans="1:23" x14ac:dyDescent="0.2">
      <c r="A370" s="141">
        <f>[4]挂饰3!$A371</f>
        <v>20369</v>
      </c>
      <c r="B370" s="141" t="str">
        <f>[4]挂饰3!$D371</f>
        <v>坚硬的精灵护腕</v>
      </c>
      <c r="C370" s="141">
        <f>[4]挂饰3!$E371</f>
        <v>2</v>
      </c>
      <c r="D370" s="141" t="str">
        <f>[4]挂饰3!$F371</f>
        <v>b</v>
      </c>
      <c r="E370" s="141">
        <f t="shared" si="94"/>
        <v>2</v>
      </c>
      <c r="F370" s="141">
        <f t="shared" si="95"/>
        <v>2</v>
      </c>
      <c r="G370" s="141" t="str">
        <f>[4]挂饰3!$M371</f>
        <v>电击</v>
      </c>
      <c r="H370" s="141">
        <f>([4]挂饰3!$AO371*((E370)^2))/10</f>
        <v>8.6735371179039298</v>
      </c>
      <c r="I370" s="1" t="str">
        <f t="shared" si="96"/>
        <v>,绿魔法石,树枝</v>
      </c>
      <c r="J370" s="1">
        <f t="shared" si="97"/>
        <v>87</v>
      </c>
      <c r="K370" s="1">
        <f t="shared" si="85"/>
        <v>270</v>
      </c>
      <c r="L370" s="1" t="str">
        <f t="shared" si="98"/>
        <v>绿魔法石</v>
      </c>
      <c r="M370" s="1">
        <f t="shared" si="86"/>
        <v>1</v>
      </c>
      <c r="N370" s="1">
        <f t="shared" si="87"/>
        <v>50021</v>
      </c>
      <c r="O370" s="1" t="str">
        <f t="shared" si="99"/>
        <v>树枝</v>
      </c>
      <c r="P370" s="1">
        <f t="shared" si="88"/>
        <v>3</v>
      </c>
      <c r="Q370" s="1">
        <f t="shared" si="89"/>
        <v>50045</v>
      </c>
      <c r="R370" s="1" t="str">
        <f t="shared" si="100"/>
        <v/>
      </c>
      <c r="S370" s="1" t="str">
        <f t="shared" si="90"/>
        <v/>
      </c>
      <c r="T370" s="1" t="str">
        <f t="shared" si="91"/>
        <v/>
      </c>
      <c r="U370" s="1" t="str">
        <f t="shared" si="101"/>
        <v/>
      </c>
      <c r="V370" s="1" t="str">
        <f t="shared" si="92"/>
        <v/>
      </c>
      <c r="W370" s="1" t="str">
        <f t="shared" si="93"/>
        <v/>
      </c>
    </row>
    <row r="371" spans="1:23" x14ac:dyDescent="0.2">
      <c r="A371" s="141">
        <f>[4]挂饰3!$A372</f>
        <v>20370</v>
      </c>
      <c r="B371" s="141" t="str">
        <f>[4]挂饰3!$D372</f>
        <v>发亮的白银项链</v>
      </c>
      <c r="C371" s="141">
        <f>[4]挂饰3!$E372</f>
        <v>4</v>
      </c>
      <c r="D371" s="141" t="str">
        <f>[4]挂饰3!$F372</f>
        <v>b</v>
      </c>
      <c r="E371" s="141">
        <f t="shared" si="94"/>
        <v>2</v>
      </c>
      <c r="F371" s="141">
        <f t="shared" si="95"/>
        <v>2</v>
      </c>
      <c r="G371" s="141" t="str">
        <f>[4]挂饰3!$M372</f>
        <v>电击</v>
      </c>
      <c r="H371" s="141">
        <f>([4]挂饰3!$AO372*((E371)^2))/10</f>
        <v>24.6</v>
      </c>
      <c r="I371" s="1" t="str">
        <f t="shared" si="96"/>
        <v>,绿魔法石,腐败的毛皮</v>
      </c>
      <c r="J371" s="1">
        <f t="shared" si="97"/>
        <v>246</v>
      </c>
      <c r="K371" s="1">
        <f t="shared" si="85"/>
        <v>270</v>
      </c>
      <c r="L371" s="1" t="str">
        <f t="shared" si="98"/>
        <v>绿魔法石</v>
      </c>
      <c r="M371" s="1">
        <f t="shared" si="86"/>
        <v>1</v>
      </c>
      <c r="N371" s="1">
        <f t="shared" si="87"/>
        <v>50021</v>
      </c>
      <c r="O371" s="1" t="str">
        <f t="shared" si="99"/>
        <v>腐败的毛皮</v>
      </c>
      <c r="P371" s="1">
        <f t="shared" si="88"/>
        <v>9</v>
      </c>
      <c r="Q371" s="1">
        <f t="shared" si="89"/>
        <v>50119</v>
      </c>
      <c r="R371" s="1" t="str">
        <f t="shared" si="100"/>
        <v/>
      </c>
      <c r="S371" s="1" t="str">
        <f t="shared" si="90"/>
        <v/>
      </c>
      <c r="T371" s="1" t="str">
        <f t="shared" si="91"/>
        <v/>
      </c>
      <c r="U371" s="1" t="str">
        <f t="shared" si="101"/>
        <v/>
      </c>
      <c r="V371" s="1" t="str">
        <f t="shared" si="92"/>
        <v/>
      </c>
      <c r="W371" s="1" t="str">
        <f t="shared" si="93"/>
        <v/>
      </c>
    </row>
    <row r="372" spans="1:23" x14ac:dyDescent="0.2">
      <c r="A372" s="141">
        <f>[4]挂饰3!$A373</f>
        <v>20371</v>
      </c>
      <c r="B372" s="141" t="str">
        <f>[4]挂饰3!$D373</f>
        <v>发亮的遗迹护腕</v>
      </c>
      <c r="C372" s="141">
        <f>[4]挂饰3!$E373</f>
        <v>6</v>
      </c>
      <c r="D372" s="141" t="str">
        <f>[4]挂饰3!$F373</f>
        <v>b</v>
      </c>
      <c r="E372" s="141">
        <f t="shared" si="94"/>
        <v>2</v>
      </c>
      <c r="F372" s="141">
        <f t="shared" si="95"/>
        <v>2</v>
      </c>
      <c r="G372" s="141" t="str">
        <f>[4]挂饰3!$M373</f>
        <v>电击</v>
      </c>
      <c r="H372" s="141">
        <f>([4]挂饰3!$AO373*((E372)^2))/10</f>
        <v>55.2</v>
      </c>
      <c r="I372" s="1" t="str">
        <f t="shared" si="96"/>
        <v>,绿魔法石,女战士的秘药</v>
      </c>
      <c r="J372" s="1">
        <f t="shared" si="97"/>
        <v>552</v>
      </c>
      <c r="K372" s="1">
        <f t="shared" si="85"/>
        <v>810</v>
      </c>
      <c r="L372" s="1" t="str">
        <f t="shared" si="98"/>
        <v>绿魔法石</v>
      </c>
      <c r="M372" s="1">
        <f t="shared" si="86"/>
        <v>3</v>
      </c>
      <c r="N372" s="1">
        <f t="shared" si="87"/>
        <v>50021</v>
      </c>
      <c r="O372" s="1" t="str">
        <f t="shared" si="99"/>
        <v>女战士的秘药</v>
      </c>
      <c r="P372" s="1">
        <f t="shared" si="88"/>
        <v>19</v>
      </c>
      <c r="Q372" s="1">
        <f t="shared" si="89"/>
        <v>50168</v>
      </c>
      <c r="R372" s="1" t="str">
        <f t="shared" si="100"/>
        <v/>
      </c>
      <c r="S372" s="1" t="str">
        <f t="shared" si="90"/>
        <v/>
      </c>
      <c r="T372" s="1" t="str">
        <f t="shared" si="91"/>
        <v/>
      </c>
      <c r="U372" s="1" t="str">
        <f t="shared" si="101"/>
        <v/>
      </c>
      <c r="V372" s="1" t="str">
        <f t="shared" si="92"/>
        <v/>
      </c>
      <c r="W372" s="1" t="str">
        <f t="shared" si="93"/>
        <v/>
      </c>
    </row>
    <row r="373" spans="1:23" x14ac:dyDescent="0.2">
      <c r="A373" s="141">
        <f>[4]挂饰3!$A374</f>
        <v>20372</v>
      </c>
      <c r="B373" s="141" t="str">
        <f>[4]挂饰3!$D374</f>
        <v>发亮的混乱护腕</v>
      </c>
      <c r="C373" s="141">
        <f>[4]挂饰3!$E374</f>
        <v>8</v>
      </c>
      <c r="D373" s="141" t="str">
        <f>[4]挂饰3!$F374</f>
        <v>b</v>
      </c>
      <c r="E373" s="141">
        <f t="shared" si="94"/>
        <v>2</v>
      </c>
      <c r="F373" s="141">
        <f t="shared" si="95"/>
        <v>2</v>
      </c>
      <c r="G373" s="141" t="str">
        <f>[4]挂饰3!$M374</f>
        <v>电击</v>
      </c>
      <c r="H373" s="141">
        <f>([4]挂饰3!$AO374*((E373)^2))/10</f>
        <v>34.387397260273971</v>
      </c>
      <c r="I373" s="1" t="str">
        <f t="shared" si="96"/>
        <v>,电系魔物血液,黑铜矿</v>
      </c>
      <c r="J373" s="1">
        <f t="shared" si="97"/>
        <v>344</v>
      </c>
      <c r="K373" s="1">
        <f t="shared" si="85"/>
        <v>540</v>
      </c>
      <c r="L373" s="1" t="str">
        <f t="shared" si="98"/>
        <v>电系魔物血液</v>
      </c>
      <c r="M373" s="1">
        <f t="shared" si="86"/>
        <v>2</v>
      </c>
      <c r="N373" s="1">
        <f t="shared" si="87"/>
        <v>50100</v>
      </c>
      <c r="O373" s="1" t="str">
        <f t="shared" si="99"/>
        <v>黑铜矿</v>
      </c>
      <c r="P373" s="1">
        <f t="shared" si="88"/>
        <v>12</v>
      </c>
      <c r="Q373" s="1">
        <f t="shared" si="89"/>
        <v>50031</v>
      </c>
      <c r="R373" s="1" t="str">
        <f t="shared" si="100"/>
        <v/>
      </c>
      <c r="S373" s="1" t="str">
        <f t="shared" si="90"/>
        <v/>
      </c>
      <c r="T373" s="1" t="str">
        <f t="shared" si="91"/>
        <v/>
      </c>
      <c r="U373" s="1" t="str">
        <f t="shared" si="101"/>
        <v/>
      </c>
      <c r="V373" s="1" t="str">
        <f t="shared" si="92"/>
        <v/>
      </c>
      <c r="W373" s="1" t="str">
        <f t="shared" si="93"/>
        <v/>
      </c>
    </row>
    <row r="374" spans="1:23" x14ac:dyDescent="0.2">
      <c r="A374" s="141">
        <f>[4]挂饰3!$A375</f>
        <v>20373</v>
      </c>
      <c r="B374" s="141" t="str">
        <f>[4]挂饰3!$D375</f>
        <v>优质的空灵护腕</v>
      </c>
      <c r="C374" s="141">
        <f>[4]挂饰3!$E375</f>
        <v>10</v>
      </c>
      <c r="D374" s="141" t="str">
        <f>[4]挂饰3!$F375</f>
        <v>b</v>
      </c>
      <c r="E374" s="141">
        <f t="shared" si="94"/>
        <v>2</v>
      </c>
      <c r="F374" s="141">
        <f t="shared" si="95"/>
        <v>2</v>
      </c>
      <c r="G374" s="141" t="str">
        <f>[4]挂饰3!$M375</f>
        <v>电击</v>
      </c>
      <c r="H374" s="141">
        <f>([4]挂饰3!$AO375*((E374)^2))/10</f>
        <v>63</v>
      </c>
      <c r="I374" s="1" t="str">
        <f t="shared" si="96"/>
        <v>,电系魔物血液,腐败爪</v>
      </c>
      <c r="J374" s="1">
        <f t="shared" si="97"/>
        <v>630</v>
      </c>
      <c r="K374" s="1">
        <f t="shared" si="85"/>
        <v>810</v>
      </c>
      <c r="L374" s="1" t="str">
        <f t="shared" si="98"/>
        <v>电系魔物血液</v>
      </c>
      <c r="M374" s="1">
        <f t="shared" si="86"/>
        <v>3</v>
      </c>
      <c r="N374" s="1">
        <f t="shared" si="87"/>
        <v>50100</v>
      </c>
      <c r="O374" s="1" t="str">
        <f t="shared" si="99"/>
        <v>腐败爪</v>
      </c>
      <c r="P374" s="1">
        <f t="shared" si="88"/>
        <v>21</v>
      </c>
      <c r="Q374" s="1">
        <f t="shared" si="89"/>
        <v>50145</v>
      </c>
      <c r="R374" s="1" t="str">
        <f t="shared" si="100"/>
        <v/>
      </c>
      <c r="S374" s="1" t="str">
        <f t="shared" si="90"/>
        <v/>
      </c>
      <c r="T374" s="1" t="str">
        <f t="shared" si="91"/>
        <v/>
      </c>
      <c r="U374" s="1" t="str">
        <f t="shared" si="101"/>
        <v/>
      </c>
      <c r="V374" s="1" t="str">
        <f t="shared" si="92"/>
        <v/>
      </c>
      <c r="W374" s="1" t="str">
        <f t="shared" si="93"/>
        <v/>
      </c>
    </row>
    <row r="375" spans="1:23" x14ac:dyDescent="0.2">
      <c r="A375" s="141">
        <f>[4]挂饰3!$A376</f>
        <v>20374</v>
      </c>
      <c r="B375" s="141" t="str">
        <f>[4]挂饰3!$D376</f>
        <v>坚硬的言语戒指</v>
      </c>
      <c r="C375" s="141">
        <f>[4]挂饰3!$E376</f>
        <v>12</v>
      </c>
      <c r="D375" s="141" t="str">
        <f>[4]挂饰3!$F376</f>
        <v>b</v>
      </c>
      <c r="E375" s="141">
        <f t="shared" si="94"/>
        <v>2</v>
      </c>
      <c r="F375" s="141">
        <f t="shared" si="95"/>
        <v>2</v>
      </c>
      <c r="G375" s="141" t="str">
        <f>[4]挂饰3!$M376</f>
        <v>电击</v>
      </c>
      <c r="H375" s="141">
        <f>([4]挂饰3!$AO376*((E375)^2))/10</f>
        <v>139.19999999999999</v>
      </c>
      <c r="I375" s="1" t="str">
        <f t="shared" si="96"/>
        <v>,电系魔物血液,腐败的毛皮</v>
      </c>
      <c r="J375" s="1">
        <f t="shared" si="97"/>
        <v>1392</v>
      </c>
      <c r="K375" s="1">
        <f t="shared" si="85"/>
        <v>1620</v>
      </c>
      <c r="L375" s="1" t="str">
        <f t="shared" si="98"/>
        <v>电系魔物血液</v>
      </c>
      <c r="M375" s="1">
        <f t="shared" si="86"/>
        <v>6</v>
      </c>
      <c r="N375" s="1">
        <f t="shared" si="87"/>
        <v>50100</v>
      </c>
      <c r="O375" s="1" t="str">
        <f t="shared" si="99"/>
        <v>腐败的毛皮</v>
      </c>
      <c r="P375" s="1">
        <f t="shared" si="88"/>
        <v>47</v>
      </c>
      <c r="Q375" s="1">
        <f t="shared" si="89"/>
        <v>50119</v>
      </c>
      <c r="R375" s="1" t="str">
        <f t="shared" si="100"/>
        <v/>
      </c>
      <c r="S375" s="1" t="str">
        <f t="shared" si="90"/>
        <v/>
      </c>
      <c r="T375" s="1" t="str">
        <f t="shared" si="91"/>
        <v/>
      </c>
      <c r="U375" s="1" t="str">
        <f t="shared" si="101"/>
        <v/>
      </c>
      <c r="V375" s="1" t="str">
        <f t="shared" si="92"/>
        <v/>
      </c>
      <c r="W375" s="1" t="str">
        <f t="shared" si="93"/>
        <v/>
      </c>
    </row>
    <row r="376" spans="1:23" x14ac:dyDescent="0.2">
      <c r="A376" s="141">
        <f>[4]挂饰3!$A377</f>
        <v>20375</v>
      </c>
      <c r="B376" s="141" t="str">
        <f>[4]挂饰3!$D377</f>
        <v>坚硬的魔王护腕</v>
      </c>
      <c r="C376" s="141">
        <f>[4]挂饰3!$E377</f>
        <v>14</v>
      </c>
      <c r="D376" s="141" t="str">
        <f>[4]挂饰3!$F377</f>
        <v>b</v>
      </c>
      <c r="E376" s="141">
        <f t="shared" si="94"/>
        <v>2</v>
      </c>
      <c r="F376" s="141">
        <f t="shared" si="95"/>
        <v>2</v>
      </c>
      <c r="G376" s="141" t="str">
        <f>[4]挂饰3!$M377</f>
        <v>电击</v>
      </c>
      <c r="H376" s="141">
        <f>([4]挂饰3!$AO377*((E376)^2))/10</f>
        <v>60.485373134328356</v>
      </c>
      <c r="I376" s="1" t="str">
        <f t="shared" si="96"/>
        <v>,电系魔物血液,粉铜矿</v>
      </c>
      <c r="J376" s="1">
        <f t="shared" si="97"/>
        <v>605</v>
      </c>
      <c r="K376" s="1">
        <f t="shared" si="85"/>
        <v>810</v>
      </c>
      <c r="L376" s="1" t="str">
        <f t="shared" si="98"/>
        <v>电系魔物血液</v>
      </c>
      <c r="M376" s="1">
        <f t="shared" si="86"/>
        <v>3</v>
      </c>
      <c r="N376" s="1">
        <f t="shared" si="87"/>
        <v>50100</v>
      </c>
      <c r="O376" s="1" t="str">
        <f t="shared" si="99"/>
        <v>粉铜矿</v>
      </c>
      <c r="P376" s="1">
        <f t="shared" si="88"/>
        <v>21</v>
      </c>
      <c r="Q376" s="1">
        <f t="shared" si="89"/>
        <v>50035</v>
      </c>
      <c r="R376" s="1" t="str">
        <f t="shared" si="100"/>
        <v/>
      </c>
      <c r="S376" s="1" t="str">
        <f t="shared" si="90"/>
        <v/>
      </c>
      <c r="T376" s="1" t="str">
        <f t="shared" si="91"/>
        <v/>
      </c>
      <c r="U376" s="1" t="str">
        <f t="shared" si="101"/>
        <v/>
      </c>
      <c r="V376" s="1" t="str">
        <f t="shared" si="92"/>
        <v/>
      </c>
      <c r="W376" s="1" t="str">
        <f t="shared" si="93"/>
        <v/>
      </c>
    </row>
    <row r="377" spans="1:23" x14ac:dyDescent="0.2">
      <c r="A377" s="141">
        <f>[4]挂饰3!$A378</f>
        <v>20376</v>
      </c>
      <c r="B377" s="141" t="str">
        <f>[4]挂饰3!$D378</f>
        <v>凌厉的晨曦护腕</v>
      </c>
      <c r="C377" s="141">
        <f>[4]挂饰3!$E378</f>
        <v>16</v>
      </c>
      <c r="D377" s="141" t="str">
        <f>[4]挂饰3!$F378</f>
        <v>b</v>
      </c>
      <c r="E377" s="141">
        <f t="shared" si="94"/>
        <v>2</v>
      </c>
      <c r="F377" s="141">
        <f t="shared" si="95"/>
        <v>2</v>
      </c>
      <c r="G377" s="141" t="str">
        <f>[4]挂饰3!$M378</f>
        <v>电击</v>
      </c>
      <c r="H377" s="141">
        <f>([4]挂饰3!$AO378*((E377)^2))/10</f>
        <v>69.555348837209308</v>
      </c>
      <c r="I377" s="1" t="str">
        <f t="shared" si="96"/>
        <v>,绿魔法石,矿石</v>
      </c>
      <c r="J377" s="1">
        <f t="shared" si="97"/>
        <v>696</v>
      </c>
      <c r="K377" s="1">
        <f t="shared" si="85"/>
        <v>810</v>
      </c>
      <c r="L377" s="1" t="str">
        <f t="shared" si="98"/>
        <v>绿魔法石</v>
      </c>
      <c r="M377" s="1">
        <f t="shared" si="86"/>
        <v>3</v>
      </c>
      <c r="N377" s="1">
        <f t="shared" si="87"/>
        <v>50021</v>
      </c>
      <c r="O377" s="1" t="str">
        <f t="shared" si="99"/>
        <v>矿石</v>
      </c>
      <c r="P377" s="1">
        <f t="shared" si="88"/>
        <v>24</v>
      </c>
      <c r="Q377" s="1">
        <f t="shared" si="89"/>
        <v>50015</v>
      </c>
      <c r="R377" s="1" t="str">
        <f t="shared" si="100"/>
        <v/>
      </c>
      <c r="S377" s="1" t="str">
        <f t="shared" si="90"/>
        <v/>
      </c>
      <c r="T377" s="1" t="str">
        <f t="shared" si="91"/>
        <v/>
      </c>
      <c r="U377" s="1" t="str">
        <f t="shared" si="101"/>
        <v/>
      </c>
      <c r="V377" s="1" t="str">
        <f t="shared" si="92"/>
        <v/>
      </c>
      <c r="W377" s="1" t="str">
        <f t="shared" si="93"/>
        <v/>
      </c>
    </row>
    <row r="378" spans="1:23" x14ac:dyDescent="0.2">
      <c r="A378" s="141">
        <f>[4]挂饰3!$A379</f>
        <v>20377</v>
      </c>
      <c r="B378" s="141" t="str">
        <f>[4]挂饰3!$D379</f>
        <v>普通的混乱项链</v>
      </c>
      <c r="C378" s="141">
        <f>[4]挂饰3!$E379</f>
        <v>2</v>
      </c>
      <c r="D378" s="141" t="str">
        <f>[4]挂饰3!$F379</f>
        <v>c</v>
      </c>
      <c r="E378" s="141">
        <f t="shared" si="94"/>
        <v>1</v>
      </c>
      <c r="F378" s="141">
        <f t="shared" si="95"/>
        <v>1</v>
      </c>
      <c r="G378" s="141" t="str">
        <f>[4]挂饰3!$M379</f>
        <v/>
      </c>
      <c r="H378" s="141">
        <f>([4]挂饰3!$AO379*((E378)^2))/10</f>
        <v>2.85</v>
      </c>
      <c r="I378" s="1" t="str">
        <f t="shared" si="96"/>
        <v>,粉铜矿</v>
      </c>
      <c r="J378" s="1">
        <f t="shared" si="97"/>
        <v>29</v>
      </c>
      <c r="K378" s="1">
        <f t="shared" si="85"/>
        <v>30</v>
      </c>
      <c r="L378" s="1" t="str">
        <f t="shared" si="98"/>
        <v>粉铜矿</v>
      </c>
      <c r="M378" s="1">
        <f t="shared" si="86"/>
        <v>2</v>
      </c>
      <c r="N378" s="1">
        <f t="shared" si="87"/>
        <v>50035</v>
      </c>
      <c r="O378" s="1" t="str">
        <f t="shared" si="99"/>
        <v/>
      </c>
      <c r="P378" s="1" t="str">
        <f t="shared" si="88"/>
        <v/>
      </c>
      <c r="Q378" s="1" t="str">
        <f t="shared" si="89"/>
        <v/>
      </c>
      <c r="R378" s="1" t="str">
        <f t="shared" si="100"/>
        <v/>
      </c>
      <c r="S378" s="1" t="str">
        <f t="shared" si="90"/>
        <v/>
      </c>
      <c r="T378" s="1" t="str">
        <f t="shared" si="91"/>
        <v/>
      </c>
      <c r="U378" s="1" t="str">
        <f t="shared" si="101"/>
        <v/>
      </c>
      <c r="V378" s="1" t="str">
        <f t="shared" si="92"/>
        <v/>
      </c>
      <c r="W378" s="1" t="str">
        <f t="shared" si="93"/>
        <v/>
      </c>
    </row>
    <row r="379" spans="1:23" x14ac:dyDescent="0.2">
      <c r="A379" s="141">
        <f>[4]挂饰3!$A380</f>
        <v>20378</v>
      </c>
      <c r="B379" s="141" t="str">
        <f>[4]挂饰3!$D380</f>
        <v>普通的斯塞提护腕</v>
      </c>
      <c r="C379" s="141">
        <f>[4]挂饰3!$E380</f>
        <v>4</v>
      </c>
      <c r="D379" s="141" t="str">
        <f>[4]挂饰3!$F380</f>
        <v>c</v>
      </c>
      <c r="E379" s="141">
        <f t="shared" si="94"/>
        <v>1</v>
      </c>
      <c r="F379" s="141">
        <f t="shared" si="95"/>
        <v>1</v>
      </c>
      <c r="G379" s="141" t="str">
        <f>[4]挂饰3!$M380</f>
        <v/>
      </c>
      <c r="H379" s="141">
        <f>([4]挂饰3!$AO380*((E379)^2))/10</f>
        <v>5.7</v>
      </c>
      <c r="I379" s="1" t="str">
        <f t="shared" si="96"/>
        <v>,粉铜矿</v>
      </c>
      <c r="J379" s="1">
        <f t="shared" si="97"/>
        <v>57</v>
      </c>
      <c r="K379" s="1">
        <f t="shared" si="85"/>
        <v>60</v>
      </c>
      <c r="L379" s="1" t="str">
        <f t="shared" si="98"/>
        <v>粉铜矿</v>
      </c>
      <c r="M379" s="1">
        <f t="shared" si="86"/>
        <v>4</v>
      </c>
      <c r="N379" s="1">
        <f t="shared" si="87"/>
        <v>50035</v>
      </c>
      <c r="O379" s="1" t="str">
        <f t="shared" si="99"/>
        <v/>
      </c>
      <c r="P379" s="1" t="str">
        <f t="shared" si="88"/>
        <v/>
      </c>
      <c r="Q379" s="1" t="str">
        <f t="shared" si="89"/>
        <v/>
      </c>
      <c r="R379" s="1" t="str">
        <f t="shared" si="100"/>
        <v/>
      </c>
      <c r="S379" s="1" t="str">
        <f t="shared" si="90"/>
        <v/>
      </c>
      <c r="T379" s="1" t="str">
        <f t="shared" si="91"/>
        <v/>
      </c>
      <c r="U379" s="1" t="str">
        <f t="shared" si="101"/>
        <v/>
      </c>
      <c r="V379" s="1" t="str">
        <f t="shared" si="92"/>
        <v/>
      </c>
      <c r="W379" s="1" t="str">
        <f t="shared" si="93"/>
        <v/>
      </c>
    </row>
    <row r="380" spans="1:23" x14ac:dyDescent="0.2">
      <c r="A380" s="141">
        <f>[4]挂饰3!$A381</f>
        <v>20379</v>
      </c>
      <c r="B380" s="141" t="str">
        <f>[4]挂饰3!$D381</f>
        <v>一般的遗迹项链</v>
      </c>
      <c r="C380" s="141">
        <f>[4]挂饰3!$E381</f>
        <v>6</v>
      </c>
      <c r="D380" s="141" t="str">
        <f>[4]挂饰3!$F381</f>
        <v>c</v>
      </c>
      <c r="E380" s="141">
        <f t="shared" si="94"/>
        <v>1</v>
      </c>
      <c r="F380" s="141">
        <f t="shared" si="95"/>
        <v>1</v>
      </c>
      <c r="G380" s="141" t="str">
        <f>[4]挂饰3!$M381</f>
        <v/>
      </c>
      <c r="H380" s="141">
        <f>([4]挂饰3!$AO381*((E380)^2))/10</f>
        <v>8.5500000000000007</v>
      </c>
      <c r="I380" s="1" t="str">
        <f t="shared" si="96"/>
        <v>,女战士的秘药</v>
      </c>
      <c r="J380" s="1">
        <f t="shared" si="97"/>
        <v>86</v>
      </c>
      <c r="K380" s="1">
        <f t="shared" si="85"/>
        <v>90</v>
      </c>
      <c r="L380" s="1" t="str">
        <f t="shared" si="98"/>
        <v>女战士的秘药</v>
      </c>
      <c r="M380" s="1">
        <f t="shared" si="86"/>
        <v>6</v>
      </c>
      <c r="N380" s="1">
        <f t="shared" si="87"/>
        <v>50168</v>
      </c>
      <c r="O380" s="1" t="str">
        <f t="shared" si="99"/>
        <v/>
      </c>
      <c r="P380" s="1" t="str">
        <f t="shared" si="88"/>
        <v/>
      </c>
      <c r="Q380" s="1" t="str">
        <f t="shared" si="89"/>
        <v/>
      </c>
      <c r="R380" s="1" t="str">
        <f t="shared" si="100"/>
        <v/>
      </c>
      <c r="S380" s="1" t="str">
        <f t="shared" si="90"/>
        <v/>
      </c>
      <c r="T380" s="1" t="str">
        <f t="shared" si="91"/>
        <v/>
      </c>
      <c r="U380" s="1" t="str">
        <f t="shared" si="101"/>
        <v/>
      </c>
      <c r="V380" s="1" t="str">
        <f t="shared" si="92"/>
        <v/>
      </c>
      <c r="W380" s="1" t="str">
        <f t="shared" si="93"/>
        <v/>
      </c>
    </row>
    <row r="381" spans="1:23" x14ac:dyDescent="0.2">
      <c r="A381" s="141">
        <f>[4]挂饰3!$A382</f>
        <v>20380</v>
      </c>
      <c r="B381" s="141" t="str">
        <f>[4]挂饰3!$D382</f>
        <v>普通的晨曦戒指</v>
      </c>
      <c r="C381" s="141">
        <f>[4]挂饰3!$E382</f>
        <v>8</v>
      </c>
      <c r="D381" s="141" t="str">
        <f>[4]挂饰3!$F382</f>
        <v>c</v>
      </c>
      <c r="E381" s="141">
        <f t="shared" si="94"/>
        <v>1</v>
      </c>
      <c r="F381" s="141">
        <f t="shared" si="95"/>
        <v>1</v>
      </c>
      <c r="G381" s="141" t="str">
        <f>[4]挂饰3!$M382</f>
        <v/>
      </c>
      <c r="H381" s="141">
        <f>([4]挂饰3!$AO382*((E381)^2))/10</f>
        <v>11.4</v>
      </c>
      <c r="I381" s="1" t="str">
        <f t="shared" si="96"/>
        <v>,女战士的秘药</v>
      </c>
      <c r="J381" s="1">
        <f t="shared" si="97"/>
        <v>114</v>
      </c>
      <c r="K381" s="1">
        <f t="shared" si="85"/>
        <v>120</v>
      </c>
      <c r="L381" s="1" t="str">
        <f t="shared" si="98"/>
        <v>女战士的秘药</v>
      </c>
      <c r="M381" s="1">
        <f t="shared" si="86"/>
        <v>8</v>
      </c>
      <c r="N381" s="1">
        <f t="shared" si="87"/>
        <v>50168</v>
      </c>
      <c r="O381" s="1" t="str">
        <f t="shared" si="99"/>
        <v/>
      </c>
      <c r="P381" s="1" t="str">
        <f t="shared" si="88"/>
        <v/>
      </c>
      <c r="Q381" s="1" t="str">
        <f t="shared" si="89"/>
        <v/>
      </c>
      <c r="R381" s="1" t="str">
        <f t="shared" si="100"/>
        <v/>
      </c>
      <c r="S381" s="1" t="str">
        <f t="shared" si="90"/>
        <v/>
      </c>
      <c r="T381" s="1" t="str">
        <f t="shared" si="91"/>
        <v/>
      </c>
      <c r="U381" s="1" t="str">
        <f t="shared" si="101"/>
        <v/>
      </c>
      <c r="V381" s="1" t="str">
        <f t="shared" si="92"/>
        <v/>
      </c>
      <c r="W381" s="1" t="str">
        <f t="shared" si="93"/>
        <v/>
      </c>
    </row>
    <row r="382" spans="1:23" x14ac:dyDescent="0.2">
      <c r="A382" s="141">
        <f>[4]挂饰3!$A383</f>
        <v>20381</v>
      </c>
      <c r="B382" s="141" t="str">
        <f>[4]挂饰3!$D383</f>
        <v>普通的魔王项链</v>
      </c>
      <c r="C382" s="141">
        <f>[4]挂饰3!$E383</f>
        <v>10</v>
      </c>
      <c r="D382" s="141" t="str">
        <f>[4]挂饰3!$F383</f>
        <v>c</v>
      </c>
      <c r="E382" s="141">
        <f t="shared" si="94"/>
        <v>1</v>
      </c>
      <c r="F382" s="141">
        <f t="shared" si="95"/>
        <v>1</v>
      </c>
      <c r="G382" s="141" t="str">
        <f>[4]挂饰3!$M383</f>
        <v/>
      </c>
      <c r="H382" s="141">
        <f>([4]挂饰3!$AO383*((E382)^2))/10</f>
        <v>14.25</v>
      </c>
      <c r="I382" s="1" t="str">
        <f t="shared" si="96"/>
        <v>,矿石</v>
      </c>
      <c r="J382" s="1">
        <f t="shared" si="97"/>
        <v>143</v>
      </c>
      <c r="K382" s="1">
        <f t="shared" si="85"/>
        <v>150</v>
      </c>
      <c r="L382" s="1" t="str">
        <f t="shared" si="98"/>
        <v>矿石</v>
      </c>
      <c r="M382" s="1">
        <f t="shared" si="86"/>
        <v>10</v>
      </c>
      <c r="N382" s="1">
        <f t="shared" si="87"/>
        <v>50015</v>
      </c>
      <c r="O382" s="1" t="str">
        <f t="shared" si="99"/>
        <v/>
      </c>
      <c r="P382" s="1" t="str">
        <f t="shared" si="88"/>
        <v/>
      </c>
      <c r="Q382" s="1" t="str">
        <f t="shared" si="89"/>
        <v/>
      </c>
      <c r="R382" s="1" t="str">
        <f t="shared" si="100"/>
        <v/>
      </c>
      <c r="S382" s="1" t="str">
        <f t="shared" si="90"/>
        <v/>
      </c>
      <c r="T382" s="1" t="str">
        <f t="shared" si="91"/>
        <v/>
      </c>
      <c r="U382" s="1" t="str">
        <f t="shared" si="101"/>
        <v/>
      </c>
      <c r="V382" s="1" t="str">
        <f t="shared" si="92"/>
        <v/>
      </c>
      <c r="W382" s="1" t="str">
        <f t="shared" si="93"/>
        <v/>
      </c>
    </row>
    <row r="383" spans="1:23" x14ac:dyDescent="0.2">
      <c r="A383" s="141">
        <f>[4]挂饰3!$A384</f>
        <v>20382</v>
      </c>
      <c r="B383" s="141" t="str">
        <f>[4]挂饰3!$D384</f>
        <v>破旧的智慧戒指</v>
      </c>
      <c r="C383" s="141">
        <f>[4]挂饰3!$E384</f>
        <v>12</v>
      </c>
      <c r="D383" s="141" t="str">
        <f>[4]挂饰3!$F384</f>
        <v>c</v>
      </c>
      <c r="E383" s="141">
        <f t="shared" si="94"/>
        <v>1</v>
      </c>
      <c r="F383" s="141">
        <f t="shared" si="95"/>
        <v>1</v>
      </c>
      <c r="G383" s="141" t="str">
        <f>[4]挂饰3!$M384</f>
        <v/>
      </c>
      <c r="H383" s="141">
        <f>([4]挂饰3!$AO384*((E383)^2))/10</f>
        <v>25.5</v>
      </c>
      <c r="I383" s="1" t="str">
        <f t="shared" si="96"/>
        <v>,腐败爪</v>
      </c>
      <c r="J383" s="1">
        <f t="shared" si="97"/>
        <v>255</v>
      </c>
      <c r="K383" s="1">
        <f t="shared" si="85"/>
        <v>255</v>
      </c>
      <c r="L383" s="1" t="str">
        <f t="shared" si="98"/>
        <v>腐败爪</v>
      </c>
      <c r="M383" s="1">
        <f t="shared" si="86"/>
        <v>17</v>
      </c>
      <c r="N383" s="1">
        <f t="shared" si="87"/>
        <v>50145</v>
      </c>
      <c r="O383" s="1" t="str">
        <f t="shared" si="99"/>
        <v/>
      </c>
      <c r="P383" s="1" t="str">
        <f t="shared" si="88"/>
        <v/>
      </c>
      <c r="Q383" s="1" t="str">
        <f t="shared" si="89"/>
        <v/>
      </c>
      <c r="R383" s="1" t="str">
        <f t="shared" si="100"/>
        <v/>
      </c>
      <c r="S383" s="1" t="str">
        <f t="shared" si="90"/>
        <v/>
      </c>
      <c r="T383" s="1" t="str">
        <f t="shared" si="91"/>
        <v/>
      </c>
      <c r="U383" s="1" t="str">
        <f t="shared" si="101"/>
        <v/>
      </c>
      <c r="V383" s="1" t="str">
        <f t="shared" si="92"/>
        <v/>
      </c>
      <c r="W383" s="1" t="str">
        <f t="shared" si="93"/>
        <v/>
      </c>
    </row>
    <row r="384" spans="1:23" x14ac:dyDescent="0.2">
      <c r="A384" s="141">
        <f>[4]挂饰3!$A385</f>
        <v>20383</v>
      </c>
      <c r="B384" s="141" t="str">
        <f>[4]挂饰3!$D385</f>
        <v>破旧的忏悔护腕</v>
      </c>
      <c r="C384" s="141">
        <f>[4]挂饰3!$E385</f>
        <v>14</v>
      </c>
      <c r="D384" s="141" t="str">
        <f>[4]挂饰3!$F385</f>
        <v>c</v>
      </c>
      <c r="E384" s="141">
        <f t="shared" si="94"/>
        <v>1</v>
      </c>
      <c r="F384" s="141">
        <f t="shared" si="95"/>
        <v>1</v>
      </c>
      <c r="G384" s="141" t="str">
        <f>[4]挂饰3!$M385</f>
        <v/>
      </c>
      <c r="H384" s="141">
        <f>([4]挂饰3!$AO385*((E384)^2))/10</f>
        <v>43.65</v>
      </c>
      <c r="I384" s="1" t="str">
        <f t="shared" si="96"/>
        <v>,干燥的草药</v>
      </c>
      <c r="J384" s="1">
        <f t="shared" si="97"/>
        <v>437</v>
      </c>
      <c r="K384" s="1">
        <f t="shared" si="85"/>
        <v>450</v>
      </c>
      <c r="L384" s="1" t="str">
        <f t="shared" si="98"/>
        <v>干燥的草药</v>
      </c>
      <c r="M384" s="1">
        <f t="shared" si="86"/>
        <v>30</v>
      </c>
      <c r="N384" s="1">
        <f t="shared" si="87"/>
        <v>50189</v>
      </c>
      <c r="O384" s="1" t="str">
        <f t="shared" si="99"/>
        <v/>
      </c>
      <c r="P384" s="1" t="str">
        <f t="shared" si="88"/>
        <v/>
      </c>
      <c r="Q384" s="1" t="str">
        <f t="shared" si="89"/>
        <v/>
      </c>
      <c r="R384" s="1" t="str">
        <f t="shared" si="100"/>
        <v/>
      </c>
      <c r="S384" s="1" t="str">
        <f t="shared" si="90"/>
        <v/>
      </c>
      <c r="T384" s="1" t="str">
        <f t="shared" si="91"/>
        <v/>
      </c>
      <c r="U384" s="1" t="str">
        <f t="shared" si="101"/>
        <v/>
      </c>
      <c r="V384" s="1" t="str">
        <f t="shared" si="92"/>
        <v/>
      </c>
      <c r="W384" s="1" t="str">
        <f t="shared" si="93"/>
        <v/>
      </c>
    </row>
    <row r="385" spans="1:23" x14ac:dyDescent="0.2">
      <c r="A385" s="141">
        <f>[4]挂饰3!$A386</f>
        <v>20384</v>
      </c>
      <c r="B385" s="141" t="str">
        <f>[4]挂饰3!$D386</f>
        <v>一般的卡尼亚戒指</v>
      </c>
      <c r="C385" s="141">
        <f>[4]挂饰3!$E386</f>
        <v>16</v>
      </c>
      <c r="D385" s="141" t="str">
        <f>[4]挂饰3!$F386</f>
        <v>c</v>
      </c>
      <c r="E385" s="141">
        <f t="shared" si="94"/>
        <v>1</v>
      </c>
      <c r="F385" s="141">
        <f t="shared" si="95"/>
        <v>1</v>
      </c>
      <c r="G385" s="141" t="str">
        <f>[4]挂饰3!$M386</f>
        <v/>
      </c>
      <c r="H385" s="141">
        <f>([4]挂饰3!$AO386*((E385)^2))/10</f>
        <v>49.95</v>
      </c>
      <c r="I385" s="1" t="str">
        <f t="shared" si="96"/>
        <v>,黑铜矿</v>
      </c>
      <c r="J385" s="1">
        <f t="shared" si="97"/>
        <v>500</v>
      </c>
      <c r="K385" s="1">
        <f t="shared" si="85"/>
        <v>510</v>
      </c>
      <c r="L385" s="1" t="str">
        <f t="shared" si="98"/>
        <v>黑铜矿</v>
      </c>
      <c r="M385" s="1">
        <f t="shared" si="86"/>
        <v>34</v>
      </c>
      <c r="N385" s="1">
        <f t="shared" si="87"/>
        <v>50031</v>
      </c>
      <c r="O385" s="1" t="str">
        <f t="shared" si="99"/>
        <v/>
      </c>
      <c r="P385" s="1" t="str">
        <f t="shared" si="88"/>
        <v/>
      </c>
      <c r="Q385" s="1" t="str">
        <f t="shared" si="89"/>
        <v/>
      </c>
      <c r="R385" s="1" t="str">
        <f t="shared" si="100"/>
        <v/>
      </c>
      <c r="S385" s="1" t="str">
        <f t="shared" si="90"/>
        <v/>
      </c>
      <c r="T385" s="1" t="str">
        <f t="shared" si="91"/>
        <v/>
      </c>
      <c r="U385" s="1" t="str">
        <f t="shared" si="101"/>
        <v/>
      </c>
      <c r="V385" s="1" t="str">
        <f t="shared" si="92"/>
        <v/>
      </c>
      <c r="W385" s="1" t="str">
        <f t="shared" si="93"/>
        <v/>
      </c>
    </row>
    <row r="386" spans="1:23" x14ac:dyDescent="0.2">
      <c r="A386" s="141">
        <f>[4]挂饰3!$A387</f>
        <v>20385</v>
      </c>
      <c r="B386" s="141" t="str">
        <f>[4]挂饰3!$D387</f>
        <v>神奇的空灵项链</v>
      </c>
      <c r="C386" s="141">
        <f>[4]挂饰3!$E387</f>
        <v>3</v>
      </c>
      <c r="D386" s="141" t="str">
        <f>[4]挂饰3!$F387</f>
        <v>s</v>
      </c>
      <c r="E386" s="141">
        <f t="shared" si="94"/>
        <v>4</v>
      </c>
      <c r="F386" s="141">
        <f t="shared" si="95"/>
        <v>4</v>
      </c>
      <c r="G386" s="141" t="str">
        <f>[4]挂饰3!$M387</f>
        <v>神圣</v>
      </c>
      <c r="H386" s="141">
        <f>([4]挂饰3!$AO387*((E386)^2))/10</f>
        <v>46.493945653901157</v>
      </c>
      <c r="I386" s="1" t="str">
        <f t="shared" si="96"/>
        <v>,白色的魔术丝,水兽皮革,腐败的皮革,女战士的甘蜜</v>
      </c>
      <c r="J386" s="1">
        <f t="shared" si="97"/>
        <v>465</v>
      </c>
      <c r="K386" s="1">
        <f t="shared" ref="K386:K449" si="102">INT(M386*VLOOKUP(L386,newMarkingCost,8,FALSE)*10*E386)</f>
        <v>3840</v>
      </c>
      <c r="L386" s="1" t="str">
        <f t="shared" si="98"/>
        <v>白色的魔术丝</v>
      </c>
      <c r="M386" s="1">
        <f t="shared" ref="M386:M449" si="103">ROUNDUP($H386/($F386)/VLOOKUP(L386,newMarkingCost,8,FALSE),0)</f>
        <v>1</v>
      </c>
      <c r="N386" s="1">
        <f t="shared" ref="N386:N449" si="104">VLOOKUP(L386,NewMarkingID,2,FALSE)</f>
        <v>50075</v>
      </c>
      <c r="O386" s="1" t="str">
        <f t="shared" si="99"/>
        <v>水兽皮革</v>
      </c>
      <c r="P386" s="1">
        <f t="shared" ref="P386:P449" si="105">IF(O386="","",ROUNDUP($H386/($F386)/VLOOKUP(O386,newMarkingCost,8,FALSE),0))</f>
        <v>1</v>
      </c>
      <c r="Q386" s="1">
        <f t="shared" ref="Q386:Q449" si="106">IF(O386="","",VLOOKUP(O386,NewMarkingID,2,FALSE))</f>
        <v>50105</v>
      </c>
      <c r="R386" s="1" t="str">
        <f t="shared" si="100"/>
        <v>腐败的皮革</v>
      </c>
      <c r="S386" s="1">
        <f t="shared" ref="S386:S449" si="107">IF(R386="","",ROUNDUP($H386/($F386)/VLOOKUP(R386,newMarkingCost,8,FALSE),0))</f>
        <v>1</v>
      </c>
      <c r="T386" s="1">
        <f t="shared" ref="T386:T449" si="108">IF(R386="","",VLOOKUP(R386,NewMarkingID,2,FALSE))</f>
        <v>50117</v>
      </c>
      <c r="U386" s="1" t="str">
        <f t="shared" si="101"/>
        <v>女战士的甘蜜</v>
      </c>
      <c r="V386" s="1">
        <f t="shared" ref="V386:V449" si="109">IF(U386="","",ROUNDUP($H386/($F386)/VLOOKUP(U386,newMarkingCost,8,FALSE),0))</f>
        <v>1</v>
      </c>
      <c r="W386" s="1">
        <f t="shared" ref="W386:W449" si="110">IF(U386="","",VLOOKUP(U386,NewMarkingID,2,FALSE))</f>
        <v>50171</v>
      </c>
    </row>
    <row r="387" spans="1:23" x14ac:dyDescent="0.2">
      <c r="A387" s="141">
        <f>[4]挂饰3!$A388</f>
        <v>20386</v>
      </c>
      <c r="B387" s="141" t="str">
        <f>[4]挂饰3!$D388</f>
        <v>传说的遗迹项链</v>
      </c>
      <c r="C387" s="141">
        <f>[4]挂饰3!$E388</f>
        <v>5</v>
      </c>
      <c r="D387" s="141" t="str">
        <f>[4]挂饰3!$F388</f>
        <v>s</v>
      </c>
      <c r="E387" s="141">
        <f t="shared" ref="E387:E450" si="111">IF(D387="s",4,IF(D387="a",3,IF(D387="b",2,1)))</f>
        <v>4</v>
      </c>
      <c r="F387" s="141">
        <f t="shared" ref="F387:F450" si="112">E387</f>
        <v>4</v>
      </c>
      <c r="G387" s="141" t="str">
        <f>[4]挂饰3!$M388</f>
        <v>神圣</v>
      </c>
      <c r="H387" s="141">
        <f>([4]挂饰3!$AO388*((E387)^2))/10</f>
        <v>240.27961165048546</v>
      </c>
      <c r="I387" s="1" t="str">
        <f t="shared" ref="I387:I450" si="113">getMarking(E387,F387,G387,0)</f>
        <v>,白色的魔术丝,大型昆虫躯壳,巨大鱼牙,巨人青皮</v>
      </c>
      <c r="J387" s="1">
        <f t="shared" ref="J387:J450" si="114">ROUND(H387*10,0)</f>
        <v>2403</v>
      </c>
      <c r="K387" s="1">
        <f t="shared" si="102"/>
        <v>3840</v>
      </c>
      <c r="L387" s="1" t="str">
        <f t="shared" ref="L387:L450" si="115">getSring(I387,1,F387)</f>
        <v>白色的魔术丝</v>
      </c>
      <c r="M387" s="1">
        <f t="shared" si="103"/>
        <v>1</v>
      </c>
      <c r="N387" s="1">
        <f t="shared" si="104"/>
        <v>50075</v>
      </c>
      <c r="O387" s="1" t="str">
        <f t="shared" ref="O387:O450" si="116">getSring($I387,2,$F387)</f>
        <v>大型昆虫躯壳</v>
      </c>
      <c r="P387" s="1">
        <f t="shared" si="105"/>
        <v>2</v>
      </c>
      <c r="Q387" s="1">
        <f t="shared" si="106"/>
        <v>50130</v>
      </c>
      <c r="R387" s="1" t="str">
        <f t="shared" ref="R387:R450" si="117">getSring($I387,3,$F387)</f>
        <v>巨大鱼牙</v>
      </c>
      <c r="S387" s="1">
        <f t="shared" si="107"/>
        <v>11</v>
      </c>
      <c r="T387" s="1">
        <f t="shared" si="108"/>
        <v>50151</v>
      </c>
      <c r="U387" s="1" t="str">
        <f t="shared" ref="U387:U450" si="118">getSring($I387,4,$F387)</f>
        <v>巨人青皮</v>
      </c>
      <c r="V387" s="1">
        <f t="shared" si="109"/>
        <v>5</v>
      </c>
      <c r="W387" s="1">
        <f t="shared" si="110"/>
        <v>50113</v>
      </c>
    </row>
    <row r="388" spans="1:23" x14ac:dyDescent="0.2">
      <c r="A388" s="141">
        <f>[4]挂饰3!$A389</f>
        <v>20387</v>
      </c>
      <c r="B388" s="141" t="str">
        <f>[4]挂饰3!$D389</f>
        <v>神秘的空灵戒指</v>
      </c>
      <c r="C388" s="141">
        <f>[4]挂饰3!$E389</f>
        <v>7</v>
      </c>
      <c r="D388" s="141" t="str">
        <f>[4]挂饰3!$F389</f>
        <v>s</v>
      </c>
      <c r="E388" s="141">
        <f t="shared" si="111"/>
        <v>4</v>
      </c>
      <c r="F388" s="141">
        <f t="shared" si="112"/>
        <v>4</v>
      </c>
      <c r="G388" s="141" t="str">
        <f>[4]挂饰3!$M389</f>
        <v>神圣</v>
      </c>
      <c r="H388" s="141">
        <f>([4]挂饰3!$AO389*((E388)^2))/10</f>
        <v>139.19434951013898</v>
      </c>
      <c r="I388" s="1" t="str">
        <f t="shared" si="113"/>
        <v>,白色的魔术丝,水精魂片,恶魔毛皮,水鸟的羽毛</v>
      </c>
      <c r="J388" s="1">
        <f t="shared" si="114"/>
        <v>1392</v>
      </c>
      <c r="K388" s="1">
        <f t="shared" si="102"/>
        <v>3840</v>
      </c>
      <c r="L388" s="1" t="str">
        <f t="shared" si="115"/>
        <v>白色的魔术丝</v>
      </c>
      <c r="M388" s="1">
        <f t="shared" si="103"/>
        <v>1</v>
      </c>
      <c r="N388" s="1">
        <f t="shared" si="104"/>
        <v>50075</v>
      </c>
      <c r="O388" s="1" t="str">
        <f t="shared" si="116"/>
        <v>水精魂片</v>
      </c>
      <c r="P388" s="1">
        <f t="shared" si="105"/>
        <v>2</v>
      </c>
      <c r="Q388" s="1">
        <f t="shared" si="106"/>
        <v>50159</v>
      </c>
      <c r="R388" s="1" t="str">
        <f t="shared" si="117"/>
        <v>恶魔毛皮</v>
      </c>
      <c r="S388" s="1">
        <f t="shared" si="107"/>
        <v>3</v>
      </c>
      <c r="T388" s="1">
        <f t="shared" si="108"/>
        <v>50118</v>
      </c>
      <c r="U388" s="1" t="str">
        <f t="shared" si="118"/>
        <v>水鸟的羽毛</v>
      </c>
      <c r="V388" s="1">
        <f t="shared" si="109"/>
        <v>3</v>
      </c>
      <c r="W388" s="1">
        <f t="shared" si="110"/>
        <v>50120</v>
      </c>
    </row>
    <row r="389" spans="1:23" x14ac:dyDescent="0.2">
      <c r="A389" s="141">
        <f>[4]挂饰3!$A390</f>
        <v>20388</v>
      </c>
      <c r="B389" s="141" t="str">
        <f>[4]挂饰3!$D390</f>
        <v>神奇的空灵护腕</v>
      </c>
      <c r="C389" s="141">
        <f>[4]挂饰3!$E390</f>
        <v>9</v>
      </c>
      <c r="D389" s="141" t="str">
        <f>[4]挂饰3!$F390</f>
        <v>s</v>
      </c>
      <c r="E389" s="141">
        <f t="shared" si="111"/>
        <v>4</v>
      </c>
      <c r="F389" s="141">
        <f t="shared" si="112"/>
        <v>4</v>
      </c>
      <c r="G389" s="141" t="str">
        <f>[4]挂饰3!$M390</f>
        <v>神圣</v>
      </c>
      <c r="H389" s="141">
        <f>([4]挂饰3!$AO390*((E389)^2))/10</f>
        <v>184.0301886792453</v>
      </c>
      <c r="I389" s="1" t="str">
        <f t="shared" si="113"/>
        <v>,白色的魔术丝,蜥蜴皮革,浮游石,奇特树的茎</v>
      </c>
      <c r="J389" s="1">
        <f t="shared" si="114"/>
        <v>1840</v>
      </c>
      <c r="K389" s="1">
        <f t="shared" si="102"/>
        <v>3840</v>
      </c>
      <c r="L389" s="1" t="str">
        <f t="shared" si="115"/>
        <v>白色的魔术丝</v>
      </c>
      <c r="M389" s="1">
        <f t="shared" si="103"/>
        <v>1</v>
      </c>
      <c r="N389" s="1">
        <f t="shared" si="104"/>
        <v>50075</v>
      </c>
      <c r="O389" s="1" t="str">
        <f t="shared" si="116"/>
        <v>蜥蜴皮革</v>
      </c>
      <c r="P389" s="1">
        <f t="shared" si="105"/>
        <v>2</v>
      </c>
      <c r="Q389" s="1">
        <f t="shared" si="106"/>
        <v>50104</v>
      </c>
      <c r="R389" s="1" t="str">
        <f t="shared" si="117"/>
        <v>浮游石</v>
      </c>
      <c r="S389" s="1">
        <f t="shared" si="107"/>
        <v>4</v>
      </c>
      <c r="T389" s="1">
        <f t="shared" si="108"/>
        <v>50025</v>
      </c>
      <c r="U389" s="1" t="str">
        <f t="shared" si="118"/>
        <v>奇特树的茎</v>
      </c>
      <c r="V389" s="1">
        <f t="shared" si="109"/>
        <v>8</v>
      </c>
      <c r="W389" s="1">
        <f t="shared" si="110"/>
        <v>50065</v>
      </c>
    </row>
    <row r="390" spans="1:23" x14ac:dyDescent="0.2">
      <c r="A390" s="141">
        <f>[4]挂饰3!$A391</f>
        <v>20389</v>
      </c>
      <c r="B390" s="141" t="str">
        <f>[4]挂饰3!$D391</f>
        <v>神奇的斯塞提项链</v>
      </c>
      <c r="C390" s="141">
        <f>[4]挂饰3!$E391</f>
        <v>11</v>
      </c>
      <c r="D390" s="141" t="str">
        <f>[4]挂饰3!$F391</f>
        <v>s</v>
      </c>
      <c r="E390" s="141">
        <f t="shared" si="111"/>
        <v>4</v>
      </c>
      <c r="F390" s="141">
        <f t="shared" si="112"/>
        <v>4</v>
      </c>
      <c r="G390" s="141" t="str">
        <f>[4]挂饰3!$M391</f>
        <v>神圣</v>
      </c>
      <c r="H390" s="141">
        <f>([4]挂饰3!$AO391*((E390)^2))/10</f>
        <v>871.68671328671337</v>
      </c>
      <c r="I390" s="1" t="str">
        <f t="shared" si="113"/>
        <v>,白色的魔术丝,高级黑铜矿,龙爪,狐炎兽爪</v>
      </c>
      <c r="J390" s="1">
        <f t="shared" si="114"/>
        <v>8717</v>
      </c>
      <c r="K390" s="1">
        <f t="shared" si="102"/>
        <v>11520</v>
      </c>
      <c r="L390" s="1" t="str">
        <f t="shared" si="115"/>
        <v>白色的魔术丝</v>
      </c>
      <c r="M390" s="1">
        <f t="shared" si="103"/>
        <v>3</v>
      </c>
      <c r="N390" s="1">
        <f t="shared" si="104"/>
        <v>50075</v>
      </c>
      <c r="O390" s="1" t="str">
        <f t="shared" si="116"/>
        <v>高级黑铜矿</v>
      </c>
      <c r="P390" s="1">
        <f t="shared" si="105"/>
        <v>6</v>
      </c>
      <c r="Q390" s="1">
        <f t="shared" si="106"/>
        <v>50033</v>
      </c>
      <c r="R390" s="1" t="str">
        <f t="shared" si="117"/>
        <v>龙爪</v>
      </c>
      <c r="S390" s="1">
        <f t="shared" si="107"/>
        <v>17</v>
      </c>
      <c r="T390" s="1">
        <f t="shared" si="108"/>
        <v>50144</v>
      </c>
      <c r="U390" s="1" t="str">
        <f t="shared" si="118"/>
        <v>狐炎兽爪</v>
      </c>
      <c r="V390" s="1">
        <f t="shared" si="109"/>
        <v>17</v>
      </c>
      <c r="W390" s="1">
        <f t="shared" si="110"/>
        <v>50142</v>
      </c>
    </row>
    <row r="391" spans="1:23" x14ac:dyDescent="0.2">
      <c r="A391" s="141">
        <f>[4]挂饰3!$A392</f>
        <v>20390</v>
      </c>
      <c r="B391" s="141" t="str">
        <f>[4]挂饰3!$D392</f>
        <v>神秘的精灵护腕</v>
      </c>
      <c r="C391" s="141">
        <f>[4]挂饰3!$E392</f>
        <v>13</v>
      </c>
      <c r="D391" s="141" t="str">
        <f>[4]挂饰3!$F392</f>
        <v>s</v>
      </c>
      <c r="E391" s="141">
        <f t="shared" si="111"/>
        <v>4</v>
      </c>
      <c r="F391" s="141">
        <f t="shared" si="112"/>
        <v>4</v>
      </c>
      <c r="G391" s="141" t="str">
        <f>[4]挂饰3!$M392</f>
        <v>神圣</v>
      </c>
      <c r="H391" s="141">
        <f>([4]挂饰3!$AO392*((E391)^2))/10</f>
        <v>832.03628425903457</v>
      </c>
      <c r="I391" s="1" t="str">
        <f t="shared" si="113"/>
        <v>,白色的魔术丝,魅灵魂片,火之缌片,紫之液</v>
      </c>
      <c r="J391" s="1">
        <f t="shared" si="114"/>
        <v>8320</v>
      </c>
      <c r="K391" s="1">
        <f t="shared" si="102"/>
        <v>11520</v>
      </c>
      <c r="L391" s="1" t="str">
        <f t="shared" si="115"/>
        <v>白色的魔术丝</v>
      </c>
      <c r="M391" s="1">
        <f t="shared" si="103"/>
        <v>3</v>
      </c>
      <c r="N391" s="1">
        <f t="shared" si="104"/>
        <v>50075</v>
      </c>
      <c r="O391" s="1" t="str">
        <f t="shared" si="116"/>
        <v>魅灵魂片</v>
      </c>
      <c r="P391" s="1">
        <f t="shared" si="105"/>
        <v>6</v>
      </c>
      <c r="Q391" s="1">
        <f t="shared" si="106"/>
        <v>50163</v>
      </c>
      <c r="R391" s="1" t="str">
        <f t="shared" si="117"/>
        <v>火之缌片</v>
      </c>
      <c r="S391" s="1">
        <f t="shared" si="107"/>
        <v>16</v>
      </c>
      <c r="T391" s="1">
        <f t="shared" si="108"/>
        <v>50175</v>
      </c>
      <c r="U391" s="1" t="str">
        <f t="shared" si="118"/>
        <v>紫之液</v>
      </c>
      <c r="V391" s="1">
        <f t="shared" si="109"/>
        <v>35</v>
      </c>
      <c r="W391" s="1">
        <f t="shared" si="110"/>
        <v>50095</v>
      </c>
    </row>
    <row r="392" spans="1:23" x14ac:dyDescent="0.2">
      <c r="A392" s="141">
        <f>[4]挂饰3!$A393</f>
        <v>20391</v>
      </c>
      <c r="B392" s="141" t="str">
        <f>[4]挂饰3!$D393</f>
        <v>神奇的颓废项链</v>
      </c>
      <c r="C392" s="141">
        <f>[4]挂饰3!$E393</f>
        <v>15</v>
      </c>
      <c r="D392" s="141" t="str">
        <f>[4]挂饰3!$F393</f>
        <v>s</v>
      </c>
      <c r="E392" s="141">
        <f t="shared" si="111"/>
        <v>4</v>
      </c>
      <c r="F392" s="141">
        <f t="shared" si="112"/>
        <v>4</v>
      </c>
      <c r="G392" s="141" t="str">
        <f>[4]挂饰3!$M393</f>
        <v>神圣</v>
      </c>
      <c r="H392" s="141">
        <f>([4]挂饰3!$AO393*((E392)^2))/10</f>
        <v>1402.818691588785</v>
      </c>
      <c r="I392" s="1" t="str">
        <f t="shared" si="113"/>
        <v>,白色的魔术丝,紫色的水晶,巨人之皮,石像鬼羽翼</v>
      </c>
      <c r="J392" s="1">
        <f t="shared" si="114"/>
        <v>14028</v>
      </c>
      <c r="K392" s="1">
        <f t="shared" si="102"/>
        <v>15360</v>
      </c>
      <c r="L392" s="1" t="str">
        <f t="shared" si="115"/>
        <v>白色的魔术丝</v>
      </c>
      <c r="M392" s="1">
        <f t="shared" si="103"/>
        <v>4</v>
      </c>
      <c r="N392" s="1">
        <f t="shared" si="104"/>
        <v>50075</v>
      </c>
      <c r="O392" s="1" t="str">
        <f t="shared" si="116"/>
        <v>紫色的水晶</v>
      </c>
      <c r="P392" s="1">
        <f t="shared" si="105"/>
        <v>10</v>
      </c>
      <c r="Q392" s="1">
        <f t="shared" si="106"/>
        <v>50180</v>
      </c>
      <c r="R392" s="1" t="str">
        <f t="shared" si="117"/>
        <v>巨人之皮</v>
      </c>
      <c r="S392" s="1">
        <f t="shared" si="107"/>
        <v>26</v>
      </c>
      <c r="T392" s="1">
        <f t="shared" si="108"/>
        <v>50111</v>
      </c>
      <c r="U392" s="1" t="str">
        <f t="shared" si="118"/>
        <v>石像鬼羽翼</v>
      </c>
      <c r="V392" s="1">
        <f t="shared" si="109"/>
        <v>26</v>
      </c>
      <c r="W392" s="1">
        <f t="shared" si="110"/>
        <v>50128</v>
      </c>
    </row>
    <row r="393" spans="1:23" x14ac:dyDescent="0.2">
      <c r="A393" s="141">
        <f>[4]挂饰3!$A394</f>
        <v>20392</v>
      </c>
      <c r="B393" s="141" t="str">
        <f>[4]挂饰3!$D394</f>
        <v>神秘的言语护腕</v>
      </c>
      <c r="C393" s="141">
        <f>[4]挂饰3!$E394</f>
        <v>17</v>
      </c>
      <c r="D393" s="141" t="str">
        <f>[4]挂饰3!$F394</f>
        <v>s</v>
      </c>
      <c r="E393" s="141">
        <f t="shared" si="111"/>
        <v>4</v>
      </c>
      <c r="F393" s="141">
        <f t="shared" si="112"/>
        <v>4</v>
      </c>
      <c r="G393" s="141" t="str">
        <f>[4]挂饰3!$M394</f>
        <v>神圣</v>
      </c>
      <c r="H393" s="141">
        <f>([4]挂饰3!$AO394*((E393)^2))/10</f>
        <v>1392.1096611563669</v>
      </c>
      <c r="I393" s="1" t="str">
        <f t="shared" si="113"/>
        <v>,白色的魔术丝,睡魔魂片,人狼爪,震动羽翼</v>
      </c>
      <c r="J393" s="1">
        <f t="shared" si="114"/>
        <v>13921</v>
      </c>
      <c r="K393" s="1">
        <f t="shared" si="102"/>
        <v>15360</v>
      </c>
      <c r="L393" s="1" t="str">
        <f t="shared" si="115"/>
        <v>白色的魔术丝</v>
      </c>
      <c r="M393" s="1">
        <f t="shared" si="103"/>
        <v>4</v>
      </c>
      <c r="N393" s="1">
        <f t="shared" si="104"/>
        <v>50075</v>
      </c>
      <c r="O393" s="1" t="str">
        <f t="shared" si="116"/>
        <v>睡魔魂片</v>
      </c>
      <c r="P393" s="1">
        <f t="shared" si="105"/>
        <v>10</v>
      </c>
      <c r="Q393" s="1">
        <f t="shared" si="106"/>
        <v>50165</v>
      </c>
      <c r="R393" s="1" t="str">
        <f t="shared" si="117"/>
        <v>人狼爪</v>
      </c>
      <c r="S393" s="1">
        <f t="shared" si="107"/>
        <v>59</v>
      </c>
      <c r="T393" s="1">
        <f t="shared" si="108"/>
        <v>50136</v>
      </c>
      <c r="U393" s="1" t="str">
        <f t="shared" si="118"/>
        <v>震动羽翼</v>
      </c>
      <c r="V393" s="1">
        <f t="shared" si="109"/>
        <v>26</v>
      </c>
      <c r="W393" s="1">
        <f t="shared" si="110"/>
        <v>50122</v>
      </c>
    </row>
    <row r="394" spans="1:23" x14ac:dyDescent="0.2">
      <c r="A394" s="141">
        <f>[4]挂饰3!$A395</f>
        <v>20393</v>
      </c>
      <c r="B394" s="141" t="str">
        <f>[4]挂饰3!$D395</f>
        <v>闪耀的女神戒指</v>
      </c>
      <c r="C394" s="141">
        <f>[4]挂饰3!$E395</f>
        <v>3</v>
      </c>
      <c r="D394" s="141" t="str">
        <f>[4]挂饰3!$F395</f>
        <v>a</v>
      </c>
      <c r="E394" s="141">
        <f t="shared" si="111"/>
        <v>3</v>
      </c>
      <c r="F394" s="141">
        <f t="shared" si="112"/>
        <v>3</v>
      </c>
      <c r="G394" s="141" t="str">
        <f>[4]挂饰3!$M395</f>
        <v>神圣</v>
      </c>
      <c r="H394" s="141">
        <f>([4]挂饰3!$AO395*((E394)^2))/10</f>
        <v>28.35</v>
      </c>
      <c r="I394" s="1" t="str">
        <f t="shared" si="113"/>
        <v>,圣系魔物骨头,巨人之皮,女战士的秘药,黑铜矿</v>
      </c>
      <c r="J394" s="1">
        <f t="shared" si="114"/>
        <v>284</v>
      </c>
      <c r="K394" s="1">
        <f t="shared" si="102"/>
        <v>1125</v>
      </c>
      <c r="L394" s="1" t="str">
        <f t="shared" si="115"/>
        <v>圣系魔物骨头</v>
      </c>
      <c r="M394" s="1">
        <f t="shared" si="103"/>
        <v>1</v>
      </c>
      <c r="N394" s="1">
        <f t="shared" si="104"/>
        <v>50084</v>
      </c>
      <c r="O394" s="1" t="str">
        <f t="shared" si="116"/>
        <v>巨人之皮</v>
      </c>
      <c r="P394" s="1">
        <f t="shared" si="105"/>
        <v>1</v>
      </c>
      <c r="Q394" s="1">
        <f t="shared" si="106"/>
        <v>50111</v>
      </c>
      <c r="R394" s="1" t="str">
        <f t="shared" si="117"/>
        <v>女战士的秘药</v>
      </c>
      <c r="S394" s="1">
        <f t="shared" si="107"/>
        <v>7</v>
      </c>
      <c r="T394" s="1">
        <f t="shared" si="108"/>
        <v>50168</v>
      </c>
      <c r="U394" s="1" t="str">
        <f t="shared" si="118"/>
        <v/>
      </c>
      <c r="V394" s="1" t="str">
        <f t="shared" si="109"/>
        <v/>
      </c>
      <c r="W394" s="1" t="str">
        <f t="shared" si="110"/>
        <v/>
      </c>
    </row>
    <row r="395" spans="1:23" x14ac:dyDescent="0.2">
      <c r="A395" s="141">
        <f>[4]挂饰3!$A396</f>
        <v>20394</v>
      </c>
      <c r="B395" s="141" t="str">
        <f>[4]挂饰3!$D396</f>
        <v>精致的魔王护腕</v>
      </c>
      <c r="C395" s="141">
        <f>[4]挂饰3!$E396</f>
        <v>5</v>
      </c>
      <c r="D395" s="141" t="str">
        <f>[4]挂饰3!$F396</f>
        <v>a</v>
      </c>
      <c r="E395" s="141">
        <f t="shared" si="111"/>
        <v>3</v>
      </c>
      <c r="F395" s="141">
        <f t="shared" si="112"/>
        <v>3</v>
      </c>
      <c r="G395" s="141" t="str">
        <f>[4]挂饰3!$M396</f>
        <v>神圣</v>
      </c>
      <c r="H395" s="141">
        <f>([4]挂饰3!$AO396*((E395)^2))/10</f>
        <v>99.9</v>
      </c>
      <c r="I395" s="1" t="str">
        <f t="shared" si="113"/>
        <v>,圣系魔物骨头,蜥蜴牙,腐败爪,新鲜的泥巴</v>
      </c>
      <c r="J395" s="1">
        <f t="shared" si="114"/>
        <v>999</v>
      </c>
      <c r="K395" s="1">
        <f t="shared" si="102"/>
        <v>1125</v>
      </c>
      <c r="L395" s="1" t="str">
        <f t="shared" si="115"/>
        <v>圣系魔物骨头</v>
      </c>
      <c r="M395" s="1">
        <f t="shared" si="103"/>
        <v>1</v>
      </c>
      <c r="N395" s="1">
        <f t="shared" si="104"/>
        <v>50084</v>
      </c>
      <c r="O395" s="1" t="str">
        <f t="shared" si="116"/>
        <v>蜥蜴牙</v>
      </c>
      <c r="P395" s="1">
        <f t="shared" si="105"/>
        <v>6</v>
      </c>
      <c r="Q395" s="1">
        <f t="shared" si="106"/>
        <v>50147</v>
      </c>
      <c r="R395" s="1" t="str">
        <f t="shared" si="117"/>
        <v>腐败爪</v>
      </c>
      <c r="S395" s="1">
        <f t="shared" si="107"/>
        <v>23</v>
      </c>
      <c r="T395" s="1">
        <f t="shared" si="108"/>
        <v>50145</v>
      </c>
      <c r="U395" s="1" t="str">
        <f t="shared" si="118"/>
        <v/>
      </c>
      <c r="V395" s="1" t="str">
        <f t="shared" si="109"/>
        <v/>
      </c>
      <c r="W395" s="1" t="str">
        <f t="shared" si="110"/>
        <v/>
      </c>
    </row>
    <row r="396" spans="1:23" x14ac:dyDescent="0.2">
      <c r="A396" s="141">
        <f>[4]挂饰3!$A397</f>
        <v>20395</v>
      </c>
      <c r="B396" s="141" t="str">
        <f>[4]挂饰3!$D397</f>
        <v>闪耀的精灵护腕</v>
      </c>
      <c r="C396" s="141">
        <f>[4]挂饰3!$E397</f>
        <v>7</v>
      </c>
      <c r="D396" s="141" t="str">
        <f>[4]挂饰3!$F397</f>
        <v>a</v>
      </c>
      <c r="E396" s="141">
        <f t="shared" si="111"/>
        <v>3</v>
      </c>
      <c r="F396" s="141">
        <f t="shared" si="112"/>
        <v>3</v>
      </c>
      <c r="G396" s="141" t="str">
        <f>[4]挂饰3!$M397</f>
        <v>神圣</v>
      </c>
      <c r="H396" s="141">
        <f>([4]挂饰3!$AO397*((E396)^2))/10</f>
        <v>108</v>
      </c>
      <c r="I396" s="1" t="str">
        <f t="shared" si="113"/>
        <v>,圣系魔物骨头,酸之液,新鲜的泥巴,粉铜矿</v>
      </c>
      <c r="J396" s="1">
        <f t="shared" si="114"/>
        <v>1080</v>
      </c>
      <c r="K396" s="1">
        <f t="shared" si="102"/>
        <v>1125</v>
      </c>
      <c r="L396" s="1" t="str">
        <f t="shared" si="115"/>
        <v>圣系魔物骨头</v>
      </c>
      <c r="M396" s="1">
        <f t="shared" si="103"/>
        <v>1</v>
      </c>
      <c r="N396" s="1">
        <f t="shared" si="104"/>
        <v>50084</v>
      </c>
      <c r="O396" s="1" t="str">
        <f t="shared" si="116"/>
        <v>酸之液</v>
      </c>
      <c r="P396" s="1">
        <f t="shared" si="105"/>
        <v>6</v>
      </c>
      <c r="Q396" s="1">
        <f t="shared" si="106"/>
        <v>50096</v>
      </c>
      <c r="R396" s="1" t="str">
        <f t="shared" si="117"/>
        <v>新鲜的泥巴</v>
      </c>
      <c r="S396" s="1">
        <f t="shared" si="107"/>
        <v>24</v>
      </c>
      <c r="T396" s="1">
        <f t="shared" si="108"/>
        <v>50013</v>
      </c>
      <c r="U396" s="1" t="str">
        <f t="shared" si="118"/>
        <v/>
      </c>
      <c r="V396" s="1" t="str">
        <f t="shared" si="109"/>
        <v/>
      </c>
      <c r="W396" s="1" t="str">
        <f t="shared" si="110"/>
        <v/>
      </c>
    </row>
    <row r="397" spans="1:23" x14ac:dyDescent="0.2">
      <c r="A397" s="141">
        <f>[4]挂饰3!$A398</f>
        <v>20396</v>
      </c>
      <c r="B397" s="141" t="str">
        <f>[4]挂饰3!$D398</f>
        <v>拉风的空灵戒指</v>
      </c>
      <c r="C397" s="141">
        <f>[4]挂饰3!$E398</f>
        <v>9</v>
      </c>
      <c r="D397" s="141" t="str">
        <f>[4]挂饰3!$F398</f>
        <v>a</v>
      </c>
      <c r="E397" s="141">
        <f t="shared" si="111"/>
        <v>3</v>
      </c>
      <c r="F397" s="141">
        <f t="shared" si="112"/>
        <v>3</v>
      </c>
      <c r="G397" s="141" t="str">
        <f>[4]挂饰3!$M398</f>
        <v>神圣</v>
      </c>
      <c r="H397" s="141">
        <f>([4]挂饰3!$AO398*((E397)^2))/10</f>
        <v>121.82957746478874</v>
      </c>
      <c r="I397" s="1" t="str">
        <f t="shared" si="113"/>
        <v>,圣系魔物骨头,高级树枝,树枝,黑铜矿</v>
      </c>
      <c r="J397" s="1">
        <f t="shared" si="114"/>
        <v>1218</v>
      </c>
      <c r="K397" s="1">
        <f t="shared" si="102"/>
        <v>2250</v>
      </c>
      <c r="L397" s="1" t="str">
        <f t="shared" si="115"/>
        <v>圣系魔物骨头</v>
      </c>
      <c r="M397" s="1">
        <f t="shared" si="103"/>
        <v>2</v>
      </c>
      <c r="N397" s="1">
        <f t="shared" si="104"/>
        <v>50084</v>
      </c>
      <c r="O397" s="1" t="str">
        <f t="shared" si="116"/>
        <v>高级树枝</v>
      </c>
      <c r="P397" s="1">
        <f t="shared" si="105"/>
        <v>4</v>
      </c>
      <c r="Q397" s="1">
        <f t="shared" si="106"/>
        <v>50046</v>
      </c>
      <c r="R397" s="1" t="str">
        <f t="shared" si="117"/>
        <v>树枝</v>
      </c>
      <c r="S397" s="1">
        <f t="shared" si="107"/>
        <v>28</v>
      </c>
      <c r="T397" s="1">
        <f t="shared" si="108"/>
        <v>50045</v>
      </c>
      <c r="U397" s="1" t="str">
        <f t="shared" si="118"/>
        <v/>
      </c>
      <c r="V397" s="1" t="str">
        <f t="shared" si="109"/>
        <v/>
      </c>
      <c r="W397" s="1" t="str">
        <f t="shared" si="110"/>
        <v/>
      </c>
    </row>
    <row r="398" spans="1:23" x14ac:dyDescent="0.2">
      <c r="A398" s="141">
        <f>[4]挂饰3!$A399</f>
        <v>20397</v>
      </c>
      <c r="B398" s="141" t="str">
        <f>[4]挂饰3!$D399</f>
        <v>闪耀的虚幻戒指</v>
      </c>
      <c r="C398" s="141">
        <f>[4]挂饰3!$E399</f>
        <v>11</v>
      </c>
      <c r="D398" s="141" t="str">
        <f>[4]挂饰3!$F399</f>
        <v>a</v>
      </c>
      <c r="E398" s="141">
        <f t="shared" si="111"/>
        <v>3</v>
      </c>
      <c r="F398" s="141">
        <f t="shared" si="112"/>
        <v>3</v>
      </c>
      <c r="G398" s="141" t="str">
        <f>[4]挂饰3!$M399</f>
        <v>神圣</v>
      </c>
      <c r="H398" s="141">
        <f>([4]挂饰3!$AO399*((E398)^2))/10</f>
        <v>291.60000000000002</v>
      </c>
      <c r="I398" s="1" t="str">
        <f t="shared" si="113"/>
        <v>,圣系魔物骨头,石像鬼羽翼,腐败爪,女战士的秘药</v>
      </c>
      <c r="J398" s="1">
        <f t="shared" si="114"/>
        <v>2916</v>
      </c>
      <c r="K398" s="1">
        <f t="shared" si="102"/>
        <v>3375</v>
      </c>
      <c r="L398" s="1" t="str">
        <f t="shared" si="115"/>
        <v>圣系魔物骨头</v>
      </c>
      <c r="M398" s="1">
        <f t="shared" si="103"/>
        <v>3</v>
      </c>
      <c r="N398" s="1">
        <f t="shared" si="104"/>
        <v>50084</v>
      </c>
      <c r="O398" s="1" t="str">
        <f t="shared" si="116"/>
        <v>石像鬼羽翼</v>
      </c>
      <c r="P398" s="1">
        <f t="shared" si="105"/>
        <v>8</v>
      </c>
      <c r="Q398" s="1">
        <f t="shared" si="106"/>
        <v>50128</v>
      </c>
      <c r="R398" s="1" t="str">
        <f t="shared" si="117"/>
        <v>腐败爪</v>
      </c>
      <c r="S398" s="1">
        <f t="shared" si="107"/>
        <v>65</v>
      </c>
      <c r="T398" s="1">
        <f t="shared" si="108"/>
        <v>50145</v>
      </c>
      <c r="U398" s="1" t="str">
        <f t="shared" si="118"/>
        <v/>
      </c>
      <c r="V398" s="1" t="str">
        <f t="shared" si="109"/>
        <v/>
      </c>
      <c r="W398" s="1" t="str">
        <f t="shared" si="110"/>
        <v/>
      </c>
    </row>
    <row r="399" spans="1:23" x14ac:dyDescent="0.2">
      <c r="A399" s="141">
        <f>[4]挂饰3!$A400</f>
        <v>20398</v>
      </c>
      <c r="B399" s="141" t="str">
        <f>[4]挂饰3!$D400</f>
        <v>拉风的青铜护腕</v>
      </c>
      <c r="C399" s="141">
        <f>[4]挂饰3!$E400</f>
        <v>13</v>
      </c>
      <c r="D399" s="141" t="str">
        <f>[4]挂饰3!$F400</f>
        <v>a</v>
      </c>
      <c r="E399" s="141">
        <f t="shared" si="111"/>
        <v>3</v>
      </c>
      <c r="F399" s="141">
        <f t="shared" si="112"/>
        <v>3</v>
      </c>
      <c r="G399" s="141" t="str">
        <f>[4]挂饰3!$M400</f>
        <v>神圣</v>
      </c>
      <c r="H399" s="141">
        <f>([4]挂饰3!$AO400*((E399)^2))/10</f>
        <v>440.72142857142865</v>
      </c>
      <c r="I399" s="1" t="str">
        <f t="shared" si="113"/>
        <v>,圣系魔物骨头,巨大鱼牙,矿石,干燥的草药</v>
      </c>
      <c r="J399" s="1">
        <f t="shared" si="114"/>
        <v>4407</v>
      </c>
      <c r="K399" s="1">
        <f t="shared" si="102"/>
        <v>4500</v>
      </c>
      <c r="L399" s="1" t="str">
        <f t="shared" si="115"/>
        <v>圣系魔物骨头</v>
      </c>
      <c r="M399" s="1">
        <f t="shared" si="103"/>
        <v>4</v>
      </c>
      <c r="N399" s="1">
        <f t="shared" si="104"/>
        <v>50084</v>
      </c>
      <c r="O399" s="1" t="str">
        <f t="shared" si="116"/>
        <v>巨大鱼牙</v>
      </c>
      <c r="P399" s="1">
        <f t="shared" si="105"/>
        <v>25</v>
      </c>
      <c r="Q399" s="1">
        <f t="shared" si="106"/>
        <v>50151</v>
      </c>
      <c r="R399" s="1" t="str">
        <f t="shared" si="117"/>
        <v>矿石</v>
      </c>
      <c r="S399" s="1">
        <f t="shared" si="107"/>
        <v>98</v>
      </c>
      <c r="T399" s="1">
        <f t="shared" si="108"/>
        <v>50015</v>
      </c>
      <c r="U399" s="1" t="str">
        <f t="shared" si="118"/>
        <v/>
      </c>
      <c r="V399" s="1" t="str">
        <f t="shared" si="109"/>
        <v/>
      </c>
      <c r="W399" s="1" t="str">
        <f t="shared" si="110"/>
        <v/>
      </c>
    </row>
    <row r="400" spans="1:23" x14ac:dyDescent="0.2">
      <c r="A400" s="141">
        <f>[4]挂饰3!$A401</f>
        <v>20399</v>
      </c>
      <c r="B400" s="141" t="str">
        <f>[4]挂饰3!$D401</f>
        <v>闪耀的忏悔戒指</v>
      </c>
      <c r="C400" s="141">
        <f>[4]挂饰3!$E401</f>
        <v>15</v>
      </c>
      <c r="D400" s="141" t="str">
        <f>[4]挂饰3!$F401</f>
        <v>a</v>
      </c>
      <c r="E400" s="141">
        <f t="shared" si="111"/>
        <v>3</v>
      </c>
      <c r="F400" s="141">
        <f t="shared" si="112"/>
        <v>3</v>
      </c>
      <c r="G400" s="141" t="str">
        <f>[4]挂饰3!$M401</f>
        <v>神圣</v>
      </c>
      <c r="H400" s="141">
        <f>([4]挂饰3!$AO401*((E400)^2))/10</f>
        <v>424.71646706586824</v>
      </c>
      <c r="I400" s="1" t="str">
        <f t="shared" si="113"/>
        <v>,圣系魔物骨头,大型昆虫爪,女战士的秘药,干燥的草药</v>
      </c>
      <c r="J400" s="1">
        <f t="shared" si="114"/>
        <v>4247</v>
      </c>
      <c r="K400" s="1">
        <f t="shared" si="102"/>
        <v>4500</v>
      </c>
      <c r="L400" s="1" t="str">
        <f t="shared" si="115"/>
        <v>圣系魔物骨头</v>
      </c>
      <c r="M400" s="1">
        <f t="shared" si="103"/>
        <v>4</v>
      </c>
      <c r="N400" s="1">
        <f t="shared" si="104"/>
        <v>50084</v>
      </c>
      <c r="O400" s="1" t="str">
        <f t="shared" si="116"/>
        <v>大型昆虫爪</v>
      </c>
      <c r="P400" s="1">
        <f t="shared" si="105"/>
        <v>24</v>
      </c>
      <c r="Q400" s="1">
        <f t="shared" si="106"/>
        <v>50140</v>
      </c>
      <c r="R400" s="1" t="str">
        <f t="shared" si="117"/>
        <v>女战士的秘药</v>
      </c>
      <c r="S400" s="1">
        <f t="shared" si="107"/>
        <v>95</v>
      </c>
      <c r="T400" s="1">
        <f t="shared" si="108"/>
        <v>50168</v>
      </c>
      <c r="U400" s="1" t="str">
        <f t="shared" si="118"/>
        <v/>
      </c>
      <c r="V400" s="1" t="str">
        <f t="shared" si="109"/>
        <v/>
      </c>
      <c r="W400" s="1" t="str">
        <f t="shared" si="110"/>
        <v/>
      </c>
    </row>
    <row r="401" spans="1:23" x14ac:dyDescent="0.2">
      <c r="A401" s="141">
        <f>[4]挂饰3!$A402</f>
        <v>20400</v>
      </c>
      <c r="B401" s="141" t="str">
        <f>[4]挂饰3!$D402</f>
        <v>闪耀的玄铁项链</v>
      </c>
      <c r="C401" s="141">
        <f>[4]挂饰3!$E402</f>
        <v>17</v>
      </c>
      <c r="D401" s="141" t="str">
        <f>[4]挂饰3!$F402</f>
        <v>a</v>
      </c>
      <c r="E401" s="141">
        <f t="shared" si="111"/>
        <v>3</v>
      </c>
      <c r="F401" s="141">
        <f t="shared" si="112"/>
        <v>3</v>
      </c>
      <c r="G401" s="141" t="str">
        <f>[4]挂饰3!$M402</f>
        <v>神圣</v>
      </c>
      <c r="H401" s="141">
        <f>([4]挂饰3!$AO402*((E401)^2))/10</f>
        <v>336.42039148042596</v>
      </c>
      <c r="I401" s="1" t="str">
        <f t="shared" si="113"/>
        <v>,圣系魔物骨头,石像鬼羽翼,新鲜的泥巴,树枝</v>
      </c>
      <c r="J401" s="1">
        <f t="shared" si="114"/>
        <v>3364</v>
      </c>
      <c r="K401" s="1">
        <f t="shared" si="102"/>
        <v>3375</v>
      </c>
      <c r="L401" s="1" t="str">
        <f t="shared" si="115"/>
        <v>圣系魔物骨头</v>
      </c>
      <c r="M401" s="1">
        <f t="shared" si="103"/>
        <v>3</v>
      </c>
      <c r="N401" s="1">
        <f t="shared" si="104"/>
        <v>50084</v>
      </c>
      <c r="O401" s="1" t="str">
        <f t="shared" si="116"/>
        <v>石像鬼羽翼</v>
      </c>
      <c r="P401" s="1">
        <f t="shared" si="105"/>
        <v>9</v>
      </c>
      <c r="Q401" s="1">
        <f t="shared" si="106"/>
        <v>50128</v>
      </c>
      <c r="R401" s="1" t="str">
        <f t="shared" si="117"/>
        <v>新鲜的泥巴</v>
      </c>
      <c r="S401" s="1">
        <f t="shared" si="107"/>
        <v>75</v>
      </c>
      <c r="T401" s="1">
        <f t="shared" si="108"/>
        <v>50013</v>
      </c>
      <c r="U401" s="1" t="str">
        <f t="shared" si="118"/>
        <v/>
      </c>
      <c r="V401" s="1" t="str">
        <f t="shared" si="109"/>
        <v/>
      </c>
      <c r="W401" s="1" t="str">
        <f t="shared" si="110"/>
        <v/>
      </c>
    </row>
    <row r="402" spans="1:23" x14ac:dyDescent="0.2">
      <c r="A402" s="141">
        <f>[4]挂饰3!$A403</f>
        <v>20401</v>
      </c>
      <c r="B402" s="141" t="str">
        <f>[4]挂饰3!$D403</f>
        <v>发亮的忏悔护腕</v>
      </c>
      <c r="C402" s="141">
        <f>[4]挂饰3!$E403</f>
        <v>2</v>
      </c>
      <c r="D402" s="141" t="str">
        <f>[4]挂饰3!$F403</f>
        <v>b</v>
      </c>
      <c r="E402" s="141">
        <f t="shared" si="111"/>
        <v>2</v>
      </c>
      <c r="F402" s="141">
        <f t="shared" si="112"/>
        <v>2</v>
      </c>
      <c r="G402" s="141" t="str">
        <f>[4]挂饰3!$M403</f>
        <v>神圣</v>
      </c>
      <c r="H402" s="141">
        <f>([4]挂饰3!$AO403*((E402)^2))/10</f>
        <v>9.6585365853658551</v>
      </c>
      <c r="I402" s="1" t="str">
        <f t="shared" si="113"/>
        <v>,圣系魔物血液,干燥的草药</v>
      </c>
      <c r="J402" s="1">
        <f t="shared" si="114"/>
        <v>97</v>
      </c>
      <c r="K402" s="1">
        <f t="shared" si="102"/>
        <v>270</v>
      </c>
      <c r="L402" s="1" t="str">
        <f t="shared" si="115"/>
        <v>圣系魔物血液</v>
      </c>
      <c r="M402" s="1">
        <f t="shared" si="103"/>
        <v>1</v>
      </c>
      <c r="N402" s="1">
        <f t="shared" si="104"/>
        <v>50101</v>
      </c>
      <c r="O402" s="1" t="str">
        <f t="shared" si="116"/>
        <v>干燥的草药</v>
      </c>
      <c r="P402" s="1">
        <f t="shared" si="105"/>
        <v>4</v>
      </c>
      <c r="Q402" s="1">
        <f t="shared" si="106"/>
        <v>50189</v>
      </c>
      <c r="R402" s="1" t="str">
        <f t="shared" si="117"/>
        <v/>
      </c>
      <c r="S402" s="1" t="str">
        <f t="shared" si="107"/>
        <v/>
      </c>
      <c r="T402" s="1" t="str">
        <f t="shared" si="108"/>
        <v/>
      </c>
      <c r="U402" s="1" t="str">
        <f t="shared" si="118"/>
        <v/>
      </c>
      <c r="V402" s="1" t="str">
        <f t="shared" si="109"/>
        <v/>
      </c>
      <c r="W402" s="1" t="str">
        <f t="shared" si="110"/>
        <v/>
      </c>
    </row>
    <row r="403" spans="1:23" x14ac:dyDescent="0.2">
      <c r="A403" s="141">
        <f>[4]挂饰3!$A404</f>
        <v>20402</v>
      </c>
      <c r="B403" s="141" t="str">
        <f>[4]挂饰3!$D404</f>
        <v>凌厉的空灵项链</v>
      </c>
      <c r="C403" s="141">
        <f>[4]挂饰3!$E404</f>
        <v>4</v>
      </c>
      <c r="D403" s="141" t="str">
        <f>[4]挂饰3!$F404</f>
        <v>b</v>
      </c>
      <c r="E403" s="141">
        <f t="shared" si="111"/>
        <v>2</v>
      </c>
      <c r="F403" s="141">
        <f t="shared" si="112"/>
        <v>2</v>
      </c>
      <c r="G403" s="141" t="str">
        <f>[4]挂饰3!$M404</f>
        <v>神圣</v>
      </c>
      <c r="H403" s="141">
        <f>([4]挂饰3!$AO404*((E403)^2))/10</f>
        <v>52.2</v>
      </c>
      <c r="I403" s="1" t="str">
        <f t="shared" si="113"/>
        <v>,白魔法石,干燥的草药</v>
      </c>
      <c r="J403" s="1">
        <f t="shared" si="114"/>
        <v>522</v>
      </c>
      <c r="K403" s="1">
        <f t="shared" si="102"/>
        <v>540</v>
      </c>
      <c r="L403" s="1" t="str">
        <f t="shared" si="115"/>
        <v>白魔法石</v>
      </c>
      <c r="M403" s="1">
        <f t="shared" si="103"/>
        <v>2</v>
      </c>
      <c r="N403" s="1">
        <f t="shared" si="104"/>
        <v>50023</v>
      </c>
      <c r="O403" s="1" t="str">
        <f t="shared" si="116"/>
        <v>干燥的草药</v>
      </c>
      <c r="P403" s="1">
        <f t="shared" si="105"/>
        <v>18</v>
      </c>
      <c r="Q403" s="1">
        <f t="shared" si="106"/>
        <v>50189</v>
      </c>
      <c r="R403" s="1" t="str">
        <f t="shared" si="117"/>
        <v/>
      </c>
      <c r="S403" s="1" t="str">
        <f t="shared" si="107"/>
        <v/>
      </c>
      <c r="T403" s="1" t="str">
        <f t="shared" si="108"/>
        <v/>
      </c>
      <c r="U403" s="1" t="str">
        <f t="shared" si="118"/>
        <v/>
      </c>
      <c r="V403" s="1" t="str">
        <f t="shared" si="109"/>
        <v/>
      </c>
      <c r="W403" s="1" t="str">
        <f t="shared" si="110"/>
        <v/>
      </c>
    </row>
    <row r="404" spans="1:23" x14ac:dyDescent="0.2">
      <c r="A404" s="141">
        <f>[4]挂饰3!$A405</f>
        <v>20403</v>
      </c>
      <c r="B404" s="141" t="str">
        <f>[4]挂饰3!$D405</f>
        <v>凌厉的忏悔戒指</v>
      </c>
      <c r="C404" s="141">
        <f>[4]挂饰3!$E405</f>
        <v>6</v>
      </c>
      <c r="D404" s="141" t="str">
        <f>[4]挂饰3!$F405</f>
        <v>b</v>
      </c>
      <c r="E404" s="141">
        <f t="shared" si="111"/>
        <v>2</v>
      </c>
      <c r="F404" s="141">
        <f t="shared" si="112"/>
        <v>2</v>
      </c>
      <c r="G404" s="141" t="str">
        <f>[4]挂饰3!$M405</f>
        <v>神圣</v>
      </c>
      <c r="H404" s="141">
        <f>([4]挂饰3!$AO405*((E404)^2))/10</f>
        <v>30.721678321678318</v>
      </c>
      <c r="I404" s="1" t="str">
        <f t="shared" si="113"/>
        <v>,圣系魔物血液,黑铜矿</v>
      </c>
      <c r="J404" s="1">
        <f t="shared" si="114"/>
        <v>307</v>
      </c>
      <c r="K404" s="1">
        <f t="shared" si="102"/>
        <v>540</v>
      </c>
      <c r="L404" s="1" t="str">
        <f t="shared" si="115"/>
        <v>圣系魔物血液</v>
      </c>
      <c r="M404" s="1">
        <f t="shared" si="103"/>
        <v>2</v>
      </c>
      <c r="N404" s="1">
        <f t="shared" si="104"/>
        <v>50101</v>
      </c>
      <c r="O404" s="1" t="str">
        <f t="shared" si="116"/>
        <v>黑铜矿</v>
      </c>
      <c r="P404" s="1">
        <f t="shared" si="105"/>
        <v>11</v>
      </c>
      <c r="Q404" s="1">
        <f t="shared" si="106"/>
        <v>50031</v>
      </c>
      <c r="R404" s="1" t="str">
        <f t="shared" si="117"/>
        <v/>
      </c>
      <c r="S404" s="1" t="str">
        <f t="shared" si="107"/>
        <v/>
      </c>
      <c r="T404" s="1" t="str">
        <f t="shared" si="108"/>
        <v/>
      </c>
      <c r="U404" s="1" t="str">
        <f t="shared" si="118"/>
        <v/>
      </c>
      <c r="V404" s="1" t="str">
        <f t="shared" si="109"/>
        <v/>
      </c>
      <c r="W404" s="1" t="str">
        <f t="shared" si="110"/>
        <v/>
      </c>
    </row>
    <row r="405" spans="1:23" x14ac:dyDescent="0.2">
      <c r="A405" s="141">
        <f>[4]挂饰3!$A406</f>
        <v>20404</v>
      </c>
      <c r="B405" s="141" t="str">
        <f>[4]挂饰3!$D406</f>
        <v>坚硬的斯塞提戒指</v>
      </c>
      <c r="C405" s="141">
        <f>[4]挂饰3!$E406</f>
        <v>8</v>
      </c>
      <c r="D405" s="141" t="str">
        <f>[4]挂饰3!$F406</f>
        <v>b</v>
      </c>
      <c r="E405" s="141">
        <f t="shared" si="111"/>
        <v>2</v>
      </c>
      <c r="F405" s="141">
        <f t="shared" si="112"/>
        <v>2</v>
      </c>
      <c r="G405" s="141" t="str">
        <f>[4]挂饰3!$M406</f>
        <v>神圣</v>
      </c>
      <c r="H405" s="141">
        <f>([4]挂饰3!$AO406*((E405)^2))/10</f>
        <v>55.2</v>
      </c>
      <c r="I405" s="1" t="str">
        <f t="shared" si="113"/>
        <v>,白魔法石,矿石</v>
      </c>
      <c r="J405" s="1">
        <f t="shared" si="114"/>
        <v>552</v>
      </c>
      <c r="K405" s="1">
        <f t="shared" si="102"/>
        <v>810</v>
      </c>
      <c r="L405" s="1" t="str">
        <f t="shared" si="115"/>
        <v>白魔法石</v>
      </c>
      <c r="M405" s="1">
        <f t="shared" si="103"/>
        <v>3</v>
      </c>
      <c r="N405" s="1">
        <f t="shared" si="104"/>
        <v>50023</v>
      </c>
      <c r="O405" s="1" t="str">
        <f t="shared" si="116"/>
        <v>矿石</v>
      </c>
      <c r="P405" s="1">
        <f t="shared" si="105"/>
        <v>19</v>
      </c>
      <c r="Q405" s="1">
        <f t="shared" si="106"/>
        <v>50015</v>
      </c>
      <c r="R405" s="1" t="str">
        <f t="shared" si="117"/>
        <v/>
      </c>
      <c r="S405" s="1" t="str">
        <f t="shared" si="107"/>
        <v/>
      </c>
      <c r="T405" s="1" t="str">
        <f t="shared" si="108"/>
        <v/>
      </c>
      <c r="U405" s="1" t="str">
        <f t="shared" si="118"/>
        <v/>
      </c>
      <c r="V405" s="1" t="str">
        <f t="shared" si="109"/>
        <v/>
      </c>
      <c r="W405" s="1" t="str">
        <f t="shared" si="110"/>
        <v/>
      </c>
    </row>
    <row r="406" spans="1:23" x14ac:dyDescent="0.2">
      <c r="A406" s="141">
        <f>[4]挂饰3!$A407</f>
        <v>20405</v>
      </c>
      <c r="B406" s="141" t="str">
        <f>[4]挂饰3!$D407</f>
        <v>发亮的智慧戒指</v>
      </c>
      <c r="C406" s="141">
        <f>[4]挂饰3!$E407</f>
        <v>10</v>
      </c>
      <c r="D406" s="141" t="str">
        <f>[4]挂饰3!$F407</f>
        <v>b</v>
      </c>
      <c r="E406" s="141">
        <f t="shared" si="111"/>
        <v>2</v>
      </c>
      <c r="F406" s="141">
        <f t="shared" si="112"/>
        <v>2</v>
      </c>
      <c r="G406" s="141" t="str">
        <f>[4]挂饰3!$M407</f>
        <v>神圣</v>
      </c>
      <c r="H406" s="141">
        <f>([4]挂饰3!$AO407*((E406)^2))/10</f>
        <v>50.657142857142858</v>
      </c>
      <c r="I406" s="1" t="str">
        <f t="shared" si="113"/>
        <v>,圣系魔物血液,黑铜矿</v>
      </c>
      <c r="J406" s="1">
        <f t="shared" si="114"/>
        <v>507</v>
      </c>
      <c r="K406" s="1">
        <f t="shared" si="102"/>
        <v>540</v>
      </c>
      <c r="L406" s="1" t="str">
        <f t="shared" si="115"/>
        <v>圣系魔物血液</v>
      </c>
      <c r="M406" s="1">
        <f t="shared" si="103"/>
        <v>2</v>
      </c>
      <c r="N406" s="1">
        <f t="shared" si="104"/>
        <v>50101</v>
      </c>
      <c r="O406" s="1" t="str">
        <f t="shared" si="116"/>
        <v>黑铜矿</v>
      </c>
      <c r="P406" s="1">
        <f t="shared" si="105"/>
        <v>17</v>
      </c>
      <c r="Q406" s="1">
        <f t="shared" si="106"/>
        <v>50031</v>
      </c>
      <c r="R406" s="1" t="str">
        <f t="shared" si="117"/>
        <v/>
      </c>
      <c r="S406" s="1" t="str">
        <f t="shared" si="107"/>
        <v/>
      </c>
      <c r="T406" s="1" t="str">
        <f t="shared" si="108"/>
        <v/>
      </c>
      <c r="U406" s="1" t="str">
        <f t="shared" si="118"/>
        <v/>
      </c>
      <c r="V406" s="1" t="str">
        <f t="shared" si="109"/>
        <v/>
      </c>
      <c r="W406" s="1" t="str">
        <f t="shared" si="110"/>
        <v/>
      </c>
    </row>
    <row r="407" spans="1:23" x14ac:dyDescent="0.2">
      <c r="A407" s="141">
        <f>[4]挂饰3!$A408</f>
        <v>20406</v>
      </c>
      <c r="B407" s="141" t="str">
        <f>[4]挂饰3!$D408</f>
        <v>坚硬的颓废护腕</v>
      </c>
      <c r="C407" s="141">
        <f>[4]挂饰3!$E408</f>
        <v>12</v>
      </c>
      <c r="D407" s="141" t="str">
        <f>[4]挂饰3!$F408</f>
        <v>b</v>
      </c>
      <c r="E407" s="141">
        <f t="shared" si="111"/>
        <v>2</v>
      </c>
      <c r="F407" s="141">
        <f t="shared" si="112"/>
        <v>2</v>
      </c>
      <c r="G407" s="141" t="str">
        <f>[4]挂饰3!$M408</f>
        <v>神圣</v>
      </c>
      <c r="H407" s="141">
        <f>([4]挂饰3!$AO408*((E407)^2))/10</f>
        <v>61.113136729222518</v>
      </c>
      <c r="I407" s="1" t="str">
        <f t="shared" si="113"/>
        <v>,圣系魔物血液,女战士的秘药</v>
      </c>
      <c r="J407" s="1">
        <f t="shared" si="114"/>
        <v>611</v>
      </c>
      <c r="K407" s="1">
        <f t="shared" si="102"/>
        <v>810</v>
      </c>
      <c r="L407" s="1" t="str">
        <f t="shared" si="115"/>
        <v>圣系魔物血液</v>
      </c>
      <c r="M407" s="1">
        <f t="shared" si="103"/>
        <v>3</v>
      </c>
      <c r="N407" s="1">
        <f t="shared" si="104"/>
        <v>50101</v>
      </c>
      <c r="O407" s="1" t="str">
        <f t="shared" si="116"/>
        <v>女战士的秘药</v>
      </c>
      <c r="P407" s="1">
        <f t="shared" si="105"/>
        <v>21</v>
      </c>
      <c r="Q407" s="1">
        <f t="shared" si="106"/>
        <v>50168</v>
      </c>
      <c r="R407" s="1" t="str">
        <f t="shared" si="117"/>
        <v/>
      </c>
      <c r="S407" s="1" t="str">
        <f t="shared" si="107"/>
        <v/>
      </c>
      <c r="T407" s="1" t="str">
        <f t="shared" si="108"/>
        <v/>
      </c>
      <c r="U407" s="1" t="str">
        <f t="shared" si="118"/>
        <v/>
      </c>
      <c r="V407" s="1" t="str">
        <f t="shared" si="109"/>
        <v/>
      </c>
      <c r="W407" s="1" t="str">
        <f t="shared" si="110"/>
        <v/>
      </c>
    </row>
    <row r="408" spans="1:23" x14ac:dyDescent="0.2">
      <c r="A408" s="141">
        <f>[4]挂饰3!$A409</f>
        <v>20407</v>
      </c>
      <c r="B408" s="141" t="str">
        <f>[4]挂饰3!$D409</f>
        <v>凌厉的晨曦护腕</v>
      </c>
      <c r="C408" s="141">
        <f>[4]挂饰3!$E409</f>
        <v>14</v>
      </c>
      <c r="D408" s="141" t="str">
        <f>[4]挂饰3!$F409</f>
        <v>b</v>
      </c>
      <c r="E408" s="141">
        <f t="shared" si="111"/>
        <v>2</v>
      </c>
      <c r="F408" s="141">
        <f t="shared" si="112"/>
        <v>2</v>
      </c>
      <c r="G408" s="141" t="str">
        <f>[4]挂饰3!$M409</f>
        <v>神圣</v>
      </c>
      <c r="H408" s="141">
        <f>([4]挂饰3!$AO409*((E408)^2))/10</f>
        <v>70.2</v>
      </c>
      <c r="I408" s="1" t="str">
        <f t="shared" si="113"/>
        <v>,圣系魔物血液,腐败的毛皮</v>
      </c>
      <c r="J408" s="1">
        <f t="shared" si="114"/>
        <v>702</v>
      </c>
      <c r="K408" s="1">
        <f t="shared" si="102"/>
        <v>810</v>
      </c>
      <c r="L408" s="1" t="str">
        <f t="shared" si="115"/>
        <v>圣系魔物血液</v>
      </c>
      <c r="M408" s="1">
        <f t="shared" si="103"/>
        <v>3</v>
      </c>
      <c r="N408" s="1">
        <f t="shared" si="104"/>
        <v>50101</v>
      </c>
      <c r="O408" s="1" t="str">
        <f t="shared" si="116"/>
        <v>腐败的毛皮</v>
      </c>
      <c r="P408" s="1">
        <f t="shared" si="105"/>
        <v>24</v>
      </c>
      <c r="Q408" s="1">
        <f t="shared" si="106"/>
        <v>50119</v>
      </c>
      <c r="R408" s="1" t="str">
        <f t="shared" si="117"/>
        <v/>
      </c>
      <c r="S408" s="1" t="str">
        <f t="shared" si="107"/>
        <v/>
      </c>
      <c r="T408" s="1" t="str">
        <f t="shared" si="108"/>
        <v/>
      </c>
      <c r="U408" s="1" t="str">
        <f t="shared" si="118"/>
        <v/>
      </c>
      <c r="V408" s="1" t="str">
        <f t="shared" si="109"/>
        <v/>
      </c>
      <c r="W408" s="1" t="str">
        <f t="shared" si="110"/>
        <v/>
      </c>
    </row>
    <row r="409" spans="1:23" x14ac:dyDescent="0.2">
      <c r="A409" s="141">
        <f>[4]挂饰3!$A410</f>
        <v>20408</v>
      </c>
      <c r="B409" s="141" t="str">
        <f>[4]挂饰3!$D410</f>
        <v>发亮的虚幻项链</v>
      </c>
      <c r="C409" s="141">
        <f>[4]挂饰3!$E410</f>
        <v>16</v>
      </c>
      <c r="D409" s="141" t="str">
        <f>[4]挂饰3!$F410</f>
        <v>b</v>
      </c>
      <c r="E409" s="141">
        <f t="shared" si="111"/>
        <v>2</v>
      </c>
      <c r="F409" s="141">
        <f t="shared" si="112"/>
        <v>2</v>
      </c>
      <c r="G409" s="141" t="str">
        <f>[4]挂饰3!$M410</f>
        <v>神圣</v>
      </c>
      <c r="H409" s="141">
        <f>([4]挂饰3!$AO410*((E409)^2))/10</f>
        <v>81.683720930232568</v>
      </c>
      <c r="I409" s="1" t="str">
        <f t="shared" si="113"/>
        <v>,白魔法石,新鲜的泥巴</v>
      </c>
      <c r="J409" s="1">
        <f t="shared" si="114"/>
        <v>817</v>
      </c>
      <c r="K409" s="1">
        <f t="shared" si="102"/>
        <v>1080</v>
      </c>
      <c r="L409" s="1" t="str">
        <f t="shared" si="115"/>
        <v>白魔法石</v>
      </c>
      <c r="M409" s="1">
        <f t="shared" si="103"/>
        <v>4</v>
      </c>
      <c r="N409" s="1">
        <f t="shared" si="104"/>
        <v>50023</v>
      </c>
      <c r="O409" s="1" t="str">
        <f t="shared" si="116"/>
        <v>新鲜的泥巴</v>
      </c>
      <c r="P409" s="1">
        <f t="shared" si="105"/>
        <v>28</v>
      </c>
      <c r="Q409" s="1">
        <f t="shared" si="106"/>
        <v>50013</v>
      </c>
      <c r="R409" s="1" t="str">
        <f t="shared" si="117"/>
        <v/>
      </c>
      <c r="S409" s="1" t="str">
        <f t="shared" si="107"/>
        <v/>
      </c>
      <c r="T409" s="1" t="str">
        <f t="shared" si="108"/>
        <v/>
      </c>
      <c r="U409" s="1" t="str">
        <f t="shared" si="118"/>
        <v/>
      </c>
      <c r="V409" s="1" t="str">
        <f t="shared" si="109"/>
        <v/>
      </c>
      <c r="W409" s="1" t="str">
        <f t="shared" si="110"/>
        <v/>
      </c>
    </row>
    <row r="410" spans="1:23" x14ac:dyDescent="0.2">
      <c r="A410" s="141">
        <f>[4]挂饰3!$A411</f>
        <v>20409</v>
      </c>
      <c r="B410" s="141" t="str">
        <f>[4]挂饰3!$D411</f>
        <v>初级的遗迹护腕</v>
      </c>
      <c r="C410" s="141">
        <f>[4]挂饰3!$E411</f>
        <v>2</v>
      </c>
      <c r="D410" s="141" t="str">
        <f>[4]挂饰3!$F411</f>
        <v>c</v>
      </c>
      <c r="E410" s="141">
        <f t="shared" si="111"/>
        <v>1</v>
      </c>
      <c r="F410" s="141">
        <f t="shared" si="112"/>
        <v>1</v>
      </c>
      <c r="G410" s="141" t="str">
        <f>[4]挂饰3!$M411</f>
        <v/>
      </c>
      <c r="H410" s="141">
        <f>([4]挂饰3!$AO411*((E410)^2))/10</f>
        <v>3.3</v>
      </c>
      <c r="I410" s="1" t="str">
        <f t="shared" si="113"/>
        <v>,矿石</v>
      </c>
      <c r="J410" s="1">
        <f t="shared" si="114"/>
        <v>33</v>
      </c>
      <c r="K410" s="1">
        <f t="shared" si="102"/>
        <v>45</v>
      </c>
      <c r="L410" s="1" t="str">
        <f t="shared" si="115"/>
        <v>矿石</v>
      </c>
      <c r="M410" s="1">
        <f t="shared" si="103"/>
        <v>3</v>
      </c>
      <c r="N410" s="1">
        <f t="shared" si="104"/>
        <v>50015</v>
      </c>
      <c r="O410" s="1" t="str">
        <f t="shared" si="116"/>
        <v/>
      </c>
      <c r="P410" s="1" t="str">
        <f t="shared" si="105"/>
        <v/>
      </c>
      <c r="Q410" s="1" t="str">
        <f t="shared" si="106"/>
        <v/>
      </c>
      <c r="R410" s="1" t="str">
        <f t="shared" si="117"/>
        <v/>
      </c>
      <c r="S410" s="1" t="str">
        <f t="shared" si="107"/>
        <v/>
      </c>
      <c r="T410" s="1" t="str">
        <f t="shared" si="108"/>
        <v/>
      </c>
      <c r="U410" s="1" t="str">
        <f t="shared" si="118"/>
        <v/>
      </c>
      <c r="V410" s="1" t="str">
        <f t="shared" si="109"/>
        <v/>
      </c>
      <c r="W410" s="1" t="str">
        <f t="shared" si="110"/>
        <v/>
      </c>
    </row>
    <row r="411" spans="1:23" x14ac:dyDescent="0.2">
      <c r="A411" s="141">
        <f>[4]挂饰3!$A412</f>
        <v>20410</v>
      </c>
      <c r="B411" s="141" t="str">
        <f>[4]挂饰3!$D412</f>
        <v>一般的智慧戒指</v>
      </c>
      <c r="C411" s="141">
        <f>[4]挂饰3!$E412</f>
        <v>4</v>
      </c>
      <c r="D411" s="141" t="str">
        <f>[4]挂饰3!$F412</f>
        <v>c</v>
      </c>
      <c r="E411" s="141">
        <f t="shared" si="111"/>
        <v>1</v>
      </c>
      <c r="F411" s="141">
        <f t="shared" si="112"/>
        <v>1</v>
      </c>
      <c r="G411" s="141" t="str">
        <f>[4]挂饰3!$M412</f>
        <v/>
      </c>
      <c r="H411" s="141">
        <f>([4]挂饰3!$AO412*((E411)^2))/10</f>
        <v>10.5</v>
      </c>
      <c r="I411" s="1" t="str">
        <f t="shared" si="113"/>
        <v>,新鲜的泥巴</v>
      </c>
      <c r="J411" s="1">
        <f t="shared" si="114"/>
        <v>105</v>
      </c>
      <c r="K411" s="1">
        <f t="shared" si="102"/>
        <v>105</v>
      </c>
      <c r="L411" s="1" t="str">
        <f t="shared" si="115"/>
        <v>新鲜的泥巴</v>
      </c>
      <c r="M411" s="1">
        <f t="shared" si="103"/>
        <v>7</v>
      </c>
      <c r="N411" s="1">
        <f t="shared" si="104"/>
        <v>50013</v>
      </c>
      <c r="O411" s="1" t="str">
        <f t="shared" si="116"/>
        <v/>
      </c>
      <c r="P411" s="1" t="str">
        <f t="shared" si="105"/>
        <v/>
      </c>
      <c r="Q411" s="1" t="str">
        <f t="shared" si="106"/>
        <v/>
      </c>
      <c r="R411" s="1" t="str">
        <f t="shared" si="117"/>
        <v/>
      </c>
      <c r="S411" s="1" t="str">
        <f t="shared" si="107"/>
        <v/>
      </c>
      <c r="T411" s="1" t="str">
        <f t="shared" si="108"/>
        <v/>
      </c>
      <c r="U411" s="1" t="str">
        <f t="shared" si="118"/>
        <v/>
      </c>
      <c r="V411" s="1" t="str">
        <f t="shared" si="109"/>
        <v/>
      </c>
      <c r="W411" s="1" t="str">
        <f t="shared" si="110"/>
        <v/>
      </c>
    </row>
    <row r="412" spans="1:23" x14ac:dyDescent="0.2">
      <c r="A412" s="141">
        <f>[4]挂饰3!$A413</f>
        <v>20411</v>
      </c>
      <c r="B412" s="141" t="str">
        <f>[4]挂饰3!$D413</f>
        <v>初级的塞尔塔护腕</v>
      </c>
      <c r="C412" s="141">
        <f>[4]挂饰3!$E413</f>
        <v>6</v>
      </c>
      <c r="D412" s="141" t="str">
        <f>[4]挂饰3!$F413</f>
        <v>c</v>
      </c>
      <c r="E412" s="141">
        <f t="shared" si="111"/>
        <v>1</v>
      </c>
      <c r="F412" s="141">
        <f t="shared" si="112"/>
        <v>1</v>
      </c>
      <c r="G412" s="141" t="str">
        <f>[4]挂饰3!$M413</f>
        <v/>
      </c>
      <c r="H412" s="141">
        <f>([4]挂饰3!$AO413*((E412)^2))/10</f>
        <v>10.050000000000001</v>
      </c>
      <c r="I412" s="1" t="str">
        <f t="shared" si="113"/>
        <v>,腐败的毛皮</v>
      </c>
      <c r="J412" s="1">
        <f t="shared" si="114"/>
        <v>101</v>
      </c>
      <c r="K412" s="1">
        <f t="shared" si="102"/>
        <v>105</v>
      </c>
      <c r="L412" s="1" t="str">
        <f t="shared" si="115"/>
        <v>腐败的毛皮</v>
      </c>
      <c r="M412" s="1">
        <f t="shared" si="103"/>
        <v>7</v>
      </c>
      <c r="N412" s="1">
        <f t="shared" si="104"/>
        <v>50119</v>
      </c>
      <c r="O412" s="1" t="str">
        <f t="shared" si="116"/>
        <v/>
      </c>
      <c r="P412" s="1" t="str">
        <f t="shared" si="105"/>
        <v/>
      </c>
      <c r="Q412" s="1" t="str">
        <f t="shared" si="106"/>
        <v/>
      </c>
      <c r="R412" s="1" t="str">
        <f t="shared" si="117"/>
        <v/>
      </c>
      <c r="S412" s="1" t="str">
        <f t="shared" si="107"/>
        <v/>
      </c>
      <c r="T412" s="1" t="str">
        <f t="shared" si="108"/>
        <v/>
      </c>
      <c r="U412" s="1" t="str">
        <f t="shared" si="118"/>
        <v/>
      </c>
      <c r="V412" s="1" t="str">
        <f t="shared" si="109"/>
        <v/>
      </c>
      <c r="W412" s="1" t="str">
        <f t="shared" si="110"/>
        <v/>
      </c>
    </row>
    <row r="413" spans="1:23" x14ac:dyDescent="0.2">
      <c r="A413" s="141">
        <f>[4]挂饰3!$A414</f>
        <v>20412</v>
      </c>
      <c r="B413" s="141" t="str">
        <f>[4]挂饰3!$D414</f>
        <v>一般的女神护腕</v>
      </c>
      <c r="C413" s="141">
        <f>[4]挂饰3!$E414</f>
        <v>8</v>
      </c>
      <c r="D413" s="141" t="str">
        <f>[4]挂饰3!$F414</f>
        <v>c</v>
      </c>
      <c r="E413" s="141">
        <f t="shared" si="111"/>
        <v>1</v>
      </c>
      <c r="F413" s="141">
        <f t="shared" si="112"/>
        <v>1</v>
      </c>
      <c r="G413" s="141" t="str">
        <f>[4]挂饰3!$M414</f>
        <v/>
      </c>
      <c r="H413" s="141">
        <f>([4]挂饰3!$AO414*((E413)^2))/10</f>
        <v>35.4</v>
      </c>
      <c r="I413" s="1" t="str">
        <f t="shared" si="113"/>
        <v>,粉铜矿</v>
      </c>
      <c r="J413" s="1">
        <f t="shared" si="114"/>
        <v>354</v>
      </c>
      <c r="K413" s="1">
        <f t="shared" si="102"/>
        <v>360</v>
      </c>
      <c r="L413" s="1" t="str">
        <f t="shared" si="115"/>
        <v>粉铜矿</v>
      </c>
      <c r="M413" s="1">
        <f t="shared" si="103"/>
        <v>24</v>
      </c>
      <c r="N413" s="1">
        <f t="shared" si="104"/>
        <v>50035</v>
      </c>
      <c r="O413" s="1" t="str">
        <f t="shared" si="116"/>
        <v/>
      </c>
      <c r="P413" s="1" t="str">
        <f t="shared" si="105"/>
        <v/>
      </c>
      <c r="Q413" s="1" t="str">
        <f t="shared" si="106"/>
        <v/>
      </c>
      <c r="R413" s="1" t="str">
        <f t="shared" si="117"/>
        <v/>
      </c>
      <c r="S413" s="1" t="str">
        <f t="shared" si="107"/>
        <v/>
      </c>
      <c r="T413" s="1" t="str">
        <f t="shared" si="108"/>
        <v/>
      </c>
      <c r="U413" s="1" t="str">
        <f t="shared" si="118"/>
        <v/>
      </c>
      <c r="V413" s="1" t="str">
        <f t="shared" si="109"/>
        <v/>
      </c>
      <c r="W413" s="1" t="str">
        <f t="shared" si="110"/>
        <v/>
      </c>
    </row>
    <row r="414" spans="1:23" x14ac:dyDescent="0.2">
      <c r="A414" s="141">
        <f>[4]挂饰3!$A415</f>
        <v>20413</v>
      </c>
      <c r="B414" s="141" t="str">
        <f>[4]挂饰3!$D415</f>
        <v>初级的青铜项链</v>
      </c>
      <c r="C414" s="141">
        <f>[4]挂饰3!$E415</f>
        <v>10</v>
      </c>
      <c r="D414" s="141" t="str">
        <f>[4]挂饰3!$F415</f>
        <v>c</v>
      </c>
      <c r="E414" s="141">
        <f t="shared" si="111"/>
        <v>1</v>
      </c>
      <c r="F414" s="141">
        <f t="shared" si="112"/>
        <v>1</v>
      </c>
      <c r="G414" s="141" t="str">
        <f>[4]挂饰3!$M415</f>
        <v/>
      </c>
      <c r="H414" s="141">
        <f>([4]挂饰3!$AO415*((E414)^2))/10</f>
        <v>16.8</v>
      </c>
      <c r="I414" s="1" t="str">
        <f t="shared" si="113"/>
        <v>,腐败爪</v>
      </c>
      <c r="J414" s="1">
        <f t="shared" si="114"/>
        <v>168</v>
      </c>
      <c r="K414" s="1">
        <f t="shared" si="102"/>
        <v>180</v>
      </c>
      <c r="L414" s="1" t="str">
        <f t="shared" si="115"/>
        <v>腐败爪</v>
      </c>
      <c r="M414" s="1">
        <f t="shared" si="103"/>
        <v>12</v>
      </c>
      <c r="N414" s="1">
        <f t="shared" si="104"/>
        <v>50145</v>
      </c>
      <c r="O414" s="1" t="str">
        <f t="shared" si="116"/>
        <v/>
      </c>
      <c r="P414" s="1" t="str">
        <f t="shared" si="105"/>
        <v/>
      </c>
      <c r="Q414" s="1" t="str">
        <f t="shared" si="106"/>
        <v/>
      </c>
      <c r="R414" s="1" t="str">
        <f t="shared" si="117"/>
        <v/>
      </c>
      <c r="S414" s="1" t="str">
        <f t="shared" si="107"/>
        <v/>
      </c>
      <c r="T414" s="1" t="str">
        <f t="shared" si="108"/>
        <v/>
      </c>
      <c r="U414" s="1" t="str">
        <f t="shared" si="118"/>
        <v/>
      </c>
      <c r="V414" s="1" t="str">
        <f t="shared" si="109"/>
        <v/>
      </c>
      <c r="W414" s="1" t="str">
        <f t="shared" si="110"/>
        <v/>
      </c>
    </row>
    <row r="415" spans="1:23" x14ac:dyDescent="0.2">
      <c r="A415" s="141">
        <f>[4]挂饰3!$A416</f>
        <v>20414</v>
      </c>
      <c r="B415" s="141" t="str">
        <f>[4]挂饰3!$D416</f>
        <v>初级的白银项链</v>
      </c>
      <c r="C415" s="141">
        <f>[4]挂饰3!$E416</f>
        <v>12</v>
      </c>
      <c r="D415" s="141" t="str">
        <f>[4]挂饰3!$F416</f>
        <v>c</v>
      </c>
      <c r="E415" s="141">
        <f t="shared" si="111"/>
        <v>1</v>
      </c>
      <c r="F415" s="141">
        <f t="shared" si="112"/>
        <v>1</v>
      </c>
      <c r="G415" s="141" t="str">
        <f>[4]挂饰3!$M416</f>
        <v/>
      </c>
      <c r="H415" s="141">
        <f>([4]挂饰3!$AO416*((E415)^2))/10</f>
        <v>20.25</v>
      </c>
      <c r="I415" s="1" t="str">
        <f t="shared" si="113"/>
        <v>,树枝</v>
      </c>
      <c r="J415" s="1">
        <f t="shared" si="114"/>
        <v>203</v>
      </c>
      <c r="K415" s="1">
        <f t="shared" si="102"/>
        <v>210</v>
      </c>
      <c r="L415" s="1" t="str">
        <f t="shared" si="115"/>
        <v>树枝</v>
      </c>
      <c r="M415" s="1">
        <f t="shared" si="103"/>
        <v>14</v>
      </c>
      <c r="N415" s="1">
        <f t="shared" si="104"/>
        <v>50045</v>
      </c>
      <c r="O415" s="1" t="str">
        <f t="shared" si="116"/>
        <v/>
      </c>
      <c r="P415" s="1" t="str">
        <f t="shared" si="105"/>
        <v/>
      </c>
      <c r="Q415" s="1" t="str">
        <f t="shared" si="106"/>
        <v/>
      </c>
      <c r="R415" s="1" t="str">
        <f t="shared" si="117"/>
        <v/>
      </c>
      <c r="S415" s="1" t="str">
        <f t="shared" si="107"/>
        <v/>
      </c>
      <c r="T415" s="1" t="str">
        <f t="shared" si="108"/>
        <v/>
      </c>
      <c r="U415" s="1" t="str">
        <f t="shared" si="118"/>
        <v/>
      </c>
      <c r="V415" s="1" t="str">
        <f t="shared" si="109"/>
        <v/>
      </c>
      <c r="W415" s="1" t="str">
        <f t="shared" si="110"/>
        <v/>
      </c>
    </row>
    <row r="416" spans="1:23" x14ac:dyDescent="0.2">
      <c r="A416" s="141">
        <f>[4]挂饰3!$A417</f>
        <v>20415</v>
      </c>
      <c r="B416" s="141" t="str">
        <f>[4]挂饰3!$D417</f>
        <v>一般的卡尼亚项链</v>
      </c>
      <c r="C416" s="141">
        <f>[4]挂饰3!$E417</f>
        <v>14</v>
      </c>
      <c r="D416" s="141" t="str">
        <f>[4]挂饰3!$F417</f>
        <v>c</v>
      </c>
      <c r="E416" s="141">
        <f t="shared" si="111"/>
        <v>1</v>
      </c>
      <c r="F416" s="141">
        <f t="shared" si="112"/>
        <v>1</v>
      </c>
      <c r="G416" s="141" t="str">
        <f>[4]挂饰3!$M417</f>
        <v/>
      </c>
      <c r="H416" s="141">
        <f>([4]挂饰3!$AO417*((E416)^2))/10</f>
        <v>61.95</v>
      </c>
      <c r="I416" s="1" t="str">
        <f t="shared" si="113"/>
        <v>,树枝</v>
      </c>
      <c r="J416" s="1">
        <f t="shared" si="114"/>
        <v>620</v>
      </c>
      <c r="K416" s="1">
        <f t="shared" si="102"/>
        <v>630</v>
      </c>
      <c r="L416" s="1" t="str">
        <f t="shared" si="115"/>
        <v>树枝</v>
      </c>
      <c r="M416" s="1">
        <f t="shared" si="103"/>
        <v>42</v>
      </c>
      <c r="N416" s="1">
        <f t="shared" si="104"/>
        <v>50045</v>
      </c>
      <c r="O416" s="1" t="str">
        <f t="shared" si="116"/>
        <v/>
      </c>
      <c r="P416" s="1" t="str">
        <f t="shared" si="105"/>
        <v/>
      </c>
      <c r="Q416" s="1" t="str">
        <f t="shared" si="106"/>
        <v/>
      </c>
      <c r="R416" s="1" t="str">
        <f t="shared" si="117"/>
        <v/>
      </c>
      <c r="S416" s="1" t="str">
        <f t="shared" si="107"/>
        <v/>
      </c>
      <c r="T416" s="1" t="str">
        <f t="shared" si="108"/>
        <v/>
      </c>
      <c r="U416" s="1" t="str">
        <f t="shared" si="118"/>
        <v/>
      </c>
      <c r="V416" s="1" t="str">
        <f t="shared" si="109"/>
        <v/>
      </c>
      <c r="W416" s="1" t="str">
        <f t="shared" si="110"/>
        <v/>
      </c>
    </row>
    <row r="417" spans="1:23" x14ac:dyDescent="0.2">
      <c r="A417" s="141">
        <f>[4]挂饰3!$A418</f>
        <v>20416</v>
      </c>
      <c r="B417" s="141" t="str">
        <f>[4]挂饰3!$D418</f>
        <v>破旧的塞尔塔护腕</v>
      </c>
      <c r="C417" s="141">
        <f>[4]挂饰3!$E418</f>
        <v>16</v>
      </c>
      <c r="D417" s="141" t="str">
        <f>[4]挂饰3!$F418</f>
        <v>c</v>
      </c>
      <c r="E417" s="141">
        <f t="shared" si="111"/>
        <v>1</v>
      </c>
      <c r="F417" s="141">
        <f t="shared" si="112"/>
        <v>1</v>
      </c>
      <c r="G417" s="141" t="str">
        <f>[4]挂饰3!$M418</f>
        <v/>
      </c>
      <c r="H417" s="141">
        <f>([4]挂饰3!$AO418*((E417)^2))/10</f>
        <v>27</v>
      </c>
      <c r="I417" s="1" t="str">
        <f t="shared" si="113"/>
        <v>,矿石</v>
      </c>
      <c r="J417" s="1">
        <f t="shared" si="114"/>
        <v>270</v>
      </c>
      <c r="K417" s="1">
        <f t="shared" si="102"/>
        <v>270</v>
      </c>
      <c r="L417" s="1" t="str">
        <f t="shared" si="115"/>
        <v>矿石</v>
      </c>
      <c r="M417" s="1">
        <f t="shared" si="103"/>
        <v>18</v>
      </c>
      <c r="N417" s="1">
        <f t="shared" si="104"/>
        <v>50015</v>
      </c>
      <c r="O417" s="1" t="str">
        <f t="shared" si="116"/>
        <v/>
      </c>
      <c r="P417" s="1" t="str">
        <f t="shared" si="105"/>
        <v/>
      </c>
      <c r="Q417" s="1" t="str">
        <f t="shared" si="106"/>
        <v/>
      </c>
      <c r="R417" s="1" t="str">
        <f t="shared" si="117"/>
        <v/>
      </c>
      <c r="S417" s="1" t="str">
        <f t="shared" si="107"/>
        <v/>
      </c>
      <c r="T417" s="1" t="str">
        <f t="shared" si="108"/>
        <v/>
      </c>
      <c r="U417" s="1" t="str">
        <f t="shared" si="118"/>
        <v/>
      </c>
      <c r="V417" s="1" t="str">
        <f t="shared" si="109"/>
        <v/>
      </c>
      <c r="W417" s="1" t="str">
        <f t="shared" si="110"/>
        <v/>
      </c>
    </row>
    <row r="418" spans="1:23" x14ac:dyDescent="0.2">
      <c r="A418" s="141">
        <f>[4]挂饰3!$A419</f>
        <v>20417</v>
      </c>
      <c r="B418" s="141" t="str">
        <f>[4]挂饰3!$D419</f>
        <v>传说的精钢戒指</v>
      </c>
      <c r="C418" s="141">
        <f>[4]挂饰3!$E419</f>
        <v>3</v>
      </c>
      <c r="D418" s="141" t="str">
        <f>[4]挂饰3!$F419</f>
        <v>s</v>
      </c>
      <c r="E418" s="141">
        <f t="shared" si="111"/>
        <v>4</v>
      </c>
      <c r="F418" s="141">
        <f t="shared" si="112"/>
        <v>4</v>
      </c>
      <c r="G418" s="141" t="str">
        <f>[4]挂饰3!$M419</f>
        <v>火炎</v>
      </c>
      <c r="H418" s="141">
        <f>([4]挂饰3!$AO419*((E418)^2))/10</f>
        <v>148.80000000000001</v>
      </c>
      <c r="I418" s="1" t="str">
        <f t="shared" si="113"/>
        <v>,赤色的魔术丝,黄色粉铜矿,优良粉铜矿,浮游石</v>
      </c>
      <c r="J418" s="1">
        <f t="shared" si="114"/>
        <v>1488</v>
      </c>
      <c r="K418" s="1">
        <f t="shared" si="102"/>
        <v>3840</v>
      </c>
      <c r="L418" s="1" t="str">
        <f t="shared" si="115"/>
        <v>赤色的魔术丝</v>
      </c>
      <c r="M418" s="1">
        <f t="shared" si="103"/>
        <v>1</v>
      </c>
      <c r="N418" s="1">
        <f t="shared" si="104"/>
        <v>50071</v>
      </c>
      <c r="O418" s="1" t="str">
        <f t="shared" si="116"/>
        <v>黄色粉铜矿</v>
      </c>
      <c r="P418" s="1">
        <f t="shared" si="105"/>
        <v>1</v>
      </c>
      <c r="Q418" s="1">
        <f t="shared" si="106"/>
        <v>50040</v>
      </c>
      <c r="R418" s="1" t="str">
        <f t="shared" si="117"/>
        <v>优良粉铜矿</v>
      </c>
      <c r="S418" s="1">
        <f t="shared" si="107"/>
        <v>3</v>
      </c>
      <c r="T418" s="1">
        <f t="shared" si="108"/>
        <v>50036</v>
      </c>
      <c r="U418" s="1" t="str">
        <f t="shared" si="118"/>
        <v>浮游石</v>
      </c>
      <c r="V418" s="1">
        <f t="shared" si="109"/>
        <v>3</v>
      </c>
      <c r="W418" s="1">
        <f t="shared" si="110"/>
        <v>50025</v>
      </c>
    </row>
    <row r="419" spans="1:23" x14ac:dyDescent="0.2">
      <c r="A419" s="141">
        <f>[4]挂饰3!$A420</f>
        <v>20418</v>
      </c>
      <c r="B419" s="141" t="str">
        <f>[4]挂饰3!$D420</f>
        <v>璀璨的精灵护腕</v>
      </c>
      <c r="C419" s="141">
        <f>[4]挂饰3!$E420</f>
        <v>5</v>
      </c>
      <c r="D419" s="141" t="str">
        <f>[4]挂饰3!$F420</f>
        <v>s</v>
      </c>
      <c r="E419" s="141">
        <f t="shared" si="111"/>
        <v>4</v>
      </c>
      <c r="F419" s="141">
        <f t="shared" si="112"/>
        <v>4</v>
      </c>
      <c r="G419" s="141" t="str">
        <f>[4]挂饰3!$M420</f>
        <v>火炎</v>
      </c>
      <c r="H419" s="141">
        <f>([4]挂饰3!$AO420*((E419)^2))/10</f>
        <v>113.94382978723404</v>
      </c>
      <c r="I419" s="1" t="str">
        <f t="shared" si="113"/>
        <v>,赤色的魔术丝,恶魔魂片,火之缌片,水块</v>
      </c>
      <c r="J419" s="1">
        <f t="shared" si="114"/>
        <v>1139</v>
      </c>
      <c r="K419" s="1">
        <f t="shared" si="102"/>
        <v>3840</v>
      </c>
      <c r="L419" s="1" t="str">
        <f t="shared" si="115"/>
        <v>赤色的魔术丝</v>
      </c>
      <c r="M419" s="1">
        <f t="shared" si="103"/>
        <v>1</v>
      </c>
      <c r="N419" s="1">
        <f t="shared" si="104"/>
        <v>50071</v>
      </c>
      <c r="O419" s="1" t="str">
        <f t="shared" si="116"/>
        <v>恶魔魂片</v>
      </c>
      <c r="P419" s="1">
        <f t="shared" si="105"/>
        <v>1</v>
      </c>
      <c r="Q419" s="1">
        <f t="shared" si="106"/>
        <v>50166</v>
      </c>
      <c r="R419" s="1" t="str">
        <f t="shared" si="117"/>
        <v>火之缌片</v>
      </c>
      <c r="S419" s="1">
        <f t="shared" si="107"/>
        <v>3</v>
      </c>
      <c r="T419" s="1">
        <f t="shared" si="108"/>
        <v>50175</v>
      </c>
      <c r="U419" s="1" t="str">
        <f t="shared" si="118"/>
        <v>水块</v>
      </c>
      <c r="V419" s="1">
        <f t="shared" si="109"/>
        <v>5</v>
      </c>
      <c r="W419" s="1">
        <f t="shared" si="110"/>
        <v>50090</v>
      </c>
    </row>
    <row r="420" spans="1:23" x14ac:dyDescent="0.2">
      <c r="A420" s="141">
        <f>[4]挂饰3!$A421</f>
        <v>20419</v>
      </c>
      <c r="B420" s="141" t="str">
        <f>[4]挂饰3!$D421</f>
        <v>传说的精灵项链</v>
      </c>
      <c r="C420" s="141">
        <f>[4]挂饰3!$E421</f>
        <v>7</v>
      </c>
      <c r="D420" s="141" t="str">
        <f>[4]挂饰3!$F421</f>
        <v>s</v>
      </c>
      <c r="E420" s="141">
        <f t="shared" si="111"/>
        <v>4</v>
      </c>
      <c r="F420" s="141">
        <f t="shared" si="112"/>
        <v>4</v>
      </c>
      <c r="G420" s="141" t="str">
        <f>[4]挂饰3!$M421</f>
        <v>火炎</v>
      </c>
      <c r="H420" s="141">
        <f>([4]挂饰3!$AO421*((E420)^2))/10</f>
        <v>415.2</v>
      </c>
      <c r="I420" s="1" t="str">
        <f t="shared" si="113"/>
        <v>,赤色的魔术丝,地精魂片,雷兽爪,灵木的根</v>
      </c>
      <c r="J420" s="1">
        <f t="shared" si="114"/>
        <v>4152</v>
      </c>
      <c r="K420" s="1">
        <f t="shared" si="102"/>
        <v>7680</v>
      </c>
      <c r="L420" s="1" t="str">
        <f t="shared" si="115"/>
        <v>赤色的魔术丝</v>
      </c>
      <c r="M420" s="1">
        <f t="shared" si="103"/>
        <v>2</v>
      </c>
      <c r="N420" s="1">
        <f t="shared" si="104"/>
        <v>50071</v>
      </c>
      <c r="O420" s="1" t="str">
        <f t="shared" si="116"/>
        <v>地精魂片</v>
      </c>
      <c r="P420" s="1">
        <f t="shared" si="105"/>
        <v>5</v>
      </c>
      <c r="Q420" s="1">
        <f t="shared" si="106"/>
        <v>50158</v>
      </c>
      <c r="R420" s="1" t="str">
        <f t="shared" si="117"/>
        <v>雷兽爪</v>
      </c>
      <c r="S420" s="1">
        <f t="shared" si="107"/>
        <v>18</v>
      </c>
      <c r="T420" s="1">
        <f t="shared" si="108"/>
        <v>50139</v>
      </c>
      <c r="U420" s="1" t="str">
        <f t="shared" si="118"/>
        <v>灵木的根</v>
      </c>
      <c r="V420" s="1">
        <f t="shared" si="109"/>
        <v>18</v>
      </c>
      <c r="W420" s="1">
        <f t="shared" si="110"/>
        <v>50063</v>
      </c>
    </row>
    <row r="421" spans="1:23" x14ac:dyDescent="0.2">
      <c r="A421" s="141">
        <f>[4]挂饰3!$A422</f>
        <v>20420</v>
      </c>
      <c r="B421" s="141" t="str">
        <f>[4]挂饰3!$D422</f>
        <v>神秘的玄铁护腕</v>
      </c>
      <c r="C421" s="141">
        <f>[4]挂饰3!$E422</f>
        <v>9</v>
      </c>
      <c r="D421" s="141" t="str">
        <f>[4]挂饰3!$F422</f>
        <v>s</v>
      </c>
      <c r="E421" s="141">
        <f t="shared" si="111"/>
        <v>4</v>
      </c>
      <c r="F421" s="141">
        <f t="shared" si="112"/>
        <v>4</v>
      </c>
      <c r="G421" s="141" t="str">
        <f>[4]挂饰3!$M422</f>
        <v>火炎</v>
      </c>
      <c r="H421" s="141">
        <f>([4]挂饰3!$AO422*((E421)^2))/10</f>
        <v>369.6046798064109</v>
      </c>
      <c r="I421" s="1" t="str">
        <f t="shared" si="113"/>
        <v>,赤色的魔术丝,恶魔魂片,恶魔爪,珍珠石</v>
      </c>
      <c r="J421" s="1">
        <f t="shared" si="114"/>
        <v>3696</v>
      </c>
      <c r="K421" s="1">
        <f t="shared" si="102"/>
        <v>3840</v>
      </c>
      <c r="L421" s="1" t="str">
        <f t="shared" si="115"/>
        <v>赤色的魔术丝</v>
      </c>
      <c r="M421" s="1">
        <f t="shared" si="103"/>
        <v>1</v>
      </c>
      <c r="N421" s="1">
        <f t="shared" si="104"/>
        <v>50071</v>
      </c>
      <c r="O421" s="1" t="str">
        <f t="shared" si="116"/>
        <v>恶魔魂片</v>
      </c>
      <c r="P421" s="1">
        <f t="shared" si="105"/>
        <v>3</v>
      </c>
      <c r="Q421" s="1">
        <f t="shared" si="106"/>
        <v>50166</v>
      </c>
      <c r="R421" s="1" t="str">
        <f t="shared" si="117"/>
        <v>恶魔爪</v>
      </c>
      <c r="S421" s="1">
        <f t="shared" si="107"/>
        <v>7</v>
      </c>
      <c r="T421" s="1">
        <f t="shared" si="108"/>
        <v>50141</v>
      </c>
      <c r="U421" s="1" t="str">
        <f t="shared" si="118"/>
        <v>珍珠石</v>
      </c>
      <c r="V421" s="1">
        <f t="shared" si="109"/>
        <v>7</v>
      </c>
      <c r="W421" s="1">
        <f t="shared" si="110"/>
        <v>50026</v>
      </c>
    </row>
    <row r="422" spans="1:23" x14ac:dyDescent="0.2">
      <c r="A422" s="141">
        <f>[4]挂饰3!$A423</f>
        <v>20421</v>
      </c>
      <c r="B422" s="141" t="str">
        <f>[4]挂饰3!$D423</f>
        <v>神秘的晨曦护腕</v>
      </c>
      <c r="C422" s="141">
        <f>[4]挂饰3!$E423</f>
        <v>11</v>
      </c>
      <c r="D422" s="141" t="str">
        <f>[4]挂饰3!$F423</f>
        <v>s</v>
      </c>
      <c r="E422" s="141">
        <f t="shared" si="111"/>
        <v>4</v>
      </c>
      <c r="F422" s="141">
        <f t="shared" si="112"/>
        <v>4</v>
      </c>
      <c r="G422" s="141" t="str">
        <f>[4]挂饰3!$M423</f>
        <v>火炎</v>
      </c>
      <c r="H422" s="141">
        <f>([4]挂饰3!$AO423*((E422)^2))/10</f>
        <v>677.3024299065421</v>
      </c>
      <c r="I422" s="1" t="str">
        <f t="shared" si="113"/>
        <v>,赤色的魔术丝,精灵女王羽翼,沙盘缌片,骷髅骨</v>
      </c>
      <c r="J422" s="1">
        <f t="shared" si="114"/>
        <v>6773</v>
      </c>
      <c r="K422" s="1">
        <f t="shared" si="102"/>
        <v>7680</v>
      </c>
      <c r="L422" s="1" t="str">
        <f t="shared" si="115"/>
        <v>赤色的魔术丝</v>
      </c>
      <c r="M422" s="1">
        <f t="shared" si="103"/>
        <v>2</v>
      </c>
      <c r="N422" s="1">
        <f t="shared" si="104"/>
        <v>50071</v>
      </c>
      <c r="O422" s="1" t="str">
        <f t="shared" si="116"/>
        <v>精灵女王羽翼</v>
      </c>
      <c r="P422" s="1">
        <f t="shared" si="105"/>
        <v>5</v>
      </c>
      <c r="Q422" s="1">
        <f t="shared" si="106"/>
        <v>50127</v>
      </c>
      <c r="R422" s="1" t="str">
        <f t="shared" si="117"/>
        <v>沙盘缌片</v>
      </c>
      <c r="S422" s="1">
        <f t="shared" si="107"/>
        <v>13</v>
      </c>
      <c r="T422" s="1">
        <f t="shared" si="108"/>
        <v>50174</v>
      </c>
      <c r="U422" s="1" t="str">
        <f t="shared" si="118"/>
        <v>骷髅骨</v>
      </c>
      <c r="V422" s="1">
        <f t="shared" si="109"/>
        <v>29</v>
      </c>
      <c r="W422" s="1">
        <f t="shared" si="110"/>
        <v>50079</v>
      </c>
    </row>
    <row r="423" spans="1:23" x14ac:dyDescent="0.2">
      <c r="A423" s="141">
        <f>[4]挂饰3!$A424</f>
        <v>20422</v>
      </c>
      <c r="B423" s="141" t="str">
        <f>[4]挂饰3!$D424</f>
        <v>璀璨的遗迹戒指</v>
      </c>
      <c r="C423" s="141">
        <f>[4]挂饰3!$E424</f>
        <v>13</v>
      </c>
      <c r="D423" s="141" t="str">
        <f>[4]挂饰3!$F424</f>
        <v>s</v>
      </c>
      <c r="E423" s="141">
        <f t="shared" si="111"/>
        <v>4</v>
      </c>
      <c r="F423" s="141">
        <f t="shared" si="112"/>
        <v>4</v>
      </c>
      <c r="G423" s="141" t="str">
        <f>[4]挂饰3!$M424</f>
        <v>火炎</v>
      </c>
      <c r="H423" s="141">
        <f>([4]挂饰3!$AO424*((E423)^2))/10</f>
        <v>624.60165898617515</v>
      </c>
      <c r="I423" s="1" t="str">
        <f t="shared" si="113"/>
        <v>,赤色的魔术丝,黑蝙蝠羽翼,腐败的皮革,雷兽爪</v>
      </c>
      <c r="J423" s="1">
        <f t="shared" si="114"/>
        <v>6246</v>
      </c>
      <c r="K423" s="1">
        <f t="shared" si="102"/>
        <v>7680</v>
      </c>
      <c r="L423" s="1" t="str">
        <f t="shared" si="115"/>
        <v>赤色的魔术丝</v>
      </c>
      <c r="M423" s="1">
        <f t="shared" si="103"/>
        <v>2</v>
      </c>
      <c r="N423" s="1">
        <f t="shared" si="104"/>
        <v>50071</v>
      </c>
      <c r="O423" s="1" t="str">
        <f t="shared" si="116"/>
        <v>黑蝙蝠羽翼</v>
      </c>
      <c r="P423" s="1">
        <f t="shared" si="105"/>
        <v>5</v>
      </c>
      <c r="Q423" s="1">
        <f t="shared" si="106"/>
        <v>50125</v>
      </c>
      <c r="R423" s="1" t="str">
        <f t="shared" si="117"/>
        <v>腐败的皮革</v>
      </c>
      <c r="S423" s="1">
        <f t="shared" si="107"/>
        <v>12</v>
      </c>
      <c r="T423" s="1">
        <f t="shared" si="108"/>
        <v>50117</v>
      </c>
      <c r="U423" s="1" t="str">
        <f t="shared" si="118"/>
        <v>雷兽爪</v>
      </c>
      <c r="V423" s="1">
        <f t="shared" si="109"/>
        <v>27</v>
      </c>
      <c r="W423" s="1">
        <f t="shared" si="110"/>
        <v>50139</v>
      </c>
    </row>
    <row r="424" spans="1:23" x14ac:dyDescent="0.2">
      <c r="A424" s="141">
        <f>[4]挂饰3!$A425</f>
        <v>20423</v>
      </c>
      <c r="B424" s="141" t="str">
        <f>[4]挂饰3!$D425</f>
        <v>神秘的空灵护腕</v>
      </c>
      <c r="C424" s="141">
        <f>[4]挂饰3!$E425</f>
        <v>15</v>
      </c>
      <c r="D424" s="141" t="str">
        <f>[4]挂饰3!$F425</f>
        <v>s</v>
      </c>
      <c r="E424" s="141">
        <f t="shared" si="111"/>
        <v>4</v>
      </c>
      <c r="F424" s="141">
        <f t="shared" si="112"/>
        <v>4</v>
      </c>
      <c r="G424" s="141" t="str">
        <f>[4]挂饰3!$M425</f>
        <v>火炎</v>
      </c>
      <c r="H424" s="141">
        <f>([4]挂饰3!$AO425*((E424)^2))/10</f>
        <v>1064.3931350892099</v>
      </c>
      <c r="I424" s="1" t="str">
        <f t="shared" si="113"/>
        <v>,赤色的魔术丝,黄色粉铜矿,优良粉铜矿,雷兽爪</v>
      </c>
      <c r="J424" s="1">
        <f t="shared" si="114"/>
        <v>10644</v>
      </c>
      <c r="K424" s="1">
        <f t="shared" si="102"/>
        <v>11520</v>
      </c>
      <c r="L424" s="1" t="str">
        <f t="shared" si="115"/>
        <v>赤色的魔术丝</v>
      </c>
      <c r="M424" s="1">
        <f t="shared" si="103"/>
        <v>3</v>
      </c>
      <c r="N424" s="1">
        <f t="shared" si="104"/>
        <v>50071</v>
      </c>
      <c r="O424" s="1" t="str">
        <f t="shared" si="116"/>
        <v>黄色粉铜矿</v>
      </c>
      <c r="P424" s="1">
        <f t="shared" si="105"/>
        <v>8</v>
      </c>
      <c r="Q424" s="1">
        <f t="shared" si="106"/>
        <v>50040</v>
      </c>
      <c r="R424" s="1" t="str">
        <f t="shared" si="117"/>
        <v>优良粉铜矿</v>
      </c>
      <c r="S424" s="1">
        <f t="shared" si="107"/>
        <v>20</v>
      </c>
      <c r="T424" s="1">
        <f t="shared" si="108"/>
        <v>50036</v>
      </c>
      <c r="U424" s="1" t="str">
        <f t="shared" si="118"/>
        <v>雷兽爪</v>
      </c>
      <c r="V424" s="1">
        <f t="shared" si="109"/>
        <v>45</v>
      </c>
      <c r="W424" s="1">
        <f t="shared" si="110"/>
        <v>50139</v>
      </c>
    </row>
    <row r="425" spans="1:23" x14ac:dyDescent="0.2">
      <c r="A425" s="141">
        <f>[4]挂饰3!$A426</f>
        <v>20424</v>
      </c>
      <c r="B425" s="141" t="str">
        <f>[4]挂饰3!$D426</f>
        <v>神秘的遗迹护腕</v>
      </c>
      <c r="C425" s="141">
        <f>[4]挂饰3!$E426</f>
        <v>17</v>
      </c>
      <c r="D425" s="141" t="str">
        <f>[4]挂饰3!$F426</f>
        <v>s</v>
      </c>
      <c r="E425" s="141">
        <f t="shared" si="111"/>
        <v>4</v>
      </c>
      <c r="F425" s="141">
        <f t="shared" si="112"/>
        <v>4</v>
      </c>
      <c r="G425" s="141" t="str">
        <f>[4]挂饰3!$M426</f>
        <v>火炎</v>
      </c>
      <c r="H425" s="141">
        <f>([4]挂饰3!$AO426*((E425)^2))/10</f>
        <v>1381.5277289250935</v>
      </c>
      <c r="I425" s="1" t="str">
        <f t="shared" si="113"/>
        <v>,赤色的魔术丝,紫色的水晶,水晶眼泪,酸之液</v>
      </c>
      <c r="J425" s="1">
        <f t="shared" si="114"/>
        <v>13815</v>
      </c>
      <c r="K425" s="1">
        <f t="shared" si="102"/>
        <v>15360</v>
      </c>
      <c r="L425" s="1" t="str">
        <f t="shared" si="115"/>
        <v>赤色的魔术丝</v>
      </c>
      <c r="M425" s="1">
        <f t="shared" si="103"/>
        <v>4</v>
      </c>
      <c r="N425" s="1">
        <f t="shared" si="104"/>
        <v>50071</v>
      </c>
      <c r="O425" s="1" t="str">
        <f t="shared" si="116"/>
        <v>紫色的水晶</v>
      </c>
      <c r="P425" s="1">
        <f t="shared" si="105"/>
        <v>10</v>
      </c>
      <c r="Q425" s="1">
        <f t="shared" si="106"/>
        <v>50180</v>
      </c>
      <c r="R425" s="1" t="str">
        <f t="shared" si="117"/>
        <v>水晶眼泪</v>
      </c>
      <c r="S425" s="1">
        <f t="shared" si="107"/>
        <v>26</v>
      </c>
      <c r="T425" s="1">
        <f t="shared" si="108"/>
        <v>50172</v>
      </c>
      <c r="U425" s="1" t="str">
        <f t="shared" si="118"/>
        <v>酸之液</v>
      </c>
      <c r="V425" s="1">
        <f t="shared" si="109"/>
        <v>58</v>
      </c>
      <c r="W425" s="1">
        <f t="shared" si="110"/>
        <v>50096</v>
      </c>
    </row>
    <row r="426" spans="1:23" x14ac:dyDescent="0.2">
      <c r="A426" s="141">
        <f>[4]挂饰3!$A427</f>
        <v>20425</v>
      </c>
      <c r="B426" s="141" t="str">
        <f>[4]挂饰3!$D427</f>
        <v>精致的水晶护腕</v>
      </c>
      <c r="C426" s="141">
        <f>[4]挂饰3!$E427</f>
        <v>3</v>
      </c>
      <c r="D426" s="141" t="str">
        <f>[4]挂饰3!$F427</f>
        <v>a</v>
      </c>
      <c r="E426" s="141">
        <f t="shared" si="111"/>
        <v>3</v>
      </c>
      <c r="F426" s="141">
        <f t="shared" si="112"/>
        <v>3</v>
      </c>
      <c r="G426" s="141" t="str">
        <f>[4]挂饰3!$M427</f>
        <v>火炎</v>
      </c>
      <c r="H426" s="141">
        <f>([4]挂饰3!$AO427*((E426)^2))/10</f>
        <v>15.224794520547945</v>
      </c>
      <c r="I426" s="1" t="str">
        <f t="shared" si="113"/>
        <v>,火系魔物骨头,强力的秘药,新鲜的泥巴,腐败的毛皮</v>
      </c>
      <c r="J426" s="1">
        <f t="shared" si="114"/>
        <v>152</v>
      </c>
      <c r="K426" s="1">
        <f t="shared" si="102"/>
        <v>1125</v>
      </c>
      <c r="L426" s="1" t="str">
        <f t="shared" si="115"/>
        <v>火系魔物骨头</v>
      </c>
      <c r="M426" s="1">
        <f t="shared" si="103"/>
        <v>1</v>
      </c>
      <c r="N426" s="1">
        <f t="shared" si="104"/>
        <v>50082</v>
      </c>
      <c r="O426" s="1" t="str">
        <f t="shared" si="116"/>
        <v>强力的秘药</v>
      </c>
      <c r="P426" s="1">
        <f t="shared" si="105"/>
        <v>1</v>
      </c>
      <c r="Q426" s="1">
        <f t="shared" si="106"/>
        <v>50169</v>
      </c>
      <c r="R426" s="1" t="str">
        <f t="shared" si="117"/>
        <v>新鲜的泥巴</v>
      </c>
      <c r="S426" s="1">
        <f t="shared" si="107"/>
        <v>4</v>
      </c>
      <c r="T426" s="1">
        <f t="shared" si="108"/>
        <v>50013</v>
      </c>
      <c r="U426" s="1" t="str">
        <f t="shared" si="118"/>
        <v/>
      </c>
      <c r="V426" s="1" t="str">
        <f t="shared" si="109"/>
        <v/>
      </c>
      <c r="W426" s="1" t="str">
        <f t="shared" si="110"/>
        <v/>
      </c>
    </row>
    <row r="427" spans="1:23" x14ac:dyDescent="0.2">
      <c r="A427" s="141">
        <f>[4]挂饰3!$A428</f>
        <v>20426</v>
      </c>
      <c r="B427" s="141" t="str">
        <f>[4]挂饰3!$D428</f>
        <v>拉风的忏悔项链</v>
      </c>
      <c r="C427" s="141">
        <f>[4]挂饰3!$E428</f>
        <v>5</v>
      </c>
      <c r="D427" s="141" t="str">
        <f>[4]挂饰3!$F428</f>
        <v>a</v>
      </c>
      <c r="E427" s="141">
        <f t="shared" si="111"/>
        <v>3</v>
      </c>
      <c r="F427" s="141">
        <f t="shared" si="112"/>
        <v>3</v>
      </c>
      <c r="G427" s="141" t="str">
        <f>[4]挂饰3!$M428</f>
        <v>火炎</v>
      </c>
      <c r="H427" s="141">
        <f>([4]挂饰3!$AO428*((E427)^2))/10</f>
        <v>31.73974789915966</v>
      </c>
      <c r="I427" s="1" t="str">
        <f t="shared" si="113"/>
        <v>,火系魔物骨头,青之液,矿石,腐败爪</v>
      </c>
      <c r="J427" s="1">
        <f t="shared" si="114"/>
        <v>317</v>
      </c>
      <c r="K427" s="1">
        <f t="shared" si="102"/>
        <v>1125</v>
      </c>
      <c r="L427" s="1" t="str">
        <f t="shared" si="115"/>
        <v>火系魔物骨头</v>
      </c>
      <c r="M427" s="1">
        <f t="shared" si="103"/>
        <v>1</v>
      </c>
      <c r="N427" s="1">
        <f t="shared" si="104"/>
        <v>50082</v>
      </c>
      <c r="O427" s="1" t="str">
        <f t="shared" si="116"/>
        <v>青之液</v>
      </c>
      <c r="P427" s="1">
        <f t="shared" si="105"/>
        <v>2</v>
      </c>
      <c r="Q427" s="1">
        <f t="shared" si="106"/>
        <v>50092</v>
      </c>
      <c r="R427" s="1" t="str">
        <f t="shared" si="117"/>
        <v>矿石</v>
      </c>
      <c r="S427" s="1">
        <f t="shared" si="107"/>
        <v>8</v>
      </c>
      <c r="T427" s="1">
        <f t="shared" si="108"/>
        <v>50015</v>
      </c>
      <c r="U427" s="1" t="str">
        <f t="shared" si="118"/>
        <v/>
      </c>
      <c r="V427" s="1" t="str">
        <f t="shared" si="109"/>
        <v/>
      </c>
      <c r="W427" s="1" t="str">
        <f t="shared" si="110"/>
        <v/>
      </c>
    </row>
    <row r="428" spans="1:23" x14ac:dyDescent="0.2">
      <c r="A428" s="141">
        <f>[4]挂饰3!$A429</f>
        <v>20427</v>
      </c>
      <c r="B428" s="141" t="str">
        <f>[4]挂饰3!$D429</f>
        <v>闪耀的言语护腕</v>
      </c>
      <c r="C428" s="141">
        <f>[4]挂饰3!$E429</f>
        <v>7</v>
      </c>
      <c r="D428" s="141" t="str">
        <f>[4]挂饰3!$F429</f>
        <v>a</v>
      </c>
      <c r="E428" s="141">
        <f t="shared" si="111"/>
        <v>3</v>
      </c>
      <c r="F428" s="141">
        <f t="shared" si="112"/>
        <v>3</v>
      </c>
      <c r="G428" s="141" t="str">
        <f>[4]挂饰3!$M429</f>
        <v>火炎</v>
      </c>
      <c r="H428" s="141">
        <f>([4]挂饰3!$AO429*((E428)^2))/10</f>
        <v>71.755714285714276</v>
      </c>
      <c r="I428" s="1" t="str">
        <f t="shared" si="113"/>
        <v>,火系魔物骨头,巨人之皮,腐败的毛皮,女战士的秘药</v>
      </c>
      <c r="J428" s="1">
        <f t="shared" si="114"/>
        <v>718</v>
      </c>
      <c r="K428" s="1">
        <f t="shared" si="102"/>
        <v>1125</v>
      </c>
      <c r="L428" s="1" t="str">
        <f t="shared" si="115"/>
        <v>火系魔物骨头</v>
      </c>
      <c r="M428" s="1">
        <f t="shared" si="103"/>
        <v>1</v>
      </c>
      <c r="N428" s="1">
        <f t="shared" si="104"/>
        <v>50082</v>
      </c>
      <c r="O428" s="1" t="str">
        <f t="shared" si="116"/>
        <v>巨人之皮</v>
      </c>
      <c r="P428" s="1">
        <f t="shared" si="105"/>
        <v>2</v>
      </c>
      <c r="Q428" s="1">
        <f t="shared" si="106"/>
        <v>50111</v>
      </c>
      <c r="R428" s="1" t="str">
        <f t="shared" si="117"/>
        <v>腐败的毛皮</v>
      </c>
      <c r="S428" s="1">
        <f t="shared" si="107"/>
        <v>16</v>
      </c>
      <c r="T428" s="1">
        <f t="shared" si="108"/>
        <v>50119</v>
      </c>
      <c r="U428" s="1" t="str">
        <f t="shared" si="118"/>
        <v/>
      </c>
      <c r="V428" s="1" t="str">
        <f t="shared" si="109"/>
        <v/>
      </c>
      <c r="W428" s="1" t="str">
        <f t="shared" si="110"/>
        <v/>
      </c>
    </row>
    <row r="429" spans="1:23" x14ac:dyDescent="0.2">
      <c r="A429" s="141">
        <f>[4]挂饰3!$A430</f>
        <v>20428</v>
      </c>
      <c r="B429" s="141" t="str">
        <f>[4]挂饰3!$D430</f>
        <v>拉风的空灵项链</v>
      </c>
      <c r="C429" s="141">
        <f>[4]挂饰3!$E430</f>
        <v>9</v>
      </c>
      <c r="D429" s="141" t="str">
        <f>[4]挂饰3!$F430</f>
        <v>a</v>
      </c>
      <c r="E429" s="141">
        <f t="shared" si="111"/>
        <v>3</v>
      </c>
      <c r="F429" s="141">
        <f t="shared" si="112"/>
        <v>3</v>
      </c>
      <c r="G429" s="141" t="str">
        <f>[4]挂饰3!$M430</f>
        <v>火炎</v>
      </c>
      <c r="H429" s="141">
        <f>([4]挂饰3!$AO430*((E429)^2))/10</f>
        <v>156.45086642599276</v>
      </c>
      <c r="I429" s="1" t="str">
        <f t="shared" si="113"/>
        <v>,火系魔物骨头,蝙蝠牙,新鲜的泥巴,腐败的毛皮</v>
      </c>
      <c r="J429" s="1">
        <f t="shared" si="114"/>
        <v>1565</v>
      </c>
      <c r="K429" s="1">
        <f t="shared" si="102"/>
        <v>2250</v>
      </c>
      <c r="L429" s="1" t="str">
        <f t="shared" si="115"/>
        <v>火系魔物骨头</v>
      </c>
      <c r="M429" s="1">
        <f t="shared" si="103"/>
        <v>2</v>
      </c>
      <c r="N429" s="1">
        <f t="shared" si="104"/>
        <v>50082</v>
      </c>
      <c r="O429" s="1" t="str">
        <f t="shared" si="116"/>
        <v>蝙蝠牙</v>
      </c>
      <c r="P429" s="1">
        <f t="shared" si="105"/>
        <v>9</v>
      </c>
      <c r="Q429" s="1">
        <f t="shared" si="106"/>
        <v>50152</v>
      </c>
      <c r="R429" s="1" t="str">
        <f t="shared" si="117"/>
        <v>新鲜的泥巴</v>
      </c>
      <c r="S429" s="1">
        <f t="shared" si="107"/>
        <v>35</v>
      </c>
      <c r="T429" s="1">
        <f t="shared" si="108"/>
        <v>50013</v>
      </c>
      <c r="U429" s="1" t="str">
        <f t="shared" si="118"/>
        <v/>
      </c>
      <c r="V429" s="1" t="str">
        <f t="shared" si="109"/>
        <v/>
      </c>
      <c r="W429" s="1" t="str">
        <f t="shared" si="110"/>
        <v/>
      </c>
    </row>
    <row r="430" spans="1:23" x14ac:dyDescent="0.2">
      <c r="A430" s="141">
        <f>[4]挂饰3!$A431</f>
        <v>20429</v>
      </c>
      <c r="B430" s="141" t="str">
        <f>[4]挂饰3!$D431</f>
        <v>犀利的混乱戒指</v>
      </c>
      <c r="C430" s="141">
        <f>[4]挂饰3!$E431</f>
        <v>11</v>
      </c>
      <c r="D430" s="141" t="str">
        <f>[4]挂饰3!$F431</f>
        <v>a</v>
      </c>
      <c r="E430" s="141">
        <f t="shared" si="111"/>
        <v>3</v>
      </c>
      <c r="F430" s="141">
        <f t="shared" si="112"/>
        <v>3</v>
      </c>
      <c r="G430" s="141" t="str">
        <f>[4]挂饰3!$M431</f>
        <v>火炎</v>
      </c>
      <c r="H430" s="141">
        <f>([4]挂饰3!$AO431*((E430)^2))/10</f>
        <v>252.45</v>
      </c>
      <c r="I430" s="1" t="str">
        <f t="shared" si="113"/>
        <v>,火系魔物骨头,水鸟的羽毛,腐败爪,腐败牙</v>
      </c>
      <c r="J430" s="1">
        <f t="shared" si="114"/>
        <v>2525</v>
      </c>
      <c r="K430" s="1">
        <f t="shared" si="102"/>
        <v>3375</v>
      </c>
      <c r="L430" s="1" t="str">
        <f t="shared" si="115"/>
        <v>火系魔物骨头</v>
      </c>
      <c r="M430" s="1">
        <f t="shared" si="103"/>
        <v>3</v>
      </c>
      <c r="N430" s="1">
        <f t="shared" si="104"/>
        <v>50082</v>
      </c>
      <c r="O430" s="1" t="str">
        <f t="shared" si="116"/>
        <v>水鸟的羽毛</v>
      </c>
      <c r="P430" s="1">
        <f t="shared" si="105"/>
        <v>7</v>
      </c>
      <c r="Q430" s="1">
        <f t="shared" si="106"/>
        <v>50120</v>
      </c>
      <c r="R430" s="1" t="str">
        <f t="shared" si="117"/>
        <v>腐败爪</v>
      </c>
      <c r="S430" s="1">
        <f t="shared" si="107"/>
        <v>57</v>
      </c>
      <c r="T430" s="1">
        <f t="shared" si="108"/>
        <v>50145</v>
      </c>
      <c r="U430" s="1" t="str">
        <f t="shared" si="118"/>
        <v/>
      </c>
      <c r="V430" s="1" t="str">
        <f t="shared" si="109"/>
        <v/>
      </c>
      <c r="W430" s="1" t="str">
        <f t="shared" si="110"/>
        <v/>
      </c>
    </row>
    <row r="431" spans="1:23" x14ac:dyDescent="0.2">
      <c r="A431" s="141">
        <f>[4]挂饰3!$A432</f>
        <v>20430</v>
      </c>
      <c r="B431" s="141" t="str">
        <f>[4]挂饰3!$D432</f>
        <v>犀利的混乱戒指</v>
      </c>
      <c r="C431" s="141">
        <f>[4]挂饰3!$E432</f>
        <v>13</v>
      </c>
      <c r="D431" s="141" t="str">
        <f>[4]挂饰3!$F432</f>
        <v>a</v>
      </c>
      <c r="E431" s="141">
        <f t="shared" si="111"/>
        <v>3</v>
      </c>
      <c r="F431" s="141">
        <f t="shared" si="112"/>
        <v>3</v>
      </c>
      <c r="G431" s="141" t="str">
        <f>[4]挂饰3!$M432</f>
        <v>火炎</v>
      </c>
      <c r="H431" s="141">
        <f>([4]挂饰3!$AO432*((E431)^2))/10</f>
        <v>285.07714285714286</v>
      </c>
      <c r="I431" s="1" t="str">
        <f t="shared" si="113"/>
        <v>,火系魔物骨头,水块,干燥的草药,腐败爪</v>
      </c>
      <c r="J431" s="1">
        <f t="shared" si="114"/>
        <v>2851</v>
      </c>
      <c r="K431" s="1">
        <f t="shared" si="102"/>
        <v>3375</v>
      </c>
      <c r="L431" s="1" t="str">
        <f t="shared" si="115"/>
        <v>火系魔物骨头</v>
      </c>
      <c r="M431" s="1">
        <f t="shared" si="103"/>
        <v>3</v>
      </c>
      <c r="N431" s="1">
        <f t="shared" si="104"/>
        <v>50082</v>
      </c>
      <c r="O431" s="1" t="str">
        <f t="shared" si="116"/>
        <v>水块</v>
      </c>
      <c r="P431" s="1">
        <f t="shared" si="105"/>
        <v>16</v>
      </c>
      <c r="Q431" s="1">
        <f t="shared" si="106"/>
        <v>50090</v>
      </c>
      <c r="R431" s="1" t="str">
        <f t="shared" si="117"/>
        <v>干燥的草药</v>
      </c>
      <c r="S431" s="1">
        <f t="shared" si="107"/>
        <v>64</v>
      </c>
      <c r="T431" s="1">
        <f t="shared" si="108"/>
        <v>50189</v>
      </c>
      <c r="U431" s="1" t="str">
        <f t="shared" si="118"/>
        <v/>
      </c>
      <c r="V431" s="1" t="str">
        <f t="shared" si="109"/>
        <v/>
      </c>
      <c r="W431" s="1" t="str">
        <f t="shared" si="110"/>
        <v/>
      </c>
    </row>
    <row r="432" spans="1:23" x14ac:dyDescent="0.2">
      <c r="A432" s="141">
        <f>[4]挂饰3!$A433</f>
        <v>20431</v>
      </c>
      <c r="B432" s="141" t="str">
        <f>[4]挂饰3!$D433</f>
        <v>犀利的智慧护腕</v>
      </c>
      <c r="C432" s="141">
        <f>[4]挂饰3!$E433</f>
        <v>15</v>
      </c>
      <c r="D432" s="141" t="str">
        <f>[4]挂饰3!$F433</f>
        <v>a</v>
      </c>
      <c r="E432" s="141">
        <f t="shared" si="111"/>
        <v>3</v>
      </c>
      <c r="F432" s="141">
        <f t="shared" si="112"/>
        <v>3</v>
      </c>
      <c r="G432" s="141" t="str">
        <f>[4]挂饰3!$M433</f>
        <v>火炎</v>
      </c>
      <c r="H432" s="141">
        <f>([4]挂饰3!$AO433*((E432)^2))/10</f>
        <v>177.66128176080272</v>
      </c>
      <c r="I432" s="1" t="str">
        <f t="shared" si="113"/>
        <v>,火系魔物骨头,珍珠石,干燥的草药,黑铜矿</v>
      </c>
      <c r="J432" s="1">
        <f t="shared" si="114"/>
        <v>1777</v>
      </c>
      <c r="K432" s="1">
        <f t="shared" si="102"/>
        <v>2250</v>
      </c>
      <c r="L432" s="1" t="str">
        <f t="shared" si="115"/>
        <v>火系魔物骨头</v>
      </c>
      <c r="M432" s="1">
        <f t="shared" si="103"/>
        <v>2</v>
      </c>
      <c r="N432" s="1">
        <f t="shared" si="104"/>
        <v>50082</v>
      </c>
      <c r="O432" s="1" t="str">
        <f t="shared" si="116"/>
        <v>珍珠石</v>
      </c>
      <c r="P432" s="1">
        <f t="shared" si="105"/>
        <v>5</v>
      </c>
      <c r="Q432" s="1">
        <f t="shared" si="106"/>
        <v>50026</v>
      </c>
      <c r="R432" s="1" t="str">
        <f t="shared" si="117"/>
        <v>干燥的草药</v>
      </c>
      <c r="S432" s="1">
        <f t="shared" si="107"/>
        <v>40</v>
      </c>
      <c r="T432" s="1">
        <f t="shared" si="108"/>
        <v>50189</v>
      </c>
      <c r="U432" s="1" t="str">
        <f t="shared" si="118"/>
        <v/>
      </c>
      <c r="V432" s="1" t="str">
        <f t="shared" si="109"/>
        <v/>
      </c>
      <c r="W432" s="1" t="str">
        <f t="shared" si="110"/>
        <v/>
      </c>
    </row>
    <row r="433" spans="1:23" x14ac:dyDescent="0.2">
      <c r="A433" s="141">
        <f>[4]挂饰3!$A434</f>
        <v>20432</v>
      </c>
      <c r="B433" s="141" t="str">
        <f>[4]挂饰3!$D434</f>
        <v>精致的精灵项链</v>
      </c>
      <c r="C433" s="141">
        <f>[4]挂饰3!$E434</f>
        <v>17</v>
      </c>
      <c r="D433" s="141" t="str">
        <f>[4]挂饰3!$F434</f>
        <v>a</v>
      </c>
      <c r="E433" s="141">
        <f t="shared" si="111"/>
        <v>3</v>
      </c>
      <c r="F433" s="141">
        <f t="shared" si="112"/>
        <v>3</v>
      </c>
      <c r="G433" s="141" t="str">
        <f>[4]挂饰3!$M434</f>
        <v>火炎</v>
      </c>
      <c r="H433" s="141">
        <f>([4]挂饰3!$AO434*((E433)^2))/10</f>
        <v>580.5</v>
      </c>
      <c r="I433" s="1" t="str">
        <f t="shared" si="113"/>
        <v>,火系魔物骨头,人狼毛皮,女战士的秘药,干燥的草药</v>
      </c>
      <c r="J433" s="1">
        <f t="shared" si="114"/>
        <v>5805</v>
      </c>
      <c r="K433" s="1">
        <f t="shared" si="102"/>
        <v>6750</v>
      </c>
      <c r="L433" s="1" t="str">
        <f t="shared" si="115"/>
        <v>火系魔物骨头</v>
      </c>
      <c r="M433" s="1">
        <f t="shared" si="103"/>
        <v>6</v>
      </c>
      <c r="N433" s="1">
        <f t="shared" si="104"/>
        <v>50082</v>
      </c>
      <c r="O433" s="1" t="str">
        <f t="shared" si="116"/>
        <v>人狼毛皮</v>
      </c>
      <c r="P433" s="1">
        <f t="shared" si="105"/>
        <v>15</v>
      </c>
      <c r="Q433" s="1">
        <f t="shared" si="106"/>
        <v>50110</v>
      </c>
      <c r="R433" s="1" t="str">
        <f t="shared" si="117"/>
        <v>女战士的秘药</v>
      </c>
      <c r="S433" s="1">
        <f t="shared" si="107"/>
        <v>129</v>
      </c>
      <c r="T433" s="1">
        <f t="shared" si="108"/>
        <v>50168</v>
      </c>
      <c r="U433" s="1" t="str">
        <f t="shared" si="118"/>
        <v/>
      </c>
      <c r="V433" s="1" t="str">
        <f t="shared" si="109"/>
        <v/>
      </c>
      <c r="W433" s="1" t="str">
        <f t="shared" si="110"/>
        <v/>
      </c>
    </row>
    <row r="434" spans="1:23" x14ac:dyDescent="0.2">
      <c r="A434" s="141">
        <f>[4]挂饰3!$A435</f>
        <v>20433</v>
      </c>
      <c r="B434" s="141" t="str">
        <f>[4]挂饰3!$D435</f>
        <v>凌厉的空灵戒指</v>
      </c>
      <c r="C434" s="141">
        <f>[4]挂饰3!$E435</f>
        <v>2</v>
      </c>
      <c r="D434" s="141" t="str">
        <f>[4]挂饰3!$F435</f>
        <v>b</v>
      </c>
      <c r="E434" s="141">
        <f t="shared" si="111"/>
        <v>2</v>
      </c>
      <c r="F434" s="141">
        <f t="shared" si="112"/>
        <v>2</v>
      </c>
      <c r="G434" s="141" t="str">
        <f>[4]挂饰3!$M435</f>
        <v>火炎</v>
      </c>
      <c r="H434" s="141">
        <f>([4]挂饰3!$AO435*((E434)^2))/10</f>
        <v>19.8</v>
      </c>
      <c r="I434" s="1" t="str">
        <f t="shared" si="113"/>
        <v>,赤魔法石,腐败牙</v>
      </c>
      <c r="J434" s="1">
        <f t="shared" si="114"/>
        <v>198</v>
      </c>
      <c r="K434" s="1">
        <f t="shared" si="102"/>
        <v>270</v>
      </c>
      <c r="L434" s="1" t="str">
        <f t="shared" si="115"/>
        <v>赤魔法石</v>
      </c>
      <c r="M434" s="1">
        <f t="shared" si="103"/>
        <v>1</v>
      </c>
      <c r="N434" s="1">
        <f t="shared" si="104"/>
        <v>50019</v>
      </c>
      <c r="O434" s="1" t="str">
        <f t="shared" si="116"/>
        <v>腐败牙</v>
      </c>
      <c r="P434" s="1">
        <f t="shared" si="105"/>
        <v>7</v>
      </c>
      <c r="Q434" s="1">
        <f t="shared" si="106"/>
        <v>50157</v>
      </c>
      <c r="R434" s="1" t="str">
        <f t="shared" si="117"/>
        <v/>
      </c>
      <c r="S434" s="1" t="str">
        <f t="shared" si="107"/>
        <v/>
      </c>
      <c r="T434" s="1" t="str">
        <f t="shared" si="108"/>
        <v/>
      </c>
      <c r="U434" s="1" t="str">
        <f t="shared" si="118"/>
        <v/>
      </c>
      <c r="V434" s="1" t="str">
        <f t="shared" si="109"/>
        <v/>
      </c>
      <c r="W434" s="1" t="str">
        <f t="shared" si="110"/>
        <v/>
      </c>
    </row>
    <row r="435" spans="1:23" x14ac:dyDescent="0.2">
      <c r="A435" s="141">
        <f>[4]挂饰3!$A436</f>
        <v>20434</v>
      </c>
      <c r="B435" s="141" t="str">
        <f>[4]挂饰3!$D436</f>
        <v>凌厉的精灵戒指</v>
      </c>
      <c r="C435" s="141">
        <f>[4]挂饰3!$E436</f>
        <v>4</v>
      </c>
      <c r="D435" s="141" t="str">
        <f>[4]挂饰3!$F436</f>
        <v>b</v>
      </c>
      <c r="E435" s="141">
        <f t="shared" si="111"/>
        <v>2</v>
      </c>
      <c r="F435" s="141">
        <f t="shared" si="112"/>
        <v>2</v>
      </c>
      <c r="G435" s="141" t="str">
        <f>[4]挂饰3!$M436</f>
        <v>火炎</v>
      </c>
      <c r="H435" s="141">
        <f>([4]挂饰3!$AO436*((E435)^2))/10</f>
        <v>24.6</v>
      </c>
      <c r="I435" s="1" t="str">
        <f t="shared" si="113"/>
        <v>,赤魔法石,女战士的秘药</v>
      </c>
      <c r="J435" s="1">
        <f t="shared" si="114"/>
        <v>246</v>
      </c>
      <c r="K435" s="1">
        <f t="shared" si="102"/>
        <v>270</v>
      </c>
      <c r="L435" s="1" t="str">
        <f t="shared" si="115"/>
        <v>赤魔法石</v>
      </c>
      <c r="M435" s="1">
        <f t="shared" si="103"/>
        <v>1</v>
      </c>
      <c r="N435" s="1">
        <f t="shared" si="104"/>
        <v>50019</v>
      </c>
      <c r="O435" s="1" t="str">
        <f t="shared" si="116"/>
        <v>女战士的秘药</v>
      </c>
      <c r="P435" s="1">
        <f t="shared" si="105"/>
        <v>9</v>
      </c>
      <c r="Q435" s="1">
        <f t="shared" si="106"/>
        <v>50168</v>
      </c>
      <c r="R435" s="1" t="str">
        <f t="shared" si="117"/>
        <v/>
      </c>
      <c r="S435" s="1" t="str">
        <f t="shared" si="107"/>
        <v/>
      </c>
      <c r="T435" s="1" t="str">
        <f t="shared" si="108"/>
        <v/>
      </c>
      <c r="U435" s="1" t="str">
        <f t="shared" si="118"/>
        <v/>
      </c>
      <c r="V435" s="1" t="str">
        <f t="shared" si="109"/>
        <v/>
      </c>
      <c r="W435" s="1" t="str">
        <f t="shared" si="110"/>
        <v/>
      </c>
    </row>
    <row r="436" spans="1:23" x14ac:dyDescent="0.2">
      <c r="A436" s="141">
        <f>[4]挂饰3!$A437</f>
        <v>20435</v>
      </c>
      <c r="B436" s="141" t="str">
        <f>[4]挂饰3!$D437</f>
        <v>坚硬的晨曦护腕</v>
      </c>
      <c r="C436" s="141">
        <f>[4]挂饰3!$E437</f>
        <v>6</v>
      </c>
      <c r="D436" s="141" t="str">
        <f>[4]挂饰3!$F437</f>
        <v>b</v>
      </c>
      <c r="E436" s="141">
        <f t="shared" si="111"/>
        <v>2</v>
      </c>
      <c r="F436" s="141">
        <f t="shared" si="112"/>
        <v>2</v>
      </c>
      <c r="G436" s="141" t="str">
        <f>[4]挂饰3!$M437</f>
        <v>火炎</v>
      </c>
      <c r="H436" s="141">
        <f>([4]挂饰3!$AO437*((E436)^2))/10</f>
        <v>24.577342657342658</v>
      </c>
      <c r="I436" s="1" t="str">
        <f t="shared" si="113"/>
        <v>,赤魔法石,干燥的草药</v>
      </c>
      <c r="J436" s="1">
        <f t="shared" si="114"/>
        <v>246</v>
      </c>
      <c r="K436" s="1">
        <f t="shared" si="102"/>
        <v>270</v>
      </c>
      <c r="L436" s="1" t="str">
        <f t="shared" si="115"/>
        <v>赤魔法石</v>
      </c>
      <c r="M436" s="1">
        <f t="shared" si="103"/>
        <v>1</v>
      </c>
      <c r="N436" s="1">
        <f t="shared" si="104"/>
        <v>50019</v>
      </c>
      <c r="O436" s="1" t="str">
        <f t="shared" si="116"/>
        <v>干燥的草药</v>
      </c>
      <c r="P436" s="1">
        <f t="shared" si="105"/>
        <v>9</v>
      </c>
      <c r="Q436" s="1">
        <f t="shared" si="106"/>
        <v>50189</v>
      </c>
      <c r="R436" s="1" t="str">
        <f t="shared" si="117"/>
        <v/>
      </c>
      <c r="S436" s="1" t="str">
        <f t="shared" si="107"/>
        <v/>
      </c>
      <c r="T436" s="1" t="str">
        <f t="shared" si="108"/>
        <v/>
      </c>
      <c r="U436" s="1" t="str">
        <f t="shared" si="118"/>
        <v/>
      </c>
      <c r="V436" s="1" t="str">
        <f t="shared" si="109"/>
        <v/>
      </c>
      <c r="W436" s="1" t="str">
        <f t="shared" si="110"/>
        <v/>
      </c>
    </row>
    <row r="437" spans="1:23" x14ac:dyDescent="0.2">
      <c r="A437" s="141">
        <f>[4]挂饰3!$A438</f>
        <v>20436</v>
      </c>
      <c r="B437" s="141" t="str">
        <f>[4]挂饰3!$D438</f>
        <v>坚硬的颓废戒指</v>
      </c>
      <c r="C437" s="141">
        <f>[4]挂饰3!$E438</f>
        <v>8</v>
      </c>
      <c r="D437" s="141" t="str">
        <f>[4]挂饰3!$F438</f>
        <v>b</v>
      </c>
      <c r="E437" s="141">
        <f t="shared" si="111"/>
        <v>2</v>
      </c>
      <c r="F437" s="141">
        <f t="shared" si="112"/>
        <v>2</v>
      </c>
      <c r="G437" s="141" t="str">
        <f>[4]挂饰3!$M438</f>
        <v>火炎</v>
      </c>
      <c r="H437" s="141">
        <f>([4]挂饰3!$AO438*((E437)^2))/10</f>
        <v>79.8</v>
      </c>
      <c r="I437" s="1" t="str">
        <f t="shared" si="113"/>
        <v>,赤魔法石,树枝</v>
      </c>
      <c r="J437" s="1">
        <f t="shared" si="114"/>
        <v>798</v>
      </c>
      <c r="K437" s="1">
        <f t="shared" si="102"/>
        <v>810</v>
      </c>
      <c r="L437" s="1" t="str">
        <f t="shared" si="115"/>
        <v>赤魔法石</v>
      </c>
      <c r="M437" s="1">
        <f t="shared" si="103"/>
        <v>3</v>
      </c>
      <c r="N437" s="1">
        <f t="shared" si="104"/>
        <v>50019</v>
      </c>
      <c r="O437" s="1" t="str">
        <f t="shared" si="116"/>
        <v>树枝</v>
      </c>
      <c r="P437" s="1">
        <f t="shared" si="105"/>
        <v>27</v>
      </c>
      <c r="Q437" s="1">
        <f t="shared" si="106"/>
        <v>50045</v>
      </c>
      <c r="R437" s="1" t="str">
        <f t="shared" si="117"/>
        <v/>
      </c>
      <c r="S437" s="1" t="str">
        <f t="shared" si="107"/>
        <v/>
      </c>
      <c r="T437" s="1" t="str">
        <f t="shared" si="108"/>
        <v/>
      </c>
      <c r="U437" s="1" t="str">
        <f t="shared" si="118"/>
        <v/>
      </c>
      <c r="V437" s="1" t="str">
        <f t="shared" si="109"/>
        <v/>
      </c>
      <c r="W437" s="1" t="str">
        <f t="shared" si="110"/>
        <v/>
      </c>
    </row>
    <row r="438" spans="1:23" x14ac:dyDescent="0.2">
      <c r="A438" s="141">
        <f>[4]挂饰3!$A439</f>
        <v>20437</v>
      </c>
      <c r="B438" s="141" t="str">
        <f>[4]挂饰3!$D439</f>
        <v>凌厉的白银护腕</v>
      </c>
      <c r="C438" s="141">
        <f>[4]挂饰3!$E439</f>
        <v>10</v>
      </c>
      <c r="D438" s="141" t="str">
        <f>[4]挂饰3!$F439</f>
        <v>b</v>
      </c>
      <c r="E438" s="141">
        <f t="shared" si="111"/>
        <v>2</v>
      </c>
      <c r="F438" s="141">
        <f t="shared" si="112"/>
        <v>2</v>
      </c>
      <c r="G438" s="141" t="str">
        <f>[4]挂饰3!$M439</f>
        <v>火炎</v>
      </c>
      <c r="H438" s="141">
        <f>([4]挂饰3!$AO439*((E438)^2))/10</f>
        <v>105.6</v>
      </c>
      <c r="I438" s="1" t="str">
        <f t="shared" si="113"/>
        <v>,赤魔法石,干燥的草药</v>
      </c>
      <c r="J438" s="1">
        <f t="shared" si="114"/>
        <v>1056</v>
      </c>
      <c r="K438" s="1">
        <f t="shared" si="102"/>
        <v>1080</v>
      </c>
      <c r="L438" s="1" t="str">
        <f t="shared" si="115"/>
        <v>赤魔法石</v>
      </c>
      <c r="M438" s="1">
        <f t="shared" si="103"/>
        <v>4</v>
      </c>
      <c r="N438" s="1">
        <f t="shared" si="104"/>
        <v>50019</v>
      </c>
      <c r="O438" s="1" t="str">
        <f t="shared" si="116"/>
        <v>干燥的草药</v>
      </c>
      <c r="P438" s="1">
        <f t="shared" si="105"/>
        <v>36</v>
      </c>
      <c r="Q438" s="1">
        <f t="shared" si="106"/>
        <v>50189</v>
      </c>
      <c r="R438" s="1" t="str">
        <f t="shared" si="117"/>
        <v/>
      </c>
      <c r="S438" s="1" t="str">
        <f t="shared" si="107"/>
        <v/>
      </c>
      <c r="T438" s="1" t="str">
        <f t="shared" si="108"/>
        <v/>
      </c>
      <c r="U438" s="1" t="str">
        <f t="shared" si="118"/>
        <v/>
      </c>
      <c r="V438" s="1" t="str">
        <f t="shared" si="109"/>
        <v/>
      </c>
      <c r="W438" s="1" t="str">
        <f t="shared" si="110"/>
        <v/>
      </c>
    </row>
    <row r="439" spans="1:23" x14ac:dyDescent="0.2">
      <c r="A439" s="141">
        <f>[4]挂饰3!$A440</f>
        <v>20438</v>
      </c>
      <c r="B439" s="141" t="str">
        <f>[4]挂饰3!$D440</f>
        <v>优质的精灵护腕</v>
      </c>
      <c r="C439" s="141">
        <f>[4]挂饰3!$E440</f>
        <v>12</v>
      </c>
      <c r="D439" s="141" t="str">
        <f>[4]挂饰3!$F440</f>
        <v>b</v>
      </c>
      <c r="E439" s="141">
        <f t="shared" si="111"/>
        <v>2</v>
      </c>
      <c r="F439" s="141">
        <f t="shared" si="112"/>
        <v>2</v>
      </c>
      <c r="G439" s="141" t="str">
        <f>[4]挂饰3!$M440</f>
        <v>火炎</v>
      </c>
      <c r="H439" s="141">
        <f>([4]挂饰3!$AO440*((E439)^2))/10</f>
        <v>78</v>
      </c>
      <c r="I439" s="1" t="str">
        <f t="shared" si="113"/>
        <v>,火系魔物血液,腐败爪</v>
      </c>
      <c r="J439" s="1">
        <f t="shared" si="114"/>
        <v>780</v>
      </c>
      <c r="K439" s="1">
        <f t="shared" si="102"/>
        <v>810</v>
      </c>
      <c r="L439" s="1" t="str">
        <f t="shared" si="115"/>
        <v>火系魔物血液</v>
      </c>
      <c r="M439" s="1">
        <f t="shared" si="103"/>
        <v>3</v>
      </c>
      <c r="N439" s="1">
        <f t="shared" si="104"/>
        <v>50099</v>
      </c>
      <c r="O439" s="1" t="str">
        <f t="shared" si="116"/>
        <v>腐败爪</v>
      </c>
      <c r="P439" s="1">
        <f t="shared" si="105"/>
        <v>26</v>
      </c>
      <c r="Q439" s="1">
        <f t="shared" si="106"/>
        <v>50145</v>
      </c>
      <c r="R439" s="1" t="str">
        <f t="shared" si="117"/>
        <v/>
      </c>
      <c r="S439" s="1" t="str">
        <f t="shared" si="107"/>
        <v/>
      </c>
      <c r="T439" s="1" t="str">
        <f t="shared" si="108"/>
        <v/>
      </c>
      <c r="U439" s="1" t="str">
        <f t="shared" si="118"/>
        <v/>
      </c>
      <c r="V439" s="1" t="str">
        <f t="shared" si="109"/>
        <v/>
      </c>
      <c r="W439" s="1" t="str">
        <f t="shared" si="110"/>
        <v/>
      </c>
    </row>
    <row r="440" spans="1:23" x14ac:dyDescent="0.2">
      <c r="A440" s="141">
        <f>[4]挂饰3!$A441</f>
        <v>20439</v>
      </c>
      <c r="B440" s="141" t="str">
        <f>[4]挂饰3!$D441</f>
        <v>凌厉的魔王项链</v>
      </c>
      <c r="C440" s="141">
        <f>[4]挂饰3!$E441</f>
        <v>14</v>
      </c>
      <c r="D440" s="141" t="str">
        <f>[4]挂饰3!$F441</f>
        <v>b</v>
      </c>
      <c r="E440" s="141">
        <f t="shared" si="111"/>
        <v>2</v>
      </c>
      <c r="F440" s="141">
        <f t="shared" si="112"/>
        <v>2</v>
      </c>
      <c r="G440" s="141" t="str">
        <f>[4]挂饰3!$M441</f>
        <v>火炎</v>
      </c>
      <c r="H440" s="141">
        <f>([4]挂饰3!$AO441*((E440)^2))/10</f>
        <v>147.6</v>
      </c>
      <c r="I440" s="1" t="str">
        <f t="shared" si="113"/>
        <v>,火系魔物血液,女战士的秘药</v>
      </c>
      <c r="J440" s="1">
        <f t="shared" si="114"/>
        <v>1476</v>
      </c>
      <c r="K440" s="1">
        <f t="shared" si="102"/>
        <v>1620</v>
      </c>
      <c r="L440" s="1" t="str">
        <f t="shared" si="115"/>
        <v>火系魔物血液</v>
      </c>
      <c r="M440" s="1">
        <f t="shared" si="103"/>
        <v>6</v>
      </c>
      <c r="N440" s="1">
        <f t="shared" si="104"/>
        <v>50099</v>
      </c>
      <c r="O440" s="1" t="str">
        <f t="shared" si="116"/>
        <v>女战士的秘药</v>
      </c>
      <c r="P440" s="1">
        <f t="shared" si="105"/>
        <v>50</v>
      </c>
      <c r="Q440" s="1">
        <f t="shared" si="106"/>
        <v>50168</v>
      </c>
      <c r="R440" s="1" t="str">
        <f t="shared" si="117"/>
        <v/>
      </c>
      <c r="S440" s="1" t="str">
        <f t="shared" si="107"/>
        <v/>
      </c>
      <c r="T440" s="1" t="str">
        <f t="shared" si="108"/>
        <v/>
      </c>
      <c r="U440" s="1" t="str">
        <f t="shared" si="118"/>
        <v/>
      </c>
      <c r="V440" s="1" t="str">
        <f t="shared" si="109"/>
        <v/>
      </c>
      <c r="W440" s="1" t="str">
        <f t="shared" si="110"/>
        <v/>
      </c>
    </row>
    <row r="441" spans="1:23" x14ac:dyDescent="0.2">
      <c r="A441" s="141">
        <f>[4]挂饰3!$A442</f>
        <v>20440</v>
      </c>
      <c r="B441" s="141" t="str">
        <f>[4]挂饰3!$D442</f>
        <v>发亮的水晶护腕</v>
      </c>
      <c r="C441" s="141">
        <f>[4]挂饰3!$E442</f>
        <v>16</v>
      </c>
      <c r="D441" s="141" t="str">
        <f>[4]挂饰3!$F442</f>
        <v>b</v>
      </c>
      <c r="E441" s="141">
        <f t="shared" si="111"/>
        <v>2</v>
      </c>
      <c r="F441" s="141">
        <f t="shared" si="112"/>
        <v>2</v>
      </c>
      <c r="G441" s="141" t="str">
        <f>[4]挂饰3!$M442</f>
        <v>火炎</v>
      </c>
      <c r="H441" s="141">
        <f>([4]挂饰3!$AO442*((E441)^2))/10</f>
        <v>160.80000000000001</v>
      </c>
      <c r="I441" s="1" t="str">
        <f t="shared" si="113"/>
        <v>,赤魔法石,干燥的草药</v>
      </c>
      <c r="J441" s="1">
        <f t="shared" si="114"/>
        <v>1608</v>
      </c>
      <c r="K441" s="1">
        <f t="shared" si="102"/>
        <v>1620</v>
      </c>
      <c r="L441" s="1" t="str">
        <f t="shared" si="115"/>
        <v>赤魔法石</v>
      </c>
      <c r="M441" s="1">
        <f t="shared" si="103"/>
        <v>6</v>
      </c>
      <c r="N441" s="1">
        <f t="shared" si="104"/>
        <v>50019</v>
      </c>
      <c r="O441" s="1" t="str">
        <f t="shared" si="116"/>
        <v>干燥的草药</v>
      </c>
      <c r="P441" s="1">
        <f t="shared" si="105"/>
        <v>54</v>
      </c>
      <c r="Q441" s="1">
        <f t="shared" si="106"/>
        <v>50189</v>
      </c>
      <c r="R441" s="1" t="str">
        <f t="shared" si="117"/>
        <v/>
      </c>
      <c r="S441" s="1" t="str">
        <f t="shared" si="107"/>
        <v/>
      </c>
      <c r="T441" s="1" t="str">
        <f t="shared" si="108"/>
        <v/>
      </c>
      <c r="U441" s="1" t="str">
        <f t="shared" si="118"/>
        <v/>
      </c>
      <c r="V441" s="1" t="str">
        <f t="shared" si="109"/>
        <v/>
      </c>
      <c r="W441" s="1" t="str">
        <f t="shared" si="110"/>
        <v/>
      </c>
    </row>
    <row r="442" spans="1:23" x14ac:dyDescent="0.2">
      <c r="A442" s="141">
        <f>[4]挂饰3!$A443</f>
        <v>20441</v>
      </c>
      <c r="B442" s="141" t="str">
        <f>[4]挂饰3!$D443</f>
        <v>一般的混乱项链</v>
      </c>
      <c r="C442" s="141">
        <f>[4]挂饰3!$E443</f>
        <v>2</v>
      </c>
      <c r="D442" s="141" t="str">
        <f>[4]挂饰3!$F443</f>
        <v>c</v>
      </c>
      <c r="E442" s="141">
        <f t="shared" si="111"/>
        <v>1</v>
      </c>
      <c r="F442" s="141">
        <f t="shared" si="112"/>
        <v>1</v>
      </c>
      <c r="G442" s="141" t="str">
        <f>[4]挂饰3!$M443</f>
        <v/>
      </c>
      <c r="H442" s="141">
        <f>([4]挂饰3!$AO443*((E442)^2))/10</f>
        <v>6.75</v>
      </c>
      <c r="I442" s="1" t="str">
        <f t="shared" si="113"/>
        <v>,树枝</v>
      </c>
      <c r="J442" s="1">
        <f t="shared" si="114"/>
        <v>68</v>
      </c>
      <c r="K442" s="1">
        <f t="shared" si="102"/>
        <v>75</v>
      </c>
      <c r="L442" s="1" t="str">
        <f t="shared" si="115"/>
        <v>树枝</v>
      </c>
      <c r="M442" s="1">
        <f t="shared" si="103"/>
        <v>5</v>
      </c>
      <c r="N442" s="1">
        <f t="shared" si="104"/>
        <v>50045</v>
      </c>
      <c r="O442" s="1" t="str">
        <f t="shared" si="116"/>
        <v/>
      </c>
      <c r="P442" s="1" t="str">
        <f t="shared" si="105"/>
        <v/>
      </c>
      <c r="Q442" s="1" t="str">
        <f t="shared" si="106"/>
        <v/>
      </c>
      <c r="R442" s="1" t="str">
        <f t="shared" si="117"/>
        <v/>
      </c>
      <c r="S442" s="1" t="str">
        <f t="shared" si="107"/>
        <v/>
      </c>
      <c r="T442" s="1" t="str">
        <f t="shared" si="108"/>
        <v/>
      </c>
      <c r="U442" s="1" t="str">
        <f t="shared" si="118"/>
        <v/>
      </c>
      <c r="V442" s="1" t="str">
        <f t="shared" si="109"/>
        <v/>
      </c>
      <c r="W442" s="1" t="str">
        <f t="shared" si="110"/>
        <v/>
      </c>
    </row>
    <row r="443" spans="1:23" x14ac:dyDescent="0.2">
      <c r="A443" s="141">
        <f>[4]挂饰3!$A444</f>
        <v>20442</v>
      </c>
      <c r="B443" s="141" t="str">
        <f>[4]挂饰3!$D444</f>
        <v>一般的玄铁项链</v>
      </c>
      <c r="C443" s="141">
        <f>[4]挂饰3!$E444</f>
        <v>4</v>
      </c>
      <c r="D443" s="141" t="str">
        <f>[4]挂饰3!$F444</f>
        <v>c</v>
      </c>
      <c r="E443" s="141">
        <f t="shared" si="111"/>
        <v>1</v>
      </c>
      <c r="F443" s="141">
        <f t="shared" si="112"/>
        <v>1</v>
      </c>
      <c r="G443" s="141" t="str">
        <f>[4]挂饰3!$M444</f>
        <v/>
      </c>
      <c r="H443" s="141">
        <f>([4]挂饰3!$AO444*((E443)^2))/10</f>
        <v>5.4</v>
      </c>
      <c r="I443" s="1" t="str">
        <f t="shared" si="113"/>
        <v>,矿石</v>
      </c>
      <c r="J443" s="1">
        <f t="shared" si="114"/>
        <v>54</v>
      </c>
      <c r="K443" s="1">
        <f t="shared" si="102"/>
        <v>60</v>
      </c>
      <c r="L443" s="1" t="str">
        <f t="shared" si="115"/>
        <v>矿石</v>
      </c>
      <c r="M443" s="1">
        <f t="shared" si="103"/>
        <v>4</v>
      </c>
      <c r="N443" s="1">
        <f t="shared" si="104"/>
        <v>50015</v>
      </c>
      <c r="O443" s="1" t="str">
        <f t="shared" si="116"/>
        <v/>
      </c>
      <c r="P443" s="1" t="str">
        <f t="shared" si="105"/>
        <v/>
      </c>
      <c r="Q443" s="1" t="str">
        <f t="shared" si="106"/>
        <v/>
      </c>
      <c r="R443" s="1" t="str">
        <f t="shared" si="117"/>
        <v/>
      </c>
      <c r="S443" s="1" t="str">
        <f t="shared" si="107"/>
        <v/>
      </c>
      <c r="T443" s="1" t="str">
        <f t="shared" si="108"/>
        <v/>
      </c>
      <c r="U443" s="1" t="str">
        <f t="shared" si="118"/>
        <v/>
      </c>
      <c r="V443" s="1" t="str">
        <f t="shared" si="109"/>
        <v/>
      </c>
      <c r="W443" s="1" t="str">
        <f t="shared" si="110"/>
        <v/>
      </c>
    </row>
    <row r="444" spans="1:23" x14ac:dyDescent="0.2">
      <c r="A444" s="141">
        <f>[4]挂饰3!$A445</f>
        <v>20443</v>
      </c>
      <c r="B444" s="141" t="str">
        <f>[4]挂饰3!$D445</f>
        <v>普通的玄铁护腕</v>
      </c>
      <c r="C444" s="141">
        <f>[4]挂饰3!$E445</f>
        <v>6</v>
      </c>
      <c r="D444" s="141" t="str">
        <f>[4]挂饰3!$F445</f>
        <v>c</v>
      </c>
      <c r="E444" s="141">
        <f t="shared" si="111"/>
        <v>1</v>
      </c>
      <c r="F444" s="141">
        <f t="shared" si="112"/>
        <v>1</v>
      </c>
      <c r="G444" s="141" t="str">
        <f>[4]挂饰3!$M445</f>
        <v/>
      </c>
      <c r="H444" s="141">
        <f>([4]挂饰3!$AO445*((E444)^2))/10</f>
        <v>8.1</v>
      </c>
      <c r="I444" s="1" t="str">
        <f t="shared" si="113"/>
        <v>,腐败牙</v>
      </c>
      <c r="J444" s="1">
        <f t="shared" si="114"/>
        <v>81</v>
      </c>
      <c r="K444" s="1">
        <f t="shared" si="102"/>
        <v>90</v>
      </c>
      <c r="L444" s="1" t="str">
        <f t="shared" si="115"/>
        <v>腐败牙</v>
      </c>
      <c r="M444" s="1">
        <f t="shared" si="103"/>
        <v>6</v>
      </c>
      <c r="N444" s="1">
        <f t="shared" si="104"/>
        <v>50157</v>
      </c>
      <c r="O444" s="1" t="str">
        <f t="shared" si="116"/>
        <v/>
      </c>
      <c r="P444" s="1" t="str">
        <f t="shared" si="105"/>
        <v/>
      </c>
      <c r="Q444" s="1" t="str">
        <f t="shared" si="106"/>
        <v/>
      </c>
      <c r="R444" s="1" t="str">
        <f t="shared" si="117"/>
        <v/>
      </c>
      <c r="S444" s="1" t="str">
        <f t="shared" si="107"/>
        <v/>
      </c>
      <c r="T444" s="1" t="str">
        <f t="shared" si="108"/>
        <v/>
      </c>
      <c r="U444" s="1" t="str">
        <f t="shared" si="118"/>
        <v/>
      </c>
      <c r="V444" s="1" t="str">
        <f t="shared" si="109"/>
        <v/>
      </c>
      <c r="W444" s="1" t="str">
        <f t="shared" si="110"/>
        <v/>
      </c>
    </row>
    <row r="445" spans="1:23" x14ac:dyDescent="0.2">
      <c r="A445" s="141">
        <f>[4]挂饰3!$A446</f>
        <v>20444</v>
      </c>
      <c r="B445" s="141" t="str">
        <f>[4]挂饰3!$D446</f>
        <v>初级的忏悔戒指</v>
      </c>
      <c r="C445" s="141">
        <f>[4]挂饰3!$E446</f>
        <v>8</v>
      </c>
      <c r="D445" s="141" t="str">
        <f>[4]挂饰3!$F446</f>
        <v>c</v>
      </c>
      <c r="E445" s="141">
        <f t="shared" si="111"/>
        <v>1</v>
      </c>
      <c r="F445" s="141">
        <f t="shared" si="112"/>
        <v>1</v>
      </c>
      <c r="G445" s="141" t="str">
        <f>[4]挂饰3!$M446</f>
        <v/>
      </c>
      <c r="H445" s="141">
        <f>([4]挂饰3!$AO446*((E445)^2))/10</f>
        <v>10.8</v>
      </c>
      <c r="I445" s="1" t="str">
        <f t="shared" si="113"/>
        <v>,腐败牙</v>
      </c>
      <c r="J445" s="1">
        <f t="shared" si="114"/>
        <v>108</v>
      </c>
      <c r="K445" s="1">
        <f t="shared" si="102"/>
        <v>120</v>
      </c>
      <c r="L445" s="1" t="str">
        <f t="shared" si="115"/>
        <v>腐败牙</v>
      </c>
      <c r="M445" s="1">
        <f t="shared" si="103"/>
        <v>8</v>
      </c>
      <c r="N445" s="1">
        <f t="shared" si="104"/>
        <v>50157</v>
      </c>
      <c r="O445" s="1" t="str">
        <f t="shared" si="116"/>
        <v/>
      </c>
      <c r="P445" s="1" t="str">
        <f t="shared" si="105"/>
        <v/>
      </c>
      <c r="Q445" s="1" t="str">
        <f t="shared" si="106"/>
        <v/>
      </c>
      <c r="R445" s="1" t="str">
        <f t="shared" si="117"/>
        <v/>
      </c>
      <c r="S445" s="1" t="str">
        <f t="shared" si="107"/>
        <v/>
      </c>
      <c r="T445" s="1" t="str">
        <f t="shared" si="108"/>
        <v/>
      </c>
      <c r="U445" s="1" t="str">
        <f t="shared" si="118"/>
        <v/>
      </c>
      <c r="V445" s="1" t="str">
        <f t="shared" si="109"/>
        <v/>
      </c>
      <c r="W445" s="1" t="str">
        <f t="shared" si="110"/>
        <v/>
      </c>
    </row>
    <row r="446" spans="1:23" x14ac:dyDescent="0.2">
      <c r="A446" s="141">
        <f>[4]挂饰3!$A447</f>
        <v>20445</v>
      </c>
      <c r="B446" s="141" t="str">
        <f>[4]挂饰3!$D447</f>
        <v>破旧的魔王护腕</v>
      </c>
      <c r="C446" s="141">
        <f>[4]挂饰3!$E447</f>
        <v>10</v>
      </c>
      <c r="D446" s="141" t="str">
        <f>[4]挂饰3!$F447</f>
        <v>c</v>
      </c>
      <c r="E446" s="141">
        <f t="shared" si="111"/>
        <v>1</v>
      </c>
      <c r="F446" s="141">
        <f t="shared" si="112"/>
        <v>1</v>
      </c>
      <c r="G446" s="141" t="str">
        <f>[4]挂饰3!$M447</f>
        <v/>
      </c>
      <c r="H446" s="141">
        <f>([4]挂饰3!$AO447*((E446)^2))/10</f>
        <v>33.75</v>
      </c>
      <c r="I446" s="1" t="str">
        <f t="shared" si="113"/>
        <v>,腐败的毛皮</v>
      </c>
      <c r="J446" s="1">
        <f t="shared" si="114"/>
        <v>338</v>
      </c>
      <c r="K446" s="1">
        <f t="shared" si="102"/>
        <v>345</v>
      </c>
      <c r="L446" s="1" t="str">
        <f t="shared" si="115"/>
        <v>腐败的毛皮</v>
      </c>
      <c r="M446" s="1">
        <f t="shared" si="103"/>
        <v>23</v>
      </c>
      <c r="N446" s="1">
        <f t="shared" si="104"/>
        <v>50119</v>
      </c>
      <c r="O446" s="1" t="str">
        <f t="shared" si="116"/>
        <v/>
      </c>
      <c r="P446" s="1" t="str">
        <f t="shared" si="105"/>
        <v/>
      </c>
      <c r="Q446" s="1" t="str">
        <f t="shared" si="106"/>
        <v/>
      </c>
      <c r="R446" s="1" t="str">
        <f t="shared" si="117"/>
        <v/>
      </c>
      <c r="S446" s="1" t="str">
        <f t="shared" si="107"/>
        <v/>
      </c>
      <c r="T446" s="1" t="str">
        <f t="shared" si="108"/>
        <v/>
      </c>
      <c r="U446" s="1" t="str">
        <f t="shared" si="118"/>
        <v/>
      </c>
      <c r="V446" s="1" t="str">
        <f t="shared" si="109"/>
        <v/>
      </c>
      <c r="W446" s="1" t="str">
        <f t="shared" si="110"/>
        <v/>
      </c>
    </row>
    <row r="447" spans="1:23" x14ac:dyDescent="0.2">
      <c r="A447" s="141">
        <f>[4]挂饰3!$A448</f>
        <v>20446</v>
      </c>
      <c r="B447" s="141" t="str">
        <f>[4]挂饰3!$D448</f>
        <v>一般的卡尼亚戒指</v>
      </c>
      <c r="C447" s="141">
        <f>[4]挂饰3!$E448</f>
        <v>12</v>
      </c>
      <c r="D447" s="141" t="str">
        <f>[4]挂饰3!$F448</f>
        <v>c</v>
      </c>
      <c r="E447" s="141">
        <f t="shared" si="111"/>
        <v>1</v>
      </c>
      <c r="F447" s="141">
        <f t="shared" si="112"/>
        <v>1</v>
      </c>
      <c r="G447" s="141" t="str">
        <f>[4]挂饰3!$M448</f>
        <v/>
      </c>
      <c r="H447" s="141">
        <f>([4]挂饰3!$AO448*((E447)^2))/10</f>
        <v>40.5</v>
      </c>
      <c r="I447" s="1" t="str">
        <f t="shared" si="113"/>
        <v>,女战士的秘药</v>
      </c>
      <c r="J447" s="1">
        <f t="shared" si="114"/>
        <v>405</v>
      </c>
      <c r="K447" s="1">
        <f t="shared" si="102"/>
        <v>405</v>
      </c>
      <c r="L447" s="1" t="str">
        <f t="shared" si="115"/>
        <v>女战士的秘药</v>
      </c>
      <c r="M447" s="1">
        <f t="shared" si="103"/>
        <v>27</v>
      </c>
      <c r="N447" s="1">
        <f t="shared" si="104"/>
        <v>50168</v>
      </c>
      <c r="O447" s="1" t="str">
        <f t="shared" si="116"/>
        <v/>
      </c>
      <c r="P447" s="1" t="str">
        <f t="shared" si="105"/>
        <v/>
      </c>
      <c r="Q447" s="1" t="str">
        <f t="shared" si="106"/>
        <v/>
      </c>
      <c r="R447" s="1" t="str">
        <f t="shared" si="117"/>
        <v/>
      </c>
      <c r="S447" s="1" t="str">
        <f t="shared" si="107"/>
        <v/>
      </c>
      <c r="T447" s="1" t="str">
        <f t="shared" si="108"/>
        <v/>
      </c>
      <c r="U447" s="1" t="str">
        <f t="shared" si="118"/>
        <v/>
      </c>
      <c r="V447" s="1" t="str">
        <f t="shared" si="109"/>
        <v/>
      </c>
      <c r="W447" s="1" t="str">
        <f t="shared" si="110"/>
        <v/>
      </c>
    </row>
    <row r="448" spans="1:23" x14ac:dyDescent="0.2">
      <c r="A448" s="141">
        <f>[4]挂饰3!$A449</f>
        <v>20447</v>
      </c>
      <c r="B448" s="141" t="str">
        <f>[4]挂饰3!$D449</f>
        <v>初级的精灵戒指</v>
      </c>
      <c r="C448" s="141">
        <f>[4]挂饰3!$E449</f>
        <v>14</v>
      </c>
      <c r="D448" s="141" t="str">
        <f>[4]挂饰3!$F449</f>
        <v>c</v>
      </c>
      <c r="E448" s="141">
        <f t="shared" si="111"/>
        <v>1</v>
      </c>
      <c r="F448" s="141">
        <f t="shared" si="112"/>
        <v>1</v>
      </c>
      <c r="G448" s="141" t="str">
        <f>[4]挂饰3!$M449</f>
        <v/>
      </c>
      <c r="H448" s="141">
        <f>([4]挂饰3!$AO449*((E448)^2))/10</f>
        <v>49.65</v>
      </c>
      <c r="I448" s="1" t="str">
        <f t="shared" si="113"/>
        <v>,树枝</v>
      </c>
      <c r="J448" s="1">
        <f t="shared" si="114"/>
        <v>497</v>
      </c>
      <c r="K448" s="1">
        <f t="shared" si="102"/>
        <v>510</v>
      </c>
      <c r="L448" s="1" t="str">
        <f t="shared" si="115"/>
        <v>树枝</v>
      </c>
      <c r="M448" s="1">
        <f t="shared" si="103"/>
        <v>34</v>
      </c>
      <c r="N448" s="1">
        <f t="shared" si="104"/>
        <v>50045</v>
      </c>
      <c r="O448" s="1" t="str">
        <f t="shared" si="116"/>
        <v/>
      </c>
      <c r="P448" s="1" t="str">
        <f t="shared" si="105"/>
        <v/>
      </c>
      <c r="Q448" s="1" t="str">
        <f t="shared" si="106"/>
        <v/>
      </c>
      <c r="R448" s="1" t="str">
        <f t="shared" si="117"/>
        <v/>
      </c>
      <c r="S448" s="1" t="str">
        <f t="shared" si="107"/>
        <v/>
      </c>
      <c r="T448" s="1" t="str">
        <f t="shared" si="108"/>
        <v/>
      </c>
      <c r="U448" s="1" t="str">
        <f t="shared" si="118"/>
        <v/>
      </c>
      <c r="V448" s="1" t="str">
        <f t="shared" si="109"/>
        <v/>
      </c>
      <c r="W448" s="1" t="str">
        <f t="shared" si="110"/>
        <v/>
      </c>
    </row>
    <row r="449" spans="1:23" x14ac:dyDescent="0.2">
      <c r="A449" s="141">
        <f>[4]挂饰3!$A450</f>
        <v>20448</v>
      </c>
      <c r="B449" s="141" t="str">
        <f>[4]挂饰3!$D450</f>
        <v>普通的青铜护腕</v>
      </c>
      <c r="C449" s="141">
        <f>[4]挂饰3!$E450</f>
        <v>16</v>
      </c>
      <c r="D449" s="141" t="str">
        <f>[4]挂饰3!$F450</f>
        <v>c</v>
      </c>
      <c r="E449" s="141">
        <f t="shared" si="111"/>
        <v>1</v>
      </c>
      <c r="F449" s="141">
        <f t="shared" si="112"/>
        <v>1</v>
      </c>
      <c r="G449" s="141" t="str">
        <f>[4]挂饰3!$M450</f>
        <v/>
      </c>
      <c r="H449" s="141">
        <f>([4]挂饰3!$AO450*((E449)^2))/10</f>
        <v>21.6</v>
      </c>
      <c r="I449" s="1" t="str">
        <f t="shared" si="113"/>
        <v>,腐败的毛皮</v>
      </c>
      <c r="J449" s="1">
        <f t="shared" si="114"/>
        <v>216</v>
      </c>
      <c r="K449" s="1">
        <f t="shared" si="102"/>
        <v>225</v>
      </c>
      <c r="L449" s="1" t="str">
        <f t="shared" si="115"/>
        <v>腐败的毛皮</v>
      </c>
      <c r="M449" s="1">
        <f t="shared" si="103"/>
        <v>15</v>
      </c>
      <c r="N449" s="1">
        <f t="shared" si="104"/>
        <v>50119</v>
      </c>
      <c r="O449" s="1" t="str">
        <f t="shared" si="116"/>
        <v/>
      </c>
      <c r="P449" s="1" t="str">
        <f t="shared" si="105"/>
        <v/>
      </c>
      <c r="Q449" s="1" t="str">
        <f t="shared" si="106"/>
        <v/>
      </c>
      <c r="R449" s="1" t="str">
        <f t="shared" si="117"/>
        <v/>
      </c>
      <c r="S449" s="1" t="str">
        <f t="shared" si="107"/>
        <v/>
      </c>
      <c r="T449" s="1" t="str">
        <f t="shared" si="108"/>
        <v/>
      </c>
      <c r="U449" s="1" t="str">
        <f t="shared" si="118"/>
        <v/>
      </c>
      <c r="V449" s="1" t="str">
        <f t="shared" si="109"/>
        <v/>
      </c>
      <c r="W449" s="1" t="str">
        <f t="shared" si="110"/>
        <v/>
      </c>
    </row>
    <row r="450" spans="1:23" x14ac:dyDescent="0.2">
      <c r="A450" s="141">
        <f>[4]挂饰3!$A451</f>
        <v>20449</v>
      </c>
      <c r="B450" s="141" t="str">
        <f>[4]挂饰3!$D451</f>
        <v>传说的女神项链</v>
      </c>
      <c r="C450" s="141">
        <f>[4]挂饰3!$E451</f>
        <v>3</v>
      </c>
      <c r="D450" s="141" t="str">
        <f>[4]挂饰3!$F451</f>
        <v>s</v>
      </c>
      <c r="E450" s="141">
        <f t="shared" si="111"/>
        <v>4</v>
      </c>
      <c r="F450" s="141">
        <f t="shared" si="112"/>
        <v>4</v>
      </c>
      <c r="G450" s="141" t="str">
        <f>[4]挂饰3!$M451</f>
        <v>黑暗</v>
      </c>
      <c r="H450" s="141">
        <f>([4]挂饰3!$AO451*((E450)^2))/10</f>
        <v>46.314470046082945</v>
      </c>
      <c r="I450" s="1" t="str">
        <f t="shared" si="113"/>
        <v>,黑色的魔术丝,黄色的水晶,沙盘缌片,火兽爪</v>
      </c>
      <c r="J450" s="1">
        <f t="shared" si="114"/>
        <v>463</v>
      </c>
      <c r="K450" s="1">
        <f t="shared" ref="K450:K513" si="119">INT(M450*VLOOKUP(L450,newMarkingCost,8,FALSE)*10*E450)</f>
        <v>3840</v>
      </c>
      <c r="L450" s="1" t="str">
        <f t="shared" si="115"/>
        <v>黑色的魔术丝</v>
      </c>
      <c r="M450" s="1">
        <f t="shared" ref="M450:M513" si="120">ROUNDUP($H450/($F450)/VLOOKUP(L450,newMarkingCost,8,FALSE),0)</f>
        <v>1</v>
      </c>
      <c r="N450" s="1">
        <f t="shared" ref="N450:N513" si="121">VLOOKUP(L450,NewMarkingID,2,FALSE)</f>
        <v>50076</v>
      </c>
      <c r="O450" s="1" t="str">
        <f t="shared" si="116"/>
        <v>黄色的水晶</v>
      </c>
      <c r="P450" s="1">
        <f t="shared" ref="P450:P513" si="122">IF(O450="","",ROUNDUP($H450/($F450)/VLOOKUP(O450,newMarkingCost,8,FALSE),0))</f>
        <v>1</v>
      </c>
      <c r="Q450" s="1">
        <f t="shared" ref="Q450:Q513" si="123">IF(O450="","",VLOOKUP(O450,NewMarkingID,2,FALSE))</f>
        <v>50179</v>
      </c>
      <c r="R450" s="1" t="str">
        <f t="shared" si="117"/>
        <v>沙盘缌片</v>
      </c>
      <c r="S450" s="1">
        <f t="shared" ref="S450:S513" si="124">IF(R450="","",ROUNDUP($H450/($F450)/VLOOKUP(R450,newMarkingCost,8,FALSE),0))</f>
        <v>1</v>
      </c>
      <c r="T450" s="1">
        <f t="shared" ref="T450:T513" si="125">IF(R450="","",VLOOKUP(R450,NewMarkingID,2,FALSE))</f>
        <v>50174</v>
      </c>
      <c r="U450" s="1" t="str">
        <f t="shared" si="118"/>
        <v>火兽爪</v>
      </c>
      <c r="V450" s="1">
        <f t="shared" ref="V450:V513" si="126">IF(U450="","",ROUNDUP($H450/($F450)/VLOOKUP(U450,newMarkingCost,8,FALSE),0))</f>
        <v>2</v>
      </c>
      <c r="W450" s="1">
        <f t="shared" ref="W450:W513" si="127">IF(U450="","",VLOOKUP(U450,NewMarkingID,2,FALSE))</f>
        <v>50138</v>
      </c>
    </row>
    <row r="451" spans="1:23" x14ac:dyDescent="0.2">
      <c r="A451" s="141">
        <f>[4]挂饰3!$A452</f>
        <v>20450</v>
      </c>
      <c r="B451" s="141" t="str">
        <f>[4]挂饰3!$D452</f>
        <v>神秘的玄铁戒指</v>
      </c>
      <c r="C451" s="141">
        <f>[4]挂饰3!$E452</f>
        <v>5</v>
      </c>
      <c r="D451" s="141" t="str">
        <f>[4]挂饰3!$F452</f>
        <v>s</v>
      </c>
      <c r="E451" s="141">
        <f t="shared" ref="E451:E514" si="128">IF(D451="s",4,IF(D451="a",3,IF(D451="b",2,1)))</f>
        <v>4</v>
      </c>
      <c r="F451" s="141">
        <f t="shared" ref="F451:F514" si="129">E451</f>
        <v>4</v>
      </c>
      <c r="G451" s="141" t="str">
        <f>[4]挂饰3!$M452</f>
        <v>黑暗</v>
      </c>
      <c r="H451" s="141">
        <f>([4]挂饰3!$AO452*((E451)^2))/10</f>
        <v>201.6</v>
      </c>
      <c r="I451" s="1" t="str">
        <f t="shared" ref="I451:I514" si="130">getMarking(E451,F451,G451,0)</f>
        <v>,黑色的魔术丝,火精魂片,南瓜,灵木的枝</v>
      </c>
      <c r="J451" s="1">
        <f t="shared" ref="J451:J514" si="131">ROUND(H451*10,0)</f>
        <v>2016</v>
      </c>
      <c r="K451" s="1">
        <f t="shared" si="119"/>
        <v>3840</v>
      </c>
      <c r="L451" s="1" t="str">
        <f t="shared" ref="L451:L514" si="132">getSring(I451,1,F451)</f>
        <v>黑色的魔术丝</v>
      </c>
      <c r="M451" s="1">
        <f t="shared" si="120"/>
        <v>1</v>
      </c>
      <c r="N451" s="1">
        <f t="shared" si="121"/>
        <v>50076</v>
      </c>
      <c r="O451" s="1" t="str">
        <f t="shared" ref="O451:O514" si="133">getSring($I451,2,$F451)</f>
        <v>火精魂片</v>
      </c>
      <c r="P451" s="1">
        <f t="shared" si="122"/>
        <v>3</v>
      </c>
      <c r="Q451" s="1">
        <f t="shared" si="123"/>
        <v>50160</v>
      </c>
      <c r="R451" s="1" t="str">
        <f t="shared" ref="R451:R514" si="134">getSring($I451,3,$F451)</f>
        <v>南瓜</v>
      </c>
      <c r="S451" s="1">
        <f t="shared" si="124"/>
        <v>9</v>
      </c>
      <c r="T451" s="1">
        <f t="shared" si="125"/>
        <v>50070</v>
      </c>
      <c r="U451" s="1" t="str">
        <f t="shared" ref="U451:U514" si="135">getSring($I451,4,$F451)</f>
        <v>灵木的枝</v>
      </c>
      <c r="V451" s="1">
        <f t="shared" si="126"/>
        <v>9</v>
      </c>
      <c r="W451" s="1">
        <f t="shared" si="127"/>
        <v>50064</v>
      </c>
    </row>
    <row r="452" spans="1:23" x14ac:dyDescent="0.2">
      <c r="A452" s="141">
        <f>[4]挂饰3!$A453</f>
        <v>20451</v>
      </c>
      <c r="B452" s="141" t="str">
        <f>[4]挂饰3!$D453</f>
        <v>神秘的玄铁项链</v>
      </c>
      <c r="C452" s="141">
        <f>[4]挂饰3!$E453</f>
        <v>7</v>
      </c>
      <c r="D452" s="141" t="str">
        <f>[4]挂饰3!$F453</f>
        <v>s</v>
      </c>
      <c r="E452" s="141">
        <f t="shared" si="128"/>
        <v>4</v>
      </c>
      <c r="F452" s="141">
        <f t="shared" si="129"/>
        <v>4</v>
      </c>
      <c r="G452" s="141" t="str">
        <f>[4]挂饰3!$M453</f>
        <v>黑暗</v>
      </c>
      <c r="H452" s="141">
        <f>([4]挂饰3!$AO453*((E452)^2))/10</f>
        <v>349.88190476190476</v>
      </c>
      <c r="I452" s="1" t="str">
        <f t="shared" si="130"/>
        <v>,黑色的魔术丝,火兽皮革,石像鬼羽翼,巨人青皮</v>
      </c>
      <c r="J452" s="1">
        <f t="shared" si="131"/>
        <v>3499</v>
      </c>
      <c r="K452" s="1">
        <f t="shared" si="119"/>
        <v>3840</v>
      </c>
      <c r="L452" s="1" t="str">
        <f t="shared" si="132"/>
        <v>黑色的魔术丝</v>
      </c>
      <c r="M452" s="1">
        <f t="shared" si="120"/>
        <v>1</v>
      </c>
      <c r="N452" s="1">
        <f t="shared" si="121"/>
        <v>50076</v>
      </c>
      <c r="O452" s="1" t="str">
        <f t="shared" si="133"/>
        <v>火兽皮革</v>
      </c>
      <c r="P452" s="1">
        <f t="shared" si="122"/>
        <v>4</v>
      </c>
      <c r="Q452" s="1">
        <f t="shared" si="123"/>
        <v>50106</v>
      </c>
      <c r="R452" s="1" t="str">
        <f t="shared" si="134"/>
        <v>石像鬼羽翼</v>
      </c>
      <c r="S452" s="1">
        <f t="shared" si="124"/>
        <v>7</v>
      </c>
      <c r="T452" s="1">
        <f t="shared" si="125"/>
        <v>50128</v>
      </c>
      <c r="U452" s="1" t="str">
        <f t="shared" si="135"/>
        <v>巨人青皮</v>
      </c>
      <c r="V452" s="1">
        <f t="shared" si="126"/>
        <v>7</v>
      </c>
      <c r="W452" s="1">
        <f t="shared" si="127"/>
        <v>50113</v>
      </c>
    </row>
    <row r="453" spans="1:23" x14ac:dyDescent="0.2">
      <c r="A453" s="141">
        <f>[4]挂饰3!$A454</f>
        <v>20452</v>
      </c>
      <c r="B453" s="141" t="str">
        <f>[4]挂饰3!$D454</f>
        <v>神秘的卡尼亚戒指</v>
      </c>
      <c r="C453" s="141">
        <f>[4]挂饰3!$E454</f>
        <v>9</v>
      </c>
      <c r="D453" s="141" t="str">
        <f>[4]挂饰3!$F454</f>
        <v>s</v>
      </c>
      <c r="E453" s="141">
        <f t="shared" si="128"/>
        <v>4</v>
      </c>
      <c r="F453" s="141">
        <f t="shared" si="129"/>
        <v>4</v>
      </c>
      <c r="G453" s="141" t="str">
        <f>[4]挂饰3!$M454</f>
        <v>黑暗</v>
      </c>
      <c r="H453" s="141">
        <f>([4]挂饰3!$AO454*((E453)^2))/10</f>
        <v>405.53933085501859</v>
      </c>
      <c r="I453" s="1" t="str">
        <f t="shared" si="130"/>
        <v>,黑色的魔术丝,桃色粉铜矿,火兽牙,沙盘缌片</v>
      </c>
      <c r="J453" s="1">
        <f t="shared" si="131"/>
        <v>4055</v>
      </c>
      <c r="K453" s="1">
        <f t="shared" si="119"/>
        <v>7680</v>
      </c>
      <c r="L453" s="1" t="str">
        <f t="shared" si="132"/>
        <v>黑色的魔术丝</v>
      </c>
      <c r="M453" s="1">
        <f t="shared" si="120"/>
        <v>2</v>
      </c>
      <c r="N453" s="1">
        <f t="shared" si="121"/>
        <v>50076</v>
      </c>
      <c r="O453" s="1" t="str">
        <f t="shared" si="133"/>
        <v>桃色粉铜矿</v>
      </c>
      <c r="P453" s="1">
        <f t="shared" si="122"/>
        <v>3</v>
      </c>
      <c r="Q453" s="1">
        <f t="shared" si="123"/>
        <v>50037</v>
      </c>
      <c r="R453" s="1" t="str">
        <f t="shared" si="134"/>
        <v>火兽牙</v>
      </c>
      <c r="S453" s="1">
        <f t="shared" si="124"/>
        <v>17</v>
      </c>
      <c r="T453" s="1">
        <f t="shared" si="125"/>
        <v>50148</v>
      </c>
      <c r="U453" s="1" t="str">
        <f t="shared" si="135"/>
        <v>沙盘缌片</v>
      </c>
      <c r="V453" s="1">
        <f t="shared" si="126"/>
        <v>8</v>
      </c>
      <c r="W453" s="1">
        <f t="shared" si="127"/>
        <v>50174</v>
      </c>
    </row>
    <row r="454" spans="1:23" x14ac:dyDescent="0.2">
      <c r="A454" s="141">
        <f>[4]挂饰3!$A455</f>
        <v>20453</v>
      </c>
      <c r="B454" s="141" t="str">
        <f>[4]挂饰3!$D455</f>
        <v>璀璨的智慧护腕</v>
      </c>
      <c r="C454" s="141">
        <f>[4]挂饰3!$E455</f>
        <v>11</v>
      </c>
      <c r="D454" s="141" t="str">
        <f>[4]挂饰3!$F455</f>
        <v>s</v>
      </c>
      <c r="E454" s="141">
        <f t="shared" si="128"/>
        <v>4</v>
      </c>
      <c r="F454" s="141">
        <f t="shared" si="129"/>
        <v>4</v>
      </c>
      <c r="G454" s="141" t="str">
        <f>[4]挂饰3!$M455</f>
        <v>黑暗</v>
      </c>
      <c r="H454" s="141">
        <f>([4]挂饰3!$AO455*((E454)^2))/10</f>
        <v>589.53564865041494</v>
      </c>
      <c r="I454" s="1" t="str">
        <f t="shared" si="130"/>
        <v>,黑色的魔术丝,蜥蜴皮革,紫之液,黑蝙蝠牙</v>
      </c>
      <c r="J454" s="1">
        <f t="shared" si="131"/>
        <v>5895</v>
      </c>
      <c r="K454" s="1">
        <f t="shared" si="119"/>
        <v>7680</v>
      </c>
      <c r="L454" s="1" t="str">
        <f t="shared" si="132"/>
        <v>黑色的魔术丝</v>
      </c>
      <c r="M454" s="1">
        <f t="shared" si="120"/>
        <v>2</v>
      </c>
      <c r="N454" s="1">
        <f t="shared" si="121"/>
        <v>50076</v>
      </c>
      <c r="O454" s="1" t="str">
        <f t="shared" si="133"/>
        <v>蜥蜴皮革</v>
      </c>
      <c r="P454" s="1">
        <f t="shared" si="122"/>
        <v>7</v>
      </c>
      <c r="Q454" s="1">
        <f t="shared" si="123"/>
        <v>50104</v>
      </c>
      <c r="R454" s="1" t="str">
        <f t="shared" si="134"/>
        <v>紫之液</v>
      </c>
      <c r="S454" s="1">
        <f t="shared" si="124"/>
        <v>25</v>
      </c>
      <c r="T454" s="1">
        <f t="shared" si="125"/>
        <v>50095</v>
      </c>
      <c r="U454" s="1" t="str">
        <f t="shared" si="135"/>
        <v>黑蝙蝠牙</v>
      </c>
      <c r="V454" s="1">
        <f t="shared" si="126"/>
        <v>11</v>
      </c>
      <c r="W454" s="1">
        <f t="shared" si="127"/>
        <v>50153</v>
      </c>
    </row>
    <row r="455" spans="1:23" x14ac:dyDescent="0.2">
      <c r="A455" s="141">
        <f>[4]挂饰3!$A456</f>
        <v>20454</v>
      </c>
      <c r="B455" s="141" t="str">
        <f>[4]挂饰3!$D456</f>
        <v>传说的青铜项链</v>
      </c>
      <c r="C455" s="141">
        <f>[4]挂饰3!$E456</f>
        <v>13</v>
      </c>
      <c r="D455" s="141" t="str">
        <f>[4]挂饰3!$F456</f>
        <v>s</v>
      </c>
      <c r="E455" s="141">
        <f t="shared" si="128"/>
        <v>4</v>
      </c>
      <c r="F455" s="141">
        <f t="shared" si="129"/>
        <v>4</v>
      </c>
      <c r="G455" s="141" t="str">
        <f>[4]挂饰3!$M456</f>
        <v>黑暗</v>
      </c>
      <c r="H455" s="141">
        <f>([4]挂饰3!$AO456*((E455)^2))/10</f>
        <v>529.43447004608299</v>
      </c>
      <c r="I455" s="1" t="str">
        <f t="shared" si="130"/>
        <v>,黑色的魔术丝,水鸟的白皮,紫之液,黑蝙蝠牙</v>
      </c>
      <c r="J455" s="1">
        <f t="shared" si="131"/>
        <v>5294</v>
      </c>
      <c r="K455" s="1">
        <f t="shared" si="119"/>
        <v>7680</v>
      </c>
      <c r="L455" s="1" t="str">
        <f t="shared" si="132"/>
        <v>黑色的魔术丝</v>
      </c>
      <c r="M455" s="1">
        <f t="shared" si="120"/>
        <v>2</v>
      </c>
      <c r="N455" s="1">
        <f t="shared" si="121"/>
        <v>50076</v>
      </c>
      <c r="O455" s="1" t="str">
        <f t="shared" si="133"/>
        <v>水鸟的白皮</v>
      </c>
      <c r="P455" s="1">
        <f t="shared" si="122"/>
        <v>6</v>
      </c>
      <c r="Q455" s="1">
        <f t="shared" si="123"/>
        <v>50108</v>
      </c>
      <c r="R455" s="1" t="str">
        <f t="shared" si="134"/>
        <v>紫之液</v>
      </c>
      <c r="S455" s="1">
        <f t="shared" si="124"/>
        <v>23</v>
      </c>
      <c r="T455" s="1">
        <f t="shared" si="125"/>
        <v>50095</v>
      </c>
      <c r="U455" s="1" t="str">
        <f t="shared" si="135"/>
        <v>黑蝙蝠牙</v>
      </c>
      <c r="V455" s="1">
        <f t="shared" si="126"/>
        <v>10</v>
      </c>
      <c r="W455" s="1">
        <f t="shared" si="127"/>
        <v>50153</v>
      </c>
    </row>
    <row r="456" spans="1:23" x14ac:dyDescent="0.2">
      <c r="A456" s="141">
        <f>[4]挂饰3!$A457</f>
        <v>20455</v>
      </c>
      <c r="B456" s="141" t="str">
        <f>[4]挂饰3!$D457</f>
        <v>璀璨的精灵护腕</v>
      </c>
      <c r="C456" s="141">
        <f>[4]挂饰3!$E457</f>
        <v>15</v>
      </c>
      <c r="D456" s="141" t="str">
        <f>[4]挂饰3!$F457</f>
        <v>s</v>
      </c>
      <c r="E456" s="141">
        <f t="shared" si="128"/>
        <v>4</v>
      </c>
      <c r="F456" s="141">
        <f t="shared" si="129"/>
        <v>4</v>
      </c>
      <c r="G456" s="141" t="str">
        <f>[4]挂饰3!$M457</f>
        <v>黑暗</v>
      </c>
      <c r="H456" s="141">
        <f>([4]挂饰3!$AO457*((E456)^2))/10</f>
        <v>1321.8668479184366</v>
      </c>
      <c r="I456" s="1" t="str">
        <f t="shared" si="130"/>
        <v>,黑色的魔术丝,恶魔魂片,青之液,水块</v>
      </c>
      <c r="J456" s="1">
        <f t="shared" si="131"/>
        <v>13219</v>
      </c>
      <c r="K456" s="1">
        <f t="shared" si="119"/>
        <v>15360</v>
      </c>
      <c r="L456" s="1" t="str">
        <f t="shared" si="132"/>
        <v>黑色的魔术丝</v>
      </c>
      <c r="M456" s="1">
        <f t="shared" si="120"/>
        <v>4</v>
      </c>
      <c r="N456" s="1">
        <f t="shared" si="121"/>
        <v>50076</v>
      </c>
      <c r="O456" s="1" t="str">
        <f t="shared" si="133"/>
        <v>恶魔魂片</v>
      </c>
      <c r="P456" s="1">
        <f t="shared" si="122"/>
        <v>9</v>
      </c>
      <c r="Q456" s="1">
        <f t="shared" si="123"/>
        <v>50166</v>
      </c>
      <c r="R456" s="1" t="str">
        <f t="shared" si="134"/>
        <v>青之液</v>
      </c>
      <c r="S456" s="1">
        <f t="shared" si="124"/>
        <v>56</v>
      </c>
      <c r="T456" s="1">
        <f t="shared" si="125"/>
        <v>50092</v>
      </c>
      <c r="U456" s="1" t="str">
        <f t="shared" si="135"/>
        <v>水块</v>
      </c>
      <c r="V456" s="1">
        <f t="shared" si="126"/>
        <v>56</v>
      </c>
      <c r="W456" s="1">
        <f t="shared" si="127"/>
        <v>50090</v>
      </c>
    </row>
    <row r="457" spans="1:23" x14ac:dyDescent="0.2">
      <c r="A457" s="141">
        <f>[4]挂饰3!$A458</f>
        <v>20456</v>
      </c>
      <c r="B457" s="141" t="str">
        <f>[4]挂饰3!$D458</f>
        <v>璀璨的塞尔塔戒指</v>
      </c>
      <c r="C457" s="141">
        <f>[4]挂饰3!$E458</f>
        <v>17</v>
      </c>
      <c r="D457" s="141" t="str">
        <f>[4]挂饰3!$F458</f>
        <v>s</v>
      </c>
      <c r="E457" s="141">
        <f t="shared" si="128"/>
        <v>4</v>
      </c>
      <c r="F457" s="141">
        <f t="shared" si="129"/>
        <v>4</v>
      </c>
      <c r="G457" s="141" t="str">
        <f>[4]挂饰3!$M458</f>
        <v>黑暗</v>
      </c>
      <c r="H457" s="141">
        <f>([4]挂饰3!$AO458*((E457)^2))/10</f>
        <v>943.06417809854861</v>
      </c>
      <c r="I457" s="1" t="str">
        <f t="shared" si="130"/>
        <v>,黑色的魔术丝,黄色的水晶,绿晶石,紫之液</v>
      </c>
      <c r="J457" s="1">
        <f t="shared" si="131"/>
        <v>9431</v>
      </c>
      <c r="K457" s="1">
        <f t="shared" si="119"/>
        <v>11520</v>
      </c>
      <c r="L457" s="1" t="str">
        <f t="shared" si="132"/>
        <v>黑色的魔术丝</v>
      </c>
      <c r="M457" s="1">
        <f t="shared" si="120"/>
        <v>3</v>
      </c>
      <c r="N457" s="1">
        <f t="shared" si="121"/>
        <v>50076</v>
      </c>
      <c r="O457" s="1" t="str">
        <f t="shared" si="133"/>
        <v>黄色的水晶</v>
      </c>
      <c r="P457" s="1">
        <f t="shared" si="122"/>
        <v>7</v>
      </c>
      <c r="Q457" s="1">
        <f t="shared" si="123"/>
        <v>50179</v>
      </c>
      <c r="R457" s="1" t="str">
        <f t="shared" si="134"/>
        <v>绿晶石</v>
      </c>
      <c r="S457" s="1">
        <f t="shared" si="124"/>
        <v>18</v>
      </c>
      <c r="T457" s="1">
        <f t="shared" si="125"/>
        <v>50028</v>
      </c>
      <c r="U457" s="1" t="str">
        <f t="shared" si="135"/>
        <v>紫之液</v>
      </c>
      <c r="V457" s="1">
        <f t="shared" si="126"/>
        <v>40</v>
      </c>
      <c r="W457" s="1">
        <f t="shared" si="127"/>
        <v>50095</v>
      </c>
    </row>
    <row r="458" spans="1:23" x14ac:dyDescent="0.2">
      <c r="A458" s="141">
        <f>[4]挂饰3!$A459</f>
        <v>20457</v>
      </c>
      <c r="B458" s="141" t="str">
        <f>[4]挂饰3!$D459</f>
        <v>精致的忏悔项链</v>
      </c>
      <c r="C458" s="141">
        <f>[4]挂饰3!$E459</f>
        <v>3</v>
      </c>
      <c r="D458" s="141" t="str">
        <f>[4]挂饰3!$F459</f>
        <v>a</v>
      </c>
      <c r="E458" s="141">
        <f t="shared" si="128"/>
        <v>3</v>
      </c>
      <c r="F458" s="141">
        <f t="shared" si="129"/>
        <v>3</v>
      </c>
      <c r="G458" s="141" t="str">
        <f>[4]挂饰3!$M459</f>
        <v>黑暗</v>
      </c>
      <c r="H458" s="141">
        <f>([4]挂饰3!$AO459*((E458)^2))/10</f>
        <v>28.35</v>
      </c>
      <c r="I458" s="1" t="str">
        <f t="shared" si="130"/>
        <v>,暗系魔物骨头,大型昆虫爪,新鲜的泥巴,腐败牙</v>
      </c>
      <c r="J458" s="1">
        <f t="shared" si="131"/>
        <v>284</v>
      </c>
      <c r="K458" s="1">
        <f t="shared" si="119"/>
        <v>1125</v>
      </c>
      <c r="L458" s="1" t="str">
        <f t="shared" si="132"/>
        <v>暗系魔物骨头</v>
      </c>
      <c r="M458" s="1">
        <f t="shared" si="120"/>
        <v>1</v>
      </c>
      <c r="N458" s="1">
        <f t="shared" si="121"/>
        <v>50085</v>
      </c>
      <c r="O458" s="1" t="str">
        <f t="shared" si="133"/>
        <v>大型昆虫爪</v>
      </c>
      <c r="P458" s="1">
        <f t="shared" si="122"/>
        <v>2</v>
      </c>
      <c r="Q458" s="1">
        <f t="shared" si="123"/>
        <v>50140</v>
      </c>
      <c r="R458" s="1" t="str">
        <f t="shared" si="134"/>
        <v>新鲜的泥巴</v>
      </c>
      <c r="S458" s="1">
        <f t="shared" si="124"/>
        <v>7</v>
      </c>
      <c r="T458" s="1">
        <f t="shared" si="125"/>
        <v>50013</v>
      </c>
      <c r="U458" s="1" t="str">
        <f t="shared" si="135"/>
        <v/>
      </c>
      <c r="V458" s="1" t="str">
        <f t="shared" si="126"/>
        <v/>
      </c>
      <c r="W458" s="1" t="str">
        <f t="shared" si="127"/>
        <v/>
      </c>
    </row>
    <row r="459" spans="1:23" x14ac:dyDescent="0.2">
      <c r="A459" s="141">
        <f>[4]挂饰3!$A460</f>
        <v>20458</v>
      </c>
      <c r="B459" s="141" t="str">
        <f>[4]挂饰3!$D460</f>
        <v>犀利的卡尼亚项链</v>
      </c>
      <c r="C459" s="141">
        <f>[4]挂饰3!$E460</f>
        <v>5</v>
      </c>
      <c r="D459" s="141" t="str">
        <f>[4]挂饰3!$F460</f>
        <v>a</v>
      </c>
      <c r="E459" s="141">
        <f t="shared" si="128"/>
        <v>3</v>
      </c>
      <c r="F459" s="141">
        <f t="shared" si="129"/>
        <v>3</v>
      </c>
      <c r="G459" s="141" t="str">
        <f>[4]挂饰3!$M460</f>
        <v>黑暗</v>
      </c>
      <c r="H459" s="141">
        <f>([4]挂饰3!$AO460*((E459)^2))/10</f>
        <v>58.05</v>
      </c>
      <c r="I459" s="1" t="str">
        <f t="shared" si="130"/>
        <v>,暗系魔物骨头,冰鸟的羽毛,黑铜矿,新鲜的泥巴</v>
      </c>
      <c r="J459" s="1">
        <f t="shared" si="131"/>
        <v>581</v>
      </c>
      <c r="K459" s="1">
        <f t="shared" si="119"/>
        <v>1125</v>
      </c>
      <c r="L459" s="1" t="str">
        <f t="shared" si="132"/>
        <v>暗系魔物骨头</v>
      </c>
      <c r="M459" s="1">
        <f t="shared" si="120"/>
        <v>1</v>
      </c>
      <c r="N459" s="1">
        <f t="shared" si="121"/>
        <v>50085</v>
      </c>
      <c r="O459" s="1" t="str">
        <f t="shared" si="133"/>
        <v>冰鸟的羽毛</v>
      </c>
      <c r="P459" s="1">
        <f t="shared" si="122"/>
        <v>2</v>
      </c>
      <c r="Q459" s="1">
        <f t="shared" si="123"/>
        <v>50121</v>
      </c>
      <c r="R459" s="1" t="str">
        <f t="shared" si="134"/>
        <v>黑铜矿</v>
      </c>
      <c r="S459" s="1">
        <f t="shared" si="124"/>
        <v>13</v>
      </c>
      <c r="T459" s="1">
        <f t="shared" si="125"/>
        <v>50031</v>
      </c>
      <c r="U459" s="1" t="str">
        <f t="shared" si="135"/>
        <v/>
      </c>
      <c r="V459" s="1" t="str">
        <f t="shared" si="126"/>
        <v/>
      </c>
      <c r="W459" s="1" t="str">
        <f t="shared" si="127"/>
        <v/>
      </c>
    </row>
    <row r="460" spans="1:23" x14ac:dyDescent="0.2">
      <c r="A460" s="141">
        <f>[4]挂饰3!$A461</f>
        <v>20459</v>
      </c>
      <c r="B460" s="141" t="str">
        <f>[4]挂饰3!$D461</f>
        <v>犀利的精灵项链</v>
      </c>
      <c r="C460" s="141">
        <f>[4]挂饰3!$E461</f>
        <v>7</v>
      </c>
      <c r="D460" s="141" t="str">
        <f>[4]挂饰3!$F461</f>
        <v>a</v>
      </c>
      <c r="E460" s="141">
        <f t="shared" si="128"/>
        <v>3</v>
      </c>
      <c r="F460" s="141">
        <f t="shared" si="129"/>
        <v>3</v>
      </c>
      <c r="G460" s="141" t="str">
        <f>[4]挂饰3!$M461</f>
        <v>黑暗</v>
      </c>
      <c r="H460" s="141">
        <f>([4]挂饰3!$AO461*((E460)^2))/10</f>
        <v>148.30325581395348</v>
      </c>
      <c r="I460" s="1" t="str">
        <f t="shared" si="130"/>
        <v>,暗系魔物骨头,震动羽翼,干燥的草药,粉铜矿</v>
      </c>
      <c r="J460" s="1">
        <f t="shared" si="131"/>
        <v>1483</v>
      </c>
      <c r="K460" s="1">
        <f t="shared" si="119"/>
        <v>2250</v>
      </c>
      <c r="L460" s="1" t="str">
        <f t="shared" si="132"/>
        <v>暗系魔物骨头</v>
      </c>
      <c r="M460" s="1">
        <f t="shared" si="120"/>
        <v>2</v>
      </c>
      <c r="N460" s="1">
        <f t="shared" si="121"/>
        <v>50085</v>
      </c>
      <c r="O460" s="1" t="str">
        <f t="shared" si="133"/>
        <v>震动羽翼</v>
      </c>
      <c r="P460" s="1">
        <f t="shared" si="122"/>
        <v>4</v>
      </c>
      <c r="Q460" s="1">
        <f t="shared" si="123"/>
        <v>50122</v>
      </c>
      <c r="R460" s="1" t="str">
        <f t="shared" si="134"/>
        <v>干燥的草药</v>
      </c>
      <c r="S460" s="1">
        <f t="shared" si="124"/>
        <v>33</v>
      </c>
      <c r="T460" s="1">
        <f t="shared" si="125"/>
        <v>50189</v>
      </c>
      <c r="U460" s="1" t="str">
        <f t="shared" si="135"/>
        <v/>
      </c>
      <c r="V460" s="1" t="str">
        <f t="shared" si="126"/>
        <v/>
      </c>
      <c r="W460" s="1" t="str">
        <f t="shared" si="127"/>
        <v/>
      </c>
    </row>
    <row r="461" spans="1:23" x14ac:dyDescent="0.2">
      <c r="A461" s="141">
        <f>[4]挂饰3!$A462</f>
        <v>20460</v>
      </c>
      <c r="B461" s="141" t="str">
        <f>[4]挂饰3!$D462</f>
        <v>精致的言语护腕</v>
      </c>
      <c r="C461" s="141">
        <f>[4]挂饰3!$E462</f>
        <v>9</v>
      </c>
      <c r="D461" s="141" t="str">
        <f>[4]挂饰3!$F462</f>
        <v>a</v>
      </c>
      <c r="E461" s="141">
        <f t="shared" si="128"/>
        <v>3</v>
      </c>
      <c r="F461" s="141">
        <f t="shared" si="129"/>
        <v>3</v>
      </c>
      <c r="G461" s="141" t="str">
        <f>[4]挂饰3!$M462</f>
        <v>黑暗</v>
      </c>
      <c r="H461" s="141">
        <f>([4]挂饰3!$AO462*((E461)^2))/10</f>
        <v>118.87602888086641</v>
      </c>
      <c r="I461" s="1" t="str">
        <f t="shared" si="130"/>
        <v>,暗系魔物骨头,绿之液,干燥的草药,腐败的毛皮</v>
      </c>
      <c r="J461" s="1">
        <f t="shared" si="131"/>
        <v>1189</v>
      </c>
      <c r="K461" s="1">
        <f t="shared" si="119"/>
        <v>2250</v>
      </c>
      <c r="L461" s="1" t="str">
        <f t="shared" si="132"/>
        <v>暗系魔物骨头</v>
      </c>
      <c r="M461" s="1">
        <f t="shared" si="120"/>
        <v>2</v>
      </c>
      <c r="N461" s="1">
        <f t="shared" si="121"/>
        <v>50085</v>
      </c>
      <c r="O461" s="1" t="str">
        <f t="shared" si="133"/>
        <v>绿之液</v>
      </c>
      <c r="P461" s="1">
        <f t="shared" si="122"/>
        <v>7</v>
      </c>
      <c r="Q461" s="1">
        <f t="shared" si="123"/>
        <v>50094</v>
      </c>
      <c r="R461" s="1" t="str">
        <f t="shared" si="134"/>
        <v>干燥的草药</v>
      </c>
      <c r="S461" s="1">
        <f t="shared" si="124"/>
        <v>27</v>
      </c>
      <c r="T461" s="1">
        <f t="shared" si="125"/>
        <v>50189</v>
      </c>
      <c r="U461" s="1" t="str">
        <f t="shared" si="135"/>
        <v/>
      </c>
      <c r="V461" s="1" t="str">
        <f t="shared" si="126"/>
        <v/>
      </c>
      <c r="W461" s="1" t="str">
        <f t="shared" si="127"/>
        <v/>
      </c>
    </row>
    <row r="462" spans="1:23" x14ac:dyDescent="0.2">
      <c r="A462" s="141">
        <f>[4]挂饰3!$A463</f>
        <v>20461</v>
      </c>
      <c r="B462" s="141" t="str">
        <f>[4]挂饰3!$D463</f>
        <v>精致的精灵项链</v>
      </c>
      <c r="C462" s="141">
        <f>[4]挂饰3!$E463</f>
        <v>11</v>
      </c>
      <c r="D462" s="141" t="str">
        <f>[4]挂饰3!$F463</f>
        <v>a</v>
      </c>
      <c r="E462" s="141">
        <f t="shared" si="128"/>
        <v>3</v>
      </c>
      <c r="F462" s="141">
        <f t="shared" si="129"/>
        <v>3</v>
      </c>
      <c r="G462" s="141" t="str">
        <f>[4]挂饰3!$M463</f>
        <v>黑暗</v>
      </c>
      <c r="H462" s="141">
        <f>([4]挂饰3!$AO463*((E462)^2))/10</f>
        <v>99.243783783783783</v>
      </c>
      <c r="I462" s="1" t="str">
        <f t="shared" si="130"/>
        <v>,暗系魔物骨头,蓝缌片,腐败的毛皮,黑铜矿</v>
      </c>
      <c r="J462" s="1">
        <f t="shared" si="131"/>
        <v>992</v>
      </c>
      <c r="K462" s="1">
        <f t="shared" si="119"/>
        <v>1125</v>
      </c>
      <c r="L462" s="1" t="str">
        <f t="shared" si="132"/>
        <v>暗系魔物骨头</v>
      </c>
      <c r="M462" s="1">
        <f t="shared" si="120"/>
        <v>1</v>
      </c>
      <c r="N462" s="1">
        <f t="shared" si="121"/>
        <v>50085</v>
      </c>
      <c r="O462" s="1" t="str">
        <f t="shared" si="133"/>
        <v>蓝缌片</v>
      </c>
      <c r="P462" s="1">
        <f t="shared" si="122"/>
        <v>3</v>
      </c>
      <c r="Q462" s="1">
        <f t="shared" si="123"/>
        <v>50173</v>
      </c>
      <c r="R462" s="1" t="str">
        <f t="shared" si="134"/>
        <v>腐败的毛皮</v>
      </c>
      <c r="S462" s="1">
        <f t="shared" si="124"/>
        <v>23</v>
      </c>
      <c r="T462" s="1">
        <f t="shared" si="125"/>
        <v>50119</v>
      </c>
      <c r="U462" s="1" t="str">
        <f t="shared" si="135"/>
        <v/>
      </c>
      <c r="V462" s="1" t="str">
        <f t="shared" si="126"/>
        <v/>
      </c>
      <c r="W462" s="1" t="str">
        <f t="shared" si="127"/>
        <v/>
      </c>
    </row>
    <row r="463" spans="1:23" x14ac:dyDescent="0.2">
      <c r="A463" s="141">
        <f>[4]挂饰3!$A464</f>
        <v>20462</v>
      </c>
      <c r="B463" s="141" t="str">
        <f>[4]挂饰3!$D464</f>
        <v>犀利的精灵项链</v>
      </c>
      <c r="C463" s="141">
        <f>[4]挂饰3!$E464</f>
        <v>13</v>
      </c>
      <c r="D463" s="141" t="str">
        <f>[4]挂饰3!$F464</f>
        <v>a</v>
      </c>
      <c r="E463" s="141">
        <f t="shared" si="128"/>
        <v>3</v>
      </c>
      <c r="F463" s="141">
        <f t="shared" si="129"/>
        <v>3</v>
      </c>
      <c r="G463" s="141" t="str">
        <f>[4]挂饰3!$M464</f>
        <v>黑暗</v>
      </c>
      <c r="H463" s="141">
        <f>([4]挂饰3!$AO464*((E463)^2))/10</f>
        <v>118.41792563600784</v>
      </c>
      <c r="I463" s="1" t="str">
        <f t="shared" si="130"/>
        <v>,暗系魔物骨头,火兽牙,树枝,黑铜矿</v>
      </c>
      <c r="J463" s="1">
        <f t="shared" si="131"/>
        <v>1184</v>
      </c>
      <c r="K463" s="1">
        <f t="shared" si="119"/>
        <v>2250</v>
      </c>
      <c r="L463" s="1" t="str">
        <f t="shared" si="132"/>
        <v>暗系魔物骨头</v>
      </c>
      <c r="M463" s="1">
        <f t="shared" si="120"/>
        <v>2</v>
      </c>
      <c r="N463" s="1">
        <f t="shared" si="121"/>
        <v>50085</v>
      </c>
      <c r="O463" s="1" t="str">
        <f t="shared" si="133"/>
        <v>火兽牙</v>
      </c>
      <c r="P463" s="1">
        <f t="shared" si="122"/>
        <v>7</v>
      </c>
      <c r="Q463" s="1">
        <f t="shared" si="123"/>
        <v>50148</v>
      </c>
      <c r="R463" s="1" t="str">
        <f t="shared" si="134"/>
        <v>树枝</v>
      </c>
      <c r="S463" s="1">
        <f t="shared" si="124"/>
        <v>27</v>
      </c>
      <c r="T463" s="1">
        <f t="shared" si="125"/>
        <v>50045</v>
      </c>
      <c r="U463" s="1" t="str">
        <f t="shared" si="135"/>
        <v/>
      </c>
      <c r="V463" s="1" t="str">
        <f t="shared" si="126"/>
        <v/>
      </c>
      <c r="W463" s="1" t="str">
        <f t="shared" si="127"/>
        <v/>
      </c>
    </row>
    <row r="464" spans="1:23" x14ac:dyDescent="0.2">
      <c r="A464" s="141">
        <f>[4]挂饰3!$A465</f>
        <v>20463</v>
      </c>
      <c r="B464" s="141" t="str">
        <f>[4]挂饰3!$D465</f>
        <v>精致的精钢护腕</v>
      </c>
      <c r="C464" s="141">
        <f>[4]挂饰3!$E465</f>
        <v>15</v>
      </c>
      <c r="D464" s="141" t="str">
        <f>[4]挂饰3!$F465</f>
        <v>a</v>
      </c>
      <c r="E464" s="141">
        <f t="shared" si="128"/>
        <v>3</v>
      </c>
      <c r="F464" s="141">
        <f t="shared" si="129"/>
        <v>3</v>
      </c>
      <c r="G464" s="141" t="str">
        <f>[4]挂饰3!$M465</f>
        <v>黑暗</v>
      </c>
      <c r="H464" s="141">
        <f>([4]挂饰3!$AO465*((E464)^2))/10</f>
        <v>346.81652209095324</v>
      </c>
      <c r="I464" s="1" t="str">
        <f t="shared" si="130"/>
        <v>,暗系魔物骨头,珍珠石,树枝,矿石</v>
      </c>
      <c r="J464" s="1">
        <f t="shared" si="131"/>
        <v>3468</v>
      </c>
      <c r="K464" s="1">
        <f t="shared" si="119"/>
        <v>4500</v>
      </c>
      <c r="L464" s="1" t="str">
        <f t="shared" si="132"/>
        <v>暗系魔物骨头</v>
      </c>
      <c r="M464" s="1">
        <f t="shared" si="120"/>
        <v>4</v>
      </c>
      <c r="N464" s="1">
        <f t="shared" si="121"/>
        <v>50085</v>
      </c>
      <c r="O464" s="1" t="str">
        <f t="shared" si="133"/>
        <v>珍珠石</v>
      </c>
      <c r="P464" s="1">
        <f t="shared" si="122"/>
        <v>9</v>
      </c>
      <c r="Q464" s="1">
        <f t="shared" si="123"/>
        <v>50026</v>
      </c>
      <c r="R464" s="1" t="str">
        <f t="shared" si="134"/>
        <v>树枝</v>
      </c>
      <c r="S464" s="1">
        <f t="shared" si="124"/>
        <v>78</v>
      </c>
      <c r="T464" s="1">
        <f t="shared" si="125"/>
        <v>50045</v>
      </c>
      <c r="U464" s="1" t="str">
        <f t="shared" si="135"/>
        <v/>
      </c>
      <c r="V464" s="1" t="str">
        <f t="shared" si="126"/>
        <v/>
      </c>
      <c r="W464" s="1" t="str">
        <f t="shared" si="127"/>
        <v/>
      </c>
    </row>
    <row r="465" spans="1:23" x14ac:dyDescent="0.2">
      <c r="A465" s="141">
        <f>[4]挂饰3!$A466</f>
        <v>20464</v>
      </c>
      <c r="B465" s="141" t="str">
        <f>[4]挂饰3!$D466</f>
        <v>精致的晨曦戒指</v>
      </c>
      <c r="C465" s="141">
        <f>[4]挂饰3!$E466</f>
        <v>17</v>
      </c>
      <c r="D465" s="141" t="str">
        <f>[4]挂饰3!$F466</f>
        <v>a</v>
      </c>
      <c r="E465" s="141">
        <f t="shared" si="128"/>
        <v>3</v>
      </c>
      <c r="F465" s="141">
        <f t="shared" si="129"/>
        <v>3</v>
      </c>
      <c r="G465" s="141" t="str">
        <f>[4]挂饰3!$M466</f>
        <v>黑暗</v>
      </c>
      <c r="H465" s="141">
        <f>([4]挂饰3!$AO466*((E465)^2))/10</f>
        <v>396.43169491525424</v>
      </c>
      <c r="I465" s="1" t="str">
        <f t="shared" si="130"/>
        <v>,暗系魔物骨头,狐炎兽爪,黑铜矿,新鲜的泥巴</v>
      </c>
      <c r="J465" s="1">
        <f t="shared" si="131"/>
        <v>3964</v>
      </c>
      <c r="K465" s="1">
        <f t="shared" si="119"/>
        <v>4500</v>
      </c>
      <c r="L465" s="1" t="str">
        <f t="shared" si="132"/>
        <v>暗系魔物骨头</v>
      </c>
      <c r="M465" s="1">
        <f t="shared" si="120"/>
        <v>4</v>
      </c>
      <c r="N465" s="1">
        <f t="shared" si="121"/>
        <v>50085</v>
      </c>
      <c r="O465" s="1" t="str">
        <f t="shared" si="133"/>
        <v>狐炎兽爪</v>
      </c>
      <c r="P465" s="1">
        <f t="shared" si="122"/>
        <v>10</v>
      </c>
      <c r="Q465" s="1">
        <f t="shared" si="123"/>
        <v>50142</v>
      </c>
      <c r="R465" s="1" t="str">
        <f t="shared" si="134"/>
        <v>黑铜矿</v>
      </c>
      <c r="S465" s="1">
        <f t="shared" si="124"/>
        <v>89</v>
      </c>
      <c r="T465" s="1">
        <f t="shared" si="125"/>
        <v>50031</v>
      </c>
      <c r="U465" s="1" t="str">
        <f t="shared" si="135"/>
        <v/>
      </c>
      <c r="V465" s="1" t="str">
        <f t="shared" si="126"/>
        <v/>
      </c>
      <c r="W465" s="1" t="str">
        <f t="shared" si="127"/>
        <v/>
      </c>
    </row>
    <row r="466" spans="1:23" x14ac:dyDescent="0.2">
      <c r="A466" s="141">
        <f>[4]挂饰3!$A467</f>
        <v>20465</v>
      </c>
      <c r="B466" s="141" t="str">
        <f>[4]挂饰3!$D467</f>
        <v>凌厉的混乱戒指</v>
      </c>
      <c r="C466" s="141">
        <f>[4]挂饰3!$E467</f>
        <v>2</v>
      </c>
      <c r="D466" s="141" t="str">
        <f>[4]挂饰3!$F467</f>
        <v>b</v>
      </c>
      <c r="E466" s="141">
        <f t="shared" si="128"/>
        <v>2</v>
      </c>
      <c r="F466" s="141">
        <f t="shared" si="129"/>
        <v>2</v>
      </c>
      <c r="G466" s="141" t="str">
        <f>[4]挂饰3!$M467</f>
        <v>黑暗</v>
      </c>
      <c r="H466" s="141">
        <f>([4]挂饰3!$AO467*((E466)^2))/10</f>
        <v>21.6</v>
      </c>
      <c r="I466" s="1" t="str">
        <f t="shared" si="130"/>
        <v>,黑魔法石,女战士的秘药</v>
      </c>
      <c r="J466" s="1">
        <f t="shared" si="131"/>
        <v>216</v>
      </c>
      <c r="K466" s="1">
        <f t="shared" si="119"/>
        <v>270</v>
      </c>
      <c r="L466" s="1" t="str">
        <f t="shared" si="132"/>
        <v>黑魔法石</v>
      </c>
      <c r="M466" s="1">
        <f t="shared" si="120"/>
        <v>1</v>
      </c>
      <c r="N466" s="1">
        <f t="shared" si="121"/>
        <v>50024</v>
      </c>
      <c r="O466" s="1" t="str">
        <f t="shared" si="133"/>
        <v>女战士的秘药</v>
      </c>
      <c r="P466" s="1">
        <f t="shared" si="122"/>
        <v>8</v>
      </c>
      <c r="Q466" s="1">
        <f t="shared" si="123"/>
        <v>50168</v>
      </c>
      <c r="R466" s="1" t="str">
        <f t="shared" si="134"/>
        <v/>
      </c>
      <c r="S466" s="1" t="str">
        <f t="shared" si="124"/>
        <v/>
      </c>
      <c r="T466" s="1" t="str">
        <f t="shared" si="125"/>
        <v/>
      </c>
      <c r="U466" s="1" t="str">
        <f t="shared" si="135"/>
        <v/>
      </c>
      <c r="V466" s="1" t="str">
        <f t="shared" si="126"/>
        <v/>
      </c>
      <c r="W466" s="1" t="str">
        <f t="shared" si="127"/>
        <v/>
      </c>
    </row>
    <row r="467" spans="1:23" x14ac:dyDescent="0.2">
      <c r="A467" s="141">
        <f>[4]挂饰3!$A468</f>
        <v>20466</v>
      </c>
      <c r="B467" s="141" t="str">
        <f>[4]挂饰3!$D468</f>
        <v>优质的塞尔塔护腕</v>
      </c>
      <c r="C467" s="141">
        <f>[4]挂饰3!$E468</f>
        <v>4</v>
      </c>
      <c r="D467" s="141" t="str">
        <f>[4]挂饰3!$F468</f>
        <v>b</v>
      </c>
      <c r="E467" s="141">
        <f t="shared" si="128"/>
        <v>2</v>
      </c>
      <c r="F467" s="141">
        <f t="shared" si="129"/>
        <v>2</v>
      </c>
      <c r="G467" s="141" t="str">
        <f>[4]挂饰3!$M468</f>
        <v>黑暗</v>
      </c>
      <c r="H467" s="141">
        <f>([4]挂饰3!$AO468*((E467)^2))/10</f>
        <v>19.908571428571427</v>
      </c>
      <c r="I467" s="1" t="str">
        <f t="shared" si="130"/>
        <v>,暗系魔物血液,腐败牙</v>
      </c>
      <c r="J467" s="1">
        <f t="shared" si="131"/>
        <v>199</v>
      </c>
      <c r="K467" s="1">
        <f t="shared" si="119"/>
        <v>270</v>
      </c>
      <c r="L467" s="1" t="str">
        <f t="shared" si="132"/>
        <v>暗系魔物血液</v>
      </c>
      <c r="M467" s="1">
        <f t="shared" si="120"/>
        <v>1</v>
      </c>
      <c r="N467" s="1">
        <f t="shared" si="121"/>
        <v>50102</v>
      </c>
      <c r="O467" s="1" t="str">
        <f t="shared" si="133"/>
        <v>腐败牙</v>
      </c>
      <c r="P467" s="1">
        <f t="shared" si="122"/>
        <v>7</v>
      </c>
      <c r="Q467" s="1">
        <f t="shared" si="123"/>
        <v>50157</v>
      </c>
      <c r="R467" s="1" t="str">
        <f t="shared" si="134"/>
        <v/>
      </c>
      <c r="S467" s="1" t="str">
        <f t="shared" si="124"/>
        <v/>
      </c>
      <c r="T467" s="1" t="str">
        <f t="shared" si="125"/>
        <v/>
      </c>
      <c r="U467" s="1" t="str">
        <f t="shared" si="135"/>
        <v/>
      </c>
      <c r="V467" s="1" t="str">
        <f t="shared" si="126"/>
        <v/>
      </c>
      <c r="W467" s="1" t="str">
        <f t="shared" si="127"/>
        <v/>
      </c>
    </row>
    <row r="468" spans="1:23" x14ac:dyDescent="0.2">
      <c r="A468" s="141">
        <f>[4]挂饰3!$A469</f>
        <v>20467</v>
      </c>
      <c r="B468" s="141" t="str">
        <f>[4]挂饰3!$D469</f>
        <v>优质的斯塞提戒指</v>
      </c>
      <c r="C468" s="141">
        <f>[4]挂饰3!$E469</f>
        <v>6</v>
      </c>
      <c r="D468" s="141" t="str">
        <f>[4]挂饰3!$F469</f>
        <v>b</v>
      </c>
      <c r="E468" s="141">
        <f t="shared" si="128"/>
        <v>2</v>
      </c>
      <c r="F468" s="141">
        <f t="shared" si="129"/>
        <v>2</v>
      </c>
      <c r="G468" s="141" t="str">
        <f>[4]挂饰3!$M469</f>
        <v>黑暗</v>
      </c>
      <c r="H468" s="141">
        <f>([4]挂饰3!$AO469*((E468)^2))/10</f>
        <v>30.149158878504672</v>
      </c>
      <c r="I468" s="1" t="str">
        <f t="shared" si="130"/>
        <v>,暗系魔物血液,腐败爪</v>
      </c>
      <c r="J468" s="1">
        <f t="shared" si="131"/>
        <v>301</v>
      </c>
      <c r="K468" s="1">
        <f t="shared" si="119"/>
        <v>540</v>
      </c>
      <c r="L468" s="1" t="str">
        <f t="shared" si="132"/>
        <v>暗系魔物血液</v>
      </c>
      <c r="M468" s="1">
        <f t="shared" si="120"/>
        <v>2</v>
      </c>
      <c r="N468" s="1">
        <f t="shared" si="121"/>
        <v>50102</v>
      </c>
      <c r="O468" s="1" t="str">
        <f t="shared" si="133"/>
        <v>腐败爪</v>
      </c>
      <c r="P468" s="1">
        <f t="shared" si="122"/>
        <v>11</v>
      </c>
      <c r="Q468" s="1">
        <f t="shared" si="123"/>
        <v>50145</v>
      </c>
      <c r="R468" s="1" t="str">
        <f t="shared" si="134"/>
        <v/>
      </c>
      <c r="S468" s="1" t="str">
        <f t="shared" si="124"/>
        <v/>
      </c>
      <c r="T468" s="1" t="str">
        <f t="shared" si="125"/>
        <v/>
      </c>
      <c r="U468" s="1" t="str">
        <f t="shared" si="135"/>
        <v/>
      </c>
      <c r="V468" s="1" t="str">
        <f t="shared" si="126"/>
        <v/>
      </c>
      <c r="W468" s="1" t="str">
        <f t="shared" si="127"/>
        <v/>
      </c>
    </row>
    <row r="469" spans="1:23" x14ac:dyDescent="0.2">
      <c r="A469" s="141">
        <f>[4]挂饰3!$A470</f>
        <v>20468</v>
      </c>
      <c r="B469" s="141" t="str">
        <f>[4]挂饰3!$D470</f>
        <v>凌厉的女神项链</v>
      </c>
      <c r="C469" s="141">
        <f>[4]挂饰3!$E470</f>
        <v>8</v>
      </c>
      <c r="D469" s="141" t="str">
        <f>[4]挂饰3!$F470</f>
        <v>b</v>
      </c>
      <c r="E469" s="141">
        <f t="shared" si="128"/>
        <v>2</v>
      </c>
      <c r="F469" s="141">
        <f t="shared" si="129"/>
        <v>2</v>
      </c>
      <c r="G469" s="141" t="str">
        <f>[4]挂饰3!$M470</f>
        <v>黑暗</v>
      </c>
      <c r="H469" s="141">
        <f>([4]挂饰3!$AO470*((E469)^2))/10</f>
        <v>41.032380952380954</v>
      </c>
      <c r="I469" s="1" t="str">
        <f t="shared" si="130"/>
        <v>,暗系魔物血液,腐败牙</v>
      </c>
      <c r="J469" s="1">
        <f t="shared" si="131"/>
        <v>410</v>
      </c>
      <c r="K469" s="1">
        <f t="shared" si="119"/>
        <v>540</v>
      </c>
      <c r="L469" s="1" t="str">
        <f t="shared" si="132"/>
        <v>暗系魔物血液</v>
      </c>
      <c r="M469" s="1">
        <f t="shared" si="120"/>
        <v>2</v>
      </c>
      <c r="N469" s="1">
        <f t="shared" si="121"/>
        <v>50102</v>
      </c>
      <c r="O469" s="1" t="str">
        <f t="shared" si="133"/>
        <v>腐败牙</v>
      </c>
      <c r="P469" s="1">
        <f t="shared" si="122"/>
        <v>14</v>
      </c>
      <c r="Q469" s="1">
        <f t="shared" si="123"/>
        <v>50157</v>
      </c>
      <c r="R469" s="1" t="str">
        <f t="shared" si="134"/>
        <v/>
      </c>
      <c r="S469" s="1" t="str">
        <f t="shared" si="124"/>
        <v/>
      </c>
      <c r="T469" s="1" t="str">
        <f t="shared" si="125"/>
        <v/>
      </c>
      <c r="U469" s="1" t="str">
        <f t="shared" si="135"/>
        <v/>
      </c>
      <c r="V469" s="1" t="str">
        <f t="shared" si="126"/>
        <v/>
      </c>
      <c r="W469" s="1" t="str">
        <f t="shared" si="127"/>
        <v/>
      </c>
    </row>
    <row r="470" spans="1:23" x14ac:dyDescent="0.2">
      <c r="A470" s="141">
        <f>[4]挂饰3!$A471</f>
        <v>20469</v>
      </c>
      <c r="B470" s="141" t="str">
        <f>[4]挂饰3!$D471</f>
        <v>优质的卡尼亚项链</v>
      </c>
      <c r="C470" s="141">
        <f>[4]挂饰3!$E471</f>
        <v>10</v>
      </c>
      <c r="D470" s="141" t="str">
        <f>[4]挂饰3!$F471</f>
        <v>b</v>
      </c>
      <c r="E470" s="141">
        <f t="shared" si="128"/>
        <v>2</v>
      </c>
      <c r="F470" s="141">
        <f t="shared" si="129"/>
        <v>2</v>
      </c>
      <c r="G470" s="141" t="str">
        <f>[4]挂饰3!$M471</f>
        <v>黑暗</v>
      </c>
      <c r="H470" s="141">
        <f>([4]挂饰3!$AO471*((E470)^2))/10</f>
        <v>50.644285714285715</v>
      </c>
      <c r="I470" s="1" t="str">
        <f t="shared" si="130"/>
        <v>,黑魔法石,矿石</v>
      </c>
      <c r="J470" s="1">
        <f t="shared" si="131"/>
        <v>506</v>
      </c>
      <c r="K470" s="1">
        <f t="shared" si="119"/>
        <v>540</v>
      </c>
      <c r="L470" s="1" t="str">
        <f t="shared" si="132"/>
        <v>黑魔法石</v>
      </c>
      <c r="M470" s="1">
        <f t="shared" si="120"/>
        <v>2</v>
      </c>
      <c r="N470" s="1">
        <f t="shared" si="121"/>
        <v>50024</v>
      </c>
      <c r="O470" s="1" t="str">
        <f t="shared" si="133"/>
        <v>矿石</v>
      </c>
      <c r="P470" s="1">
        <f t="shared" si="122"/>
        <v>17</v>
      </c>
      <c r="Q470" s="1">
        <f t="shared" si="123"/>
        <v>50015</v>
      </c>
      <c r="R470" s="1" t="str">
        <f t="shared" si="134"/>
        <v/>
      </c>
      <c r="S470" s="1" t="str">
        <f t="shared" si="124"/>
        <v/>
      </c>
      <c r="T470" s="1" t="str">
        <f t="shared" si="125"/>
        <v/>
      </c>
      <c r="U470" s="1" t="str">
        <f t="shared" si="135"/>
        <v/>
      </c>
      <c r="V470" s="1" t="str">
        <f t="shared" si="126"/>
        <v/>
      </c>
      <c r="W470" s="1" t="str">
        <f t="shared" si="127"/>
        <v/>
      </c>
    </row>
    <row r="471" spans="1:23" x14ac:dyDescent="0.2">
      <c r="A471" s="141">
        <f>[4]挂饰3!$A472</f>
        <v>20470</v>
      </c>
      <c r="B471" s="141" t="str">
        <f>[4]挂饰3!$D472</f>
        <v>发亮的遗迹戒指</v>
      </c>
      <c r="C471" s="141">
        <f>[4]挂饰3!$E472</f>
        <v>12</v>
      </c>
      <c r="D471" s="141" t="str">
        <f>[4]挂饰3!$F472</f>
        <v>b</v>
      </c>
      <c r="E471" s="141">
        <f t="shared" si="128"/>
        <v>2</v>
      </c>
      <c r="F471" s="141">
        <f t="shared" si="129"/>
        <v>2</v>
      </c>
      <c r="G471" s="141" t="str">
        <f>[4]挂饰3!$M472</f>
        <v>黑暗</v>
      </c>
      <c r="H471" s="141">
        <f>([4]挂饰3!$AO472*((E471)^2))/10</f>
        <v>61.0574798927614</v>
      </c>
      <c r="I471" s="1" t="str">
        <f t="shared" si="130"/>
        <v>,暗系魔物血液,新鲜的泥巴</v>
      </c>
      <c r="J471" s="1">
        <f t="shared" si="131"/>
        <v>611</v>
      </c>
      <c r="K471" s="1">
        <f t="shared" si="119"/>
        <v>810</v>
      </c>
      <c r="L471" s="1" t="str">
        <f t="shared" si="132"/>
        <v>暗系魔物血液</v>
      </c>
      <c r="M471" s="1">
        <f t="shared" si="120"/>
        <v>3</v>
      </c>
      <c r="N471" s="1">
        <f t="shared" si="121"/>
        <v>50102</v>
      </c>
      <c r="O471" s="1" t="str">
        <f t="shared" si="133"/>
        <v>新鲜的泥巴</v>
      </c>
      <c r="P471" s="1">
        <f t="shared" si="122"/>
        <v>21</v>
      </c>
      <c r="Q471" s="1">
        <f t="shared" si="123"/>
        <v>50013</v>
      </c>
      <c r="R471" s="1" t="str">
        <f t="shared" si="134"/>
        <v/>
      </c>
      <c r="S471" s="1" t="str">
        <f t="shared" si="124"/>
        <v/>
      </c>
      <c r="T471" s="1" t="str">
        <f t="shared" si="125"/>
        <v/>
      </c>
      <c r="U471" s="1" t="str">
        <f t="shared" si="135"/>
        <v/>
      </c>
      <c r="V471" s="1" t="str">
        <f t="shared" si="126"/>
        <v/>
      </c>
      <c r="W471" s="1" t="str">
        <f t="shared" si="127"/>
        <v/>
      </c>
    </row>
    <row r="472" spans="1:23" x14ac:dyDescent="0.2">
      <c r="A472" s="141">
        <f>[4]挂饰3!$A473</f>
        <v>20471</v>
      </c>
      <c r="B472" s="141" t="str">
        <f>[4]挂饰3!$D473</f>
        <v>优质的精灵项链</v>
      </c>
      <c r="C472" s="141">
        <f>[4]挂饰3!$E473</f>
        <v>14</v>
      </c>
      <c r="D472" s="141" t="str">
        <f>[4]挂饰3!$F473</f>
        <v>b</v>
      </c>
      <c r="E472" s="141">
        <f t="shared" si="128"/>
        <v>2</v>
      </c>
      <c r="F472" s="141">
        <f t="shared" si="129"/>
        <v>2</v>
      </c>
      <c r="G472" s="141" t="str">
        <f>[4]挂饰3!$M473</f>
        <v>黑暗</v>
      </c>
      <c r="H472" s="141">
        <f>([4]挂饰3!$AO473*((E472)^2))/10</f>
        <v>71.345671641791043</v>
      </c>
      <c r="I472" s="1" t="str">
        <f t="shared" si="130"/>
        <v>,黑魔法石,粉铜矿</v>
      </c>
      <c r="J472" s="1">
        <f t="shared" si="131"/>
        <v>713</v>
      </c>
      <c r="K472" s="1">
        <f t="shared" si="119"/>
        <v>810</v>
      </c>
      <c r="L472" s="1" t="str">
        <f t="shared" si="132"/>
        <v>黑魔法石</v>
      </c>
      <c r="M472" s="1">
        <f t="shared" si="120"/>
        <v>3</v>
      </c>
      <c r="N472" s="1">
        <f t="shared" si="121"/>
        <v>50024</v>
      </c>
      <c r="O472" s="1" t="str">
        <f t="shared" si="133"/>
        <v>粉铜矿</v>
      </c>
      <c r="P472" s="1">
        <f t="shared" si="122"/>
        <v>24</v>
      </c>
      <c r="Q472" s="1">
        <f t="shared" si="123"/>
        <v>50035</v>
      </c>
      <c r="R472" s="1" t="str">
        <f t="shared" si="134"/>
        <v/>
      </c>
      <c r="S472" s="1" t="str">
        <f t="shared" si="124"/>
        <v/>
      </c>
      <c r="T472" s="1" t="str">
        <f t="shared" si="125"/>
        <v/>
      </c>
      <c r="U472" s="1" t="str">
        <f t="shared" si="135"/>
        <v/>
      </c>
      <c r="V472" s="1" t="str">
        <f t="shared" si="126"/>
        <v/>
      </c>
      <c r="W472" s="1" t="str">
        <f t="shared" si="127"/>
        <v/>
      </c>
    </row>
    <row r="473" spans="1:23" x14ac:dyDescent="0.2">
      <c r="A473" s="141">
        <f>[4]挂饰3!$A474</f>
        <v>20472</v>
      </c>
      <c r="B473" s="141" t="str">
        <f>[4]挂饰3!$D474</f>
        <v>凌厉的斯塞提项链</v>
      </c>
      <c r="C473" s="141">
        <f>[4]挂饰3!$E474</f>
        <v>16</v>
      </c>
      <c r="D473" s="141" t="str">
        <f>[4]挂饰3!$F474</f>
        <v>b</v>
      </c>
      <c r="E473" s="141">
        <f t="shared" si="128"/>
        <v>2</v>
      </c>
      <c r="F473" s="141">
        <f t="shared" si="129"/>
        <v>2</v>
      </c>
      <c r="G473" s="141" t="str">
        <f>[4]挂饰3!$M474</f>
        <v>黑暗</v>
      </c>
      <c r="H473" s="141">
        <f>([4]挂饰3!$AO474*((E473)^2))/10</f>
        <v>80.764033613445378</v>
      </c>
      <c r="I473" s="1" t="str">
        <f t="shared" si="130"/>
        <v>,黑魔法石,树枝</v>
      </c>
      <c r="J473" s="1">
        <f t="shared" si="131"/>
        <v>808</v>
      </c>
      <c r="K473" s="1">
        <f t="shared" si="119"/>
        <v>810</v>
      </c>
      <c r="L473" s="1" t="str">
        <f t="shared" si="132"/>
        <v>黑魔法石</v>
      </c>
      <c r="M473" s="1">
        <f t="shared" si="120"/>
        <v>3</v>
      </c>
      <c r="N473" s="1">
        <f t="shared" si="121"/>
        <v>50024</v>
      </c>
      <c r="O473" s="1" t="str">
        <f t="shared" si="133"/>
        <v>树枝</v>
      </c>
      <c r="P473" s="1">
        <f t="shared" si="122"/>
        <v>27</v>
      </c>
      <c r="Q473" s="1">
        <f t="shared" si="123"/>
        <v>50045</v>
      </c>
      <c r="R473" s="1" t="str">
        <f t="shared" si="134"/>
        <v/>
      </c>
      <c r="S473" s="1" t="str">
        <f t="shared" si="124"/>
        <v/>
      </c>
      <c r="T473" s="1" t="str">
        <f t="shared" si="125"/>
        <v/>
      </c>
      <c r="U473" s="1" t="str">
        <f t="shared" si="135"/>
        <v/>
      </c>
      <c r="V473" s="1" t="str">
        <f t="shared" si="126"/>
        <v/>
      </c>
      <c r="W473" s="1" t="str">
        <f t="shared" si="127"/>
        <v/>
      </c>
    </row>
    <row r="474" spans="1:23" x14ac:dyDescent="0.2">
      <c r="A474" s="141">
        <f>[4]挂饰3!$A475</f>
        <v>20473</v>
      </c>
      <c r="B474" s="141" t="str">
        <f>[4]挂饰3!$D475</f>
        <v>普通的虚幻戒指</v>
      </c>
      <c r="C474" s="141">
        <f>[4]挂饰3!$E475</f>
        <v>2</v>
      </c>
      <c r="D474" s="141" t="str">
        <f>[4]挂饰3!$F475</f>
        <v>c</v>
      </c>
      <c r="E474" s="141">
        <f t="shared" si="128"/>
        <v>1</v>
      </c>
      <c r="F474" s="141">
        <f t="shared" si="129"/>
        <v>1</v>
      </c>
      <c r="G474" s="141" t="str">
        <f>[4]挂饰3!$M475</f>
        <v/>
      </c>
      <c r="H474" s="141">
        <f>([4]挂饰3!$AO475*((E474)^2))/10</f>
        <v>3.3</v>
      </c>
      <c r="I474" s="1" t="str">
        <f t="shared" si="130"/>
        <v>,树枝</v>
      </c>
      <c r="J474" s="1">
        <f t="shared" si="131"/>
        <v>33</v>
      </c>
      <c r="K474" s="1">
        <f t="shared" si="119"/>
        <v>45</v>
      </c>
      <c r="L474" s="1" t="str">
        <f t="shared" si="132"/>
        <v>树枝</v>
      </c>
      <c r="M474" s="1">
        <f t="shared" si="120"/>
        <v>3</v>
      </c>
      <c r="N474" s="1">
        <f t="shared" si="121"/>
        <v>50045</v>
      </c>
      <c r="O474" s="1" t="str">
        <f t="shared" si="133"/>
        <v/>
      </c>
      <c r="P474" s="1" t="str">
        <f t="shared" si="122"/>
        <v/>
      </c>
      <c r="Q474" s="1" t="str">
        <f t="shared" si="123"/>
        <v/>
      </c>
      <c r="R474" s="1" t="str">
        <f t="shared" si="134"/>
        <v/>
      </c>
      <c r="S474" s="1" t="str">
        <f t="shared" si="124"/>
        <v/>
      </c>
      <c r="T474" s="1" t="str">
        <f t="shared" si="125"/>
        <v/>
      </c>
      <c r="U474" s="1" t="str">
        <f t="shared" si="135"/>
        <v/>
      </c>
      <c r="V474" s="1" t="str">
        <f t="shared" si="126"/>
        <v/>
      </c>
      <c r="W474" s="1" t="str">
        <f t="shared" si="127"/>
        <v/>
      </c>
    </row>
    <row r="475" spans="1:23" x14ac:dyDescent="0.2">
      <c r="A475" s="141">
        <f>[4]挂饰3!$A476</f>
        <v>20474</v>
      </c>
      <c r="B475" s="141" t="str">
        <f>[4]挂饰3!$D476</f>
        <v>初级的虚幻戒指</v>
      </c>
      <c r="C475" s="141">
        <f>[4]挂饰3!$E476</f>
        <v>4</v>
      </c>
      <c r="D475" s="141" t="str">
        <f>[4]挂饰3!$F476</f>
        <v>c</v>
      </c>
      <c r="E475" s="141">
        <f t="shared" si="128"/>
        <v>1</v>
      </c>
      <c r="F475" s="141">
        <f t="shared" si="129"/>
        <v>1</v>
      </c>
      <c r="G475" s="141" t="str">
        <f>[4]挂饰3!$M476</f>
        <v/>
      </c>
      <c r="H475" s="141">
        <f>([4]挂饰3!$AO476*((E475)^2))/10</f>
        <v>10.35</v>
      </c>
      <c r="I475" s="1" t="str">
        <f t="shared" si="130"/>
        <v>,新鲜的泥巴</v>
      </c>
      <c r="J475" s="1">
        <f t="shared" si="131"/>
        <v>104</v>
      </c>
      <c r="K475" s="1">
        <f t="shared" si="119"/>
        <v>105</v>
      </c>
      <c r="L475" s="1" t="str">
        <f t="shared" si="132"/>
        <v>新鲜的泥巴</v>
      </c>
      <c r="M475" s="1">
        <f t="shared" si="120"/>
        <v>7</v>
      </c>
      <c r="N475" s="1">
        <f t="shared" si="121"/>
        <v>50013</v>
      </c>
      <c r="O475" s="1" t="str">
        <f t="shared" si="133"/>
        <v/>
      </c>
      <c r="P475" s="1" t="str">
        <f t="shared" si="122"/>
        <v/>
      </c>
      <c r="Q475" s="1" t="str">
        <f t="shared" si="123"/>
        <v/>
      </c>
      <c r="R475" s="1" t="str">
        <f t="shared" si="134"/>
        <v/>
      </c>
      <c r="S475" s="1" t="str">
        <f t="shared" si="124"/>
        <v/>
      </c>
      <c r="T475" s="1" t="str">
        <f t="shared" si="125"/>
        <v/>
      </c>
      <c r="U475" s="1" t="str">
        <f t="shared" si="135"/>
        <v/>
      </c>
      <c r="V475" s="1" t="str">
        <f t="shared" si="126"/>
        <v/>
      </c>
      <c r="W475" s="1" t="str">
        <f t="shared" si="127"/>
        <v/>
      </c>
    </row>
    <row r="476" spans="1:23" x14ac:dyDescent="0.2">
      <c r="A476" s="141">
        <f>[4]挂饰3!$A477</f>
        <v>20475</v>
      </c>
      <c r="B476" s="141" t="str">
        <f>[4]挂饰3!$D477</f>
        <v>破旧的卡尼亚戒指</v>
      </c>
      <c r="C476" s="141">
        <f>[4]挂饰3!$E477</f>
        <v>6</v>
      </c>
      <c r="D476" s="141" t="str">
        <f>[4]挂饰3!$F477</f>
        <v>c</v>
      </c>
      <c r="E476" s="141">
        <f t="shared" si="128"/>
        <v>1</v>
      </c>
      <c r="F476" s="141">
        <f t="shared" si="129"/>
        <v>1</v>
      </c>
      <c r="G476" s="141" t="str">
        <f>[4]挂饰3!$M477</f>
        <v/>
      </c>
      <c r="H476" s="141">
        <f>([4]挂饰3!$AO477*((E476)^2))/10</f>
        <v>10.050000000000001</v>
      </c>
      <c r="I476" s="1" t="str">
        <f t="shared" si="130"/>
        <v>,干燥的草药</v>
      </c>
      <c r="J476" s="1">
        <f t="shared" si="131"/>
        <v>101</v>
      </c>
      <c r="K476" s="1">
        <f t="shared" si="119"/>
        <v>105</v>
      </c>
      <c r="L476" s="1" t="str">
        <f t="shared" si="132"/>
        <v>干燥的草药</v>
      </c>
      <c r="M476" s="1">
        <f t="shared" si="120"/>
        <v>7</v>
      </c>
      <c r="N476" s="1">
        <f t="shared" si="121"/>
        <v>50189</v>
      </c>
      <c r="O476" s="1" t="str">
        <f t="shared" si="133"/>
        <v/>
      </c>
      <c r="P476" s="1" t="str">
        <f t="shared" si="122"/>
        <v/>
      </c>
      <c r="Q476" s="1" t="str">
        <f t="shared" si="123"/>
        <v/>
      </c>
      <c r="R476" s="1" t="str">
        <f t="shared" si="134"/>
        <v/>
      </c>
      <c r="S476" s="1" t="str">
        <f t="shared" si="124"/>
        <v/>
      </c>
      <c r="T476" s="1" t="str">
        <f t="shared" si="125"/>
        <v/>
      </c>
      <c r="U476" s="1" t="str">
        <f t="shared" si="135"/>
        <v/>
      </c>
      <c r="V476" s="1" t="str">
        <f t="shared" si="126"/>
        <v/>
      </c>
      <c r="W476" s="1" t="str">
        <f t="shared" si="127"/>
        <v/>
      </c>
    </row>
    <row r="477" spans="1:23" x14ac:dyDescent="0.2">
      <c r="A477" s="141">
        <f>[4]挂饰3!$A478</f>
        <v>20476</v>
      </c>
      <c r="B477" s="141" t="str">
        <f>[4]挂饰3!$D478</f>
        <v>破旧的青铜项链</v>
      </c>
      <c r="C477" s="141">
        <f>[4]挂饰3!$E478</f>
        <v>8</v>
      </c>
      <c r="D477" s="141" t="str">
        <f>[4]挂饰3!$F478</f>
        <v>c</v>
      </c>
      <c r="E477" s="141">
        <f t="shared" si="128"/>
        <v>1</v>
      </c>
      <c r="F477" s="141">
        <f t="shared" si="129"/>
        <v>1</v>
      </c>
      <c r="G477" s="141" t="str">
        <f>[4]挂饰3!$M478</f>
        <v/>
      </c>
      <c r="H477" s="141">
        <f>([4]挂饰3!$AO478*((E477)^2))/10</f>
        <v>13.5</v>
      </c>
      <c r="I477" s="1" t="str">
        <f t="shared" si="130"/>
        <v>,女战士的秘药</v>
      </c>
      <c r="J477" s="1">
        <f t="shared" si="131"/>
        <v>135</v>
      </c>
      <c r="K477" s="1">
        <f t="shared" si="119"/>
        <v>135</v>
      </c>
      <c r="L477" s="1" t="str">
        <f t="shared" si="132"/>
        <v>女战士的秘药</v>
      </c>
      <c r="M477" s="1">
        <f t="shared" si="120"/>
        <v>9</v>
      </c>
      <c r="N477" s="1">
        <f t="shared" si="121"/>
        <v>50168</v>
      </c>
      <c r="O477" s="1" t="str">
        <f t="shared" si="133"/>
        <v/>
      </c>
      <c r="P477" s="1" t="str">
        <f t="shared" si="122"/>
        <v/>
      </c>
      <c r="Q477" s="1" t="str">
        <f t="shared" si="123"/>
        <v/>
      </c>
      <c r="R477" s="1" t="str">
        <f t="shared" si="134"/>
        <v/>
      </c>
      <c r="S477" s="1" t="str">
        <f t="shared" si="124"/>
        <v/>
      </c>
      <c r="T477" s="1" t="str">
        <f t="shared" si="125"/>
        <v/>
      </c>
      <c r="U477" s="1" t="str">
        <f t="shared" si="135"/>
        <v/>
      </c>
      <c r="V477" s="1" t="str">
        <f t="shared" si="126"/>
        <v/>
      </c>
      <c r="W477" s="1" t="str">
        <f t="shared" si="127"/>
        <v/>
      </c>
    </row>
    <row r="478" spans="1:23" x14ac:dyDescent="0.2">
      <c r="A478" s="141">
        <f>[4]挂饰3!$A479</f>
        <v>20477</v>
      </c>
      <c r="B478" s="141" t="str">
        <f>[4]挂饰3!$D479</f>
        <v>破旧的精钢项链</v>
      </c>
      <c r="C478" s="141">
        <f>[4]挂饰3!$E479</f>
        <v>10</v>
      </c>
      <c r="D478" s="141" t="str">
        <f>[4]挂饰3!$F479</f>
        <v>c</v>
      </c>
      <c r="E478" s="141">
        <f t="shared" si="128"/>
        <v>1</v>
      </c>
      <c r="F478" s="141">
        <f t="shared" si="129"/>
        <v>1</v>
      </c>
      <c r="G478" s="141" t="str">
        <f>[4]挂饰3!$M479</f>
        <v/>
      </c>
      <c r="H478" s="141">
        <f>([4]挂饰3!$AO479*((E478)^2))/10</f>
        <v>16.8</v>
      </c>
      <c r="I478" s="1" t="str">
        <f t="shared" si="130"/>
        <v>,黑铜矿</v>
      </c>
      <c r="J478" s="1">
        <f t="shared" si="131"/>
        <v>168</v>
      </c>
      <c r="K478" s="1">
        <f t="shared" si="119"/>
        <v>180</v>
      </c>
      <c r="L478" s="1" t="str">
        <f t="shared" si="132"/>
        <v>黑铜矿</v>
      </c>
      <c r="M478" s="1">
        <f t="shared" si="120"/>
        <v>12</v>
      </c>
      <c r="N478" s="1">
        <f t="shared" si="121"/>
        <v>50031</v>
      </c>
      <c r="O478" s="1" t="str">
        <f t="shared" si="133"/>
        <v/>
      </c>
      <c r="P478" s="1" t="str">
        <f t="shared" si="122"/>
        <v/>
      </c>
      <c r="Q478" s="1" t="str">
        <f t="shared" si="123"/>
        <v/>
      </c>
      <c r="R478" s="1" t="str">
        <f t="shared" si="134"/>
        <v/>
      </c>
      <c r="S478" s="1" t="str">
        <f t="shared" si="124"/>
        <v/>
      </c>
      <c r="T478" s="1" t="str">
        <f t="shared" si="125"/>
        <v/>
      </c>
      <c r="U478" s="1" t="str">
        <f t="shared" si="135"/>
        <v/>
      </c>
      <c r="V478" s="1" t="str">
        <f t="shared" si="126"/>
        <v/>
      </c>
      <c r="W478" s="1" t="str">
        <f t="shared" si="127"/>
        <v/>
      </c>
    </row>
    <row r="479" spans="1:23" x14ac:dyDescent="0.2">
      <c r="A479" s="141">
        <f>[4]挂饰3!$A480</f>
        <v>20478</v>
      </c>
      <c r="B479" s="141" t="str">
        <f>[4]挂饰3!$D480</f>
        <v>破旧的精钢戒指</v>
      </c>
      <c r="C479" s="141">
        <f>[4]挂饰3!$E480</f>
        <v>12</v>
      </c>
      <c r="D479" s="141" t="str">
        <f>[4]挂饰3!$F480</f>
        <v>c</v>
      </c>
      <c r="E479" s="141">
        <f t="shared" si="128"/>
        <v>1</v>
      </c>
      <c r="F479" s="141">
        <f t="shared" si="129"/>
        <v>1</v>
      </c>
      <c r="G479" s="141" t="str">
        <f>[4]挂饰3!$M480</f>
        <v/>
      </c>
      <c r="H479" s="141">
        <f>([4]挂饰3!$AO480*((E479)^2))/10</f>
        <v>20.25</v>
      </c>
      <c r="I479" s="1" t="str">
        <f t="shared" si="130"/>
        <v>,黑铜矿</v>
      </c>
      <c r="J479" s="1">
        <f t="shared" si="131"/>
        <v>203</v>
      </c>
      <c r="K479" s="1">
        <f t="shared" si="119"/>
        <v>210</v>
      </c>
      <c r="L479" s="1" t="str">
        <f t="shared" si="132"/>
        <v>黑铜矿</v>
      </c>
      <c r="M479" s="1">
        <f t="shared" si="120"/>
        <v>14</v>
      </c>
      <c r="N479" s="1">
        <f t="shared" si="121"/>
        <v>50031</v>
      </c>
      <c r="O479" s="1" t="str">
        <f t="shared" si="133"/>
        <v/>
      </c>
      <c r="P479" s="1" t="str">
        <f t="shared" si="122"/>
        <v/>
      </c>
      <c r="Q479" s="1" t="str">
        <f t="shared" si="123"/>
        <v/>
      </c>
      <c r="R479" s="1" t="str">
        <f t="shared" si="134"/>
        <v/>
      </c>
      <c r="S479" s="1" t="str">
        <f t="shared" si="124"/>
        <v/>
      </c>
      <c r="T479" s="1" t="str">
        <f t="shared" si="125"/>
        <v/>
      </c>
      <c r="U479" s="1" t="str">
        <f t="shared" si="135"/>
        <v/>
      </c>
      <c r="V479" s="1" t="str">
        <f t="shared" si="126"/>
        <v/>
      </c>
      <c r="W479" s="1" t="str">
        <f t="shared" si="127"/>
        <v/>
      </c>
    </row>
    <row r="480" spans="1:23" x14ac:dyDescent="0.2">
      <c r="A480" s="141">
        <f>[4]挂饰3!$A481</f>
        <v>20479</v>
      </c>
      <c r="B480" s="141" t="str">
        <f>[4]挂饰3!$D481</f>
        <v>破旧的塞尔塔护腕</v>
      </c>
      <c r="C480" s="141">
        <f>[4]挂饰3!$E481</f>
        <v>14</v>
      </c>
      <c r="D480" s="141" t="str">
        <f>[4]挂饰3!$F481</f>
        <v>c</v>
      </c>
      <c r="E480" s="141">
        <f t="shared" si="128"/>
        <v>1</v>
      </c>
      <c r="F480" s="141">
        <f t="shared" si="129"/>
        <v>1</v>
      </c>
      <c r="G480" s="141" t="str">
        <f>[4]挂饰3!$M481</f>
        <v/>
      </c>
      <c r="H480" s="141">
        <f>([4]挂饰3!$AO481*((E480)^2))/10</f>
        <v>23.55</v>
      </c>
      <c r="I480" s="1" t="str">
        <f t="shared" si="130"/>
        <v>,新鲜的泥巴</v>
      </c>
      <c r="J480" s="1">
        <f t="shared" si="131"/>
        <v>236</v>
      </c>
      <c r="K480" s="1">
        <f t="shared" si="119"/>
        <v>240</v>
      </c>
      <c r="L480" s="1" t="str">
        <f t="shared" si="132"/>
        <v>新鲜的泥巴</v>
      </c>
      <c r="M480" s="1">
        <f t="shared" si="120"/>
        <v>16</v>
      </c>
      <c r="N480" s="1">
        <f t="shared" si="121"/>
        <v>50013</v>
      </c>
      <c r="O480" s="1" t="str">
        <f t="shared" si="133"/>
        <v/>
      </c>
      <c r="P480" s="1" t="str">
        <f t="shared" si="122"/>
        <v/>
      </c>
      <c r="Q480" s="1" t="str">
        <f t="shared" si="123"/>
        <v/>
      </c>
      <c r="R480" s="1" t="str">
        <f t="shared" si="134"/>
        <v/>
      </c>
      <c r="S480" s="1" t="str">
        <f t="shared" si="124"/>
        <v/>
      </c>
      <c r="T480" s="1" t="str">
        <f t="shared" si="125"/>
        <v/>
      </c>
      <c r="U480" s="1" t="str">
        <f t="shared" si="135"/>
        <v/>
      </c>
      <c r="V480" s="1" t="str">
        <f t="shared" si="126"/>
        <v/>
      </c>
      <c r="W480" s="1" t="str">
        <f t="shared" si="127"/>
        <v/>
      </c>
    </row>
    <row r="481" spans="1:23" x14ac:dyDescent="0.2">
      <c r="A481" s="141">
        <f>[4]挂饰3!$A482</f>
        <v>20480</v>
      </c>
      <c r="B481" s="141" t="str">
        <f>[4]挂饰3!$D482</f>
        <v>破旧的斯塞提戒指</v>
      </c>
      <c r="C481" s="141">
        <f>[4]挂饰3!$E482</f>
        <v>16</v>
      </c>
      <c r="D481" s="141" t="str">
        <f>[4]挂饰3!$F482</f>
        <v>c</v>
      </c>
      <c r="E481" s="141">
        <f t="shared" si="128"/>
        <v>1</v>
      </c>
      <c r="F481" s="141">
        <f t="shared" si="129"/>
        <v>1</v>
      </c>
      <c r="G481" s="141" t="str">
        <f>[4]挂饰3!$M482</f>
        <v/>
      </c>
      <c r="H481" s="141">
        <f>([4]挂饰3!$AO482*((E481)^2))/10</f>
        <v>27</v>
      </c>
      <c r="I481" s="1" t="str">
        <f t="shared" si="130"/>
        <v>,新鲜的泥巴</v>
      </c>
      <c r="J481" s="1">
        <f t="shared" si="131"/>
        <v>270</v>
      </c>
      <c r="K481" s="1">
        <f t="shared" si="119"/>
        <v>270</v>
      </c>
      <c r="L481" s="1" t="str">
        <f t="shared" si="132"/>
        <v>新鲜的泥巴</v>
      </c>
      <c r="M481" s="1">
        <f t="shared" si="120"/>
        <v>18</v>
      </c>
      <c r="N481" s="1">
        <f t="shared" si="121"/>
        <v>50013</v>
      </c>
      <c r="O481" s="1" t="str">
        <f t="shared" si="133"/>
        <v/>
      </c>
      <c r="P481" s="1" t="str">
        <f t="shared" si="122"/>
        <v/>
      </c>
      <c r="Q481" s="1" t="str">
        <f t="shared" si="123"/>
        <v/>
      </c>
      <c r="R481" s="1" t="str">
        <f t="shared" si="134"/>
        <v/>
      </c>
      <c r="S481" s="1" t="str">
        <f t="shared" si="124"/>
        <v/>
      </c>
      <c r="T481" s="1" t="str">
        <f t="shared" si="125"/>
        <v/>
      </c>
      <c r="U481" s="1" t="str">
        <f t="shared" si="135"/>
        <v/>
      </c>
      <c r="V481" s="1" t="str">
        <f t="shared" si="126"/>
        <v/>
      </c>
      <c r="W481" s="1" t="str">
        <f t="shared" si="127"/>
        <v/>
      </c>
    </row>
    <row r="482" spans="1:23" x14ac:dyDescent="0.2">
      <c r="A482" s="141">
        <f>[4]挂饰3!$A483</f>
        <v>20481</v>
      </c>
      <c r="B482" s="141" t="str">
        <f>[4]挂饰3!$D483</f>
        <v>神秘的塞尔塔戒指</v>
      </c>
      <c r="C482" s="141">
        <f>[4]挂饰3!$E483</f>
        <v>3</v>
      </c>
      <c r="D482" s="141" t="str">
        <f>[4]挂饰3!$F483</f>
        <v>s</v>
      </c>
      <c r="E482" s="141">
        <f t="shared" si="128"/>
        <v>4</v>
      </c>
      <c r="F482" s="141">
        <f t="shared" si="129"/>
        <v>4</v>
      </c>
      <c r="G482" s="141" t="str">
        <f>[4]挂饰3!$M483</f>
        <v>冷却</v>
      </c>
      <c r="H482" s="141">
        <f>([4]挂饰3!$AO483*((E482)^2))/10</f>
        <v>79.2</v>
      </c>
      <c r="I482" s="1" t="str">
        <f t="shared" si="130"/>
        <v>,青色的魔术丝,超级方便面,南瓜,恶魔爪</v>
      </c>
      <c r="J482" s="1">
        <f t="shared" si="131"/>
        <v>792</v>
      </c>
      <c r="K482" s="1">
        <f t="shared" si="119"/>
        <v>3840</v>
      </c>
      <c r="L482" s="1" t="str">
        <f t="shared" si="132"/>
        <v>青色的魔术丝</v>
      </c>
      <c r="M482" s="1">
        <f t="shared" si="120"/>
        <v>1</v>
      </c>
      <c r="N482" s="1">
        <f t="shared" si="121"/>
        <v>50072</v>
      </c>
      <c r="O482" s="1" t="str">
        <f t="shared" si="133"/>
        <v>超级方便面</v>
      </c>
      <c r="P482" s="1">
        <f t="shared" si="122"/>
        <v>1</v>
      </c>
      <c r="Q482" s="1">
        <f t="shared" si="123"/>
        <v>50188</v>
      </c>
      <c r="R482" s="1" t="str">
        <f t="shared" si="134"/>
        <v>南瓜</v>
      </c>
      <c r="S482" s="1">
        <f t="shared" si="124"/>
        <v>4</v>
      </c>
      <c r="T482" s="1">
        <f t="shared" si="125"/>
        <v>50070</v>
      </c>
      <c r="U482" s="1" t="str">
        <f t="shared" si="135"/>
        <v>恶魔爪</v>
      </c>
      <c r="V482" s="1">
        <f t="shared" si="126"/>
        <v>2</v>
      </c>
      <c r="W482" s="1">
        <f t="shared" si="127"/>
        <v>50141</v>
      </c>
    </row>
    <row r="483" spans="1:23" x14ac:dyDescent="0.2">
      <c r="A483" s="141">
        <f>[4]挂饰3!$A484</f>
        <v>20482</v>
      </c>
      <c r="B483" s="141" t="str">
        <f>[4]挂饰3!$D484</f>
        <v>传说的忏悔项链</v>
      </c>
      <c r="C483" s="141">
        <f>[4]挂饰3!$E484</f>
        <v>5</v>
      </c>
      <c r="D483" s="141" t="str">
        <f>[4]挂饰3!$F484</f>
        <v>s</v>
      </c>
      <c r="E483" s="141">
        <f t="shared" si="128"/>
        <v>4</v>
      </c>
      <c r="F483" s="141">
        <f t="shared" si="129"/>
        <v>4</v>
      </c>
      <c r="G483" s="141" t="str">
        <f>[4]挂饰3!$M484</f>
        <v>冷却</v>
      </c>
      <c r="H483" s="141">
        <f>([4]挂饰3!$AO484*((E483)^2))/10</f>
        <v>266.39999999999998</v>
      </c>
      <c r="I483" s="1" t="str">
        <f t="shared" si="130"/>
        <v>,青色的魔术丝,紫色粉铜矿,火兽爪,骷髅骨</v>
      </c>
      <c r="J483" s="1">
        <f t="shared" si="131"/>
        <v>2664</v>
      </c>
      <c r="K483" s="1">
        <f t="shared" si="119"/>
        <v>3840</v>
      </c>
      <c r="L483" s="1" t="str">
        <f t="shared" si="132"/>
        <v>青色的魔术丝</v>
      </c>
      <c r="M483" s="1">
        <f t="shared" si="120"/>
        <v>1</v>
      </c>
      <c r="N483" s="1">
        <f t="shared" si="121"/>
        <v>50072</v>
      </c>
      <c r="O483" s="1" t="str">
        <f t="shared" si="133"/>
        <v>紫色粉铜矿</v>
      </c>
      <c r="P483" s="1">
        <f t="shared" si="122"/>
        <v>2</v>
      </c>
      <c r="Q483" s="1">
        <f t="shared" si="123"/>
        <v>50039</v>
      </c>
      <c r="R483" s="1" t="str">
        <f t="shared" si="134"/>
        <v>火兽爪</v>
      </c>
      <c r="S483" s="1">
        <f t="shared" si="124"/>
        <v>12</v>
      </c>
      <c r="T483" s="1">
        <f t="shared" si="125"/>
        <v>50138</v>
      </c>
      <c r="U483" s="1" t="str">
        <f t="shared" si="135"/>
        <v>骷髅骨</v>
      </c>
      <c r="V483" s="1">
        <f t="shared" si="126"/>
        <v>12</v>
      </c>
      <c r="W483" s="1">
        <f t="shared" si="127"/>
        <v>50079</v>
      </c>
    </row>
    <row r="484" spans="1:23" x14ac:dyDescent="0.2">
      <c r="A484" s="141">
        <f>[4]挂饰3!$A485</f>
        <v>20483</v>
      </c>
      <c r="B484" s="141" t="str">
        <f>[4]挂饰3!$D485</f>
        <v>神奇的白银护腕</v>
      </c>
      <c r="C484" s="141">
        <f>[4]挂饰3!$E485</f>
        <v>7</v>
      </c>
      <c r="D484" s="141" t="str">
        <f>[4]挂饰3!$F485</f>
        <v>s</v>
      </c>
      <c r="E484" s="141">
        <f t="shared" si="128"/>
        <v>4</v>
      </c>
      <c r="F484" s="141">
        <f t="shared" si="129"/>
        <v>4</v>
      </c>
      <c r="G484" s="141" t="str">
        <f>[4]挂饰3!$M485</f>
        <v>冷却</v>
      </c>
      <c r="H484" s="141">
        <f>([4]挂饰3!$AO485*((E484)^2))/10</f>
        <v>403.31406698564592</v>
      </c>
      <c r="I484" s="1" t="str">
        <f t="shared" si="130"/>
        <v>,青色的魔术丝,恶魔魂片,灵木的枝,狐炎兽毛皮</v>
      </c>
      <c r="J484" s="1">
        <f t="shared" si="131"/>
        <v>4033</v>
      </c>
      <c r="K484" s="1">
        <f t="shared" si="119"/>
        <v>7680</v>
      </c>
      <c r="L484" s="1" t="str">
        <f t="shared" si="132"/>
        <v>青色的魔术丝</v>
      </c>
      <c r="M484" s="1">
        <f t="shared" si="120"/>
        <v>2</v>
      </c>
      <c r="N484" s="1">
        <f t="shared" si="121"/>
        <v>50072</v>
      </c>
      <c r="O484" s="1" t="str">
        <f t="shared" si="133"/>
        <v>恶魔魂片</v>
      </c>
      <c r="P484" s="1">
        <f t="shared" si="122"/>
        <v>3</v>
      </c>
      <c r="Q484" s="1">
        <f t="shared" si="123"/>
        <v>50166</v>
      </c>
      <c r="R484" s="1" t="str">
        <f t="shared" si="134"/>
        <v>灵木的枝</v>
      </c>
      <c r="S484" s="1">
        <f t="shared" si="124"/>
        <v>17</v>
      </c>
      <c r="T484" s="1">
        <f t="shared" si="125"/>
        <v>50064</v>
      </c>
      <c r="U484" s="1" t="str">
        <f t="shared" si="135"/>
        <v>狐炎兽毛皮</v>
      </c>
      <c r="V484" s="1">
        <f t="shared" si="126"/>
        <v>8</v>
      </c>
      <c r="W484" s="1">
        <f t="shared" si="127"/>
        <v>50115</v>
      </c>
    </row>
    <row r="485" spans="1:23" x14ac:dyDescent="0.2">
      <c r="A485" s="141">
        <f>[4]挂饰3!$A486</f>
        <v>20484</v>
      </c>
      <c r="B485" s="141" t="str">
        <f>[4]挂饰3!$D486</f>
        <v>神奇的水晶项链</v>
      </c>
      <c r="C485" s="141">
        <f>[4]挂饰3!$E486</f>
        <v>9</v>
      </c>
      <c r="D485" s="141" t="str">
        <f>[4]挂饰3!$F486</f>
        <v>s</v>
      </c>
      <c r="E485" s="141">
        <f t="shared" si="128"/>
        <v>4</v>
      </c>
      <c r="F485" s="141">
        <f t="shared" si="129"/>
        <v>4</v>
      </c>
      <c r="G485" s="141" t="str">
        <f>[4]挂饰3!$M486</f>
        <v>冷却</v>
      </c>
      <c r="H485" s="141">
        <f>([4]挂饰3!$AO486*((E485)^2))/10</f>
        <v>538.35614224591427</v>
      </c>
      <c r="I485" s="1" t="str">
        <f t="shared" si="130"/>
        <v>,青色的魔术丝,恶魔魂片,酸之液,风之缌片</v>
      </c>
      <c r="J485" s="1">
        <f t="shared" si="131"/>
        <v>5384</v>
      </c>
      <c r="K485" s="1">
        <f t="shared" si="119"/>
        <v>7680</v>
      </c>
      <c r="L485" s="1" t="str">
        <f t="shared" si="132"/>
        <v>青色的魔术丝</v>
      </c>
      <c r="M485" s="1">
        <f t="shared" si="120"/>
        <v>2</v>
      </c>
      <c r="N485" s="1">
        <f t="shared" si="121"/>
        <v>50072</v>
      </c>
      <c r="O485" s="1" t="str">
        <f t="shared" si="133"/>
        <v>恶魔魂片</v>
      </c>
      <c r="P485" s="1">
        <f t="shared" si="122"/>
        <v>4</v>
      </c>
      <c r="Q485" s="1">
        <f t="shared" si="123"/>
        <v>50166</v>
      </c>
      <c r="R485" s="1" t="str">
        <f t="shared" si="134"/>
        <v>酸之液</v>
      </c>
      <c r="S485" s="1">
        <f t="shared" si="124"/>
        <v>23</v>
      </c>
      <c r="T485" s="1">
        <f t="shared" si="125"/>
        <v>50096</v>
      </c>
      <c r="U485" s="1" t="str">
        <f t="shared" si="135"/>
        <v>风之缌片</v>
      </c>
      <c r="V485" s="1">
        <f t="shared" si="126"/>
        <v>10</v>
      </c>
      <c r="W485" s="1">
        <f t="shared" si="127"/>
        <v>50176</v>
      </c>
    </row>
    <row r="486" spans="1:23" x14ac:dyDescent="0.2">
      <c r="A486" s="141">
        <f>[4]挂饰3!$A487</f>
        <v>20485</v>
      </c>
      <c r="B486" s="141" t="str">
        <f>[4]挂饰3!$D487</f>
        <v>神秘的晨曦护腕</v>
      </c>
      <c r="C486" s="141">
        <f>[4]挂饰3!$E487</f>
        <v>11</v>
      </c>
      <c r="D486" s="141" t="str">
        <f>[4]挂饰3!$F487</f>
        <v>s</v>
      </c>
      <c r="E486" s="141">
        <f t="shared" si="128"/>
        <v>4</v>
      </c>
      <c r="F486" s="141">
        <f t="shared" si="129"/>
        <v>4</v>
      </c>
      <c r="G486" s="141" t="str">
        <f>[4]挂饰3!$M487</f>
        <v>冷却</v>
      </c>
      <c r="H486" s="141">
        <f>([4]挂饰3!$AO487*((E486)^2))/10</f>
        <v>670.89048820338542</v>
      </c>
      <c r="I486" s="1" t="str">
        <f t="shared" si="130"/>
        <v>,青色的魔术丝,魅灵魂片,黑晶石,绿之液</v>
      </c>
      <c r="J486" s="1">
        <f t="shared" si="131"/>
        <v>6709</v>
      </c>
      <c r="K486" s="1">
        <f t="shared" si="119"/>
        <v>7680</v>
      </c>
      <c r="L486" s="1" t="str">
        <f t="shared" si="132"/>
        <v>青色的魔术丝</v>
      </c>
      <c r="M486" s="1">
        <f t="shared" si="120"/>
        <v>2</v>
      </c>
      <c r="N486" s="1">
        <f t="shared" si="121"/>
        <v>50072</v>
      </c>
      <c r="O486" s="1" t="str">
        <f t="shared" si="133"/>
        <v>魅灵魂片</v>
      </c>
      <c r="P486" s="1">
        <f t="shared" si="122"/>
        <v>5</v>
      </c>
      <c r="Q486" s="1">
        <f t="shared" si="123"/>
        <v>50163</v>
      </c>
      <c r="R486" s="1" t="str">
        <f t="shared" si="134"/>
        <v>黑晶石</v>
      </c>
      <c r="S486" s="1">
        <f t="shared" si="124"/>
        <v>13</v>
      </c>
      <c r="T486" s="1">
        <f t="shared" si="125"/>
        <v>50027</v>
      </c>
      <c r="U486" s="1" t="str">
        <f t="shared" si="135"/>
        <v>绿之液</v>
      </c>
      <c r="V486" s="1">
        <f t="shared" si="126"/>
        <v>28</v>
      </c>
      <c r="W486" s="1">
        <f t="shared" si="127"/>
        <v>50094</v>
      </c>
    </row>
    <row r="487" spans="1:23" x14ac:dyDescent="0.2">
      <c r="A487" s="141">
        <f>[4]挂饰3!$A488</f>
        <v>20486</v>
      </c>
      <c r="B487" s="141" t="str">
        <f>[4]挂饰3!$D488</f>
        <v>神秘的颓废项链</v>
      </c>
      <c r="C487" s="141">
        <f>[4]挂饰3!$E488</f>
        <v>13</v>
      </c>
      <c r="D487" s="141" t="str">
        <f>[4]挂饰3!$F488</f>
        <v>s</v>
      </c>
      <c r="E487" s="141">
        <f t="shared" si="128"/>
        <v>4</v>
      </c>
      <c r="F487" s="141">
        <f t="shared" si="129"/>
        <v>4</v>
      </c>
      <c r="G487" s="141" t="str">
        <f>[4]挂饰3!$M488</f>
        <v>冷却</v>
      </c>
      <c r="H487" s="141">
        <f>([4]挂饰3!$AO488*((E487)^2))/10</f>
        <v>805.83809847198643</v>
      </c>
      <c r="I487" s="1" t="str">
        <f t="shared" si="130"/>
        <v>,青色的魔术丝,黄色粉铜矿,鬼爪,青之液</v>
      </c>
      <c r="J487" s="1">
        <f t="shared" si="131"/>
        <v>8058</v>
      </c>
      <c r="K487" s="1">
        <f t="shared" si="119"/>
        <v>11520</v>
      </c>
      <c r="L487" s="1" t="str">
        <f t="shared" si="132"/>
        <v>青色的魔术丝</v>
      </c>
      <c r="M487" s="1">
        <f t="shared" si="120"/>
        <v>3</v>
      </c>
      <c r="N487" s="1">
        <f t="shared" si="121"/>
        <v>50072</v>
      </c>
      <c r="O487" s="1" t="str">
        <f t="shared" si="133"/>
        <v>黄色粉铜矿</v>
      </c>
      <c r="P487" s="1">
        <f t="shared" si="122"/>
        <v>6</v>
      </c>
      <c r="Q487" s="1">
        <f t="shared" si="123"/>
        <v>50040</v>
      </c>
      <c r="R487" s="1" t="str">
        <f t="shared" si="134"/>
        <v>鬼爪</v>
      </c>
      <c r="S487" s="1">
        <f t="shared" si="124"/>
        <v>34</v>
      </c>
      <c r="T487" s="1">
        <f t="shared" si="125"/>
        <v>50135</v>
      </c>
      <c r="U487" s="1" t="str">
        <f t="shared" si="135"/>
        <v>青之液</v>
      </c>
      <c r="V487" s="1">
        <f t="shared" si="126"/>
        <v>34</v>
      </c>
      <c r="W487" s="1">
        <f t="shared" si="127"/>
        <v>50092</v>
      </c>
    </row>
    <row r="488" spans="1:23" x14ac:dyDescent="0.2">
      <c r="A488" s="141">
        <f>[4]挂饰3!$A489</f>
        <v>20487</v>
      </c>
      <c r="B488" s="141" t="str">
        <f>[4]挂饰3!$D489</f>
        <v>神奇的忏悔戒指</v>
      </c>
      <c r="C488" s="141">
        <f>[4]挂饰3!$E489</f>
        <v>15</v>
      </c>
      <c r="D488" s="141" t="str">
        <f>[4]挂饰3!$F489</f>
        <v>s</v>
      </c>
      <c r="E488" s="141">
        <f t="shared" si="128"/>
        <v>4</v>
      </c>
      <c r="F488" s="141">
        <f t="shared" si="129"/>
        <v>4</v>
      </c>
      <c r="G488" s="141" t="str">
        <f>[4]挂饰3!$M489</f>
        <v>冷却</v>
      </c>
      <c r="H488" s="141">
        <f>([4]挂饰3!$AO489*((E488)^2))/10</f>
        <v>1226.7490909090909</v>
      </c>
      <c r="I488" s="1" t="str">
        <f t="shared" si="130"/>
        <v>,青色的魔术丝,水兽皮革,雷兽牙,火兽爪</v>
      </c>
      <c r="J488" s="1">
        <f t="shared" si="131"/>
        <v>12267</v>
      </c>
      <c r="K488" s="1">
        <f t="shared" si="119"/>
        <v>15360</v>
      </c>
      <c r="L488" s="1" t="str">
        <f t="shared" si="132"/>
        <v>青色的魔术丝</v>
      </c>
      <c r="M488" s="1">
        <f t="shared" si="120"/>
        <v>4</v>
      </c>
      <c r="N488" s="1">
        <f t="shared" si="121"/>
        <v>50072</v>
      </c>
      <c r="O488" s="1" t="str">
        <f t="shared" si="133"/>
        <v>水兽皮革</v>
      </c>
      <c r="P488" s="1">
        <f t="shared" si="122"/>
        <v>13</v>
      </c>
      <c r="Q488" s="1">
        <f t="shared" si="123"/>
        <v>50105</v>
      </c>
      <c r="R488" s="1" t="str">
        <f t="shared" si="134"/>
        <v>雷兽牙</v>
      </c>
      <c r="S488" s="1">
        <f t="shared" si="124"/>
        <v>52</v>
      </c>
      <c r="T488" s="1">
        <f t="shared" si="125"/>
        <v>50149</v>
      </c>
      <c r="U488" s="1" t="str">
        <f t="shared" si="135"/>
        <v>火兽爪</v>
      </c>
      <c r="V488" s="1">
        <f t="shared" si="126"/>
        <v>52</v>
      </c>
      <c r="W488" s="1">
        <f t="shared" si="127"/>
        <v>50138</v>
      </c>
    </row>
    <row r="489" spans="1:23" x14ac:dyDescent="0.2">
      <c r="A489" s="141">
        <f>[4]挂饰3!$A490</f>
        <v>20488</v>
      </c>
      <c r="B489" s="141" t="str">
        <f>[4]挂饰3!$D490</f>
        <v>神奇的卡尼亚项链</v>
      </c>
      <c r="C489" s="141">
        <f>[4]挂饰3!$E490</f>
        <v>17</v>
      </c>
      <c r="D489" s="141" t="str">
        <f>[4]挂饰3!$F490</f>
        <v>s</v>
      </c>
      <c r="E489" s="141">
        <f t="shared" si="128"/>
        <v>4</v>
      </c>
      <c r="F489" s="141">
        <f t="shared" si="129"/>
        <v>4</v>
      </c>
      <c r="G489" s="141" t="str">
        <f>[4]挂饰3!$M490</f>
        <v>冷却</v>
      </c>
      <c r="H489" s="141">
        <f>([4]挂饰3!$AO490*((E489)^2))/10</f>
        <v>449.87406798100136</v>
      </c>
      <c r="I489" s="1" t="str">
        <f t="shared" si="130"/>
        <v>,青色的魔术丝,魅灵魂片,黑晶石,绿之液</v>
      </c>
      <c r="J489" s="1">
        <f t="shared" si="131"/>
        <v>4499</v>
      </c>
      <c r="K489" s="1">
        <f t="shared" si="119"/>
        <v>7680</v>
      </c>
      <c r="L489" s="1" t="str">
        <f t="shared" si="132"/>
        <v>青色的魔术丝</v>
      </c>
      <c r="M489" s="1">
        <f t="shared" si="120"/>
        <v>2</v>
      </c>
      <c r="N489" s="1">
        <f t="shared" si="121"/>
        <v>50072</v>
      </c>
      <c r="O489" s="1" t="str">
        <f t="shared" si="133"/>
        <v>魅灵魂片</v>
      </c>
      <c r="P489" s="1">
        <f t="shared" si="122"/>
        <v>3</v>
      </c>
      <c r="Q489" s="1">
        <f t="shared" si="123"/>
        <v>50163</v>
      </c>
      <c r="R489" s="1" t="str">
        <f t="shared" si="134"/>
        <v>黑晶石</v>
      </c>
      <c r="S489" s="1">
        <f t="shared" si="124"/>
        <v>9</v>
      </c>
      <c r="T489" s="1">
        <f t="shared" si="125"/>
        <v>50027</v>
      </c>
      <c r="U489" s="1" t="str">
        <f t="shared" si="135"/>
        <v>绿之液</v>
      </c>
      <c r="V489" s="1">
        <f t="shared" si="126"/>
        <v>19</v>
      </c>
      <c r="W489" s="1">
        <f t="shared" si="127"/>
        <v>50094</v>
      </c>
    </row>
    <row r="490" spans="1:23" x14ac:dyDescent="0.2">
      <c r="A490" s="141">
        <f>[4]挂饰3!$A491</f>
        <v>20489</v>
      </c>
      <c r="B490" s="141" t="str">
        <f>[4]挂饰3!$D491</f>
        <v>拉风的智慧项链</v>
      </c>
      <c r="C490" s="141">
        <f>[4]挂饰3!$E491</f>
        <v>3</v>
      </c>
      <c r="D490" s="141" t="str">
        <f>[4]挂饰3!$F491</f>
        <v>a</v>
      </c>
      <c r="E490" s="141">
        <f t="shared" si="128"/>
        <v>3</v>
      </c>
      <c r="F490" s="141">
        <f t="shared" si="129"/>
        <v>3</v>
      </c>
      <c r="G490" s="141" t="str">
        <f>[4]挂饰3!$M491</f>
        <v>冷却</v>
      </c>
      <c r="H490" s="141">
        <f>([4]挂饰3!$AO491*((E490)^2))/10</f>
        <v>23.033793103448275</v>
      </c>
      <c r="I490" s="1" t="str">
        <f t="shared" si="130"/>
        <v>,水系魔物骨头,黄之液,新鲜的泥巴,腐败爪</v>
      </c>
      <c r="J490" s="1">
        <f t="shared" si="131"/>
        <v>230</v>
      </c>
      <c r="K490" s="1">
        <f t="shared" si="119"/>
        <v>1125</v>
      </c>
      <c r="L490" s="1" t="str">
        <f t="shared" si="132"/>
        <v>水系魔物骨头</v>
      </c>
      <c r="M490" s="1">
        <f t="shared" si="120"/>
        <v>1</v>
      </c>
      <c r="N490" s="1">
        <f t="shared" si="121"/>
        <v>50081</v>
      </c>
      <c r="O490" s="1" t="str">
        <f t="shared" si="133"/>
        <v>黄之液</v>
      </c>
      <c r="P490" s="1">
        <f t="shared" si="122"/>
        <v>2</v>
      </c>
      <c r="Q490" s="1">
        <f t="shared" si="123"/>
        <v>50093</v>
      </c>
      <c r="R490" s="1" t="str">
        <f t="shared" si="134"/>
        <v>新鲜的泥巴</v>
      </c>
      <c r="S490" s="1">
        <f t="shared" si="124"/>
        <v>6</v>
      </c>
      <c r="T490" s="1">
        <f t="shared" si="125"/>
        <v>50013</v>
      </c>
      <c r="U490" s="1" t="str">
        <f t="shared" si="135"/>
        <v/>
      </c>
      <c r="V490" s="1" t="str">
        <f t="shared" si="126"/>
        <v/>
      </c>
      <c r="W490" s="1" t="str">
        <f t="shared" si="127"/>
        <v/>
      </c>
    </row>
    <row r="491" spans="1:23" x14ac:dyDescent="0.2">
      <c r="A491" s="141">
        <f>[4]挂饰3!$A492</f>
        <v>20490</v>
      </c>
      <c r="B491" s="141" t="str">
        <f>[4]挂饰3!$D492</f>
        <v>犀利的精灵戒指</v>
      </c>
      <c r="C491" s="141">
        <f>[4]挂饰3!$E492</f>
        <v>5</v>
      </c>
      <c r="D491" s="141" t="str">
        <f>[4]挂饰3!$F492</f>
        <v>a</v>
      </c>
      <c r="E491" s="141">
        <f t="shared" si="128"/>
        <v>3</v>
      </c>
      <c r="F491" s="141">
        <f t="shared" si="129"/>
        <v>3</v>
      </c>
      <c r="G491" s="141" t="str">
        <f>[4]挂饰3!$M492</f>
        <v>冷却</v>
      </c>
      <c r="H491" s="141">
        <f>([4]挂饰3!$AO492*((E491)^2))/10</f>
        <v>46.805294117647058</v>
      </c>
      <c r="I491" s="1" t="str">
        <f t="shared" si="130"/>
        <v>,水系魔物骨头,绿之液,女战士的秘药,树枝</v>
      </c>
      <c r="J491" s="1">
        <f t="shared" si="131"/>
        <v>468</v>
      </c>
      <c r="K491" s="1">
        <f t="shared" si="119"/>
        <v>1125</v>
      </c>
      <c r="L491" s="1" t="str">
        <f t="shared" si="132"/>
        <v>水系魔物骨头</v>
      </c>
      <c r="M491" s="1">
        <f t="shared" si="120"/>
        <v>1</v>
      </c>
      <c r="N491" s="1">
        <f t="shared" si="121"/>
        <v>50081</v>
      </c>
      <c r="O491" s="1" t="str">
        <f t="shared" si="133"/>
        <v>绿之液</v>
      </c>
      <c r="P491" s="1">
        <f t="shared" si="122"/>
        <v>3</v>
      </c>
      <c r="Q491" s="1">
        <f t="shared" si="123"/>
        <v>50094</v>
      </c>
      <c r="R491" s="1" t="str">
        <f t="shared" si="134"/>
        <v>女战士的秘药</v>
      </c>
      <c r="S491" s="1">
        <f t="shared" si="124"/>
        <v>11</v>
      </c>
      <c r="T491" s="1">
        <f t="shared" si="125"/>
        <v>50168</v>
      </c>
      <c r="U491" s="1" t="str">
        <f t="shared" si="135"/>
        <v/>
      </c>
      <c r="V491" s="1" t="str">
        <f t="shared" si="126"/>
        <v/>
      </c>
      <c r="W491" s="1" t="str">
        <f t="shared" si="127"/>
        <v/>
      </c>
    </row>
    <row r="492" spans="1:23" x14ac:dyDescent="0.2">
      <c r="A492" s="141">
        <f>[4]挂饰3!$A493</f>
        <v>20491</v>
      </c>
      <c r="B492" s="141" t="str">
        <f>[4]挂饰3!$D493</f>
        <v>犀利的精钢项链</v>
      </c>
      <c r="C492" s="141">
        <f>[4]挂饰3!$E493</f>
        <v>7</v>
      </c>
      <c r="D492" s="141" t="str">
        <f>[4]挂饰3!$F493</f>
        <v>a</v>
      </c>
      <c r="E492" s="141">
        <f t="shared" si="128"/>
        <v>3</v>
      </c>
      <c r="F492" s="141">
        <f t="shared" si="129"/>
        <v>3</v>
      </c>
      <c r="G492" s="141" t="str">
        <f>[4]挂饰3!$M493</f>
        <v>冷却</v>
      </c>
      <c r="H492" s="141">
        <f>([4]挂饰3!$AO493*((E492)^2))/10</f>
        <v>70.124651162790698</v>
      </c>
      <c r="I492" s="1" t="str">
        <f t="shared" si="130"/>
        <v>,水系魔物骨头,魅灵石,粉铜矿,树枝</v>
      </c>
      <c r="J492" s="1">
        <f t="shared" si="131"/>
        <v>701</v>
      </c>
      <c r="K492" s="1">
        <f t="shared" si="119"/>
        <v>1125</v>
      </c>
      <c r="L492" s="1" t="str">
        <f t="shared" si="132"/>
        <v>水系魔物骨头</v>
      </c>
      <c r="M492" s="1">
        <f t="shared" si="120"/>
        <v>1</v>
      </c>
      <c r="N492" s="1">
        <f t="shared" si="121"/>
        <v>50081</v>
      </c>
      <c r="O492" s="1" t="str">
        <f t="shared" si="133"/>
        <v>魅灵石</v>
      </c>
      <c r="P492" s="1">
        <f t="shared" si="122"/>
        <v>2</v>
      </c>
      <c r="Q492" s="1">
        <f t="shared" si="123"/>
        <v>50089</v>
      </c>
      <c r="R492" s="1" t="str">
        <f t="shared" si="134"/>
        <v>粉铜矿</v>
      </c>
      <c r="S492" s="1">
        <f t="shared" si="124"/>
        <v>16</v>
      </c>
      <c r="T492" s="1">
        <f t="shared" si="125"/>
        <v>50035</v>
      </c>
      <c r="U492" s="1" t="str">
        <f t="shared" si="135"/>
        <v/>
      </c>
      <c r="V492" s="1" t="str">
        <f t="shared" si="126"/>
        <v/>
      </c>
      <c r="W492" s="1" t="str">
        <f t="shared" si="127"/>
        <v/>
      </c>
    </row>
    <row r="493" spans="1:23" x14ac:dyDescent="0.2">
      <c r="A493" s="141">
        <f>[4]挂饰3!$A494</f>
        <v>20492</v>
      </c>
      <c r="B493" s="141" t="str">
        <f>[4]挂饰3!$D494</f>
        <v>精致的水晶戒指</v>
      </c>
      <c r="C493" s="141">
        <f>[4]挂饰3!$E494</f>
        <v>9</v>
      </c>
      <c r="D493" s="141" t="str">
        <f>[4]挂饰3!$F494</f>
        <v>a</v>
      </c>
      <c r="E493" s="141">
        <f t="shared" si="128"/>
        <v>3</v>
      </c>
      <c r="F493" s="141">
        <f t="shared" si="129"/>
        <v>3</v>
      </c>
      <c r="G493" s="141" t="str">
        <f>[4]挂饰3!$M494</f>
        <v>冷却</v>
      </c>
      <c r="H493" s="141">
        <f>([4]挂饰3!$AO494*((E493)^2))/10</f>
        <v>93.842112676056345</v>
      </c>
      <c r="I493" s="1" t="str">
        <f t="shared" si="130"/>
        <v>,水系魔物骨头,水鸟的羽毛,新鲜的泥巴,矿石</v>
      </c>
      <c r="J493" s="1">
        <f t="shared" si="131"/>
        <v>938</v>
      </c>
      <c r="K493" s="1">
        <f t="shared" si="119"/>
        <v>1125</v>
      </c>
      <c r="L493" s="1" t="str">
        <f t="shared" si="132"/>
        <v>水系魔物骨头</v>
      </c>
      <c r="M493" s="1">
        <f t="shared" si="120"/>
        <v>1</v>
      </c>
      <c r="N493" s="1">
        <f t="shared" si="121"/>
        <v>50081</v>
      </c>
      <c r="O493" s="1" t="str">
        <f t="shared" si="133"/>
        <v>水鸟的羽毛</v>
      </c>
      <c r="P493" s="1">
        <f t="shared" si="122"/>
        <v>3</v>
      </c>
      <c r="Q493" s="1">
        <f t="shared" si="123"/>
        <v>50120</v>
      </c>
      <c r="R493" s="1" t="str">
        <f t="shared" si="134"/>
        <v>新鲜的泥巴</v>
      </c>
      <c r="S493" s="1">
        <f t="shared" si="124"/>
        <v>21</v>
      </c>
      <c r="T493" s="1">
        <f t="shared" si="125"/>
        <v>50013</v>
      </c>
      <c r="U493" s="1" t="str">
        <f t="shared" si="135"/>
        <v/>
      </c>
      <c r="V493" s="1" t="str">
        <f t="shared" si="126"/>
        <v/>
      </c>
      <c r="W493" s="1" t="str">
        <f t="shared" si="127"/>
        <v/>
      </c>
    </row>
    <row r="494" spans="1:23" x14ac:dyDescent="0.2">
      <c r="A494" s="141">
        <f>[4]挂饰3!$A495</f>
        <v>20493</v>
      </c>
      <c r="B494" s="141" t="str">
        <f>[4]挂饰3!$D495</f>
        <v>拉风的斯塞提戒指</v>
      </c>
      <c r="C494" s="141">
        <f>[4]挂饰3!$E495</f>
        <v>11</v>
      </c>
      <c r="D494" s="141" t="str">
        <f>[4]挂饰3!$F495</f>
        <v>a</v>
      </c>
      <c r="E494" s="141">
        <f t="shared" si="128"/>
        <v>3</v>
      </c>
      <c r="F494" s="141">
        <f t="shared" si="129"/>
        <v>3</v>
      </c>
      <c r="G494" s="141" t="str">
        <f>[4]挂饰3!$M495</f>
        <v>冷却</v>
      </c>
      <c r="H494" s="141">
        <f>([4]挂饰3!$AO495*((E494)^2))/10</f>
        <v>282.63891891891888</v>
      </c>
      <c r="I494" s="1" t="str">
        <f t="shared" si="130"/>
        <v>,水系魔物骨头,魅灵石,腐败的毛皮,腐败爪</v>
      </c>
      <c r="J494" s="1">
        <f t="shared" si="131"/>
        <v>2826</v>
      </c>
      <c r="K494" s="1">
        <f t="shared" si="119"/>
        <v>3375</v>
      </c>
      <c r="L494" s="1" t="str">
        <f t="shared" si="132"/>
        <v>水系魔物骨头</v>
      </c>
      <c r="M494" s="1">
        <f t="shared" si="120"/>
        <v>3</v>
      </c>
      <c r="N494" s="1">
        <f t="shared" si="121"/>
        <v>50081</v>
      </c>
      <c r="O494" s="1" t="str">
        <f t="shared" si="133"/>
        <v>魅灵石</v>
      </c>
      <c r="P494" s="1">
        <f t="shared" si="122"/>
        <v>7</v>
      </c>
      <c r="Q494" s="1">
        <f t="shared" si="123"/>
        <v>50089</v>
      </c>
      <c r="R494" s="1" t="str">
        <f t="shared" si="134"/>
        <v>腐败的毛皮</v>
      </c>
      <c r="S494" s="1">
        <f t="shared" si="124"/>
        <v>63</v>
      </c>
      <c r="T494" s="1">
        <f t="shared" si="125"/>
        <v>50119</v>
      </c>
      <c r="U494" s="1" t="str">
        <f t="shared" si="135"/>
        <v/>
      </c>
      <c r="V494" s="1" t="str">
        <f t="shared" si="126"/>
        <v/>
      </c>
      <c r="W494" s="1" t="str">
        <f t="shared" si="127"/>
        <v/>
      </c>
    </row>
    <row r="495" spans="1:23" x14ac:dyDescent="0.2">
      <c r="A495" s="141">
        <f>[4]挂饰3!$A496</f>
        <v>20494</v>
      </c>
      <c r="B495" s="141" t="str">
        <f>[4]挂饰3!$D496</f>
        <v>犀利的魔王护腕</v>
      </c>
      <c r="C495" s="141">
        <f>[4]挂饰3!$E496</f>
        <v>13</v>
      </c>
      <c r="D495" s="141" t="str">
        <f>[4]挂饰3!$F496</f>
        <v>a</v>
      </c>
      <c r="E495" s="141">
        <f t="shared" si="128"/>
        <v>3</v>
      </c>
      <c r="F495" s="141">
        <f t="shared" si="129"/>
        <v>3</v>
      </c>
      <c r="G495" s="141" t="str">
        <f>[4]挂饰3!$M496</f>
        <v>冷却</v>
      </c>
      <c r="H495" s="141">
        <f>([4]挂饰3!$AO496*((E495)^2))/10</f>
        <v>340.06191780821916</v>
      </c>
      <c r="I495" s="1" t="str">
        <f t="shared" si="130"/>
        <v>,水系魔物骨头,酸之液,矿石,黑铜矿</v>
      </c>
      <c r="J495" s="1">
        <f t="shared" si="131"/>
        <v>3401</v>
      </c>
      <c r="K495" s="1">
        <f t="shared" si="119"/>
        <v>4500</v>
      </c>
      <c r="L495" s="1" t="str">
        <f t="shared" si="132"/>
        <v>水系魔物骨头</v>
      </c>
      <c r="M495" s="1">
        <f t="shared" si="120"/>
        <v>4</v>
      </c>
      <c r="N495" s="1">
        <f t="shared" si="121"/>
        <v>50081</v>
      </c>
      <c r="O495" s="1" t="str">
        <f t="shared" si="133"/>
        <v>酸之液</v>
      </c>
      <c r="P495" s="1">
        <f t="shared" si="122"/>
        <v>19</v>
      </c>
      <c r="Q495" s="1">
        <f t="shared" si="123"/>
        <v>50096</v>
      </c>
      <c r="R495" s="1" t="str">
        <f t="shared" si="134"/>
        <v>矿石</v>
      </c>
      <c r="S495" s="1">
        <f t="shared" si="124"/>
        <v>76</v>
      </c>
      <c r="T495" s="1">
        <f t="shared" si="125"/>
        <v>50015</v>
      </c>
      <c r="U495" s="1" t="str">
        <f t="shared" si="135"/>
        <v/>
      </c>
      <c r="V495" s="1" t="str">
        <f t="shared" si="126"/>
        <v/>
      </c>
      <c r="W495" s="1" t="str">
        <f t="shared" si="127"/>
        <v/>
      </c>
    </row>
    <row r="496" spans="1:23" x14ac:dyDescent="0.2">
      <c r="A496" s="141">
        <f>[4]挂饰3!$A497</f>
        <v>20495</v>
      </c>
      <c r="B496" s="141" t="str">
        <f>[4]挂饰3!$D497</f>
        <v>犀利的女神戒指</v>
      </c>
      <c r="C496" s="141">
        <f>[4]挂饰3!$E497</f>
        <v>15</v>
      </c>
      <c r="D496" s="141" t="str">
        <f>[4]挂饰3!$F497</f>
        <v>a</v>
      </c>
      <c r="E496" s="141">
        <f t="shared" si="128"/>
        <v>3</v>
      </c>
      <c r="F496" s="141">
        <f t="shared" si="129"/>
        <v>3</v>
      </c>
      <c r="G496" s="141" t="str">
        <f>[4]挂饰3!$M497</f>
        <v>冷却</v>
      </c>
      <c r="H496" s="141">
        <f>([4]挂饰3!$AO497*((E496)^2))/10</f>
        <v>395.68668231105357</v>
      </c>
      <c r="I496" s="1" t="str">
        <f t="shared" si="130"/>
        <v>,水系魔物骨头,女战士的甘蜜,粉铜矿,腐败牙</v>
      </c>
      <c r="J496" s="1">
        <f t="shared" si="131"/>
        <v>3957</v>
      </c>
      <c r="K496" s="1">
        <f t="shared" si="119"/>
        <v>4500</v>
      </c>
      <c r="L496" s="1" t="str">
        <f t="shared" si="132"/>
        <v>水系魔物骨头</v>
      </c>
      <c r="M496" s="1">
        <f t="shared" si="120"/>
        <v>4</v>
      </c>
      <c r="N496" s="1">
        <f t="shared" si="121"/>
        <v>50081</v>
      </c>
      <c r="O496" s="1" t="str">
        <f t="shared" si="133"/>
        <v>女战士的甘蜜</v>
      </c>
      <c r="P496" s="1">
        <f t="shared" si="122"/>
        <v>10</v>
      </c>
      <c r="Q496" s="1">
        <f t="shared" si="123"/>
        <v>50171</v>
      </c>
      <c r="R496" s="1" t="str">
        <f t="shared" si="134"/>
        <v>粉铜矿</v>
      </c>
      <c r="S496" s="1">
        <f t="shared" si="124"/>
        <v>88</v>
      </c>
      <c r="T496" s="1">
        <f t="shared" si="125"/>
        <v>50035</v>
      </c>
      <c r="U496" s="1" t="str">
        <f t="shared" si="135"/>
        <v/>
      </c>
      <c r="V496" s="1" t="str">
        <f t="shared" si="126"/>
        <v/>
      </c>
      <c r="W496" s="1" t="str">
        <f t="shared" si="127"/>
        <v/>
      </c>
    </row>
    <row r="497" spans="1:23" x14ac:dyDescent="0.2">
      <c r="A497" s="141">
        <f>[4]挂饰3!$A498</f>
        <v>20496</v>
      </c>
      <c r="B497" s="141" t="str">
        <f>[4]挂饰3!$D498</f>
        <v>犀利的精钢戒指</v>
      </c>
      <c r="C497" s="141">
        <f>[4]挂饰3!$E498</f>
        <v>17</v>
      </c>
      <c r="D497" s="141" t="str">
        <f>[4]挂饰3!$F498</f>
        <v>a</v>
      </c>
      <c r="E497" s="141">
        <f t="shared" si="128"/>
        <v>3</v>
      </c>
      <c r="F497" s="141">
        <f t="shared" si="129"/>
        <v>3</v>
      </c>
      <c r="G497" s="141" t="str">
        <f>[4]挂饰3!$M498</f>
        <v>冷却</v>
      </c>
      <c r="H497" s="141">
        <f>([4]挂饰3!$AO498*((E497)^2))/10</f>
        <v>240.71891105444729</v>
      </c>
      <c r="I497" s="1" t="str">
        <f t="shared" si="130"/>
        <v>,水系魔物骨头,震动羽翼,女战士的秘药,腐败爪</v>
      </c>
      <c r="J497" s="1">
        <f t="shared" si="131"/>
        <v>2407</v>
      </c>
      <c r="K497" s="1">
        <f t="shared" si="119"/>
        <v>3375</v>
      </c>
      <c r="L497" s="1" t="str">
        <f t="shared" si="132"/>
        <v>水系魔物骨头</v>
      </c>
      <c r="M497" s="1">
        <f t="shared" si="120"/>
        <v>3</v>
      </c>
      <c r="N497" s="1">
        <f t="shared" si="121"/>
        <v>50081</v>
      </c>
      <c r="O497" s="1" t="str">
        <f t="shared" si="133"/>
        <v>震动羽翼</v>
      </c>
      <c r="P497" s="1">
        <f t="shared" si="122"/>
        <v>6</v>
      </c>
      <c r="Q497" s="1">
        <f t="shared" si="123"/>
        <v>50122</v>
      </c>
      <c r="R497" s="1" t="str">
        <f t="shared" si="134"/>
        <v>女战士的秘药</v>
      </c>
      <c r="S497" s="1">
        <f t="shared" si="124"/>
        <v>54</v>
      </c>
      <c r="T497" s="1">
        <f t="shared" si="125"/>
        <v>50168</v>
      </c>
      <c r="U497" s="1" t="str">
        <f t="shared" si="135"/>
        <v/>
      </c>
      <c r="V497" s="1" t="str">
        <f t="shared" si="126"/>
        <v/>
      </c>
      <c r="W497" s="1" t="str">
        <f t="shared" si="127"/>
        <v/>
      </c>
    </row>
    <row r="498" spans="1:23" x14ac:dyDescent="0.2">
      <c r="A498" s="141">
        <f>[4]挂饰3!$A499</f>
        <v>20497</v>
      </c>
      <c r="B498" s="141" t="str">
        <f>[4]挂饰3!$D499</f>
        <v>坚硬的魔王护腕</v>
      </c>
      <c r="C498" s="141">
        <f>[4]挂饰3!$E499</f>
        <v>2</v>
      </c>
      <c r="D498" s="141" t="str">
        <f>[4]挂饰3!$F499</f>
        <v>b</v>
      </c>
      <c r="E498" s="141">
        <f t="shared" si="128"/>
        <v>2</v>
      </c>
      <c r="F498" s="141">
        <f t="shared" si="129"/>
        <v>2</v>
      </c>
      <c r="G498" s="141" t="str">
        <f>[4]挂饰3!$M499</f>
        <v>冷却</v>
      </c>
      <c r="H498" s="141">
        <f>([4]挂饰3!$AO499*((E498)^2))/10</f>
        <v>12</v>
      </c>
      <c r="I498" s="1" t="str">
        <f t="shared" si="130"/>
        <v>,青魔法石,干燥的草药</v>
      </c>
      <c r="J498" s="1">
        <f t="shared" si="131"/>
        <v>120</v>
      </c>
      <c r="K498" s="1">
        <f t="shared" si="119"/>
        <v>270</v>
      </c>
      <c r="L498" s="1" t="str">
        <f t="shared" si="132"/>
        <v>青魔法石</v>
      </c>
      <c r="M498" s="1">
        <f t="shared" si="120"/>
        <v>1</v>
      </c>
      <c r="N498" s="1">
        <f t="shared" si="121"/>
        <v>50020</v>
      </c>
      <c r="O498" s="1" t="str">
        <f t="shared" si="133"/>
        <v>干燥的草药</v>
      </c>
      <c r="P498" s="1">
        <f t="shared" si="122"/>
        <v>4</v>
      </c>
      <c r="Q498" s="1">
        <f t="shared" si="123"/>
        <v>50189</v>
      </c>
      <c r="R498" s="1" t="str">
        <f t="shared" si="134"/>
        <v/>
      </c>
      <c r="S498" s="1" t="str">
        <f t="shared" si="124"/>
        <v/>
      </c>
      <c r="T498" s="1" t="str">
        <f t="shared" si="125"/>
        <v/>
      </c>
      <c r="U498" s="1" t="str">
        <f t="shared" si="135"/>
        <v/>
      </c>
      <c r="V498" s="1" t="str">
        <f t="shared" si="126"/>
        <v/>
      </c>
      <c r="W498" s="1" t="str">
        <f t="shared" si="127"/>
        <v/>
      </c>
    </row>
    <row r="499" spans="1:23" x14ac:dyDescent="0.2">
      <c r="A499" s="141">
        <f>[4]挂饰3!$A500</f>
        <v>20498</v>
      </c>
      <c r="B499" s="141" t="str">
        <f>[4]挂饰3!$D500</f>
        <v>坚硬的虚幻护腕</v>
      </c>
      <c r="C499" s="141">
        <f>[4]挂饰3!$E500</f>
        <v>4</v>
      </c>
      <c r="D499" s="141" t="str">
        <f>[4]挂饰3!$F500</f>
        <v>b</v>
      </c>
      <c r="E499" s="141">
        <f t="shared" si="128"/>
        <v>2</v>
      </c>
      <c r="F499" s="141">
        <f t="shared" si="129"/>
        <v>2</v>
      </c>
      <c r="G499" s="141" t="str">
        <f>[4]挂饰3!$M500</f>
        <v>冷却</v>
      </c>
      <c r="H499" s="141">
        <f>([4]挂饰3!$AO500*((E499)^2))/10</f>
        <v>58.2</v>
      </c>
      <c r="I499" s="1" t="str">
        <f t="shared" si="130"/>
        <v>,水系魔物血液,女战士的秘药</v>
      </c>
      <c r="J499" s="1">
        <f t="shared" si="131"/>
        <v>582</v>
      </c>
      <c r="K499" s="1">
        <f t="shared" si="119"/>
        <v>810</v>
      </c>
      <c r="L499" s="1" t="str">
        <f t="shared" si="132"/>
        <v>水系魔物血液</v>
      </c>
      <c r="M499" s="1">
        <f t="shared" si="120"/>
        <v>3</v>
      </c>
      <c r="N499" s="1">
        <f t="shared" si="121"/>
        <v>50098</v>
      </c>
      <c r="O499" s="1" t="str">
        <f t="shared" si="133"/>
        <v>女战士的秘药</v>
      </c>
      <c r="P499" s="1">
        <f t="shared" si="122"/>
        <v>20</v>
      </c>
      <c r="Q499" s="1">
        <f t="shared" si="123"/>
        <v>50168</v>
      </c>
      <c r="R499" s="1" t="str">
        <f t="shared" si="134"/>
        <v/>
      </c>
      <c r="S499" s="1" t="str">
        <f t="shared" si="124"/>
        <v/>
      </c>
      <c r="T499" s="1" t="str">
        <f t="shared" si="125"/>
        <v/>
      </c>
      <c r="U499" s="1" t="str">
        <f t="shared" si="135"/>
        <v/>
      </c>
      <c r="V499" s="1" t="str">
        <f t="shared" si="126"/>
        <v/>
      </c>
      <c r="W499" s="1" t="str">
        <f t="shared" si="127"/>
        <v/>
      </c>
    </row>
    <row r="500" spans="1:23" x14ac:dyDescent="0.2">
      <c r="A500" s="141">
        <f>[4]挂饰3!$A501</f>
        <v>20499</v>
      </c>
      <c r="B500" s="141" t="str">
        <f>[4]挂饰3!$D501</f>
        <v>发亮的空灵戒指</v>
      </c>
      <c r="C500" s="141">
        <f>[4]挂饰3!$E501</f>
        <v>6</v>
      </c>
      <c r="D500" s="141" t="str">
        <f>[4]挂饰3!$F501</f>
        <v>b</v>
      </c>
      <c r="E500" s="141">
        <f t="shared" si="128"/>
        <v>2</v>
      </c>
      <c r="F500" s="141">
        <f t="shared" si="129"/>
        <v>2</v>
      </c>
      <c r="G500" s="141" t="str">
        <f>[4]挂饰3!$M501</f>
        <v>冷却</v>
      </c>
      <c r="H500" s="141">
        <f>([4]挂饰3!$AO501*((E500)^2))/10</f>
        <v>87</v>
      </c>
      <c r="I500" s="1" t="str">
        <f t="shared" si="130"/>
        <v>,水系魔物血液,干燥的草药</v>
      </c>
      <c r="J500" s="1">
        <f t="shared" si="131"/>
        <v>870</v>
      </c>
      <c r="K500" s="1">
        <f t="shared" si="119"/>
        <v>1080</v>
      </c>
      <c r="L500" s="1" t="str">
        <f t="shared" si="132"/>
        <v>水系魔物血液</v>
      </c>
      <c r="M500" s="1">
        <f t="shared" si="120"/>
        <v>4</v>
      </c>
      <c r="N500" s="1">
        <f t="shared" si="121"/>
        <v>50098</v>
      </c>
      <c r="O500" s="1" t="str">
        <f t="shared" si="133"/>
        <v>干燥的草药</v>
      </c>
      <c r="P500" s="1">
        <f t="shared" si="122"/>
        <v>29</v>
      </c>
      <c r="Q500" s="1">
        <f t="shared" si="123"/>
        <v>50189</v>
      </c>
      <c r="R500" s="1" t="str">
        <f t="shared" si="134"/>
        <v/>
      </c>
      <c r="S500" s="1" t="str">
        <f t="shared" si="124"/>
        <v/>
      </c>
      <c r="T500" s="1" t="str">
        <f t="shared" si="125"/>
        <v/>
      </c>
      <c r="U500" s="1" t="str">
        <f t="shared" si="135"/>
        <v/>
      </c>
      <c r="V500" s="1" t="str">
        <f t="shared" si="126"/>
        <v/>
      </c>
      <c r="W500" s="1" t="str">
        <f t="shared" si="127"/>
        <v/>
      </c>
    </row>
    <row r="501" spans="1:23" x14ac:dyDescent="0.2">
      <c r="A501" s="141">
        <f>[4]挂饰3!$A502</f>
        <v>20500</v>
      </c>
      <c r="B501" s="141" t="str">
        <f>[4]挂饰3!$D502</f>
        <v>优质的混乱戒指</v>
      </c>
      <c r="C501" s="141">
        <f>[4]挂饰3!$E502</f>
        <v>8</v>
      </c>
      <c r="D501" s="141" t="str">
        <f>[4]挂饰3!$F502</f>
        <v>b</v>
      </c>
      <c r="E501" s="141">
        <f t="shared" si="128"/>
        <v>2</v>
      </c>
      <c r="F501" s="141">
        <f t="shared" si="129"/>
        <v>2</v>
      </c>
      <c r="G501" s="141" t="str">
        <f>[4]挂饰3!$M502</f>
        <v>冷却</v>
      </c>
      <c r="H501" s="141">
        <f>([4]挂饰3!$AO502*((E501)^2))/10</f>
        <v>48.92</v>
      </c>
      <c r="I501" s="1" t="str">
        <f t="shared" si="130"/>
        <v>,青魔法石,腐败爪</v>
      </c>
      <c r="J501" s="1">
        <f t="shared" si="131"/>
        <v>489</v>
      </c>
      <c r="K501" s="1">
        <f t="shared" si="119"/>
        <v>540</v>
      </c>
      <c r="L501" s="1" t="str">
        <f t="shared" si="132"/>
        <v>青魔法石</v>
      </c>
      <c r="M501" s="1">
        <f t="shared" si="120"/>
        <v>2</v>
      </c>
      <c r="N501" s="1">
        <f t="shared" si="121"/>
        <v>50020</v>
      </c>
      <c r="O501" s="1" t="str">
        <f t="shared" si="133"/>
        <v>腐败爪</v>
      </c>
      <c r="P501" s="1">
        <f t="shared" si="122"/>
        <v>17</v>
      </c>
      <c r="Q501" s="1">
        <f t="shared" si="123"/>
        <v>50145</v>
      </c>
      <c r="R501" s="1" t="str">
        <f t="shared" si="134"/>
        <v/>
      </c>
      <c r="S501" s="1" t="str">
        <f t="shared" si="124"/>
        <v/>
      </c>
      <c r="T501" s="1" t="str">
        <f t="shared" si="125"/>
        <v/>
      </c>
      <c r="U501" s="1" t="str">
        <f t="shared" si="135"/>
        <v/>
      </c>
      <c r="V501" s="1" t="str">
        <f t="shared" si="126"/>
        <v/>
      </c>
      <c r="W501" s="1" t="str">
        <f t="shared" si="127"/>
        <v/>
      </c>
    </row>
    <row r="502" spans="1:23" x14ac:dyDescent="0.2">
      <c r="A502" s="141">
        <f>[4]挂饰3!$A503</f>
        <v>20501</v>
      </c>
      <c r="B502" s="141" t="str">
        <f>[4]挂饰3!$D503</f>
        <v>坚硬的言语护腕</v>
      </c>
      <c r="C502" s="141">
        <f>[4]挂饰3!$E503</f>
        <v>10</v>
      </c>
      <c r="D502" s="141" t="str">
        <f>[4]挂饰3!$F503</f>
        <v>b</v>
      </c>
      <c r="E502" s="141">
        <f t="shared" si="128"/>
        <v>2</v>
      </c>
      <c r="F502" s="141">
        <f t="shared" si="129"/>
        <v>2</v>
      </c>
      <c r="G502" s="141" t="str">
        <f>[4]挂饰3!$M503</f>
        <v>冷却</v>
      </c>
      <c r="H502" s="141">
        <f>([4]挂饰3!$AO503*((E502)^2))/10</f>
        <v>60.27</v>
      </c>
      <c r="I502" s="1" t="str">
        <f t="shared" si="130"/>
        <v>,青魔法石,女战士的秘药</v>
      </c>
      <c r="J502" s="1">
        <f t="shared" si="131"/>
        <v>603</v>
      </c>
      <c r="K502" s="1">
        <f t="shared" si="119"/>
        <v>810</v>
      </c>
      <c r="L502" s="1" t="str">
        <f t="shared" si="132"/>
        <v>青魔法石</v>
      </c>
      <c r="M502" s="1">
        <f t="shared" si="120"/>
        <v>3</v>
      </c>
      <c r="N502" s="1">
        <f t="shared" si="121"/>
        <v>50020</v>
      </c>
      <c r="O502" s="1" t="str">
        <f t="shared" si="133"/>
        <v>女战士的秘药</v>
      </c>
      <c r="P502" s="1">
        <f t="shared" si="122"/>
        <v>21</v>
      </c>
      <c r="Q502" s="1">
        <f t="shared" si="123"/>
        <v>50168</v>
      </c>
      <c r="R502" s="1" t="str">
        <f t="shared" si="134"/>
        <v/>
      </c>
      <c r="S502" s="1" t="str">
        <f t="shared" si="124"/>
        <v/>
      </c>
      <c r="T502" s="1" t="str">
        <f t="shared" si="125"/>
        <v/>
      </c>
      <c r="U502" s="1" t="str">
        <f t="shared" si="135"/>
        <v/>
      </c>
      <c r="V502" s="1" t="str">
        <f t="shared" si="126"/>
        <v/>
      </c>
      <c r="W502" s="1" t="str">
        <f t="shared" si="127"/>
        <v/>
      </c>
    </row>
    <row r="503" spans="1:23" x14ac:dyDescent="0.2">
      <c r="A503" s="141">
        <f>[4]挂饰3!$A504</f>
        <v>20502</v>
      </c>
      <c r="B503" s="141" t="str">
        <f>[4]挂饰3!$D504</f>
        <v>发亮的女神护腕</v>
      </c>
      <c r="C503" s="141">
        <f>[4]挂饰3!$E504</f>
        <v>12</v>
      </c>
      <c r="D503" s="141" t="str">
        <f>[4]挂饰3!$F504</f>
        <v>b</v>
      </c>
      <c r="E503" s="141">
        <f t="shared" si="128"/>
        <v>2</v>
      </c>
      <c r="F503" s="141">
        <f t="shared" si="129"/>
        <v>2</v>
      </c>
      <c r="G503" s="141" t="str">
        <f>[4]挂饰3!$M504</f>
        <v>冷却</v>
      </c>
      <c r="H503" s="141">
        <f>([4]挂饰3!$AO504*((E503)^2))/10</f>
        <v>174.6</v>
      </c>
      <c r="I503" s="1" t="str">
        <f t="shared" si="130"/>
        <v>,青魔法石,粉铜矿</v>
      </c>
      <c r="J503" s="1">
        <f t="shared" si="131"/>
        <v>1746</v>
      </c>
      <c r="K503" s="1">
        <f t="shared" si="119"/>
        <v>1890</v>
      </c>
      <c r="L503" s="1" t="str">
        <f t="shared" si="132"/>
        <v>青魔法石</v>
      </c>
      <c r="M503" s="1">
        <f t="shared" si="120"/>
        <v>7</v>
      </c>
      <c r="N503" s="1">
        <f t="shared" si="121"/>
        <v>50020</v>
      </c>
      <c r="O503" s="1" t="str">
        <f t="shared" si="133"/>
        <v>粉铜矿</v>
      </c>
      <c r="P503" s="1">
        <f t="shared" si="122"/>
        <v>59</v>
      </c>
      <c r="Q503" s="1">
        <f t="shared" si="123"/>
        <v>50035</v>
      </c>
      <c r="R503" s="1" t="str">
        <f t="shared" si="134"/>
        <v/>
      </c>
      <c r="S503" s="1" t="str">
        <f t="shared" si="124"/>
        <v/>
      </c>
      <c r="T503" s="1" t="str">
        <f t="shared" si="125"/>
        <v/>
      </c>
      <c r="U503" s="1" t="str">
        <f t="shared" si="135"/>
        <v/>
      </c>
      <c r="V503" s="1" t="str">
        <f t="shared" si="126"/>
        <v/>
      </c>
      <c r="W503" s="1" t="str">
        <f t="shared" si="127"/>
        <v/>
      </c>
    </row>
    <row r="504" spans="1:23" x14ac:dyDescent="0.2">
      <c r="A504" s="141">
        <f>[4]挂饰3!$A505</f>
        <v>20503</v>
      </c>
      <c r="B504" s="141" t="str">
        <f>[4]挂饰3!$D505</f>
        <v>坚硬的卡尼亚戒指</v>
      </c>
      <c r="C504" s="141">
        <f>[4]挂饰3!$E505</f>
        <v>14</v>
      </c>
      <c r="D504" s="141" t="str">
        <f>[4]挂饰3!$F505</f>
        <v>b</v>
      </c>
      <c r="E504" s="141">
        <f t="shared" si="128"/>
        <v>2</v>
      </c>
      <c r="F504" s="141">
        <f t="shared" si="129"/>
        <v>2</v>
      </c>
      <c r="G504" s="141" t="str">
        <f>[4]挂饰3!$M505</f>
        <v>冷却</v>
      </c>
      <c r="H504" s="141">
        <f>([4]挂饰3!$AO505*((E504)^2))/10</f>
        <v>204.6</v>
      </c>
      <c r="I504" s="1" t="str">
        <f t="shared" si="130"/>
        <v>,青魔法石,腐败牙</v>
      </c>
      <c r="J504" s="1">
        <f t="shared" si="131"/>
        <v>2046</v>
      </c>
      <c r="K504" s="1">
        <f t="shared" si="119"/>
        <v>2160</v>
      </c>
      <c r="L504" s="1" t="str">
        <f t="shared" si="132"/>
        <v>青魔法石</v>
      </c>
      <c r="M504" s="1">
        <f t="shared" si="120"/>
        <v>8</v>
      </c>
      <c r="N504" s="1">
        <f t="shared" si="121"/>
        <v>50020</v>
      </c>
      <c r="O504" s="1" t="str">
        <f t="shared" si="133"/>
        <v>腐败牙</v>
      </c>
      <c r="P504" s="1">
        <f t="shared" si="122"/>
        <v>69</v>
      </c>
      <c r="Q504" s="1">
        <f t="shared" si="123"/>
        <v>50157</v>
      </c>
      <c r="R504" s="1" t="str">
        <f t="shared" si="134"/>
        <v/>
      </c>
      <c r="S504" s="1" t="str">
        <f t="shared" si="124"/>
        <v/>
      </c>
      <c r="T504" s="1" t="str">
        <f t="shared" si="125"/>
        <v/>
      </c>
      <c r="U504" s="1" t="str">
        <f t="shared" si="135"/>
        <v/>
      </c>
      <c r="V504" s="1" t="str">
        <f t="shared" si="126"/>
        <v/>
      </c>
      <c r="W504" s="1" t="str">
        <f t="shared" si="127"/>
        <v/>
      </c>
    </row>
    <row r="505" spans="1:23" x14ac:dyDescent="0.2">
      <c r="A505" s="141">
        <f>[4]挂饰3!$A506</f>
        <v>20504</v>
      </c>
      <c r="B505" s="141" t="str">
        <f>[4]挂饰3!$D506</f>
        <v>优质的水晶戒指</v>
      </c>
      <c r="C505" s="141">
        <f>[4]挂饰3!$E506</f>
        <v>16</v>
      </c>
      <c r="D505" s="141" t="str">
        <f>[4]挂饰3!$F506</f>
        <v>b</v>
      </c>
      <c r="E505" s="141">
        <f t="shared" si="128"/>
        <v>2</v>
      </c>
      <c r="F505" s="141">
        <f t="shared" si="129"/>
        <v>2</v>
      </c>
      <c r="G505" s="141" t="str">
        <f>[4]挂饰3!$M506</f>
        <v>冷却</v>
      </c>
      <c r="H505" s="141">
        <f>([4]挂饰3!$AO506*((E505)^2))/10</f>
        <v>97.002352941176468</v>
      </c>
      <c r="I505" s="1" t="str">
        <f t="shared" si="130"/>
        <v>,水系魔物血液,黑铜矿</v>
      </c>
      <c r="J505" s="1">
        <f t="shared" si="131"/>
        <v>970</v>
      </c>
      <c r="K505" s="1">
        <f t="shared" si="119"/>
        <v>1080</v>
      </c>
      <c r="L505" s="1" t="str">
        <f t="shared" si="132"/>
        <v>水系魔物血液</v>
      </c>
      <c r="M505" s="1">
        <f t="shared" si="120"/>
        <v>4</v>
      </c>
      <c r="N505" s="1">
        <f t="shared" si="121"/>
        <v>50098</v>
      </c>
      <c r="O505" s="1" t="str">
        <f t="shared" si="133"/>
        <v>黑铜矿</v>
      </c>
      <c r="P505" s="1">
        <f t="shared" si="122"/>
        <v>33</v>
      </c>
      <c r="Q505" s="1">
        <f t="shared" si="123"/>
        <v>50031</v>
      </c>
      <c r="R505" s="1" t="str">
        <f t="shared" si="134"/>
        <v/>
      </c>
      <c r="S505" s="1" t="str">
        <f t="shared" si="124"/>
        <v/>
      </c>
      <c r="T505" s="1" t="str">
        <f t="shared" si="125"/>
        <v/>
      </c>
      <c r="U505" s="1" t="str">
        <f t="shared" si="135"/>
        <v/>
      </c>
      <c r="V505" s="1" t="str">
        <f t="shared" si="126"/>
        <v/>
      </c>
      <c r="W505" s="1" t="str">
        <f t="shared" si="127"/>
        <v/>
      </c>
    </row>
    <row r="506" spans="1:23" x14ac:dyDescent="0.2">
      <c r="A506" s="141">
        <f>[4]挂饰3!$A507</f>
        <v>20505</v>
      </c>
      <c r="B506" s="141" t="str">
        <f>[4]挂饰3!$D507</f>
        <v>普通的空灵戒指</v>
      </c>
      <c r="C506" s="141">
        <f>[4]挂饰3!$E507</f>
        <v>2</v>
      </c>
      <c r="D506" s="141" t="str">
        <f>[4]挂饰3!$F507</f>
        <v>c</v>
      </c>
      <c r="E506" s="141">
        <f t="shared" si="128"/>
        <v>1</v>
      </c>
      <c r="F506" s="141">
        <f t="shared" si="129"/>
        <v>1</v>
      </c>
      <c r="G506" s="141" t="str">
        <f>[4]挂饰3!$M507</f>
        <v/>
      </c>
      <c r="H506" s="141">
        <f>([4]挂饰3!$AO507*((E506)^2))/10</f>
        <v>9.75</v>
      </c>
      <c r="I506" s="1" t="str">
        <f t="shared" si="130"/>
        <v>,女战士的秘药</v>
      </c>
      <c r="J506" s="1">
        <f t="shared" si="131"/>
        <v>98</v>
      </c>
      <c r="K506" s="1">
        <f t="shared" si="119"/>
        <v>105</v>
      </c>
      <c r="L506" s="1" t="str">
        <f t="shared" si="132"/>
        <v>女战士的秘药</v>
      </c>
      <c r="M506" s="1">
        <f t="shared" si="120"/>
        <v>7</v>
      </c>
      <c r="N506" s="1">
        <f t="shared" si="121"/>
        <v>50168</v>
      </c>
      <c r="O506" s="1" t="str">
        <f t="shared" si="133"/>
        <v/>
      </c>
      <c r="P506" s="1" t="str">
        <f t="shared" si="122"/>
        <v/>
      </c>
      <c r="Q506" s="1" t="str">
        <f t="shared" si="123"/>
        <v/>
      </c>
      <c r="R506" s="1" t="str">
        <f t="shared" si="134"/>
        <v/>
      </c>
      <c r="S506" s="1" t="str">
        <f t="shared" si="124"/>
        <v/>
      </c>
      <c r="T506" s="1" t="str">
        <f t="shared" si="125"/>
        <v/>
      </c>
      <c r="U506" s="1" t="str">
        <f t="shared" si="135"/>
        <v/>
      </c>
      <c r="V506" s="1" t="str">
        <f t="shared" si="126"/>
        <v/>
      </c>
      <c r="W506" s="1" t="str">
        <f t="shared" si="127"/>
        <v/>
      </c>
    </row>
    <row r="507" spans="1:23" x14ac:dyDescent="0.2">
      <c r="A507" s="141">
        <f>[4]挂饰3!$A508</f>
        <v>20506</v>
      </c>
      <c r="B507" s="141" t="str">
        <f>[4]挂饰3!$D508</f>
        <v>破旧的精灵项链</v>
      </c>
      <c r="C507" s="141">
        <f>[4]挂饰3!$E508</f>
        <v>4</v>
      </c>
      <c r="D507" s="141" t="str">
        <f>[4]挂饰3!$F508</f>
        <v>c</v>
      </c>
      <c r="E507" s="141">
        <f t="shared" si="128"/>
        <v>1</v>
      </c>
      <c r="F507" s="141">
        <f t="shared" si="129"/>
        <v>1</v>
      </c>
      <c r="G507" s="141" t="str">
        <f>[4]挂饰3!$M508</f>
        <v/>
      </c>
      <c r="H507" s="141">
        <f>([4]挂饰3!$AO508*((E507)^2))/10</f>
        <v>8.1</v>
      </c>
      <c r="I507" s="1" t="str">
        <f t="shared" si="130"/>
        <v>,腐败爪</v>
      </c>
      <c r="J507" s="1">
        <f t="shared" si="131"/>
        <v>81</v>
      </c>
      <c r="K507" s="1">
        <f t="shared" si="119"/>
        <v>90</v>
      </c>
      <c r="L507" s="1" t="str">
        <f t="shared" si="132"/>
        <v>腐败爪</v>
      </c>
      <c r="M507" s="1">
        <f t="shared" si="120"/>
        <v>6</v>
      </c>
      <c r="N507" s="1">
        <f t="shared" si="121"/>
        <v>50145</v>
      </c>
      <c r="O507" s="1" t="str">
        <f t="shared" si="133"/>
        <v/>
      </c>
      <c r="P507" s="1" t="str">
        <f t="shared" si="122"/>
        <v/>
      </c>
      <c r="Q507" s="1" t="str">
        <f t="shared" si="123"/>
        <v/>
      </c>
      <c r="R507" s="1" t="str">
        <f t="shared" si="134"/>
        <v/>
      </c>
      <c r="S507" s="1" t="str">
        <f t="shared" si="124"/>
        <v/>
      </c>
      <c r="T507" s="1" t="str">
        <f t="shared" si="125"/>
        <v/>
      </c>
      <c r="U507" s="1" t="str">
        <f t="shared" si="135"/>
        <v/>
      </c>
      <c r="V507" s="1" t="str">
        <f t="shared" si="126"/>
        <v/>
      </c>
      <c r="W507" s="1" t="str">
        <f t="shared" si="127"/>
        <v/>
      </c>
    </row>
    <row r="508" spans="1:23" x14ac:dyDescent="0.2">
      <c r="A508" s="141">
        <f>[4]挂饰3!$A509</f>
        <v>20507</v>
      </c>
      <c r="B508" s="141" t="str">
        <f>[4]挂饰3!$D509</f>
        <v>初级的智慧戒指</v>
      </c>
      <c r="C508" s="141">
        <f>[4]挂饰3!$E509</f>
        <v>6</v>
      </c>
      <c r="D508" s="141" t="str">
        <f>[4]挂饰3!$F509</f>
        <v>c</v>
      </c>
      <c r="E508" s="141">
        <f t="shared" si="128"/>
        <v>1</v>
      </c>
      <c r="F508" s="141">
        <f t="shared" si="129"/>
        <v>1</v>
      </c>
      <c r="G508" s="141" t="str">
        <f>[4]挂饰3!$M509</f>
        <v/>
      </c>
      <c r="H508" s="141">
        <f>([4]挂饰3!$AO509*((E508)^2))/10</f>
        <v>12.15</v>
      </c>
      <c r="I508" s="1" t="str">
        <f t="shared" si="130"/>
        <v>,腐败的毛皮</v>
      </c>
      <c r="J508" s="1">
        <f t="shared" si="131"/>
        <v>122</v>
      </c>
      <c r="K508" s="1">
        <f t="shared" si="119"/>
        <v>135</v>
      </c>
      <c r="L508" s="1" t="str">
        <f t="shared" si="132"/>
        <v>腐败的毛皮</v>
      </c>
      <c r="M508" s="1">
        <f t="shared" si="120"/>
        <v>9</v>
      </c>
      <c r="N508" s="1">
        <f t="shared" si="121"/>
        <v>50119</v>
      </c>
      <c r="O508" s="1" t="str">
        <f t="shared" si="133"/>
        <v/>
      </c>
      <c r="P508" s="1" t="str">
        <f t="shared" si="122"/>
        <v/>
      </c>
      <c r="Q508" s="1" t="str">
        <f t="shared" si="123"/>
        <v/>
      </c>
      <c r="R508" s="1" t="str">
        <f t="shared" si="134"/>
        <v/>
      </c>
      <c r="S508" s="1" t="str">
        <f t="shared" si="124"/>
        <v/>
      </c>
      <c r="T508" s="1" t="str">
        <f t="shared" si="125"/>
        <v/>
      </c>
      <c r="U508" s="1" t="str">
        <f t="shared" si="135"/>
        <v/>
      </c>
      <c r="V508" s="1" t="str">
        <f t="shared" si="126"/>
        <v/>
      </c>
      <c r="W508" s="1" t="str">
        <f t="shared" si="127"/>
        <v/>
      </c>
    </row>
    <row r="509" spans="1:23" x14ac:dyDescent="0.2">
      <c r="A509" s="141">
        <f>[4]挂饰3!$A510</f>
        <v>20508</v>
      </c>
      <c r="B509" s="141" t="str">
        <f>[4]挂饰3!$D510</f>
        <v>初级的精钢项链</v>
      </c>
      <c r="C509" s="141">
        <f>[4]挂饰3!$E510</f>
        <v>8</v>
      </c>
      <c r="D509" s="141" t="str">
        <f>[4]挂饰3!$F510</f>
        <v>c</v>
      </c>
      <c r="E509" s="141">
        <f t="shared" si="128"/>
        <v>1</v>
      </c>
      <c r="F509" s="141">
        <f t="shared" si="129"/>
        <v>1</v>
      </c>
      <c r="G509" s="141" t="str">
        <f>[4]挂饰3!$M510</f>
        <v/>
      </c>
      <c r="H509" s="141">
        <f>([4]挂饰3!$AO510*((E509)^2))/10</f>
        <v>39.15</v>
      </c>
      <c r="I509" s="1" t="str">
        <f t="shared" si="130"/>
        <v>,矿石</v>
      </c>
      <c r="J509" s="1">
        <f t="shared" si="131"/>
        <v>392</v>
      </c>
      <c r="K509" s="1">
        <f t="shared" si="119"/>
        <v>405</v>
      </c>
      <c r="L509" s="1" t="str">
        <f t="shared" si="132"/>
        <v>矿石</v>
      </c>
      <c r="M509" s="1">
        <f t="shared" si="120"/>
        <v>27</v>
      </c>
      <c r="N509" s="1">
        <f t="shared" si="121"/>
        <v>50015</v>
      </c>
      <c r="O509" s="1" t="str">
        <f t="shared" si="133"/>
        <v/>
      </c>
      <c r="P509" s="1" t="str">
        <f t="shared" si="122"/>
        <v/>
      </c>
      <c r="Q509" s="1" t="str">
        <f t="shared" si="123"/>
        <v/>
      </c>
      <c r="R509" s="1" t="str">
        <f t="shared" si="134"/>
        <v/>
      </c>
      <c r="S509" s="1" t="str">
        <f t="shared" si="124"/>
        <v/>
      </c>
      <c r="T509" s="1" t="str">
        <f t="shared" si="125"/>
        <v/>
      </c>
      <c r="U509" s="1" t="str">
        <f t="shared" si="135"/>
        <v/>
      </c>
      <c r="V509" s="1" t="str">
        <f t="shared" si="126"/>
        <v/>
      </c>
      <c r="W509" s="1" t="str">
        <f t="shared" si="127"/>
        <v/>
      </c>
    </row>
    <row r="510" spans="1:23" x14ac:dyDescent="0.2">
      <c r="A510" s="141">
        <f>[4]挂饰3!$A511</f>
        <v>20509</v>
      </c>
      <c r="B510" s="141" t="str">
        <f>[4]挂饰3!$D511</f>
        <v>破旧的魔王项链</v>
      </c>
      <c r="C510" s="141">
        <f>[4]挂饰3!$E511</f>
        <v>10</v>
      </c>
      <c r="D510" s="141" t="str">
        <f>[4]挂饰3!$F511</f>
        <v>c</v>
      </c>
      <c r="E510" s="141">
        <f t="shared" si="128"/>
        <v>1</v>
      </c>
      <c r="F510" s="141">
        <f t="shared" si="129"/>
        <v>1</v>
      </c>
      <c r="G510" s="141" t="str">
        <f>[4]挂饰3!$M511</f>
        <v/>
      </c>
      <c r="H510" s="141">
        <f>([4]挂饰3!$AO511*((E510)^2))/10</f>
        <v>20.25</v>
      </c>
      <c r="I510" s="1" t="str">
        <f t="shared" si="130"/>
        <v>,女战士的秘药</v>
      </c>
      <c r="J510" s="1">
        <f t="shared" si="131"/>
        <v>203</v>
      </c>
      <c r="K510" s="1">
        <f t="shared" si="119"/>
        <v>210</v>
      </c>
      <c r="L510" s="1" t="str">
        <f t="shared" si="132"/>
        <v>女战士的秘药</v>
      </c>
      <c r="M510" s="1">
        <f t="shared" si="120"/>
        <v>14</v>
      </c>
      <c r="N510" s="1">
        <f t="shared" si="121"/>
        <v>50168</v>
      </c>
      <c r="O510" s="1" t="str">
        <f t="shared" si="133"/>
        <v/>
      </c>
      <c r="P510" s="1" t="str">
        <f t="shared" si="122"/>
        <v/>
      </c>
      <c r="Q510" s="1" t="str">
        <f t="shared" si="123"/>
        <v/>
      </c>
      <c r="R510" s="1" t="str">
        <f t="shared" si="134"/>
        <v/>
      </c>
      <c r="S510" s="1" t="str">
        <f t="shared" si="124"/>
        <v/>
      </c>
      <c r="T510" s="1" t="str">
        <f t="shared" si="125"/>
        <v/>
      </c>
      <c r="U510" s="1" t="str">
        <f t="shared" si="135"/>
        <v/>
      </c>
      <c r="V510" s="1" t="str">
        <f t="shared" si="126"/>
        <v/>
      </c>
      <c r="W510" s="1" t="str">
        <f t="shared" si="127"/>
        <v/>
      </c>
    </row>
    <row r="511" spans="1:23" x14ac:dyDescent="0.2">
      <c r="A511" s="141">
        <f>[4]挂饰3!$A512</f>
        <v>20510</v>
      </c>
      <c r="B511" s="141" t="str">
        <f>[4]挂饰3!$D512</f>
        <v>一般的混乱护腕</v>
      </c>
      <c r="C511" s="141">
        <f>[4]挂饰3!$E512</f>
        <v>12</v>
      </c>
      <c r="D511" s="141" t="str">
        <f>[4]挂饰3!$F512</f>
        <v>c</v>
      </c>
      <c r="E511" s="141">
        <f t="shared" si="128"/>
        <v>1</v>
      </c>
      <c r="F511" s="141">
        <f t="shared" si="129"/>
        <v>1</v>
      </c>
      <c r="G511" s="141" t="str">
        <f>[4]挂饰3!$M512</f>
        <v/>
      </c>
      <c r="H511" s="141">
        <f>([4]挂饰3!$AO512*((E511)^2))/10</f>
        <v>58.8</v>
      </c>
      <c r="I511" s="1" t="str">
        <f t="shared" si="130"/>
        <v>,树枝</v>
      </c>
      <c r="J511" s="1">
        <f t="shared" si="131"/>
        <v>588</v>
      </c>
      <c r="K511" s="1">
        <f t="shared" si="119"/>
        <v>600</v>
      </c>
      <c r="L511" s="1" t="str">
        <f t="shared" si="132"/>
        <v>树枝</v>
      </c>
      <c r="M511" s="1">
        <f t="shared" si="120"/>
        <v>40</v>
      </c>
      <c r="N511" s="1">
        <f t="shared" si="121"/>
        <v>50045</v>
      </c>
      <c r="O511" s="1" t="str">
        <f t="shared" si="133"/>
        <v/>
      </c>
      <c r="P511" s="1" t="str">
        <f t="shared" si="122"/>
        <v/>
      </c>
      <c r="Q511" s="1" t="str">
        <f t="shared" si="123"/>
        <v/>
      </c>
      <c r="R511" s="1" t="str">
        <f t="shared" si="134"/>
        <v/>
      </c>
      <c r="S511" s="1" t="str">
        <f t="shared" si="124"/>
        <v/>
      </c>
      <c r="T511" s="1" t="str">
        <f t="shared" si="125"/>
        <v/>
      </c>
      <c r="U511" s="1" t="str">
        <f t="shared" si="135"/>
        <v/>
      </c>
      <c r="V511" s="1" t="str">
        <f t="shared" si="126"/>
        <v/>
      </c>
      <c r="W511" s="1" t="str">
        <f t="shared" si="127"/>
        <v/>
      </c>
    </row>
    <row r="512" spans="1:23" x14ac:dyDescent="0.2">
      <c r="A512" s="141">
        <f>[4]挂饰3!$A513</f>
        <v>20511</v>
      </c>
      <c r="B512" s="141" t="str">
        <f>[4]挂饰3!$D513</f>
        <v>破旧的塞尔塔戒指</v>
      </c>
      <c r="C512" s="141">
        <f>[4]挂饰3!$E513</f>
        <v>14</v>
      </c>
      <c r="D512" s="141" t="str">
        <f>[4]挂饰3!$F513</f>
        <v>c</v>
      </c>
      <c r="E512" s="141">
        <f t="shared" si="128"/>
        <v>1</v>
      </c>
      <c r="F512" s="141">
        <f t="shared" si="129"/>
        <v>1</v>
      </c>
      <c r="G512" s="141" t="str">
        <f>[4]挂饰3!$M513</f>
        <v/>
      </c>
      <c r="H512" s="141">
        <f>([4]挂饰3!$AO513*((E512)^2))/10</f>
        <v>68.7</v>
      </c>
      <c r="I512" s="1" t="str">
        <f t="shared" si="130"/>
        <v>,腐败的毛皮</v>
      </c>
      <c r="J512" s="1">
        <f t="shared" si="131"/>
        <v>687</v>
      </c>
      <c r="K512" s="1">
        <f t="shared" si="119"/>
        <v>690</v>
      </c>
      <c r="L512" s="1" t="str">
        <f t="shared" si="132"/>
        <v>腐败的毛皮</v>
      </c>
      <c r="M512" s="1">
        <f t="shared" si="120"/>
        <v>46</v>
      </c>
      <c r="N512" s="1">
        <f t="shared" si="121"/>
        <v>50119</v>
      </c>
      <c r="O512" s="1" t="str">
        <f t="shared" si="133"/>
        <v/>
      </c>
      <c r="P512" s="1" t="str">
        <f t="shared" si="122"/>
        <v/>
      </c>
      <c r="Q512" s="1" t="str">
        <f t="shared" si="123"/>
        <v/>
      </c>
      <c r="R512" s="1" t="str">
        <f t="shared" si="134"/>
        <v/>
      </c>
      <c r="S512" s="1" t="str">
        <f t="shared" si="124"/>
        <v/>
      </c>
      <c r="T512" s="1" t="str">
        <f t="shared" si="125"/>
        <v/>
      </c>
      <c r="U512" s="1" t="str">
        <f t="shared" si="135"/>
        <v/>
      </c>
      <c r="V512" s="1" t="str">
        <f t="shared" si="126"/>
        <v/>
      </c>
      <c r="W512" s="1" t="str">
        <f t="shared" si="127"/>
        <v/>
      </c>
    </row>
    <row r="513" spans="1:23" x14ac:dyDescent="0.2">
      <c r="A513" s="141">
        <f>[4]挂饰3!$A514</f>
        <v>20512</v>
      </c>
      <c r="B513" s="141" t="str">
        <f>[4]挂饰3!$D514</f>
        <v>破旧的智慧戒指</v>
      </c>
      <c r="C513" s="141">
        <f>[4]挂饰3!$E514</f>
        <v>16</v>
      </c>
      <c r="D513" s="141" t="str">
        <f>[4]挂饰3!$F514</f>
        <v>c</v>
      </c>
      <c r="E513" s="141">
        <f t="shared" si="128"/>
        <v>1</v>
      </c>
      <c r="F513" s="141">
        <f t="shared" si="129"/>
        <v>1</v>
      </c>
      <c r="G513" s="141" t="str">
        <f>[4]挂饰3!$M514</f>
        <v/>
      </c>
      <c r="H513" s="141">
        <f>([4]挂饰3!$AO514*((E513)^2))/10</f>
        <v>32.4</v>
      </c>
      <c r="I513" s="1" t="str">
        <f t="shared" si="130"/>
        <v>,矿石</v>
      </c>
      <c r="J513" s="1">
        <f t="shared" si="131"/>
        <v>324</v>
      </c>
      <c r="K513" s="1">
        <f t="shared" si="119"/>
        <v>330</v>
      </c>
      <c r="L513" s="1" t="str">
        <f t="shared" si="132"/>
        <v>矿石</v>
      </c>
      <c r="M513" s="1">
        <f t="shared" si="120"/>
        <v>22</v>
      </c>
      <c r="N513" s="1">
        <f t="shared" si="121"/>
        <v>50015</v>
      </c>
      <c r="O513" s="1" t="str">
        <f t="shared" si="133"/>
        <v/>
      </c>
      <c r="P513" s="1" t="str">
        <f t="shared" si="122"/>
        <v/>
      </c>
      <c r="Q513" s="1" t="str">
        <f t="shared" si="123"/>
        <v/>
      </c>
      <c r="R513" s="1" t="str">
        <f t="shared" si="134"/>
        <v/>
      </c>
      <c r="S513" s="1" t="str">
        <f t="shared" si="124"/>
        <v/>
      </c>
      <c r="T513" s="1" t="str">
        <f t="shared" si="125"/>
        <v/>
      </c>
      <c r="U513" s="1" t="str">
        <f t="shared" si="135"/>
        <v/>
      </c>
      <c r="V513" s="1" t="str">
        <f t="shared" si="126"/>
        <v/>
      </c>
      <c r="W513" s="1" t="str">
        <f t="shared" si="127"/>
        <v/>
      </c>
    </row>
    <row r="514" spans="1:23" x14ac:dyDescent="0.2">
      <c r="A514" s="141">
        <f>[4]挂饰3!$A515</f>
        <v>20513</v>
      </c>
      <c r="B514" s="141" t="str">
        <f>[4]挂饰3!$D515</f>
        <v>神秘的白银戒指</v>
      </c>
      <c r="C514" s="141">
        <f>[4]挂饰3!$E515</f>
        <v>6</v>
      </c>
      <c r="D514" s="141" t="str">
        <f>[4]挂饰3!$F515</f>
        <v>s</v>
      </c>
      <c r="E514" s="141">
        <f t="shared" si="128"/>
        <v>4</v>
      </c>
      <c r="F514" s="141">
        <f t="shared" si="129"/>
        <v>4</v>
      </c>
      <c r="G514" s="141" t="str">
        <f>[4]挂饰3!$M515</f>
        <v>物理</v>
      </c>
      <c r="H514" s="141">
        <f>([4]挂饰3!$AO515*((E514)^2))/10</f>
        <v>41.137186857334157</v>
      </c>
      <c r="I514" s="1" t="str">
        <f t="shared" si="130"/>
        <v>,七彩的魔术丝,蜥蜴皮革,鬼牙,蝙蝠羽翼</v>
      </c>
      <c r="J514" s="1">
        <f t="shared" si="131"/>
        <v>411</v>
      </c>
      <c r="K514" s="1">
        <f t="shared" ref="K514:K577" si="136">INT(M514*VLOOKUP(L514,newMarkingCost,8,FALSE)*10*E514)</f>
        <v>3840</v>
      </c>
      <c r="L514" s="1" t="str">
        <f t="shared" si="132"/>
        <v>七彩的魔术丝</v>
      </c>
      <c r="M514" s="1">
        <f t="shared" ref="M514:M577" si="137">ROUNDUP($H514/($F514)/VLOOKUP(L514,newMarkingCost,8,FALSE),0)</f>
        <v>1</v>
      </c>
      <c r="N514" s="1">
        <f t="shared" ref="N514:N577" si="138">VLOOKUP(L514,NewMarkingID,2,FALSE)</f>
        <v>50077</v>
      </c>
      <c r="O514" s="1" t="str">
        <f t="shared" si="133"/>
        <v>蜥蜴皮革</v>
      </c>
      <c r="P514" s="1">
        <f t="shared" ref="P514:P577" si="139">IF(O514="","",ROUNDUP($H514/($F514)/VLOOKUP(O514,newMarkingCost,8,FALSE),0))</f>
        <v>1</v>
      </c>
      <c r="Q514" s="1">
        <f t="shared" ref="Q514:Q577" si="140">IF(O514="","",VLOOKUP(O514,NewMarkingID,2,FALSE))</f>
        <v>50104</v>
      </c>
      <c r="R514" s="1" t="str">
        <f t="shared" si="134"/>
        <v>鬼牙</v>
      </c>
      <c r="S514" s="1">
        <f t="shared" ref="S514:S577" si="141">IF(R514="","",ROUNDUP($H514/($F514)/VLOOKUP(R514,newMarkingCost,8,FALSE),0))</f>
        <v>2</v>
      </c>
      <c r="T514" s="1">
        <f t="shared" ref="T514:T577" si="142">IF(R514="","",VLOOKUP(R514,NewMarkingID,2,FALSE))</f>
        <v>50146</v>
      </c>
      <c r="U514" s="1" t="str">
        <f t="shared" si="135"/>
        <v>蝙蝠羽翼</v>
      </c>
      <c r="V514" s="1">
        <f t="shared" ref="V514:V577" si="143">IF(U514="","",ROUNDUP($H514/($F514)/VLOOKUP(U514,newMarkingCost,8,FALSE),0))</f>
        <v>1</v>
      </c>
      <c r="W514" s="1">
        <f t="shared" ref="W514:W577" si="144">IF(U514="","",VLOOKUP(U514,NewMarkingID,2,FALSE))</f>
        <v>50124</v>
      </c>
    </row>
    <row r="515" spans="1:23" x14ac:dyDescent="0.2">
      <c r="A515" s="141">
        <f>[4]挂饰3!$A516</f>
        <v>20514</v>
      </c>
      <c r="B515" s="141" t="str">
        <f>[4]挂饰3!$D516</f>
        <v>神秘的魔王护腕</v>
      </c>
      <c r="C515" s="141">
        <f>[4]挂饰3!$E516</f>
        <v>8</v>
      </c>
      <c r="D515" s="141" t="str">
        <f>[4]挂饰3!$F516</f>
        <v>s</v>
      </c>
      <c r="E515" s="141">
        <f t="shared" ref="E515:E578" si="145">IF(D515="s",4,IF(D515="a",3,IF(D515="b",2,1)))</f>
        <v>4</v>
      </c>
      <c r="F515" s="141">
        <f t="shared" ref="F515:F578" si="146">E515</f>
        <v>4</v>
      </c>
      <c r="G515" s="141" t="str">
        <f>[4]挂饰3!$M516</f>
        <v>物理</v>
      </c>
      <c r="H515" s="141">
        <f>([4]挂饰3!$AO516*((E515)^2))/10</f>
        <v>201.6</v>
      </c>
      <c r="I515" s="1" t="str">
        <f t="shared" ref="I515:I578" si="147">getMarking(E515,F515,G515,0)</f>
        <v>,七彩的魔术丝,水兽皮革,人狼毛皮,蜥蜴爪</v>
      </c>
      <c r="J515" s="1">
        <f t="shared" ref="J515:J578" si="148">ROUND(H515*10,0)</f>
        <v>2016</v>
      </c>
      <c r="K515" s="1">
        <f t="shared" si="136"/>
        <v>3840</v>
      </c>
      <c r="L515" s="1" t="str">
        <f t="shared" ref="L515:L578" si="149">getSring(I515,1,F515)</f>
        <v>七彩的魔术丝</v>
      </c>
      <c r="M515" s="1">
        <f t="shared" si="137"/>
        <v>1</v>
      </c>
      <c r="N515" s="1">
        <f t="shared" si="138"/>
        <v>50077</v>
      </c>
      <c r="O515" s="1" t="str">
        <f t="shared" ref="O515:O578" si="150">getSring($I515,2,$F515)</f>
        <v>水兽皮革</v>
      </c>
      <c r="P515" s="1">
        <f t="shared" si="139"/>
        <v>3</v>
      </c>
      <c r="Q515" s="1">
        <f t="shared" si="140"/>
        <v>50105</v>
      </c>
      <c r="R515" s="1" t="str">
        <f t="shared" ref="R515:R578" si="151">getSring($I515,3,$F515)</f>
        <v>人狼毛皮</v>
      </c>
      <c r="S515" s="1">
        <f t="shared" si="141"/>
        <v>4</v>
      </c>
      <c r="T515" s="1">
        <f t="shared" si="142"/>
        <v>50110</v>
      </c>
      <c r="U515" s="1" t="str">
        <f t="shared" ref="U515:U578" si="152">getSring($I515,4,$F515)</f>
        <v>蜥蜴爪</v>
      </c>
      <c r="V515" s="1">
        <f t="shared" si="143"/>
        <v>9</v>
      </c>
      <c r="W515" s="1">
        <f t="shared" si="144"/>
        <v>50137</v>
      </c>
    </row>
    <row r="516" spans="1:23" x14ac:dyDescent="0.2">
      <c r="A516" s="141">
        <f>[4]挂饰3!$A517</f>
        <v>20515</v>
      </c>
      <c r="B516" s="141" t="str">
        <f>[4]挂饰3!$D517</f>
        <v>神秘的魔王戒指</v>
      </c>
      <c r="C516" s="141">
        <f>[4]挂饰3!$E517</f>
        <v>10</v>
      </c>
      <c r="D516" s="141" t="str">
        <f>[4]挂饰3!$F517</f>
        <v>s</v>
      </c>
      <c r="E516" s="141">
        <f t="shared" si="145"/>
        <v>4</v>
      </c>
      <c r="F516" s="141">
        <f t="shared" si="146"/>
        <v>4</v>
      </c>
      <c r="G516" s="141" t="str">
        <f>[4]挂饰3!$M517</f>
        <v>物理</v>
      </c>
      <c r="H516" s="141">
        <f>([4]挂饰3!$AO517*((E516)^2))/10</f>
        <v>201.93071770334927</v>
      </c>
      <c r="I516" s="1" t="str">
        <f t="shared" si="147"/>
        <v>,七彩的魔术丝,雷兽皮革,女战士的甘蜜,鬼爪</v>
      </c>
      <c r="J516" s="1">
        <f t="shared" si="148"/>
        <v>2019</v>
      </c>
      <c r="K516" s="1">
        <f t="shared" si="136"/>
        <v>3840</v>
      </c>
      <c r="L516" s="1" t="str">
        <f t="shared" si="149"/>
        <v>七彩的魔术丝</v>
      </c>
      <c r="M516" s="1">
        <f t="shared" si="137"/>
        <v>1</v>
      </c>
      <c r="N516" s="1">
        <f t="shared" si="138"/>
        <v>50077</v>
      </c>
      <c r="O516" s="1" t="str">
        <f t="shared" si="150"/>
        <v>雷兽皮革</v>
      </c>
      <c r="P516" s="1">
        <f t="shared" si="139"/>
        <v>3</v>
      </c>
      <c r="Q516" s="1">
        <f t="shared" si="140"/>
        <v>50107</v>
      </c>
      <c r="R516" s="1" t="str">
        <f t="shared" si="151"/>
        <v>女战士的甘蜜</v>
      </c>
      <c r="S516" s="1">
        <f t="shared" si="141"/>
        <v>4</v>
      </c>
      <c r="T516" s="1">
        <f t="shared" si="142"/>
        <v>50171</v>
      </c>
      <c r="U516" s="1" t="str">
        <f t="shared" si="152"/>
        <v>鬼爪</v>
      </c>
      <c r="V516" s="1">
        <f t="shared" si="143"/>
        <v>9</v>
      </c>
      <c r="W516" s="1">
        <f t="shared" si="144"/>
        <v>50135</v>
      </c>
    </row>
    <row r="517" spans="1:23" x14ac:dyDescent="0.2">
      <c r="A517" s="141">
        <f>[4]挂饰3!$A518</f>
        <v>20516</v>
      </c>
      <c r="B517" s="141" t="str">
        <f>[4]挂饰3!$D518</f>
        <v>神秘的水晶项链</v>
      </c>
      <c r="C517" s="141">
        <f>[4]挂饰3!$E518</f>
        <v>12</v>
      </c>
      <c r="D517" s="141" t="str">
        <f>[4]挂饰3!$F518</f>
        <v>s</v>
      </c>
      <c r="E517" s="141">
        <f t="shared" si="145"/>
        <v>4</v>
      </c>
      <c r="F517" s="141">
        <f t="shared" si="146"/>
        <v>4</v>
      </c>
      <c r="G517" s="141" t="str">
        <f>[4]挂饰3!$M518</f>
        <v>物理</v>
      </c>
      <c r="H517" s="141">
        <f>([4]挂饰3!$AO518*((E517)^2))/10</f>
        <v>463.99210762331842</v>
      </c>
      <c r="I517" s="1" t="str">
        <f t="shared" si="147"/>
        <v>,七彩的魔术丝,精灵女王羽翼,胆石,冰鸟的羽毛</v>
      </c>
      <c r="J517" s="1">
        <f t="shared" si="148"/>
        <v>4640</v>
      </c>
      <c r="K517" s="1">
        <f t="shared" si="136"/>
        <v>7680</v>
      </c>
      <c r="L517" s="1" t="str">
        <f t="shared" si="149"/>
        <v>七彩的魔术丝</v>
      </c>
      <c r="M517" s="1">
        <f t="shared" si="137"/>
        <v>2</v>
      </c>
      <c r="N517" s="1">
        <f t="shared" si="138"/>
        <v>50077</v>
      </c>
      <c r="O517" s="1" t="str">
        <f t="shared" si="150"/>
        <v>精灵女王羽翼</v>
      </c>
      <c r="P517" s="1">
        <f t="shared" si="139"/>
        <v>4</v>
      </c>
      <c r="Q517" s="1">
        <f t="shared" si="140"/>
        <v>50127</v>
      </c>
      <c r="R517" s="1" t="str">
        <f t="shared" si="151"/>
        <v>胆石</v>
      </c>
      <c r="S517" s="1">
        <f t="shared" si="141"/>
        <v>20</v>
      </c>
      <c r="T517" s="1">
        <f t="shared" si="142"/>
        <v>50087</v>
      </c>
      <c r="U517" s="1" t="str">
        <f t="shared" si="152"/>
        <v>冰鸟的羽毛</v>
      </c>
      <c r="V517" s="1">
        <f t="shared" si="143"/>
        <v>9</v>
      </c>
      <c r="W517" s="1">
        <f t="shared" si="144"/>
        <v>50121</v>
      </c>
    </row>
    <row r="518" spans="1:23" x14ac:dyDescent="0.2">
      <c r="A518" s="141">
        <f>[4]挂饰3!$A519</f>
        <v>20517</v>
      </c>
      <c r="B518" s="141" t="str">
        <f>[4]挂饰3!$D519</f>
        <v>神秘的智慧戒指</v>
      </c>
      <c r="C518" s="141">
        <f>[4]挂饰3!$E519</f>
        <v>14</v>
      </c>
      <c r="D518" s="141" t="str">
        <f>[4]挂饰3!$F519</f>
        <v>s</v>
      </c>
      <c r="E518" s="141">
        <f t="shared" si="145"/>
        <v>4</v>
      </c>
      <c r="F518" s="141">
        <f t="shared" si="146"/>
        <v>4</v>
      </c>
      <c r="G518" s="141" t="str">
        <f>[4]挂饰3!$M519</f>
        <v>物理</v>
      </c>
      <c r="H518" s="141">
        <f>([4]挂饰3!$AO519*((E518)^2))/10</f>
        <v>438.27500632575601</v>
      </c>
      <c r="I518" s="1" t="str">
        <f t="shared" si="147"/>
        <v>,七彩的魔术丝,恶魔魂片,鬼牙,黑蝙蝠牙</v>
      </c>
      <c r="J518" s="1">
        <f t="shared" si="148"/>
        <v>4383</v>
      </c>
      <c r="K518" s="1">
        <f t="shared" si="136"/>
        <v>7680</v>
      </c>
      <c r="L518" s="1" t="str">
        <f t="shared" si="149"/>
        <v>七彩的魔术丝</v>
      </c>
      <c r="M518" s="1">
        <f t="shared" si="137"/>
        <v>2</v>
      </c>
      <c r="N518" s="1">
        <f t="shared" si="138"/>
        <v>50077</v>
      </c>
      <c r="O518" s="1" t="str">
        <f t="shared" si="150"/>
        <v>恶魔魂片</v>
      </c>
      <c r="P518" s="1">
        <f t="shared" si="139"/>
        <v>3</v>
      </c>
      <c r="Q518" s="1">
        <f t="shared" si="140"/>
        <v>50166</v>
      </c>
      <c r="R518" s="1" t="str">
        <f t="shared" si="151"/>
        <v>鬼牙</v>
      </c>
      <c r="S518" s="1">
        <f t="shared" si="141"/>
        <v>19</v>
      </c>
      <c r="T518" s="1">
        <f t="shared" si="142"/>
        <v>50146</v>
      </c>
      <c r="U518" s="1" t="str">
        <f t="shared" si="152"/>
        <v>黑蝙蝠牙</v>
      </c>
      <c r="V518" s="1">
        <f t="shared" si="143"/>
        <v>9</v>
      </c>
      <c r="W518" s="1">
        <f t="shared" si="144"/>
        <v>50153</v>
      </c>
    </row>
    <row r="519" spans="1:23" x14ac:dyDescent="0.2">
      <c r="A519" s="141">
        <f>[4]挂饰3!$A520</f>
        <v>20518</v>
      </c>
      <c r="B519" s="141" t="str">
        <f>[4]挂饰3!$D520</f>
        <v>璀璨的遗迹护腕</v>
      </c>
      <c r="C519" s="141">
        <f>[4]挂饰3!$E520</f>
        <v>16</v>
      </c>
      <c r="D519" s="141" t="str">
        <f>[4]挂饰3!$F520</f>
        <v>s</v>
      </c>
      <c r="E519" s="141">
        <f t="shared" si="145"/>
        <v>4</v>
      </c>
      <c r="F519" s="141">
        <f t="shared" si="146"/>
        <v>4</v>
      </c>
      <c r="G519" s="141" t="str">
        <f>[4]挂饰3!$M520</f>
        <v>物理</v>
      </c>
      <c r="H519" s="141">
        <f>([4]挂饰3!$AO520*((E519)^2))/10</f>
        <v>727.8016589861752</v>
      </c>
      <c r="I519" s="1" t="str">
        <f t="shared" si="147"/>
        <v>,七彩的魔术丝,火兽皮革,炎石,黄之液</v>
      </c>
      <c r="J519" s="1">
        <f t="shared" si="148"/>
        <v>7278</v>
      </c>
      <c r="K519" s="1">
        <f t="shared" si="136"/>
        <v>7680</v>
      </c>
      <c r="L519" s="1" t="str">
        <f t="shared" si="149"/>
        <v>七彩的魔术丝</v>
      </c>
      <c r="M519" s="1">
        <f t="shared" si="137"/>
        <v>2</v>
      </c>
      <c r="N519" s="1">
        <f t="shared" si="138"/>
        <v>50077</v>
      </c>
      <c r="O519" s="1" t="str">
        <f t="shared" si="150"/>
        <v>火兽皮革</v>
      </c>
      <c r="P519" s="1">
        <f t="shared" si="139"/>
        <v>8</v>
      </c>
      <c r="Q519" s="1">
        <f t="shared" si="140"/>
        <v>50106</v>
      </c>
      <c r="R519" s="1" t="str">
        <f t="shared" si="151"/>
        <v>炎石</v>
      </c>
      <c r="S519" s="1">
        <f t="shared" si="141"/>
        <v>14</v>
      </c>
      <c r="T519" s="1">
        <f t="shared" si="142"/>
        <v>50016</v>
      </c>
      <c r="U519" s="1" t="str">
        <f t="shared" si="152"/>
        <v>黄之液</v>
      </c>
      <c r="V519" s="1">
        <f t="shared" si="143"/>
        <v>31</v>
      </c>
      <c r="W519" s="1">
        <f t="shared" si="144"/>
        <v>50093</v>
      </c>
    </row>
    <row r="520" spans="1:23" x14ac:dyDescent="0.2">
      <c r="A520" s="141">
        <f>[4]挂饰3!$A521</f>
        <v>20519</v>
      </c>
      <c r="B520" s="141" t="str">
        <f>[4]挂饰3!$D521</f>
        <v>神奇的水晶项链</v>
      </c>
      <c r="C520" s="141">
        <f>[4]挂饰3!$E521</f>
        <v>18</v>
      </c>
      <c r="D520" s="141" t="str">
        <f>[4]挂饰3!$F521</f>
        <v>s</v>
      </c>
      <c r="E520" s="141">
        <f t="shared" si="145"/>
        <v>4</v>
      </c>
      <c r="F520" s="141">
        <f t="shared" si="146"/>
        <v>4</v>
      </c>
      <c r="G520" s="141" t="str">
        <f>[4]挂饰3!$M521</f>
        <v>物理</v>
      </c>
      <c r="H520" s="141">
        <f>([4]挂饰3!$AO521*((E520)^2))/10</f>
        <v>816.27636363636361</v>
      </c>
      <c r="I520" s="1" t="str">
        <f t="shared" si="147"/>
        <v>,七彩的魔术丝,黑蝙蝠羽翼,水晶眼泪,浮游石</v>
      </c>
      <c r="J520" s="1">
        <f t="shared" si="148"/>
        <v>8163</v>
      </c>
      <c r="K520" s="1">
        <f t="shared" si="136"/>
        <v>11520</v>
      </c>
      <c r="L520" s="1" t="str">
        <f t="shared" si="149"/>
        <v>七彩的魔术丝</v>
      </c>
      <c r="M520" s="1">
        <f t="shared" si="137"/>
        <v>3</v>
      </c>
      <c r="N520" s="1">
        <f t="shared" si="138"/>
        <v>50077</v>
      </c>
      <c r="O520" s="1" t="str">
        <f t="shared" si="150"/>
        <v>黑蝙蝠羽翼</v>
      </c>
      <c r="P520" s="1">
        <f t="shared" si="139"/>
        <v>6</v>
      </c>
      <c r="Q520" s="1">
        <f t="shared" si="140"/>
        <v>50125</v>
      </c>
      <c r="R520" s="1" t="str">
        <f t="shared" si="151"/>
        <v>水晶眼泪</v>
      </c>
      <c r="S520" s="1">
        <f t="shared" si="141"/>
        <v>16</v>
      </c>
      <c r="T520" s="1">
        <f t="shared" si="142"/>
        <v>50172</v>
      </c>
      <c r="U520" s="1" t="str">
        <f t="shared" si="152"/>
        <v>浮游石</v>
      </c>
      <c r="V520" s="1">
        <f t="shared" si="143"/>
        <v>16</v>
      </c>
      <c r="W520" s="1">
        <f t="shared" si="144"/>
        <v>50025</v>
      </c>
    </row>
    <row r="521" spans="1:23" x14ac:dyDescent="0.2">
      <c r="A521" s="141">
        <f>[4]挂饰3!$A522</f>
        <v>20520</v>
      </c>
      <c r="B521" s="141" t="str">
        <f>[4]挂饰3!$D522</f>
        <v>神秘的晨曦项链</v>
      </c>
      <c r="C521" s="141">
        <f>[4]挂饰3!$E522</f>
        <v>20</v>
      </c>
      <c r="D521" s="141" t="str">
        <f>[4]挂饰3!$F522</f>
        <v>s</v>
      </c>
      <c r="E521" s="141">
        <f t="shared" si="145"/>
        <v>4</v>
      </c>
      <c r="F521" s="141">
        <f t="shared" si="146"/>
        <v>4</v>
      </c>
      <c r="G521" s="141" t="str">
        <f>[4]挂饰3!$M522</f>
        <v>物理</v>
      </c>
      <c r="H521" s="141">
        <f>([4]挂饰3!$AO522*((E521)^2))/10</f>
        <v>622.22031280761234</v>
      </c>
      <c r="I521" s="1" t="str">
        <f t="shared" si="147"/>
        <v>,七彩的魔术丝,紫色的水晶,研磨土块,蓝缌片</v>
      </c>
      <c r="J521" s="1">
        <f t="shared" si="148"/>
        <v>6222</v>
      </c>
      <c r="K521" s="1">
        <f t="shared" si="136"/>
        <v>7680</v>
      </c>
      <c r="L521" s="1" t="str">
        <f t="shared" si="149"/>
        <v>七彩的魔术丝</v>
      </c>
      <c r="M521" s="1">
        <f t="shared" si="137"/>
        <v>2</v>
      </c>
      <c r="N521" s="1">
        <f t="shared" si="138"/>
        <v>50077</v>
      </c>
      <c r="O521" s="1" t="str">
        <f t="shared" si="150"/>
        <v>紫色的水晶</v>
      </c>
      <c r="P521" s="1">
        <f t="shared" si="139"/>
        <v>5</v>
      </c>
      <c r="Q521" s="1">
        <f t="shared" si="140"/>
        <v>50180</v>
      </c>
      <c r="R521" s="1" t="str">
        <f t="shared" si="151"/>
        <v>研磨土块</v>
      </c>
      <c r="S521" s="1">
        <f t="shared" si="141"/>
        <v>12</v>
      </c>
      <c r="T521" s="1">
        <f t="shared" si="142"/>
        <v>50014</v>
      </c>
      <c r="U521" s="1" t="str">
        <f t="shared" si="152"/>
        <v>蓝缌片</v>
      </c>
      <c r="V521" s="1">
        <f t="shared" si="143"/>
        <v>12</v>
      </c>
      <c r="W521" s="1">
        <f t="shared" si="144"/>
        <v>50173</v>
      </c>
    </row>
    <row r="522" spans="1:23" x14ac:dyDescent="0.2">
      <c r="A522" s="141">
        <f>[4]挂饰3!$A523</f>
        <v>20521</v>
      </c>
      <c r="B522" s="141" t="str">
        <f>[4]挂饰3!$D523</f>
        <v>犀利的颓废护腕</v>
      </c>
      <c r="C522" s="141">
        <f>[4]挂饰3!$E523</f>
        <v>6</v>
      </c>
      <c r="D522" s="141" t="str">
        <f>[4]挂饰3!$F523</f>
        <v>a</v>
      </c>
      <c r="E522" s="141">
        <f t="shared" si="145"/>
        <v>3</v>
      </c>
      <c r="F522" s="141">
        <f t="shared" si="146"/>
        <v>3</v>
      </c>
      <c r="G522" s="141" t="str">
        <f>[4]挂饰3!$M523</f>
        <v>物理</v>
      </c>
      <c r="H522" s="141">
        <f>([4]挂饰3!$AO523*((E522)^2))/10</f>
        <v>16.325825242718444</v>
      </c>
      <c r="I522" s="1" t="str">
        <f t="shared" si="147"/>
        <v>,魔物骨头,黑蝙蝠牙,腐败的毛皮,黑铜矿</v>
      </c>
      <c r="J522" s="1">
        <f t="shared" si="148"/>
        <v>163</v>
      </c>
      <c r="K522" s="1">
        <f t="shared" si="136"/>
        <v>1125</v>
      </c>
      <c r="L522" s="1" t="str">
        <f t="shared" si="149"/>
        <v>魔物骨头</v>
      </c>
      <c r="M522" s="1">
        <f t="shared" si="137"/>
        <v>1</v>
      </c>
      <c r="N522" s="1">
        <f t="shared" si="138"/>
        <v>50086</v>
      </c>
      <c r="O522" s="1" t="str">
        <f t="shared" si="150"/>
        <v>黑蝙蝠牙</v>
      </c>
      <c r="P522" s="1">
        <f t="shared" si="139"/>
        <v>1</v>
      </c>
      <c r="Q522" s="1">
        <f t="shared" si="140"/>
        <v>50153</v>
      </c>
      <c r="R522" s="1" t="str">
        <f t="shared" si="151"/>
        <v>腐败的毛皮</v>
      </c>
      <c r="S522" s="1">
        <f t="shared" si="141"/>
        <v>4</v>
      </c>
      <c r="T522" s="1">
        <f t="shared" si="142"/>
        <v>50119</v>
      </c>
      <c r="U522" s="1" t="str">
        <f t="shared" si="152"/>
        <v/>
      </c>
      <c r="V522" s="1" t="str">
        <f t="shared" si="143"/>
        <v/>
      </c>
      <c r="W522" s="1" t="str">
        <f t="shared" si="144"/>
        <v/>
      </c>
    </row>
    <row r="523" spans="1:23" x14ac:dyDescent="0.2">
      <c r="A523" s="141">
        <f>[4]挂饰3!$A524</f>
        <v>20522</v>
      </c>
      <c r="B523" s="141" t="str">
        <f>[4]挂饰3!$D524</f>
        <v>犀利的斯塞提戒指</v>
      </c>
      <c r="C523" s="141">
        <f>[4]挂饰3!$E524</f>
        <v>8</v>
      </c>
      <c r="D523" s="141" t="str">
        <f>[4]挂饰3!$F524</f>
        <v>a</v>
      </c>
      <c r="E523" s="141">
        <f t="shared" si="145"/>
        <v>3</v>
      </c>
      <c r="F523" s="141">
        <f t="shared" si="146"/>
        <v>3</v>
      </c>
      <c r="G523" s="141" t="str">
        <f>[4]挂饰3!$M524</f>
        <v>物理</v>
      </c>
      <c r="H523" s="141">
        <f>([4]挂饰3!$AO524*((E523)^2))/10</f>
        <v>83.7</v>
      </c>
      <c r="I523" s="1" t="str">
        <f t="shared" si="147"/>
        <v>,魔物骨头,紫之液,矿石,腐败的毛皮</v>
      </c>
      <c r="J523" s="1">
        <f t="shared" si="148"/>
        <v>837</v>
      </c>
      <c r="K523" s="1">
        <f t="shared" si="136"/>
        <v>1125</v>
      </c>
      <c r="L523" s="1" t="str">
        <f t="shared" si="149"/>
        <v>魔物骨头</v>
      </c>
      <c r="M523" s="1">
        <f t="shared" si="137"/>
        <v>1</v>
      </c>
      <c r="N523" s="1">
        <f t="shared" si="138"/>
        <v>50086</v>
      </c>
      <c r="O523" s="1" t="str">
        <f t="shared" si="150"/>
        <v>紫之液</v>
      </c>
      <c r="P523" s="1">
        <f t="shared" si="139"/>
        <v>5</v>
      </c>
      <c r="Q523" s="1">
        <f t="shared" si="140"/>
        <v>50095</v>
      </c>
      <c r="R523" s="1" t="str">
        <f t="shared" si="151"/>
        <v>矿石</v>
      </c>
      <c r="S523" s="1">
        <f t="shared" si="141"/>
        <v>19</v>
      </c>
      <c r="T523" s="1">
        <f t="shared" si="142"/>
        <v>50015</v>
      </c>
      <c r="U523" s="1" t="str">
        <f t="shared" si="152"/>
        <v/>
      </c>
      <c r="V523" s="1" t="str">
        <f t="shared" si="143"/>
        <v/>
      </c>
      <c r="W523" s="1" t="str">
        <f t="shared" si="144"/>
        <v/>
      </c>
    </row>
    <row r="524" spans="1:23" x14ac:dyDescent="0.2">
      <c r="A524" s="141">
        <f>[4]挂饰3!$A525</f>
        <v>20523</v>
      </c>
      <c r="B524" s="141" t="str">
        <f>[4]挂饰3!$D525</f>
        <v>精致的水晶戒指</v>
      </c>
      <c r="C524" s="141">
        <f>[4]挂饰3!$E525</f>
        <v>10</v>
      </c>
      <c r="D524" s="141" t="str">
        <f>[4]挂饰3!$F525</f>
        <v>a</v>
      </c>
      <c r="E524" s="141">
        <f t="shared" si="145"/>
        <v>3</v>
      </c>
      <c r="F524" s="141">
        <f t="shared" si="146"/>
        <v>3</v>
      </c>
      <c r="G524" s="141" t="str">
        <f>[4]挂饰3!$M525</f>
        <v>物理</v>
      </c>
      <c r="H524" s="141">
        <f>([4]挂饰3!$AO525*((E524)^2))/10</f>
        <v>109.55571428571429</v>
      </c>
      <c r="I524" s="1" t="str">
        <f t="shared" si="147"/>
        <v>,魔物骨头,沙盘缌片,粉铜矿,腐败牙</v>
      </c>
      <c r="J524" s="1">
        <f t="shared" si="148"/>
        <v>1096</v>
      </c>
      <c r="K524" s="1">
        <f t="shared" si="136"/>
        <v>1125</v>
      </c>
      <c r="L524" s="1" t="str">
        <f t="shared" si="149"/>
        <v>魔物骨头</v>
      </c>
      <c r="M524" s="1">
        <f t="shared" si="137"/>
        <v>1</v>
      </c>
      <c r="N524" s="1">
        <f t="shared" si="138"/>
        <v>50086</v>
      </c>
      <c r="O524" s="1" t="str">
        <f t="shared" si="150"/>
        <v>沙盘缌片</v>
      </c>
      <c r="P524" s="1">
        <f t="shared" si="139"/>
        <v>3</v>
      </c>
      <c r="Q524" s="1">
        <f t="shared" si="140"/>
        <v>50174</v>
      </c>
      <c r="R524" s="1" t="str">
        <f t="shared" si="151"/>
        <v>粉铜矿</v>
      </c>
      <c r="S524" s="1">
        <f t="shared" si="141"/>
        <v>25</v>
      </c>
      <c r="T524" s="1">
        <f t="shared" si="142"/>
        <v>50035</v>
      </c>
      <c r="U524" s="1" t="str">
        <f t="shared" si="152"/>
        <v/>
      </c>
      <c r="V524" s="1" t="str">
        <f t="shared" si="143"/>
        <v/>
      </c>
      <c r="W524" s="1" t="str">
        <f t="shared" si="144"/>
        <v/>
      </c>
    </row>
    <row r="525" spans="1:23" x14ac:dyDescent="0.2">
      <c r="A525" s="141">
        <f>[4]挂饰3!$A526</f>
        <v>20524</v>
      </c>
      <c r="B525" s="141" t="str">
        <f>[4]挂饰3!$D526</f>
        <v>闪耀的颓废戒指</v>
      </c>
      <c r="C525" s="141">
        <f>[4]挂饰3!$E526</f>
        <v>12</v>
      </c>
      <c r="D525" s="141" t="str">
        <f>[4]挂饰3!$F526</f>
        <v>a</v>
      </c>
      <c r="E525" s="141">
        <f t="shared" si="145"/>
        <v>3</v>
      </c>
      <c r="F525" s="141">
        <f t="shared" si="146"/>
        <v>3</v>
      </c>
      <c r="G525" s="141" t="str">
        <f>[4]挂饰3!$M526</f>
        <v>物理</v>
      </c>
      <c r="H525" s="141">
        <f>([4]挂饰3!$AO526*((E525)^2))/10</f>
        <v>179.55</v>
      </c>
      <c r="I525" s="1" t="str">
        <f t="shared" si="147"/>
        <v>,魔物骨头,鬼爪,粉铜矿,新鲜的泥巴</v>
      </c>
      <c r="J525" s="1">
        <f t="shared" si="148"/>
        <v>1796</v>
      </c>
      <c r="K525" s="1">
        <f t="shared" si="136"/>
        <v>2250</v>
      </c>
      <c r="L525" s="1" t="str">
        <f t="shared" si="149"/>
        <v>魔物骨头</v>
      </c>
      <c r="M525" s="1">
        <f t="shared" si="137"/>
        <v>2</v>
      </c>
      <c r="N525" s="1">
        <f t="shared" si="138"/>
        <v>50086</v>
      </c>
      <c r="O525" s="1" t="str">
        <f t="shared" si="150"/>
        <v>鬼爪</v>
      </c>
      <c r="P525" s="1">
        <f t="shared" si="139"/>
        <v>10</v>
      </c>
      <c r="Q525" s="1">
        <f t="shared" si="140"/>
        <v>50135</v>
      </c>
      <c r="R525" s="1" t="str">
        <f t="shared" si="151"/>
        <v>粉铜矿</v>
      </c>
      <c r="S525" s="1">
        <f t="shared" si="141"/>
        <v>40</v>
      </c>
      <c r="T525" s="1">
        <f t="shared" si="142"/>
        <v>50035</v>
      </c>
      <c r="U525" s="1" t="str">
        <f t="shared" si="152"/>
        <v/>
      </c>
      <c r="V525" s="1" t="str">
        <f t="shared" si="143"/>
        <v/>
      </c>
      <c r="W525" s="1" t="str">
        <f t="shared" si="144"/>
        <v/>
      </c>
    </row>
    <row r="526" spans="1:23" x14ac:dyDescent="0.2">
      <c r="A526" s="141">
        <f>[4]挂饰3!$A527</f>
        <v>20525</v>
      </c>
      <c r="B526" s="141" t="str">
        <f>[4]挂饰3!$D527</f>
        <v>精致的晨曦项链</v>
      </c>
      <c r="C526" s="141">
        <f>[4]挂饰3!$E527</f>
        <v>14</v>
      </c>
      <c r="D526" s="141" t="str">
        <f>[4]挂饰3!$F527</f>
        <v>a</v>
      </c>
      <c r="E526" s="141">
        <f t="shared" si="145"/>
        <v>3</v>
      </c>
      <c r="F526" s="141">
        <f t="shared" si="146"/>
        <v>3</v>
      </c>
      <c r="G526" s="141" t="str">
        <f>[4]挂饰3!$M527</f>
        <v>物理</v>
      </c>
      <c r="H526" s="141">
        <f>([4]挂饰3!$AO527*((E526)^2))/10</f>
        <v>212.5458620689655</v>
      </c>
      <c r="I526" s="1" t="str">
        <f t="shared" si="147"/>
        <v>,魔物骨头,蛇龟爪,腐败爪,干燥的草药</v>
      </c>
      <c r="J526" s="1">
        <f t="shared" si="148"/>
        <v>2125</v>
      </c>
      <c r="K526" s="1">
        <f t="shared" si="136"/>
        <v>2250</v>
      </c>
      <c r="L526" s="1" t="str">
        <f t="shared" si="149"/>
        <v>魔物骨头</v>
      </c>
      <c r="M526" s="1">
        <f t="shared" si="137"/>
        <v>2</v>
      </c>
      <c r="N526" s="1">
        <f t="shared" si="138"/>
        <v>50086</v>
      </c>
      <c r="O526" s="1" t="str">
        <f t="shared" si="150"/>
        <v>蛇龟爪</v>
      </c>
      <c r="P526" s="1">
        <f t="shared" si="139"/>
        <v>6</v>
      </c>
      <c r="Q526" s="1">
        <f t="shared" si="140"/>
        <v>50143</v>
      </c>
      <c r="R526" s="1" t="str">
        <f t="shared" si="151"/>
        <v>腐败爪</v>
      </c>
      <c r="S526" s="1">
        <f t="shared" si="141"/>
        <v>48</v>
      </c>
      <c r="T526" s="1">
        <f t="shared" si="142"/>
        <v>50145</v>
      </c>
      <c r="U526" s="1" t="str">
        <f t="shared" si="152"/>
        <v/>
      </c>
      <c r="V526" s="1" t="str">
        <f t="shared" si="143"/>
        <v/>
      </c>
      <c r="W526" s="1" t="str">
        <f t="shared" si="144"/>
        <v/>
      </c>
    </row>
    <row r="527" spans="1:23" x14ac:dyDescent="0.2">
      <c r="A527" s="141">
        <f>[4]挂饰3!$A528</f>
        <v>20526</v>
      </c>
      <c r="B527" s="141" t="str">
        <f>[4]挂饰3!$D528</f>
        <v>精致的智慧戒指</v>
      </c>
      <c r="C527" s="141">
        <f>[4]挂饰3!$E528</f>
        <v>16</v>
      </c>
      <c r="D527" s="141" t="str">
        <f>[4]挂饰3!$F528</f>
        <v>a</v>
      </c>
      <c r="E527" s="141">
        <f t="shared" si="145"/>
        <v>3</v>
      </c>
      <c r="F527" s="141">
        <f t="shared" si="146"/>
        <v>3</v>
      </c>
      <c r="G527" s="141" t="str">
        <f>[4]挂饰3!$M528</f>
        <v>物理</v>
      </c>
      <c r="H527" s="141">
        <f>([4]挂饰3!$AO528*((E527)^2))/10</f>
        <v>256.21454241970758</v>
      </c>
      <c r="I527" s="1" t="str">
        <f t="shared" si="147"/>
        <v>,魔物骨头,水鸟的羽毛,树枝,新鲜的泥巴</v>
      </c>
      <c r="J527" s="1">
        <f t="shared" si="148"/>
        <v>2562</v>
      </c>
      <c r="K527" s="1">
        <f t="shared" si="136"/>
        <v>3375</v>
      </c>
      <c r="L527" s="1" t="str">
        <f t="shared" si="149"/>
        <v>魔物骨头</v>
      </c>
      <c r="M527" s="1">
        <f t="shared" si="137"/>
        <v>3</v>
      </c>
      <c r="N527" s="1">
        <f t="shared" si="138"/>
        <v>50086</v>
      </c>
      <c r="O527" s="1" t="str">
        <f t="shared" si="150"/>
        <v>水鸟的羽毛</v>
      </c>
      <c r="P527" s="1">
        <f t="shared" si="139"/>
        <v>7</v>
      </c>
      <c r="Q527" s="1">
        <f t="shared" si="140"/>
        <v>50120</v>
      </c>
      <c r="R527" s="1" t="str">
        <f t="shared" si="151"/>
        <v>树枝</v>
      </c>
      <c r="S527" s="1">
        <f t="shared" si="141"/>
        <v>57</v>
      </c>
      <c r="T527" s="1">
        <f t="shared" si="142"/>
        <v>50045</v>
      </c>
      <c r="U527" s="1" t="str">
        <f t="shared" si="152"/>
        <v/>
      </c>
      <c r="V527" s="1" t="str">
        <f t="shared" si="143"/>
        <v/>
      </c>
      <c r="W527" s="1" t="str">
        <f t="shared" si="144"/>
        <v/>
      </c>
    </row>
    <row r="528" spans="1:23" x14ac:dyDescent="0.2">
      <c r="A528" s="141">
        <f>[4]挂饰3!$A529</f>
        <v>20527</v>
      </c>
      <c r="B528" s="141" t="str">
        <f>[4]挂饰3!$D529</f>
        <v>精致的卡尼亚护腕</v>
      </c>
      <c r="C528" s="141">
        <f>[4]挂饰3!$E529</f>
        <v>18</v>
      </c>
      <c r="D528" s="141" t="str">
        <f>[4]挂饰3!$F529</f>
        <v>a</v>
      </c>
      <c r="E528" s="141">
        <f t="shared" si="145"/>
        <v>3</v>
      </c>
      <c r="F528" s="141">
        <f t="shared" si="146"/>
        <v>3</v>
      </c>
      <c r="G528" s="141" t="str">
        <f>[4]挂饰3!$M529</f>
        <v>物理</v>
      </c>
      <c r="H528" s="141">
        <f>([4]挂饰3!$AO529*((E528)^2))/10</f>
        <v>257.35621621621624</v>
      </c>
      <c r="I528" s="1" t="str">
        <f t="shared" si="147"/>
        <v>,魔物骨头,腐败的皮革,粉铜矿,树枝</v>
      </c>
      <c r="J528" s="1">
        <f t="shared" si="148"/>
        <v>2574</v>
      </c>
      <c r="K528" s="1">
        <f t="shared" si="136"/>
        <v>3375</v>
      </c>
      <c r="L528" s="1" t="str">
        <f t="shared" si="149"/>
        <v>魔物骨头</v>
      </c>
      <c r="M528" s="1">
        <f t="shared" si="137"/>
        <v>3</v>
      </c>
      <c r="N528" s="1">
        <f t="shared" si="138"/>
        <v>50086</v>
      </c>
      <c r="O528" s="1" t="str">
        <f t="shared" si="150"/>
        <v>腐败的皮革</v>
      </c>
      <c r="P528" s="1">
        <f t="shared" si="139"/>
        <v>7</v>
      </c>
      <c r="Q528" s="1">
        <f t="shared" si="140"/>
        <v>50117</v>
      </c>
      <c r="R528" s="1" t="str">
        <f t="shared" si="151"/>
        <v>粉铜矿</v>
      </c>
      <c r="S528" s="1">
        <f t="shared" si="141"/>
        <v>58</v>
      </c>
      <c r="T528" s="1">
        <f t="shared" si="142"/>
        <v>50035</v>
      </c>
      <c r="U528" s="1" t="str">
        <f t="shared" si="152"/>
        <v/>
      </c>
      <c r="V528" s="1" t="str">
        <f t="shared" si="143"/>
        <v/>
      </c>
      <c r="W528" s="1" t="str">
        <f t="shared" si="144"/>
        <v/>
      </c>
    </row>
    <row r="529" spans="1:23" x14ac:dyDescent="0.2">
      <c r="A529" s="141">
        <f>[4]挂饰3!$A530</f>
        <v>20528</v>
      </c>
      <c r="B529" s="141" t="str">
        <f>[4]挂饰3!$D530</f>
        <v>犀利的白银项链</v>
      </c>
      <c r="C529" s="141">
        <f>[4]挂饰3!$E530</f>
        <v>20</v>
      </c>
      <c r="D529" s="141" t="str">
        <f>[4]挂饰3!$F530</f>
        <v>a</v>
      </c>
      <c r="E529" s="141">
        <f t="shared" si="145"/>
        <v>3</v>
      </c>
      <c r="F529" s="141">
        <f t="shared" si="146"/>
        <v>3</v>
      </c>
      <c r="G529" s="141" t="str">
        <f>[4]挂饰3!$M530</f>
        <v>物理</v>
      </c>
      <c r="H529" s="141">
        <f>([4]挂饰3!$AO530*((E529)^2))/10</f>
        <v>341.0777689243028</v>
      </c>
      <c r="I529" s="1" t="str">
        <f t="shared" si="147"/>
        <v>,魔物骨头,风之缌片,树枝,黑铜矿</v>
      </c>
      <c r="J529" s="1">
        <f t="shared" si="148"/>
        <v>3411</v>
      </c>
      <c r="K529" s="1">
        <f t="shared" si="136"/>
        <v>4500</v>
      </c>
      <c r="L529" s="1" t="str">
        <f t="shared" si="149"/>
        <v>魔物骨头</v>
      </c>
      <c r="M529" s="1">
        <f t="shared" si="137"/>
        <v>4</v>
      </c>
      <c r="N529" s="1">
        <f t="shared" si="138"/>
        <v>50086</v>
      </c>
      <c r="O529" s="1" t="str">
        <f t="shared" si="150"/>
        <v>风之缌片</v>
      </c>
      <c r="P529" s="1">
        <f t="shared" si="139"/>
        <v>9</v>
      </c>
      <c r="Q529" s="1">
        <f t="shared" si="140"/>
        <v>50176</v>
      </c>
      <c r="R529" s="1" t="str">
        <f t="shared" si="151"/>
        <v>树枝</v>
      </c>
      <c r="S529" s="1">
        <f t="shared" si="141"/>
        <v>76</v>
      </c>
      <c r="T529" s="1">
        <f t="shared" si="142"/>
        <v>50045</v>
      </c>
      <c r="U529" s="1" t="str">
        <f t="shared" si="152"/>
        <v/>
      </c>
      <c r="V529" s="1" t="str">
        <f t="shared" si="143"/>
        <v/>
      </c>
      <c r="W529" s="1" t="str">
        <f t="shared" si="144"/>
        <v/>
      </c>
    </row>
    <row r="530" spans="1:23" x14ac:dyDescent="0.2">
      <c r="A530" s="141">
        <f>[4]挂饰3!$A531</f>
        <v>20529</v>
      </c>
      <c r="B530" s="141" t="str">
        <f>[4]挂饰3!$D531</f>
        <v>坚硬的女神护腕</v>
      </c>
      <c r="C530" s="141">
        <f>[4]挂饰3!$E531</f>
        <v>5</v>
      </c>
      <c r="D530" s="141" t="str">
        <f>[4]挂饰3!$F531</f>
        <v>b</v>
      </c>
      <c r="E530" s="141">
        <f t="shared" si="145"/>
        <v>2</v>
      </c>
      <c r="F530" s="141">
        <f t="shared" si="146"/>
        <v>2</v>
      </c>
      <c r="G530" s="141" t="str">
        <f>[4]挂饰3!$M531</f>
        <v>物理</v>
      </c>
      <c r="H530" s="141">
        <f>([4]挂饰3!$AO531*((E530)^2))/10</f>
        <v>12</v>
      </c>
      <c r="I530" s="1" t="str">
        <f t="shared" si="147"/>
        <v>,魔物血液,腐败爪</v>
      </c>
      <c r="J530" s="1">
        <f t="shared" si="148"/>
        <v>120</v>
      </c>
      <c r="K530" s="1">
        <f t="shared" si="136"/>
        <v>270</v>
      </c>
      <c r="L530" s="1" t="str">
        <f t="shared" si="149"/>
        <v>魔物血液</v>
      </c>
      <c r="M530" s="1">
        <f t="shared" si="137"/>
        <v>1</v>
      </c>
      <c r="N530" s="1">
        <f t="shared" si="138"/>
        <v>50103</v>
      </c>
      <c r="O530" s="1" t="str">
        <f t="shared" si="150"/>
        <v>腐败爪</v>
      </c>
      <c r="P530" s="1">
        <f t="shared" si="139"/>
        <v>4</v>
      </c>
      <c r="Q530" s="1">
        <f t="shared" si="140"/>
        <v>50145</v>
      </c>
      <c r="R530" s="1" t="str">
        <f t="shared" si="151"/>
        <v/>
      </c>
      <c r="S530" s="1" t="str">
        <f t="shared" si="141"/>
        <v/>
      </c>
      <c r="T530" s="1" t="str">
        <f t="shared" si="142"/>
        <v/>
      </c>
      <c r="U530" s="1" t="str">
        <f t="shared" si="152"/>
        <v/>
      </c>
      <c r="V530" s="1" t="str">
        <f t="shared" si="143"/>
        <v/>
      </c>
      <c r="W530" s="1" t="str">
        <f t="shared" si="144"/>
        <v/>
      </c>
    </row>
    <row r="531" spans="1:23" x14ac:dyDescent="0.2">
      <c r="A531" s="141">
        <f>[4]挂饰3!$A532</f>
        <v>20530</v>
      </c>
      <c r="B531" s="141" t="str">
        <f>[4]挂饰3!$D532</f>
        <v>凌厉的言语戒指</v>
      </c>
      <c r="C531" s="141">
        <f>[4]挂饰3!$E532</f>
        <v>7</v>
      </c>
      <c r="D531" s="141" t="str">
        <f>[4]挂饰3!$F532</f>
        <v>b</v>
      </c>
      <c r="E531" s="141">
        <f t="shared" si="145"/>
        <v>2</v>
      </c>
      <c r="F531" s="141">
        <f t="shared" si="146"/>
        <v>2</v>
      </c>
      <c r="G531" s="141" t="str">
        <f>[4]挂饰3!$M532</f>
        <v>物理</v>
      </c>
      <c r="H531" s="141">
        <f>([4]挂饰3!$AO532*((E531)^2))/10</f>
        <v>24.6</v>
      </c>
      <c r="I531" s="1" t="str">
        <f t="shared" si="147"/>
        <v>,魔法石,树枝</v>
      </c>
      <c r="J531" s="1">
        <f t="shared" si="148"/>
        <v>246</v>
      </c>
      <c r="K531" s="1">
        <f t="shared" si="136"/>
        <v>270</v>
      </c>
      <c r="L531" s="1" t="str">
        <f t="shared" si="149"/>
        <v>魔法石</v>
      </c>
      <c r="M531" s="1">
        <f t="shared" si="137"/>
        <v>1</v>
      </c>
      <c r="N531" s="1">
        <f t="shared" si="138"/>
        <v>50018</v>
      </c>
      <c r="O531" s="1" t="str">
        <f t="shared" si="150"/>
        <v>树枝</v>
      </c>
      <c r="P531" s="1">
        <f t="shared" si="139"/>
        <v>9</v>
      </c>
      <c r="Q531" s="1">
        <f t="shared" si="140"/>
        <v>50045</v>
      </c>
      <c r="R531" s="1" t="str">
        <f t="shared" si="151"/>
        <v/>
      </c>
      <c r="S531" s="1" t="str">
        <f t="shared" si="141"/>
        <v/>
      </c>
      <c r="T531" s="1" t="str">
        <f t="shared" si="142"/>
        <v/>
      </c>
      <c r="U531" s="1" t="str">
        <f t="shared" si="152"/>
        <v/>
      </c>
      <c r="V531" s="1" t="str">
        <f t="shared" si="143"/>
        <v/>
      </c>
      <c r="W531" s="1" t="str">
        <f t="shared" si="144"/>
        <v/>
      </c>
    </row>
    <row r="532" spans="1:23" x14ac:dyDescent="0.2">
      <c r="A532" s="141">
        <f>[4]挂饰3!$A533</f>
        <v>20531</v>
      </c>
      <c r="B532" s="141" t="str">
        <f>[4]挂饰3!$D533</f>
        <v>发亮的混乱项链</v>
      </c>
      <c r="C532" s="141">
        <f>[4]挂饰3!$E533</f>
        <v>9</v>
      </c>
      <c r="D532" s="141" t="str">
        <f>[4]挂饰3!$F533</f>
        <v>b</v>
      </c>
      <c r="E532" s="141">
        <f t="shared" si="145"/>
        <v>2</v>
      </c>
      <c r="F532" s="141">
        <f t="shared" si="146"/>
        <v>2</v>
      </c>
      <c r="G532" s="141" t="str">
        <f>[4]挂饰3!$M533</f>
        <v>物理</v>
      </c>
      <c r="H532" s="141">
        <f>([4]挂饰3!$AO533*((E532)^2))/10</f>
        <v>37.200000000000003</v>
      </c>
      <c r="I532" s="1" t="str">
        <f t="shared" si="147"/>
        <v>,魔物血液,腐败牙</v>
      </c>
      <c r="J532" s="1">
        <f t="shared" si="148"/>
        <v>372</v>
      </c>
      <c r="K532" s="1">
        <f t="shared" si="136"/>
        <v>540</v>
      </c>
      <c r="L532" s="1" t="str">
        <f t="shared" si="149"/>
        <v>魔物血液</v>
      </c>
      <c r="M532" s="1">
        <f t="shared" si="137"/>
        <v>2</v>
      </c>
      <c r="N532" s="1">
        <f t="shared" si="138"/>
        <v>50103</v>
      </c>
      <c r="O532" s="1" t="str">
        <f t="shared" si="150"/>
        <v>腐败牙</v>
      </c>
      <c r="P532" s="1">
        <f t="shared" si="139"/>
        <v>13</v>
      </c>
      <c r="Q532" s="1">
        <f t="shared" si="140"/>
        <v>50157</v>
      </c>
      <c r="R532" s="1" t="str">
        <f t="shared" si="151"/>
        <v/>
      </c>
      <c r="S532" s="1" t="str">
        <f t="shared" si="141"/>
        <v/>
      </c>
      <c r="T532" s="1" t="str">
        <f t="shared" si="142"/>
        <v/>
      </c>
      <c r="U532" s="1" t="str">
        <f t="shared" si="152"/>
        <v/>
      </c>
      <c r="V532" s="1" t="str">
        <f t="shared" si="143"/>
        <v/>
      </c>
      <c r="W532" s="1" t="str">
        <f t="shared" si="144"/>
        <v/>
      </c>
    </row>
    <row r="533" spans="1:23" x14ac:dyDescent="0.2">
      <c r="A533" s="141">
        <f>[4]挂饰3!$A534</f>
        <v>20532</v>
      </c>
      <c r="B533" s="141" t="str">
        <f>[4]挂饰3!$D534</f>
        <v>坚硬的白银项链</v>
      </c>
      <c r="C533" s="141">
        <f>[4]挂饰3!$E534</f>
        <v>11</v>
      </c>
      <c r="D533" s="141" t="str">
        <f>[4]挂饰3!$F534</f>
        <v>b</v>
      </c>
      <c r="E533" s="141">
        <f t="shared" si="145"/>
        <v>2</v>
      </c>
      <c r="F533" s="141">
        <f t="shared" si="146"/>
        <v>2</v>
      </c>
      <c r="G533" s="141" t="str">
        <f>[4]挂饰3!$M534</f>
        <v>物理</v>
      </c>
      <c r="H533" s="141">
        <f>([4]挂饰3!$AO534*((E533)^2))/10</f>
        <v>58.8</v>
      </c>
      <c r="I533" s="1" t="str">
        <f t="shared" si="147"/>
        <v>,魔法石,干燥的草药</v>
      </c>
      <c r="J533" s="1">
        <f t="shared" si="148"/>
        <v>588</v>
      </c>
      <c r="K533" s="1">
        <f t="shared" si="136"/>
        <v>810</v>
      </c>
      <c r="L533" s="1" t="str">
        <f t="shared" si="149"/>
        <v>魔法石</v>
      </c>
      <c r="M533" s="1">
        <f t="shared" si="137"/>
        <v>3</v>
      </c>
      <c r="N533" s="1">
        <f t="shared" si="138"/>
        <v>50018</v>
      </c>
      <c r="O533" s="1" t="str">
        <f t="shared" si="150"/>
        <v>干燥的草药</v>
      </c>
      <c r="P533" s="1">
        <f t="shared" si="139"/>
        <v>20</v>
      </c>
      <c r="Q533" s="1">
        <f t="shared" si="140"/>
        <v>50189</v>
      </c>
      <c r="R533" s="1" t="str">
        <f t="shared" si="151"/>
        <v/>
      </c>
      <c r="S533" s="1" t="str">
        <f t="shared" si="141"/>
        <v/>
      </c>
      <c r="T533" s="1" t="str">
        <f t="shared" si="142"/>
        <v/>
      </c>
      <c r="U533" s="1" t="str">
        <f t="shared" si="152"/>
        <v/>
      </c>
      <c r="V533" s="1" t="str">
        <f t="shared" si="143"/>
        <v/>
      </c>
      <c r="W533" s="1" t="str">
        <f t="shared" si="144"/>
        <v/>
      </c>
    </row>
    <row r="534" spans="1:23" x14ac:dyDescent="0.2">
      <c r="A534" s="141">
        <f>[4]挂饰3!$A535</f>
        <v>20533</v>
      </c>
      <c r="B534" s="141" t="str">
        <f>[4]挂饰3!$D535</f>
        <v>优质的混乱戒指</v>
      </c>
      <c r="C534" s="141">
        <f>[4]挂饰3!$E535</f>
        <v>13</v>
      </c>
      <c r="D534" s="141" t="str">
        <f>[4]挂饰3!$F535</f>
        <v>b</v>
      </c>
      <c r="E534" s="141">
        <f t="shared" si="145"/>
        <v>2</v>
      </c>
      <c r="F534" s="141">
        <f t="shared" si="146"/>
        <v>2</v>
      </c>
      <c r="G534" s="141" t="str">
        <f>[4]挂饰3!$M535</f>
        <v>物理</v>
      </c>
      <c r="H534" s="141">
        <f>([4]挂饰3!$AO535*((E534)^2))/10</f>
        <v>110.4</v>
      </c>
      <c r="I534" s="1" t="str">
        <f t="shared" si="147"/>
        <v>,魔物血液,树枝</v>
      </c>
      <c r="J534" s="1">
        <f t="shared" si="148"/>
        <v>1104</v>
      </c>
      <c r="K534" s="1">
        <f t="shared" si="136"/>
        <v>1350</v>
      </c>
      <c r="L534" s="1" t="str">
        <f t="shared" si="149"/>
        <v>魔物血液</v>
      </c>
      <c r="M534" s="1">
        <f t="shared" si="137"/>
        <v>5</v>
      </c>
      <c r="N534" s="1">
        <f t="shared" si="138"/>
        <v>50103</v>
      </c>
      <c r="O534" s="1" t="str">
        <f t="shared" si="150"/>
        <v>树枝</v>
      </c>
      <c r="P534" s="1">
        <f t="shared" si="139"/>
        <v>37</v>
      </c>
      <c r="Q534" s="1">
        <f t="shared" si="140"/>
        <v>50045</v>
      </c>
      <c r="R534" s="1" t="str">
        <f t="shared" si="151"/>
        <v/>
      </c>
      <c r="S534" s="1" t="str">
        <f t="shared" si="141"/>
        <v/>
      </c>
      <c r="T534" s="1" t="str">
        <f t="shared" si="142"/>
        <v/>
      </c>
      <c r="U534" s="1" t="str">
        <f t="shared" si="152"/>
        <v/>
      </c>
      <c r="V534" s="1" t="str">
        <f t="shared" si="143"/>
        <v/>
      </c>
      <c r="W534" s="1" t="str">
        <f t="shared" si="144"/>
        <v/>
      </c>
    </row>
    <row r="535" spans="1:23" x14ac:dyDescent="0.2">
      <c r="A535" s="141">
        <f>[4]挂饰3!$A536</f>
        <v>20534</v>
      </c>
      <c r="B535" s="141" t="str">
        <f>[4]挂饰3!$D536</f>
        <v>发亮的颓废项链</v>
      </c>
      <c r="C535" s="141">
        <f>[4]挂饰3!$E536</f>
        <v>15</v>
      </c>
      <c r="D535" s="141" t="str">
        <f>[4]挂饰3!$F536</f>
        <v>b</v>
      </c>
      <c r="E535" s="141">
        <f t="shared" si="145"/>
        <v>2</v>
      </c>
      <c r="F535" s="141">
        <f t="shared" si="146"/>
        <v>2</v>
      </c>
      <c r="G535" s="141" t="str">
        <f>[4]挂饰3!$M536</f>
        <v>物理</v>
      </c>
      <c r="H535" s="141">
        <f>([4]挂饰3!$AO536*((E535)^2))/10</f>
        <v>81</v>
      </c>
      <c r="I535" s="1" t="str">
        <f t="shared" si="147"/>
        <v>,魔物血液,粉铜矿</v>
      </c>
      <c r="J535" s="1">
        <f t="shared" si="148"/>
        <v>810</v>
      </c>
      <c r="K535" s="1">
        <f t="shared" si="136"/>
        <v>810</v>
      </c>
      <c r="L535" s="1" t="str">
        <f t="shared" si="149"/>
        <v>魔物血液</v>
      </c>
      <c r="M535" s="1">
        <f t="shared" si="137"/>
        <v>3</v>
      </c>
      <c r="N535" s="1">
        <f t="shared" si="138"/>
        <v>50103</v>
      </c>
      <c r="O535" s="1" t="str">
        <f t="shared" si="150"/>
        <v>粉铜矿</v>
      </c>
      <c r="P535" s="1">
        <f t="shared" si="139"/>
        <v>27</v>
      </c>
      <c r="Q535" s="1">
        <f t="shared" si="140"/>
        <v>50035</v>
      </c>
      <c r="R535" s="1" t="str">
        <f t="shared" si="151"/>
        <v/>
      </c>
      <c r="S535" s="1" t="str">
        <f t="shared" si="141"/>
        <v/>
      </c>
      <c r="T535" s="1" t="str">
        <f t="shared" si="142"/>
        <v/>
      </c>
      <c r="U535" s="1" t="str">
        <f t="shared" si="152"/>
        <v/>
      </c>
      <c r="V535" s="1" t="str">
        <f t="shared" si="143"/>
        <v/>
      </c>
      <c r="W535" s="1" t="str">
        <f t="shared" si="144"/>
        <v/>
      </c>
    </row>
    <row r="536" spans="1:23" x14ac:dyDescent="0.2">
      <c r="A536" s="141">
        <f>[4]挂饰3!$A537</f>
        <v>20535</v>
      </c>
      <c r="B536" s="141" t="str">
        <f>[4]挂饰3!$D537</f>
        <v>优质的遗迹项链</v>
      </c>
      <c r="C536" s="141">
        <f>[4]挂饰3!$E537</f>
        <v>17</v>
      </c>
      <c r="D536" s="141" t="str">
        <f>[4]挂饰3!$F537</f>
        <v>b</v>
      </c>
      <c r="E536" s="141">
        <f t="shared" si="145"/>
        <v>2</v>
      </c>
      <c r="F536" s="141">
        <f t="shared" si="146"/>
        <v>2</v>
      </c>
      <c r="G536" s="141" t="str">
        <f>[4]挂饰3!$M537</f>
        <v>物理</v>
      </c>
      <c r="H536" s="141">
        <f>([4]挂饰3!$AO537*((E536)^2))/10</f>
        <v>63.278974358974359</v>
      </c>
      <c r="I536" s="1" t="str">
        <f t="shared" si="147"/>
        <v>,魔法石,粉铜矿</v>
      </c>
      <c r="J536" s="1">
        <f t="shared" si="148"/>
        <v>633</v>
      </c>
      <c r="K536" s="1">
        <f t="shared" si="136"/>
        <v>810</v>
      </c>
      <c r="L536" s="1" t="str">
        <f t="shared" si="149"/>
        <v>魔法石</v>
      </c>
      <c r="M536" s="1">
        <f t="shared" si="137"/>
        <v>3</v>
      </c>
      <c r="N536" s="1">
        <f t="shared" si="138"/>
        <v>50018</v>
      </c>
      <c r="O536" s="1" t="str">
        <f t="shared" si="150"/>
        <v>粉铜矿</v>
      </c>
      <c r="P536" s="1">
        <f t="shared" si="139"/>
        <v>22</v>
      </c>
      <c r="Q536" s="1">
        <f t="shared" si="140"/>
        <v>50035</v>
      </c>
      <c r="R536" s="1" t="str">
        <f t="shared" si="151"/>
        <v/>
      </c>
      <c r="S536" s="1" t="str">
        <f t="shared" si="141"/>
        <v/>
      </c>
      <c r="T536" s="1" t="str">
        <f t="shared" si="142"/>
        <v/>
      </c>
      <c r="U536" s="1" t="str">
        <f t="shared" si="152"/>
        <v/>
      </c>
      <c r="V536" s="1" t="str">
        <f t="shared" si="143"/>
        <v/>
      </c>
      <c r="W536" s="1" t="str">
        <f t="shared" si="144"/>
        <v/>
      </c>
    </row>
    <row r="537" spans="1:23" x14ac:dyDescent="0.2">
      <c r="A537" s="141">
        <f>[4]挂饰3!$A538</f>
        <v>20536</v>
      </c>
      <c r="B537" s="141" t="str">
        <f>[4]挂饰3!$D538</f>
        <v>发亮的魔王戒指</v>
      </c>
      <c r="C537" s="141">
        <f>[4]挂饰3!$E538</f>
        <v>19</v>
      </c>
      <c r="D537" s="141" t="str">
        <f>[4]挂饰3!$F538</f>
        <v>b</v>
      </c>
      <c r="E537" s="141">
        <f t="shared" si="145"/>
        <v>2</v>
      </c>
      <c r="F537" s="141">
        <f t="shared" si="146"/>
        <v>2</v>
      </c>
      <c r="G537" s="141" t="str">
        <f>[4]挂饰3!$M538</f>
        <v>物理</v>
      </c>
      <c r="H537" s="141">
        <f>([4]挂饰3!$AO538*((E537)^2))/10</f>
        <v>72.306554621848733</v>
      </c>
      <c r="I537" s="1" t="str">
        <f t="shared" si="147"/>
        <v>,魔物血液,树枝</v>
      </c>
      <c r="J537" s="1">
        <f t="shared" si="148"/>
        <v>723</v>
      </c>
      <c r="K537" s="1">
        <f t="shared" si="136"/>
        <v>810</v>
      </c>
      <c r="L537" s="1" t="str">
        <f t="shared" si="149"/>
        <v>魔物血液</v>
      </c>
      <c r="M537" s="1">
        <f t="shared" si="137"/>
        <v>3</v>
      </c>
      <c r="N537" s="1">
        <f t="shared" si="138"/>
        <v>50103</v>
      </c>
      <c r="O537" s="1" t="str">
        <f t="shared" si="150"/>
        <v>树枝</v>
      </c>
      <c r="P537" s="1">
        <f t="shared" si="139"/>
        <v>25</v>
      </c>
      <c r="Q537" s="1">
        <f t="shared" si="140"/>
        <v>50045</v>
      </c>
      <c r="R537" s="1" t="str">
        <f t="shared" si="151"/>
        <v/>
      </c>
      <c r="S537" s="1" t="str">
        <f t="shared" si="141"/>
        <v/>
      </c>
      <c r="T537" s="1" t="str">
        <f t="shared" si="142"/>
        <v/>
      </c>
      <c r="U537" s="1" t="str">
        <f t="shared" si="152"/>
        <v/>
      </c>
      <c r="V537" s="1" t="str">
        <f t="shared" si="143"/>
        <v/>
      </c>
      <c r="W537" s="1" t="str">
        <f t="shared" si="144"/>
        <v/>
      </c>
    </row>
    <row r="538" spans="1:23" x14ac:dyDescent="0.2">
      <c r="A538" s="141">
        <f>[4]挂饰3!$A539</f>
        <v>20537</v>
      </c>
      <c r="B538" s="141" t="str">
        <f>[4]挂饰3!$D539</f>
        <v>一般的言语项链</v>
      </c>
      <c r="C538" s="141">
        <f>[4]挂饰3!$E539</f>
        <v>5</v>
      </c>
      <c r="D538" s="141" t="str">
        <f>[4]挂饰3!$F539</f>
        <v>c</v>
      </c>
      <c r="E538" s="141">
        <f t="shared" si="145"/>
        <v>1</v>
      </c>
      <c r="F538" s="141">
        <f t="shared" si="146"/>
        <v>1</v>
      </c>
      <c r="G538" s="141" t="str">
        <f>[4]挂饰3!$M539</f>
        <v/>
      </c>
      <c r="H538" s="141">
        <f>([4]挂饰3!$AO539*((E538)^2))/10</f>
        <v>4.05</v>
      </c>
      <c r="I538" s="1" t="str">
        <f t="shared" si="147"/>
        <v>,干燥的草药</v>
      </c>
      <c r="J538" s="1">
        <f t="shared" si="148"/>
        <v>41</v>
      </c>
      <c r="K538" s="1">
        <f t="shared" si="136"/>
        <v>45</v>
      </c>
      <c r="L538" s="1" t="str">
        <f t="shared" si="149"/>
        <v>干燥的草药</v>
      </c>
      <c r="M538" s="1">
        <f t="shared" si="137"/>
        <v>3</v>
      </c>
      <c r="N538" s="1">
        <f t="shared" si="138"/>
        <v>50189</v>
      </c>
      <c r="O538" s="1" t="str">
        <f t="shared" si="150"/>
        <v/>
      </c>
      <c r="P538" s="1" t="str">
        <f t="shared" si="139"/>
        <v/>
      </c>
      <c r="Q538" s="1" t="str">
        <f t="shared" si="140"/>
        <v/>
      </c>
      <c r="R538" s="1" t="str">
        <f t="shared" si="151"/>
        <v/>
      </c>
      <c r="S538" s="1" t="str">
        <f t="shared" si="141"/>
        <v/>
      </c>
      <c r="T538" s="1" t="str">
        <f t="shared" si="142"/>
        <v/>
      </c>
      <c r="U538" s="1" t="str">
        <f t="shared" si="152"/>
        <v/>
      </c>
      <c r="V538" s="1" t="str">
        <f t="shared" si="143"/>
        <v/>
      </c>
      <c r="W538" s="1" t="str">
        <f t="shared" si="144"/>
        <v/>
      </c>
    </row>
    <row r="539" spans="1:23" x14ac:dyDescent="0.2">
      <c r="A539" s="141">
        <f>[4]挂饰3!$A540</f>
        <v>20538</v>
      </c>
      <c r="B539" s="141" t="str">
        <f>[4]挂饰3!$D540</f>
        <v>初级的空灵护腕</v>
      </c>
      <c r="C539" s="141">
        <f>[4]挂饰3!$E540</f>
        <v>7</v>
      </c>
      <c r="D539" s="141" t="str">
        <f>[4]挂饰3!$F540</f>
        <v>c</v>
      </c>
      <c r="E539" s="141">
        <f t="shared" si="145"/>
        <v>1</v>
      </c>
      <c r="F539" s="141">
        <f t="shared" si="146"/>
        <v>1</v>
      </c>
      <c r="G539" s="141" t="str">
        <f>[4]挂饰3!$M540</f>
        <v/>
      </c>
      <c r="H539" s="141">
        <f>([4]挂饰3!$AO540*((E539)^2))/10</f>
        <v>6</v>
      </c>
      <c r="I539" s="1" t="str">
        <f t="shared" si="147"/>
        <v>,腐败爪</v>
      </c>
      <c r="J539" s="1">
        <f t="shared" si="148"/>
        <v>60</v>
      </c>
      <c r="K539" s="1">
        <f t="shared" si="136"/>
        <v>60</v>
      </c>
      <c r="L539" s="1" t="str">
        <f t="shared" si="149"/>
        <v>腐败爪</v>
      </c>
      <c r="M539" s="1">
        <f t="shared" si="137"/>
        <v>4</v>
      </c>
      <c r="N539" s="1">
        <f t="shared" si="138"/>
        <v>50145</v>
      </c>
      <c r="O539" s="1" t="str">
        <f t="shared" si="150"/>
        <v/>
      </c>
      <c r="P539" s="1" t="str">
        <f t="shared" si="139"/>
        <v/>
      </c>
      <c r="Q539" s="1" t="str">
        <f t="shared" si="140"/>
        <v/>
      </c>
      <c r="R539" s="1" t="str">
        <f t="shared" si="151"/>
        <v/>
      </c>
      <c r="S539" s="1" t="str">
        <f t="shared" si="141"/>
        <v/>
      </c>
      <c r="T539" s="1" t="str">
        <f t="shared" si="142"/>
        <v/>
      </c>
      <c r="U539" s="1" t="str">
        <f t="shared" si="152"/>
        <v/>
      </c>
      <c r="V539" s="1" t="str">
        <f t="shared" si="143"/>
        <v/>
      </c>
      <c r="W539" s="1" t="str">
        <f t="shared" si="144"/>
        <v/>
      </c>
    </row>
    <row r="540" spans="1:23" x14ac:dyDescent="0.2">
      <c r="A540" s="141">
        <f>[4]挂饰3!$A541</f>
        <v>20539</v>
      </c>
      <c r="B540" s="141" t="str">
        <f>[4]挂饰3!$D541</f>
        <v>一般的空灵护腕</v>
      </c>
      <c r="C540" s="141">
        <f>[4]挂饰3!$E541</f>
        <v>9</v>
      </c>
      <c r="D540" s="141" t="str">
        <f>[4]挂饰3!$F541</f>
        <v>c</v>
      </c>
      <c r="E540" s="141">
        <f t="shared" si="145"/>
        <v>1</v>
      </c>
      <c r="F540" s="141">
        <f t="shared" si="146"/>
        <v>1</v>
      </c>
      <c r="G540" s="141" t="str">
        <f>[4]挂饰3!$M541</f>
        <v/>
      </c>
      <c r="H540" s="141">
        <f>([4]挂饰3!$AO541*((E540)^2))/10</f>
        <v>9</v>
      </c>
      <c r="I540" s="1" t="str">
        <f t="shared" si="147"/>
        <v>,粉铜矿</v>
      </c>
      <c r="J540" s="1">
        <f t="shared" si="148"/>
        <v>90</v>
      </c>
      <c r="K540" s="1">
        <f t="shared" si="136"/>
        <v>90</v>
      </c>
      <c r="L540" s="1" t="str">
        <f t="shared" si="149"/>
        <v>粉铜矿</v>
      </c>
      <c r="M540" s="1">
        <f t="shared" si="137"/>
        <v>6</v>
      </c>
      <c r="N540" s="1">
        <f t="shared" si="138"/>
        <v>50035</v>
      </c>
      <c r="O540" s="1" t="str">
        <f t="shared" si="150"/>
        <v/>
      </c>
      <c r="P540" s="1" t="str">
        <f t="shared" si="139"/>
        <v/>
      </c>
      <c r="Q540" s="1" t="str">
        <f t="shared" si="140"/>
        <v/>
      </c>
      <c r="R540" s="1" t="str">
        <f t="shared" si="151"/>
        <v/>
      </c>
      <c r="S540" s="1" t="str">
        <f t="shared" si="141"/>
        <v/>
      </c>
      <c r="T540" s="1" t="str">
        <f t="shared" si="142"/>
        <v/>
      </c>
      <c r="U540" s="1" t="str">
        <f t="shared" si="152"/>
        <v/>
      </c>
      <c r="V540" s="1" t="str">
        <f t="shared" si="143"/>
        <v/>
      </c>
      <c r="W540" s="1" t="str">
        <f t="shared" si="144"/>
        <v/>
      </c>
    </row>
    <row r="541" spans="1:23" x14ac:dyDescent="0.2">
      <c r="A541" s="141">
        <f>[4]挂饰3!$A542</f>
        <v>20540</v>
      </c>
      <c r="B541" s="141" t="str">
        <f>[4]挂饰3!$D542</f>
        <v>普通的言语护腕</v>
      </c>
      <c r="C541" s="141">
        <f>[4]挂饰3!$E542</f>
        <v>11</v>
      </c>
      <c r="D541" s="141" t="str">
        <f>[4]挂饰3!$F542</f>
        <v>c</v>
      </c>
      <c r="E541" s="141">
        <f t="shared" si="145"/>
        <v>1</v>
      </c>
      <c r="F541" s="141">
        <f t="shared" si="146"/>
        <v>1</v>
      </c>
      <c r="G541" s="141" t="str">
        <f>[4]挂饰3!$M542</f>
        <v/>
      </c>
      <c r="H541" s="141">
        <f>([4]挂饰3!$AO542*((E541)^2))/10</f>
        <v>29.7</v>
      </c>
      <c r="I541" s="1" t="str">
        <f t="shared" si="147"/>
        <v>,新鲜的泥巴</v>
      </c>
      <c r="J541" s="1">
        <f t="shared" si="148"/>
        <v>297</v>
      </c>
      <c r="K541" s="1">
        <f t="shared" si="136"/>
        <v>300</v>
      </c>
      <c r="L541" s="1" t="str">
        <f t="shared" si="149"/>
        <v>新鲜的泥巴</v>
      </c>
      <c r="M541" s="1">
        <f t="shared" si="137"/>
        <v>20</v>
      </c>
      <c r="N541" s="1">
        <f t="shared" si="138"/>
        <v>50013</v>
      </c>
      <c r="O541" s="1" t="str">
        <f t="shared" si="150"/>
        <v/>
      </c>
      <c r="P541" s="1" t="str">
        <f t="shared" si="139"/>
        <v/>
      </c>
      <c r="Q541" s="1" t="str">
        <f t="shared" si="140"/>
        <v/>
      </c>
      <c r="R541" s="1" t="str">
        <f t="shared" si="151"/>
        <v/>
      </c>
      <c r="S541" s="1" t="str">
        <f t="shared" si="141"/>
        <v/>
      </c>
      <c r="T541" s="1" t="str">
        <f t="shared" si="142"/>
        <v/>
      </c>
      <c r="U541" s="1" t="str">
        <f t="shared" si="152"/>
        <v/>
      </c>
      <c r="V541" s="1" t="str">
        <f t="shared" si="143"/>
        <v/>
      </c>
      <c r="W541" s="1" t="str">
        <f t="shared" si="144"/>
        <v/>
      </c>
    </row>
    <row r="542" spans="1:23" x14ac:dyDescent="0.2">
      <c r="A542" s="141">
        <f>[4]挂饰3!$A543</f>
        <v>20541</v>
      </c>
      <c r="B542" s="141" t="str">
        <f>[4]挂饰3!$D543</f>
        <v>一般的水晶护腕</v>
      </c>
      <c r="C542" s="141">
        <f>[4]挂饰3!$E543</f>
        <v>13</v>
      </c>
      <c r="D542" s="141" t="str">
        <f>[4]挂饰3!$F543</f>
        <v>c</v>
      </c>
      <c r="E542" s="141">
        <f t="shared" si="145"/>
        <v>1</v>
      </c>
      <c r="F542" s="141">
        <f t="shared" si="146"/>
        <v>1</v>
      </c>
      <c r="G542" s="141" t="str">
        <f>[4]挂饰3!$M543</f>
        <v/>
      </c>
      <c r="H542" s="141">
        <f>([4]挂饰3!$AO543*((E542)^2))/10</f>
        <v>20.85</v>
      </c>
      <c r="I542" s="1" t="str">
        <f t="shared" si="147"/>
        <v>,新鲜的泥巴</v>
      </c>
      <c r="J542" s="1">
        <f t="shared" si="148"/>
        <v>209</v>
      </c>
      <c r="K542" s="1">
        <f t="shared" si="136"/>
        <v>210</v>
      </c>
      <c r="L542" s="1" t="str">
        <f t="shared" si="149"/>
        <v>新鲜的泥巴</v>
      </c>
      <c r="M542" s="1">
        <f t="shared" si="137"/>
        <v>14</v>
      </c>
      <c r="N542" s="1">
        <f t="shared" si="138"/>
        <v>50013</v>
      </c>
      <c r="O542" s="1" t="str">
        <f t="shared" si="150"/>
        <v/>
      </c>
      <c r="P542" s="1" t="str">
        <f t="shared" si="139"/>
        <v/>
      </c>
      <c r="Q542" s="1" t="str">
        <f t="shared" si="140"/>
        <v/>
      </c>
      <c r="R542" s="1" t="str">
        <f t="shared" si="151"/>
        <v/>
      </c>
      <c r="S542" s="1" t="str">
        <f t="shared" si="141"/>
        <v/>
      </c>
      <c r="T542" s="1" t="str">
        <f t="shared" si="142"/>
        <v/>
      </c>
      <c r="U542" s="1" t="str">
        <f t="shared" si="152"/>
        <v/>
      </c>
      <c r="V542" s="1" t="str">
        <f t="shared" si="143"/>
        <v/>
      </c>
      <c r="W542" s="1" t="str">
        <f t="shared" si="144"/>
        <v/>
      </c>
    </row>
    <row r="543" spans="1:23" x14ac:dyDescent="0.2">
      <c r="A543" s="141">
        <f>[4]挂饰3!$A544</f>
        <v>20542</v>
      </c>
      <c r="B543" s="141" t="str">
        <f>[4]挂饰3!$D544</f>
        <v>一般的女神戒指</v>
      </c>
      <c r="C543" s="141">
        <f>[4]挂饰3!$E544</f>
        <v>15</v>
      </c>
      <c r="D543" s="141" t="str">
        <f>[4]挂饰3!$F544</f>
        <v>c</v>
      </c>
      <c r="E543" s="141">
        <f t="shared" si="145"/>
        <v>1</v>
      </c>
      <c r="F543" s="141">
        <f t="shared" si="146"/>
        <v>1</v>
      </c>
      <c r="G543" s="141" t="str">
        <f>[4]挂饰3!$M544</f>
        <v/>
      </c>
      <c r="H543" s="141">
        <f>([4]挂饰3!$AO544*((E543)^2))/10</f>
        <v>27.15</v>
      </c>
      <c r="I543" s="1" t="str">
        <f t="shared" si="147"/>
        <v>,腐败的毛皮</v>
      </c>
      <c r="J543" s="1">
        <f t="shared" si="148"/>
        <v>272</v>
      </c>
      <c r="K543" s="1">
        <f t="shared" si="136"/>
        <v>285</v>
      </c>
      <c r="L543" s="1" t="str">
        <f t="shared" si="149"/>
        <v>腐败的毛皮</v>
      </c>
      <c r="M543" s="1">
        <f t="shared" si="137"/>
        <v>19</v>
      </c>
      <c r="N543" s="1">
        <f t="shared" si="138"/>
        <v>50119</v>
      </c>
      <c r="O543" s="1" t="str">
        <f t="shared" si="150"/>
        <v/>
      </c>
      <c r="P543" s="1" t="str">
        <f t="shared" si="139"/>
        <v/>
      </c>
      <c r="Q543" s="1" t="str">
        <f t="shared" si="140"/>
        <v/>
      </c>
      <c r="R543" s="1" t="str">
        <f t="shared" si="151"/>
        <v/>
      </c>
      <c r="S543" s="1" t="str">
        <f t="shared" si="141"/>
        <v/>
      </c>
      <c r="T543" s="1" t="str">
        <f t="shared" si="142"/>
        <v/>
      </c>
      <c r="U543" s="1" t="str">
        <f t="shared" si="152"/>
        <v/>
      </c>
      <c r="V543" s="1" t="str">
        <f t="shared" si="143"/>
        <v/>
      </c>
      <c r="W543" s="1" t="str">
        <f t="shared" si="144"/>
        <v/>
      </c>
    </row>
    <row r="544" spans="1:23" x14ac:dyDescent="0.2">
      <c r="A544" s="141">
        <f>[4]挂饰3!$A545</f>
        <v>20543</v>
      </c>
      <c r="B544" s="141" t="str">
        <f>[4]挂饰3!$D545</f>
        <v>一般的智慧戒指</v>
      </c>
      <c r="C544" s="141">
        <f>[4]挂饰3!$E545</f>
        <v>17</v>
      </c>
      <c r="D544" s="141" t="str">
        <f>[4]挂饰3!$F545</f>
        <v>c</v>
      </c>
      <c r="E544" s="141">
        <f t="shared" si="145"/>
        <v>1</v>
      </c>
      <c r="F544" s="141">
        <f t="shared" si="146"/>
        <v>1</v>
      </c>
      <c r="G544" s="141" t="str">
        <f>[4]挂饰3!$M545</f>
        <v/>
      </c>
      <c r="H544" s="141">
        <f>([4]挂饰3!$AO545*((E544)^2))/10</f>
        <v>31.95</v>
      </c>
      <c r="I544" s="1" t="str">
        <f t="shared" si="147"/>
        <v>,粉铜矿</v>
      </c>
      <c r="J544" s="1">
        <f t="shared" si="148"/>
        <v>320</v>
      </c>
      <c r="K544" s="1">
        <f t="shared" si="136"/>
        <v>330</v>
      </c>
      <c r="L544" s="1" t="str">
        <f t="shared" si="149"/>
        <v>粉铜矿</v>
      </c>
      <c r="M544" s="1">
        <f t="shared" si="137"/>
        <v>22</v>
      </c>
      <c r="N544" s="1">
        <f t="shared" si="138"/>
        <v>50035</v>
      </c>
      <c r="O544" s="1" t="str">
        <f t="shared" si="150"/>
        <v/>
      </c>
      <c r="P544" s="1" t="str">
        <f t="shared" si="139"/>
        <v/>
      </c>
      <c r="Q544" s="1" t="str">
        <f t="shared" si="140"/>
        <v/>
      </c>
      <c r="R544" s="1" t="str">
        <f t="shared" si="151"/>
        <v/>
      </c>
      <c r="S544" s="1" t="str">
        <f t="shared" si="141"/>
        <v/>
      </c>
      <c r="T544" s="1" t="str">
        <f t="shared" si="142"/>
        <v/>
      </c>
      <c r="U544" s="1" t="str">
        <f t="shared" si="152"/>
        <v/>
      </c>
      <c r="V544" s="1" t="str">
        <f t="shared" si="143"/>
        <v/>
      </c>
      <c r="W544" s="1" t="str">
        <f t="shared" si="144"/>
        <v/>
      </c>
    </row>
    <row r="545" spans="1:23" x14ac:dyDescent="0.2">
      <c r="A545" s="141">
        <f>[4]挂饰3!$A546</f>
        <v>20544</v>
      </c>
      <c r="B545" s="141" t="str">
        <f>[4]挂饰3!$D546</f>
        <v>普通的塞尔塔项链</v>
      </c>
      <c r="C545" s="141">
        <f>[4]挂饰3!$E546</f>
        <v>19</v>
      </c>
      <c r="D545" s="141" t="str">
        <f>[4]挂饰3!$F546</f>
        <v>c</v>
      </c>
      <c r="E545" s="141">
        <f t="shared" si="145"/>
        <v>1</v>
      </c>
      <c r="F545" s="141">
        <f t="shared" si="146"/>
        <v>1</v>
      </c>
      <c r="G545" s="141" t="str">
        <f>[4]挂饰3!$M546</f>
        <v/>
      </c>
      <c r="H545" s="141">
        <f>([4]挂饰3!$AO546*((E545)^2))/10</f>
        <v>24.3</v>
      </c>
      <c r="I545" s="1" t="str">
        <f t="shared" si="147"/>
        <v>,粉铜矿</v>
      </c>
      <c r="J545" s="1">
        <f t="shared" si="148"/>
        <v>243</v>
      </c>
      <c r="K545" s="1">
        <f t="shared" si="136"/>
        <v>255</v>
      </c>
      <c r="L545" s="1" t="str">
        <f t="shared" si="149"/>
        <v>粉铜矿</v>
      </c>
      <c r="M545" s="1">
        <f t="shared" si="137"/>
        <v>17</v>
      </c>
      <c r="N545" s="1">
        <f t="shared" si="138"/>
        <v>50035</v>
      </c>
      <c r="O545" s="1" t="str">
        <f t="shared" si="150"/>
        <v/>
      </c>
      <c r="P545" s="1" t="str">
        <f t="shared" si="139"/>
        <v/>
      </c>
      <c r="Q545" s="1" t="str">
        <f t="shared" si="140"/>
        <v/>
      </c>
      <c r="R545" s="1" t="str">
        <f t="shared" si="151"/>
        <v/>
      </c>
      <c r="S545" s="1" t="str">
        <f t="shared" si="141"/>
        <v/>
      </c>
      <c r="T545" s="1" t="str">
        <f t="shared" si="142"/>
        <v/>
      </c>
      <c r="U545" s="1" t="str">
        <f t="shared" si="152"/>
        <v/>
      </c>
      <c r="V545" s="1" t="str">
        <f t="shared" si="143"/>
        <v/>
      </c>
      <c r="W545" s="1" t="str">
        <f t="shared" si="144"/>
        <v/>
      </c>
    </row>
    <row r="546" spans="1:23" x14ac:dyDescent="0.2">
      <c r="A546" s="141">
        <f>[4]挂饰3!$A547</f>
        <v>20545</v>
      </c>
      <c r="B546" s="141" t="str">
        <f>[4]挂饰3!$D547</f>
        <v>神奇的塞尔塔护腕</v>
      </c>
      <c r="C546" s="141">
        <f>[4]挂饰3!$E547</f>
        <v>6</v>
      </c>
      <c r="D546" s="141" t="str">
        <f>[4]挂饰3!$F547</f>
        <v>s</v>
      </c>
      <c r="E546" s="141">
        <f t="shared" si="145"/>
        <v>4</v>
      </c>
      <c r="F546" s="141">
        <f t="shared" si="146"/>
        <v>4</v>
      </c>
      <c r="G546" s="141" t="str">
        <f>[4]挂饰3!$M547</f>
        <v>电击</v>
      </c>
      <c r="H546" s="141">
        <f>([4]挂饰3!$AO547*((E546)^2))/10</f>
        <v>67.2</v>
      </c>
      <c r="I546" s="1" t="str">
        <f t="shared" si="147"/>
        <v>,绿色的魔术丝,高级黑铜矿,龙爪,狐炎兽爪</v>
      </c>
      <c r="J546" s="1">
        <f t="shared" si="148"/>
        <v>672</v>
      </c>
      <c r="K546" s="1">
        <f t="shared" si="136"/>
        <v>3840</v>
      </c>
      <c r="L546" s="1" t="str">
        <f t="shared" si="149"/>
        <v>绿色的魔术丝</v>
      </c>
      <c r="M546" s="1">
        <f t="shared" si="137"/>
        <v>1</v>
      </c>
      <c r="N546" s="1">
        <f t="shared" si="138"/>
        <v>50073</v>
      </c>
      <c r="O546" s="1" t="str">
        <f t="shared" si="150"/>
        <v>高级黑铜矿</v>
      </c>
      <c r="P546" s="1">
        <f t="shared" si="139"/>
        <v>1</v>
      </c>
      <c r="Q546" s="1">
        <f t="shared" si="140"/>
        <v>50033</v>
      </c>
      <c r="R546" s="1" t="str">
        <f t="shared" si="151"/>
        <v>龙爪</v>
      </c>
      <c r="S546" s="1">
        <f t="shared" si="141"/>
        <v>2</v>
      </c>
      <c r="T546" s="1">
        <f t="shared" si="142"/>
        <v>50144</v>
      </c>
      <c r="U546" s="1" t="str">
        <f t="shared" si="152"/>
        <v>狐炎兽爪</v>
      </c>
      <c r="V546" s="1">
        <f t="shared" si="143"/>
        <v>2</v>
      </c>
      <c r="W546" s="1">
        <f t="shared" si="144"/>
        <v>50142</v>
      </c>
    </row>
    <row r="547" spans="1:23" x14ac:dyDescent="0.2">
      <c r="A547" s="141">
        <f>[4]挂饰3!$A548</f>
        <v>20546</v>
      </c>
      <c r="B547" s="141" t="str">
        <f>[4]挂饰3!$D548</f>
        <v>璀璨的遗迹戒指</v>
      </c>
      <c r="C547" s="141">
        <f>[4]挂饰3!$E548</f>
        <v>8</v>
      </c>
      <c r="D547" s="141" t="str">
        <f>[4]挂饰3!$F548</f>
        <v>s</v>
      </c>
      <c r="E547" s="141">
        <f t="shared" si="145"/>
        <v>4</v>
      </c>
      <c r="F547" s="141">
        <f t="shared" si="146"/>
        <v>4</v>
      </c>
      <c r="G547" s="141" t="str">
        <f>[4]挂饰3!$M548</f>
        <v>电击</v>
      </c>
      <c r="H547" s="141">
        <f>([4]挂饰3!$AO548*((E547)^2))/10</f>
        <v>83.144170212765957</v>
      </c>
      <c r="I547" s="1" t="str">
        <f t="shared" si="147"/>
        <v>,绿色的魔术丝,水精魂片,冰鸟的羽毛,人狼爪</v>
      </c>
      <c r="J547" s="1">
        <f t="shared" si="148"/>
        <v>831</v>
      </c>
      <c r="K547" s="1">
        <f t="shared" si="136"/>
        <v>3840</v>
      </c>
      <c r="L547" s="1" t="str">
        <f t="shared" si="149"/>
        <v>绿色的魔术丝</v>
      </c>
      <c r="M547" s="1">
        <f t="shared" si="137"/>
        <v>1</v>
      </c>
      <c r="N547" s="1">
        <f t="shared" si="138"/>
        <v>50073</v>
      </c>
      <c r="O547" s="1" t="str">
        <f t="shared" si="150"/>
        <v>水精魂片</v>
      </c>
      <c r="P547" s="1">
        <f t="shared" si="139"/>
        <v>1</v>
      </c>
      <c r="Q547" s="1">
        <f t="shared" si="140"/>
        <v>50159</v>
      </c>
      <c r="R547" s="1" t="str">
        <f t="shared" si="151"/>
        <v>冰鸟的羽毛</v>
      </c>
      <c r="S547" s="1">
        <f t="shared" si="141"/>
        <v>2</v>
      </c>
      <c r="T547" s="1">
        <f t="shared" si="142"/>
        <v>50121</v>
      </c>
      <c r="U547" s="1" t="str">
        <f t="shared" si="152"/>
        <v>人狼爪</v>
      </c>
      <c r="V547" s="1">
        <f t="shared" si="143"/>
        <v>4</v>
      </c>
      <c r="W547" s="1">
        <f t="shared" si="144"/>
        <v>50136</v>
      </c>
    </row>
    <row r="548" spans="1:23" x14ac:dyDescent="0.2">
      <c r="A548" s="141">
        <f>[4]挂饰3!$A549</f>
        <v>20547</v>
      </c>
      <c r="B548" s="141" t="str">
        <f>[4]挂饰3!$D549</f>
        <v>传说的言语项链</v>
      </c>
      <c r="C548" s="141">
        <f>[4]挂饰3!$E549</f>
        <v>10</v>
      </c>
      <c r="D548" s="141" t="str">
        <f>[4]挂饰3!$F549</f>
        <v>s</v>
      </c>
      <c r="E548" s="141">
        <f t="shared" si="145"/>
        <v>4</v>
      </c>
      <c r="F548" s="141">
        <f t="shared" si="146"/>
        <v>4</v>
      </c>
      <c r="G548" s="141" t="str">
        <f>[4]挂饰3!$M549</f>
        <v>电击</v>
      </c>
      <c r="H548" s="141">
        <f>([4]挂饰3!$AO549*((E548)^2))/10</f>
        <v>523.20000000000005</v>
      </c>
      <c r="I548" s="1" t="str">
        <f t="shared" si="147"/>
        <v>,绿色的魔术丝,黑色粉铜矿,胆石,水块</v>
      </c>
      <c r="J548" s="1">
        <f t="shared" si="148"/>
        <v>5232</v>
      </c>
      <c r="K548" s="1">
        <f t="shared" si="136"/>
        <v>7680</v>
      </c>
      <c r="L548" s="1" t="str">
        <f t="shared" si="149"/>
        <v>绿色的魔术丝</v>
      </c>
      <c r="M548" s="1">
        <f t="shared" si="137"/>
        <v>2</v>
      </c>
      <c r="N548" s="1">
        <f t="shared" si="138"/>
        <v>50073</v>
      </c>
      <c r="O548" s="1" t="str">
        <f t="shared" si="150"/>
        <v>黑色粉铜矿</v>
      </c>
      <c r="P548" s="1">
        <f t="shared" si="139"/>
        <v>4</v>
      </c>
      <c r="Q548" s="1">
        <f t="shared" si="140"/>
        <v>50038</v>
      </c>
      <c r="R548" s="1" t="str">
        <f t="shared" si="151"/>
        <v>胆石</v>
      </c>
      <c r="S548" s="1">
        <f t="shared" si="141"/>
        <v>22</v>
      </c>
      <c r="T548" s="1">
        <f t="shared" si="142"/>
        <v>50087</v>
      </c>
      <c r="U548" s="1" t="str">
        <f t="shared" si="152"/>
        <v>水块</v>
      </c>
      <c r="V548" s="1">
        <f t="shared" si="143"/>
        <v>22</v>
      </c>
      <c r="W548" s="1">
        <f t="shared" si="144"/>
        <v>50090</v>
      </c>
    </row>
    <row r="549" spans="1:23" x14ac:dyDescent="0.2">
      <c r="A549" s="141">
        <f>[4]挂饰3!$A550</f>
        <v>20548</v>
      </c>
      <c r="B549" s="141" t="str">
        <f>[4]挂饰3!$D550</f>
        <v>神奇的智慧护腕</v>
      </c>
      <c r="C549" s="141">
        <f>[4]挂饰3!$E550</f>
        <v>12</v>
      </c>
      <c r="D549" s="141" t="str">
        <f>[4]挂饰3!$F550</f>
        <v>s</v>
      </c>
      <c r="E549" s="141">
        <f t="shared" si="145"/>
        <v>4</v>
      </c>
      <c r="F549" s="141">
        <f t="shared" si="146"/>
        <v>4</v>
      </c>
      <c r="G549" s="141" t="str">
        <f>[4]挂饰3!$M550</f>
        <v>电击</v>
      </c>
      <c r="H549" s="141">
        <f>([4]挂饰3!$AO550*((E549)^2))/10</f>
        <v>497.05944981412642</v>
      </c>
      <c r="I549" s="1" t="str">
        <f t="shared" si="147"/>
        <v>,绿色的魔术丝,火兽皮革,骷髅骨,大型昆虫爪</v>
      </c>
      <c r="J549" s="1">
        <f t="shared" si="148"/>
        <v>4971</v>
      </c>
      <c r="K549" s="1">
        <f t="shared" si="136"/>
        <v>7680</v>
      </c>
      <c r="L549" s="1" t="str">
        <f t="shared" si="149"/>
        <v>绿色的魔术丝</v>
      </c>
      <c r="M549" s="1">
        <f t="shared" si="137"/>
        <v>2</v>
      </c>
      <c r="N549" s="1">
        <f t="shared" si="138"/>
        <v>50073</v>
      </c>
      <c r="O549" s="1" t="str">
        <f t="shared" si="150"/>
        <v>火兽皮革</v>
      </c>
      <c r="P549" s="1">
        <f t="shared" si="139"/>
        <v>6</v>
      </c>
      <c r="Q549" s="1">
        <f t="shared" si="140"/>
        <v>50106</v>
      </c>
      <c r="R549" s="1" t="str">
        <f t="shared" si="151"/>
        <v>骷髅骨</v>
      </c>
      <c r="S549" s="1">
        <f t="shared" si="141"/>
        <v>21</v>
      </c>
      <c r="T549" s="1">
        <f t="shared" si="142"/>
        <v>50079</v>
      </c>
      <c r="U549" s="1" t="str">
        <f t="shared" si="152"/>
        <v>大型昆虫爪</v>
      </c>
      <c r="V549" s="1">
        <f t="shared" si="143"/>
        <v>21</v>
      </c>
      <c r="W549" s="1">
        <f t="shared" si="144"/>
        <v>50140</v>
      </c>
    </row>
    <row r="550" spans="1:23" x14ac:dyDescent="0.2">
      <c r="A550" s="141">
        <f>[4]挂饰3!$A551</f>
        <v>20549</v>
      </c>
      <c r="B550" s="141" t="str">
        <f>[4]挂饰3!$D551</f>
        <v>传说的虚幻项链</v>
      </c>
      <c r="C550" s="141">
        <f>[4]挂饰3!$E551</f>
        <v>14</v>
      </c>
      <c r="D550" s="141" t="str">
        <f>[4]挂饰3!$F551</f>
        <v>s</v>
      </c>
      <c r="E550" s="141">
        <f t="shared" si="145"/>
        <v>4</v>
      </c>
      <c r="F550" s="141">
        <f t="shared" si="146"/>
        <v>4</v>
      </c>
      <c r="G550" s="141" t="str">
        <f>[4]挂饰3!$M551</f>
        <v>电击</v>
      </c>
      <c r="H550" s="141">
        <f>([4]挂饰3!$AO551*((E550)^2))/10</f>
        <v>210.87421109731389</v>
      </c>
      <c r="I550" s="1" t="str">
        <f t="shared" si="147"/>
        <v>,绿色的魔术丝,高级黑铜矿,蜥蜴爪,狐炎兽牙</v>
      </c>
      <c r="J550" s="1">
        <f t="shared" si="148"/>
        <v>2109</v>
      </c>
      <c r="K550" s="1">
        <f t="shared" si="136"/>
        <v>3840</v>
      </c>
      <c r="L550" s="1" t="str">
        <f t="shared" si="149"/>
        <v>绿色的魔术丝</v>
      </c>
      <c r="M550" s="1">
        <f t="shared" si="137"/>
        <v>1</v>
      </c>
      <c r="N550" s="1">
        <f t="shared" si="138"/>
        <v>50073</v>
      </c>
      <c r="O550" s="1" t="str">
        <f t="shared" si="150"/>
        <v>高级黑铜矿</v>
      </c>
      <c r="P550" s="1">
        <f t="shared" si="139"/>
        <v>2</v>
      </c>
      <c r="Q550" s="1">
        <f t="shared" si="140"/>
        <v>50033</v>
      </c>
      <c r="R550" s="1" t="str">
        <f t="shared" si="151"/>
        <v>蜥蜴爪</v>
      </c>
      <c r="S550" s="1">
        <f t="shared" si="141"/>
        <v>9</v>
      </c>
      <c r="T550" s="1">
        <f t="shared" si="142"/>
        <v>50137</v>
      </c>
      <c r="U550" s="1" t="str">
        <f t="shared" si="152"/>
        <v>狐炎兽牙</v>
      </c>
      <c r="V550" s="1">
        <f t="shared" si="143"/>
        <v>4</v>
      </c>
      <c r="W550" s="1">
        <f t="shared" si="144"/>
        <v>50154</v>
      </c>
    </row>
    <row r="551" spans="1:23" x14ac:dyDescent="0.2">
      <c r="A551" s="141">
        <f>[4]挂饰3!$A552</f>
        <v>20550</v>
      </c>
      <c r="B551" s="141" t="str">
        <f>[4]挂饰3!$D552</f>
        <v>传说的青铜项链</v>
      </c>
      <c r="C551" s="141">
        <f>[4]挂饰3!$E552</f>
        <v>16</v>
      </c>
      <c r="D551" s="141" t="str">
        <f>[4]挂饰3!$F552</f>
        <v>s</v>
      </c>
      <c r="E551" s="141">
        <f t="shared" si="145"/>
        <v>4</v>
      </c>
      <c r="F551" s="141">
        <f t="shared" si="146"/>
        <v>4</v>
      </c>
      <c r="G551" s="141" t="str">
        <f>[4]挂饰3!$M552</f>
        <v>电击</v>
      </c>
      <c r="H551" s="141">
        <f>([4]挂饰3!$AO552*((E551)^2))/10</f>
        <v>728.82447926267275</v>
      </c>
      <c r="I551" s="1" t="str">
        <f t="shared" si="147"/>
        <v>,绿色的魔术丝,超级方便面,火之缌片,女战士的甘蜜</v>
      </c>
      <c r="J551" s="1">
        <f t="shared" si="148"/>
        <v>7288</v>
      </c>
      <c r="K551" s="1">
        <f t="shared" si="136"/>
        <v>7680</v>
      </c>
      <c r="L551" s="1" t="str">
        <f t="shared" si="149"/>
        <v>绿色的魔术丝</v>
      </c>
      <c r="M551" s="1">
        <f t="shared" si="137"/>
        <v>2</v>
      </c>
      <c r="N551" s="1">
        <f t="shared" si="138"/>
        <v>50073</v>
      </c>
      <c r="O551" s="1" t="str">
        <f t="shared" si="150"/>
        <v>超级方便面</v>
      </c>
      <c r="P551" s="1">
        <f t="shared" si="139"/>
        <v>5</v>
      </c>
      <c r="Q551" s="1">
        <f t="shared" si="140"/>
        <v>50188</v>
      </c>
      <c r="R551" s="1" t="str">
        <f t="shared" si="151"/>
        <v>火之缌片</v>
      </c>
      <c r="S551" s="1">
        <f t="shared" si="141"/>
        <v>14</v>
      </c>
      <c r="T551" s="1">
        <f t="shared" si="142"/>
        <v>50175</v>
      </c>
      <c r="U551" s="1" t="str">
        <f t="shared" si="152"/>
        <v>女战士的甘蜜</v>
      </c>
      <c r="V551" s="1">
        <f t="shared" si="143"/>
        <v>14</v>
      </c>
      <c r="W551" s="1">
        <f t="shared" si="144"/>
        <v>50171</v>
      </c>
    </row>
    <row r="552" spans="1:23" x14ac:dyDescent="0.2">
      <c r="A552" s="141">
        <f>[4]挂饰3!$A553</f>
        <v>20551</v>
      </c>
      <c r="B552" s="141" t="str">
        <f>[4]挂饰3!$D553</f>
        <v>神秘的遗迹项链</v>
      </c>
      <c r="C552" s="141">
        <f>[4]挂饰3!$E553</f>
        <v>18</v>
      </c>
      <c r="D552" s="141" t="str">
        <f>[4]挂饰3!$F553</f>
        <v>s</v>
      </c>
      <c r="E552" s="141">
        <f t="shared" si="145"/>
        <v>4</v>
      </c>
      <c r="F552" s="141">
        <f t="shared" si="146"/>
        <v>4</v>
      </c>
      <c r="G552" s="141" t="str">
        <f>[4]挂饰3!$M553</f>
        <v>电击</v>
      </c>
      <c r="H552" s="141">
        <f>([4]挂饰3!$AO553*((E552)^2))/10</f>
        <v>711.39327782497878</v>
      </c>
      <c r="I552" s="1" t="str">
        <f t="shared" si="147"/>
        <v>,绿色的魔术丝,黄色粉铜矿,优良黑铜矿,蛇龟牙</v>
      </c>
      <c r="J552" s="1">
        <f t="shared" si="148"/>
        <v>7114</v>
      </c>
      <c r="K552" s="1">
        <f t="shared" si="136"/>
        <v>7680</v>
      </c>
      <c r="L552" s="1" t="str">
        <f t="shared" si="149"/>
        <v>绿色的魔术丝</v>
      </c>
      <c r="M552" s="1">
        <f t="shared" si="137"/>
        <v>2</v>
      </c>
      <c r="N552" s="1">
        <f t="shared" si="138"/>
        <v>50073</v>
      </c>
      <c r="O552" s="1" t="str">
        <f t="shared" si="150"/>
        <v>黄色粉铜矿</v>
      </c>
      <c r="P552" s="1">
        <f t="shared" si="139"/>
        <v>5</v>
      </c>
      <c r="Q552" s="1">
        <f t="shared" si="140"/>
        <v>50040</v>
      </c>
      <c r="R552" s="1" t="str">
        <f t="shared" si="151"/>
        <v>优良黑铜矿</v>
      </c>
      <c r="S552" s="1">
        <f t="shared" si="141"/>
        <v>14</v>
      </c>
      <c r="T552" s="1">
        <f t="shared" si="142"/>
        <v>50032</v>
      </c>
      <c r="U552" s="1" t="str">
        <f t="shared" si="152"/>
        <v>蛇龟牙</v>
      </c>
      <c r="V552" s="1">
        <f t="shared" si="143"/>
        <v>14</v>
      </c>
      <c r="W552" s="1">
        <f t="shared" si="144"/>
        <v>50155</v>
      </c>
    </row>
    <row r="553" spans="1:23" x14ac:dyDescent="0.2">
      <c r="A553" s="141">
        <f>[4]挂饰3!$A554</f>
        <v>20552</v>
      </c>
      <c r="B553" s="141" t="str">
        <f>[4]挂饰3!$D554</f>
        <v>璀璨的精钢护腕</v>
      </c>
      <c r="C553" s="141">
        <f>[4]挂饰3!$E554</f>
        <v>20</v>
      </c>
      <c r="D553" s="141" t="str">
        <f>[4]挂饰3!$F554</f>
        <v>s</v>
      </c>
      <c r="E553" s="141">
        <f t="shared" si="145"/>
        <v>4</v>
      </c>
      <c r="F553" s="141">
        <f t="shared" si="146"/>
        <v>4</v>
      </c>
      <c r="G553" s="141" t="str">
        <f>[4]挂饰3!$M554</f>
        <v>电击</v>
      </c>
      <c r="H553" s="141">
        <f>([4]挂饰3!$AO554*((E553)^2))/10</f>
        <v>980.77177934035603</v>
      </c>
      <c r="I553" s="1" t="str">
        <f t="shared" si="147"/>
        <v>,绿色的魔术丝,黑色粉铜矿,巨人青皮,黑晶石</v>
      </c>
      <c r="J553" s="1">
        <f t="shared" si="148"/>
        <v>9808</v>
      </c>
      <c r="K553" s="1">
        <f t="shared" si="136"/>
        <v>11520</v>
      </c>
      <c r="L553" s="1" t="str">
        <f t="shared" si="149"/>
        <v>绿色的魔术丝</v>
      </c>
      <c r="M553" s="1">
        <f t="shared" si="137"/>
        <v>3</v>
      </c>
      <c r="N553" s="1">
        <f t="shared" si="138"/>
        <v>50073</v>
      </c>
      <c r="O553" s="1" t="str">
        <f t="shared" si="150"/>
        <v>黑色粉铜矿</v>
      </c>
      <c r="P553" s="1">
        <f t="shared" si="139"/>
        <v>7</v>
      </c>
      <c r="Q553" s="1">
        <f t="shared" si="140"/>
        <v>50038</v>
      </c>
      <c r="R553" s="1" t="str">
        <f t="shared" si="151"/>
        <v>巨人青皮</v>
      </c>
      <c r="S553" s="1">
        <f t="shared" si="141"/>
        <v>19</v>
      </c>
      <c r="T553" s="1">
        <f t="shared" si="142"/>
        <v>50113</v>
      </c>
      <c r="U553" s="1" t="str">
        <f t="shared" si="152"/>
        <v>黑晶石</v>
      </c>
      <c r="V553" s="1">
        <f t="shared" si="143"/>
        <v>19</v>
      </c>
      <c r="W553" s="1">
        <f t="shared" si="144"/>
        <v>50027</v>
      </c>
    </row>
    <row r="554" spans="1:23" x14ac:dyDescent="0.2">
      <c r="A554" s="141">
        <f>[4]挂饰3!$A555</f>
        <v>20553</v>
      </c>
      <c r="B554" s="141" t="str">
        <f>[4]挂饰3!$D555</f>
        <v>闪耀的白银戒指</v>
      </c>
      <c r="C554" s="141">
        <f>[4]挂饰3!$E555</f>
        <v>6</v>
      </c>
      <c r="D554" s="141" t="str">
        <f>[4]挂饰3!$F555</f>
        <v>a</v>
      </c>
      <c r="E554" s="141">
        <f t="shared" si="145"/>
        <v>3</v>
      </c>
      <c r="F554" s="141">
        <f t="shared" si="146"/>
        <v>3</v>
      </c>
      <c r="G554" s="141" t="str">
        <f>[4]挂饰3!$M555</f>
        <v>电击</v>
      </c>
      <c r="H554" s="141">
        <f>([4]挂饰3!$AO555*((E554)^2))/10</f>
        <v>40.5</v>
      </c>
      <c r="I554" s="1" t="str">
        <f t="shared" si="147"/>
        <v>,电系魔物骨头,黑晶石,干燥的草药,女战士的秘药</v>
      </c>
      <c r="J554" s="1">
        <f t="shared" si="148"/>
        <v>405</v>
      </c>
      <c r="K554" s="1">
        <f t="shared" si="136"/>
        <v>1125</v>
      </c>
      <c r="L554" s="1" t="str">
        <f t="shared" si="149"/>
        <v>电系魔物骨头</v>
      </c>
      <c r="M554" s="1">
        <f t="shared" si="137"/>
        <v>1</v>
      </c>
      <c r="N554" s="1">
        <f t="shared" si="138"/>
        <v>50083</v>
      </c>
      <c r="O554" s="1" t="str">
        <f t="shared" si="150"/>
        <v>黑晶石</v>
      </c>
      <c r="P554" s="1">
        <f t="shared" si="139"/>
        <v>1</v>
      </c>
      <c r="Q554" s="1">
        <f t="shared" si="140"/>
        <v>50027</v>
      </c>
      <c r="R554" s="1" t="str">
        <f t="shared" si="151"/>
        <v>干燥的草药</v>
      </c>
      <c r="S554" s="1">
        <f t="shared" si="141"/>
        <v>9</v>
      </c>
      <c r="T554" s="1">
        <f t="shared" si="142"/>
        <v>50189</v>
      </c>
      <c r="U554" s="1" t="str">
        <f t="shared" si="152"/>
        <v/>
      </c>
      <c r="V554" s="1" t="str">
        <f t="shared" si="143"/>
        <v/>
      </c>
      <c r="W554" s="1" t="str">
        <f t="shared" si="144"/>
        <v/>
      </c>
    </row>
    <row r="555" spans="1:23" x14ac:dyDescent="0.2">
      <c r="A555" s="141">
        <f>[4]挂饰3!$A556</f>
        <v>20554</v>
      </c>
      <c r="B555" s="141" t="str">
        <f>[4]挂饰3!$D556</f>
        <v>精致的塞尔塔项链</v>
      </c>
      <c r="C555" s="141">
        <f>[4]挂饰3!$E556</f>
        <v>8</v>
      </c>
      <c r="D555" s="141" t="str">
        <f>[4]挂饰3!$F556</f>
        <v>a</v>
      </c>
      <c r="E555" s="141">
        <f t="shared" si="145"/>
        <v>3</v>
      </c>
      <c r="F555" s="141">
        <f t="shared" si="146"/>
        <v>3</v>
      </c>
      <c r="G555" s="141" t="str">
        <f>[4]挂饰3!$M556</f>
        <v>电击</v>
      </c>
      <c r="H555" s="141">
        <f>([4]挂饰3!$AO556*((E555)^2))/10</f>
        <v>83.7</v>
      </c>
      <c r="I555" s="1" t="str">
        <f t="shared" si="147"/>
        <v>,电系魔物骨头,大型昆虫爪,女战士的秘药,腐败牙</v>
      </c>
      <c r="J555" s="1">
        <f t="shared" si="148"/>
        <v>837</v>
      </c>
      <c r="K555" s="1">
        <f t="shared" si="136"/>
        <v>1125</v>
      </c>
      <c r="L555" s="1" t="str">
        <f t="shared" si="149"/>
        <v>电系魔物骨头</v>
      </c>
      <c r="M555" s="1">
        <f t="shared" si="137"/>
        <v>1</v>
      </c>
      <c r="N555" s="1">
        <f t="shared" si="138"/>
        <v>50083</v>
      </c>
      <c r="O555" s="1" t="str">
        <f t="shared" si="150"/>
        <v>大型昆虫爪</v>
      </c>
      <c r="P555" s="1">
        <f t="shared" si="139"/>
        <v>5</v>
      </c>
      <c r="Q555" s="1">
        <f t="shared" si="140"/>
        <v>50140</v>
      </c>
      <c r="R555" s="1" t="str">
        <f t="shared" si="151"/>
        <v>女战士的秘药</v>
      </c>
      <c r="S555" s="1">
        <f t="shared" si="141"/>
        <v>19</v>
      </c>
      <c r="T555" s="1">
        <f t="shared" si="142"/>
        <v>50168</v>
      </c>
      <c r="U555" s="1" t="str">
        <f t="shared" si="152"/>
        <v/>
      </c>
      <c r="V555" s="1" t="str">
        <f t="shared" si="143"/>
        <v/>
      </c>
      <c r="W555" s="1" t="str">
        <f t="shared" si="144"/>
        <v/>
      </c>
    </row>
    <row r="556" spans="1:23" x14ac:dyDescent="0.2">
      <c r="A556" s="141">
        <f>[4]挂饰3!$A557</f>
        <v>20555</v>
      </c>
      <c r="B556" s="141" t="str">
        <f>[4]挂饰3!$D557</f>
        <v>闪耀的虚幻项链</v>
      </c>
      <c r="C556" s="141">
        <f>[4]挂饰3!$E557</f>
        <v>10</v>
      </c>
      <c r="D556" s="141" t="str">
        <f>[4]挂饰3!$F557</f>
        <v>a</v>
      </c>
      <c r="E556" s="141">
        <f t="shared" si="145"/>
        <v>3</v>
      </c>
      <c r="F556" s="141">
        <f t="shared" si="146"/>
        <v>3</v>
      </c>
      <c r="G556" s="141" t="str">
        <f>[4]挂饰3!$M557</f>
        <v>电击</v>
      </c>
      <c r="H556" s="141">
        <f>([4]挂饰3!$AO557*((E556)^2))/10</f>
        <v>128.21106976744187</v>
      </c>
      <c r="I556" s="1" t="str">
        <f t="shared" si="147"/>
        <v>,电系魔物骨头,恶魔毛皮,矿石,新鲜的泥巴</v>
      </c>
      <c r="J556" s="1">
        <f t="shared" si="148"/>
        <v>1282</v>
      </c>
      <c r="K556" s="1">
        <f t="shared" si="136"/>
        <v>2250</v>
      </c>
      <c r="L556" s="1" t="str">
        <f t="shared" si="149"/>
        <v>电系魔物骨头</v>
      </c>
      <c r="M556" s="1">
        <f t="shared" si="137"/>
        <v>2</v>
      </c>
      <c r="N556" s="1">
        <f t="shared" si="138"/>
        <v>50083</v>
      </c>
      <c r="O556" s="1" t="str">
        <f t="shared" si="150"/>
        <v>恶魔毛皮</v>
      </c>
      <c r="P556" s="1">
        <f t="shared" si="139"/>
        <v>4</v>
      </c>
      <c r="Q556" s="1">
        <f t="shared" si="140"/>
        <v>50118</v>
      </c>
      <c r="R556" s="1" t="str">
        <f t="shared" si="151"/>
        <v>矿石</v>
      </c>
      <c r="S556" s="1">
        <f t="shared" si="141"/>
        <v>29</v>
      </c>
      <c r="T556" s="1">
        <f t="shared" si="142"/>
        <v>50015</v>
      </c>
      <c r="U556" s="1" t="str">
        <f t="shared" si="152"/>
        <v/>
      </c>
      <c r="V556" s="1" t="str">
        <f t="shared" si="143"/>
        <v/>
      </c>
      <c r="W556" s="1" t="str">
        <f t="shared" si="144"/>
        <v/>
      </c>
    </row>
    <row r="557" spans="1:23" x14ac:dyDescent="0.2">
      <c r="A557" s="141">
        <f>[4]挂饰3!$A558</f>
        <v>20556</v>
      </c>
      <c r="B557" s="141" t="str">
        <f>[4]挂饰3!$D558</f>
        <v>拉风的智慧护腕</v>
      </c>
      <c r="C557" s="141">
        <f>[4]挂饰3!$E558</f>
        <v>12</v>
      </c>
      <c r="D557" s="141" t="str">
        <f>[4]挂饰3!$F558</f>
        <v>a</v>
      </c>
      <c r="E557" s="141">
        <f t="shared" si="145"/>
        <v>3</v>
      </c>
      <c r="F557" s="141">
        <f t="shared" si="146"/>
        <v>3</v>
      </c>
      <c r="G557" s="141" t="str">
        <f>[4]挂饰3!$M558</f>
        <v>电击</v>
      </c>
      <c r="H557" s="141">
        <f>([4]挂饰3!$AO558*((E557)^2))/10</f>
        <v>169.10594366197182</v>
      </c>
      <c r="I557" s="1" t="str">
        <f t="shared" si="147"/>
        <v>,电系魔物骨头,狐炎兽爪,腐败爪,腐败的毛皮</v>
      </c>
      <c r="J557" s="1">
        <f t="shared" si="148"/>
        <v>1691</v>
      </c>
      <c r="K557" s="1">
        <f t="shared" si="136"/>
        <v>2250</v>
      </c>
      <c r="L557" s="1" t="str">
        <f t="shared" si="149"/>
        <v>电系魔物骨头</v>
      </c>
      <c r="M557" s="1">
        <f t="shared" si="137"/>
        <v>2</v>
      </c>
      <c r="N557" s="1">
        <f t="shared" si="138"/>
        <v>50083</v>
      </c>
      <c r="O557" s="1" t="str">
        <f t="shared" si="150"/>
        <v>狐炎兽爪</v>
      </c>
      <c r="P557" s="1">
        <f t="shared" si="139"/>
        <v>5</v>
      </c>
      <c r="Q557" s="1">
        <f t="shared" si="140"/>
        <v>50142</v>
      </c>
      <c r="R557" s="1" t="str">
        <f t="shared" si="151"/>
        <v>腐败爪</v>
      </c>
      <c r="S557" s="1">
        <f t="shared" si="141"/>
        <v>38</v>
      </c>
      <c r="T557" s="1">
        <f t="shared" si="142"/>
        <v>50145</v>
      </c>
      <c r="U557" s="1" t="str">
        <f t="shared" si="152"/>
        <v/>
      </c>
      <c r="V557" s="1" t="str">
        <f t="shared" si="143"/>
        <v/>
      </c>
      <c r="W557" s="1" t="str">
        <f t="shared" si="144"/>
        <v/>
      </c>
    </row>
    <row r="558" spans="1:23" x14ac:dyDescent="0.2">
      <c r="A558" s="141">
        <f>[4]挂饰3!$A559</f>
        <v>20557</v>
      </c>
      <c r="B558" s="141" t="str">
        <f>[4]挂饰3!$D559</f>
        <v>犀利的精钢戒指</v>
      </c>
      <c r="C558" s="141">
        <f>[4]挂饰3!$E559</f>
        <v>14</v>
      </c>
      <c r="D558" s="141" t="str">
        <f>[4]挂饰3!$F559</f>
        <v>a</v>
      </c>
      <c r="E558" s="141">
        <f t="shared" si="145"/>
        <v>3</v>
      </c>
      <c r="F558" s="141">
        <f t="shared" si="146"/>
        <v>3</v>
      </c>
      <c r="G558" s="141" t="str">
        <f>[4]挂饰3!$M559</f>
        <v>电击</v>
      </c>
      <c r="H558" s="141">
        <f>([4]挂饰3!$AO559*((E558)^2))/10</f>
        <v>87.263999999999996</v>
      </c>
      <c r="I558" s="1" t="str">
        <f t="shared" si="147"/>
        <v>,电系魔物骨头,浮游石,矿石,树枝</v>
      </c>
      <c r="J558" s="1">
        <f t="shared" si="148"/>
        <v>873</v>
      </c>
      <c r="K558" s="1">
        <f t="shared" si="136"/>
        <v>1125</v>
      </c>
      <c r="L558" s="1" t="str">
        <f t="shared" si="149"/>
        <v>电系魔物骨头</v>
      </c>
      <c r="M558" s="1">
        <f t="shared" si="137"/>
        <v>1</v>
      </c>
      <c r="N558" s="1">
        <f t="shared" si="138"/>
        <v>50083</v>
      </c>
      <c r="O558" s="1" t="str">
        <f t="shared" si="150"/>
        <v>浮游石</v>
      </c>
      <c r="P558" s="1">
        <f t="shared" si="139"/>
        <v>3</v>
      </c>
      <c r="Q558" s="1">
        <f t="shared" si="140"/>
        <v>50025</v>
      </c>
      <c r="R558" s="1" t="str">
        <f t="shared" si="151"/>
        <v>矿石</v>
      </c>
      <c r="S558" s="1">
        <f t="shared" si="141"/>
        <v>20</v>
      </c>
      <c r="T558" s="1">
        <f t="shared" si="142"/>
        <v>50015</v>
      </c>
      <c r="U558" s="1" t="str">
        <f t="shared" si="152"/>
        <v/>
      </c>
      <c r="V558" s="1" t="str">
        <f t="shared" si="143"/>
        <v/>
      </c>
      <c r="W558" s="1" t="str">
        <f t="shared" si="144"/>
        <v/>
      </c>
    </row>
    <row r="559" spans="1:23" x14ac:dyDescent="0.2">
      <c r="A559" s="141">
        <f>[4]挂饰3!$A560</f>
        <v>20558</v>
      </c>
      <c r="B559" s="141" t="str">
        <f>[4]挂饰3!$D560</f>
        <v>精致的智慧护腕</v>
      </c>
      <c r="C559" s="141">
        <f>[4]挂饰3!$E560</f>
        <v>16</v>
      </c>
      <c r="D559" s="141" t="str">
        <f>[4]挂饰3!$F560</f>
        <v>a</v>
      </c>
      <c r="E559" s="141">
        <f t="shared" si="145"/>
        <v>3</v>
      </c>
      <c r="F559" s="141">
        <f t="shared" si="146"/>
        <v>3</v>
      </c>
      <c r="G559" s="141" t="str">
        <f>[4]挂饰3!$M560</f>
        <v>电击</v>
      </c>
      <c r="H559" s="141">
        <f>([4]挂饰3!$AO560*((E559)^2))/10</f>
        <v>256.16194520547941</v>
      </c>
      <c r="I559" s="1" t="str">
        <f t="shared" si="147"/>
        <v>,电系魔物骨头,巨人之皮,腐败的毛皮,矿石</v>
      </c>
      <c r="J559" s="1">
        <f t="shared" si="148"/>
        <v>2562</v>
      </c>
      <c r="K559" s="1">
        <f t="shared" si="136"/>
        <v>3375</v>
      </c>
      <c r="L559" s="1" t="str">
        <f t="shared" si="149"/>
        <v>电系魔物骨头</v>
      </c>
      <c r="M559" s="1">
        <f t="shared" si="137"/>
        <v>3</v>
      </c>
      <c r="N559" s="1">
        <f t="shared" si="138"/>
        <v>50083</v>
      </c>
      <c r="O559" s="1" t="str">
        <f t="shared" si="150"/>
        <v>巨人之皮</v>
      </c>
      <c r="P559" s="1">
        <f t="shared" si="139"/>
        <v>7</v>
      </c>
      <c r="Q559" s="1">
        <f t="shared" si="140"/>
        <v>50111</v>
      </c>
      <c r="R559" s="1" t="str">
        <f t="shared" si="151"/>
        <v>腐败的毛皮</v>
      </c>
      <c r="S559" s="1">
        <f t="shared" si="141"/>
        <v>57</v>
      </c>
      <c r="T559" s="1">
        <f t="shared" si="142"/>
        <v>50119</v>
      </c>
      <c r="U559" s="1" t="str">
        <f t="shared" si="152"/>
        <v/>
      </c>
      <c r="V559" s="1" t="str">
        <f t="shared" si="143"/>
        <v/>
      </c>
      <c r="W559" s="1" t="str">
        <f t="shared" si="144"/>
        <v/>
      </c>
    </row>
    <row r="560" spans="1:23" x14ac:dyDescent="0.2">
      <c r="A560" s="141">
        <f>[4]挂饰3!$A561</f>
        <v>20559</v>
      </c>
      <c r="B560" s="141" t="str">
        <f>[4]挂饰3!$D561</f>
        <v>犀利的晨曦项链</v>
      </c>
      <c r="C560" s="141">
        <f>[4]挂饰3!$E561</f>
        <v>18</v>
      </c>
      <c r="D560" s="141" t="str">
        <f>[4]挂饰3!$F561</f>
        <v>a</v>
      </c>
      <c r="E560" s="141">
        <f t="shared" si="145"/>
        <v>3</v>
      </c>
      <c r="F560" s="141">
        <f t="shared" si="146"/>
        <v>3</v>
      </c>
      <c r="G560" s="141" t="str">
        <f>[4]挂饰3!$M561</f>
        <v>电击</v>
      </c>
      <c r="H560" s="141">
        <f>([4]挂饰3!$AO561*((E560)^2))/10</f>
        <v>361.4397844311377</v>
      </c>
      <c r="I560" s="1" t="str">
        <f t="shared" si="147"/>
        <v>,电系魔物骨头,恶魔爪,腐败爪,女战士的秘药</v>
      </c>
      <c r="J560" s="1">
        <f t="shared" si="148"/>
        <v>3614</v>
      </c>
      <c r="K560" s="1">
        <f t="shared" si="136"/>
        <v>4500</v>
      </c>
      <c r="L560" s="1" t="str">
        <f t="shared" si="149"/>
        <v>电系魔物骨头</v>
      </c>
      <c r="M560" s="1">
        <f t="shared" si="137"/>
        <v>4</v>
      </c>
      <c r="N560" s="1">
        <f t="shared" si="138"/>
        <v>50083</v>
      </c>
      <c r="O560" s="1" t="str">
        <f t="shared" si="150"/>
        <v>恶魔爪</v>
      </c>
      <c r="P560" s="1">
        <f t="shared" si="139"/>
        <v>9</v>
      </c>
      <c r="Q560" s="1">
        <f t="shared" si="140"/>
        <v>50141</v>
      </c>
      <c r="R560" s="1" t="str">
        <f t="shared" si="151"/>
        <v>腐败爪</v>
      </c>
      <c r="S560" s="1">
        <f t="shared" si="141"/>
        <v>81</v>
      </c>
      <c r="T560" s="1">
        <f t="shared" si="142"/>
        <v>50145</v>
      </c>
      <c r="U560" s="1" t="str">
        <f t="shared" si="152"/>
        <v/>
      </c>
      <c r="V560" s="1" t="str">
        <f t="shared" si="143"/>
        <v/>
      </c>
      <c r="W560" s="1" t="str">
        <f t="shared" si="144"/>
        <v/>
      </c>
    </row>
    <row r="561" spans="1:23" x14ac:dyDescent="0.2">
      <c r="A561" s="141">
        <f>[4]挂饰3!$A562</f>
        <v>20560</v>
      </c>
      <c r="B561" s="141" t="str">
        <f>[4]挂饰3!$D562</f>
        <v>拉风的遗迹戒指</v>
      </c>
      <c r="C561" s="141">
        <f>[4]挂饰3!$E562</f>
        <v>20</v>
      </c>
      <c r="D561" s="141" t="str">
        <f>[4]挂饰3!$F562</f>
        <v>a</v>
      </c>
      <c r="E561" s="141">
        <f t="shared" si="145"/>
        <v>3</v>
      </c>
      <c r="F561" s="141">
        <f t="shared" si="146"/>
        <v>3</v>
      </c>
      <c r="G561" s="141" t="str">
        <f>[4]挂饰3!$M562</f>
        <v>电击</v>
      </c>
      <c r="H561" s="141">
        <f>([4]挂饰3!$AO562*((E561)^2))/10</f>
        <v>394.70802279886004</v>
      </c>
      <c r="I561" s="1" t="str">
        <f t="shared" si="147"/>
        <v>,电系魔物骨头,骷髅骨,树枝,黑铜矿</v>
      </c>
      <c r="J561" s="1">
        <f t="shared" si="148"/>
        <v>3947</v>
      </c>
      <c r="K561" s="1">
        <f t="shared" si="136"/>
        <v>4500</v>
      </c>
      <c r="L561" s="1" t="str">
        <f t="shared" si="149"/>
        <v>电系魔物骨头</v>
      </c>
      <c r="M561" s="1">
        <f t="shared" si="137"/>
        <v>4</v>
      </c>
      <c r="N561" s="1">
        <f t="shared" si="138"/>
        <v>50083</v>
      </c>
      <c r="O561" s="1" t="str">
        <f t="shared" si="150"/>
        <v>骷髅骨</v>
      </c>
      <c r="P561" s="1">
        <f t="shared" si="139"/>
        <v>22</v>
      </c>
      <c r="Q561" s="1">
        <f t="shared" si="140"/>
        <v>50079</v>
      </c>
      <c r="R561" s="1" t="str">
        <f t="shared" si="151"/>
        <v>树枝</v>
      </c>
      <c r="S561" s="1">
        <f t="shared" si="141"/>
        <v>88</v>
      </c>
      <c r="T561" s="1">
        <f t="shared" si="142"/>
        <v>50045</v>
      </c>
      <c r="U561" s="1" t="str">
        <f t="shared" si="152"/>
        <v/>
      </c>
      <c r="V561" s="1" t="str">
        <f t="shared" si="143"/>
        <v/>
      </c>
      <c r="W561" s="1" t="str">
        <f t="shared" si="144"/>
        <v/>
      </c>
    </row>
    <row r="562" spans="1:23" x14ac:dyDescent="0.2">
      <c r="A562" s="141">
        <f>[4]挂饰3!$A563</f>
        <v>20561</v>
      </c>
      <c r="B562" s="141" t="str">
        <f>[4]挂饰3!$D563</f>
        <v>凌厉的青铜护腕</v>
      </c>
      <c r="C562" s="141">
        <f>[4]挂饰3!$E563</f>
        <v>5</v>
      </c>
      <c r="D562" s="141" t="str">
        <f>[4]挂饰3!$F563</f>
        <v>b</v>
      </c>
      <c r="E562" s="141">
        <f t="shared" si="145"/>
        <v>2</v>
      </c>
      <c r="F562" s="141">
        <f t="shared" si="146"/>
        <v>2</v>
      </c>
      <c r="G562" s="141" t="str">
        <f>[4]挂饰3!$M563</f>
        <v>电击</v>
      </c>
      <c r="H562" s="141">
        <f>([4]挂饰3!$AO563*((E562)^2))/10</f>
        <v>21.6</v>
      </c>
      <c r="I562" s="1" t="str">
        <f t="shared" si="147"/>
        <v>,电系魔物血液,干燥的草药</v>
      </c>
      <c r="J562" s="1">
        <f t="shared" si="148"/>
        <v>216</v>
      </c>
      <c r="K562" s="1">
        <f t="shared" si="136"/>
        <v>270</v>
      </c>
      <c r="L562" s="1" t="str">
        <f t="shared" si="149"/>
        <v>电系魔物血液</v>
      </c>
      <c r="M562" s="1">
        <f t="shared" si="137"/>
        <v>1</v>
      </c>
      <c r="N562" s="1">
        <f t="shared" si="138"/>
        <v>50100</v>
      </c>
      <c r="O562" s="1" t="str">
        <f t="shared" si="150"/>
        <v>干燥的草药</v>
      </c>
      <c r="P562" s="1">
        <f t="shared" si="139"/>
        <v>8</v>
      </c>
      <c r="Q562" s="1">
        <f t="shared" si="140"/>
        <v>50189</v>
      </c>
      <c r="R562" s="1" t="str">
        <f t="shared" si="151"/>
        <v/>
      </c>
      <c r="S562" s="1" t="str">
        <f t="shared" si="141"/>
        <v/>
      </c>
      <c r="T562" s="1" t="str">
        <f t="shared" si="142"/>
        <v/>
      </c>
      <c r="U562" s="1" t="str">
        <f t="shared" si="152"/>
        <v/>
      </c>
      <c r="V562" s="1" t="str">
        <f t="shared" si="143"/>
        <v/>
      </c>
      <c r="W562" s="1" t="str">
        <f t="shared" si="144"/>
        <v/>
      </c>
    </row>
    <row r="563" spans="1:23" x14ac:dyDescent="0.2">
      <c r="A563" s="141">
        <f>[4]挂饰3!$A564</f>
        <v>20562</v>
      </c>
      <c r="B563" s="141" t="str">
        <f>[4]挂饰3!$D564</f>
        <v>坚硬的精钢戒指</v>
      </c>
      <c r="C563" s="141">
        <f>[4]挂饰3!$E564</f>
        <v>7</v>
      </c>
      <c r="D563" s="141" t="str">
        <f>[4]挂饰3!$F564</f>
        <v>b</v>
      </c>
      <c r="E563" s="141">
        <f t="shared" si="145"/>
        <v>2</v>
      </c>
      <c r="F563" s="141">
        <f t="shared" si="146"/>
        <v>2</v>
      </c>
      <c r="G563" s="141" t="str">
        <f>[4]挂饰3!$M564</f>
        <v>电击</v>
      </c>
      <c r="H563" s="141">
        <f>([4]挂饰3!$AO564*((E563)^2))/10</f>
        <v>18.123428571428569</v>
      </c>
      <c r="I563" s="1" t="str">
        <f t="shared" si="147"/>
        <v>,绿魔法石,腐败爪</v>
      </c>
      <c r="J563" s="1">
        <f t="shared" si="148"/>
        <v>181</v>
      </c>
      <c r="K563" s="1">
        <f t="shared" si="136"/>
        <v>270</v>
      </c>
      <c r="L563" s="1" t="str">
        <f t="shared" si="149"/>
        <v>绿魔法石</v>
      </c>
      <c r="M563" s="1">
        <f t="shared" si="137"/>
        <v>1</v>
      </c>
      <c r="N563" s="1">
        <f t="shared" si="138"/>
        <v>50021</v>
      </c>
      <c r="O563" s="1" t="str">
        <f t="shared" si="150"/>
        <v>腐败爪</v>
      </c>
      <c r="P563" s="1">
        <f t="shared" si="139"/>
        <v>7</v>
      </c>
      <c r="Q563" s="1">
        <f t="shared" si="140"/>
        <v>50145</v>
      </c>
      <c r="R563" s="1" t="str">
        <f t="shared" si="151"/>
        <v/>
      </c>
      <c r="S563" s="1" t="str">
        <f t="shared" si="141"/>
        <v/>
      </c>
      <c r="T563" s="1" t="str">
        <f t="shared" si="142"/>
        <v/>
      </c>
      <c r="U563" s="1" t="str">
        <f t="shared" si="152"/>
        <v/>
      </c>
      <c r="V563" s="1" t="str">
        <f t="shared" si="143"/>
        <v/>
      </c>
      <c r="W563" s="1" t="str">
        <f t="shared" si="144"/>
        <v/>
      </c>
    </row>
    <row r="564" spans="1:23" x14ac:dyDescent="0.2">
      <c r="A564" s="141">
        <f>[4]挂饰3!$A565</f>
        <v>20563</v>
      </c>
      <c r="B564" s="141" t="str">
        <f>[4]挂饰3!$D565</f>
        <v>坚硬的斯塞提护腕</v>
      </c>
      <c r="C564" s="141">
        <f>[4]挂饰3!$E565</f>
        <v>9</v>
      </c>
      <c r="D564" s="141" t="str">
        <f>[4]挂饰3!$F565</f>
        <v>b</v>
      </c>
      <c r="E564" s="141">
        <f t="shared" si="145"/>
        <v>2</v>
      </c>
      <c r="F564" s="141">
        <f t="shared" si="146"/>
        <v>2</v>
      </c>
      <c r="G564" s="141" t="str">
        <f>[4]挂饰3!$M565</f>
        <v>电击</v>
      </c>
      <c r="H564" s="141">
        <f>([4]挂饰3!$AO565*((E564)^2))/10</f>
        <v>27.169570093457946</v>
      </c>
      <c r="I564" s="1" t="str">
        <f t="shared" si="147"/>
        <v>,电系魔物血液,新鲜的泥巴</v>
      </c>
      <c r="J564" s="1">
        <f t="shared" si="148"/>
        <v>272</v>
      </c>
      <c r="K564" s="1">
        <f t="shared" si="136"/>
        <v>540</v>
      </c>
      <c r="L564" s="1" t="str">
        <f t="shared" si="149"/>
        <v>电系魔物血液</v>
      </c>
      <c r="M564" s="1">
        <f t="shared" si="137"/>
        <v>2</v>
      </c>
      <c r="N564" s="1">
        <f t="shared" si="138"/>
        <v>50100</v>
      </c>
      <c r="O564" s="1" t="str">
        <f t="shared" si="150"/>
        <v>新鲜的泥巴</v>
      </c>
      <c r="P564" s="1">
        <f t="shared" si="139"/>
        <v>10</v>
      </c>
      <c r="Q564" s="1">
        <f t="shared" si="140"/>
        <v>50013</v>
      </c>
      <c r="R564" s="1" t="str">
        <f t="shared" si="151"/>
        <v/>
      </c>
      <c r="S564" s="1" t="str">
        <f t="shared" si="141"/>
        <v/>
      </c>
      <c r="T564" s="1" t="str">
        <f t="shared" si="142"/>
        <v/>
      </c>
      <c r="U564" s="1" t="str">
        <f t="shared" si="152"/>
        <v/>
      </c>
      <c r="V564" s="1" t="str">
        <f t="shared" si="143"/>
        <v/>
      </c>
      <c r="W564" s="1" t="str">
        <f t="shared" si="144"/>
        <v/>
      </c>
    </row>
    <row r="565" spans="1:23" x14ac:dyDescent="0.2">
      <c r="A565" s="141">
        <f>[4]挂饰3!$A566</f>
        <v>20564</v>
      </c>
      <c r="B565" s="141" t="str">
        <f>[4]挂饰3!$D566</f>
        <v>坚硬的忏悔项链</v>
      </c>
      <c r="C565" s="141">
        <f>[4]挂饰3!$E566</f>
        <v>11</v>
      </c>
      <c r="D565" s="141" t="str">
        <f>[4]挂饰3!$F566</f>
        <v>b</v>
      </c>
      <c r="E565" s="141">
        <f t="shared" si="145"/>
        <v>2</v>
      </c>
      <c r="F565" s="141">
        <f t="shared" si="146"/>
        <v>2</v>
      </c>
      <c r="G565" s="141" t="str">
        <f>[4]挂饰3!$M566</f>
        <v>电击</v>
      </c>
      <c r="H565" s="141">
        <f>([4]挂饰3!$AO566*((E565)^2))/10</f>
        <v>54</v>
      </c>
      <c r="I565" s="1" t="str">
        <f t="shared" si="147"/>
        <v>,电系魔物血液,腐败的毛皮</v>
      </c>
      <c r="J565" s="1">
        <f t="shared" si="148"/>
        <v>540</v>
      </c>
      <c r="K565" s="1">
        <f t="shared" si="136"/>
        <v>540</v>
      </c>
      <c r="L565" s="1" t="str">
        <f t="shared" si="149"/>
        <v>电系魔物血液</v>
      </c>
      <c r="M565" s="1">
        <f t="shared" si="137"/>
        <v>2</v>
      </c>
      <c r="N565" s="1">
        <f t="shared" si="138"/>
        <v>50100</v>
      </c>
      <c r="O565" s="1" t="str">
        <f t="shared" si="150"/>
        <v>腐败的毛皮</v>
      </c>
      <c r="P565" s="1">
        <f t="shared" si="139"/>
        <v>18</v>
      </c>
      <c r="Q565" s="1">
        <f t="shared" si="140"/>
        <v>50119</v>
      </c>
      <c r="R565" s="1" t="str">
        <f t="shared" si="151"/>
        <v/>
      </c>
      <c r="S565" s="1" t="str">
        <f t="shared" si="141"/>
        <v/>
      </c>
      <c r="T565" s="1" t="str">
        <f t="shared" si="142"/>
        <v/>
      </c>
      <c r="U565" s="1" t="str">
        <f t="shared" si="152"/>
        <v/>
      </c>
      <c r="V565" s="1" t="str">
        <f t="shared" si="143"/>
        <v/>
      </c>
      <c r="W565" s="1" t="str">
        <f t="shared" si="144"/>
        <v/>
      </c>
    </row>
    <row r="566" spans="1:23" x14ac:dyDescent="0.2">
      <c r="A566" s="141">
        <f>[4]挂饰3!$A567</f>
        <v>20565</v>
      </c>
      <c r="B566" s="141" t="str">
        <f>[4]挂饰3!$D567</f>
        <v>坚硬的白银项链</v>
      </c>
      <c r="C566" s="141">
        <f>[4]挂饰3!$E567</f>
        <v>13</v>
      </c>
      <c r="D566" s="141" t="str">
        <f>[4]挂饰3!$F567</f>
        <v>b</v>
      </c>
      <c r="E566" s="141">
        <f t="shared" si="145"/>
        <v>2</v>
      </c>
      <c r="F566" s="141">
        <f t="shared" si="146"/>
        <v>2</v>
      </c>
      <c r="G566" s="141" t="str">
        <f>[4]挂饰3!$M567</f>
        <v>电击</v>
      </c>
      <c r="H566" s="141">
        <f>([4]挂饰3!$AO567*((E566)^2))/10</f>
        <v>46.085023255813951</v>
      </c>
      <c r="I566" s="1" t="str">
        <f t="shared" si="147"/>
        <v>,电系魔物血液,黑铜矿</v>
      </c>
      <c r="J566" s="1">
        <f t="shared" si="148"/>
        <v>461</v>
      </c>
      <c r="K566" s="1">
        <f t="shared" si="136"/>
        <v>540</v>
      </c>
      <c r="L566" s="1" t="str">
        <f t="shared" si="149"/>
        <v>电系魔物血液</v>
      </c>
      <c r="M566" s="1">
        <f t="shared" si="137"/>
        <v>2</v>
      </c>
      <c r="N566" s="1">
        <f t="shared" si="138"/>
        <v>50100</v>
      </c>
      <c r="O566" s="1" t="str">
        <f t="shared" si="150"/>
        <v>黑铜矿</v>
      </c>
      <c r="P566" s="1">
        <f t="shared" si="139"/>
        <v>16</v>
      </c>
      <c r="Q566" s="1">
        <f t="shared" si="140"/>
        <v>50031</v>
      </c>
      <c r="R566" s="1" t="str">
        <f t="shared" si="151"/>
        <v/>
      </c>
      <c r="S566" s="1" t="str">
        <f t="shared" si="141"/>
        <v/>
      </c>
      <c r="T566" s="1" t="str">
        <f t="shared" si="142"/>
        <v/>
      </c>
      <c r="U566" s="1" t="str">
        <f t="shared" si="152"/>
        <v/>
      </c>
      <c r="V566" s="1" t="str">
        <f t="shared" si="143"/>
        <v/>
      </c>
      <c r="W566" s="1" t="str">
        <f t="shared" si="144"/>
        <v/>
      </c>
    </row>
    <row r="567" spans="1:23" x14ac:dyDescent="0.2">
      <c r="A567" s="141">
        <f>[4]挂饰3!$A568</f>
        <v>20566</v>
      </c>
      <c r="B567" s="141" t="str">
        <f>[4]挂饰3!$D568</f>
        <v>凌厉的卡尼亚戒指</v>
      </c>
      <c r="C567" s="141">
        <f>[4]挂饰3!$E568</f>
        <v>15</v>
      </c>
      <c r="D567" s="141" t="str">
        <f>[4]挂饰3!$F568</f>
        <v>b</v>
      </c>
      <c r="E567" s="141">
        <f t="shared" si="145"/>
        <v>2</v>
      </c>
      <c r="F567" s="141">
        <f t="shared" si="146"/>
        <v>2</v>
      </c>
      <c r="G567" s="141" t="str">
        <f>[4]挂饰3!$M568</f>
        <v>电击</v>
      </c>
      <c r="H567" s="141">
        <f>([4]挂饰3!$AO568*((E567)^2))/10</f>
        <v>55.202187667560324</v>
      </c>
      <c r="I567" s="1" t="str">
        <f t="shared" si="147"/>
        <v>,电系魔物血液,腐败爪</v>
      </c>
      <c r="J567" s="1">
        <f t="shared" si="148"/>
        <v>552</v>
      </c>
      <c r="K567" s="1">
        <f t="shared" si="136"/>
        <v>810</v>
      </c>
      <c r="L567" s="1" t="str">
        <f t="shared" si="149"/>
        <v>电系魔物血液</v>
      </c>
      <c r="M567" s="1">
        <f t="shared" si="137"/>
        <v>3</v>
      </c>
      <c r="N567" s="1">
        <f t="shared" si="138"/>
        <v>50100</v>
      </c>
      <c r="O567" s="1" t="str">
        <f t="shared" si="150"/>
        <v>腐败爪</v>
      </c>
      <c r="P567" s="1">
        <f t="shared" si="139"/>
        <v>19</v>
      </c>
      <c r="Q567" s="1">
        <f t="shared" si="140"/>
        <v>50145</v>
      </c>
      <c r="R567" s="1" t="str">
        <f t="shared" si="151"/>
        <v/>
      </c>
      <c r="S567" s="1" t="str">
        <f t="shared" si="141"/>
        <v/>
      </c>
      <c r="T567" s="1" t="str">
        <f t="shared" si="142"/>
        <v/>
      </c>
      <c r="U567" s="1" t="str">
        <f t="shared" si="152"/>
        <v/>
      </c>
      <c r="V567" s="1" t="str">
        <f t="shared" si="143"/>
        <v/>
      </c>
      <c r="W567" s="1" t="str">
        <f t="shared" si="144"/>
        <v/>
      </c>
    </row>
    <row r="568" spans="1:23" x14ac:dyDescent="0.2">
      <c r="A568" s="141">
        <f>[4]挂饰3!$A569</f>
        <v>20567</v>
      </c>
      <c r="B568" s="141" t="str">
        <f>[4]挂饰3!$D569</f>
        <v>凌厉的水晶戒指</v>
      </c>
      <c r="C568" s="141">
        <f>[4]挂饰3!$E569</f>
        <v>17</v>
      </c>
      <c r="D568" s="141" t="str">
        <f>[4]挂饰3!$F569</f>
        <v>b</v>
      </c>
      <c r="E568" s="141">
        <f t="shared" si="145"/>
        <v>2</v>
      </c>
      <c r="F568" s="141">
        <f t="shared" si="146"/>
        <v>2</v>
      </c>
      <c r="G568" s="141" t="str">
        <f>[4]挂饰3!$M569</f>
        <v>电击</v>
      </c>
      <c r="H568" s="141">
        <f>([4]挂饰3!$AO569*((E568)^2))/10</f>
        <v>154.19999999999999</v>
      </c>
      <c r="I568" s="1" t="str">
        <f t="shared" si="147"/>
        <v>,电系魔物血液,粉铜矿</v>
      </c>
      <c r="J568" s="1">
        <f t="shared" si="148"/>
        <v>1542</v>
      </c>
      <c r="K568" s="1">
        <f t="shared" si="136"/>
        <v>1620</v>
      </c>
      <c r="L568" s="1" t="str">
        <f t="shared" si="149"/>
        <v>电系魔物血液</v>
      </c>
      <c r="M568" s="1">
        <f t="shared" si="137"/>
        <v>6</v>
      </c>
      <c r="N568" s="1">
        <f t="shared" si="138"/>
        <v>50100</v>
      </c>
      <c r="O568" s="1" t="str">
        <f t="shared" si="150"/>
        <v>粉铜矿</v>
      </c>
      <c r="P568" s="1">
        <f t="shared" si="139"/>
        <v>52</v>
      </c>
      <c r="Q568" s="1">
        <f t="shared" si="140"/>
        <v>50035</v>
      </c>
      <c r="R568" s="1" t="str">
        <f t="shared" si="151"/>
        <v/>
      </c>
      <c r="S568" s="1" t="str">
        <f t="shared" si="141"/>
        <v/>
      </c>
      <c r="T568" s="1" t="str">
        <f t="shared" si="142"/>
        <v/>
      </c>
      <c r="U568" s="1" t="str">
        <f t="shared" si="152"/>
        <v/>
      </c>
      <c r="V568" s="1" t="str">
        <f t="shared" si="143"/>
        <v/>
      </c>
      <c r="W568" s="1" t="str">
        <f t="shared" si="144"/>
        <v/>
      </c>
    </row>
    <row r="569" spans="1:23" x14ac:dyDescent="0.2">
      <c r="A569" s="141">
        <f>[4]挂饰3!$A570</f>
        <v>20568</v>
      </c>
      <c r="B569" s="141" t="str">
        <f>[4]挂饰3!$D570</f>
        <v>凌厉的斯塞提护腕</v>
      </c>
      <c r="C569" s="141">
        <f>[4]挂饰3!$E570</f>
        <v>19</v>
      </c>
      <c r="D569" s="141" t="str">
        <f>[4]挂饰3!$F570</f>
        <v>b</v>
      </c>
      <c r="E569" s="141">
        <f t="shared" si="145"/>
        <v>2</v>
      </c>
      <c r="F569" s="141">
        <f t="shared" si="146"/>
        <v>2</v>
      </c>
      <c r="G569" s="141" t="str">
        <f>[4]挂饰3!$M570</f>
        <v>电击</v>
      </c>
      <c r="H569" s="141">
        <f>([4]挂饰3!$AO570*((E569)^2))/10</f>
        <v>176.4</v>
      </c>
      <c r="I569" s="1" t="str">
        <f t="shared" si="147"/>
        <v>,绿魔法石,腐败爪</v>
      </c>
      <c r="J569" s="1">
        <f t="shared" si="148"/>
        <v>1764</v>
      </c>
      <c r="K569" s="1">
        <f t="shared" si="136"/>
        <v>1890</v>
      </c>
      <c r="L569" s="1" t="str">
        <f t="shared" si="149"/>
        <v>绿魔法石</v>
      </c>
      <c r="M569" s="1">
        <f t="shared" si="137"/>
        <v>7</v>
      </c>
      <c r="N569" s="1">
        <f t="shared" si="138"/>
        <v>50021</v>
      </c>
      <c r="O569" s="1" t="str">
        <f t="shared" si="150"/>
        <v>腐败爪</v>
      </c>
      <c r="P569" s="1">
        <f t="shared" si="139"/>
        <v>59</v>
      </c>
      <c r="Q569" s="1">
        <f t="shared" si="140"/>
        <v>50145</v>
      </c>
      <c r="R569" s="1" t="str">
        <f t="shared" si="151"/>
        <v/>
      </c>
      <c r="S569" s="1" t="str">
        <f t="shared" si="141"/>
        <v/>
      </c>
      <c r="T569" s="1" t="str">
        <f t="shared" si="142"/>
        <v/>
      </c>
      <c r="U569" s="1" t="str">
        <f t="shared" si="152"/>
        <v/>
      </c>
      <c r="V569" s="1" t="str">
        <f t="shared" si="143"/>
        <v/>
      </c>
      <c r="W569" s="1" t="str">
        <f t="shared" si="144"/>
        <v/>
      </c>
    </row>
    <row r="570" spans="1:23" x14ac:dyDescent="0.2">
      <c r="A570" s="141">
        <f>[4]挂饰3!$A571</f>
        <v>20569</v>
      </c>
      <c r="B570" s="141" t="str">
        <f>[4]挂饰3!$D571</f>
        <v>初级的白银护腕</v>
      </c>
      <c r="C570" s="141">
        <f>[4]挂饰3!$E571</f>
        <v>5</v>
      </c>
      <c r="D570" s="141" t="str">
        <f>[4]挂饰3!$F571</f>
        <v>c</v>
      </c>
      <c r="E570" s="141">
        <f t="shared" si="145"/>
        <v>1</v>
      </c>
      <c r="F570" s="141">
        <f t="shared" si="146"/>
        <v>1</v>
      </c>
      <c r="G570" s="141" t="str">
        <f>[4]挂饰3!$M571</f>
        <v/>
      </c>
      <c r="H570" s="141">
        <f>([4]挂饰3!$AO571*((E570)^2))/10</f>
        <v>4.5</v>
      </c>
      <c r="I570" s="1" t="str">
        <f t="shared" si="147"/>
        <v>,粉铜矿</v>
      </c>
      <c r="J570" s="1">
        <f t="shared" si="148"/>
        <v>45</v>
      </c>
      <c r="K570" s="1">
        <f t="shared" si="136"/>
        <v>45</v>
      </c>
      <c r="L570" s="1" t="str">
        <f t="shared" si="149"/>
        <v>粉铜矿</v>
      </c>
      <c r="M570" s="1">
        <f t="shared" si="137"/>
        <v>3</v>
      </c>
      <c r="N570" s="1">
        <f t="shared" si="138"/>
        <v>50035</v>
      </c>
      <c r="O570" s="1" t="str">
        <f t="shared" si="150"/>
        <v/>
      </c>
      <c r="P570" s="1" t="str">
        <f t="shared" si="139"/>
        <v/>
      </c>
      <c r="Q570" s="1" t="str">
        <f t="shared" si="140"/>
        <v/>
      </c>
      <c r="R570" s="1" t="str">
        <f t="shared" si="151"/>
        <v/>
      </c>
      <c r="S570" s="1" t="str">
        <f t="shared" si="141"/>
        <v/>
      </c>
      <c r="T570" s="1" t="str">
        <f t="shared" si="142"/>
        <v/>
      </c>
      <c r="U570" s="1" t="str">
        <f t="shared" si="152"/>
        <v/>
      </c>
      <c r="V570" s="1" t="str">
        <f t="shared" si="143"/>
        <v/>
      </c>
      <c r="W570" s="1" t="str">
        <f t="shared" si="144"/>
        <v/>
      </c>
    </row>
    <row r="571" spans="1:23" x14ac:dyDescent="0.2">
      <c r="A571" s="141">
        <f>[4]挂饰3!$A572</f>
        <v>20570</v>
      </c>
      <c r="B571" s="141" t="str">
        <f>[4]挂饰3!$D572</f>
        <v>破旧的白银护腕</v>
      </c>
      <c r="C571" s="141">
        <f>[4]挂饰3!$E572</f>
        <v>7</v>
      </c>
      <c r="D571" s="141" t="str">
        <f>[4]挂饰3!$F572</f>
        <v>c</v>
      </c>
      <c r="E571" s="141">
        <f t="shared" si="145"/>
        <v>1</v>
      </c>
      <c r="F571" s="141">
        <f t="shared" si="146"/>
        <v>1</v>
      </c>
      <c r="G571" s="141" t="str">
        <f>[4]挂饰3!$M572</f>
        <v/>
      </c>
      <c r="H571" s="141">
        <f>([4]挂饰3!$AO572*((E571)^2))/10</f>
        <v>9</v>
      </c>
      <c r="I571" s="1" t="str">
        <f t="shared" si="147"/>
        <v>,女战士的秘药</v>
      </c>
      <c r="J571" s="1">
        <f t="shared" si="148"/>
        <v>90</v>
      </c>
      <c r="K571" s="1">
        <f t="shared" si="136"/>
        <v>90</v>
      </c>
      <c r="L571" s="1" t="str">
        <f t="shared" si="149"/>
        <v>女战士的秘药</v>
      </c>
      <c r="M571" s="1">
        <f t="shared" si="137"/>
        <v>6</v>
      </c>
      <c r="N571" s="1">
        <f t="shared" si="138"/>
        <v>50168</v>
      </c>
      <c r="O571" s="1" t="str">
        <f t="shared" si="150"/>
        <v/>
      </c>
      <c r="P571" s="1" t="str">
        <f t="shared" si="139"/>
        <v/>
      </c>
      <c r="Q571" s="1" t="str">
        <f t="shared" si="140"/>
        <v/>
      </c>
      <c r="R571" s="1" t="str">
        <f t="shared" si="151"/>
        <v/>
      </c>
      <c r="S571" s="1" t="str">
        <f t="shared" si="141"/>
        <v/>
      </c>
      <c r="T571" s="1" t="str">
        <f t="shared" si="142"/>
        <v/>
      </c>
      <c r="U571" s="1" t="str">
        <f t="shared" si="152"/>
        <v/>
      </c>
      <c r="V571" s="1" t="str">
        <f t="shared" si="143"/>
        <v/>
      </c>
      <c r="W571" s="1" t="str">
        <f t="shared" si="144"/>
        <v/>
      </c>
    </row>
    <row r="572" spans="1:23" x14ac:dyDescent="0.2">
      <c r="A572" s="141">
        <f>[4]挂饰3!$A573</f>
        <v>20571</v>
      </c>
      <c r="B572" s="141" t="str">
        <f>[4]挂饰3!$D573</f>
        <v>破旧的精钢项链</v>
      </c>
      <c r="C572" s="141">
        <f>[4]挂饰3!$E573</f>
        <v>9</v>
      </c>
      <c r="D572" s="141" t="str">
        <f>[4]挂饰3!$F573</f>
        <v>c</v>
      </c>
      <c r="E572" s="141">
        <f t="shared" si="145"/>
        <v>1</v>
      </c>
      <c r="F572" s="141">
        <f t="shared" si="146"/>
        <v>1</v>
      </c>
      <c r="G572" s="141" t="str">
        <f>[4]挂饰3!$M573</f>
        <v/>
      </c>
      <c r="H572" s="141">
        <f>([4]挂饰3!$AO573*((E572)^2))/10</f>
        <v>25.35</v>
      </c>
      <c r="I572" s="1" t="str">
        <f t="shared" si="147"/>
        <v>,腐败的毛皮</v>
      </c>
      <c r="J572" s="1">
        <f t="shared" si="148"/>
        <v>254</v>
      </c>
      <c r="K572" s="1">
        <f t="shared" si="136"/>
        <v>255</v>
      </c>
      <c r="L572" s="1" t="str">
        <f t="shared" si="149"/>
        <v>腐败的毛皮</v>
      </c>
      <c r="M572" s="1">
        <f t="shared" si="137"/>
        <v>17</v>
      </c>
      <c r="N572" s="1">
        <f t="shared" si="138"/>
        <v>50119</v>
      </c>
      <c r="O572" s="1" t="str">
        <f t="shared" si="150"/>
        <v/>
      </c>
      <c r="P572" s="1" t="str">
        <f t="shared" si="139"/>
        <v/>
      </c>
      <c r="Q572" s="1" t="str">
        <f t="shared" si="140"/>
        <v/>
      </c>
      <c r="R572" s="1" t="str">
        <f t="shared" si="151"/>
        <v/>
      </c>
      <c r="S572" s="1" t="str">
        <f t="shared" si="141"/>
        <v/>
      </c>
      <c r="T572" s="1" t="str">
        <f t="shared" si="142"/>
        <v/>
      </c>
      <c r="U572" s="1" t="str">
        <f t="shared" si="152"/>
        <v/>
      </c>
      <c r="V572" s="1" t="str">
        <f t="shared" si="143"/>
        <v/>
      </c>
      <c r="W572" s="1" t="str">
        <f t="shared" si="144"/>
        <v/>
      </c>
    </row>
    <row r="573" spans="1:23" x14ac:dyDescent="0.2">
      <c r="A573" s="141">
        <f>[4]挂饰3!$A574</f>
        <v>20572</v>
      </c>
      <c r="B573" s="141" t="str">
        <f>[4]挂饰3!$D574</f>
        <v>一般的精灵项链</v>
      </c>
      <c r="C573" s="141">
        <f>[4]挂饰3!$E574</f>
        <v>11</v>
      </c>
      <c r="D573" s="141" t="str">
        <f>[4]挂饰3!$F574</f>
        <v>c</v>
      </c>
      <c r="E573" s="141">
        <f t="shared" si="145"/>
        <v>1</v>
      </c>
      <c r="F573" s="141">
        <f t="shared" si="146"/>
        <v>1</v>
      </c>
      <c r="G573" s="141" t="str">
        <f>[4]挂饰3!$M574</f>
        <v/>
      </c>
      <c r="H573" s="141">
        <f>([4]挂饰3!$AO574*((E573)^2))/10</f>
        <v>12.15</v>
      </c>
      <c r="I573" s="1" t="str">
        <f t="shared" si="147"/>
        <v>,腐败爪</v>
      </c>
      <c r="J573" s="1">
        <f t="shared" si="148"/>
        <v>122</v>
      </c>
      <c r="K573" s="1">
        <f t="shared" si="136"/>
        <v>135</v>
      </c>
      <c r="L573" s="1" t="str">
        <f t="shared" si="149"/>
        <v>腐败爪</v>
      </c>
      <c r="M573" s="1">
        <f t="shared" si="137"/>
        <v>9</v>
      </c>
      <c r="N573" s="1">
        <f t="shared" si="138"/>
        <v>50145</v>
      </c>
      <c r="O573" s="1" t="str">
        <f t="shared" si="150"/>
        <v/>
      </c>
      <c r="P573" s="1" t="str">
        <f t="shared" si="139"/>
        <v/>
      </c>
      <c r="Q573" s="1" t="str">
        <f t="shared" si="140"/>
        <v/>
      </c>
      <c r="R573" s="1" t="str">
        <f t="shared" si="151"/>
        <v/>
      </c>
      <c r="S573" s="1" t="str">
        <f t="shared" si="141"/>
        <v/>
      </c>
      <c r="T573" s="1" t="str">
        <f t="shared" si="142"/>
        <v/>
      </c>
      <c r="U573" s="1" t="str">
        <f t="shared" si="152"/>
        <v/>
      </c>
      <c r="V573" s="1" t="str">
        <f t="shared" si="143"/>
        <v/>
      </c>
      <c r="W573" s="1" t="str">
        <f t="shared" si="144"/>
        <v/>
      </c>
    </row>
    <row r="574" spans="1:23" x14ac:dyDescent="0.2">
      <c r="A574" s="141">
        <f>[4]挂饰3!$A575</f>
        <v>20573</v>
      </c>
      <c r="B574" s="141" t="str">
        <f>[4]挂饰3!$D575</f>
        <v>一般的水晶项链</v>
      </c>
      <c r="C574" s="141">
        <f>[4]挂饰3!$E575</f>
        <v>13</v>
      </c>
      <c r="D574" s="141" t="str">
        <f>[4]挂饰3!$F575</f>
        <v>c</v>
      </c>
      <c r="E574" s="141">
        <f t="shared" si="145"/>
        <v>1</v>
      </c>
      <c r="F574" s="141">
        <f t="shared" si="146"/>
        <v>1</v>
      </c>
      <c r="G574" s="141" t="str">
        <f>[4]挂饰3!$M575</f>
        <v/>
      </c>
      <c r="H574" s="141">
        <f>([4]挂饰3!$AO575*((E574)^2))/10</f>
        <v>15.15</v>
      </c>
      <c r="I574" s="1" t="str">
        <f t="shared" si="147"/>
        <v>,粉铜矿</v>
      </c>
      <c r="J574" s="1">
        <f t="shared" si="148"/>
        <v>152</v>
      </c>
      <c r="K574" s="1">
        <f t="shared" si="136"/>
        <v>165</v>
      </c>
      <c r="L574" s="1" t="str">
        <f t="shared" si="149"/>
        <v>粉铜矿</v>
      </c>
      <c r="M574" s="1">
        <f t="shared" si="137"/>
        <v>11</v>
      </c>
      <c r="N574" s="1">
        <f t="shared" si="138"/>
        <v>50035</v>
      </c>
      <c r="O574" s="1" t="str">
        <f t="shared" si="150"/>
        <v/>
      </c>
      <c r="P574" s="1" t="str">
        <f t="shared" si="139"/>
        <v/>
      </c>
      <c r="Q574" s="1" t="str">
        <f t="shared" si="140"/>
        <v/>
      </c>
      <c r="R574" s="1" t="str">
        <f t="shared" si="151"/>
        <v/>
      </c>
      <c r="S574" s="1" t="str">
        <f t="shared" si="141"/>
        <v/>
      </c>
      <c r="T574" s="1" t="str">
        <f t="shared" si="142"/>
        <v/>
      </c>
      <c r="U574" s="1" t="str">
        <f t="shared" si="152"/>
        <v/>
      </c>
      <c r="V574" s="1" t="str">
        <f t="shared" si="143"/>
        <v/>
      </c>
      <c r="W574" s="1" t="str">
        <f t="shared" si="144"/>
        <v/>
      </c>
    </row>
    <row r="575" spans="1:23" x14ac:dyDescent="0.2">
      <c r="A575" s="141">
        <f>[4]挂饰3!$A576</f>
        <v>20574</v>
      </c>
      <c r="B575" s="141" t="str">
        <f>[4]挂饰3!$D576</f>
        <v>普通的遗迹项链</v>
      </c>
      <c r="C575" s="141">
        <f>[4]挂饰3!$E576</f>
        <v>15</v>
      </c>
      <c r="D575" s="141" t="str">
        <f>[4]挂饰3!$F576</f>
        <v>c</v>
      </c>
      <c r="E575" s="141">
        <f t="shared" si="145"/>
        <v>1</v>
      </c>
      <c r="F575" s="141">
        <f t="shared" si="146"/>
        <v>1</v>
      </c>
      <c r="G575" s="141" t="str">
        <f>[4]挂饰3!$M576</f>
        <v/>
      </c>
      <c r="H575" s="141">
        <f>([4]挂饰3!$AO576*((E575)^2))/10</f>
        <v>44.4</v>
      </c>
      <c r="I575" s="1" t="str">
        <f t="shared" si="147"/>
        <v>,干燥的草药</v>
      </c>
      <c r="J575" s="1">
        <f t="shared" si="148"/>
        <v>444</v>
      </c>
      <c r="K575" s="1">
        <f t="shared" si="136"/>
        <v>450</v>
      </c>
      <c r="L575" s="1" t="str">
        <f t="shared" si="149"/>
        <v>干燥的草药</v>
      </c>
      <c r="M575" s="1">
        <f t="shared" si="137"/>
        <v>30</v>
      </c>
      <c r="N575" s="1">
        <f t="shared" si="138"/>
        <v>50189</v>
      </c>
      <c r="O575" s="1" t="str">
        <f t="shared" si="150"/>
        <v/>
      </c>
      <c r="P575" s="1" t="str">
        <f t="shared" si="139"/>
        <v/>
      </c>
      <c r="Q575" s="1" t="str">
        <f t="shared" si="140"/>
        <v/>
      </c>
      <c r="R575" s="1" t="str">
        <f t="shared" si="151"/>
        <v/>
      </c>
      <c r="S575" s="1" t="str">
        <f t="shared" si="141"/>
        <v/>
      </c>
      <c r="T575" s="1" t="str">
        <f t="shared" si="142"/>
        <v/>
      </c>
      <c r="U575" s="1" t="str">
        <f t="shared" si="152"/>
        <v/>
      </c>
      <c r="V575" s="1" t="str">
        <f t="shared" si="143"/>
        <v/>
      </c>
      <c r="W575" s="1" t="str">
        <f t="shared" si="144"/>
        <v/>
      </c>
    </row>
    <row r="576" spans="1:23" x14ac:dyDescent="0.2">
      <c r="A576" s="141">
        <f>[4]挂饰3!$A577</f>
        <v>20575</v>
      </c>
      <c r="B576" s="141" t="str">
        <f>[4]挂饰3!$D577</f>
        <v>破旧的塞尔塔护腕</v>
      </c>
      <c r="C576" s="141">
        <f>[4]挂饰3!$E577</f>
        <v>17</v>
      </c>
      <c r="D576" s="141" t="str">
        <f>[4]挂饰3!$F577</f>
        <v>c</v>
      </c>
      <c r="E576" s="141">
        <f t="shared" si="145"/>
        <v>1</v>
      </c>
      <c r="F576" s="141">
        <f t="shared" si="146"/>
        <v>1</v>
      </c>
      <c r="G576" s="141" t="str">
        <f>[4]挂饰3!$M577</f>
        <v/>
      </c>
      <c r="H576" s="141">
        <f>([4]挂饰3!$AO577*((E576)^2))/10</f>
        <v>33</v>
      </c>
      <c r="I576" s="1" t="str">
        <f t="shared" si="147"/>
        <v>,黑铜矿</v>
      </c>
      <c r="J576" s="1">
        <f t="shared" si="148"/>
        <v>330</v>
      </c>
      <c r="K576" s="1">
        <f t="shared" si="136"/>
        <v>330</v>
      </c>
      <c r="L576" s="1" t="str">
        <f t="shared" si="149"/>
        <v>黑铜矿</v>
      </c>
      <c r="M576" s="1">
        <f t="shared" si="137"/>
        <v>22</v>
      </c>
      <c r="N576" s="1">
        <f t="shared" si="138"/>
        <v>50031</v>
      </c>
      <c r="O576" s="1" t="str">
        <f t="shared" si="150"/>
        <v/>
      </c>
      <c r="P576" s="1" t="str">
        <f t="shared" si="139"/>
        <v/>
      </c>
      <c r="Q576" s="1" t="str">
        <f t="shared" si="140"/>
        <v/>
      </c>
      <c r="R576" s="1" t="str">
        <f t="shared" si="151"/>
        <v/>
      </c>
      <c r="S576" s="1" t="str">
        <f t="shared" si="141"/>
        <v/>
      </c>
      <c r="T576" s="1" t="str">
        <f t="shared" si="142"/>
        <v/>
      </c>
      <c r="U576" s="1" t="str">
        <f t="shared" si="152"/>
        <v/>
      </c>
      <c r="V576" s="1" t="str">
        <f t="shared" si="143"/>
        <v/>
      </c>
      <c r="W576" s="1" t="str">
        <f t="shared" si="144"/>
        <v/>
      </c>
    </row>
    <row r="577" spans="1:23" x14ac:dyDescent="0.2">
      <c r="A577" s="141">
        <f>[4]挂饰3!$A578</f>
        <v>20576</v>
      </c>
      <c r="B577" s="141" t="str">
        <f>[4]挂饰3!$D578</f>
        <v>破旧的精灵戒指</v>
      </c>
      <c r="C577" s="141">
        <f>[4]挂饰3!$E578</f>
        <v>19</v>
      </c>
      <c r="D577" s="141" t="str">
        <f>[4]挂饰3!$F578</f>
        <v>c</v>
      </c>
      <c r="E577" s="141">
        <f t="shared" si="145"/>
        <v>1</v>
      </c>
      <c r="F577" s="141">
        <f t="shared" si="146"/>
        <v>1</v>
      </c>
      <c r="G577" s="141" t="str">
        <f>[4]挂饰3!$M578</f>
        <v/>
      </c>
      <c r="H577" s="141">
        <f>([4]挂饰3!$AO578*((E577)^2))/10</f>
        <v>37.799999999999997</v>
      </c>
      <c r="I577" s="1" t="str">
        <f t="shared" si="147"/>
        <v>,干燥的草药</v>
      </c>
      <c r="J577" s="1">
        <f t="shared" si="148"/>
        <v>378</v>
      </c>
      <c r="K577" s="1">
        <f t="shared" si="136"/>
        <v>390</v>
      </c>
      <c r="L577" s="1" t="str">
        <f t="shared" si="149"/>
        <v>干燥的草药</v>
      </c>
      <c r="M577" s="1">
        <f t="shared" si="137"/>
        <v>26</v>
      </c>
      <c r="N577" s="1">
        <f t="shared" si="138"/>
        <v>50189</v>
      </c>
      <c r="O577" s="1" t="str">
        <f t="shared" si="150"/>
        <v/>
      </c>
      <c r="P577" s="1" t="str">
        <f t="shared" si="139"/>
        <v/>
      </c>
      <c r="Q577" s="1" t="str">
        <f t="shared" si="140"/>
        <v/>
      </c>
      <c r="R577" s="1" t="str">
        <f t="shared" si="151"/>
        <v/>
      </c>
      <c r="S577" s="1" t="str">
        <f t="shared" si="141"/>
        <v/>
      </c>
      <c r="T577" s="1" t="str">
        <f t="shared" si="142"/>
        <v/>
      </c>
      <c r="U577" s="1" t="str">
        <f t="shared" si="152"/>
        <v/>
      </c>
      <c r="V577" s="1" t="str">
        <f t="shared" si="143"/>
        <v/>
      </c>
      <c r="W577" s="1" t="str">
        <f t="shared" si="144"/>
        <v/>
      </c>
    </row>
    <row r="578" spans="1:23" x14ac:dyDescent="0.2">
      <c r="A578" s="141">
        <f>[4]挂饰3!$A579</f>
        <v>20577</v>
      </c>
      <c r="B578" s="141" t="str">
        <f>[4]挂饰3!$D579</f>
        <v>神秘的忏悔戒指</v>
      </c>
      <c r="C578" s="141">
        <f>[4]挂饰3!$E579</f>
        <v>6</v>
      </c>
      <c r="D578" s="141" t="str">
        <f>[4]挂饰3!$F579</f>
        <v>s</v>
      </c>
      <c r="E578" s="141">
        <f t="shared" si="145"/>
        <v>4</v>
      </c>
      <c r="F578" s="141">
        <f t="shared" si="146"/>
        <v>4</v>
      </c>
      <c r="G578" s="141" t="str">
        <f>[4]挂饰3!$M579</f>
        <v>神圣</v>
      </c>
      <c r="H578" s="141">
        <f>([4]挂饰3!$AO579*((E578)^2))/10</f>
        <v>58.991397632793166</v>
      </c>
      <c r="I578" s="1" t="str">
        <f t="shared" si="147"/>
        <v>,白色的魔术丝,睡魔魂片,火兽爪,灵石</v>
      </c>
      <c r="J578" s="1">
        <f t="shared" si="148"/>
        <v>590</v>
      </c>
      <c r="K578" s="1">
        <f t="shared" ref="K578:K641" si="153">INT(M578*VLOOKUP(L578,newMarkingCost,8,FALSE)*10*E578)</f>
        <v>3840</v>
      </c>
      <c r="L578" s="1" t="str">
        <f t="shared" si="149"/>
        <v>白色的魔术丝</v>
      </c>
      <c r="M578" s="1">
        <f t="shared" ref="M578:M641" si="154">ROUNDUP($H578/($F578)/VLOOKUP(L578,newMarkingCost,8,FALSE),0)</f>
        <v>1</v>
      </c>
      <c r="N578" s="1">
        <f t="shared" ref="N578:N641" si="155">VLOOKUP(L578,NewMarkingID,2,FALSE)</f>
        <v>50075</v>
      </c>
      <c r="O578" s="1" t="str">
        <f t="shared" si="150"/>
        <v>睡魔魂片</v>
      </c>
      <c r="P578" s="1">
        <f t="shared" ref="P578:P641" si="156">IF(O578="","",ROUNDUP($H578/($F578)/VLOOKUP(O578,newMarkingCost,8,FALSE),0))</f>
        <v>1</v>
      </c>
      <c r="Q578" s="1">
        <f t="shared" ref="Q578:Q641" si="157">IF(O578="","",VLOOKUP(O578,NewMarkingID,2,FALSE))</f>
        <v>50165</v>
      </c>
      <c r="R578" s="1" t="str">
        <f t="shared" si="151"/>
        <v>火兽爪</v>
      </c>
      <c r="S578" s="1">
        <f t="shared" ref="S578:S641" si="158">IF(R578="","",ROUNDUP($H578/($F578)/VLOOKUP(R578,newMarkingCost,8,FALSE),0))</f>
        <v>3</v>
      </c>
      <c r="T578" s="1">
        <f t="shared" ref="T578:T641" si="159">IF(R578="","",VLOOKUP(R578,NewMarkingID,2,FALSE))</f>
        <v>50138</v>
      </c>
      <c r="U578" s="1" t="str">
        <f t="shared" si="152"/>
        <v>灵石</v>
      </c>
      <c r="V578" s="1">
        <f t="shared" ref="V578:V641" si="160">IF(U578="","",ROUNDUP($H578/($F578)/VLOOKUP(U578,newMarkingCost,8,FALSE),0))</f>
        <v>3</v>
      </c>
      <c r="W578" s="1">
        <f t="shared" ref="W578:W641" si="161">IF(U578="","",VLOOKUP(U578,NewMarkingID,2,FALSE))</f>
        <v>50088</v>
      </c>
    </row>
    <row r="579" spans="1:23" x14ac:dyDescent="0.2">
      <c r="A579" s="141">
        <f>[4]挂饰3!$A580</f>
        <v>20578</v>
      </c>
      <c r="B579" s="141" t="str">
        <f>[4]挂饰3!$D580</f>
        <v>传说的青铜项链</v>
      </c>
      <c r="C579" s="141">
        <f>[4]挂饰3!$E580</f>
        <v>8</v>
      </c>
      <c r="D579" s="141" t="str">
        <f>[4]挂饰3!$F580</f>
        <v>s</v>
      </c>
      <c r="E579" s="141">
        <f t="shared" ref="E579:E641" si="162">IF(D579="s",4,IF(D579="a",3,IF(D579="b",2,1)))</f>
        <v>4</v>
      </c>
      <c r="F579" s="141">
        <f t="shared" ref="F579:F641" si="163">E579</f>
        <v>4</v>
      </c>
      <c r="G579" s="141" t="str">
        <f>[4]挂饰3!$M580</f>
        <v>神圣</v>
      </c>
      <c r="H579" s="141">
        <f>([4]挂饰3!$AO580*((E579)^2))/10</f>
        <v>312</v>
      </c>
      <c r="I579" s="1" t="str">
        <f t="shared" ref="I579:I641" si="164">getMarking(E579,F579,G579,0)</f>
        <v>,白色的魔术丝,水精魂片,蓝缌片,黑晶石</v>
      </c>
      <c r="J579" s="1">
        <f t="shared" ref="J579:J641" si="165">ROUND(H579*10,0)</f>
        <v>3120</v>
      </c>
      <c r="K579" s="1">
        <f t="shared" si="153"/>
        <v>3840</v>
      </c>
      <c r="L579" s="1" t="str">
        <f t="shared" ref="L579:L641" si="166">getSring(I579,1,F579)</f>
        <v>白色的魔术丝</v>
      </c>
      <c r="M579" s="1">
        <f t="shared" si="154"/>
        <v>1</v>
      </c>
      <c r="N579" s="1">
        <f t="shared" si="155"/>
        <v>50075</v>
      </c>
      <c r="O579" s="1" t="str">
        <f t="shared" ref="O579:O641" si="167">getSring($I579,2,$F579)</f>
        <v>水精魂片</v>
      </c>
      <c r="P579" s="1">
        <f t="shared" si="156"/>
        <v>4</v>
      </c>
      <c r="Q579" s="1">
        <f t="shared" si="157"/>
        <v>50159</v>
      </c>
      <c r="R579" s="1" t="str">
        <f t="shared" ref="R579:R641" si="168">getSring($I579,3,$F579)</f>
        <v>蓝缌片</v>
      </c>
      <c r="S579" s="1">
        <f t="shared" si="158"/>
        <v>6</v>
      </c>
      <c r="T579" s="1">
        <f t="shared" si="159"/>
        <v>50173</v>
      </c>
      <c r="U579" s="1" t="str">
        <f t="shared" ref="U579:U641" si="169">getSring($I579,4,$F579)</f>
        <v>黑晶石</v>
      </c>
      <c r="V579" s="1">
        <f t="shared" si="160"/>
        <v>6</v>
      </c>
      <c r="W579" s="1">
        <f t="shared" si="161"/>
        <v>50027</v>
      </c>
    </row>
    <row r="580" spans="1:23" x14ac:dyDescent="0.2">
      <c r="A580" s="141">
        <f>[4]挂饰3!$A581</f>
        <v>20579</v>
      </c>
      <c r="B580" s="141" t="str">
        <f>[4]挂饰3!$D581</f>
        <v>神奇的虚幻戒指</v>
      </c>
      <c r="C580" s="141">
        <f>[4]挂饰3!$E581</f>
        <v>10</v>
      </c>
      <c r="D580" s="141" t="str">
        <f>[4]挂饰3!$F581</f>
        <v>s</v>
      </c>
      <c r="E580" s="141">
        <f t="shared" si="162"/>
        <v>4</v>
      </c>
      <c r="F580" s="141">
        <f t="shared" si="163"/>
        <v>4</v>
      </c>
      <c r="G580" s="141" t="str">
        <f>[4]挂饰3!$M581</f>
        <v>神圣</v>
      </c>
      <c r="H580" s="141">
        <f>([4]挂饰3!$AO581*((E580)^2))/10</f>
        <v>228.60342857142859</v>
      </c>
      <c r="I580" s="1" t="str">
        <f t="shared" si="164"/>
        <v>,白色的魔术丝,水鸟的白皮,绿晶石,水结晶石</v>
      </c>
      <c r="J580" s="1">
        <f t="shared" si="165"/>
        <v>2286</v>
      </c>
      <c r="K580" s="1">
        <f t="shared" si="153"/>
        <v>3840</v>
      </c>
      <c r="L580" s="1" t="str">
        <f t="shared" si="166"/>
        <v>白色的魔术丝</v>
      </c>
      <c r="M580" s="1">
        <f t="shared" si="154"/>
        <v>1</v>
      </c>
      <c r="N580" s="1">
        <f t="shared" si="155"/>
        <v>50075</v>
      </c>
      <c r="O580" s="1" t="str">
        <f t="shared" si="167"/>
        <v>水鸟的白皮</v>
      </c>
      <c r="P580" s="1">
        <f t="shared" si="156"/>
        <v>3</v>
      </c>
      <c r="Q580" s="1">
        <f t="shared" si="157"/>
        <v>50108</v>
      </c>
      <c r="R580" s="1" t="str">
        <f t="shared" si="168"/>
        <v>绿晶石</v>
      </c>
      <c r="S580" s="1">
        <f t="shared" si="158"/>
        <v>5</v>
      </c>
      <c r="T580" s="1">
        <f t="shared" si="159"/>
        <v>50028</v>
      </c>
      <c r="U580" s="1" t="str">
        <f t="shared" si="169"/>
        <v>水结晶石</v>
      </c>
      <c r="V580" s="1">
        <f t="shared" si="160"/>
        <v>5</v>
      </c>
      <c r="W580" s="1">
        <f t="shared" si="161"/>
        <v>50030</v>
      </c>
    </row>
    <row r="581" spans="1:23" x14ac:dyDescent="0.2">
      <c r="A581" s="141">
        <f>[4]挂饰3!$A582</f>
        <v>20580</v>
      </c>
      <c r="B581" s="141" t="str">
        <f>[4]挂饰3!$D582</f>
        <v>神奇的遗迹项链</v>
      </c>
      <c r="C581" s="141">
        <f>[4]挂饰3!$E582</f>
        <v>12</v>
      </c>
      <c r="D581" s="141" t="str">
        <f>[4]挂饰3!$F582</f>
        <v>s</v>
      </c>
      <c r="E581" s="141">
        <f t="shared" si="162"/>
        <v>4</v>
      </c>
      <c r="F581" s="141">
        <f t="shared" si="163"/>
        <v>4</v>
      </c>
      <c r="G581" s="141" t="str">
        <f>[4]挂饰3!$M582</f>
        <v>神圣</v>
      </c>
      <c r="H581" s="141">
        <f>([4]挂饰3!$AO582*((E581)^2))/10</f>
        <v>455.74553231399233</v>
      </c>
      <c r="I581" s="1" t="str">
        <f t="shared" si="164"/>
        <v>,白色的魔术丝,高级黑铜矿,龙爪,狐炎兽爪</v>
      </c>
      <c r="J581" s="1">
        <f t="shared" si="165"/>
        <v>4557</v>
      </c>
      <c r="K581" s="1">
        <f t="shared" si="153"/>
        <v>7680</v>
      </c>
      <c r="L581" s="1" t="str">
        <f t="shared" si="166"/>
        <v>白色的魔术丝</v>
      </c>
      <c r="M581" s="1">
        <f t="shared" si="154"/>
        <v>2</v>
      </c>
      <c r="N581" s="1">
        <f t="shared" si="155"/>
        <v>50075</v>
      </c>
      <c r="O581" s="1" t="str">
        <f t="shared" si="167"/>
        <v>高级黑铜矿</v>
      </c>
      <c r="P581" s="1">
        <f t="shared" si="156"/>
        <v>4</v>
      </c>
      <c r="Q581" s="1">
        <f t="shared" si="157"/>
        <v>50033</v>
      </c>
      <c r="R581" s="1" t="str">
        <f t="shared" si="168"/>
        <v>龙爪</v>
      </c>
      <c r="S581" s="1">
        <f t="shared" si="158"/>
        <v>9</v>
      </c>
      <c r="T581" s="1">
        <f t="shared" si="159"/>
        <v>50144</v>
      </c>
      <c r="U581" s="1" t="str">
        <f t="shared" si="169"/>
        <v>狐炎兽爪</v>
      </c>
      <c r="V581" s="1">
        <f t="shared" si="160"/>
        <v>9</v>
      </c>
      <c r="W581" s="1">
        <f t="shared" si="161"/>
        <v>50142</v>
      </c>
    </row>
    <row r="582" spans="1:23" x14ac:dyDescent="0.2">
      <c r="A582" s="141">
        <f>[4]挂饰3!$A583</f>
        <v>20581</v>
      </c>
      <c r="B582" s="141" t="str">
        <f>[4]挂饰3!$D583</f>
        <v>神奇的混乱项链</v>
      </c>
      <c r="C582" s="141">
        <f>[4]挂饰3!$E583</f>
        <v>14</v>
      </c>
      <c r="D582" s="141" t="str">
        <f>[4]挂饰3!$F583</f>
        <v>s</v>
      </c>
      <c r="E582" s="141">
        <f t="shared" si="162"/>
        <v>4</v>
      </c>
      <c r="F582" s="141">
        <f t="shared" si="163"/>
        <v>4</v>
      </c>
      <c r="G582" s="141" t="str">
        <f>[4]挂饰3!$M583</f>
        <v>神圣</v>
      </c>
      <c r="H582" s="141">
        <f>([4]挂饰3!$AO583*((E582)^2))/10</f>
        <v>521.32789522192581</v>
      </c>
      <c r="I582" s="1" t="str">
        <f t="shared" si="164"/>
        <v>,白色的魔术丝,黑蝙蝠羽翼,白石粉,骷髅骨</v>
      </c>
      <c r="J582" s="1">
        <f t="shared" si="165"/>
        <v>5213</v>
      </c>
      <c r="K582" s="1">
        <f t="shared" si="153"/>
        <v>7680</v>
      </c>
      <c r="L582" s="1" t="str">
        <f t="shared" si="166"/>
        <v>白色的魔术丝</v>
      </c>
      <c r="M582" s="1">
        <f t="shared" si="154"/>
        <v>2</v>
      </c>
      <c r="N582" s="1">
        <f t="shared" si="155"/>
        <v>50075</v>
      </c>
      <c r="O582" s="1" t="str">
        <f t="shared" si="167"/>
        <v>黑蝙蝠羽翼</v>
      </c>
      <c r="P582" s="1">
        <f t="shared" si="156"/>
        <v>4</v>
      </c>
      <c r="Q582" s="1">
        <f t="shared" si="157"/>
        <v>50125</v>
      </c>
      <c r="R582" s="1" t="str">
        <f t="shared" si="168"/>
        <v>白石粉</v>
      </c>
      <c r="S582" s="1">
        <f t="shared" si="158"/>
        <v>22</v>
      </c>
      <c r="T582" s="1">
        <f t="shared" si="159"/>
        <v>50187</v>
      </c>
      <c r="U582" s="1" t="str">
        <f t="shared" si="169"/>
        <v>骷髅骨</v>
      </c>
      <c r="V582" s="1">
        <f t="shared" si="160"/>
        <v>22</v>
      </c>
      <c r="W582" s="1">
        <f t="shared" si="161"/>
        <v>50079</v>
      </c>
    </row>
    <row r="583" spans="1:23" x14ac:dyDescent="0.2">
      <c r="A583" s="141">
        <f>[4]挂饰3!$A584</f>
        <v>20582</v>
      </c>
      <c r="B583" s="141" t="str">
        <f>[4]挂饰3!$D584</f>
        <v>神秘的魔王项链</v>
      </c>
      <c r="C583" s="141">
        <f>[4]挂饰3!$E584</f>
        <v>16</v>
      </c>
      <c r="D583" s="141" t="str">
        <f>[4]挂饰3!$F584</f>
        <v>s</v>
      </c>
      <c r="E583" s="141">
        <f t="shared" si="162"/>
        <v>4</v>
      </c>
      <c r="F583" s="141">
        <f t="shared" si="163"/>
        <v>4</v>
      </c>
      <c r="G583" s="141" t="str">
        <f>[4]挂饰3!$M584</f>
        <v>神圣</v>
      </c>
      <c r="H583" s="141">
        <f>([4]挂饰3!$AO584*((E583)^2))/10</f>
        <v>1382.4</v>
      </c>
      <c r="I583" s="1" t="str">
        <f t="shared" si="164"/>
        <v>,白色的魔术丝,睡魔魂片,金刚石,灵木的根</v>
      </c>
      <c r="J583" s="1">
        <f t="shared" si="165"/>
        <v>13824</v>
      </c>
      <c r="K583" s="1">
        <f t="shared" si="153"/>
        <v>15360</v>
      </c>
      <c r="L583" s="1" t="str">
        <f t="shared" si="166"/>
        <v>白色的魔术丝</v>
      </c>
      <c r="M583" s="1">
        <f t="shared" si="154"/>
        <v>4</v>
      </c>
      <c r="N583" s="1">
        <f t="shared" si="155"/>
        <v>50075</v>
      </c>
      <c r="O583" s="1" t="str">
        <f t="shared" si="167"/>
        <v>睡魔魂片</v>
      </c>
      <c r="P583" s="1">
        <f t="shared" si="156"/>
        <v>10</v>
      </c>
      <c r="Q583" s="1">
        <f t="shared" si="157"/>
        <v>50165</v>
      </c>
      <c r="R583" s="1" t="str">
        <f t="shared" si="168"/>
        <v>金刚石</v>
      </c>
      <c r="S583" s="1">
        <f t="shared" si="158"/>
        <v>26</v>
      </c>
      <c r="T583" s="1">
        <f t="shared" si="159"/>
        <v>50029</v>
      </c>
      <c r="U583" s="1" t="str">
        <f t="shared" si="169"/>
        <v>灵木的根</v>
      </c>
      <c r="V583" s="1">
        <f t="shared" si="160"/>
        <v>58</v>
      </c>
      <c r="W583" s="1">
        <f t="shared" si="161"/>
        <v>50063</v>
      </c>
    </row>
    <row r="584" spans="1:23" x14ac:dyDescent="0.2">
      <c r="A584" s="141">
        <f>[4]挂饰3!$A585</f>
        <v>20583</v>
      </c>
      <c r="B584" s="141" t="str">
        <f>[4]挂饰3!$D585</f>
        <v>神奇的忏悔戒指</v>
      </c>
      <c r="C584" s="141">
        <f>[4]挂饰3!$E585</f>
        <v>18</v>
      </c>
      <c r="D584" s="141" t="str">
        <f>[4]挂饰3!$F585</f>
        <v>s</v>
      </c>
      <c r="E584" s="141">
        <f t="shared" si="162"/>
        <v>4</v>
      </c>
      <c r="F584" s="141">
        <f t="shared" si="163"/>
        <v>4</v>
      </c>
      <c r="G584" s="141" t="str">
        <f>[4]挂饰3!$M585</f>
        <v>神圣</v>
      </c>
      <c r="H584" s="141">
        <f>([4]挂饰3!$AO585*((E584)^2))/10</f>
        <v>1233.0836273291925</v>
      </c>
      <c r="I584" s="1" t="str">
        <f t="shared" si="164"/>
        <v>,白色的魔术丝,黑蝙蝠羽翼,炎石,柔软的毛皮</v>
      </c>
      <c r="J584" s="1">
        <f t="shared" si="165"/>
        <v>12331</v>
      </c>
      <c r="K584" s="1">
        <f t="shared" si="153"/>
        <v>15360</v>
      </c>
      <c r="L584" s="1" t="str">
        <f t="shared" si="166"/>
        <v>白色的魔术丝</v>
      </c>
      <c r="M584" s="1">
        <f t="shared" si="154"/>
        <v>4</v>
      </c>
      <c r="N584" s="1">
        <f t="shared" si="155"/>
        <v>50075</v>
      </c>
      <c r="O584" s="1" t="str">
        <f t="shared" si="167"/>
        <v>黑蝙蝠羽翼</v>
      </c>
      <c r="P584" s="1">
        <f t="shared" si="156"/>
        <v>9</v>
      </c>
      <c r="Q584" s="1">
        <f t="shared" si="157"/>
        <v>50125</v>
      </c>
      <c r="R584" s="1" t="str">
        <f t="shared" si="168"/>
        <v>炎石</v>
      </c>
      <c r="S584" s="1">
        <f t="shared" si="158"/>
        <v>23</v>
      </c>
      <c r="T584" s="1">
        <f t="shared" si="159"/>
        <v>50016</v>
      </c>
      <c r="U584" s="1" t="str">
        <f t="shared" si="169"/>
        <v>柔软的毛皮</v>
      </c>
      <c r="V584" s="1">
        <f t="shared" si="160"/>
        <v>23</v>
      </c>
      <c r="W584" s="1">
        <f t="shared" si="161"/>
        <v>50114</v>
      </c>
    </row>
    <row r="585" spans="1:23" x14ac:dyDescent="0.2">
      <c r="A585" s="141">
        <f>[4]挂饰3!$A586</f>
        <v>20584</v>
      </c>
      <c r="B585" s="141" t="str">
        <f>[4]挂饰3!$D586</f>
        <v>传说的水晶护腕</v>
      </c>
      <c r="C585" s="141">
        <f>[4]挂饰3!$E586</f>
        <v>20</v>
      </c>
      <c r="D585" s="141" t="str">
        <f>[4]挂饰3!$F586</f>
        <v>s</v>
      </c>
      <c r="E585" s="141">
        <f t="shared" si="162"/>
        <v>4</v>
      </c>
      <c r="F585" s="141">
        <f t="shared" si="163"/>
        <v>4</v>
      </c>
      <c r="G585" s="141" t="str">
        <f>[4]挂饰3!$M586</f>
        <v>神圣</v>
      </c>
      <c r="H585" s="141">
        <f>([4]挂饰3!$AO586*((E585)^2))/10</f>
        <v>1480.9036203623814</v>
      </c>
      <c r="I585" s="1" t="str">
        <f t="shared" si="164"/>
        <v>,白色的魔术丝,桃色粉铜矿,蝙蝠牙,白石粉</v>
      </c>
      <c r="J585" s="1">
        <f t="shared" si="165"/>
        <v>14809</v>
      </c>
      <c r="K585" s="1">
        <f t="shared" si="153"/>
        <v>15360</v>
      </c>
      <c r="L585" s="1" t="str">
        <f t="shared" si="166"/>
        <v>白色的魔术丝</v>
      </c>
      <c r="M585" s="1">
        <f t="shared" si="154"/>
        <v>4</v>
      </c>
      <c r="N585" s="1">
        <f t="shared" si="155"/>
        <v>50075</v>
      </c>
      <c r="O585" s="1" t="str">
        <f t="shared" si="167"/>
        <v>桃色粉铜矿</v>
      </c>
      <c r="P585" s="1">
        <f t="shared" si="156"/>
        <v>10</v>
      </c>
      <c r="Q585" s="1">
        <f t="shared" si="157"/>
        <v>50037</v>
      </c>
      <c r="R585" s="1" t="str">
        <f t="shared" si="168"/>
        <v>蝙蝠牙</v>
      </c>
      <c r="S585" s="1">
        <f t="shared" si="158"/>
        <v>62</v>
      </c>
      <c r="T585" s="1">
        <f t="shared" si="159"/>
        <v>50152</v>
      </c>
      <c r="U585" s="1" t="str">
        <f t="shared" si="169"/>
        <v>白石粉</v>
      </c>
      <c r="V585" s="1">
        <f t="shared" si="160"/>
        <v>62</v>
      </c>
      <c r="W585" s="1">
        <f t="shared" si="161"/>
        <v>50187</v>
      </c>
    </row>
    <row r="586" spans="1:23" x14ac:dyDescent="0.2">
      <c r="A586" s="141">
        <f>[4]挂饰3!$A587</f>
        <v>20585</v>
      </c>
      <c r="B586" s="141" t="str">
        <f>[4]挂饰3!$D587</f>
        <v>拉风的魔王项链</v>
      </c>
      <c r="C586" s="141">
        <f>[4]挂饰3!$E587</f>
        <v>6</v>
      </c>
      <c r="D586" s="141" t="str">
        <f>[4]挂饰3!$F587</f>
        <v>a</v>
      </c>
      <c r="E586" s="141">
        <f t="shared" si="162"/>
        <v>3</v>
      </c>
      <c r="F586" s="141">
        <f t="shared" si="163"/>
        <v>3</v>
      </c>
      <c r="G586" s="141" t="str">
        <f>[4]挂饰3!$M587</f>
        <v>神圣</v>
      </c>
      <c r="H586" s="141">
        <f>([4]挂饰3!$AO587*((E586)^2))/10</f>
        <v>64.8</v>
      </c>
      <c r="I586" s="1" t="str">
        <f t="shared" si="164"/>
        <v>,圣系魔物骨头,研磨土块,腐败牙,腐败爪</v>
      </c>
      <c r="J586" s="1">
        <f t="shared" si="165"/>
        <v>648</v>
      </c>
      <c r="K586" s="1">
        <f t="shared" si="153"/>
        <v>1125</v>
      </c>
      <c r="L586" s="1" t="str">
        <f t="shared" si="166"/>
        <v>圣系魔物骨头</v>
      </c>
      <c r="M586" s="1">
        <f t="shared" si="154"/>
        <v>1</v>
      </c>
      <c r="N586" s="1">
        <f t="shared" si="155"/>
        <v>50084</v>
      </c>
      <c r="O586" s="1" t="str">
        <f t="shared" si="167"/>
        <v>研磨土块</v>
      </c>
      <c r="P586" s="1">
        <f t="shared" si="156"/>
        <v>2</v>
      </c>
      <c r="Q586" s="1">
        <f t="shared" si="157"/>
        <v>50014</v>
      </c>
      <c r="R586" s="1" t="str">
        <f t="shared" si="168"/>
        <v>腐败牙</v>
      </c>
      <c r="S586" s="1">
        <f t="shared" si="158"/>
        <v>15</v>
      </c>
      <c r="T586" s="1">
        <f t="shared" si="159"/>
        <v>50157</v>
      </c>
      <c r="U586" s="1" t="str">
        <f t="shared" si="169"/>
        <v/>
      </c>
      <c r="V586" s="1" t="str">
        <f t="shared" si="160"/>
        <v/>
      </c>
      <c r="W586" s="1" t="str">
        <f t="shared" si="161"/>
        <v/>
      </c>
    </row>
    <row r="587" spans="1:23" x14ac:dyDescent="0.2">
      <c r="A587" s="141">
        <f>[4]挂饰3!$A588</f>
        <v>20586</v>
      </c>
      <c r="B587" s="141" t="str">
        <f>[4]挂饰3!$D588</f>
        <v>犀利的青铜戒指</v>
      </c>
      <c r="C587" s="141">
        <f>[4]挂饰3!$E588</f>
        <v>8</v>
      </c>
      <c r="D587" s="141" t="str">
        <f>[4]挂饰3!$F588</f>
        <v>a</v>
      </c>
      <c r="E587" s="141">
        <f t="shared" si="162"/>
        <v>3</v>
      </c>
      <c r="F587" s="141">
        <f t="shared" si="163"/>
        <v>3</v>
      </c>
      <c r="G587" s="141" t="str">
        <f>[4]挂饰3!$M588</f>
        <v>神圣</v>
      </c>
      <c r="H587" s="141">
        <f>([4]挂饰3!$AO588*((E587)^2))/10</f>
        <v>48.874153846153845</v>
      </c>
      <c r="I587" s="1" t="str">
        <f t="shared" si="164"/>
        <v>,圣系魔物骨头,酸之液,粉铜矿,新鲜的泥巴</v>
      </c>
      <c r="J587" s="1">
        <f t="shared" si="165"/>
        <v>489</v>
      </c>
      <c r="K587" s="1">
        <f t="shared" si="153"/>
        <v>1125</v>
      </c>
      <c r="L587" s="1" t="str">
        <f t="shared" si="166"/>
        <v>圣系魔物骨头</v>
      </c>
      <c r="M587" s="1">
        <f t="shared" si="154"/>
        <v>1</v>
      </c>
      <c r="N587" s="1">
        <f t="shared" si="155"/>
        <v>50084</v>
      </c>
      <c r="O587" s="1" t="str">
        <f t="shared" si="167"/>
        <v>酸之液</v>
      </c>
      <c r="P587" s="1">
        <f t="shared" si="156"/>
        <v>3</v>
      </c>
      <c r="Q587" s="1">
        <f t="shared" si="157"/>
        <v>50096</v>
      </c>
      <c r="R587" s="1" t="str">
        <f t="shared" si="168"/>
        <v>粉铜矿</v>
      </c>
      <c r="S587" s="1">
        <f t="shared" si="158"/>
        <v>11</v>
      </c>
      <c r="T587" s="1">
        <f t="shared" si="159"/>
        <v>50035</v>
      </c>
      <c r="U587" s="1" t="str">
        <f t="shared" si="169"/>
        <v/>
      </c>
      <c r="V587" s="1" t="str">
        <f t="shared" si="160"/>
        <v/>
      </c>
      <c r="W587" s="1" t="str">
        <f t="shared" si="161"/>
        <v/>
      </c>
    </row>
    <row r="588" spans="1:23" x14ac:dyDescent="0.2">
      <c r="A588" s="141">
        <f>[4]挂饰3!$A589</f>
        <v>20587</v>
      </c>
      <c r="B588" s="141" t="str">
        <f>[4]挂饰3!$D589</f>
        <v>拉风的青铜项链</v>
      </c>
      <c r="C588" s="141">
        <f>[4]挂饰3!$E589</f>
        <v>10</v>
      </c>
      <c r="D588" s="141" t="str">
        <f>[4]挂饰3!$F589</f>
        <v>a</v>
      </c>
      <c r="E588" s="141">
        <f t="shared" si="162"/>
        <v>3</v>
      </c>
      <c r="F588" s="141">
        <f t="shared" si="163"/>
        <v>3</v>
      </c>
      <c r="G588" s="141" t="str">
        <f>[4]挂饰3!$M589</f>
        <v>神圣</v>
      </c>
      <c r="H588" s="141">
        <f>([4]挂饰3!$AO589*((E588)^2))/10</f>
        <v>198.92837174721188</v>
      </c>
      <c r="I588" s="1" t="str">
        <f t="shared" si="164"/>
        <v>,圣系魔物骨头,昆虫躯壳,粉铜矿,腐败的毛皮</v>
      </c>
      <c r="J588" s="1">
        <f t="shared" si="165"/>
        <v>1989</v>
      </c>
      <c r="K588" s="1">
        <f t="shared" si="153"/>
        <v>2250</v>
      </c>
      <c r="L588" s="1" t="str">
        <f t="shared" si="166"/>
        <v>圣系魔物骨头</v>
      </c>
      <c r="M588" s="1">
        <f t="shared" si="154"/>
        <v>2</v>
      </c>
      <c r="N588" s="1">
        <f t="shared" si="155"/>
        <v>50084</v>
      </c>
      <c r="O588" s="1" t="str">
        <f t="shared" si="167"/>
        <v>昆虫躯壳</v>
      </c>
      <c r="P588" s="1">
        <f t="shared" si="156"/>
        <v>5</v>
      </c>
      <c r="Q588" s="1">
        <f t="shared" si="157"/>
        <v>50129</v>
      </c>
      <c r="R588" s="1" t="str">
        <f t="shared" si="168"/>
        <v>粉铜矿</v>
      </c>
      <c r="S588" s="1">
        <f t="shared" si="158"/>
        <v>45</v>
      </c>
      <c r="T588" s="1">
        <f t="shared" si="159"/>
        <v>50035</v>
      </c>
      <c r="U588" s="1" t="str">
        <f t="shared" si="169"/>
        <v/>
      </c>
      <c r="V588" s="1" t="str">
        <f t="shared" si="160"/>
        <v/>
      </c>
      <c r="W588" s="1" t="str">
        <f t="shared" si="161"/>
        <v/>
      </c>
    </row>
    <row r="589" spans="1:23" x14ac:dyDescent="0.2">
      <c r="A589" s="141">
        <f>[4]挂饰3!$A590</f>
        <v>20588</v>
      </c>
      <c r="B589" s="141" t="str">
        <f>[4]挂饰3!$D590</f>
        <v>拉风的魔王戒指</v>
      </c>
      <c r="C589" s="141">
        <f>[4]挂饰3!$E590</f>
        <v>12</v>
      </c>
      <c r="D589" s="141" t="str">
        <f>[4]挂饰3!$F590</f>
        <v>a</v>
      </c>
      <c r="E589" s="141">
        <f t="shared" si="162"/>
        <v>3</v>
      </c>
      <c r="F589" s="141">
        <f t="shared" si="163"/>
        <v>3</v>
      </c>
      <c r="G589" s="141" t="str">
        <f>[4]挂饰3!$M590</f>
        <v>神圣</v>
      </c>
      <c r="H589" s="141">
        <f>([4]挂饰3!$AO590*((E589)^2))/10</f>
        <v>265.49580821917806</v>
      </c>
      <c r="I589" s="1" t="str">
        <f t="shared" si="164"/>
        <v>,圣系魔物骨头,龙牙,女战士的秘药,腐败的毛皮</v>
      </c>
      <c r="J589" s="1">
        <f t="shared" si="165"/>
        <v>2655</v>
      </c>
      <c r="K589" s="1">
        <f t="shared" si="153"/>
        <v>3375</v>
      </c>
      <c r="L589" s="1" t="str">
        <f t="shared" si="166"/>
        <v>圣系魔物骨头</v>
      </c>
      <c r="M589" s="1">
        <f t="shared" si="154"/>
        <v>3</v>
      </c>
      <c r="N589" s="1">
        <f t="shared" si="155"/>
        <v>50084</v>
      </c>
      <c r="O589" s="1" t="str">
        <f t="shared" si="167"/>
        <v>龙牙</v>
      </c>
      <c r="P589" s="1">
        <f t="shared" si="156"/>
        <v>7</v>
      </c>
      <c r="Q589" s="1">
        <f t="shared" si="157"/>
        <v>50156</v>
      </c>
      <c r="R589" s="1" t="str">
        <f t="shared" si="168"/>
        <v>女战士的秘药</v>
      </c>
      <c r="S589" s="1">
        <f t="shared" si="158"/>
        <v>59</v>
      </c>
      <c r="T589" s="1">
        <f t="shared" si="159"/>
        <v>50168</v>
      </c>
      <c r="U589" s="1" t="str">
        <f t="shared" si="169"/>
        <v/>
      </c>
      <c r="V589" s="1" t="str">
        <f t="shared" si="160"/>
        <v/>
      </c>
      <c r="W589" s="1" t="str">
        <f t="shared" si="161"/>
        <v/>
      </c>
    </row>
    <row r="590" spans="1:23" x14ac:dyDescent="0.2">
      <c r="A590" s="141">
        <f>[4]挂饰3!$A591</f>
        <v>20589</v>
      </c>
      <c r="B590" s="141" t="str">
        <f>[4]挂饰3!$D591</f>
        <v>闪耀的颓废戒指</v>
      </c>
      <c r="C590" s="141">
        <f>[4]挂饰3!$E591</f>
        <v>14</v>
      </c>
      <c r="D590" s="141" t="str">
        <f>[4]挂饰3!$F591</f>
        <v>a</v>
      </c>
      <c r="E590" s="141">
        <f t="shared" si="162"/>
        <v>3</v>
      </c>
      <c r="F590" s="141">
        <f t="shared" si="163"/>
        <v>3</v>
      </c>
      <c r="G590" s="141" t="str">
        <f>[4]挂饰3!$M591</f>
        <v>神圣</v>
      </c>
      <c r="H590" s="141">
        <f>([4]挂饰3!$AO591*((E590)^2))/10</f>
        <v>122.11841095890411</v>
      </c>
      <c r="I590" s="1" t="str">
        <f t="shared" si="164"/>
        <v>,圣系魔物骨头,鬼爪,新鲜的泥巴,腐败牙</v>
      </c>
      <c r="J590" s="1">
        <f t="shared" si="165"/>
        <v>1221</v>
      </c>
      <c r="K590" s="1">
        <f t="shared" si="153"/>
        <v>2250</v>
      </c>
      <c r="L590" s="1" t="str">
        <f t="shared" si="166"/>
        <v>圣系魔物骨头</v>
      </c>
      <c r="M590" s="1">
        <f t="shared" si="154"/>
        <v>2</v>
      </c>
      <c r="N590" s="1">
        <f t="shared" si="155"/>
        <v>50084</v>
      </c>
      <c r="O590" s="1" t="str">
        <f t="shared" si="167"/>
        <v>鬼爪</v>
      </c>
      <c r="P590" s="1">
        <f t="shared" si="156"/>
        <v>7</v>
      </c>
      <c r="Q590" s="1">
        <f t="shared" si="157"/>
        <v>50135</v>
      </c>
      <c r="R590" s="1" t="str">
        <f t="shared" si="168"/>
        <v>新鲜的泥巴</v>
      </c>
      <c r="S590" s="1">
        <f t="shared" si="158"/>
        <v>28</v>
      </c>
      <c r="T590" s="1">
        <f t="shared" si="159"/>
        <v>50013</v>
      </c>
      <c r="U590" s="1" t="str">
        <f t="shared" si="169"/>
        <v/>
      </c>
      <c r="V590" s="1" t="str">
        <f t="shared" si="160"/>
        <v/>
      </c>
      <c r="W590" s="1" t="str">
        <f t="shared" si="161"/>
        <v/>
      </c>
    </row>
    <row r="591" spans="1:23" x14ac:dyDescent="0.2">
      <c r="A591" s="141">
        <f>[4]挂饰3!$A592</f>
        <v>20590</v>
      </c>
      <c r="B591" s="141" t="str">
        <f>[4]挂饰3!$D592</f>
        <v>闪耀的女神项链</v>
      </c>
      <c r="C591" s="141">
        <f>[4]挂饰3!$E592</f>
        <v>16</v>
      </c>
      <c r="D591" s="141" t="str">
        <f>[4]挂饰3!$F592</f>
        <v>a</v>
      </c>
      <c r="E591" s="141">
        <f t="shared" si="162"/>
        <v>3</v>
      </c>
      <c r="F591" s="141">
        <f t="shared" si="163"/>
        <v>3</v>
      </c>
      <c r="G591" s="141" t="str">
        <f>[4]挂饰3!$M592</f>
        <v>神圣</v>
      </c>
      <c r="H591" s="141">
        <f>([4]挂饰3!$AO592*((E591)^2))/10</f>
        <v>518.4</v>
      </c>
      <c r="I591" s="1" t="str">
        <f t="shared" si="164"/>
        <v>,圣系魔物骨头,浮游石,腐败的毛皮,黑铜矿</v>
      </c>
      <c r="J591" s="1">
        <f t="shared" si="165"/>
        <v>5184</v>
      </c>
      <c r="K591" s="1">
        <f t="shared" si="153"/>
        <v>5625</v>
      </c>
      <c r="L591" s="1" t="str">
        <f t="shared" si="166"/>
        <v>圣系魔物骨头</v>
      </c>
      <c r="M591" s="1">
        <f t="shared" si="154"/>
        <v>5</v>
      </c>
      <c r="N591" s="1">
        <f t="shared" si="155"/>
        <v>50084</v>
      </c>
      <c r="O591" s="1" t="str">
        <f t="shared" si="167"/>
        <v>浮游石</v>
      </c>
      <c r="P591" s="1">
        <f t="shared" si="156"/>
        <v>13</v>
      </c>
      <c r="Q591" s="1">
        <f t="shared" si="157"/>
        <v>50025</v>
      </c>
      <c r="R591" s="1" t="str">
        <f t="shared" si="168"/>
        <v>腐败的毛皮</v>
      </c>
      <c r="S591" s="1">
        <f t="shared" si="158"/>
        <v>116</v>
      </c>
      <c r="T591" s="1">
        <f t="shared" si="159"/>
        <v>50119</v>
      </c>
      <c r="U591" s="1" t="str">
        <f t="shared" si="169"/>
        <v/>
      </c>
      <c r="V591" s="1" t="str">
        <f t="shared" si="160"/>
        <v/>
      </c>
      <c r="W591" s="1" t="str">
        <f t="shared" si="161"/>
        <v/>
      </c>
    </row>
    <row r="592" spans="1:23" x14ac:dyDescent="0.2">
      <c r="A592" s="141">
        <f>[4]挂饰3!$A593</f>
        <v>20591</v>
      </c>
      <c r="B592" s="141" t="str">
        <f>[4]挂饰3!$D593</f>
        <v>犀利的混乱戒指</v>
      </c>
      <c r="C592" s="141">
        <f>[4]挂饰3!$E593</f>
        <v>18</v>
      </c>
      <c r="D592" s="141" t="str">
        <f>[4]挂饰3!$F593</f>
        <v>a</v>
      </c>
      <c r="E592" s="141">
        <f t="shared" si="162"/>
        <v>3</v>
      </c>
      <c r="F592" s="141">
        <f t="shared" si="163"/>
        <v>3</v>
      </c>
      <c r="G592" s="141" t="str">
        <f>[4]挂饰3!$M593</f>
        <v>神圣</v>
      </c>
      <c r="H592" s="141">
        <f>([4]挂饰3!$AO593*((E592)^2))/10</f>
        <v>335.14564757709252</v>
      </c>
      <c r="I592" s="1" t="str">
        <f t="shared" si="164"/>
        <v>,圣系魔物骨头,火兽爪,新鲜的泥巴,矿石</v>
      </c>
      <c r="J592" s="1">
        <f t="shared" si="165"/>
        <v>3351</v>
      </c>
      <c r="K592" s="1">
        <f t="shared" si="153"/>
        <v>3375</v>
      </c>
      <c r="L592" s="1" t="str">
        <f t="shared" si="166"/>
        <v>圣系魔物骨头</v>
      </c>
      <c r="M592" s="1">
        <f t="shared" si="154"/>
        <v>3</v>
      </c>
      <c r="N592" s="1">
        <f t="shared" si="155"/>
        <v>50084</v>
      </c>
      <c r="O592" s="1" t="str">
        <f t="shared" si="167"/>
        <v>火兽爪</v>
      </c>
      <c r="P592" s="1">
        <f t="shared" si="156"/>
        <v>19</v>
      </c>
      <c r="Q592" s="1">
        <f t="shared" si="157"/>
        <v>50138</v>
      </c>
      <c r="R592" s="1" t="str">
        <f t="shared" si="168"/>
        <v>新鲜的泥巴</v>
      </c>
      <c r="S592" s="1">
        <f t="shared" si="158"/>
        <v>75</v>
      </c>
      <c r="T592" s="1">
        <f t="shared" si="159"/>
        <v>50013</v>
      </c>
      <c r="U592" s="1" t="str">
        <f t="shared" si="169"/>
        <v/>
      </c>
      <c r="V592" s="1" t="str">
        <f t="shared" si="160"/>
        <v/>
      </c>
      <c r="W592" s="1" t="str">
        <f t="shared" si="161"/>
        <v/>
      </c>
    </row>
    <row r="593" spans="1:23" x14ac:dyDescent="0.2">
      <c r="A593" s="141">
        <f>[4]挂饰3!$A594</f>
        <v>20592</v>
      </c>
      <c r="B593" s="141" t="str">
        <f>[4]挂饰3!$D594</f>
        <v>闪耀的魔王护腕</v>
      </c>
      <c r="C593" s="141">
        <f>[4]挂饰3!$E594</f>
        <v>20</v>
      </c>
      <c r="D593" s="141" t="str">
        <f>[4]挂饰3!$F594</f>
        <v>a</v>
      </c>
      <c r="E593" s="141">
        <f t="shared" si="162"/>
        <v>3</v>
      </c>
      <c r="F593" s="141">
        <f t="shared" si="163"/>
        <v>3</v>
      </c>
      <c r="G593" s="141" t="str">
        <f>[4]挂饰3!$M594</f>
        <v>神圣</v>
      </c>
      <c r="H593" s="141">
        <f>([4]挂饰3!$AO594*((E593)^2))/10</f>
        <v>533.57207142857146</v>
      </c>
      <c r="I593" s="1" t="str">
        <f t="shared" si="164"/>
        <v>,圣系魔物骨头,狐炎兽爪,腐败牙,腐败爪</v>
      </c>
      <c r="J593" s="1">
        <f t="shared" si="165"/>
        <v>5336</v>
      </c>
      <c r="K593" s="1">
        <f t="shared" si="153"/>
        <v>5625</v>
      </c>
      <c r="L593" s="1" t="str">
        <f t="shared" si="166"/>
        <v>圣系魔物骨头</v>
      </c>
      <c r="M593" s="1">
        <f t="shared" si="154"/>
        <v>5</v>
      </c>
      <c r="N593" s="1">
        <f t="shared" si="155"/>
        <v>50084</v>
      </c>
      <c r="O593" s="1" t="str">
        <f t="shared" si="167"/>
        <v>狐炎兽爪</v>
      </c>
      <c r="P593" s="1">
        <f t="shared" si="156"/>
        <v>14</v>
      </c>
      <c r="Q593" s="1">
        <f t="shared" si="157"/>
        <v>50142</v>
      </c>
      <c r="R593" s="1" t="str">
        <f t="shared" si="168"/>
        <v>腐败牙</v>
      </c>
      <c r="S593" s="1">
        <f t="shared" si="158"/>
        <v>119</v>
      </c>
      <c r="T593" s="1">
        <f t="shared" si="159"/>
        <v>50157</v>
      </c>
      <c r="U593" s="1" t="str">
        <f t="shared" si="169"/>
        <v/>
      </c>
      <c r="V593" s="1" t="str">
        <f t="shared" si="160"/>
        <v/>
      </c>
      <c r="W593" s="1" t="str">
        <f t="shared" si="161"/>
        <v/>
      </c>
    </row>
    <row r="594" spans="1:23" x14ac:dyDescent="0.2">
      <c r="A594" s="141">
        <f>[4]挂饰3!$A595</f>
        <v>20593</v>
      </c>
      <c r="B594" s="141" t="str">
        <f>[4]挂饰3!$D595</f>
        <v>优质的青铜项链</v>
      </c>
      <c r="C594" s="141">
        <f>[4]挂饰3!$E595</f>
        <v>5</v>
      </c>
      <c r="D594" s="141" t="str">
        <f>[4]挂饰3!$F595</f>
        <v>b</v>
      </c>
      <c r="E594" s="141">
        <f t="shared" si="162"/>
        <v>2</v>
      </c>
      <c r="F594" s="141">
        <f t="shared" si="163"/>
        <v>2</v>
      </c>
      <c r="G594" s="141" t="str">
        <f>[4]挂饰3!$M595</f>
        <v>神圣</v>
      </c>
      <c r="H594" s="141">
        <f>([4]挂饰3!$AO595*((E594)^2))/10</f>
        <v>34.200000000000003</v>
      </c>
      <c r="I594" s="1" t="str">
        <f t="shared" si="164"/>
        <v>,圣系魔物血液,新鲜的泥巴</v>
      </c>
      <c r="J594" s="1">
        <f t="shared" si="165"/>
        <v>342</v>
      </c>
      <c r="K594" s="1">
        <f t="shared" si="153"/>
        <v>540</v>
      </c>
      <c r="L594" s="1" t="str">
        <f t="shared" si="166"/>
        <v>圣系魔物血液</v>
      </c>
      <c r="M594" s="1">
        <f t="shared" si="154"/>
        <v>2</v>
      </c>
      <c r="N594" s="1">
        <f t="shared" si="155"/>
        <v>50101</v>
      </c>
      <c r="O594" s="1" t="str">
        <f t="shared" si="167"/>
        <v>新鲜的泥巴</v>
      </c>
      <c r="P594" s="1">
        <f t="shared" si="156"/>
        <v>12</v>
      </c>
      <c r="Q594" s="1">
        <f t="shared" si="157"/>
        <v>50013</v>
      </c>
      <c r="R594" s="1" t="str">
        <f t="shared" si="168"/>
        <v/>
      </c>
      <c r="S594" s="1" t="str">
        <f t="shared" si="158"/>
        <v/>
      </c>
      <c r="T594" s="1" t="str">
        <f t="shared" si="159"/>
        <v/>
      </c>
      <c r="U594" s="1" t="str">
        <f t="shared" si="169"/>
        <v/>
      </c>
      <c r="V594" s="1" t="str">
        <f t="shared" si="160"/>
        <v/>
      </c>
      <c r="W594" s="1" t="str">
        <f t="shared" si="161"/>
        <v/>
      </c>
    </row>
    <row r="595" spans="1:23" x14ac:dyDescent="0.2">
      <c r="A595" s="141">
        <f>[4]挂饰3!$A596</f>
        <v>20594</v>
      </c>
      <c r="B595" s="141" t="str">
        <f>[4]挂饰3!$D596</f>
        <v>优质的晨曦项链</v>
      </c>
      <c r="C595" s="141">
        <f>[4]挂饰3!$E596</f>
        <v>7</v>
      </c>
      <c r="D595" s="141" t="str">
        <f>[4]挂饰3!$F596</f>
        <v>b</v>
      </c>
      <c r="E595" s="141">
        <f t="shared" si="162"/>
        <v>2</v>
      </c>
      <c r="F595" s="141">
        <f t="shared" si="163"/>
        <v>2</v>
      </c>
      <c r="G595" s="141" t="str">
        <f>[4]挂饰3!$M596</f>
        <v>神圣</v>
      </c>
      <c r="H595" s="141">
        <f>([4]挂饰3!$AO596*((E595)^2))/10</f>
        <v>26.012609665427512</v>
      </c>
      <c r="I595" s="1" t="str">
        <f t="shared" si="164"/>
        <v>,圣系魔物血液,腐败爪</v>
      </c>
      <c r="J595" s="1">
        <f t="shared" si="165"/>
        <v>260</v>
      </c>
      <c r="K595" s="1">
        <f t="shared" si="153"/>
        <v>270</v>
      </c>
      <c r="L595" s="1" t="str">
        <f t="shared" si="166"/>
        <v>圣系魔物血液</v>
      </c>
      <c r="M595" s="1">
        <f t="shared" si="154"/>
        <v>1</v>
      </c>
      <c r="N595" s="1">
        <f t="shared" si="155"/>
        <v>50101</v>
      </c>
      <c r="O595" s="1" t="str">
        <f t="shared" si="167"/>
        <v>腐败爪</v>
      </c>
      <c r="P595" s="1">
        <f t="shared" si="156"/>
        <v>9</v>
      </c>
      <c r="Q595" s="1">
        <f t="shared" si="157"/>
        <v>50145</v>
      </c>
      <c r="R595" s="1" t="str">
        <f t="shared" si="168"/>
        <v/>
      </c>
      <c r="S595" s="1" t="str">
        <f t="shared" si="158"/>
        <v/>
      </c>
      <c r="T595" s="1" t="str">
        <f t="shared" si="159"/>
        <v/>
      </c>
      <c r="U595" s="1" t="str">
        <f t="shared" si="169"/>
        <v/>
      </c>
      <c r="V595" s="1" t="str">
        <f t="shared" si="160"/>
        <v/>
      </c>
      <c r="W595" s="1" t="str">
        <f t="shared" si="161"/>
        <v/>
      </c>
    </row>
    <row r="596" spans="1:23" x14ac:dyDescent="0.2">
      <c r="A596" s="141">
        <f>[4]挂饰3!$A597</f>
        <v>20595</v>
      </c>
      <c r="B596" s="141" t="str">
        <f>[4]挂饰3!$D597</f>
        <v>优质的白银戒指</v>
      </c>
      <c r="C596" s="141">
        <f>[4]挂饰3!$E597</f>
        <v>9</v>
      </c>
      <c r="D596" s="141" t="str">
        <f>[4]挂饰3!$F597</f>
        <v>b</v>
      </c>
      <c r="E596" s="141">
        <f t="shared" si="162"/>
        <v>2</v>
      </c>
      <c r="F596" s="141">
        <f t="shared" si="163"/>
        <v>2</v>
      </c>
      <c r="G596" s="141" t="str">
        <f>[4]挂饰3!$M597</f>
        <v>神圣</v>
      </c>
      <c r="H596" s="141">
        <f>([4]挂饰3!$AO597*((E596)^2))/10</f>
        <v>38.88378947368421</v>
      </c>
      <c r="I596" s="1" t="str">
        <f t="shared" si="164"/>
        <v>,白魔法石,干燥的草药</v>
      </c>
      <c r="J596" s="1">
        <f t="shared" si="165"/>
        <v>389</v>
      </c>
      <c r="K596" s="1">
        <f t="shared" si="153"/>
        <v>540</v>
      </c>
      <c r="L596" s="1" t="str">
        <f t="shared" si="166"/>
        <v>白魔法石</v>
      </c>
      <c r="M596" s="1">
        <f t="shared" si="154"/>
        <v>2</v>
      </c>
      <c r="N596" s="1">
        <f t="shared" si="155"/>
        <v>50023</v>
      </c>
      <c r="O596" s="1" t="str">
        <f t="shared" si="167"/>
        <v>干燥的草药</v>
      </c>
      <c r="P596" s="1">
        <f t="shared" si="156"/>
        <v>13</v>
      </c>
      <c r="Q596" s="1">
        <f t="shared" si="157"/>
        <v>50189</v>
      </c>
      <c r="R596" s="1" t="str">
        <f t="shared" si="168"/>
        <v/>
      </c>
      <c r="S596" s="1" t="str">
        <f t="shared" si="158"/>
        <v/>
      </c>
      <c r="T596" s="1" t="str">
        <f t="shared" si="159"/>
        <v/>
      </c>
      <c r="U596" s="1" t="str">
        <f t="shared" si="169"/>
        <v/>
      </c>
      <c r="V596" s="1" t="str">
        <f t="shared" si="160"/>
        <v/>
      </c>
      <c r="W596" s="1" t="str">
        <f t="shared" si="161"/>
        <v/>
      </c>
    </row>
    <row r="597" spans="1:23" x14ac:dyDescent="0.2">
      <c r="A597" s="141">
        <f>[4]挂饰3!$A598</f>
        <v>20596</v>
      </c>
      <c r="B597" s="141" t="str">
        <f>[4]挂饰3!$D598</f>
        <v>坚硬的水晶戒指</v>
      </c>
      <c r="C597" s="141">
        <f>[4]挂饰3!$E598</f>
        <v>11</v>
      </c>
      <c r="D597" s="141" t="str">
        <f>[4]挂饰3!$F598</f>
        <v>b</v>
      </c>
      <c r="E597" s="141">
        <f t="shared" si="162"/>
        <v>2</v>
      </c>
      <c r="F597" s="141">
        <f t="shared" si="163"/>
        <v>2</v>
      </c>
      <c r="G597" s="141" t="str">
        <f>[4]挂饰3!$M598</f>
        <v>神圣</v>
      </c>
      <c r="H597" s="141">
        <f>([4]挂饰3!$AO598*((E597)^2))/10</f>
        <v>50.4</v>
      </c>
      <c r="I597" s="1" t="str">
        <f t="shared" si="164"/>
        <v>,白魔法石,腐败爪</v>
      </c>
      <c r="J597" s="1">
        <f t="shared" si="165"/>
        <v>504</v>
      </c>
      <c r="K597" s="1">
        <f t="shared" si="153"/>
        <v>540</v>
      </c>
      <c r="L597" s="1" t="str">
        <f t="shared" si="166"/>
        <v>白魔法石</v>
      </c>
      <c r="M597" s="1">
        <f t="shared" si="154"/>
        <v>2</v>
      </c>
      <c r="N597" s="1">
        <f t="shared" si="155"/>
        <v>50023</v>
      </c>
      <c r="O597" s="1" t="str">
        <f t="shared" si="167"/>
        <v>腐败爪</v>
      </c>
      <c r="P597" s="1">
        <f t="shared" si="156"/>
        <v>17</v>
      </c>
      <c r="Q597" s="1">
        <f t="shared" si="157"/>
        <v>50145</v>
      </c>
      <c r="R597" s="1" t="str">
        <f t="shared" si="168"/>
        <v/>
      </c>
      <c r="S597" s="1" t="str">
        <f t="shared" si="158"/>
        <v/>
      </c>
      <c r="T597" s="1" t="str">
        <f t="shared" si="159"/>
        <v/>
      </c>
      <c r="U597" s="1" t="str">
        <f t="shared" si="169"/>
        <v/>
      </c>
      <c r="V597" s="1" t="str">
        <f t="shared" si="160"/>
        <v/>
      </c>
      <c r="W597" s="1" t="str">
        <f t="shared" si="161"/>
        <v/>
      </c>
    </row>
    <row r="598" spans="1:23" x14ac:dyDescent="0.2">
      <c r="A598" s="141">
        <f>[4]挂饰3!$A599</f>
        <v>20597</v>
      </c>
      <c r="B598" s="141" t="str">
        <f>[4]挂饰3!$D599</f>
        <v>发亮的卡尼亚护腕</v>
      </c>
      <c r="C598" s="141">
        <f>[4]挂饰3!$E599</f>
        <v>13</v>
      </c>
      <c r="D598" s="141" t="str">
        <f>[4]挂饰3!$F599</f>
        <v>b</v>
      </c>
      <c r="E598" s="141">
        <f t="shared" si="162"/>
        <v>2</v>
      </c>
      <c r="F598" s="141">
        <f t="shared" si="163"/>
        <v>2</v>
      </c>
      <c r="G598" s="141" t="str">
        <f>[4]挂饰3!$M599</f>
        <v>神圣</v>
      </c>
      <c r="H598" s="141">
        <f>([4]挂饰3!$AO599*((E598)^2))/10</f>
        <v>64.469340482573728</v>
      </c>
      <c r="I598" s="1" t="str">
        <f t="shared" si="164"/>
        <v>,圣系魔物血液,腐败牙</v>
      </c>
      <c r="J598" s="1">
        <f t="shared" si="165"/>
        <v>645</v>
      </c>
      <c r="K598" s="1">
        <f t="shared" si="153"/>
        <v>810</v>
      </c>
      <c r="L598" s="1" t="str">
        <f t="shared" si="166"/>
        <v>圣系魔物血液</v>
      </c>
      <c r="M598" s="1">
        <f t="shared" si="154"/>
        <v>3</v>
      </c>
      <c r="N598" s="1">
        <f t="shared" si="155"/>
        <v>50101</v>
      </c>
      <c r="O598" s="1" t="str">
        <f t="shared" si="167"/>
        <v>腐败牙</v>
      </c>
      <c r="P598" s="1">
        <f t="shared" si="156"/>
        <v>22</v>
      </c>
      <c r="Q598" s="1">
        <f t="shared" si="157"/>
        <v>50157</v>
      </c>
      <c r="R598" s="1" t="str">
        <f t="shared" si="168"/>
        <v/>
      </c>
      <c r="S598" s="1" t="str">
        <f t="shared" si="158"/>
        <v/>
      </c>
      <c r="T598" s="1" t="str">
        <f t="shared" si="159"/>
        <v/>
      </c>
      <c r="U598" s="1" t="str">
        <f t="shared" si="169"/>
        <v/>
      </c>
      <c r="V598" s="1" t="str">
        <f t="shared" si="160"/>
        <v/>
      </c>
      <c r="W598" s="1" t="str">
        <f t="shared" si="161"/>
        <v/>
      </c>
    </row>
    <row r="599" spans="1:23" x14ac:dyDescent="0.2">
      <c r="A599" s="141">
        <f>[4]挂饰3!$A600</f>
        <v>20598</v>
      </c>
      <c r="B599" s="141" t="str">
        <f>[4]挂饰3!$D600</f>
        <v>凌厉的虚幻戒指</v>
      </c>
      <c r="C599" s="141">
        <f>[4]挂饰3!$E600</f>
        <v>15</v>
      </c>
      <c r="D599" s="141" t="str">
        <f>[4]挂饰3!$F600</f>
        <v>b</v>
      </c>
      <c r="E599" s="141">
        <f t="shared" si="162"/>
        <v>2</v>
      </c>
      <c r="F599" s="141">
        <f t="shared" si="163"/>
        <v>2</v>
      </c>
      <c r="G599" s="141" t="str">
        <f>[4]挂饰3!$M600</f>
        <v>神圣</v>
      </c>
      <c r="H599" s="141">
        <f>([4]挂饰3!$AO600*((E599)^2))/10</f>
        <v>76.2</v>
      </c>
      <c r="I599" s="1" t="str">
        <f t="shared" si="164"/>
        <v>,白魔法石,女战士的秘药</v>
      </c>
      <c r="J599" s="1">
        <f t="shared" si="165"/>
        <v>762</v>
      </c>
      <c r="K599" s="1">
        <f t="shared" si="153"/>
        <v>810</v>
      </c>
      <c r="L599" s="1" t="str">
        <f t="shared" si="166"/>
        <v>白魔法石</v>
      </c>
      <c r="M599" s="1">
        <f t="shared" si="154"/>
        <v>3</v>
      </c>
      <c r="N599" s="1">
        <f t="shared" si="155"/>
        <v>50023</v>
      </c>
      <c r="O599" s="1" t="str">
        <f t="shared" si="167"/>
        <v>女战士的秘药</v>
      </c>
      <c r="P599" s="1">
        <f t="shared" si="156"/>
        <v>26</v>
      </c>
      <c r="Q599" s="1">
        <f t="shared" si="157"/>
        <v>50168</v>
      </c>
      <c r="R599" s="1" t="str">
        <f t="shared" si="168"/>
        <v/>
      </c>
      <c r="S599" s="1" t="str">
        <f t="shared" si="158"/>
        <v/>
      </c>
      <c r="T599" s="1" t="str">
        <f t="shared" si="159"/>
        <v/>
      </c>
      <c r="U599" s="1" t="str">
        <f t="shared" si="169"/>
        <v/>
      </c>
      <c r="V599" s="1" t="str">
        <f t="shared" si="160"/>
        <v/>
      </c>
      <c r="W599" s="1" t="str">
        <f t="shared" si="161"/>
        <v/>
      </c>
    </row>
    <row r="600" spans="1:23" x14ac:dyDescent="0.2">
      <c r="A600" s="141">
        <f>[4]挂饰3!$A601</f>
        <v>20599</v>
      </c>
      <c r="B600" s="141" t="str">
        <f>[4]挂饰3!$D601</f>
        <v>发亮的玄铁护腕</v>
      </c>
      <c r="C600" s="141">
        <f>[4]挂饰3!$E601</f>
        <v>17</v>
      </c>
      <c r="D600" s="141" t="str">
        <f>[4]挂饰3!$F601</f>
        <v>b</v>
      </c>
      <c r="E600" s="141">
        <f t="shared" si="162"/>
        <v>2</v>
      </c>
      <c r="F600" s="141">
        <f t="shared" si="163"/>
        <v>2</v>
      </c>
      <c r="G600" s="141" t="str">
        <f>[4]挂饰3!$M601</f>
        <v>神圣</v>
      </c>
      <c r="H600" s="141">
        <f>([4]挂饰3!$AO601*((E600)^2))/10</f>
        <v>90.534515837104067</v>
      </c>
      <c r="I600" s="1" t="str">
        <f t="shared" si="164"/>
        <v>,圣系魔物血液,黑铜矿</v>
      </c>
      <c r="J600" s="1">
        <f t="shared" si="165"/>
        <v>905</v>
      </c>
      <c r="K600" s="1">
        <f t="shared" si="153"/>
        <v>1080</v>
      </c>
      <c r="L600" s="1" t="str">
        <f t="shared" si="166"/>
        <v>圣系魔物血液</v>
      </c>
      <c r="M600" s="1">
        <f t="shared" si="154"/>
        <v>4</v>
      </c>
      <c r="N600" s="1">
        <f t="shared" si="155"/>
        <v>50101</v>
      </c>
      <c r="O600" s="1" t="str">
        <f t="shared" si="167"/>
        <v>黑铜矿</v>
      </c>
      <c r="P600" s="1">
        <f t="shared" si="156"/>
        <v>31</v>
      </c>
      <c r="Q600" s="1">
        <f t="shared" si="157"/>
        <v>50031</v>
      </c>
      <c r="R600" s="1" t="str">
        <f t="shared" si="168"/>
        <v/>
      </c>
      <c r="S600" s="1" t="str">
        <f t="shared" si="158"/>
        <v/>
      </c>
      <c r="T600" s="1" t="str">
        <f t="shared" si="159"/>
        <v/>
      </c>
      <c r="U600" s="1" t="str">
        <f t="shared" si="169"/>
        <v/>
      </c>
      <c r="V600" s="1" t="str">
        <f t="shared" si="160"/>
        <v/>
      </c>
      <c r="W600" s="1" t="str">
        <f t="shared" si="161"/>
        <v/>
      </c>
    </row>
    <row r="601" spans="1:23" x14ac:dyDescent="0.2">
      <c r="A601" s="141">
        <f>[4]挂饰3!$A602</f>
        <v>20600</v>
      </c>
      <c r="B601" s="141" t="str">
        <f>[4]挂饰3!$D602</f>
        <v>优质的言语护腕</v>
      </c>
      <c r="C601" s="141">
        <f>[4]挂饰3!$E602</f>
        <v>19</v>
      </c>
      <c r="D601" s="141" t="str">
        <f>[4]挂饰3!$F602</f>
        <v>b</v>
      </c>
      <c r="E601" s="141">
        <f t="shared" si="162"/>
        <v>2</v>
      </c>
      <c r="F601" s="141">
        <f t="shared" si="163"/>
        <v>2</v>
      </c>
      <c r="G601" s="141" t="str">
        <f>[4]挂饰3!$M602</f>
        <v>神圣</v>
      </c>
      <c r="H601" s="141">
        <f>([4]挂饰3!$AO602*((E601)^2))/10</f>
        <v>133.80000000000001</v>
      </c>
      <c r="I601" s="1" t="str">
        <f t="shared" si="164"/>
        <v>,白魔法石,腐败爪</v>
      </c>
      <c r="J601" s="1">
        <f t="shared" si="165"/>
        <v>1338</v>
      </c>
      <c r="K601" s="1">
        <f t="shared" si="153"/>
        <v>1350</v>
      </c>
      <c r="L601" s="1" t="str">
        <f t="shared" si="166"/>
        <v>白魔法石</v>
      </c>
      <c r="M601" s="1">
        <f t="shared" si="154"/>
        <v>5</v>
      </c>
      <c r="N601" s="1">
        <f t="shared" si="155"/>
        <v>50023</v>
      </c>
      <c r="O601" s="1" t="str">
        <f t="shared" si="167"/>
        <v>腐败爪</v>
      </c>
      <c r="P601" s="1">
        <f t="shared" si="156"/>
        <v>45</v>
      </c>
      <c r="Q601" s="1">
        <f t="shared" si="157"/>
        <v>50145</v>
      </c>
      <c r="R601" s="1" t="str">
        <f t="shared" si="168"/>
        <v/>
      </c>
      <c r="S601" s="1" t="str">
        <f t="shared" si="158"/>
        <v/>
      </c>
      <c r="T601" s="1" t="str">
        <f t="shared" si="159"/>
        <v/>
      </c>
      <c r="U601" s="1" t="str">
        <f t="shared" si="169"/>
        <v/>
      </c>
      <c r="V601" s="1" t="str">
        <f t="shared" si="160"/>
        <v/>
      </c>
      <c r="W601" s="1" t="str">
        <f t="shared" si="161"/>
        <v/>
      </c>
    </row>
    <row r="602" spans="1:23" x14ac:dyDescent="0.2">
      <c r="A602" s="141">
        <f>[4]挂饰3!$A603</f>
        <v>20601</v>
      </c>
      <c r="B602" s="141" t="str">
        <f>[4]挂饰3!$D603</f>
        <v>一般的空灵项链</v>
      </c>
      <c r="C602" s="141">
        <f>[4]挂饰3!$E603</f>
        <v>5</v>
      </c>
      <c r="D602" s="141" t="str">
        <f>[4]挂饰3!$F603</f>
        <v>c</v>
      </c>
      <c r="E602" s="141">
        <f t="shared" si="162"/>
        <v>1</v>
      </c>
      <c r="F602" s="141">
        <f t="shared" si="163"/>
        <v>1</v>
      </c>
      <c r="G602" s="141" t="str">
        <f>[4]挂饰3!$M603</f>
        <v/>
      </c>
      <c r="H602" s="141">
        <f>([4]挂饰3!$AO603*((E602)^2))/10</f>
        <v>4.2</v>
      </c>
      <c r="I602" s="1" t="str">
        <f t="shared" si="164"/>
        <v>,树枝</v>
      </c>
      <c r="J602" s="1">
        <f t="shared" si="165"/>
        <v>42</v>
      </c>
      <c r="K602" s="1">
        <f t="shared" si="153"/>
        <v>45</v>
      </c>
      <c r="L602" s="1" t="str">
        <f t="shared" si="166"/>
        <v>树枝</v>
      </c>
      <c r="M602" s="1">
        <f t="shared" si="154"/>
        <v>3</v>
      </c>
      <c r="N602" s="1">
        <f t="shared" si="155"/>
        <v>50045</v>
      </c>
      <c r="O602" s="1" t="str">
        <f t="shared" si="167"/>
        <v/>
      </c>
      <c r="P602" s="1" t="str">
        <f t="shared" si="156"/>
        <v/>
      </c>
      <c r="Q602" s="1" t="str">
        <f t="shared" si="157"/>
        <v/>
      </c>
      <c r="R602" s="1" t="str">
        <f t="shared" si="168"/>
        <v/>
      </c>
      <c r="S602" s="1" t="str">
        <f t="shared" si="158"/>
        <v/>
      </c>
      <c r="T602" s="1" t="str">
        <f t="shared" si="159"/>
        <v/>
      </c>
      <c r="U602" s="1" t="str">
        <f t="shared" si="169"/>
        <v/>
      </c>
      <c r="V602" s="1" t="str">
        <f t="shared" si="160"/>
        <v/>
      </c>
      <c r="W602" s="1" t="str">
        <f t="shared" si="161"/>
        <v/>
      </c>
    </row>
    <row r="603" spans="1:23" x14ac:dyDescent="0.2">
      <c r="A603" s="141">
        <f>[4]挂饰3!$A604</f>
        <v>20602</v>
      </c>
      <c r="B603" s="141" t="str">
        <f>[4]挂饰3!$D604</f>
        <v>一般的水晶护腕</v>
      </c>
      <c r="C603" s="141">
        <f>[4]挂饰3!$E604</f>
        <v>7</v>
      </c>
      <c r="D603" s="141" t="str">
        <f>[4]挂饰3!$F604</f>
        <v>c</v>
      </c>
      <c r="E603" s="141">
        <f t="shared" si="162"/>
        <v>1</v>
      </c>
      <c r="F603" s="141">
        <f t="shared" si="163"/>
        <v>1</v>
      </c>
      <c r="G603" s="141" t="str">
        <f>[4]挂饰3!$M604</f>
        <v/>
      </c>
      <c r="H603" s="141">
        <f>([4]挂饰3!$AO604*((E603)^2))/10</f>
        <v>11.1</v>
      </c>
      <c r="I603" s="1" t="str">
        <f t="shared" si="164"/>
        <v>,矿石</v>
      </c>
      <c r="J603" s="1">
        <f t="shared" si="165"/>
        <v>111</v>
      </c>
      <c r="K603" s="1">
        <f t="shared" si="153"/>
        <v>120</v>
      </c>
      <c r="L603" s="1" t="str">
        <f t="shared" si="166"/>
        <v>矿石</v>
      </c>
      <c r="M603" s="1">
        <f t="shared" si="154"/>
        <v>8</v>
      </c>
      <c r="N603" s="1">
        <f t="shared" si="155"/>
        <v>50015</v>
      </c>
      <c r="O603" s="1" t="str">
        <f t="shared" si="167"/>
        <v/>
      </c>
      <c r="P603" s="1" t="str">
        <f t="shared" si="156"/>
        <v/>
      </c>
      <c r="Q603" s="1" t="str">
        <f t="shared" si="157"/>
        <v/>
      </c>
      <c r="R603" s="1" t="str">
        <f t="shared" si="168"/>
        <v/>
      </c>
      <c r="S603" s="1" t="str">
        <f t="shared" si="158"/>
        <v/>
      </c>
      <c r="T603" s="1" t="str">
        <f t="shared" si="159"/>
        <v/>
      </c>
      <c r="U603" s="1" t="str">
        <f t="shared" si="169"/>
        <v/>
      </c>
      <c r="V603" s="1" t="str">
        <f t="shared" si="160"/>
        <v/>
      </c>
      <c r="W603" s="1" t="str">
        <f t="shared" si="161"/>
        <v/>
      </c>
    </row>
    <row r="604" spans="1:23" x14ac:dyDescent="0.2">
      <c r="A604" s="141">
        <f>[4]挂饰3!$A605</f>
        <v>20603</v>
      </c>
      <c r="B604" s="141" t="str">
        <f>[4]挂饰3!$D605</f>
        <v>一般的空灵护腕</v>
      </c>
      <c r="C604" s="141">
        <f>[4]挂饰3!$E605</f>
        <v>9</v>
      </c>
      <c r="D604" s="141" t="str">
        <f>[4]挂饰3!$F605</f>
        <v>c</v>
      </c>
      <c r="E604" s="141">
        <f t="shared" si="162"/>
        <v>1</v>
      </c>
      <c r="F604" s="141">
        <f t="shared" si="163"/>
        <v>1</v>
      </c>
      <c r="G604" s="141" t="str">
        <f>[4]挂饰3!$M605</f>
        <v/>
      </c>
      <c r="H604" s="141">
        <f>([4]挂饰3!$AO605*((E604)^2))/10</f>
        <v>12.75</v>
      </c>
      <c r="I604" s="1" t="str">
        <f t="shared" si="164"/>
        <v>,腐败的毛皮</v>
      </c>
      <c r="J604" s="1">
        <f t="shared" si="165"/>
        <v>128</v>
      </c>
      <c r="K604" s="1">
        <f t="shared" si="153"/>
        <v>135</v>
      </c>
      <c r="L604" s="1" t="str">
        <f t="shared" si="166"/>
        <v>腐败的毛皮</v>
      </c>
      <c r="M604" s="1">
        <f t="shared" si="154"/>
        <v>9</v>
      </c>
      <c r="N604" s="1">
        <f t="shared" si="155"/>
        <v>50119</v>
      </c>
      <c r="O604" s="1" t="str">
        <f t="shared" si="167"/>
        <v/>
      </c>
      <c r="P604" s="1" t="str">
        <f t="shared" si="156"/>
        <v/>
      </c>
      <c r="Q604" s="1" t="str">
        <f t="shared" si="157"/>
        <v/>
      </c>
      <c r="R604" s="1" t="str">
        <f t="shared" si="168"/>
        <v/>
      </c>
      <c r="S604" s="1" t="str">
        <f t="shared" si="158"/>
        <v/>
      </c>
      <c r="T604" s="1" t="str">
        <f t="shared" si="159"/>
        <v/>
      </c>
      <c r="U604" s="1" t="str">
        <f t="shared" si="169"/>
        <v/>
      </c>
      <c r="V604" s="1" t="str">
        <f t="shared" si="160"/>
        <v/>
      </c>
      <c r="W604" s="1" t="str">
        <f t="shared" si="161"/>
        <v/>
      </c>
    </row>
    <row r="605" spans="1:23" x14ac:dyDescent="0.2">
      <c r="A605" s="141">
        <f>[4]挂饰3!$A606</f>
        <v>20604</v>
      </c>
      <c r="B605" s="141" t="str">
        <f>[4]挂饰3!$D606</f>
        <v>初级的塞尔塔护腕</v>
      </c>
      <c r="C605" s="141">
        <f>[4]挂饰3!$E606</f>
        <v>11</v>
      </c>
      <c r="D605" s="141" t="str">
        <f>[4]挂饰3!$F606</f>
        <v>c</v>
      </c>
      <c r="E605" s="141">
        <f t="shared" si="162"/>
        <v>1</v>
      </c>
      <c r="F605" s="141">
        <f t="shared" si="163"/>
        <v>1</v>
      </c>
      <c r="G605" s="141" t="str">
        <f>[4]挂饰3!$M606</f>
        <v/>
      </c>
      <c r="H605" s="141">
        <f>([4]挂饰3!$AO606*((E605)^2))/10</f>
        <v>45.9</v>
      </c>
      <c r="I605" s="1" t="str">
        <f t="shared" si="164"/>
        <v>,女战士的秘药</v>
      </c>
      <c r="J605" s="1">
        <f t="shared" si="165"/>
        <v>459</v>
      </c>
      <c r="K605" s="1">
        <f t="shared" si="153"/>
        <v>465</v>
      </c>
      <c r="L605" s="1" t="str">
        <f t="shared" si="166"/>
        <v>女战士的秘药</v>
      </c>
      <c r="M605" s="1">
        <f t="shared" si="154"/>
        <v>31</v>
      </c>
      <c r="N605" s="1">
        <f t="shared" si="155"/>
        <v>50168</v>
      </c>
      <c r="O605" s="1" t="str">
        <f t="shared" si="167"/>
        <v/>
      </c>
      <c r="P605" s="1" t="str">
        <f t="shared" si="156"/>
        <v/>
      </c>
      <c r="Q605" s="1" t="str">
        <f t="shared" si="157"/>
        <v/>
      </c>
      <c r="R605" s="1" t="str">
        <f t="shared" si="168"/>
        <v/>
      </c>
      <c r="S605" s="1" t="str">
        <f t="shared" si="158"/>
        <v/>
      </c>
      <c r="T605" s="1" t="str">
        <f t="shared" si="159"/>
        <v/>
      </c>
      <c r="U605" s="1" t="str">
        <f t="shared" si="169"/>
        <v/>
      </c>
      <c r="V605" s="1" t="str">
        <f t="shared" si="160"/>
        <v/>
      </c>
      <c r="W605" s="1" t="str">
        <f t="shared" si="161"/>
        <v/>
      </c>
    </row>
    <row r="606" spans="1:23" x14ac:dyDescent="0.2">
      <c r="A606" s="141">
        <f>[4]挂饰3!$A607</f>
        <v>20605</v>
      </c>
      <c r="B606" s="141" t="str">
        <f>[4]挂饰3!$D607</f>
        <v>一般的精灵护腕</v>
      </c>
      <c r="C606" s="141">
        <f>[4]挂饰3!$E607</f>
        <v>13</v>
      </c>
      <c r="D606" s="141" t="str">
        <f>[4]挂饰3!$F607</f>
        <v>c</v>
      </c>
      <c r="E606" s="141">
        <f t="shared" si="162"/>
        <v>1</v>
      </c>
      <c r="F606" s="141">
        <f t="shared" si="163"/>
        <v>1</v>
      </c>
      <c r="G606" s="141" t="str">
        <f>[4]挂饰3!$M607</f>
        <v/>
      </c>
      <c r="H606" s="141">
        <f>([4]挂饰3!$AO607*((E606)^2))/10</f>
        <v>21.3</v>
      </c>
      <c r="I606" s="1" t="str">
        <f t="shared" si="164"/>
        <v>,新鲜的泥巴</v>
      </c>
      <c r="J606" s="1">
        <f t="shared" si="165"/>
        <v>213</v>
      </c>
      <c r="K606" s="1">
        <f t="shared" si="153"/>
        <v>225</v>
      </c>
      <c r="L606" s="1" t="str">
        <f t="shared" si="166"/>
        <v>新鲜的泥巴</v>
      </c>
      <c r="M606" s="1">
        <f t="shared" si="154"/>
        <v>15</v>
      </c>
      <c r="N606" s="1">
        <f t="shared" si="155"/>
        <v>50013</v>
      </c>
      <c r="O606" s="1" t="str">
        <f t="shared" si="167"/>
        <v/>
      </c>
      <c r="P606" s="1" t="str">
        <f t="shared" si="156"/>
        <v/>
      </c>
      <c r="Q606" s="1" t="str">
        <f t="shared" si="157"/>
        <v/>
      </c>
      <c r="R606" s="1" t="str">
        <f t="shared" si="168"/>
        <v/>
      </c>
      <c r="S606" s="1" t="str">
        <f t="shared" si="158"/>
        <v/>
      </c>
      <c r="T606" s="1" t="str">
        <f t="shared" si="159"/>
        <v/>
      </c>
      <c r="U606" s="1" t="str">
        <f t="shared" si="169"/>
        <v/>
      </c>
      <c r="V606" s="1" t="str">
        <f t="shared" si="160"/>
        <v/>
      </c>
      <c r="W606" s="1" t="str">
        <f t="shared" si="161"/>
        <v/>
      </c>
    </row>
    <row r="607" spans="1:23" x14ac:dyDescent="0.2">
      <c r="A607" s="141">
        <f>[4]挂饰3!$A608</f>
        <v>20606</v>
      </c>
      <c r="B607" s="141" t="str">
        <f>[4]挂饰3!$D608</f>
        <v>普通的斯塞提项链</v>
      </c>
      <c r="C607" s="141">
        <f>[4]挂饰3!$E608</f>
        <v>15</v>
      </c>
      <c r="D607" s="141" t="str">
        <f>[4]挂饰3!$F608</f>
        <v>c</v>
      </c>
      <c r="E607" s="141">
        <f t="shared" si="162"/>
        <v>1</v>
      </c>
      <c r="F607" s="141">
        <f t="shared" si="163"/>
        <v>1</v>
      </c>
      <c r="G607" s="141" t="str">
        <f>[4]挂饰3!$M608</f>
        <v/>
      </c>
      <c r="H607" s="141">
        <f>([4]挂饰3!$AO608*((E607)^2))/10</f>
        <v>33.6</v>
      </c>
      <c r="I607" s="1" t="str">
        <f t="shared" si="164"/>
        <v>,新鲜的泥巴</v>
      </c>
      <c r="J607" s="1">
        <f t="shared" si="165"/>
        <v>336</v>
      </c>
      <c r="K607" s="1">
        <f t="shared" si="153"/>
        <v>345</v>
      </c>
      <c r="L607" s="1" t="str">
        <f t="shared" si="166"/>
        <v>新鲜的泥巴</v>
      </c>
      <c r="M607" s="1">
        <f t="shared" si="154"/>
        <v>23</v>
      </c>
      <c r="N607" s="1">
        <f t="shared" si="155"/>
        <v>50013</v>
      </c>
      <c r="O607" s="1" t="str">
        <f t="shared" si="167"/>
        <v/>
      </c>
      <c r="P607" s="1" t="str">
        <f t="shared" si="156"/>
        <v/>
      </c>
      <c r="Q607" s="1" t="str">
        <f t="shared" si="157"/>
        <v/>
      </c>
      <c r="R607" s="1" t="str">
        <f t="shared" si="168"/>
        <v/>
      </c>
      <c r="S607" s="1" t="str">
        <f t="shared" si="158"/>
        <v/>
      </c>
      <c r="T607" s="1" t="str">
        <f t="shared" si="159"/>
        <v/>
      </c>
      <c r="U607" s="1" t="str">
        <f t="shared" si="169"/>
        <v/>
      </c>
      <c r="V607" s="1" t="str">
        <f t="shared" si="160"/>
        <v/>
      </c>
      <c r="W607" s="1" t="str">
        <f t="shared" si="161"/>
        <v/>
      </c>
    </row>
    <row r="608" spans="1:23" x14ac:dyDescent="0.2">
      <c r="A608" s="141">
        <f>[4]挂饰3!$A609</f>
        <v>20607</v>
      </c>
      <c r="B608" s="141" t="str">
        <f>[4]挂饰3!$D609</f>
        <v>初级的卡尼亚戒指</v>
      </c>
      <c r="C608" s="141">
        <f>[4]挂饰3!$E609</f>
        <v>17</v>
      </c>
      <c r="D608" s="141" t="str">
        <f>[4]挂饰3!$F609</f>
        <v>c</v>
      </c>
      <c r="E608" s="141">
        <f t="shared" si="162"/>
        <v>1</v>
      </c>
      <c r="F608" s="141">
        <f t="shared" si="163"/>
        <v>1</v>
      </c>
      <c r="G608" s="141" t="str">
        <f>[4]挂饰3!$M609</f>
        <v/>
      </c>
      <c r="H608" s="141">
        <f>([4]挂饰3!$AO609*((E608)^2))/10</f>
        <v>29.7</v>
      </c>
      <c r="I608" s="1" t="str">
        <f t="shared" si="164"/>
        <v>,矿石</v>
      </c>
      <c r="J608" s="1">
        <f t="shared" si="165"/>
        <v>297</v>
      </c>
      <c r="K608" s="1">
        <f t="shared" si="153"/>
        <v>300</v>
      </c>
      <c r="L608" s="1" t="str">
        <f t="shared" si="166"/>
        <v>矿石</v>
      </c>
      <c r="M608" s="1">
        <f t="shared" si="154"/>
        <v>20</v>
      </c>
      <c r="N608" s="1">
        <f t="shared" si="155"/>
        <v>50015</v>
      </c>
      <c r="O608" s="1" t="str">
        <f t="shared" si="167"/>
        <v/>
      </c>
      <c r="P608" s="1" t="str">
        <f t="shared" si="156"/>
        <v/>
      </c>
      <c r="Q608" s="1" t="str">
        <f t="shared" si="157"/>
        <v/>
      </c>
      <c r="R608" s="1" t="str">
        <f t="shared" si="168"/>
        <v/>
      </c>
      <c r="S608" s="1" t="str">
        <f t="shared" si="158"/>
        <v/>
      </c>
      <c r="T608" s="1" t="str">
        <f t="shared" si="159"/>
        <v/>
      </c>
      <c r="U608" s="1" t="str">
        <f t="shared" si="169"/>
        <v/>
      </c>
      <c r="V608" s="1" t="str">
        <f t="shared" si="160"/>
        <v/>
      </c>
      <c r="W608" s="1" t="str">
        <f t="shared" si="161"/>
        <v/>
      </c>
    </row>
    <row r="609" spans="1:23" x14ac:dyDescent="0.2">
      <c r="A609" s="141">
        <f>[4]挂饰3!$A610</f>
        <v>20608</v>
      </c>
      <c r="B609" s="141" t="str">
        <f>[4]挂饰3!$D610</f>
        <v>一般的塞尔塔戒指</v>
      </c>
      <c r="C609" s="141">
        <f>[4]挂饰3!$E610</f>
        <v>19</v>
      </c>
      <c r="D609" s="141" t="str">
        <f>[4]挂饰3!$F610</f>
        <v>c</v>
      </c>
      <c r="E609" s="141">
        <f t="shared" si="162"/>
        <v>1</v>
      </c>
      <c r="F609" s="141">
        <f t="shared" si="163"/>
        <v>1</v>
      </c>
      <c r="G609" s="141" t="str">
        <f>[4]挂饰3!$M610</f>
        <v/>
      </c>
      <c r="H609" s="141">
        <f>([4]挂饰3!$AO610*((E609)^2))/10</f>
        <v>92.1</v>
      </c>
      <c r="I609" s="1" t="str">
        <f t="shared" si="164"/>
        <v>,干燥的草药</v>
      </c>
      <c r="J609" s="1">
        <f t="shared" si="165"/>
        <v>921</v>
      </c>
      <c r="K609" s="1">
        <f t="shared" si="153"/>
        <v>930</v>
      </c>
      <c r="L609" s="1" t="str">
        <f t="shared" si="166"/>
        <v>干燥的草药</v>
      </c>
      <c r="M609" s="1">
        <f t="shared" si="154"/>
        <v>62</v>
      </c>
      <c r="N609" s="1">
        <f t="shared" si="155"/>
        <v>50189</v>
      </c>
      <c r="O609" s="1" t="str">
        <f t="shared" si="167"/>
        <v/>
      </c>
      <c r="P609" s="1" t="str">
        <f t="shared" si="156"/>
        <v/>
      </c>
      <c r="Q609" s="1" t="str">
        <f t="shared" si="157"/>
        <v/>
      </c>
      <c r="R609" s="1" t="str">
        <f t="shared" si="168"/>
        <v/>
      </c>
      <c r="S609" s="1" t="str">
        <f t="shared" si="158"/>
        <v/>
      </c>
      <c r="T609" s="1" t="str">
        <f t="shared" si="159"/>
        <v/>
      </c>
      <c r="U609" s="1" t="str">
        <f t="shared" si="169"/>
        <v/>
      </c>
      <c r="V609" s="1" t="str">
        <f t="shared" si="160"/>
        <v/>
      </c>
      <c r="W609" s="1" t="str">
        <f t="shared" si="161"/>
        <v/>
      </c>
    </row>
    <row r="610" spans="1:23" x14ac:dyDescent="0.2">
      <c r="A610" s="141">
        <f>[4]挂饰3!$A611</f>
        <v>20609</v>
      </c>
      <c r="B610" s="141" t="str">
        <f>[4]挂饰3!$D611</f>
        <v>神秘的颓废戒指</v>
      </c>
      <c r="C610" s="141">
        <f>[4]挂饰3!$E611</f>
        <v>6</v>
      </c>
      <c r="D610" s="141" t="str">
        <f>[4]挂饰3!$F611</f>
        <v>s</v>
      </c>
      <c r="E610" s="141">
        <f t="shared" si="162"/>
        <v>4</v>
      </c>
      <c r="F610" s="141">
        <f t="shared" si="163"/>
        <v>4</v>
      </c>
      <c r="G610" s="141" t="str">
        <f>[4]挂饰3!$M611</f>
        <v>地脉</v>
      </c>
      <c r="H610" s="141">
        <f>([4]挂饰3!$AO611*((E610)^2))/10</f>
        <v>76.987270935960595</v>
      </c>
      <c r="I610" s="1" t="str">
        <f t="shared" si="164"/>
        <v>,茶色的魔术丝,苍石,灵木的根,金刚石</v>
      </c>
      <c r="J610" s="1">
        <f t="shared" si="165"/>
        <v>770</v>
      </c>
      <c r="K610" s="1">
        <f t="shared" si="153"/>
        <v>3840</v>
      </c>
      <c r="L610" s="1" t="str">
        <f t="shared" si="166"/>
        <v>茶色的魔术丝</v>
      </c>
      <c r="M610" s="1">
        <f t="shared" si="154"/>
        <v>1</v>
      </c>
      <c r="N610" s="1">
        <f t="shared" si="155"/>
        <v>50074</v>
      </c>
      <c r="O610" s="1" t="str">
        <f t="shared" si="167"/>
        <v>苍石</v>
      </c>
      <c r="P610" s="1">
        <f t="shared" si="156"/>
        <v>1</v>
      </c>
      <c r="Q610" s="1">
        <f t="shared" si="157"/>
        <v>50017</v>
      </c>
      <c r="R610" s="1" t="str">
        <f t="shared" si="168"/>
        <v>灵木的根</v>
      </c>
      <c r="S610" s="1">
        <f t="shared" si="158"/>
        <v>4</v>
      </c>
      <c r="T610" s="1">
        <f t="shared" si="159"/>
        <v>50063</v>
      </c>
      <c r="U610" s="1" t="str">
        <f t="shared" si="169"/>
        <v>金刚石</v>
      </c>
      <c r="V610" s="1">
        <f t="shared" si="160"/>
        <v>2</v>
      </c>
      <c r="W610" s="1">
        <f t="shared" si="161"/>
        <v>50029</v>
      </c>
    </row>
    <row r="611" spans="1:23" x14ac:dyDescent="0.2">
      <c r="A611" s="141">
        <f>[4]挂饰3!$A612</f>
        <v>20610</v>
      </c>
      <c r="B611" s="141" t="str">
        <f>[4]挂饰3!$D612</f>
        <v>璀璨的空灵戒指</v>
      </c>
      <c r="C611" s="141">
        <f>[4]挂饰3!$E612</f>
        <v>8</v>
      </c>
      <c r="D611" s="141" t="str">
        <f>[4]挂饰3!$F612</f>
        <v>s</v>
      </c>
      <c r="E611" s="141">
        <f t="shared" si="162"/>
        <v>4</v>
      </c>
      <c r="F611" s="141">
        <f t="shared" si="163"/>
        <v>4</v>
      </c>
      <c r="G611" s="141" t="str">
        <f>[4]挂饰3!$M612</f>
        <v>地脉</v>
      </c>
      <c r="H611" s="141">
        <f>([4]挂饰3!$AO612*((E611)^2))/10</f>
        <v>170.4</v>
      </c>
      <c r="I611" s="1" t="str">
        <f t="shared" si="164"/>
        <v>,茶色的魔术丝,水鸟的白皮,灵木的根,大型昆虫爪</v>
      </c>
      <c r="J611" s="1">
        <f t="shared" si="165"/>
        <v>1704</v>
      </c>
      <c r="K611" s="1">
        <f t="shared" si="153"/>
        <v>3840</v>
      </c>
      <c r="L611" s="1" t="str">
        <f t="shared" si="166"/>
        <v>茶色的魔术丝</v>
      </c>
      <c r="M611" s="1">
        <f t="shared" si="154"/>
        <v>1</v>
      </c>
      <c r="N611" s="1">
        <f t="shared" si="155"/>
        <v>50074</v>
      </c>
      <c r="O611" s="1" t="str">
        <f t="shared" si="167"/>
        <v>水鸟的白皮</v>
      </c>
      <c r="P611" s="1">
        <f t="shared" si="156"/>
        <v>2</v>
      </c>
      <c r="Q611" s="1">
        <f t="shared" si="157"/>
        <v>50108</v>
      </c>
      <c r="R611" s="1" t="str">
        <f t="shared" si="168"/>
        <v>灵木的根</v>
      </c>
      <c r="S611" s="1">
        <f t="shared" si="158"/>
        <v>8</v>
      </c>
      <c r="T611" s="1">
        <f t="shared" si="159"/>
        <v>50063</v>
      </c>
      <c r="U611" s="1" t="str">
        <f t="shared" si="169"/>
        <v>大型昆虫爪</v>
      </c>
      <c r="V611" s="1">
        <f t="shared" si="160"/>
        <v>8</v>
      </c>
      <c r="W611" s="1">
        <f t="shared" si="161"/>
        <v>50140</v>
      </c>
    </row>
    <row r="612" spans="1:23" x14ac:dyDescent="0.2">
      <c r="A612" s="141">
        <f>[4]挂饰3!$A613</f>
        <v>20611</v>
      </c>
      <c r="B612" s="141" t="str">
        <f>[4]挂饰3!$D613</f>
        <v>神奇的水晶项链</v>
      </c>
      <c r="C612" s="141">
        <f>[4]挂饰3!$E613</f>
        <v>10</v>
      </c>
      <c r="D612" s="141" t="str">
        <f>[4]挂饰3!$F613</f>
        <v>s</v>
      </c>
      <c r="E612" s="141">
        <f t="shared" si="162"/>
        <v>4</v>
      </c>
      <c r="F612" s="141">
        <f t="shared" si="163"/>
        <v>4</v>
      </c>
      <c r="G612" s="141" t="str">
        <f>[4]挂饰3!$M613</f>
        <v>地脉</v>
      </c>
      <c r="H612" s="141">
        <f>([4]挂饰3!$AO613*((E612)^2))/10</f>
        <v>233.40342857142861</v>
      </c>
      <c r="I612" s="1" t="str">
        <f t="shared" si="164"/>
        <v>,茶色的魔术丝,青色的水晶,女战士的甘蜜,石像鬼羽翼</v>
      </c>
      <c r="J612" s="1">
        <f t="shared" si="165"/>
        <v>2334</v>
      </c>
      <c r="K612" s="1">
        <f t="shared" si="153"/>
        <v>3840</v>
      </c>
      <c r="L612" s="1" t="str">
        <f t="shared" si="166"/>
        <v>茶色的魔术丝</v>
      </c>
      <c r="M612" s="1">
        <f t="shared" si="154"/>
        <v>1</v>
      </c>
      <c r="N612" s="1">
        <f t="shared" si="155"/>
        <v>50074</v>
      </c>
      <c r="O612" s="1" t="str">
        <f t="shared" si="167"/>
        <v>青色的水晶</v>
      </c>
      <c r="P612" s="1">
        <f t="shared" si="156"/>
        <v>2</v>
      </c>
      <c r="Q612" s="1">
        <f t="shared" si="157"/>
        <v>50178</v>
      </c>
      <c r="R612" s="1" t="str">
        <f t="shared" si="168"/>
        <v>女战士的甘蜜</v>
      </c>
      <c r="S612" s="1">
        <f t="shared" si="158"/>
        <v>5</v>
      </c>
      <c r="T612" s="1">
        <f t="shared" si="159"/>
        <v>50171</v>
      </c>
      <c r="U612" s="1" t="str">
        <f t="shared" si="169"/>
        <v>石像鬼羽翼</v>
      </c>
      <c r="V612" s="1">
        <f t="shared" si="160"/>
        <v>5</v>
      </c>
      <c r="W612" s="1">
        <f t="shared" si="161"/>
        <v>50128</v>
      </c>
    </row>
    <row r="613" spans="1:23" x14ac:dyDescent="0.2">
      <c r="A613" s="141">
        <f>[4]挂饰3!$A614</f>
        <v>20612</v>
      </c>
      <c r="B613" s="141" t="str">
        <f>[4]挂饰3!$D614</f>
        <v>神秘的青铜项链</v>
      </c>
      <c r="C613" s="141">
        <f>[4]挂饰3!$E614</f>
        <v>12</v>
      </c>
      <c r="D613" s="141" t="str">
        <f>[4]挂饰3!$F614</f>
        <v>s</v>
      </c>
      <c r="E613" s="141">
        <f t="shared" si="162"/>
        <v>4</v>
      </c>
      <c r="F613" s="141">
        <f t="shared" si="163"/>
        <v>4</v>
      </c>
      <c r="G613" s="141" t="str">
        <f>[4]挂饰3!$M614</f>
        <v>地脉</v>
      </c>
      <c r="H613" s="141">
        <f>([4]挂饰3!$AO614*((E613)^2))/10</f>
        <v>312.82900934579436</v>
      </c>
      <c r="I613" s="1" t="str">
        <f t="shared" si="164"/>
        <v>,茶色的魔术丝,灵魂片,强力的秘药,胆石</v>
      </c>
      <c r="J613" s="1">
        <f t="shared" si="165"/>
        <v>3128</v>
      </c>
      <c r="K613" s="1">
        <f t="shared" si="153"/>
        <v>3840</v>
      </c>
      <c r="L613" s="1" t="str">
        <f t="shared" si="166"/>
        <v>茶色的魔术丝</v>
      </c>
      <c r="M613" s="1">
        <f t="shared" si="154"/>
        <v>1</v>
      </c>
      <c r="N613" s="1">
        <f t="shared" si="155"/>
        <v>50074</v>
      </c>
      <c r="O613" s="1" t="str">
        <f t="shared" si="167"/>
        <v>灵魂片</v>
      </c>
      <c r="P613" s="1">
        <f t="shared" si="156"/>
        <v>4</v>
      </c>
      <c r="Q613" s="1">
        <f t="shared" si="157"/>
        <v>50162</v>
      </c>
      <c r="R613" s="1" t="str">
        <f t="shared" si="168"/>
        <v>强力的秘药</v>
      </c>
      <c r="S613" s="1">
        <f t="shared" si="158"/>
        <v>6</v>
      </c>
      <c r="T613" s="1">
        <f t="shared" si="159"/>
        <v>50169</v>
      </c>
      <c r="U613" s="1" t="str">
        <f t="shared" si="169"/>
        <v>胆石</v>
      </c>
      <c r="V613" s="1">
        <f t="shared" si="160"/>
        <v>14</v>
      </c>
      <c r="W613" s="1">
        <f t="shared" si="161"/>
        <v>50087</v>
      </c>
    </row>
    <row r="614" spans="1:23" x14ac:dyDescent="0.2">
      <c r="A614" s="141">
        <f>[4]挂饰3!$A615</f>
        <v>20613</v>
      </c>
      <c r="B614" s="141" t="str">
        <f>[4]挂饰3!$D615</f>
        <v>璀璨的卡尼亚戒指</v>
      </c>
      <c r="C614" s="141">
        <f>[4]挂饰3!$E615</f>
        <v>14</v>
      </c>
      <c r="D614" s="141" t="str">
        <f>[4]挂饰3!$F615</f>
        <v>s</v>
      </c>
      <c r="E614" s="141">
        <f t="shared" si="162"/>
        <v>4</v>
      </c>
      <c r="F614" s="141">
        <f t="shared" si="163"/>
        <v>4</v>
      </c>
      <c r="G614" s="141" t="str">
        <f>[4]挂饰3!$M615</f>
        <v>地脉</v>
      </c>
      <c r="H614" s="141">
        <f>([4]挂饰3!$AO615*((E614)^2))/10</f>
        <v>283.31336987630368</v>
      </c>
      <c r="I614" s="1" t="str">
        <f t="shared" si="164"/>
        <v>,茶色的魔术丝,精灵女王羽翼,酸之液,蝙蝠羽翼</v>
      </c>
      <c r="J614" s="1">
        <f t="shared" si="165"/>
        <v>2833</v>
      </c>
      <c r="K614" s="1">
        <f t="shared" si="153"/>
        <v>3840</v>
      </c>
      <c r="L614" s="1" t="str">
        <f t="shared" si="166"/>
        <v>茶色的魔术丝</v>
      </c>
      <c r="M614" s="1">
        <f t="shared" si="154"/>
        <v>1</v>
      </c>
      <c r="N614" s="1">
        <f t="shared" si="155"/>
        <v>50074</v>
      </c>
      <c r="O614" s="1" t="str">
        <f t="shared" si="167"/>
        <v>精灵女王羽翼</v>
      </c>
      <c r="P614" s="1">
        <f t="shared" si="156"/>
        <v>2</v>
      </c>
      <c r="Q614" s="1">
        <f t="shared" si="157"/>
        <v>50127</v>
      </c>
      <c r="R614" s="1" t="str">
        <f t="shared" si="168"/>
        <v>酸之液</v>
      </c>
      <c r="S614" s="1">
        <f t="shared" si="158"/>
        <v>12</v>
      </c>
      <c r="T614" s="1">
        <f t="shared" si="159"/>
        <v>50096</v>
      </c>
      <c r="U614" s="1" t="str">
        <f t="shared" si="169"/>
        <v>蝙蝠羽翼</v>
      </c>
      <c r="V614" s="1">
        <f t="shared" si="160"/>
        <v>6</v>
      </c>
      <c r="W614" s="1">
        <f t="shared" si="161"/>
        <v>50124</v>
      </c>
    </row>
    <row r="615" spans="1:23" x14ac:dyDescent="0.2">
      <c r="A615" s="141">
        <f>[4]挂饰3!$A616</f>
        <v>20614</v>
      </c>
      <c r="B615" s="141" t="str">
        <f>[4]挂饰3!$D616</f>
        <v>神奇的白银戒指</v>
      </c>
      <c r="C615" s="141">
        <f>[4]挂饰3!$E616</f>
        <v>16</v>
      </c>
      <c r="D615" s="141" t="str">
        <f>[4]挂饰3!$F616</f>
        <v>s</v>
      </c>
      <c r="E615" s="141">
        <f t="shared" si="162"/>
        <v>4</v>
      </c>
      <c r="F615" s="141">
        <f t="shared" si="163"/>
        <v>4</v>
      </c>
      <c r="G615" s="141" t="str">
        <f>[4]挂饰3!$M616</f>
        <v>地脉</v>
      </c>
      <c r="H615" s="141">
        <f>([4]挂饰3!$AO616*((E615)^2))/10</f>
        <v>1294.8539044746103</v>
      </c>
      <c r="I615" s="1" t="str">
        <f t="shared" si="164"/>
        <v>,茶色的魔术丝,水精魂片,火兽爪,紫之液</v>
      </c>
      <c r="J615" s="1">
        <f t="shared" si="165"/>
        <v>12949</v>
      </c>
      <c r="K615" s="1">
        <f t="shared" si="153"/>
        <v>15360</v>
      </c>
      <c r="L615" s="1" t="str">
        <f t="shared" si="166"/>
        <v>茶色的魔术丝</v>
      </c>
      <c r="M615" s="1">
        <f t="shared" si="154"/>
        <v>4</v>
      </c>
      <c r="N615" s="1">
        <f t="shared" si="155"/>
        <v>50074</v>
      </c>
      <c r="O615" s="1" t="str">
        <f t="shared" si="167"/>
        <v>水精魂片</v>
      </c>
      <c r="P615" s="1">
        <f t="shared" si="156"/>
        <v>14</v>
      </c>
      <c r="Q615" s="1">
        <f t="shared" si="157"/>
        <v>50159</v>
      </c>
      <c r="R615" s="1" t="str">
        <f t="shared" si="168"/>
        <v>火兽爪</v>
      </c>
      <c r="S615" s="1">
        <f t="shared" si="158"/>
        <v>54</v>
      </c>
      <c r="T615" s="1">
        <f t="shared" si="159"/>
        <v>50138</v>
      </c>
      <c r="U615" s="1" t="str">
        <f t="shared" si="169"/>
        <v>紫之液</v>
      </c>
      <c r="V615" s="1">
        <f t="shared" si="160"/>
        <v>54</v>
      </c>
      <c r="W615" s="1">
        <f t="shared" si="161"/>
        <v>50095</v>
      </c>
    </row>
    <row r="616" spans="1:23" x14ac:dyDescent="0.2">
      <c r="A616" s="141">
        <f>[4]挂饰3!$A617</f>
        <v>20615</v>
      </c>
      <c r="B616" s="141" t="str">
        <f>[4]挂饰3!$D617</f>
        <v>璀璨的塞尔塔戒指</v>
      </c>
      <c r="C616" s="141">
        <f>[4]挂饰3!$E617</f>
        <v>18</v>
      </c>
      <c r="D616" s="141" t="str">
        <f>[4]挂饰3!$F617</f>
        <v>s</v>
      </c>
      <c r="E616" s="141">
        <f t="shared" si="162"/>
        <v>4</v>
      </c>
      <c r="F616" s="141">
        <f t="shared" si="163"/>
        <v>4</v>
      </c>
      <c r="G616" s="141" t="str">
        <f>[4]挂饰3!$M617</f>
        <v>地脉</v>
      </c>
      <c r="H616" s="141">
        <f>([4]挂饰3!$AO617*((E616)^2))/10</f>
        <v>742.12591304347825</v>
      </c>
      <c r="I616" s="1" t="str">
        <f t="shared" si="164"/>
        <v>,茶色的魔术丝,超级方便面,蝙蝠牙,蛇龟爪</v>
      </c>
      <c r="J616" s="1">
        <f t="shared" si="165"/>
        <v>7421</v>
      </c>
      <c r="K616" s="1">
        <f t="shared" si="153"/>
        <v>7680</v>
      </c>
      <c r="L616" s="1" t="str">
        <f t="shared" si="166"/>
        <v>茶色的魔术丝</v>
      </c>
      <c r="M616" s="1">
        <f t="shared" si="154"/>
        <v>2</v>
      </c>
      <c r="N616" s="1">
        <f t="shared" si="155"/>
        <v>50074</v>
      </c>
      <c r="O616" s="1" t="str">
        <f t="shared" si="167"/>
        <v>超级方便面</v>
      </c>
      <c r="P616" s="1">
        <f t="shared" si="156"/>
        <v>5</v>
      </c>
      <c r="Q616" s="1">
        <f t="shared" si="157"/>
        <v>50188</v>
      </c>
      <c r="R616" s="1" t="str">
        <f t="shared" si="168"/>
        <v>蝙蝠牙</v>
      </c>
      <c r="S616" s="1">
        <f t="shared" si="158"/>
        <v>31</v>
      </c>
      <c r="T616" s="1">
        <f t="shared" si="159"/>
        <v>50152</v>
      </c>
      <c r="U616" s="1" t="str">
        <f t="shared" si="169"/>
        <v>蛇龟爪</v>
      </c>
      <c r="V616" s="1">
        <f t="shared" si="160"/>
        <v>14</v>
      </c>
      <c r="W616" s="1">
        <f t="shared" si="161"/>
        <v>50143</v>
      </c>
    </row>
    <row r="617" spans="1:23" x14ac:dyDescent="0.2">
      <c r="A617" s="141">
        <f>[4]挂饰3!$A618</f>
        <v>20616</v>
      </c>
      <c r="B617" s="141" t="str">
        <f>[4]挂饰3!$D618</f>
        <v>传说的白银戒指</v>
      </c>
      <c r="C617" s="141">
        <f>[4]挂饰3!$E618</f>
        <v>20</v>
      </c>
      <c r="D617" s="141" t="str">
        <f>[4]挂饰3!$F618</f>
        <v>s</v>
      </c>
      <c r="E617" s="141">
        <f t="shared" si="162"/>
        <v>4</v>
      </c>
      <c r="F617" s="141">
        <f t="shared" si="163"/>
        <v>4</v>
      </c>
      <c r="G617" s="141" t="str">
        <f>[4]挂饰3!$M618</f>
        <v>地脉</v>
      </c>
      <c r="H617" s="141">
        <f>([4]挂饰3!$AO618*((E617)^2))/10</f>
        <v>875.25983088869702</v>
      </c>
      <c r="I617" s="1" t="str">
        <f t="shared" si="164"/>
        <v>,茶色的魔术丝,黄色的水晶,巨人赤皮,水晶眼泪</v>
      </c>
      <c r="J617" s="1">
        <f t="shared" si="165"/>
        <v>8753</v>
      </c>
      <c r="K617" s="1">
        <f t="shared" si="153"/>
        <v>11520</v>
      </c>
      <c r="L617" s="1" t="str">
        <f t="shared" si="166"/>
        <v>茶色的魔术丝</v>
      </c>
      <c r="M617" s="1">
        <f t="shared" si="154"/>
        <v>3</v>
      </c>
      <c r="N617" s="1">
        <f t="shared" si="155"/>
        <v>50074</v>
      </c>
      <c r="O617" s="1" t="str">
        <f t="shared" si="167"/>
        <v>黄色的水晶</v>
      </c>
      <c r="P617" s="1">
        <f t="shared" si="156"/>
        <v>6</v>
      </c>
      <c r="Q617" s="1">
        <f t="shared" si="157"/>
        <v>50179</v>
      </c>
      <c r="R617" s="1" t="str">
        <f t="shared" si="168"/>
        <v>巨人赤皮</v>
      </c>
      <c r="S617" s="1">
        <f t="shared" si="158"/>
        <v>17</v>
      </c>
      <c r="T617" s="1">
        <f t="shared" si="159"/>
        <v>50112</v>
      </c>
      <c r="U617" s="1" t="str">
        <f t="shared" si="169"/>
        <v>水晶眼泪</v>
      </c>
      <c r="V617" s="1">
        <f t="shared" si="160"/>
        <v>17</v>
      </c>
      <c r="W617" s="1">
        <f t="shared" si="161"/>
        <v>50172</v>
      </c>
    </row>
    <row r="618" spans="1:23" x14ac:dyDescent="0.2">
      <c r="A618" s="141">
        <f>[4]挂饰3!$A619</f>
        <v>20617</v>
      </c>
      <c r="B618" s="141" t="str">
        <f>[4]挂饰3!$D619</f>
        <v>精致的言语项链</v>
      </c>
      <c r="C618" s="141">
        <f>[4]挂饰3!$E619</f>
        <v>6</v>
      </c>
      <c r="D618" s="141" t="str">
        <f>[4]挂饰3!$F619</f>
        <v>a</v>
      </c>
      <c r="E618" s="141">
        <f t="shared" si="162"/>
        <v>3</v>
      </c>
      <c r="F618" s="141">
        <f t="shared" si="163"/>
        <v>3</v>
      </c>
      <c r="G618" s="141" t="str">
        <f>[4]挂饰3!$M619</f>
        <v>地脉</v>
      </c>
      <c r="H618" s="141">
        <f>([4]挂饰3!$AO619*((E618)^2))/10</f>
        <v>23.685174887892376</v>
      </c>
      <c r="I618" s="1" t="str">
        <f t="shared" si="164"/>
        <v>,地系魔物骨头,珍珠石,树枝,新鲜的泥巴</v>
      </c>
      <c r="J618" s="1">
        <f t="shared" si="165"/>
        <v>237</v>
      </c>
      <c r="K618" s="1">
        <f t="shared" si="153"/>
        <v>1125</v>
      </c>
      <c r="L618" s="1" t="str">
        <f t="shared" si="166"/>
        <v>地系魔物骨头</v>
      </c>
      <c r="M618" s="1">
        <f t="shared" si="154"/>
        <v>1</v>
      </c>
      <c r="N618" s="1">
        <f t="shared" si="155"/>
        <v>50080</v>
      </c>
      <c r="O618" s="1" t="str">
        <f t="shared" si="167"/>
        <v>珍珠石</v>
      </c>
      <c r="P618" s="1">
        <f t="shared" si="156"/>
        <v>1</v>
      </c>
      <c r="Q618" s="1">
        <f t="shared" si="157"/>
        <v>50026</v>
      </c>
      <c r="R618" s="1" t="str">
        <f t="shared" si="168"/>
        <v>树枝</v>
      </c>
      <c r="S618" s="1">
        <f t="shared" si="158"/>
        <v>6</v>
      </c>
      <c r="T618" s="1">
        <f t="shared" si="159"/>
        <v>50045</v>
      </c>
      <c r="U618" s="1" t="str">
        <f t="shared" si="169"/>
        <v/>
      </c>
      <c r="V618" s="1" t="str">
        <f t="shared" si="160"/>
        <v/>
      </c>
      <c r="W618" s="1" t="str">
        <f t="shared" si="161"/>
        <v/>
      </c>
    </row>
    <row r="619" spans="1:23" x14ac:dyDescent="0.2">
      <c r="A619" s="141">
        <f>[4]挂饰3!$A620</f>
        <v>20618</v>
      </c>
      <c r="B619" s="141" t="str">
        <f>[4]挂饰3!$D620</f>
        <v>拉风的水晶护腕</v>
      </c>
      <c r="C619" s="141">
        <f>[4]挂饰3!$E620</f>
        <v>8</v>
      </c>
      <c r="D619" s="141" t="str">
        <f>[4]挂饰3!$F620</f>
        <v>a</v>
      </c>
      <c r="E619" s="141">
        <f t="shared" si="162"/>
        <v>3</v>
      </c>
      <c r="F619" s="141">
        <f t="shared" si="163"/>
        <v>3</v>
      </c>
      <c r="G619" s="141" t="str">
        <f>[4]挂饰3!$M620</f>
        <v>地脉</v>
      </c>
      <c r="H619" s="141">
        <f>([4]挂饰3!$AO620*((E619)^2))/10</f>
        <v>45.9</v>
      </c>
      <c r="I619" s="1" t="str">
        <f t="shared" si="164"/>
        <v>,地系魔物骨头,绿之液,新鲜的泥巴,粉铜矿</v>
      </c>
      <c r="J619" s="1">
        <f t="shared" si="165"/>
        <v>459</v>
      </c>
      <c r="K619" s="1">
        <f t="shared" si="153"/>
        <v>1125</v>
      </c>
      <c r="L619" s="1" t="str">
        <f t="shared" si="166"/>
        <v>地系魔物骨头</v>
      </c>
      <c r="M619" s="1">
        <f t="shared" si="154"/>
        <v>1</v>
      </c>
      <c r="N619" s="1">
        <f t="shared" si="155"/>
        <v>50080</v>
      </c>
      <c r="O619" s="1" t="str">
        <f t="shared" si="167"/>
        <v>绿之液</v>
      </c>
      <c r="P619" s="1">
        <f t="shared" si="156"/>
        <v>3</v>
      </c>
      <c r="Q619" s="1">
        <f t="shared" si="157"/>
        <v>50094</v>
      </c>
      <c r="R619" s="1" t="str">
        <f t="shared" si="168"/>
        <v>新鲜的泥巴</v>
      </c>
      <c r="S619" s="1">
        <f t="shared" si="158"/>
        <v>11</v>
      </c>
      <c r="T619" s="1">
        <f t="shared" si="159"/>
        <v>50013</v>
      </c>
      <c r="U619" s="1" t="str">
        <f t="shared" si="169"/>
        <v/>
      </c>
      <c r="V619" s="1" t="str">
        <f t="shared" si="160"/>
        <v/>
      </c>
      <c r="W619" s="1" t="str">
        <f t="shared" si="161"/>
        <v/>
      </c>
    </row>
    <row r="620" spans="1:23" x14ac:dyDescent="0.2">
      <c r="A620" s="141">
        <f>[4]挂饰3!$A621</f>
        <v>20619</v>
      </c>
      <c r="B620" s="141" t="str">
        <f>[4]挂饰3!$D621</f>
        <v>闪耀的言语项链</v>
      </c>
      <c r="C620" s="141">
        <f>[4]挂饰3!$E621</f>
        <v>10</v>
      </c>
      <c r="D620" s="141" t="str">
        <f>[4]挂饰3!$F621</f>
        <v>a</v>
      </c>
      <c r="E620" s="141">
        <f t="shared" si="162"/>
        <v>3</v>
      </c>
      <c r="F620" s="141">
        <f t="shared" si="163"/>
        <v>3</v>
      </c>
      <c r="G620" s="141" t="str">
        <f>[4]挂饰3!$M621</f>
        <v>地脉</v>
      </c>
      <c r="H620" s="141">
        <f>([4]挂饰3!$AO621*((E620)^2))/10</f>
        <v>71.081843445325106</v>
      </c>
      <c r="I620" s="1" t="str">
        <f t="shared" si="164"/>
        <v>,地系魔物骨头,龙牙,腐败的毛皮,树枝</v>
      </c>
      <c r="J620" s="1">
        <f t="shared" si="165"/>
        <v>711</v>
      </c>
      <c r="K620" s="1">
        <f t="shared" si="153"/>
        <v>1125</v>
      </c>
      <c r="L620" s="1" t="str">
        <f t="shared" si="166"/>
        <v>地系魔物骨头</v>
      </c>
      <c r="M620" s="1">
        <f t="shared" si="154"/>
        <v>1</v>
      </c>
      <c r="N620" s="1">
        <f t="shared" si="155"/>
        <v>50080</v>
      </c>
      <c r="O620" s="1" t="str">
        <f t="shared" si="167"/>
        <v>龙牙</v>
      </c>
      <c r="P620" s="1">
        <f t="shared" si="156"/>
        <v>2</v>
      </c>
      <c r="Q620" s="1">
        <f t="shared" si="157"/>
        <v>50156</v>
      </c>
      <c r="R620" s="1" t="str">
        <f t="shared" si="168"/>
        <v>腐败的毛皮</v>
      </c>
      <c r="S620" s="1">
        <f t="shared" si="158"/>
        <v>16</v>
      </c>
      <c r="T620" s="1">
        <f t="shared" si="159"/>
        <v>50119</v>
      </c>
      <c r="U620" s="1" t="str">
        <f t="shared" si="169"/>
        <v/>
      </c>
      <c r="V620" s="1" t="str">
        <f t="shared" si="160"/>
        <v/>
      </c>
      <c r="W620" s="1" t="str">
        <f t="shared" si="161"/>
        <v/>
      </c>
    </row>
    <row r="621" spans="1:23" x14ac:dyDescent="0.2">
      <c r="A621" s="141">
        <f>[4]挂饰3!$A622</f>
        <v>20620</v>
      </c>
      <c r="B621" s="141" t="str">
        <f>[4]挂饰3!$D622</f>
        <v>闪耀的言语护腕</v>
      </c>
      <c r="C621" s="141">
        <f>[4]挂饰3!$E622</f>
        <v>12</v>
      </c>
      <c r="D621" s="141" t="str">
        <f>[4]挂饰3!$F622</f>
        <v>a</v>
      </c>
      <c r="E621" s="141">
        <f t="shared" si="162"/>
        <v>3</v>
      </c>
      <c r="F621" s="141">
        <f t="shared" si="163"/>
        <v>3</v>
      </c>
      <c r="G621" s="141" t="str">
        <f>[4]挂饰3!$M622</f>
        <v>地脉</v>
      </c>
      <c r="H621" s="141">
        <f>([4]挂饰3!$AO622*((E621)^2))/10</f>
        <v>131.4473023255814</v>
      </c>
      <c r="I621" s="1" t="str">
        <f t="shared" si="164"/>
        <v>,地系魔物骨头,龙爪,腐败的毛皮,黑铜矿</v>
      </c>
      <c r="J621" s="1">
        <f t="shared" si="165"/>
        <v>1314</v>
      </c>
      <c r="K621" s="1">
        <f t="shared" si="153"/>
        <v>2250</v>
      </c>
      <c r="L621" s="1" t="str">
        <f t="shared" si="166"/>
        <v>地系魔物骨头</v>
      </c>
      <c r="M621" s="1">
        <f t="shared" si="154"/>
        <v>2</v>
      </c>
      <c r="N621" s="1">
        <f t="shared" si="155"/>
        <v>50080</v>
      </c>
      <c r="O621" s="1" t="str">
        <f t="shared" si="167"/>
        <v>龙爪</v>
      </c>
      <c r="P621" s="1">
        <f t="shared" si="156"/>
        <v>4</v>
      </c>
      <c r="Q621" s="1">
        <f t="shared" si="157"/>
        <v>50144</v>
      </c>
      <c r="R621" s="1" t="str">
        <f t="shared" si="168"/>
        <v>腐败的毛皮</v>
      </c>
      <c r="S621" s="1">
        <f t="shared" si="158"/>
        <v>30</v>
      </c>
      <c r="T621" s="1">
        <f t="shared" si="159"/>
        <v>50119</v>
      </c>
      <c r="U621" s="1" t="str">
        <f t="shared" si="169"/>
        <v/>
      </c>
      <c r="V621" s="1" t="str">
        <f t="shared" si="160"/>
        <v/>
      </c>
      <c r="W621" s="1" t="str">
        <f t="shared" si="161"/>
        <v/>
      </c>
    </row>
    <row r="622" spans="1:23" x14ac:dyDescent="0.2">
      <c r="A622" s="141">
        <f>[4]挂饰3!$A623</f>
        <v>20621</v>
      </c>
      <c r="B622" s="141" t="str">
        <f>[4]挂饰3!$D623</f>
        <v>闪耀的晨曦项链</v>
      </c>
      <c r="C622" s="141">
        <f>[4]挂饰3!$E623</f>
        <v>14</v>
      </c>
      <c r="D622" s="141" t="str">
        <f>[4]挂饰3!$F623</f>
        <v>a</v>
      </c>
      <c r="E622" s="141">
        <f t="shared" si="162"/>
        <v>3</v>
      </c>
      <c r="F622" s="141">
        <f t="shared" si="163"/>
        <v>3</v>
      </c>
      <c r="G622" s="141" t="str">
        <f>[4]挂饰3!$M623</f>
        <v>地脉</v>
      </c>
      <c r="H622" s="141">
        <f>([4]挂饰3!$AO623*((E622)^2))/10</f>
        <v>244.96841095890409</v>
      </c>
      <c r="I622" s="1" t="str">
        <f t="shared" si="164"/>
        <v>,地系魔物骨头,蛇龟牙,干燥的草药,矿石</v>
      </c>
      <c r="J622" s="1">
        <f t="shared" si="165"/>
        <v>2450</v>
      </c>
      <c r="K622" s="1">
        <f t="shared" si="153"/>
        <v>3375</v>
      </c>
      <c r="L622" s="1" t="str">
        <f t="shared" si="166"/>
        <v>地系魔物骨头</v>
      </c>
      <c r="M622" s="1">
        <f t="shared" si="154"/>
        <v>3</v>
      </c>
      <c r="N622" s="1">
        <f t="shared" si="155"/>
        <v>50080</v>
      </c>
      <c r="O622" s="1" t="str">
        <f t="shared" si="167"/>
        <v>蛇龟牙</v>
      </c>
      <c r="P622" s="1">
        <f t="shared" si="156"/>
        <v>7</v>
      </c>
      <c r="Q622" s="1">
        <f t="shared" si="157"/>
        <v>50155</v>
      </c>
      <c r="R622" s="1" t="str">
        <f t="shared" si="168"/>
        <v>干燥的草药</v>
      </c>
      <c r="S622" s="1">
        <f t="shared" si="158"/>
        <v>55</v>
      </c>
      <c r="T622" s="1">
        <f t="shared" si="159"/>
        <v>50189</v>
      </c>
      <c r="U622" s="1" t="str">
        <f t="shared" si="169"/>
        <v/>
      </c>
      <c r="V622" s="1" t="str">
        <f t="shared" si="160"/>
        <v/>
      </c>
      <c r="W622" s="1" t="str">
        <f t="shared" si="161"/>
        <v/>
      </c>
    </row>
    <row r="623" spans="1:23" x14ac:dyDescent="0.2">
      <c r="A623" s="141">
        <f>[4]挂饰3!$A624</f>
        <v>20622</v>
      </c>
      <c r="B623" s="141" t="str">
        <f>[4]挂饰3!$D624</f>
        <v>闪耀的魔王戒指</v>
      </c>
      <c r="C623" s="141">
        <f>[4]挂饰3!$E624</f>
        <v>16</v>
      </c>
      <c r="D623" s="141" t="str">
        <f>[4]挂饰3!$F624</f>
        <v>a</v>
      </c>
      <c r="E623" s="141">
        <f t="shared" si="162"/>
        <v>3</v>
      </c>
      <c r="F623" s="141">
        <f t="shared" si="163"/>
        <v>3</v>
      </c>
      <c r="G623" s="141" t="str">
        <f>[4]挂饰3!$M624</f>
        <v>地脉</v>
      </c>
      <c r="H623" s="141">
        <f>([4]挂饰3!$AO624*((E623)^2))/10</f>
        <v>199.39542340860243</v>
      </c>
      <c r="I623" s="1" t="str">
        <f t="shared" si="164"/>
        <v>,地系魔物骨头,狐炎兽爪,干燥的草药,腐败牙</v>
      </c>
      <c r="J623" s="1">
        <f t="shared" si="165"/>
        <v>1994</v>
      </c>
      <c r="K623" s="1">
        <f t="shared" si="153"/>
        <v>2250</v>
      </c>
      <c r="L623" s="1" t="str">
        <f t="shared" si="166"/>
        <v>地系魔物骨头</v>
      </c>
      <c r="M623" s="1">
        <f t="shared" si="154"/>
        <v>2</v>
      </c>
      <c r="N623" s="1">
        <f t="shared" si="155"/>
        <v>50080</v>
      </c>
      <c r="O623" s="1" t="str">
        <f t="shared" si="167"/>
        <v>狐炎兽爪</v>
      </c>
      <c r="P623" s="1">
        <f t="shared" si="156"/>
        <v>5</v>
      </c>
      <c r="Q623" s="1">
        <f t="shared" si="157"/>
        <v>50142</v>
      </c>
      <c r="R623" s="1" t="str">
        <f t="shared" si="168"/>
        <v>干燥的草药</v>
      </c>
      <c r="S623" s="1">
        <f t="shared" si="158"/>
        <v>45</v>
      </c>
      <c r="T623" s="1">
        <f t="shared" si="159"/>
        <v>50189</v>
      </c>
      <c r="U623" s="1" t="str">
        <f t="shared" si="169"/>
        <v/>
      </c>
      <c r="V623" s="1" t="str">
        <f t="shared" si="160"/>
        <v/>
      </c>
      <c r="W623" s="1" t="str">
        <f t="shared" si="161"/>
        <v/>
      </c>
    </row>
    <row r="624" spans="1:23" x14ac:dyDescent="0.2">
      <c r="A624" s="141">
        <f>[4]挂饰3!$A625</f>
        <v>20623</v>
      </c>
      <c r="B624" s="141" t="str">
        <f>[4]挂饰3!$D625</f>
        <v>犀利的玄铁护腕</v>
      </c>
      <c r="C624" s="141">
        <f>[4]挂饰3!$E625</f>
        <v>18</v>
      </c>
      <c r="D624" s="141" t="str">
        <f>[4]挂饰3!$F625</f>
        <v>a</v>
      </c>
      <c r="E624" s="141">
        <f t="shared" si="162"/>
        <v>3</v>
      </c>
      <c r="F624" s="141">
        <f t="shared" si="163"/>
        <v>3</v>
      </c>
      <c r="G624" s="141" t="str">
        <f>[4]挂饰3!$M625</f>
        <v>地脉</v>
      </c>
      <c r="H624" s="141">
        <f>([4]挂饰3!$AO625*((E624)^2))/10</f>
        <v>247.0267933176321</v>
      </c>
      <c r="I624" s="1" t="str">
        <f t="shared" si="164"/>
        <v>,地系魔物骨头,恶魔毛皮,干燥的草药,粉铜矿</v>
      </c>
      <c r="J624" s="1">
        <f t="shared" si="165"/>
        <v>2470</v>
      </c>
      <c r="K624" s="1">
        <f t="shared" si="153"/>
        <v>3375</v>
      </c>
      <c r="L624" s="1" t="str">
        <f t="shared" si="166"/>
        <v>地系魔物骨头</v>
      </c>
      <c r="M624" s="1">
        <f t="shared" si="154"/>
        <v>3</v>
      </c>
      <c r="N624" s="1">
        <f t="shared" si="155"/>
        <v>50080</v>
      </c>
      <c r="O624" s="1" t="str">
        <f t="shared" si="167"/>
        <v>恶魔毛皮</v>
      </c>
      <c r="P624" s="1">
        <f t="shared" si="156"/>
        <v>7</v>
      </c>
      <c r="Q624" s="1">
        <f t="shared" si="157"/>
        <v>50118</v>
      </c>
      <c r="R624" s="1" t="str">
        <f t="shared" si="168"/>
        <v>干燥的草药</v>
      </c>
      <c r="S624" s="1">
        <f t="shared" si="158"/>
        <v>55</v>
      </c>
      <c r="T624" s="1">
        <f t="shared" si="159"/>
        <v>50189</v>
      </c>
      <c r="U624" s="1" t="str">
        <f t="shared" si="169"/>
        <v/>
      </c>
      <c r="V624" s="1" t="str">
        <f t="shared" si="160"/>
        <v/>
      </c>
      <c r="W624" s="1" t="str">
        <f t="shared" si="161"/>
        <v/>
      </c>
    </row>
    <row r="625" spans="1:23" x14ac:dyDescent="0.2">
      <c r="A625" s="141">
        <f>[4]挂饰3!$A626</f>
        <v>20624</v>
      </c>
      <c r="B625" s="141" t="str">
        <f>[4]挂饰3!$D626</f>
        <v>犀利的混乱项链</v>
      </c>
      <c r="C625" s="141">
        <f>[4]挂饰3!$E626</f>
        <v>20</v>
      </c>
      <c r="D625" s="141" t="str">
        <f>[4]挂饰3!$F626</f>
        <v>a</v>
      </c>
      <c r="E625" s="141">
        <f t="shared" si="162"/>
        <v>3</v>
      </c>
      <c r="F625" s="141">
        <f t="shared" si="163"/>
        <v>3</v>
      </c>
      <c r="G625" s="141" t="str">
        <f>[4]挂饰3!$M626</f>
        <v>地脉</v>
      </c>
      <c r="H625" s="141">
        <f>([4]挂饰3!$AO626*((E625)^2))/10</f>
        <v>597.6565714285714</v>
      </c>
      <c r="I625" s="1" t="str">
        <f t="shared" si="164"/>
        <v>,地系魔物骨头,紫之液,腐败爪,树枝</v>
      </c>
      <c r="J625" s="1">
        <f t="shared" si="165"/>
        <v>5977</v>
      </c>
      <c r="K625" s="1">
        <f t="shared" si="153"/>
        <v>6750</v>
      </c>
      <c r="L625" s="1" t="str">
        <f t="shared" si="166"/>
        <v>地系魔物骨头</v>
      </c>
      <c r="M625" s="1">
        <f t="shared" si="154"/>
        <v>6</v>
      </c>
      <c r="N625" s="1">
        <f t="shared" si="155"/>
        <v>50080</v>
      </c>
      <c r="O625" s="1" t="str">
        <f t="shared" si="167"/>
        <v>紫之液</v>
      </c>
      <c r="P625" s="1">
        <f t="shared" si="156"/>
        <v>34</v>
      </c>
      <c r="Q625" s="1">
        <f t="shared" si="157"/>
        <v>50095</v>
      </c>
      <c r="R625" s="1" t="str">
        <f t="shared" si="168"/>
        <v>腐败爪</v>
      </c>
      <c r="S625" s="1">
        <f t="shared" si="158"/>
        <v>133</v>
      </c>
      <c r="T625" s="1">
        <f t="shared" si="159"/>
        <v>50145</v>
      </c>
      <c r="U625" s="1" t="str">
        <f t="shared" si="169"/>
        <v/>
      </c>
      <c r="V625" s="1" t="str">
        <f t="shared" si="160"/>
        <v/>
      </c>
      <c r="W625" s="1" t="str">
        <f t="shared" si="161"/>
        <v/>
      </c>
    </row>
    <row r="626" spans="1:23" x14ac:dyDescent="0.2">
      <c r="A626" s="141">
        <f>[4]挂饰3!$A627</f>
        <v>20625</v>
      </c>
      <c r="B626" s="141" t="str">
        <f>[4]挂饰3!$D627</f>
        <v>坚硬的卡尼亚项链</v>
      </c>
      <c r="C626" s="141">
        <f>[4]挂饰3!$E627</f>
        <v>5</v>
      </c>
      <c r="D626" s="141" t="str">
        <f>[4]挂饰3!$F627</f>
        <v>b</v>
      </c>
      <c r="E626" s="141">
        <f t="shared" si="162"/>
        <v>2</v>
      </c>
      <c r="F626" s="141">
        <f t="shared" si="163"/>
        <v>2</v>
      </c>
      <c r="G626" s="141" t="str">
        <f>[4]挂饰3!$M627</f>
        <v>地脉</v>
      </c>
      <c r="H626" s="141">
        <f>([4]挂饰3!$AO627*((E626)^2))/10</f>
        <v>18.600000000000001</v>
      </c>
      <c r="I626" s="1" t="str">
        <f t="shared" si="164"/>
        <v>,紫魔法石,新鲜的泥巴</v>
      </c>
      <c r="J626" s="1">
        <f t="shared" si="165"/>
        <v>186</v>
      </c>
      <c r="K626" s="1">
        <f t="shared" si="153"/>
        <v>270</v>
      </c>
      <c r="L626" s="1" t="str">
        <f t="shared" si="166"/>
        <v>紫魔法石</v>
      </c>
      <c r="M626" s="1">
        <f t="shared" si="154"/>
        <v>1</v>
      </c>
      <c r="N626" s="1">
        <f t="shared" si="155"/>
        <v>50022</v>
      </c>
      <c r="O626" s="1" t="str">
        <f t="shared" si="167"/>
        <v>新鲜的泥巴</v>
      </c>
      <c r="P626" s="1">
        <f t="shared" si="156"/>
        <v>7</v>
      </c>
      <c r="Q626" s="1">
        <f t="shared" si="157"/>
        <v>50013</v>
      </c>
      <c r="R626" s="1" t="str">
        <f t="shared" si="168"/>
        <v/>
      </c>
      <c r="S626" s="1" t="str">
        <f t="shared" si="158"/>
        <v/>
      </c>
      <c r="T626" s="1" t="str">
        <f t="shared" si="159"/>
        <v/>
      </c>
      <c r="U626" s="1" t="str">
        <f t="shared" si="169"/>
        <v/>
      </c>
      <c r="V626" s="1" t="str">
        <f t="shared" si="160"/>
        <v/>
      </c>
      <c r="W626" s="1" t="str">
        <f t="shared" si="161"/>
        <v/>
      </c>
    </row>
    <row r="627" spans="1:23" x14ac:dyDescent="0.2">
      <c r="A627" s="141">
        <f>[4]挂饰3!$A628</f>
        <v>20626</v>
      </c>
      <c r="B627" s="141" t="str">
        <f>[4]挂饰3!$D628</f>
        <v>凌厉的白银项链</v>
      </c>
      <c r="C627" s="141">
        <f>[4]挂饰3!$E628</f>
        <v>7</v>
      </c>
      <c r="D627" s="141" t="str">
        <f>[4]挂饰3!$F628</f>
        <v>b</v>
      </c>
      <c r="E627" s="141">
        <f t="shared" si="162"/>
        <v>2</v>
      </c>
      <c r="F627" s="141">
        <f t="shared" si="163"/>
        <v>2</v>
      </c>
      <c r="G627" s="141" t="str">
        <f>[4]挂饰3!$M628</f>
        <v>地脉</v>
      </c>
      <c r="H627" s="141">
        <f>([4]挂饰3!$AO628*((E627)^2))/10</f>
        <v>24.179320754716979</v>
      </c>
      <c r="I627" s="1" t="str">
        <f t="shared" si="164"/>
        <v>,紫魔法石,女战士的秘药</v>
      </c>
      <c r="J627" s="1">
        <f t="shared" si="165"/>
        <v>242</v>
      </c>
      <c r="K627" s="1">
        <f t="shared" si="153"/>
        <v>270</v>
      </c>
      <c r="L627" s="1" t="str">
        <f t="shared" si="166"/>
        <v>紫魔法石</v>
      </c>
      <c r="M627" s="1">
        <f t="shared" si="154"/>
        <v>1</v>
      </c>
      <c r="N627" s="1">
        <f t="shared" si="155"/>
        <v>50022</v>
      </c>
      <c r="O627" s="1" t="str">
        <f t="shared" si="167"/>
        <v>女战士的秘药</v>
      </c>
      <c r="P627" s="1">
        <f t="shared" si="156"/>
        <v>9</v>
      </c>
      <c r="Q627" s="1">
        <f t="shared" si="157"/>
        <v>50168</v>
      </c>
      <c r="R627" s="1" t="str">
        <f t="shared" si="168"/>
        <v/>
      </c>
      <c r="S627" s="1" t="str">
        <f t="shared" si="158"/>
        <v/>
      </c>
      <c r="T627" s="1" t="str">
        <f t="shared" si="159"/>
        <v/>
      </c>
      <c r="U627" s="1" t="str">
        <f t="shared" si="169"/>
        <v/>
      </c>
      <c r="V627" s="1" t="str">
        <f t="shared" si="160"/>
        <v/>
      </c>
      <c r="W627" s="1" t="str">
        <f t="shared" si="161"/>
        <v/>
      </c>
    </row>
    <row r="628" spans="1:23" x14ac:dyDescent="0.2">
      <c r="A628" s="141">
        <f>[4]挂饰3!$A629</f>
        <v>20627</v>
      </c>
      <c r="B628" s="141" t="str">
        <f>[4]挂饰3!$D629</f>
        <v>发亮的混乱护腕</v>
      </c>
      <c r="C628" s="141">
        <f>[4]挂饰3!$E629</f>
        <v>9</v>
      </c>
      <c r="D628" s="141" t="str">
        <f>[4]挂饰3!$F629</f>
        <v>b</v>
      </c>
      <c r="E628" s="141">
        <f t="shared" si="162"/>
        <v>2</v>
      </c>
      <c r="F628" s="141">
        <f t="shared" si="163"/>
        <v>2</v>
      </c>
      <c r="G628" s="141" t="str">
        <f>[4]挂饰3!$M629</f>
        <v>地脉</v>
      </c>
      <c r="H628" s="141">
        <f>([4]挂饰3!$AO629*((E628)^2))/10</f>
        <v>36.248184331797233</v>
      </c>
      <c r="I628" s="1" t="str">
        <f t="shared" si="164"/>
        <v>,地系魔物血液,矿石</v>
      </c>
      <c r="J628" s="1">
        <f t="shared" si="165"/>
        <v>362</v>
      </c>
      <c r="K628" s="1">
        <f t="shared" si="153"/>
        <v>540</v>
      </c>
      <c r="L628" s="1" t="str">
        <f t="shared" si="166"/>
        <v>地系魔物血液</v>
      </c>
      <c r="M628" s="1">
        <f t="shared" si="154"/>
        <v>2</v>
      </c>
      <c r="N628" s="1">
        <f t="shared" si="155"/>
        <v>50097</v>
      </c>
      <c r="O628" s="1" t="str">
        <f t="shared" si="167"/>
        <v>矿石</v>
      </c>
      <c r="P628" s="1">
        <f t="shared" si="156"/>
        <v>13</v>
      </c>
      <c r="Q628" s="1">
        <f t="shared" si="157"/>
        <v>50015</v>
      </c>
      <c r="R628" s="1" t="str">
        <f t="shared" si="168"/>
        <v/>
      </c>
      <c r="S628" s="1" t="str">
        <f t="shared" si="158"/>
        <v/>
      </c>
      <c r="T628" s="1" t="str">
        <f t="shared" si="159"/>
        <v/>
      </c>
      <c r="U628" s="1" t="str">
        <f t="shared" si="169"/>
        <v/>
      </c>
      <c r="V628" s="1" t="str">
        <f t="shared" si="160"/>
        <v/>
      </c>
      <c r="W628" s="1" t="str">
        <f t="shared" si="161"/>
        <v/>
      </c>
    </row>
    <row r="629" spans="1:23" x14ac:dyDescent="0.2">
      <c r="A629" s="141">
        <f>[4]挂饰3!$A630</f>
        <v>20628</v>
      </c>
      <c r="B629" s="141" t="str">
        <f>[4]挂饰3!$D630</f>
        <v>优质的卡尼亚戒指</v>
      </c>
      <c r="C629" s="141">
        <f>[4]挂饰3!$E630</f>
        <v>11</v>
      </c>
      <c r="D629" s="141" t="str">
        <f>[4]挂饰3!$F630</f>
        <v>b</v>
      </c>
      <c r="E629" s="141">
        <f t="shared" si="162"/>
        <v>2</v>
      </c>
      <c r="F629" s="141">
        <f t="shared" si="163"/>
        <v>2</v>
      </c>
      <c r="G629" s="141" t="str">
        <f>[4]挂饰3!$M630</f>
        <v>地脉</v>
      </c>
      <c r="H629" s="141">
        <f>([4]挂饰3!$AO630*((E629)^2))/10</f>
        <v>48</v>
      </c>
      <c r="I629" s="1" t="str">
        <f t="shared" si="164"/>
        <v>,紫魔法石,粉铜矿</v>
      </c>
      <c r="J629" s="1">
        <f t="shared" si="165"/>
        <v>480</v>
      </c>
      <c r="K629" s="1">
        <f t="shared" si="153"/>
        <v>540</v>
      </c>
      <c r="L629" s="1" t="str">
        <f t="shared" si="166"/>
        <v>紫魔法石</v>
      </c>
      <c r="M629" s="1">
        <f t="shared" si="154"/>
        <v>2</v>
      </c>
      <c r="N629" s="1">
        <f t="shared" si="155"/>
        <v>50022</v>
      </c>
      <c r="O629" s="1" t="str">
        <f t="shared" si="167"/>
        <v>粉铜矿</v>
      </c>
      <c r="P629" s="1">
        <f t="shared" si="156"/>
        <v>16</v>
      </c>
      <c r="Q629" s="1">
        <f t="shared" si="157"/>
        <v>50035</v>
      </c>
      <c r="R629" s="1" t="str">
        <f t="shared" si="168"/>
        <v/>
      </c>
      <c r="S629" s="1" t="str">
        <f t="shared" si="158"/>
        <v/>
      </c>
      <c r="T629" s="1" t="str">
        <f t="shared" si="159"/>
        <v/>
      </c>
      <c r="U629" s="1" t="str">
        <f t="shared" si="169"/>
        <v/>
      </c>
      <c r="V629" s="1" t="str">
        <f t="shared" si="160"/>
        <v/>
      </c>
      <c r="W629" s="1" t="str">
        <f t="shared" si="161"/>
        <v/>
      </c>
    </row>
    <row r="630" spans="1:23" x14ac:dyDescent="0.2">
      <c r="A630" s="141">
        <f>[4]挂饰3!$A631</f>
        <v>20629</v>
      </c>
      <c r="B630" s="141" t="str">
        <f>[4]挂饰3!$D631</f>
        <v>优质的青铜护腕</v>
      </c>
      <c r="C630" s="141">
        <f>[4]挂饰3!$E631</f>
        <v>13</v>
      </c>
      <c r="D630" s="141" t="str">
        <f>[4]挂饰3!$F631</f>
        <v>b</v>
      </c>
      <c r="E630" s="141">
        <f t="shared" si="162"/>
        <v>2</v>
      </c>
      <c r="F630" s="141">
        <f t="shared" si="163"/>
        <v>2</v>
      </c>
      <c r="G630" s="141" t="str">
        <f>[4]挂饰3!$M631</f>
        <v>地脉</v>
      </c>
      <c r="H630" s="141">
        <f>([4]挂饰3!$AO631*((E630)^2))/10</f>
        <v>84.6</v>
      </c>
      <c r="I630" s="1" t="str">
        <f t="shared" si="164"/>
        <v>,地系魔物血液,干燥的草药</v>
      </c>
      <c r="J630" s="1">
        <f t="shared" si="165"/>
        <v>846</v>
      </c>
      <c r="K630" s="1">
        <f t="shared" si="153"/>
        <v>1080</v>
      </c>
      <c r="L630" s="1" t="str">
        <f t="shared" si="166"/>
        <v>地系魔物血液</v>
      </c>
      <c r="M630" s="1">
        <f t="shared" si="154"/>
        <v>4</v>
      </c>
      <c r="N630" s="1">
        <f t="shared" si="155"/>
        <v>50097</v>
      </c>
      <c r="O630" s="1" t="str">
        <f t="shared" si="167"/>
        <v>干燥的草药</v>
      </c>
      <c r="P630" s="1">
        <f t="shared" si="156"/>
        <v>29</v>
      </c>
      <c r="Q630" s="1">
        <f t="shared" si="157"/>
        <v>50189</v>
      </c>
      <c r="R630" s="1" t="str">
        <f t="shared" si="168"/>
        <v/>
      </c>
      <c r="S630" s="1" t="str">
        <f t="shared" si="158"/>
        <v/>
      </c>
      <c r="T630" s="1" t="str">
        <f t="shared" si="159"/>
        <v/>
      </c>
      <c r="U630" s="1" t="str">
        <f t="shared" si="169"/>
        <v/>
      </c>
      <c r="V630" s="1" t="str">
        <f t="shared" si="160"/>
        <v/>
      </c>
      <c r="W630" s="1" t="str">
        <f t="shared" si="161"/>
        <v/>
      </c>
    </row>
    <row r="631" spans="1:23" x14ac:dyDescent="0.2">
      <c r="A631" s="141">
        <f>[4]挂饰3!$A632</f>
        <v>20630</v>
      </c>
      <c r="B631" s="141" t="str">
        <f>[4]挂饰3!$D632</f>
        <v>凌厉的卡尼亚戒指</v>
      </c>
      <c r="C631" s="141">
        <f>[4]挂饰3!$E632</f>
        <v>15</v>
      </c>
      <c r="D631" s="141" t="str">
        <f>[4]挂饰3!$F632</f>
        <v>b</v>
      </c>
      <c r="E631" s="141">
        <f t="shared" si="162"/>
        <v>2</v>
      </c>
      <c r="F631" s="141">
        <f t="shared" si="163"/>
        <v>2</v>
      </c>
      <c r="G631" s="141" t="str">
        <f>[4]挂饰3!$M632</f>
        <v>地脉</v>
      </c>
      <c r="H631" s="141">
        <f>([4]挂饰3!$AO632*((E631)^2))/10</f>
        <v>73.611243243243251</v>
      </c>
      <c r="I631" s="1" t="str">
        <f t="shared" si="164"/>
        <v>,地系魔物血液,腐败爪</v>
      </c>
      <c r="J631" s="1">
        <f t="shared" si="165"/>
        <v>736</v>
      </c>
      <c r="K631" s="1">
        <f t="shared" si="153"/>
        <v>810</v>
      </c>
      <c r="L631" s="1" t="str">
        <f t="shared" si="166"/>
        <v>地系魔物血液</v>
      </c>
      <c r="M631" s="1">
        <f t="shared" si="154"/>
        <v>3</v>
      </c>
      <c r="N631" s="1">
        <f t="shared" si="155"/>
        <v>50097</v>
      </c>
      <c r="O631" s="1" t="str">
        <f t="shared" si="167"/>
        <v>腐败爪</v>
      </c>
      <c r="P631" s="1">
        <f t="shared" si="156"/>
        <v>25</v>
      </c>
      <c r="Q631" s="1">
        <f t="shared" si="157"/>
        <v>50145</v>
      </c>
      <c r="R631" s="1" t="str">
        <f t="shared" si="168"/>
        <v/>
      </c>
      <c r="S631" s="1" t="str">
        <f t="shared" si="158"/>
        <v/>
      </c>
      <c r="T631" s="1" t="str">
        <f t="shared" si="159"/>
        <v/>
      </c>
      <c r="U631" s="1" t="str">
        <f t="shared" si="169"/>
        <v/>
      </c>
      <c r="V631" s="1" t="str">
        <f t="shared" si="160"/>
        <v/>
      </c>
      <c r="W631" s="1" t="str">
        <f t="shared" si="161"/>
        <v/>
      </c>
    </row>
    <row r="632" spans="1:23" x14ac:dyDescent="0.2">
      <c r="A632" s="141">
        <f>[4]挂饰3!$A633</f>
        <v>20631</v>
      </c>
      <c r="B632" s="141" t="str">
        <f>[4]挂饰3!$D633</f>
        <v>坚硬的遗迹戒指</v>
      </c>
      <c r="C632" s="141">
        <f>[4]挂饰3!$E633</f>
        <v>17</v>
      </c>
      <c r="D632" s="141" t="str">
        <f>[4]挂饰3!$F633</f>
        <v>b</v>
      </c>
      <c r="E632" s="141">
        <f t="shared" si="162"/>
        <v>2</v>
      </c>
      <c r="F632" s="141">
        <f t="shared" si="163"/>
        <v>2</v>
      </c>
      <c r="G632" s="141" t="str">
        <f>[4]挂饰3!$M633</f>
        <v>地脉</v>
      </c>
      <c r="H632" s="141">
        <f>([4]挂饰3!$AO633*((E632)^2))/10</f>
        <v>85.128</v>
      </c>
      <c r="I632" s="1" t="str">
        <f t="shared" si="164"/>
        <v>,紫魔法石,粉铜矿</v>
      </c>
      <c r="J632" s="1">
        <f t="shared" si="165"/>
        <v>851</v>
      </c>
      <c r="K632" s="1">
        <f t="shared" si="153"/>
        <v>1080</v>
      </c>
      <c r="L632" s="1" t="str">
        <f t="shared" si="166"/>
        <v>紫魔法石</v>
      </c>
      <c r="M632" s="1">
        <f t="shared" si="154"/>
        <v>4</v>
      </c>
      <c r="N632" s="1">
        <f t="shared" si="155"/>
        <v>50022</v>
      </c>
      <c r="O632" s="1" t="str">
        <f t="shared" si="167"/>
        <v>粉铜矿</v>
      </c>
      <c r="P632" s="1">
        <f t="shared" si="156"/>
        <v>29</v>
      </c>
      <c r="Q632" s="1">
        <f t="shared" si="157"/>
        <v>50035</v>
      </c>
      <c r="R632" s="1" t="str">
        <f t="shared" si="168"/>
        <v/>
      </c>
      <c r="S632" s="1" t="str">
        <f t="shared" si="158"/>
        <v/>
      </c>
      <c r="T632" s="1" t="str">
        <f t="shared" si="159"/>
        <v/>
      </c>
      <c r="U632" s="1" t="str">
        <f t="shared" si="169"/>
        <v/>
      </c>
      <c r="V632" s="1" t="str">
        <f t="shared" si="160"/>
        <v/>
      </c>
      <c r="W632" s="1" t="str">
        <f t="shared" si="161"/>
        <v/>
      </c>
    </row>
    <row r="633" spans="1:23" x14ac:dyDescent="0.2">
      <c r="A633" s="141">
        <f>[4]挂饰3!$A634</f>
        <v>20632</v>
      </c>
      <c r="B633" s="141" t="str">
        <f>[4]挂饰3!$D634</f>
        <v>坚硬的颓废项链</v>
      </c>
      <c r="C633" s="141">
        <f>[4]挂饰3!$E634</f>
        <v>19</v>
      </c>
      <c r="D633" s="141" t="str">
        <f>[4]挂饰3!$F634</f>
        <v>b</v>
      </c>
      <c r="E633" s="141">
        <f t="shared" si="162"/>
        <v>2</v>
      </c>
      <c r="F633" s="141">
        <f t="shared" si="163"/>
        <v>2</v>
      </c>
      <c r="G633" s="141" t="str">
        <f>[4]挂饰3!$M634</f>
        <v>地脉</v>
      </c>
      <c r="H633" s="141">
        <f>([4]挂饰3!$AO634*((E633)^2))/10</f>
        <v>97.192390243902437</v>
      </c>
      <c r="I633" s="1" t="str">
        <f t="shared" si="164"/>
        <v>,地系魔物血液,腐败牙</v>
      </c>
      <c r="J633" s="1">
        <f t="shared" si="165"/>
        <v>972</v>
      </c>
      <c r="K633" s="1">
        <f t="shared" si="153"/>
        <v>1080</v>
      </c>
      <c r="L633" s="1" t="str">
        <f t="shared" si="166"/>
        <v>地系魔物血液</v>
      </c>
      <c r="M633" s="1">
        <f t="shared" si="154"/>
        <v>4</v>
      </c>
      <c r="N633" s="1">
        <f t="shared" si="155"/>
        <v>50097</v>
      </c>
      <c r="O633" s="1" t="str">
        <f t="shared" si="167"/>
        <v>腐败牙</v>
      </c>
      <c r="P633" s="1">
        <f t="shared" si="156"/>
        <v>33</v>
      </c>
      <c r="Q633" s="1">
        <f t="shared" si="157"/>
        <v>50157</v>
      </c>
      <c r="R633" s="1" t="str">
        <f t="shared" si="168"/>
        <v/>
      </c>
      <c r="S633" s="1" t="str">
        <f t="shared" si="158"/>
        <v/>
      </c>
      <c r="T633" s="1" t="str">
        <f t="shared" si="159"/>
        <v/>
      </c>
      <c r="U633" s="1" t="str">
        <f t="shared" si="169"/>
        <v/>
      </c>
      <c r="V633" s="1" t="str">
        <f t="shared" si="160"/>
        <v/>
      </c>
      <c r="W633" s="1" t="str">
        <f t="shared" si="161"/>
        <v/>
      </c>
    </row>
    <row r="634" spans="1:23" x14ac:dyDescent="0.2">
      <c r="A634" s="141">
        <f>[4]挂饰3!$A635</f>
        <v>20633</v>
      </c>
      <c r="B634" s="141" t="str">
        <f>[4]挂饰3!$D635</f>
        <v>一般的空灵护腕</v>
      </c>
      <c r="C634" s="141">
        <f>[4]挂饰3!$E635</f>
        <v>5</v>
      </c>
      <c r="D634" s="141" t="str">
        <f>[4]挂饰3!$F635</f>
        <v>c</v>
      </c>
      <c r="E634" s="141">
        <f t="shared" si="162"/>
        <v>1</v>
      </c>
      <c r="F634" s="141">
        <f t="shared" si="163"/>
        <v>1</v>
      </c>
      <c r="G634" s="141" t="str">
        <f>[4]挂饰3!$M635</f>
        <v/>
      </c>
      <c r="H634" s="141">
        <f>([4]挂饰3!$AO635*((E634)^2))/10</f>
        <v>5.7</v>
      </c>
      <c r="I634" s="1" t="str">
        <f t="shared" si="164"/>
        <v>,干燥的草药</v>
      </c>
      <c r="J634" s="1">
        <f t="shared" si="165"/>
        <v>57</v>
      </c>
      <c r="K634" s="1">
        <f t="shared" si="153"/>
        <v>60</v>
      </c>
      <c r="L634" s="1" t="str">
        <f t="shared" si="166"/>
        <v>干燥的草药</v>
      </c>
      <c r="M634" s="1">
        <f t="shared" si="154"/>
        <v>4</v>
      </c>
      <c r="N634" s="1">
        <f t="shared" si="155"/>
        <v>50189</v>
      </c>
      <c r="O634" s="1" t="str">
        <f t="shared" si="167"/>
        <v/>
      </c>
      <c r="P634" s="1" t="str">
        <f t="shared" si="156"/>
        <v/>
      </c>
      <c r="Q634" s="1" t="str">
        <f t="shared" si="157"/>
        <v/>
      </c>
      <c r="R634" s="1" t="str">
        <f t="shared" si="168"/>
        <v/>
      </c>
      <c r="S634" s="1" t="str">
        <f t="shared" si="158"/>
        <v/>
      </c>
      <c r="T634" s="1" t="str">
        <f t="shared" si="159"/>
        <v/>
      </c>
      <c r="U634" s="1" t="str">
        <f t="shared" si="169"/>
        <v/>
      </c>
      <c r="V634" s="1" t="str">
        <f t="shared" si="160"/>
        <v/>
      </c>
      <c r="W634" s="1" t="str">
        <f t="shared" si="161"/>
        <v/>
      </c>
    </row>
    <row r="635" spans="1:23" x14ac:dyDescent="0.2">
      <c r="A635" s="141">
        <f>[4]挂饰3!$A636</f>
        <v>20634</v>
      </c>
      <c r="B635" s="141" t="str">
        <f>[4]挂饰3!$D636</f>
        <v>破旧的虚幻护腕</v>
      </c>
      <c r="C635" s="141">
        <f>[4]挂饰3!$E636</f>
        <v>7</v>
      </c>
      <c r="D635" s="141" t="str">
        <f>[4]挂饰3!$F636</f>
        <v>c</v>
      </c>
      <c r="E635" s="141">
        <f t="shared" si="162"/>
        <v>1</v>
      </c>
      <c r="F635" s="141">
        <f t="shared" si="163"/>
        <v>1</v>
      </c>
      <c r="G635" s="141" t="str">
        <f>[4]挂饰3!$M636</f>
        <v/>
      </c>
      <c r="H635" s="141">
        <f>([4]挂饰3!$AO636*((E635)^2))/10</f>
        <v>16.95</v>
      </c>
      <c r="I635" s="1" t="str">
        <f t="shared" si="164"/>
        <v>,干燥的草药</v>
      </c>
      <c r="J635" s="1">
        <f t="shared" si="165"/>
        <v>170</v>
      </c>
      <c r="K635" s="1">
        <f t="shared" si="153"/>
        <v>180</v>
      </c>
      <c r="L635" s="1" t="str">
        <f t="shared" si="166"/>
        <v>干燥的草药</v>
      </c>
      <c r="M635" s="1">
        <f t="shared" si="154"/>
        <v>12</v>
      </c>
      <c r="N635" s="1">
        <f t="shared" si="155"/>
        <v>50189</v>
      </c>
      <c r="O635" s="1" t="str">
        <f t="shared" si="167"/>
        <v/>
      </c>
      <c r="P635" s="1" t="str">
        <f t="shared" si="156"/>
        <v/>
      </c>
      <c r="Q635" s="1" t="str">
        <f t="shared" si="157"/>
        <v/>
      </c>
      <c r="R635" s="1" t="str">
        <f t="shared" si="168"/>
        <v/>
      </c>
      <c r="S635" s="1" t="str">
        <f t="shared" si="158"/>
        <v/>
      </c>
      <c r="T635" s="1" t="str">
        <f t="shared" si="159"/>
        <v/>
      </c>
      <c r="U635" s="1" t="str">
        <f t="shared" si="169"/>
        <v/>
      </c>
      <c r="V635" s="1" t="str">
        <f t="shared" si="160"/>
        <v/>
      </c>
      <c r="W635" s="1" t="str">
        <f t="shared" si="161"/>
        <v/>
      </c>
    </row>
    <row r="636" spans="1:23" x14ac:dyDescent="0.2">
      <c r="A636" s="141">
        <f>[4]挂饰3!$A637</f>
        <v>20635</v>
      </c>
      <c r="B636" s="141" t="str">
        <f>[4]挂饰3!$D637</f>
        <v>一般的女神戒指</v>
      </c>
      <c r="C636" s="141">
        <f>[4]挂饰3!$E637</f>
        <v>9</v>
      </c>
      <c r="D636" s="141" t="str">
        <f>[4]挂饰3!$F637</f>
        <v>c</v>
      </c>
      <c r="E636" s="141">
        <f t="shared" si="162"/>
        <v>1</v>
      </c>
      <c r="F636" s="141">
        <f t="shared" si="163"/>
        <v>1</v>
      </c>
      <c r="G636" s="141" t="str">
        <f>[4]挂饰3!$M637</f>
        <v/>
      </c>
      <c r="H636" s="141">
        <f>([4]挂饰3!$AO637*((E636)^2))/10</f>
        <v>33.9</v>
      </c>
      <c r="I636" s="1" t="str">
        <f t="shared" si="164"/>
        <v>,粉铜矿</v>
      </c>
      <c r="J636" s="1">
        <f t="shared" si="165"/>
        <v>339</v>
      </c>
      <c r="K636" s="1">
        <f t="shared" si="153"/>
        <v>345</v>
      </c>
      <c r="L636" s="1" t="str">
        <f t="shared" si="166"/>
        <v>粉铜矿</v>
      </c>
      <c r="M636" s="1">
        <f t="shared" si="154"/>
        <v>23</v>
      </c>
      <c r="N636" s="1">
        <f t="shared" si="155"/>
        <v>50035</v>
      </c>
      <c r="O636" s="1" t="str">
        <f t="shared" si="167"/>
        <v/>
      </c>
      <c r="P636" s="1" t="str">
        <f t="shared" si="156"/>
        <v/>
      </c>
      <c r="Q636" s="1" t="str">
        <f t="shared" si="157"/>
        <v/>
      </c>
      <c r="R636" s="1" t="str">
        <f t="shared" si="168"/>
        <v/>
      </c>
      <c r="S636" s="1" t="str">
        <f t="shared" si="158"/>
        <v/>
      </c>
      <c r="T636" s="1" t="str">
        <f t="shared" si="159"/>
        <v/>
      </c>
      <c r="U636" s="1" t="str">
        <f t="shared" si="169"/>
        <v/>
      </c>
      <c r="V636" s="1" t="str">
        <f t="shared" si="160"/>
        <v/>
      </c>
      <c r="W636" s="1" t="str">
        <f t="shared" si="161"/>
        <v/>
      </c>
    </row>
    <row r="637" spans="1:23" x14ac:dyDescent="0.2">
      <c r="A637" s="141">
        <f>[4]挂饰3!$A638</f>
        <v>20636</v>
      </c>
      <c r="B637" s="141" t="str">
        <f>[4]挂饰3!$D638</f>
        <v>破旧的青铜项链</v>
      </c>
      <c r="C637" s="141">
        <f>[4]挂饰3!$E638</f>
        <v>11</v>
      </c>
      <c r="D637" s="141" t="str">
        <f>[4]挂饰3!$F638</f>
        <v>c</v>
      </c>
      <c r="E637" s="141">
        <f t="shared" si="162"/>
        <v>1</v>
      </c>
      <c r="F637" s="141">
        <f t="shared" si="163"/>
        <v>1</v>
      </c>
      <c r="G637" s="141" t="str">
        <f>[4]挂饰3!$M638</f>
        <v/>
      </c>
      <c r="H637" s="141">
        <f>([4]挂饰3!$AO638*((E637)^2))/10</f>
        <v>16.2</v>
      </c>
      <c r="I637" s="1" t="str">
        <f t="shared" si="164"/>
        <v>,黑铜矿</v>
      </c>
      <c r="J637" s="1">
        <f t="shared" si="165"/>
        <v>162</v>
      </c>
      <c r="K637" s="1">
        <f t="shared" si="153"/>
        <v>165</v>
      </c>
      <c r="L637" s="1" t="str">
        <f t="shared" si="166"/>
        <v>黑铜矿</v>
      </c>
      <c r="M637" s="1">
        <f t="shared" si="154"/>
        <v>11</v>
      </c>
      <c r="N637" s="1">
        <f t="shared" si="155"/>
        <v>50031</v>
      </c>
      <c r="O637" s="1" t="str">
        <f t="shared" si="167"/>
        <v/>
      </c>
      <c r="P637" s="1" t="str">
        <f t="shared" si="156"/>
        <v/>
      </c>
      <c r="Q637" s="1" t="str">
        <f t="shared" si="157"/>
        <v/>
      </c>
      <c r="R637" s="1" t="str">
        <f t="shared" si="168"/>
        <v/>
      </c>
      <c r="S637" s="1" t="str">
        <f t="shared" si="158"/>
        <v/>
      </c>
      <c r="T637" s="1" t="str">
        <f t="shared" si="159"/>
        <v/>
      </c>
      <c r="U637" s="1" t="str">
        <f t="shared" si="169"/>
        <v/>
      </c>
      <c r="V637" s="1" t="str">
        <f t="shared" si="160"/>
        <v/>
      </c>
      <c r="W637" s="1" t="str">
        <f t="shared" si="161"/>
        <v/>
      </c>
    </row>
    <row r="638" spans="1:23" x14ac:dyDescent="0.2">
      <c r="A638" s="141">
        <f>[4]挂饰3!$A639</f>
        <v>20637</v>
      </c>
      <c r="B638" s="141" t="str">
        <f>[4]挂饰3!$D639</f>
        <v>破旧的白银项链</v>
      </c>
      <c r="C638" s="141">
        <f>[4]挂饰3!$E639</f>
        <v>13</v>
      </c>
      <c r="D638" s="141" t="str">
        <f>[4]挂饰3!$F639</f>
        <v>c</v>
      </c>
      <c r="E638" s="141">
        <f t="shared" si="162"/>
        <v>1</v>
      </c>
      <c r="F638" s="141">
        <f t="shared" si="163"/>
        <v>1</v>
      </c>
      <c r="G638" s="141" t="str">
        <f>[4]挂饰3!$M639</f>
        <v/>
      </c>
      <c r="H638" s="141">
        <f>([4]挂饰3!$AO639*((E638)^2))/10</f>
        <v>20.25</v>
      </c>
      <c r="I638" s="1" t="str">
        <f t="shared" si="164"/>
        <v>,干燥的草药</v>
      </c>
      <c r="J638" s="1">
        <f t="shared" si="165"/>
        <v>203</v>
      </c>
      <c r="K638" s="1">
        <f t="shared" si="153"/>
        <v>210</v>
      </c>
      <c r="L638" s="1" t="str">
        <f t="shared" si="166"/>
        <v>干燥的草药</v>
      </c>
      <c r="M638" s="1">
        <f t="shared" si="154"/>
        <v>14</v>
      </c>
      <c r="N638" s="1">
        <f t="shared" si="155"/>
        <v>50189</v>
      </c>
      <c r="O638" s="1" t="str">
        <f t="shared" si="167"/>
        <v/>
      </c>
      <c r="P638" s="1" t="str">
        <f t="shared" si="156"/>
        <v/>
      </c>
      <c r="Q638" s="1" t="str">
        <f t="shared" si="157"/>
        <v/>
      </c>
      <c r="R638" s="1" t="str">
        <f t="shared" si="168"/>
        <v/>
      </c>
      <c r="S638" s="1" t="str">
        <f t="shared" si="158"/>
        <v/>
      </c>
      <c r="T638" s="1" t="str">
        <f t="shared" si="159"/>
        <v/>
      </c>
      <c r="U638" s="1" t="str">
        <f t="shared" si="169"/>
        <v/>
      </c>
      <c r="V638" s="1" t="str">
        <f t="shared" si="160"/>
        <v/>
      </c>
      <c r="W638" s="1" t="str">
        <f t="shared" si="161"/>
        <v/>
      </c>
    </row>
    <row r="639" spans="1:23" x14ac:dyDescent="0.2">
      <c r="A639" s="141">
        <f>[4]挂饰3!$A640</f>
        <v>20638</v>
      </c>
      <c r="B639" s="141" t="str">
        <f>[4]挂饰3!$D640</f>
        <v>一般的晨曦戒指</v>
      </c>
      <c r="C639" s="141">
        <f>[4]挂饰3!$E640</f>
        <v>15</v>
      </c>
      <c r="D639" s="141" t="str">
        <f>[4]挂饰3!$F640</f>
        <v>c</v>
      </c>
      <c r="E639" s="141">
        <f t="shared" si="162"/>
        <v>1</v>
      </c>
      <c r="F639" s="141">
        <f t="shared" si="163"/>
        <v>1</v>
      </c>
      <c r="G639" s="141" t="str">
        <f>[4]挂饰3!$M640</f>
        <v/>
      </c>
      <c r="H639" s="141">
        <f>([4]挂饰3!$AO640*((E639)^2))/10</f>
        <v>36.450000000000003</v>
      </c>
      <c r="I639" s="1" t="str">
        <f t="shared" si="164"/>
        <v>,新鲜的泥巴</v>
      </c>
      <c r="J639" s="1">
        <f t="shared" si="165"/>
        <v>365</v>
      </c>
      <c r="K639" s="1">
        <f t="shared" si="153"/>
        <v>375</v>
      </c>
      <c r="L639" s="1" t="str">
        <f t="shared" si="166"/>
        <v>新鲜的泥巴</v>
      </c>
      <c r="M639" s="1">
        <f t="shared" si="154"/>
        <v>25</v>
      </c>
      <c r="N639" s="1">
        <f t="shared" si="155"/>
        <v>50013</v>
      </c>
      <c r="O639" s="1" t="str">
        <f t="shared" si="167"/>
        <v/>
      </c>
      <c r="P639" s="1" t="str">
        <f t="shared" si="156"/>
        <v/>
      </c>
      <c r="Q639" s="1" t="str">
        <f t="shared" si="157"/>
        <v/>
      </c>
      <c r="R639" s="1" t="str">
        <f t="shared" si="168"/>
        <v/>
      </c>
      <c r="S639" s="1" t="str">
        <f t="shared" si="158"/>
        <v/>
      </c>
      <c r="T639" s="1" t="str">
        <f t="shared" si="159"/>
        <v/>
      </c>
      <c r="U639" s="1" t="str">
        <f t="shared" si="169"/>
        <v/>
      </c>
      <c r="V639" s="1" t="str">
        <f t="shared" si="160"/>
        <v/>
      </c>
      <c r="W639" s="1" t="str">
        <f t="shared" si="161"/>
        <v/>
      </c>
    </row>
    <row r="640" spans="1:23" x14ac:dyDescent="0.2">
      <c r="A640" s="141">
        <f>[4]挂饰3!$A641</f>
        <v>20639</v>
      </c>
      <c r="B640" s="141" t="str">
        <f>[4]挂饰3!$D641</f>
        <v>破旧的混乱戒指</v>
      </c>
      <c r="C640" s="141">
        <f>[4]挂饰3!$E641</f>
        <v>17</v>
      </c>
      <c r="D640" s="141" t="str">
        <f>[4]挂饰3!$F641</f>
        <v>c</v>
      </c>
      <c r="E640" s="141">
        <f t="shared" si="162"/>
        <v>1</v>
      </c>
      <c r="F640" s="141">
        <f t="shared" si="163"/>
        <v>1</v>
      </c>
      <c r="G640" s="141" t="str">
        <f>[4]挂饰3!$M641</f>
        <v/>
      </c>
      <c r="H640" s="141">
        <f>([4]挂饰3!$AO641*((E640)^2))/10</f>
        <v>59.55</v>
      </c>
      <c r="I640" s="1" t="str">
        <f t="shared" si="164"/>
        <v>,腐败的毛皮</v>
      </c>
      <c r="J640" s="1">
        <f t="shared" si="165"/>
        <v>596</v>
      </c>
      <c r="K640" s="1">
        <f t="shared" si="153"/>
        <v>600</v>
      </c>
      <c r="L640" s="1" t="str">
        <f t="shared" si="166"/>
        <v>腐败的毛皮</v>
      </c>
      <c r="M640" s="1">
        <f t="shared" si="154"/>
        <v>40</v>
      </c>
      <c r="N640" s="1">
        <f t="shared" si="155"/>
        <v>50119</v>
      </c>
      <c r="O640" s="1" t="str">
        <f t="shared" si="167"/>
        <v/>
      </c>
      <c r="P640" s="1" t="str">
        <f t="shared" si="156"/>
        <v/>
      </c>
      <c r="Q640" s="1" t="str">
        <f t="shared" si="157"/>
        <v/>
      </c>
      <c r="R640" s="1" t="str">
        <f t="shared" si="168"/>
        <v/>
      </c>
      <c r="S640" s="1" t="str">
        <f t="shared" si="158"/>
        <v/>
      </c>
      <c r="T640" s="1" t="str">
        <f t="shared" si="159"/>
        <v/>
      </c>
      <c r="U640" s="1" t="str">
        <f t="shared" si="169"/>
        <v/>
      </c>
      <c r="V640" s="1" t="str">
        <f t="shared" si="160"/>
        <v/>
      </c>
      <c r="W640" s="1" t="str">
        <f t="shared" si="161"/>
        <v/>
      </c>
    </row>
    <row r="641" spans="1:23" x14ac:dyDescent="0.2">
      <c r="A641" s="141">
        <f>[4]挂饰3!$A642</f>
        <v>20640</v>
      </c>
      <c r="B641" s="141" t="str">
        <f>[4]挂饰3!$D642</f>
        <v>一般的精灵戒指</v>
      </c>
      <c r="C641" s="141">
        <f>[4]挂饰3!$E642</f>
        <v>19</v>
      </c>
      <c r="D641" s="141" t="str">
        <f>[4]挂饰3!$F642</f>
        <v>c</v>
      </c>
      <c r="E641" s="141">
        <f t="shared" si="162"/>
        <v>1</v>
      </c>
      <c r="F641" s="141">
        <f t="shared" si="163"/>
        <v>1</v>
      </c>
      <c r="G641" s="141" t="str">
        <f>[4]挂饰3!$M642</f>
        <v/>
      </c>
      <c r="H641" s="141">
        <f>([4]挂饰3!$AO642*((E641)^2))/10</f>
        <v>68.099999999999994</v>
      </c>
      <c r="I641" s="1" t="str">
        <f t="shared" si="164"/>
        <v>,女战士的秘药</v>
      </c>
      <c r="J641" s="1">
        <f t="shared" si="165"/>
        <v>681</v>
      </c>
      <c r="K641" s="1">
        <f t="shared" si="153"/>
        <v>690</v>
      </c>
      <c r="L641" s="1" t="str">
        <f t="shared" si="166"/>
        <v>女战士的秘药</v>
      </c>
      <c r="M641" s="1">
        <f t="shared" si="154"/>
        <v>46</v>
      </c>
      <c r="N641" s="1">
        <f t="shared" si="155"/>
        <v>50168</v>
      </c>
      <c r="O641" s="1" t="str">
        <f t="shared" si="167"/>
        <v/>
      </c>
      <c r="P641" s="1" t="str">
        <f t="shared" si="156"/>
        <v/>
      </c>
      <c r="Q641" s="1" t="str">
        <f t="shared" si="157"/>
        <v/>
      </c>
      <c r="R641" s="1" t="str">
        <f t="shared" si="168"/>
        <v/>
      </c>
      <c r="S641" s="1" t="str">
        <f t="shared" si="158"/>
        <v/>
      </c>
      <c r="T641" s="1" t="str">
        <f t="shared" si="159"/>
        <v/>
      </c>
      <c r="U641" s="1" t="str">
        <f t="shared" si="169"/>
        <v/>
      </c>
      <c r="V641" s="1" t="str">
        <f t="shared" si="160"/>
        <v/>
      </c>
      <c r="W641" s="1" t="str">
        <f t="shared" si="161"/>
        <v/>
      </c>
    </row>
    <row r="648" spans="1:23" x14ac:dyDescent="0.2">
      <c r="I648" s="141" t="str">
        <f>VLOOKUP(G629&amp;E629,NatureMarking,6,FALSE)</f>
        <v>紫魔法石</v>
      </c>
    </row>
  </sheetData>
  <phoneticPr fontId="4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W641"/>
  <sheetViews>
    <sheetView topLeftCell="C15" workbookViewId="0">
      <selection activeCell="I6" sqref="I6"/>
    </sheetView>
  </sheetViews>
  <sheetFormatPr defaultRowHeight="12.75" x14ac:dyDescent="0.2"/>
  <cols>
    <col min="1" max="1" width="9" style="1"/>
    <col min="2" max="2" width="15.625" style="1" customWidth="1"/>
    <col min="3" max="7" width="9" style="1"/>
    <col min="8" max="8" width="8.625" style="1" customWidth="1"/>
    <col min="9" max="9" width="39.25" style="1" customWidth="1"/>
    <col min="10" max="11" width="10.375" style="1" customWidth="1"/>
    <col min="12" max="12" width="12.875" style="1" customWidth="1"/>
    <col min="13" max="14" width="9" style="1"/>
    <col min="15" max="15" width="12.625" style="1" customWidth="1"/>
    <col min="16" max="17" width="9" style="1"/>
    <col min="18" max="18" width="10.875" style="1" customWidth="1"/>
    <col min="19" max="20" width="9" style="1"/>
    <col min="21" max="21" width="12.5" style="1" customWidth="1"/>
    <col min="22" max="16384" width="9" style="1"/>
  </cols>
  <sheetData>
    <row r="1" spans="1:23" s="43" customFormat="1" x14ac:dyDescent="0.2">
      <c r="A1" s="43" t="s">
        <v>3121</v>
      </c>
      <c r="B1" s="43" t="s">
        <v>3114</v>
      </c>
      <c r="C1" s="43" t="s">
        <v>3115</v>
      </c>
      <c r="D1" s="43" t="s">
        <v>3122</v>
      </c>
      <c r="E1" s="43" t="s">
        <v>3123</v>
      </c>
      <c r="F1" s="43" t="s">
        <v>3124</v>
      </c>
      <c r="G1" s="43" t="s">
        <v>3125</v>
      </c>
      <c r="H1" s="43" t="s">
        <v>3116</v>
      </c>
      <c r="I1" s="43" t="s">
        <v>3117</v>
      </c>
      <c r="J1" s="43" t="s">
        <v>3130</v>
      </c>
      <c r="K1" s="43" t="s">
        <v>3131</v>
      </c>
      <c r="L1" s="43" t="s">
        <v>3126</v>
      </c>
      <c r="M1" s="43" t="s">
        <v>3118</v>
      </c>
      <c r="N1" s="43" t="s">
        <v>3119</v>
      </c>
      <c r="O1" s="43" t="s">
        <v>3127</v>
      </c>
      <c r="P1" s="43" t="s">
        <v>3118</v>
      </c>
      <c r="Q1" s="43" t="s">
        <v>3119</v>
      </c>
      <c r="R1" s="43" t="s">
        <v>3128</v>
      </c>
      <c r="S1" s="43" t="s">
        <v>3118</v>
      </c>
      <c r="T1" s="43" t="s">
        <v>3119</v>
      </c>
      <c r="U1" s="43" t="s">
        <v>3129</v>
      </c>
      <c r="V1" s="43" t="s">
        <v>3118</v>
      </c>
      <c r="W1" s="43" t="s">
        <v>3119</v>
      </c>
    </row>
    <row r="2" spans="1:23" x14ac:dyDescent="0.2">
      <c r="A2" s="1">
        <f>[4]武器3!A3</f>
        <v>10001</v>
      </c>
      <c r="B2" s="1" t="str">
        <f>[4]武器3!D3</f>
        <v>神秘的斯塞提锤子</v>
      </c>
      <c r="C2" s="1">
        <f>[4]武器3!E3</f>
        <v>2</v>
      </c>
      <c r="D2" s="139" t="str">
        <f>[4]武器3!F3</f>
        <v>s</v>
      </c>
      <c r="E2" s="1">
        <f>IF(D2="s",4,IF(D2="a",3,IF(D2="b",2,1)))</f>
        <v>4</v>
      </c>
      <c r="F2" s="1">
        <f>E2</f>
        <v>4</v>
      </c>
      <c r="G2" s="1" t="str">
        <f>[4]武器3!$K3</f>
        <v>地脉</v>
      </c>
      <c r="H2" s="1">
        <f>([4]武器3!AO3*(E2^2))/10</f>
        <v>51.903999999999996</v>
      </c>
      <c r="I2" s="1" t="str">
        <f>getMarking(E2,F2,G2,1)</f>
        <v>,茶色的魔术丝,睡魔魂片,水块,火兽爪</v>
      </c>
      <c r="J2" s="1">
        <f>ROUND(H2*10,0)</f>
        <v>519</v>
      </c>
      <c r="K2" s="1">
        <f t="shared" ref="K2:K65" si="0">INT(M2*VLOOKUP(L2,newMarkingCost,8,FALSE)*10*E2)</f>
        <v>3840</v>
      </c>
      <c r="L2" s="1" t="str">
        <f>getSring($I2,1,$F2)</f>
        <v>茶色的魔术丝</v>
      </c>
      <c r="M2" s="1">
        <f t="shared" ref="M2:M65" si="1">ROUNDUP($H2/($F2)/VLOOKUP(L2,newMarkingCost,8,FALSE),0)</f>
        <v>1</v>
      </c>
      <c r="N2" s="1">
        <f t="shared" ref="N2:N65" si="2">IF(L2="","",VLOOKUP(L2,NewMarkingID,2,FALSE))</f>
        <v>50074</v>
      </c>
      <c r="O2" s="1" t="str">
        <f>getSring($I2,2,$F2)</f>
        <v>睡魔魂片</v>
      </c>
      <c r="P2" s="1">
        <f t="shared" ref="P2:P65" si="3">IF(O2="","",ROUNDUP($H2/($F2)/VLOOKUP(O2,newMarkingCost,8,FALSE),0))</f>
        <v>1</v>
      </c>
      <c r="Q2" s="1">
        <f t="shared" ref="Q2:Q65" si="4">IF(O2="","",VLOOKUP(O2,NewMarkingID,2,FALSE))</f>
        <v>50165</v>
      </c>
      <c r="R2" s="1" t="str">
        <f>getSring($I2,3,$F2)</f>
        <v>水块</v>
      </c>
      <c r="S2" s="1">
        <f t="shared" ref="S2:S65" si="5">IF(R2="","",ROUNDUP($H2/($F2)/VLOOKUP(R2,newMarkingCost,8,FALSE),0))</f>
        <v>3</v>
      </c>
      <c r="T2" s="1">
        <f t="shared" ref="T2:T65" si="6">IF(R2="","",VLOOKUP(R2,NewMarkingID,2,FALSE))</f>
        <v>50090</v>
      </c>
      <c r="U2" s="1" t="str">
        <f>getSring($I2,4,$F2)</f>
        <v>火兽爪</v>
      </c>
      <c r="V2" s="1">
        <f t="shared" ref="V2:V65" si="7">IF(U2="","",ROUNDUP($H2/($F2)/VLOOKUP(U2,newMarkingCost,8,FALSE),0))</f>
        <v>3</v>
      </c>
      <c r="W2" s="1">
        <f t="shared" ref="W2:W65" si="8">IF(U2="","",VLOOKUP(U2,NewMarkingID,2,FALSE))</f>
        <v>50138</v>
      </c>
    </row>
    <row r="3" spans="1:23" x14ac:dyDescent="0.2">
      <c r="A3" s="1">
        <f>[4]武器3!A4</f>
        <v>10002</v>
      </c>
      <c r="B3" s="1" t="str">
        <f>[4]武器3!D4</f>
        <v>传说的魔王轻锤</v>
      </c>
      <c r="C3" s="1">
        <f>[4]武器3!E4</f>
        <v>4</v>
      </c>
      <c r="D3" s="139" t="str">
        <f>[4]武器3!F4</f>
        <v>s</v>
      </c>
      <c r="E3" s="1">
        <f t="shared" ref="E3:E66" si="9">IF(D3="s",4,IF(D3="a",3,IF(D3="b",2,1)))</f>
        <v>4</v>
      </c>
      <c r="F3" s="1">
        <f t="shared" ref="F3:F66" si="10">E3</f>
        <v>4</v>
      </c>
      <c r="G3" s="1" t="str">
        <f>[4]武器3!$K4</f>
        <v>地脉</v>
      </c>
      <c r="H3" s="1">
        <f>([4]武器3!AO4*(E3^2))/10</f>
        <v>105.6</v>
      </c>
      <c r="I3" s="1" t="str">
        <f t="shared" ref="I3:I66" si="11">getMarking(E3,F3,G3,1)</f>
        <v>,茶色的魔术丝,黄色粉铜矿,胆石,水晶眼泪</v>
      </c>
      <c r="J3" s="1">
        <f t="shared" ref="J3:J66" si="12">ROUND(H3*10,0)</f>
        <v>1056</v>
      </c>
      <c r="K3" s="1">
        <f t="shared" si="0"/>
        <v>3840</v>
      </c>
      <c r="L3" s="1" t="str">
        <f t="shared" ref="L3:L66" si="13">getSring($I3,1,$F3)</f>
        <v>茶色的魔术丝</v>
      </c>
      <c r="M3" s="1">
        <f t="shared" si="1"/>
        <v>1</v>
      </c>
      <c r="N3" s="1">
        <f t="shared" si="2"/>
        <v>50074</v>
      </c>
      <c r="O3" s="1" t="str">
        <f t="shared" ref="O3:O66" si="14">getSring($I3,2,$F3)</f>
        <v>黄色粉铜矿</v>
      </c>
      <c r="P3" s="1">
        <f t="shared" si="3"/>
        <v>1</v>
      </c>
      <c r="Q3" s="1">
        <f t="shared" si="4"/>
        <v>50040</v>
      </c>
      <c r="R3" s="1" t="str">
        <f t="shared" ref="R3:R66" si="15">getSring($I3,3,$F3)</f>
        <v>胆石</v>
      </c>
      <c r="S3" s="1">
        <f t="shared" si="5"/>
        <v>5</v>
      </c>
      <c r="T3" s="1">
        <f t="shared" si="6"/>
        <v>50087</v>
      </c>
      <c r="U3" s="1" t="str">
        <f t="shared" ref="U3:U66" si="16">getSring($I3,4,$F3)</f>
        <v>水晶眼泪</v>
      </c>
      <c r="V3" s="1">
        <f t="shared" si="7"/>
        <v>2</v>
      </c>
      <c r="W3" s="1">
        <f t="shared" si="8"/>
        <v>50172</v>
      </c>
    </row>
    <row r="4" spans="1:23" x14ac:dyDescent="0.2">
      <c r="A4" s="1">
        <f>[4]武器3!A5</f>
        <v>10003</v>
      </c>
      <c r="B4" s="1" t="str">
        <f>[4]武器3!D5</f>
        <v>神奇的青铜锤子</v>
      </c>
      <c r="C4" s="1">
        <f>[4]武器3!E5</f>
        <v>6</v>
      </c>
      <c r="D4" s="139" t="str">
        <f>[4]武器3!F5</f>
        <v>s</v>
      </c>
      <c r="E4" s="1">
        <f t="shared" si="9"/>
        <v>4</v>
      </c>
      <c r="F4" s="1">
        <f t="shared" si="10"/>
        <v>4</v>
      </c>
      <c r="G4" s="1" t="str">
        <f>[4]武器3!$K5</f>
        <v>地脉</v>
      </c>
      <c r="H4" s="1">
        <f>([4]武器3!AO5*(E4^2))/10</f>
        <v>144</v>
      </c>
      <c r="I4" s="1" t="str">
        <f t="shared" si="11"/>
        <v>,茶色的魔术丝,高级黑铜矿,蛇龟爪,水晶眼泪</v>
      </c>
      <c r="J4" s="1">
        <f t="shared" si="12"/>
        <v>1440</v>
      </c>
      <c r="K4" s="1">
        <f t="shared" si="0"/>
        <v>3840</v>
      </c>
      <c r="L4" s="1" t="str">
        <f t="shared" si="13"/>
        <v>茶色的魔术丝</v>
      </c>
      <c r="M4" s="1">
        <f t="shared" si="1"/>
        <v>1</v>
      </c>
      <c r="N4" s="1">
        <f t="shared" si="2"/>
        <v>50074</v>
      </c>
      <c r="O4" s="1" t="str">
        <f t="shared" si="14"/>
        <v>高级黑铜矿</v>
      </c>
      <c r="P4" s="1">
        <f t="shared" si="3"/>
        <v>1</v>
      </c>
      <c r="Q4" s="1">
        <f t="shared" si="4"/>
        <v>50033</v>
      </c>
      <c r="R4" s="1" t="str">
        <f t="shared" si="15"/>
        <v>蛇龟爪</v>
      </c>
      <c r="S4" s="1">
        <f t="shared" si="5"/>
        <v>3</v>
      </c>
      <c r="T4" s="1">
        <f t="shared" si="6"/>
        <v>50143</v>
      </c>
      <c r="U4" s="1" t="str">
        <f t="shared" si="16"/>
        <v>水晶眼泪</v>
      </c>
      <c r="V4" s="1">
        <f t="shared" si="7"/>
        <v>3</v>
      </c>
      <c r="W4" s="1">
        <f t="shared" si="8"/>
        <v>50172</v>
      </c>
    </row>
    <row r="5" spans="1:23" x14ac:dyDescent="0.2">
      <c r="A5" s="1">
        <f>[4]武器3!A6</f>
        <v>10004</v>
      </c>
      <c r="B5" s="1" t="str">
        <f>[4]武器3!D6</f>
        <v>神秘的魔王重锤</v>
      </c>
      <c r="C5" s="1">
        <f>[4]武器3!E6</f>
        <v>8</v>
      </c>
      <c r="D5" s="139" t="str">
        <f>[4]武器3!F6</f>
        <v>s</v>
      </c>
      <c r="E5" s="1">
        <f t="shared" si="9"/>
        <v>4</v>
      </c>
      <c r="F5" s="1">
        <f t="shared" si="10"/>
        <v>4</v>
      </c>
      <c r="G5" s="1" t="str">
        <f>[4]武器3!$K6</f>
        <v>地脉</v>
      </c>
      <c r="H5" s="1">
        <f>([4]武器3!AO6*(E5^2))/10</f>
        <v>239.59606153846153</v>
      </c>
      <c r="I5" s="1" t="str">
        <f t="shared" si="11"/>
        <v>,茶色的魔术丝,恶魔魂片,灵木的枝,狐炎兽毛皮</v>
      </c>
      <c r="J5" s="1">
        <f t="shared" si="12"/>
        <v>2396</v>
      </c>
      <c r="K5" s="1">
        <f t="shared" si="0"/>
        <v>3840</v>
      </c>
      <c r="L5" s="1" t="str">
        <f t="shared" si="13"/>
        <v>茶色的魔术丝</v>
      </c>
      <c r="M5" s="1">
        <f t="shared" si="1"/>
        <v>1</v>
      </c>
      <c r="N5" s="1">
        <f t="shared" si="2"/>
        <v>50074</v>
      </c>
      <c r="O5" s="1" t="str">
        <f t="shared" si="14"/>
        <v>恶魔魂片</v>
      </c>
      <c r="P5" s="1">
        <f t="shared" si="3"/>
        <v>2</v>
      </c>
      <c r="Q5" s="1">
        <f t="shared" si="4"/>
        <v>50166</v>
      </c>
      <c r="R5" s="1" t="str">
        <f t="shared" si="15"/>
        <v>灵木的枝</v>
      </c>
      <c r="S5" s="1">
        <f t="shared" si="5"/>
        <v>10</v>
      </c>
      <c r="T5" s="1">
        <f t="shared" si="6"/>
        <v>50064</v>
      </c>
      <c r="U5" s="1" t="str">
        <f t="shared" si="16"/>
        <v>狐炎兽毛皮</v>
      </c>
      <c r="V5" s="1">
        <f t="shared" si="7"/>
        <v>5</v>
      </c>
      <c r="W5" s="1">
        <f t="shared" si="8"/>
        <v>50115</v>
      </c>
    </row>
    <row r="6" spans="1:23" x14ac:dyDescent="0.2">
      <c r="A6" s="1">
        <f>[4]武器3!A7</f>
        <v>10005</v>
      </c>
      <c r="B6" s="1" t="str">
        <f>[4]武器3!D7</f>
        <v>传说的卡尼亚重锤</v>
      </c>
      <c r="C6" s="1">
        <f>[4]武器3!E7</f>
        <v>10</v>
      </c>
      <c r="D6" s="139" t="str">
        <f>[4]武器3!F7</f>
        <v>s</v>
      </c>
      <c r="E6" s="1">
        <f t="shared" si="9"/>
        <v>4</v>
      </c>
      <c r="F6" s="1">
        <f t="shared" si="10"/>
        <v>4</v>
      </c>
      <c r="G6" s="1" t="str">
        <f>[4]武器3!$K7</f>
        <v>地脉</v>
      </c>
      <c r="H6" s="1">
        <f>([4]武器3!AO7*(E6^2))/10</f>
        <v>279.77816013223139</v>
      </c>
      <c r="I6" s="1" t="str">
        <f t="shared" si="11"/>
        <v>,茶色的魔术丝,魅灵魂片,紫之液,水结晶石</v>
      </c>
      <c r="J6" s="1">
        <f t="shared" si="12"/>
        <v>2798</v>
      </c>
      <c r="K6" s="1">
        <f t="shared" si="0"/>
        <v>3840</v>
      </c>
      <c r="L6" s="1" t="str">
        <f t="shared" si="13"/>
        <v>茶色的魔术丝</v>
      </c>
      <c r="M6" s="1">
        <f t="shared" si="1"/>
        <v>1</v>
      </c>
      <c r="N6" s="1">
        <f t="shared" si="2"/>
        <v>50074</v>
      </c>
      <c r="O6" s="1" t="str">
        <f t="shared" si="14"/>
        <v>魅灵魂片</v>
      </c>
      <c r="P6" s="1">
        <f t="shared" si="3"/>
        <v>2</v>
      </c>
      <c r="Q6" s="1">
        <f t="shared" si="4"/>
        <v>50163</v>
      </c>
      <c r="R6" s="1" t="str">
        <f t="shared" si="15"/>
        <v>紫之液</v>
      </c>
      <c r="S6" s="1">
        <f t="shared" si="5"/>
        <v>12</v>
      </c>
      <c r="T6" s="1">
        <f t="shared" si="6"/>
        <v>50095</v>
      </c>
      <c r="U6" s="1" t="str">
        <f t="shared" si="16"/>
        <v>水结晶石</v>
      </c>
      <c r="V6" s="1">
        <f t="shared" si="7"/>
        <v>6</v>
      </c>
      <c r="W6" s="1">
        <f t="shared" si="8"/>
        <v>50030</v>
      </c>
    </row>
    <row r="7" spans="1:23" x14ac:dyDescent="0.2">
      <c r="A7" s="1">
        <f>[4]武器3!A8</f>
        <v>10006</v>
      </c>
      <c r="B7" s="1" t="str">
        <f>[4]武器3!D8</f>
        <v>神秘的空灵轻锤</v>
      </c>
      <c r="C7" s="1">
        <f>[4]武器3!E8</f>
        <v>12</v>
      </c>
      <c r="D7" s="139" t="str">
        <f>[4]武器3!F8</f>
        <v>s</v>
      </c>
      <c r="E7" s="1">
        <f t="shared" si="9"/>
        <v>4</v>
      </c>
      <c r="F7" s="1">
        <f t="shared" si="10"/>
        <v>4</v>
      </c>
      <c r="G7" s="1" t="str">
        <f>[4]武器3!$K8</f>
        <v>地脉</v>
      </c>
      <c r="H7" s="1">
        <f>([4]武器3!AO8*(E7^2))/10</f>
        <v>324.49811320754714</v>
      </c>
      <c r="I7" s="1" t="str">
        <f t="shared" si="11"/>
        <v>,茶色的魔术丝,恶魔魂片,人狼爪,南瓜</v>
      </c>
      <c r="J7" s="1">
        <f t="shared" si="12"/>
        <v>3245</v>
      </c>
      <c r="K7" s="1">
        <f t="shared" si="0"/>
        <v>3840</v>
      </c>
      <c r="L7" s="1" t="str">
        <f t="shared" si="13"/>
        <v>茶色的魔术丝</v>
      </c>
      <c r="M7" s="1">
        <f t="shared" si="1"/>
        <v>1</v>
      </c>
      <c r="N7" s="1">
        <f t="shared" si="2"/>
        <v>50074</v>
      </c>
      <c r="O7" s="1" t="str">
        <f t="shared" si="14"/>
        <v>恶魔魂片</v>
      </c>
      <c r="P7" s="1">
        <f t="shared" si="3"/>
        <v>3</v>
      </c>
      <c r="Q7" s="1">
        <f t="shared" si="4"/>
        <v>50166</v>
      </c>
      <c r="R7" s="1" t="str">
        <f t="shared" si="15"/>
        <v>人狼爪</v>
      </c>
      <c r="S7" s="1">
        <f t="shared" si="5"/>
        <v>14</v>
      </c>
      <c r="T7" s="1">
        <f t="shared" si="6"/>
        <v>50136</v>
      </c>
      <c r="U7" s="1" t="str">
        <f t="shared" si="16"/>
        <v>南瓜</v>
      </c>
      <c r="V7" s="1">
        <f t="shared" si="7"/>
        <v>14</v>
      </c>
      <c r="W7" s="1">
        <f t="shared" si="8"/>
        <v>50070</v>
      </c>
    </row>
    <row r="8" spans="1:23" x14ac:dyDescent="0.2">
      <c r="A8" s="1">
        <f>[4]武器3!A9</f>
        <v>10007</v>
      </c>
      <c r="B8" s="1" t="str">
        <f>[4]武器3!D9</f>
        <v>璀璨的水晶轻锤</v>
      </c>
      <c r="C8" s="1">
        <f>[4]武器3!E9</f>
        <v>14</v>
      </c>
      <c r="D8" s="139" t="str">
        <f>[4]武器3!F9</f>
        <v>s</v>
      </c>
      <c r="E8" s="1">
        <f t="shared" si="9"/>
        <v>4</v>
      </c>
      <c r="F8" s="1">
        <f t="shared" si="10"/>
        <v>4</v>
      </c>
      <c r="G8" s="1" t="str">
        <f>[4]武器3!$K9</f>
        <v>地脉</v>
      </c>
      <c r="H8" s="1">
        <f>([4]武器3!AO9*(E8^2))/10</f>
        <v>474.47225970247939</v>
      </c>
      <c r="I8" s="1" t="str">
        <f t="shared" si="11"/>
        <v>,茶色的魔术丝,黑色粉铜矿,睡魔羽翼,人狼爪</v>
      </c>
      <c r="J8" s="1">
        <f t="shared" si="12"/>
        <v>4745</v>
      </c>
      <c r="K8" s="1">
        <f t="shared" si="0"/>
        <v>7680</v>
      </c>
      <c r="L8" s="1" t="str">
        <f t="shared" si="13"/>
        <v>茶色的魔术丝</v>
      </c>
      <c r="M8" s="1">
        <f t="shared" si="1"/>
        <v>2</v>
      </c>
      <c r="N8" s="1">
        <f t="shared" si="2"/>
        <v>50074</v>
      </c>
      <c r="O8" s="1" t="str">
        <f t="shared" si="14"/>
        <v>黑色粉铜矿</v>
      </c>
      <c r="P8" s="1">
        <f t="shared" si="3"/>
        <v>4</v>
      </c>
      <c r="Q8" s="1">
        <f t="shared" si="4"/>
        <v>50038</v>
      </c>
      <c r="R8" s="1" t="str">
        <f t="shared" si="15"/>
        <v>睡魔羽翼</v>
      </c>
      <c r="S8" s="1">
        <f t="shared" si="5"/>
        <v>9</v>
      </c>
      <c r="T8" s="1">
        <f t="shared" si="6"/>
        <v>50126</v>
      </c>
      <c r="U8" s="1" t="str">
        <f t="shared" si="16"/>
        <v>人狼爪</v>
      </c>
      <c r="V8" s="1">
        <f t="shared" si="7"/>
        <v>20</v>
      </c>
      <c r="W8" s="1">
        <f t="shared" si="8"/>
        <v>50136</v>
      </c>
    </row>
    <row r="9" spans="1:23" x14ac:dyDescent="0.2">
      <c r="A9" s="1">
        <f>[4]武器3!A10</f>
        <v>10008</v>
      </c>
      <c r="B9" s="1" t="str">
        <f>[4]武器3!D10</f>
        <v>神秘的言语锤子</v>
      </c>
      <c r="C9" s="1">
        <f>[4]武器3!E10</f>
        <v>16</v>
      </c>
      <c r="D9" s="139" t="str">
        <f>[4]武器3!F10</f>
        <v>s</v>
      </c>
      <c r="E9" s="1">
        <f t="shared" si="9"/>
        <v>4</v>
      </c>
      <c r="F9" s="1">
        <f t="shared" si="10"/>
        <v>4</v>
      </c>
      <c r="G9" s="1" t="str">
        <f>[4]武器3!$K10</f>
        <v>地脉</v>
      </c>
      <c r="H9" s="1">
        <f>([4]武器3!AO10*(E9^2))/10</f>
        <v>387.7037037037037</v>
      </c>
      <c r="I9" s="1" t="str">
        <f t="shared" si="11"/>
        <v>,茶色的魔术丝,青色的水晶,优良粉铜矿,火之缌片</v>
      </c>
      <c r="J9" s="1">
        <f t="shared" si="12"/>
        <v>3877</v>
      </c>
      <c r="K9" s="1">
        <f t="shared" si="0"/>
        <v>7680</v>
      </c>
      <c r="L9" s="1" t="str">
        <f t="shared" si="13"/>
        <v>茶色的魔术丝</v>
      </c>
      <c r="M9" s="1">
        <f t="shared" si="1"/>
        <v>2</v>
      </c>
      <c r="N9" s="1">
        <f t="shared" si="2"/>
        <v>50074</v>
      </c>
      <c r="O9" s="1" t="str">
        <f t="shared" si="14"/>
        <v>青色的水晶</v>
      </c>
      <c r="P9" s="1">
        <f t="shared" si="3"/>
        <v>3</v>
      </c>
      <c r="Q9" s="1">
        <f t="shared" si="4"/>
        <v>50178</v>
      </c>
      <c r="R9" s="1" t="str">
        <f t="shared" si="15"/>
        <v>优良粉铜矿</v>
      </c>
      <c r="S9" s="1">
        <f t="shared" si="5"/>
        <v>8</v>
      </c>
      <c r="T9" s="1">
        <f t="shared" si="6"/>
        <v>50036</v>
      </c>
      <c r="U9" s="1" t="str">
        <f t="shared" si="16"/>
        <v>火之缌片</v>
      </c>
      <c r="V9" s="1">
        <f t="shared" si="7"/>
        <v>8</v>
      </c>
      <c r="W9" s="1">
        <f t="shared" si="8"/>
        <v>50175</v>
      </c>
    </row>
    <row r="10" spans="1:23" x14ac:dyDescent="0.2">
      <c r="A10" s="1">
        <f>[4]武器3!A11</f>
        <v>10009</v>
      </c>
      <c r="B10" s="1" t="str">
        <f>[4]武器3!D11</f>
        <v>犀利的晨曦锤子</v>
      </c>
      <c r="C10" s="1">
        <f>[4]武器3!E11</f>
        <v>2</v>
      </c>
      <c r="D10" s="139" t="str">
        <f>[4]武器3!F11</f>
        <v>a</v>
      </c>
      <c r="E10" s="1">
        <f t="shared" si="9"/>
        <v>3</v>
      </c>
      <c r="F10" s="1">
        <f t="shared" si="10"/>
        <v>3</v>
      </c>
      <c r="G10" s="1" t="str">
        <f>[4]武器3!$K11</f>
        <v>地脉</v>
      </c>
      <c r="H10" s="1">
        <f>([4]武器3!AO11*(E10^2))/10</f>
        <v>21.996000000000002</v>
      </c>
      <c r="I10" s="1" t="str">
        <f t="shared" si="11"/>
        <v>,地系魔物骨头,人狼爪,干燥的草药,腐败牙</v>
      </c>
      <c r="J10" s="1">
        <f t="shared" si="12"/>
        <v>220</v>
      </c>
      <c r="K10" s="1">
        <f t="shared" si="0"/>
        <v>1125</v>
      </c>
      <c r="L10" s="1" t="str">
        <f t="shared" si="13"/>
        <v>地系魔物骨头</v>
      </c>
      <c r="M10" s="1">
        <f t="shared" si="1"/>
        <v>1</v>
      </c>
      <c r="N10" s="1">
        <f t="shared" si="2"/>
        <v>50080</v>
      </c>
      <c r="O10" s="1" t="str">
        <f t="shared" si="14"/>
        <v>人狼爪</v>
      </c>
      <c r="P10" s="1">
        <f t="shared" si="3"/>
        <v>2</v>
      </c>
      <c r="Q10" s="1">
        <f t="shared" si="4"/>
        <v>50136</v>
      </c>
      <c r="R10" s="1" t="str">
        <f t="shared" si="15"/>
        <v>干燥的草药</v>
      </c>
      <c r="S10" s="1">
        <f t="shared" si="5"/>
        <v>5</v>
      </c>
      <c r="T10" s="1">
        <f t="shared" si="6"/>
        <v>50189</v>
      </c>
      <c r="U10" s="1" t="str">
        <f t="shared" si="16"/>
        <v/>
      </c>
      <c r="V10" s="1" t="str">
        <f t="shared" si="7"/>
        <v/>
      </c>
      <c r="W10" s="1" t="str">
        <f t="shared" si="8"/>
        <v/>
      </c>
    </row>
    <row r="11" spans="1:23" x14ac:dyDescent="0.2">
      <c r="A11" s="1">
        <f>[4]武器3!A12</f>
        <v>10010</v>
      </c>
      <c r="B11" s="1" t="str">
        <f>[4]武器3!D12</f>
        <v>拉风的卡尼亚轻锤</v>
      </c>
      <c r="C11" s="1">
        <f>[4]武器3!E12</f>
        <v>4</v>
      </c>
      <c r="D11" s="139" t="str">
        <f>[4]武器3!F12</f>
        <v>a</v>
      </c>
      <c r="E11" s="1">
        <f t="shared" si="9"/>
        <v>3</v>
      </c>
      <c r="F11" s="1">
        <f t="shared" si="10"/>
        <v>3</v>
      </c>
      <c r="G11" s="1" t="str">
        <f>[4]武器3!$K12</f>
        <v>地脉</v>
      </c>
      <c r="H11" s="1">
        <f>([4]武器3!AO12*(E11^2))/10</f>
        <v>43.595999999999997</v>
      </c>
      <c r="I11" s="1" t="str">
        <f t="shared" si="11"/>
        <v>,地系魔物骨头,人狼毛皮,粉铜矿,新鲜的泥巴</v>
      </c>
      <c r="J11" s="1">
        <f t="shared" si="12"/>
        <v>436</v>
      </c>
      <c r="K11" s="1">
        <f t="shared" si="0"/>
        <v>1125</v>
      </c>
      <c r="L11" s="1" t="str">
        <f t="shared" si="13"/>
        <v>地系魔物骨头</v>
      </c>
      <c r="M11" s="1">
        <f t="shared" si="1"/>
        <v>1</v>
      </c>
      <c r="N11" s="1">
        <f t="shared" si="2"/>
        <v>50080</v>
      </c>
      <c r="O11" s="1" t="str">
        <f t="shared" si="14"/>
        <v>人狼毛皮</v>
      </c>
      <c r="P11" s="1">
        <f t="shared" si="3"/>
        <v>2</v>
      </c>
      <c r="Q11" s="1">
        <f t="shared" si="4"/>
        <v>50110</v>
      </c>
      <c r="R11" s="1" t="str">
        <f t="shared" si="15"/>
        <v>粉铜矿</v>
      </c>
      <c r="S11" s="1">
        <f t="shared" si="5"/>
        <v>10</v>
      </c>
      <c r="T11" s="1">
        <f t="shared" si="6"/>
        <v>50035</v>
      </c>
      <c r="U11" s="1" t="str">
        <f t="shared" si="16"/>
        <v/>
      </c>
      <c r="V11" s="1" t="str">
        <f t="shared" si="7"/>
        <v/>
      </c>
      <c r="W11" s="1" t="str">
        <f t="shared" si="8"/>
        <v/>
      </c>
    </row>
    <row r="12" spans="1:23" x14ac:dyDescent="0.2">
      <c r="A12" s="1">
        <f>[4]武器3!A13</f>
        <v>10011</v>
      </c>
      <c r="B12" s="1" t="str">
        <f>[4]武器3!D13</f>
        <v>犀利的塞尔塔锤子</v>
      </c>
      <c r="C12" s="1">
        <f>[4]武器3!E13</f>
        <v>6</v>
      </c>
      <c r="D12" s="139" t="str">
        <f>[4]武器3!F13</f>
        <v>a</v>
      </c>
      <c r="E12" s="1">
        <f t="shared" si="9"/>
        <v>3</v>
      </c>
      <c r="F12" s="1">
        <f t="shared" si="10"/>
        <v>3</v>
      </c>
      <c r="G12" s="1" t="str">
        <f>[4]武器3!$K13</f>
        <v>地脉</v>
      </c>
      <c r="H12" s="1">
        <f>([4]武器3!AO13*(E12^2))/10</f>
        <v>69.511745454545462</v>
      </c>
      <c r="I12" s="1" t="str">
        <f t="shared" si="11"/>
        <v>,地系魔物骨头,柔软的毛皮,新鲜的泥巴,干燥的草药</v>
      </c>
      <c r="J12" s="1">
        <f t="shared" si="12"/>
        <v>695</v>
      </c>
      <c r="K12" s="1">
        <f t="shared" si="0"/>
        <v>1125</v>
      </c>
      <c r="L12" s="1" t="str">
        <f t="shared" si="13"/>
        <v>地系魔物骨头</v>
      </c>
      <c r="M12" s="1">
        <f t="shared" si="1"/>
        <v>1</v>
      </c>
      <c r="N12" s="1">
        <f t="shared" si="2"/>
        <v>50080</v>
      </c>
      <c r="O12" s="1" t="str">
        <f t="shared" si="14"/>
        <v>柔软的毛皮</v>
      </c>
      <c r="P12" s="1">
        <f t="shared" si="3"/>
        <v>2</v>
      </c>
      <c r="Q12" s="1">
        <f t="shared" si="4"/>
        <v>50114</v>
      </c>
      <c r="R12" s="1" t="str">
        <f t="shared" si="15"/>
        <v>新鲜的泥巴</v>
      </c>
      <c r="S12" s="1">
        <f t="shared" si="5"/>
        <v>16</v>
      </c>
      <c r="T12" s="1">
        <f t="shared" si="6"/>
        <v>50013</v>
      </c>
      <c r="U12" s="1" t="str">
        <f t="shared" si="16"/>
        <v/>
      </c>
      <c r="V12" s="1" t="str">
        <f t="shared" si="7"/>
        <v/>
      </c>
      <c r="W12" s="1" t="str">
        <f t="shared" si="8"/>
        <v/>
      </c>
    </row>
    <row r="13" spans="1:23" x14ac:dyDescent="0.2">
      <c r="A13" s="1">
        <f>[4]武器3!A14</f>
        <v>10012</v>
      </c>
      <c r="B13" s="1" t="str">
        <f>[4]武器3!D14</f>
        <v>犀利的遗迹重锤</v>
      </c>
      <c r="C13" s="1">
        <f>[4]武器3!E14</f>
        <v>8</v>
      </c>
      <c r="D13" s="139" t="str">
        <f>[4]武器3!F14</f>
        <v>a</v>
      </c>
      <c r="E13" s="1">
        <f t="shared" si="9"/>
        <v>3</v>
      </c>
      <c r="F13" s="1">
        <f t="shared" si="10"/>
        <v>3</v>
      </c>
      <c r="G13" s="1" t="str">
        <f>[4]武器3!$K14</f>
        <v>地脉</v>
      </c>
      <c r="H13" s="1">
        <f>([4]武器3!AO14*(E13^2))/10</f>
        <v>92.860640925619833</v>
      </c>
      <c r="I13" s="1" t="str">
        <f t="shared" si="11"/>
        <v>,地系魔物骨头,柔软的毛皮,粉铜矿,树枝</v>
      </c>
      <c r="J13" s="1">
        <f t="shared" si="12"/>
        <v>929</v>
      </c>
      <c r="K13" s="1">
        <f t="shared" si="0"/>
        <v>1125</v>
      </c>
      <c r="L13" s="1" t="str">
        <f t="shared" si="13"/>
        <v>地系魔物骨头</v>
      </c>
      <c r="M13" s="1">
        <f t="shared" si="1"/>
        <v>1</v>
      </c>
      <c r="N13" s="1">
        <f t="shared" si="2"/>
        <v>50080</v>
      </c>
      <c r="O13" s="1" t="str">
        <f t="shared" si="14"/>
        <v>柔软的毛皮</v>
      </c>
      <c r="P13" s="1">
        <f t="shared" si="3"/>
        <v>3</v>
      </c>
      <c r="Q13" s="1">
        <f t="shared" si="4"/>
        <v>50114</v>
      </c>
      <c r="R13" s="1" t="str">
        <f t="shared" si="15"/>
        <v>粉铜矿</v>
      </c>
      <c r="S13" s="1">
        <f t="shared" si="5"/>
        <v>21</v>
      </c>
      <c r="T13" s="1">
        <f t="shared" si="6"/>
        <v>50035</v>
      </c>
      <c r="U13" s="1" t="str">
        <f t="shared" si="16"/>
        <v/>
      </c>
      <c r="V13" s="1" t="str">
        <f t="shared" si="7"/>
        <v/>
      </c>
      <c r="W13" s="1" t="str">
        <f t="shared" si="8"/>
        <v/>
      </c>
    </row>
    <row r="14" spans="1:23" x14ac:dyDescent="0.2">
      <c r="A14" s="1">
        <f>[4]武器3!A15</f>
        <v>10013</v>
      </c>
      <c r="B14" s="1" t="str">
        <f>[4]武器3!D15</f>
        <v>精致的颓废重锤</v>
      </c>
      <c r="C14" s="1">
        <f>[4]武器3!E15</f>
        <v>10</v>
      </c>
      <c r="D14" s="139" t="str">
        <f>[4]武器3!F15</f>
        <v>a</v>
      </c>
      <c r="E14" s="1">
        <f t="shared" si="9"/>
        <v>3</v>
      </c>
      <c r="F14" s="1">
        <f t="shared" si="10"/>
        <v>3</v>
      </c>
      <c r="G14" s="1" t="str">
        <f>[4]武器3!$K15</f>
        <v>地脉</v>
      </c>
      <c r="H14" s="1">
        <f>([4]武器3!AO15*(E14^2))/10</f>
        <v>136.6002</v>
      </c>
      <c r="I14" s="1" t="str">
        <f t="shared" si="11"/>
        <v>,地系魔物骨头,鬼牙,黑铜矿,矿石</v>
      </c>
      <c r="J14" s="1">
        <f t="shared" si="12"/>
        <v>1366</v>
      </c>
      <c r="K14" s="1">
        <f t="shared" si="0"/>
        <v>2250</v>
      </c>
      <c r="L14" s="1" t="str">
        <f t="shared" si="13"/>
        <v>地系魔物骨头</v>
      </c>
      <c r="M14" s="1">
        <f t="shared" si="1"/>
        <v>2</v>
      </c>
      <c r="N14" s="1">
        <f t="shared" si="2"/>
        <v>50080</v>
      </c>
      <c r="O14" s="1" t="str">
        <f t="shared" si="14"/>
        <v>鬼牙</v>
      </c>
      <c r="P14" s="1">
        <f t="shared" si="3"/>
        <v>8</v>
      </c>
      <c r="Q14" s="1">
        <f t="shared" si="4"/>
        <v>50146</v>
      </c>
      <c r="R14" s="1" t="str">
        <f t="shared" si="15"/>
        <v>黑铜矿</v>
      </c>
      <c r="S14" s="1">
        <f t="shared" si="5"/>
        <v>31</v>
      </c>
      <c r="T14" s="1">
        <f t="shared" si="6"/>
        <v>50031</v>
      </c>
      <c r="U14" s="1" t="str">
        <f t="shared" si="16"/>
        <v/>
      </c>
      <c r="V14" s="1" t="str">
        <f t="shared" si="7"/>
        <v/>
      </c>
      <c r="W14" s="1" t="str">
        <f t="shared" si="8"/>
        <v/>
      </c>
    </row>
    <row r="15" spans="1:23" x14ac:dyDescent="0.2">
      <c r="A15" s="1">
        <f>[4]武器3!A16</f>
        <v>10014</v>
      </c>
      <c r="B15" s="1" t="str">
        <f>[4]武器3!D16</f>
        <v>闪耀的水晶轻锤</v>
      </c>
      <c r="C15" s="1">
        <f>[4]武器3!E16</f>
        <v>12</v>
      </c>
      <c r="D15" s="139" t="str">
        <f>[4]武器3!F16</f>
        <v>a</v>
      </c>
      <c r="E15" s="1">
        <f t="shared" si="9"/>
        <v>3</v>
      </c>
      <c r="F15" s="1">
        <f t="shared" si="10"/>
        <v>3</v>
      </c>
      <c r="G15" s="1" t="str">
        <f>[4]武器3!$K16</f>
        <v>地脉</v>
      </c>
      <c r="H15" s="1">
        <f>([4]武器3!AO16*(E15^2))/10</f>
        <v>166.49846241322317</v>
      </c>
      <c r="I15" s="1" t="str">
        <f t="shared" si="11"/>
        <v>,地系魔物骨头,沙盘缌片,腐败牙,树枝</v>
      </c>
      <c r="J15" s="1">
        <f t="shared" si="12"/>
        <v>1665</v>
      </c>
      <c r="K15" s="1">
        <f t="shared" si="0"/>
        <v>2250</v>
      </c>
      <c r="L15" s="1" t="str">
        <f t="shared" si="13"/>
        <v>地系魔物骨头</v>
      </c>
      <c r="M15" s="1">
        <f t="shared" si="1"/>
        <v>2</v>
      </c>
      <c r="N15" s="1">
        <f t="shared" si="2"/>
        <v>50080</v>
      </c>
      <c r="O15" s="1" t="str">
        <f t="shared" si="14"/>
        <v>沙盘缌片</v>
      </c>
      <c r="P15" s="1">
        <f t="shared" si="3"/>
        <v>5</v>
      </c>
      <c r="Q15" s="1">
        <f t="shared" si="4"/>
        <v>50174</v>
      </c>
      <c r="R15" s="1" t="str">
        <f t="shared" si="15"/>
        <v>腐败牙</v>
      </c>
      <c r="S15" s="1">
        <f t="shared" si="5"/>
        <v>37</v>
      </c>
      <c r="T15" s="1">
        <f t="shared" si="6"/>
        <v>50157</v>
      </c>
      <c r="U15" s="1" t="str">
        <f t="shared" si="16"/>
        <v/>
      </c>
      <c r="V15" s="1" t="str">
        <f t="shared" si="7"/>
        <v/>
      </c>
      <c r="W15" s="1" t="str">
        <f t="shared" si="8"/>
        <v/>
      </c>
    </row>
    <row r="16" spans="1:23" x14ac:dyDescent="0.2">
      <c r="A16" s="1">
        <f>[4]武器3!A17</f>
        <v>10015</v>
      </c>
      <c r="B16" s="1" t="str">
        <f>[4]武器3!D17</f>
        <v>精致的水晶重锤</v>
      </c>
      <c r="C16" s="1">
        <f>[4]武器3!E17</f>
        <v>14</v>
      </c>
      <c r="D16" s="139" t="str">
        <f>[4]武器3!F17</f>
        <v>a</v>
      </c>
      <c r="E16" s="1">
        <f t="shared" si="9"/>
        <v>3</v>
      </c>
      <c r="F16" s="1">
        <f t="shared" si="10"/>
        <v>3</v>
      </c>
      <c r="G16" s="1" t="str">
        <f>[4]武器3!$K17</f>
        <v>地脉</v>
      </c>
      <c r="H16" s="1">
        <f>([4]武器3!AO17*(E16^2))/10</f>
        <v>177.9474692231405</v>
      </c>
      <c r="I16" s="1" t="str">
        <f t="shared" si="11"/>
        <v>,地系魔物骨头,巨人青皮,腐败的毛皮,矿石</v>
      </c>
      <c r="J16" s="1">
        <f t="shared" si="12"/>
        <v>1779</v>
      </c>
      <c r="K16" s="1">
        <f t="shared" si="0"/>
        <v>2250</v>
      </c>
      <c r="L16" s="1" t="str">
        <f t="shared" si="13"/>
        <v>地系魔物骨头</v>
      </c>
      <c r="M16" s="1">
        <f t="shared" si="1"/>
        <v>2</v>
      </c>
      <c r="N16" s="1">
        <f t="shared" si="2"/>
        <v>50080</v>
      </c>
      <c r="O16" s="1" t="str">
        <f t="shared" si="14"/>
        <v>巨人青皮</v>
      </c>
      <c r="P16" s="1">
        <f t="shared" si="3"/>
        <v>5</v>
      </c>
      <c r="Q16" s="1">
        <f t="shared" si="4"/>
        <v>50113</v>
      </c>
      <c r="R16" s="1" t="str">
        <f t="shared" si="15"/>
        <v>腐败的毛皮</v>
      </c>
      <c r="S16" s="1">
        <f t="shared" si="5"/>
        <v>40</v>
      </c>
      <c r="T16" s="1">
        <f t="shared" si="6"/>
        <v>50119</v>
      </c>
      <c r="U16" s="1" t="str">
        <f t="shared" si="16"/>
        <v/>
      </c>
      <c r="V16" s="1" t="str">
        <f t="shared" si="7"/>
        <v/>
      </c>
      <c r="W16" s="1" t="str">
        <f t="shared" si="8"/>
        <v/>
      </c>
    </row>
    <row r="17" spans="1:23" x14ac:dyDescent="0.2">
      <c r="A17" s="1">
        <f>[4]武器3!A18</f>
        <v>10016</v>
      </c>
      <c r="B17" s="1" t="str">
        <f>[4]武器3!D18</f>
        <v>拉风的卡尼亚锤子</v>
      </c>
      <c r="C17" s="1">
        <f>[4]武器3!E18</f>
        <v>16</v>
      </c>
      <c r="D17" s="139" t="str">
        <f>[4]武器3!F18</f>
        <v>a</v>
      </c>
      <c r="E17" s="1">
        <f t="shared" si="9"/>
        <v>3</v>
      </c>
      <c r="F17" s="1">
        <f t="shared" si="10"/>
        <v>3</v>
      </c>
      <c r="G17" s="1" t="str">
        <f>[4]武器3!$K18</f>
        <v>地脉</v>
      </c>
      <c r="H17" s="1">
        <f>([4]武器3!AO18*(E17^2))/10</f>
        <v>207.42091199999999</v>
      </c>
      <c r="I17" s="1" t="str">
        <f t="shared" si="11"/>
        <v>,地系魔物骨头,黄之液,腐败爪,女战士的秘药</v>
      </c>
      <c r="J17" s="1">
        <f t="shared" si="12"/>
        <v>2074</v>
      </c>
      <c r="K17" s="1">
        <f t="shared" si="0"/>
        <v>2250</v>
      </c>
      <c r="L17" s="1" t="str">
        <f t="shared" si="13"/>
        <v>地系魔物骨头</v>
      </c>
      <c r="M17" s="1">
        <f t="shared" si="1"/>
        <v>2</v>
      </c>
      <c r="N17" s="1">
        <f t="shared" si="2"/>
        <v>50080</v>
      </c>
      <c r="O17" s="1" t="str">
        <f t="shared" si="14"/>
        <v>黄之液</v>
      </c>
      <c r="P17" s="1">
        <f t="shared" si="3"/>
        <v>12</v>
      </c>
      <c r="Q17" s="1">
        <f t="shared" si="4"/>
        <v>50093</v>
      </c>
      <c r="R17" s="1" t="str">
        <f t="shared" si="15"/>
        <v>腐败爪</v>
      </c>
      <c r="S17" s="1">
        <f t="shared" si="5"/>
        <v>47</v>
      </c>
      <c r="T17" s="1">
        <f t="shared" si="6"/>
        <v>50145</v>
      </c>
      <c r="U17" s="1" t="str">
        <f t="shared" si="16"/>
        <v/>
      </c>
      <c r="V17" s="1" t="str">
        <f t="shared" si="7"/>
        <v/>
      </c>
      <c r="W17" s="1" t="str">
        <f t="shared" si="8"/>
        <v/>
      </c>
    </row>
    <row r="18" spans="1:23" x14ac:dyDescent="0.2">
      <c r="A18" s="1">
        <f>[4]武器3!A19</f>
        <v>10017</v>
      </c>
      <c r="B18" s="1" t="str">
        <f>[4]武器3!D19</f>
        <v>凌厉的遗迹轻锤</v>
      </c>
      <c r="C18" s="1">
        <f>[4]武器3!E19</f>
        <v>1</v>
      </c>
      <c r="D18" s="139" t="str">
        <f>[4]武器3!F19</f>
        <v>b</v>
      </c>
      <c r="E18" s="1">
        <f t="shared" si="9"/>
        <v>2</v>
      </c>
      <c r="F18" s="1">
        <f t="shared" si="10"/>
        <v>2</v>
      </c>
      <c r="G18" s="1" t="str">
        <f>[4]武器3!$K19</f>
        <v>地脉</v>
      </c>
      <c r="H18" s="1">
        <f>([4]武器3!AO19*(E18^2))/10</f>
        <v>9.6</v>
      </c>
      <c r="I18" s="1" t="str">
        <f t="shared" si="11"/>
        <v>,地系魔物血液,新鲜的泥巴</v>
      </c>
      <c r="J18" s="1">
        <f t="shared" si="12"/>
        <v>96</v>
      </c>
      <c r="K18" s="1">
        <f t="shared" si="0"/>
        <v>270</v>
      </c>
      <c r="L18" s="1" t="str">
        <f t="shared" si="13"/>
        <v>地系魔物血液</v>
      </c>
      <c r="M18" s="1">
        <f t="shared" si="1"/>
        <v>1</v>
      </c>
      <c r="N18" s="1">
        <f t="shared" si="2"/>
        <v>50097</v>
      </c>
      <c r="O18" s="1" t="str">
        <f t="shared" si="14"/>
        <v>新鲜的泥巴</v>
      </c>
      <c r="P18" s="1">
        <f t="shared" si="3"/>
        <v>4</v>
      </c>
      <c r="Q18" s="1">
        <f t="shared" si="4"/>
        <v>50013</v>
      </c>
      <c r="R18" s="1" t="str">
        <f t="shared" si="15"/>
        <v/>
      </c>
      <c r="S18" s="1" t="str">
        <f t="shared" si="5"/>
        <v/>
      </c>
      <c r="T18" s="1" t="str">
        <f t="shared" si="6"/>
        <v/>
      </c>
      <c r="U18" s="1" t="str">
        <f t="shared" si="16"/>
        <v/>
      </c>
      <c r="V18" s="1" t="str">
        <f t="shared" si="7"/>
        <v/>
      </c>
      <c r="W18" s="1" t="str">
        <f t="shared" si="8"/>
        <v/>
      </c>
    </row>
    <row r="19" spans="1:23" x14ac:dyDescent="0.2">
      <c r="A19" s="1">
        <f>[4]武器3!A20</f>
        <v>10018</v>
      </c>
      <c r="B19" s="1" t="str">
        <f>[4]武器3!D20</f>
        <v>坚硬的精灵轻锤</v>
      </c>
      <c r="C19" s="1">
        <f>[4]武器3!E20</f>
        <v>3</v>
      </c>
      <c r="D19" s="139" t="str">
        <f>[4]武器3!F20</f>
        <v>b</v>
      </c>
      <c r="E19" s="1">
        <f t="shared" si="9"/>
        <v>2</v>
      </c>
      <c r="F19" s="1">
        <f t="shared" si="10"/>
        <v>2</v>
      </c>
      <c r="G19" s="1" t="str">
        <f>[4]武器3!$K20</f>
        <v>地脉</v>
      </c>
      <c r="H19" s="1">
        <f>([4]武器3!AO20*(E19^2))/10</f>
        <v>19.8</v>
      </c>
      <c r="I19" s="1" t="str">
        <f t="shared" si="11"/>
        <v>,紫魔法石,腐败爪</v>
      </c>
      <c r="J19" s="1">
        <f t="shared" si="12"/>
        <v>198</v>
      </c>
      <c r="K19" s="1">
        <f t="shared" si="0"/>
        <v>270</v>
      </c>
      <c r="L19" s="1" t="str">
        <f t="shared" si="13"/>
        <v>紫魔法石</v>
      </c>
      <c r="M19" s="1">
        <f t="shared" si="1"/>
        <v>1</v>
      </c>
      <c r="N19" s="1">
        <f t="shared" si="2"/>
        <v>50022</v>
      </c>
      <c r="O19" s="1" t="str">
        <f t="shared" si="14"/>
        <v>腐败爪</v>
      </c>
      <c r="P19" s="1">
        <f t="shared" si="3"/>
        <v>7</v>
      </c>
      <c r="Q19" s="1">
        <f t="shared" si="4"/>
        <v>50145</v>
      </c>
      <c r="R19" s="1" t="str">
        <f t="shared" si="15"/>
        <v/>
      </c>
      <c r="S19" s="1" t="str">
        <f t="shared" si="5"/>
        <v/>
      </c>
      <c r="T19" s="1" t="str">
        <f t="shared" si="6"/>
        <v/>
      </c>
      <c r="U19" s="1" t="str">
        <f t="shared" si="16"/>
        <v/>
      </c>
      <c r="V19" s="1" t="str">
        <f t="shared" si="7"/>
        <v/>
      </c>
      <c r="W19" s="1" t="str">
        <f t="shared" si="8"/>
        <v/>
      </c>
    </row>
    <row r="20" spans="1:23" x14ac:dyDescent="0.2">
      <c r="A20" s="1">
        <f>[4]武器3!A21</f>
        <v>10019</v>
      </c>
      <c r="B20" s="1" t="str">
        <f>[4]武器3!D21</f>
        <v>发亮的言语轻锤</v>
      </c>
      <c r="C20" s="1">
        <f>[4]武器3!E21</f>
        <v>5</v>
      </c>
      <c r="D20" s="139" t="str">
        <f>[4]武器3!F21</f>
        <v>b</v>
      </c>
      <c r="E20" s="1">
        <f t="shared" si="9"/>
        <v>2</v>
      </c>
      <c r="F20" s="1">
        <f t="shared" si="10"/>
        <v>2</v>
      </c>
      <c r="G20" s="1" t="str">
        <f>[4]武器3!$K21</f>
        <v>地脉</v>
      </c>
      <c r="H20" s="1">
        <f>([4]武器3!AO21*(E20^2))/10</f>
        <v>29.4</v>
      </c>
      <c r="I20" s="1" t="str">
        <f t="shared" si="11"/>
        <v>,地系魔物血液,腐败牙</v>
      </c>
      <c r="J20" s="1">
        <f t="shared" si="12"/>
        <v>294</v>
      </c>
      <c r="K20" s="1">
        <f t="shared" si="0"/>
        <v>540</v>
      </c>
      <c r="L20" s="1" t="str">
        <f t="shared" si="13"/>
        <v>地系魔物血液</v>
      </c>
      <c r="M20" s="1">
        <f t="shared" si="1"/>
        <v>2</v>
      </c>
      <c r="N20" s="1">
        <f t="shared" si="2"/>
        <v>50097</v>
      </c>
      <c r="O20" s="1" t="str">
        <f t="shared" si="14"/>
        <v>腐败牙</v>
      </c>
      <c r="P20" s="1">
        <f t="shared" si="3"/>
        <v>10</v>
      </c>
      <c r="Q20" s="1">
        <f t="shared" si="4"/>
        <v>50157</v>
      </c>
      <c r="R20" s="1" t="str">
        <f t="shared" si="15"/>
        <v/>
      </c>
      <c r="S20" s="1" t="str">
        <f t="shared" si="5"/>
        <v/>
      </c>
      <c r="T20" s="1" t="str">
        <f t="shared" si="6"/>
        <v/>
      </c>
      <c r="U20" s="1" t="str">
        <f t="shared" si="16"/>
        <v/>
      </c>
      <c r="V20" s="1" t="str">
        <f t="shared" si="7"/>
        <v/>
      </c>
      <c r="W20" s="1" t="str">
        <f t="shared" si="8"/>
        <v/>
      </c>
    </row>
    <row r="21" spans="1:23" x14ac:dyDescent="0.2">
      <c r="A21" s="1">
        <f>[4]武器3!A22</f>
        <v>10020</v>
      </c>
      <c r="B21" s="1" t="str">
        <f>[4]武器3!D22</f>
        <v>优质的卡尼亚重锤</v>
      </c>
      <c r="C21" s="1">
        <f>[4]武器3!E22</f>
        <v>7</v>
      </c>
      <c r="D21" s="139" t="str">
        <f>[4]武器3!F22</f>
        <v>b</v>
      </c>
      <c r="E21" s="1">
        <f t="shared" si="9"/>
        <v>2</v>
      </c>
      <c r="F21" s="1">
        <f t="shared" si="10"/>
        <v>2</v>
      </c>
      <c r="G21" s="1" t="str">
        <f>[4]武器3!$K22</f>
        <v>地脉</v>
      </c>
      <c r="H21" s="1">
        <f>([4]武器3!AO22*(E21^2))/10</f>
        <v>40.120610687022904</v>
      </c>
      <c r="I21" s="1" t="str">
        <f t="shared" si="11"/>
        <v>,紫魔法石,腐败牙</v>
      </c>
      <c r="J21" s="1">
        <f t="shared" si="12"/>
        <v>401</v>
      </c>
      <c r="K21" s="1">
        <f t="shared" si="0"/>
        <v>540</v>
      </c>
      <c r="L21" s="1" t="str">
        <f t="shared" si="13"/>
        <v>紫魔法石</v>
      </c>
      <c r="M21" s="1">
        <f t="shared" si="1"/>
        <v>2</v>
      </c>
      <c r="N21" s="1">
        <f t="shared" si="2"/>
        <v>50022</v>
      </c>
      <c r="O21" s="1" t="str">
        <f t="shared" si="14"/>
        <v>腐败牙</v>
      </c>
      <c r="P21" s="1">
        <f t="shared" si="3"/>
        <v>14</v>
      </c>
      <c r="Q21" s="1">
        <f t="shared" si="4"/>
        <v>50157</v>
      </c>
      <c r="R21" s="1" t="str">
        <f t="shared" si="15"/>
        <v/>
      </c>
      <c r="S21" s="1" t="str">
        <f t="shared" si="5"/>
        <v/>
      </c>
      <c r="T21" s="1" t="str">
        <f t="shared" si="6"/>
        <v/>
      </c>
      <c r="U21" s="1" t="str">
        <f t="shared" si="16"/>
        <v/>
      </c>
      <c r="V21" s="1" t="str">
        <f t="shared" si="7"/>
        <v/>
      </c>
      <c r="W21" s="1" t="str">
        <f t="shared" si="8"/>
        <v/>
      </c>
    </row>
    <row r="22" spans="1:23" x14ac:dyDescent="0.2">
      <c r="A22" s="1">
        <f>[4]武器3!A23</f>
        <v>10021</v>
      </c>
      <c r="B22" s="1" t="str">
        <f>[4]武器3!D23</f>
        <v>坚硬的玄铁锤子</v>
      </c>
      <c r="C22" s="1">
        <f>[4]武器3!E23</f>
        <v>9</v>
      </c>
      <c r="D22" s="139" t="str">
        <f>[4]武器3!F23</f>
        <v>b</v>
      </c>
      <c r="E22" s="1">
        <f t="shared" si="9"/>
        <v>2</v>
      </c>
      <c r="F22" s="1">
        <f t="shared" si="10"/>
        <v>2</v>
      </c>
      <c r="G22" s="1" t="str">
        <f>[4]武器3!$K23</f>
        <v>地脉</v>
      </c>
      <c r="H22" s="1">
        <f>([4]武器3!AO23*(E22^2))/10</f>
        <v>59.270981818181816</v>
      </c>
      <c r="I22" s="1" t="str">
        <f t="shared" si="11"/>
        <v>,紫魔法石,腐败的毛皮</v>
      </c>
      <c r="J22" s="1">
        <f t="shared" si="12"/>
        <v>593</v>
      </c>
      <c r="K22" s="1">
        <f t="shared" si="0"/>
        <v>810</v>
      </c>
      <c r="L22" s="1" t="str">
        <f t="shared" si="13"/>
        <v>紫魔法石</v>
      </c>
      <c r="M22" s="1">
        <f t="shared" si="1"/>
        <v>3</v>
      </c>
      <c r="N22" s="1">
        <f t="shared" si="2"/>
        <v>50022</v>
      </c>
      <c r="O22" s="1" t="str">
        <f t="shared" si="14"/>
        <v>腐败的毛皮</v>
      </c>
      <c r="P22" s="1">
        <f t="shared" si="3"/>
        <v>20</v>
      </c>
      <c r="Q22" s="1">
        <f t="shared" si="4"/>
        <v>50119</v>
      </c>
      <c r="R22" s="1" t="str">
        <f t="shared" si="15"/>
        <v/>
      </c>
      <c r="S22" s="1" t="str">
        <f t="shared" si="5"/>
        <v/>
      </c>
      <c r="T22" s="1" t="str">
        <f t="shared" si="6"/>
        <v/>
      </c>
      <c r="U22" s="1" t="str">
        <f t="shared" si="16"/>
        <v/>
      </c>
      <c r="V22" s="1" t="str">
        <f t="shared" si="7"/>
        <v/>
      </c>
      <c r="W22" s="1" t="str">
        <f t="shared" si="8"/>
        <v/>
      </c>
    </row>
    <row r="23" spans="1:23" x14ac:dyDescent="0.2">
      <c r="A23" s="1">
        <f>[4]武器3!A24</f>
        <v>10022</v>
      </c>
      <c r="B23" s="1" t="str">
        <f>[4]武器3!D24</f>
        <v>凌厉的女神重锤</v>
      </c>
      <c r="C23" s="1">
        <f>[4]武器3!E24</f>
        <v>11</v>
      </c>
      <c r="D23" s="139" t="str">
        <f>[4]武器3!F24</f>
        <v>b</v>
      </c>
      <c r="E23" s="1">
        <f t="shared" si="9"/>
        <v>2</v>
      </c>
      <c r="F23" s="1">
        <f t="shared" si="10"/>
        <v>2</v>
      </c>
      <c r="G23" s="1" t="str">
        <f>[4]武器3!$K24</f>
        <v>地脉</v>
      </c>
      <c r="H23" s="1">
        <f>([4]武器3!AO24*(E23^2))/10</f>
        <v>59.4</v>
      </c>
      <c r="I23" s="1" t="str">
        <f t="shared" si="11"/>
        <v>,紫魔法石,矿石</v>
      </c>
      <c r="J23" s="1">
        <f t="shared" si="12"/>
        <v>594</v>
      </c>
      <c r="K23" s="1">
        <f t="shared" si="0"/>
        <v>810</v>
      </c>
      <c r="L23" s="1" t="str">
        <f t="shared" si="13"/>
        <v>紫魔法石</v>
      </c>
      <c r="M23" s="1">
        <f t="shared" si="1"/>
        <v>3</v>
      </c>
      <c r="N23" s="1">
        <f t="shared" si="2"/>
        <v>50022</v>
      </c>
      <c r="O23" s="1" t="str">
        <f t="shared" si="14"/>
        <v>矿石</v>
      </c>
      <c r="P23" s="1">
        <f t="shared" si="3"/>
        <v>20</v>
      </c>
      <c r="Q23" s="1">
        <f t="shared" si="4"/>
        <v>50015</v>
      </c>
      <c r="R23" s="1" t="str">
        <f t="shared" si="15"/>
        <v/>
      </c>
      <c r="S23" s="1" t="str">
        <f t="shared" si="5"/>
        <v/>
      </c>
      <c r="T23" s="1" t="str">
        <f t="shared" si="6"/>
        <v/>
      </c>
      <c r="U23" s="1" t="str">
        <f t="shared" si="16"/>
        <v/>
      </c>
      <c r="V23" s="1" t="str">
        <f t="shared" si="7"/>
        <v/>
      </c>
      <c r="W23" s="1" t="str">
        <f t="shared" si="8"/>
        <v/>
      </c>
    </row>
    <row r="24" spans="1:23" x14ac:dyDescent="0.2">
      <c r="A24" s="1">
        <f>[4]武器3!A25</f>
        <v>10023</v>
      </c>
      <c r="B24" s="1" t="str">
        <f>[4]武器3!D25</f>
        <v>凌厉的水晶轻锤</v>
      </c>
      <c r="C24" s="1">
        <f>[4]武器3!E25</f>
        <v>13</v>
      </c>
      <c r="D24" s="139" t="str">
        <f>[4]武器3!F25</f>
        <v>b</v>
      </c>
      <c r="E24" s="1">
        <f t="shared" si="9"/>
        <v>2</v>
      </c>
      <c r="F24" s="1">
        <f t="shared" si="10"/>
        <v>2</v>
      </c>
      <c r="G24" s="1" t="str">
        <f>[4]武器3!$K25</f>
        <v>地脉</v>
      </c>
      <c r="H24" s="1">
        <f>([4]武器3!AO25*(E24^2))/10</f>
        <v>69.599999999999994</v>
      </c>
      <c r="I24" s="1" t="str">
        <f t="shared" si="11"/>
        <v>,紫魔法石,腐败的毛皮</v>
      </c>
      <c r="J24" s="1">
        <f t="shared" si="12"/>
        <v>696</v>
      </c>
      <c r="K24" s="1">
        <f t="shared" si="0"/>
        <v>810</v>
      </c>
      <c r="L24" s="1" t="str">
        <f t="shared" si="13"/>
        <v>紫魔法石</v>
      </c>
      <c r="M24" s="1">
        <f t="shared" si="1"/>
        <v>3</v>
      </c>
      <c r="N24" s="1">
        <f t="shared" si="2"/>
        <v>50022</v>
      </c>
      <c r="O24" s="1" t="str">
        <f t="shared" si="14"/>
        <v>腐败的毛皮</v>
      </c>
      <c r="P24" s="1">
        <f t="shared" si="3"/>
        <v>24</v>
      </c>
      <c r="Q24" s="1">
        <f t="shared" si="4"/>
        <v>50119</v>
      </c>
      <c r="R24" s="1" t="str">
        <f t="shared" si="15"/>
        <v/>
      </c>
      <c r="S24" s="1" t="str">
        <f t="shared" si="5"/>
        <v/>
      </c>
      <c r="T24" s="1" t="str">
        <f t="shared" si="6"/>
        <v/>
      </c>
      <c r="U24" s="1" t="str">
        <f t="shared" si="16"/>
        <v/>
      </c>
      <c r="V24" s="1" t="str">
        <f t="shared" si="7"/>
        <v/>
      </c>
      <c r="W24" s="1" t="str">
        <f t="shared" si="8"/>
        <v/>
      </c>
    </row>
    <row r="25" spans="1:23" x14ac:dyDescent="0.2">
      <c r="A25" s="1">
        <f>[4]武器3!A26</f>
        <v>10024</v>
      </c>
      <c r="B25" s="1" t="str">
        <f>[4]武器3!D26</f>
        <v>发亮的青铜锤子</v>
      </c>
      <c r="C25" s="1">
        <f>[4]武器3!E26</f>
        <v>15</v>
      </c>
      <c r="D25" s="139" t="str">
        <f>[4]武器3!F26</f>
        <v>b</v>
      </c>
      <c r="E25" s="1">
        <f t="shared" si="9"/>
        <v>2</v>
      </c>
      <c r="F25" s="1">
        <f t="shared" si="10"/>
        <v>2</v>
      </c>
      <c r="G25" s="1" t="str">
        <f>[4]武器3!$K26</f>
        <v>地脉</v>
      </c>
      <c r="H25" s="1">
        <f>([4]武器3!AO26*(E25^2))/10</f>
        <v>79.8</v>
      </c>
      <c r="I25" s="1" t="str">
        <f t="shared" si="11"/>
        <v>,紫魔法石,腐败的毛皮</v>
      </c>
      <c r="J25" s="1">
        <f t="shared" si="12"/>
        <v>798</v>
      </c>
      <c r="K25" s="1">
        <f t="shared" si="0"/>
        <v>810</v>
      </c>
      <c r="L25" s="1" t="str">
        <f t="shared" si="13"/>
        <v>紫魔法石</v>
      </c>
      <c r="M25" s="1">
        <f t="shared" si="1"/>
        <v>3</v>
      </c>
      <c r="N25" s="1">
        <f t="shared" si="2"/>
        <v>50022</v>
      </c>
      <c r="O25" s="1" t="str">
        <f t="shared" si="14"/>
        <v>腐败的毛皮</v>
      </c>
      <c r="P25" s="1">
        <f t="shared" si="3"/>
        <v>27</v>
      </c>
      <c r="Q25" s="1">
        <f t="shared" si="4"/>
        <v>50119</v>
      </c>
      <c r="R25" s="1" t="str">
        <f t="shared" si="15"/>
        <v/>
      </c>
      <c r="S25" s="1" t="str">
        <f t="shared" si="5"/>
        <v/>
      </c>
      <c r="T25" s="1" t="str">
        <f t="shared" si="6"/>
        <v/>
      </c>
      <c r="U25" s="1" t="str">
        <f t="shared" si="16"/>
        <v/>
      </c>
      <c r="V25" s="1" t="str">
        <f t="shared" si="7"/>
        <v/>
      </c>
      <c r="W25" s="1" t="str">
        <f t="shared" si="8"/>
        <v/>
      </c>
    </row>
    <row r="26" spans="1:23" x14ac:dyDescent="0.2">
      <c r="A26" s="1">
        <f>[4]武器3!A27</f>
        <v>10025</v>
      </c>
      <c r="B26" s="1" t="str">
        <f>[4]武器3!D27</f>
        <v>破旧的虚幻轻锤</v>
      </c>
      <c r="C26" s="1">
        <f>[4]武器3!E27</f>
        <v>1</v>
      </c>
      <c r="D26" s="139" t="str">
        <f>[4]武器3!F27</f>
        <v>c</v>
      </c>
      <c r="E26" s="1">
        <f t="shared" si="9"/>
        <v>1</v>
      </c>
      <c r="F26" s="1">
        <f t="shared" si="10"/>
        <v>1</v>
      </c>
      <c r="G26" s="1" t="str">
        <f>[4]武器3!$K27</f>
        <v/>
      </c>
      <c r="H26" s="1">
        <f>([4]武器3!AO27*(E26^2))/10</f>
        <v>3</v>
      </c>
      <c r="I26" s="1" t="str">
        <f t="shared" si="11"/>
        <v>,腐败爪</v>
      </c>
      <c r="J26" s="1">
        <f t="shared" si="12"/>
        <v>30</v>
      </c>
      <c r="K26" s="1">
        <f t="shared" si="0"/>
        <v>30</v>
      </c>
      <c r="L26" s="1" t="str">
        <f t="shared" si="13"/>
        <v>腐败爪</v>
      </c>
      <c r="M26" s="1">
        <f t="shared" si="1"/>
        <v>2</v>
      </c>
      <c r="N26" s="1">
        <f t="shared" si="2"/>
        <v>50145</v>
      </c>
      <c r="O26" s="1" t="str">
        <f t="shared" si="14"/>
        <v/>
      </c>
      <c r="P26" s="1" t="str">
        <f t="shared" si="3"/>
        <v/>
      </c>
      <c r="Q26" s="1" t="str">
        <f t="shared" si="4"/>
        <v/>
      </c>
      <c r="R26" s="1" t="str">
        <f t="shared" si="15"/>
        <v/>
      </c>
      <c r="S26" s="1" t="str">
        <f t="shared" si="5"/>
        <v/>
      </c>
      <c r="T26" s="1" t="str">
        <f t="shared" si="6"/>
        <v/>
      </c>
      <c r="U26" s="1" t="str">
        <f t="shared" si="16"/>
        <v/>
      </c>
      <c r="V26" s="1" t="str">
        <f t="shared" si="7"/>
        <v/>
      </c>
      <c r="W26" s="1" t="str">
        <f t="shared" si="8"/>
        <v/>
      </c>
    </row>
    <row r="27" spans="1:23" x14ac:dyDescent="0.2">
      <c r="A27" s="1">
        <f>[4]武器3!A28</f>
        <v>10026</v>
      </c>
      <c r="B27" s="1" t="str">
        <f>[4]武器3!D28</f>
        <v>一般的虚幻重锤</v>
      </c>
      <c r="C27" s="1">
        <f>[4]武器3!E28</f>
        <v>3</v>
      </c>
      <c r="D27" s="139" t="str">
        <f>[4]武器3!F28</f>
        <v>c</v>
      </c>
      <c r="E27" s="1">
        <f t="shared" si="9"/>
        <v>1</v>
      </c>
      <c r="F27" s="1">
        <f t="shared" si="10"/>
        <v>1</v>
      </c>
      <c r="G27" s="1" t="str">
        <f>[4]武器3!$K28</f>
        <v/>
      </c>
      <c r="H27" s="1">
        <f>([4]武器3!AO28*(E27^2))/10</f>
        <v>6.15</v>
      </c>
      <c r="I27" s="1" t="str">
        <f t="shared" si="11"/>
        <v>,腐败的毛皮</v>
      </c>
      <c r="J27" s="1">
        <f t="shared" si="12"/>
        <v>62</v>
      </c>
      <c r="K27" s="1">
        <f t="shared" si="0"/>
        <v>75</v>
      </c>
      <c r="L27" s="1" t="str">
        <f t="shared" si="13"/>
        <v>腐败的毛皮</v>
      </c>
      <c r="M27" s="1">
        <f t="shared" si="1"/>
        <v>5</v>
      </c>
      <c r="N27" s="1">
        <f t="shared" si="2"/>
        <v>50119</v>
      </c>
      <c r="O27" s="1" t="str">
        <f t="shared" si="14"/>
        <v/>
      </c>
      <c r="P27" s="1" t="str">
        <f t="shared" si="3"/>
        <v/>
      </c>
      <c r="Q27" s="1" t="str">
        <f t="shared" si="4"/>
        <v/>
      </c>
      <c r="R27" s="1" t="str">
        <f t="shared" si="15"/>
        <v/>
      </c>
      <c r="S27" s="1" t="str">
        <f t="shared" si="5"/>
        <v/>
      </c>
      <c r="T27" s="1" t="str">
        <f t="shared" si="6"/>
        <v/>
      </c>
      <c r="U27" s="1" t="str">
        <f t="shared" si="16"/>
        <v/>
      </c>
      <c r="V27" s="1" t="str">
        <f t="shared" si="7"/>
        <v/>
      </c>
      <c r="W27" s="1" t="str">
        <f t="shared" si="8"/>
        <v/>
      </c>
    </row>
    <row r="28" spans="1:23" x14ac:dyDescent="0.2">
      <c r="A28" s="1">
        <f>[4]武器3!A29</f>
        <v>10027</v>
      </c>
      <c r="B28" s="1" t="str">
        <f>[4]武器3!D29</f>
        <v>破旧的青铜锤子</v>
      </c>
      <c r="C28" s="1">
        <f>[4]武器3!E29</f>
        <v>5</v>
      </c>
      <c r="D28" s="139" t="str">
        <f>[4]武器3!F29</f>
        <v>c</v>
      </c>
      <c r="E28" s="1">
        <f t="shared" si="9"/>
        <v>1</v>
      </c>
      <c r="F28" s="1">
        <f t="shared" si="10"/>
        <v>1</v>
      </c>
      <c r="G28" s="1" t="str">
        <f>[4]武器3!$K29</f>
        <v/>
      </c>
      <c r="H28" s="1">
        <f>([4]武器3!AO29*(E28^2))/10</f>
        <v>9.3000000000000007</v>
      </c>
      <c r="I28" s="1" t="str">
        <f t="shared" si="11"/>
        <v>,腐败爪</v>
      </c>
      <c r="J28" s="1">
        <f t="shared" si="12"/>
        <v>93</v>
      </c>
      <c r="K28" s="1">
        <f t="shared" si="0"/>
        <v>105</v>
      </c>
      <c r="L28" s="1" t="str">
        <f t="shared" si="13"/>
        <v>腐败爪</v>
      </c>
      <c r="M28" s="1">
        <f t="shared" si="1"/>
        <v>7</v>
      </c>
      <c r="N28" s="1">
        <f t="shared" si="2"/>
        <v>50145</v>
      </c>
      <c r="O28" s="1" t="str">
        <f t="shared" si="14"/>
        <v/>
      </c>
      <c r="P28" s="1" t="str">
        <f t="shared" si="3"/>
        <v/>
      </c>
      <c r="Q28" s="1" t="str">
        <f t="shared" si="4"/>
        <v/>
      </c>
      <c r="R28" s="1" t="str">
        <f t="shared" si="15"/>
        <v/>
      </c>
      <c r="S28" s="1" t="str">
        <f t="shared" si="5"/>
        <v/>
      </c>
      <c r="T28" s="1" t="str">
        <f t="shared" si="6"/>
        <v/>
      </c>
      <c r="U28" s="1" t="str">
        <f t="shared" si="16"/>
        <v/>
      </c>
      <c r="V28" s="1" t="str">
        <f t="shared" si="7"/>
        <v/>
      </c>
      <c r="W28" s="1" t="str">
        <f t="shared" si="8"/>
        <v/>
      </c>
    </row>
    <row r="29" spans="1:23" x14ac:dyDescent="0.2">
      <c r="A29" s="1">
        <f>[4]武器3!A30</f>
        <v>10028</v>
      </c>
      <c r="B29" s="1" t="str">
        <f>[4]武器3!D30</f>
        <v>一般的精钢重锤</v>
      </c>
      <c r="C29" s="1">
        <f>[4]武器3!E30</f>
        <v>7</v>
      </c>
      <c r="D29" s="139" t="str">
        <f>[4]武器3!F30</f>
        <v>c</v>
      </c>
      <c r="E29" s="1">
        <f t="shared" si="9"/>
        <v>1</v>
      </c>
      <c r="F29" s="1">
        <f t="shared" si="10"/>
        <v>1</v>
      </c>
      <c r="G29" s="1" t="str">
        <f>[4]武器3!$K30</f>
        <v/>
      </c>
      <c r="H29" s="1">
        <f>([4]武器3!AO30*(E29^2))/10</f>
        <v>12.45</v>
      </c>
      <c r="I29" s="1" t="str">
        <f t="shared" si="11"/>
        <v>,腐败爪</v>
      </c>
      <c r="J29" s="1">
        <f t="shared" si="12"/>
        <v>125</v>
      </c>
      <c r="K29" s="1">
        <f t="shared" si="0"/>
        <v>135</v>
      </c>
      <c r="L29" s="1" t="str">
        <f t="shared" si="13"/>
        <v>腐败爪</v>
      </c>
      <c r="M29" s="1">
        <f t="shared" si="1"/>
        <v>9</v>
      </c>
      <c r="N29" s="1">
        <f t="shared" si="2"/>
        <v>50145</v>
      </c>
      <c r="O29" s="1" t="str">
        <f t="shared" si="14"/>
        <v/>
      </c>
      <c r="P29" s="1" t="str">
        <f t="shared" si="3"/>
        <v/>
      </c>
      <c r="Q29" s="1" t="str">
        <f t="shared" si="4"/>
        <v/>
      </c>
      <c r="R29" s="1" t="str">
        <f t="shared" si="15"/>
        <v/>
      </c>
      <c r="S29" s="1" t="str">
        <f t="shared" si="5"/>
        <v/>
      </c>
      <c r="T29" s="1" t="str">
        <f t="shared" si="6"/>
        <v/>
      </c>
      <c r="U29" s="1" t="str">
        <f t="shared" si="16"/>
        <v/>
      </c>
      <c r="V29" s="1" t="str">
        <f t="shared" si="7"/>
        <v/>
      </c>
      <c r="W29" s="1" t="str">
        <f t="shared" si="8"/>
        <v/>
      </c>
    </row>
    <row r="30" spans="1:23" x14ac:dyDescent="0.2">
      <c r="A30" s="1">
        <f>[4]武器3!A31</f>
        <v>10029</v>
      </c>
      <c r="B30" s="1" t="str">
        <f>[4]武器3!D31</f>
        <v>普通的晨曦重锤</v>
      </c>
      <c r="C30" s="1">
        <f>[4]武器3!E31</f>
        <v>9</v>
      </c>
      <c r="D30" s="139" t="str">
        <f>[4]武器3!F31</f>
        <v>c</v>
      </c>
      <c r="E30" s="1">
        <f t="shared" si="9"/>
        <v>1</v>
      </c>
      <c r="F30" s="1">
        <f t="shared" si="10"/>
        <v>1</v>
      </c>
      <c r="G30" s="1" t="str">
        <f>[4]武器3!$K31</f>
        <v/>
      </c>
      <c r="H30" s="1">
        <f>([4]武器3!AO31*(E30^2))/10</f>
        <v>15.6</v>
      </c>
      <c r="I30" s="1" t="str">
        <f t="shared" si="11"/>
        <v>,干燥的草药</v>
      </c>
      <c r="J30" s="1">
        <f t="shared" si="12"/>
        <v>156</v>
      </c>
      <c r="K30" s="1">
        <f t="shared" si="0"/>
        <v>165</v>
      </c>
      <c r="L30" s="1" t="str">
        <f t="shared" si="13"/>
        <v>干燥的草药</v>
      </c>
      <c r="M30" s="1">
        <f t="shared" si="1"/>
        <v>11</v>
      </c>
      <c r="N30" s="1">
        <f t="shared" si="2"/>
        <v>50189</v>
      </c>
      <c r="O30" s="1" t="str">
        <f t="shared" si="14"/>
        <v/>
      </c>
      <c r="P30" s="1" t="str">
        <f t="shared" si="3"/>
        <v/>
      </c>
      <c r="Q30" s="1" t="str">
        <f t="shared" si="4"/>
        <v/>
      </c>
      <c r="R30" s="1" t="str">
        <f t="shared" si="15"/>
        <v/>
      </c>
      <c r="S30" s="1" t="str">
        <f t="shared" si="5"/>
        <v/>
      </c>
      <c r="T30" s="1" t="str">
        <f t="shared" si="6"/>
        <v/>
      </c>
      <c r="U30" s="1" t="str">
        <f t="shared" si="16"/>
        <v/>
      </c>
      <c r="V30" s="1" t="str">
        <f t="shared" si="7"/>
        <v/>
      </c>
      <c r="W30" s="1" t="str">
        <f t="shared" si="8"/>
        <v/>
      </c>
    </row>
    <row r="31" spans="1:23" x14ac:dyDescent="0.2">
      <c r="A31" s="1">
        <f>[4]武器3!A32</f>
        <v>10030</v>
      </c>
      <c r="B31" s="1" t="str">
        <f>[4]武器3!D32</f>
        <v>一般的晨曦轻锤</v>
      </c>
      <c r="C31" s="1">
        <f>[4]武器3!E32</f>
        <v>11</v>
      </c>
      <c r="D31" s="139" t="str">
        <f>[4]武器3!F32</f>
        <v>c</v>
      </c>
      <c r="E31" s="1">
        <f t="shared" si="9"/>
        <v>1</v>
      </c>
      <c r="F31" s="1">
        <f t="shared" si="10"/>
        <v>1</v>
      </c>
      <c r="G31" s="1" t="str">
        <f>[4]武器3!$K32</f>
        <v/>
      </c>
      <c r="H31" s="1">
        <f>([4]武器3!AO32*(E31^2))/10</f>
        <v>18.75</v>
      </c>
      <c r="I31" s="1" t="str">
        <f t="shared" si="11"/>
        <v>,女战士的秘药</v>
      </c>
      <c r="J31" s="1">
        <f t="shared" si="12"/>
        <v>188</v>
      </c>
      <c r="K31" s="1">
        <f t="shared" si="0"/>
        <v>195</v>
      </c>
      <c r="L31" s="1" t="str">
        <f t="shared" si="13"/>
        <v>女战士的秘药</v>
      </c>
      <c r="M31" s="1">
        <f t="shared" si="1"/>
        <v>13</v>
      </c>
      <c r="N31" s="1">
        <f t="shared" si="2"/>
        <v>50168</v>
      </c>
      <c r="O31" s="1" t="str">
        <f t="shared" si="14"/>
        <v/>
      </c>
      <c r="P31" s="1" t="str">
        <f t="shared" si="3"/>
        <v/>
      </c>
      <c r="Q31" s="1" t="str">
        <f t="shared" si="4"/>
        <v/>
      </c>
      <c r="R31" s="1" t="str">
        <f t="shared" si="15"/>
        <v/>
      </c>
      <c r="S31" s="1" t="str">
        <f t="shared" si="5"/>
        <v/>
      </c>
      <c r="T31" s="1" t="str">
        <f t="shared" si="6"/>
        <v/>
      </c>
      <c r="U31" s="1" t="str">
        <f t="shared" si="16"/>
        <v/>
      </c>
      <c r="V31" s="1" t="str">
        <f t="shared" si="7"/>
        <v/>
      </c>
      <c r="W31" s="1" t="str">
        <f t="shared" si="8"/>
        <v/>
      </c>
    </row>
    <row r="32" spans="1:23" x14ac:dyDescent="0.2">
      <c r="A32" s="1">
        <f>[4]武器3!A33</f>
        <v>10031</v>
      </c>
      <c r="B32" s="1" t="str">
        <f>[4]武器3!D33</f>
        <v>一般的晨曦轻锤</v>
      </c>
      <c r="C32" s="1">
        <f>[4]武器3!E33</f>
        <v>13</v>
      </c>
      <c r="D32" s="139" t="str">
        <f>[4]武器3!F33</f>
        <v>c</v>
      </c>
      <c r="E32" s="1">
        <f t="shared" si="9"/>
        <v>1</v>
      </c>
      <c r="F32" s="1">
        <f t="shared" si="10"/>
        <v>1</v>
      </c>
      <c r="G32" s="1" t="str">
        <f>[4]武器3!$K33</f>
        <v/>
      </c>
      <c r="H32" s="1">
        <f>([4]武器3!AO33*(E32^2))/10</f>
        <v>21.9</v>
      </c>
      <c r="I32" s="1" t="str">
        <f t="shared" si="11"/>
        <v>,树枝</v>
      </c>
      <c r="J32" s="1">
        <f t="shared" si="12"/>
        <v>219</v>
      </c>
      <c r="K32" s="1">
        <f t="shared" si="0"/>
        <v>225</v>
      </c>
      <c r="L32" s="1" t="str">
        <f t="shared" si="13"/>
        <v>树枝</v>
      </c>
      <c r="M32" s="1">
        <f t="shared" si="1"/>
        <v>15</v>
      </c>
      <c r="N32" s="1">
        <f t="shared" si="2"/>
        <v>50045</v>
      </c>
      <c r="O32" s="1" t="str">
        <f t="shared" si="14"/>
        <v/>
      </c>
      <c r="P32" s="1" t="str">
        <f t="shared" si="3"/>
        <v/>
      </c>
      <c r="Q32" s="1" t="str">
        <f t="shared" si="4"/>
        <v/>
      </c>
      <c r="R32" s="1" t="str">
        <f t="shared" si="15"/>
        <v/>
      </c>
      <c r="S32" s="1" t="str">
        <f t="shared" si="5"/>
        <v/>
      </c>
      <c r="T32" s="1" t="str">
        <f t="shared" si="6"/>
        <v/>
      </c>
      <c r="U32" s="1" t="str">
        <f t="shared" si="16"/>
        <v/>
      </c>
      <c r="V32" s="1" t="str">
        <f t="shared" si="7"/>
        <v/>
      </c>
      <c r="W32" s="1" t="str">
        <f t="shared" si="8"/>
        <v/>
      </c>
    </row>
    <row r="33" spans="1:23" x14ac:dyDescent="0.2">
      <c r="A33" s="1">
        <f>[4]武器3!A34</f>
        <v>10032</v>
      </c>
      <c r="B33" s="1" t="str">
        <f>[4]武器3!D34</f>
        <v>一般的遗迹锤子</v>
      </c>
      <c r="C33" s="1">
        <f>[4]武器3!E34</f>
        <v>15</v>
      </c>
      <c r="D33" s="139" t="str">
        <f>[4]武器3!F34</f>
        <v>c</v>
      </c>
      <c r="E33" s="1">
        <f t="shared" si="9"/>
        <v>1</v>
      </c>
      <c r="F33" s="1">
        <f t="shared" si="10"/>
        <v>1</v>
      </c>
      <c r="G33" s="1" t="str">
        <f>[4]武器3!$K34</f>
        <v/>
      </c>
      <c r="H33" s="1">
        <f>([4]武器3!AO34*(E33^2))/10</f>
        <v>25.05</v>
      </c>
      <c r="I33" s="1" t="str">
        <f t="shared" si="11"/>
        <v>,女战士的秘药</v>
      </c>
      <c r="J33" s="1">
        <f t="shared" si="12"/>
        <v>251</v>
      </c>
      <c r="K33" s="1">
        <f t="shared" si="0"/>
        <v>255</v>
      </c>
      <c r="L33" s="1" t="str">
        <f t="shared" si="13"/>
        <v>女战士的秘药</v>
      </c>
      <c r="M33" s="1">
        <f t="shared" si="1"/>
        <v>17</v>
      </c>
      <c r="N33" s="1">
        <f t="shared" si="2"/>
        <v>50168</v>
      </c>
      <c r="O33" s="1" t="str">
        <f t="shared" si="14"/>
        <v/>
      </c>
      <c r="P33" s="1" t="str">
        <f t="shared" si="3"/>
        <v/>
      </c>
      <c r="Q33" s="1" t="str">
        <f t="shared" si="4"/>
        <v/>
      </c>
      <c r="R33" s="1" t="str">
        <f t="shared" si="15"/>
        <v/>
      </c>
      <c r="S33" s="1" t="str">
        <f t="shared" si="5"/>
        <v/>
      </c>
      <c r="T33" s="1" t="str">
        <f t="shared" si="6"/>
        <v/>
      </c>
      <c r="U33" s="1" t="str">
        <f t="shared" si="16"/>
        <v/>
      </c>
      <c r="V33" s="1" t="str">
        <f t="shared" si="7"/>
        <v/>
      </c>
      <c r="W33" s="1" t="str">
        <f t="shared" si="8"/>
        <v/>
      </c>
    </row>
    <row r="34" spans="1:23" x14ac:dyDescent="0.2">
      <c r="A34" s="1">
        <f>[4]武器3!A35</f>
        <v>10033</v>
      </c>
      <c r="B34" s="1" t="str">
        <f>[4]武器3!D35</f>
        <v>神秘的忏悔短刀</v>
      </c>
      <c r="C34" s="1">
        <f>[4]武器3!E35</f>
        <v>2</v>
      </c>
      <c r="D34" s="139" t="str">
        <f>[4]武器3!F35</f>
        <v>s</v>
      </c>
      <c r="E34" s="1">
        <f t="shared" si="9"/>
        <v>4</v>
      </c>
      <c r="F34" s="1">
        <f t="shared" si="10"/>
        <v>4</v>
      </c>
      <c r="G34" s="1" t="str">
        <f>[4]武器3!$K35</f>
        <v>物理</v>
      </c>
      <c r="H34" s="1">
        <f>([4]武器3!AO35*(E34^2))/10</f>
        <v>60</v>
      </c>
      <c r="I34" s="1" t="str">
        <f t="shared" si="11"/>
        <v>,七彩的魔术丝,天使魂片,黑蝙蝠牙,高级树枝</v>
      </c>
      <c r="J34" s="1">
        <f t="shared" si="12"/>
        <v>600</v>
      </c>
      <c r="K34" s="1">
        <f t="shared" si="0"/>
        <v>3840</v>
      </c>
      <c r="L34" s="1" t="str">
        <f t="shared" si="13"/>
        <v>七彩的魔术丝</v>
      </c>
      <c r="M34" s="1">
        <f t="shared" si="1"/>
        <v>1</v>
      </c>
      <c r="N34" s="1">
        <f t="shared" si="2"/>
        <v>50077</v>
      </c>
      <c r="O34" s="1" t="str">
        <f t="shared" si="14"/>
        <v>天使魂片</v>
      </c>
      <c r="P34" s="1">
        <f t="shared" si="3"/>
        <v>1</v>
      </c>
      <c r="Q34" s="1">
        <f t="shared" si="4"/>
        <v>50164</v>
      </c>
      <c r="R34" s="1" t="str">
        <f t="shared" si="15"/>
        <v>黑蝙蝠牙</v>
      </c>
      <c r="S34" s="1">
        <f t="shared" si="5"/>
        <v>2</v>
      </c>
      <c r="T34" s="1">
        <f t="shared" si="6"/>
        <v>50153</v>
      </c>
      <c r="U34" s="1" t="str">
        <f t="shared" si="16"/>
        <v>高级树枝</v>
      </c>
      <c r="V34" s="1">
        <f t="shared" si="7"/>
        <v>2</v>
      </c>
      <c r="W34" s="1">
        <f t="shared" si="8"/>
        <v>50046</v>
      </c>
    </row>
    <row r="35" spans="1:23" x14ac:dyDescent="0.2">
      <c r="A35" s="1">
        <f>[4]武器3!A36</f>
        <v>10034</v>
      </c>
      <c r="B35" s="1" t="str">
        <f>[4]武器3!D36</f>
        <v>神奇的精钢刀</v>
      </c>
      <c r="C35" s="1">
        <f>[4]武器3!E36</f>
        <v>4</v>
      </c>
      <c r="D35" s="139" t="str">
        <f>[4]武器3!F36</f>
        <v>s</v>
      </c>
      <c r="E35" s="1">
        <f t="shared" si="9"/>
        <v>4</v>
      </c>
      <c r="F35" s="1">
        <f t="shared" si="10"/>
        <v>4</v>
      </c>
      <c r="G35" s="1" t="str">
        <f>[4]武器3!$K36</f>
        <v>物理</v>
      </c>
      <c r="H35" s="1">
        <f>([4]武器3!AO36*(E35^2))/10</f>
        <v>113.29279999999999</v>
      </c>
      <c r="I35" s="1" t="str">
        <f t="shared" si="11"/>
        <v>,七彩的魔术丝,大型昆虫躯壳,水鸟的羽毛,龙之皮革</v>
      </c>
      <c r="J35" s="1">
        <f t="shared" si="12"/>
        <v>1133</v>
      </c>
      <c r="K35" s="1">
        <f t="shared" si="0"/>
        <v>3840</v>
      </c>
      <c r="L35" s="1" t="str">
        <f t="shared" si="13"/>
        <v>七彩的魔术丝</v>
      </c>
      <c r="M35" s="1">
        <f t="shared" si="1"/>
        <v>1</v>
      </c>
      <c r="N35" s="1">
        <f t="shared" si="2"/>
        <v>50077</v>
      </c>
      <c r="O35" s="1" t="str">
        <f t="shared" si="14"/>
        <v>大型昆虫躯壳</v>
      </c>
      <c r="P35" s="1">
        <f t="shared" si="3"/>
        <v>1</v>
      </c>
      <c r="Q35" s="1">
        <f t="shared" si="4"/>
        <v>50130</v>
      </c>
      <c r="R35" s="1" t="str">
        <f t="shared" si="15"/>
        <v>水鸟的羽毛</v>
      </c>
      <c r="S35" s="1">
        <f t="shared" si="5"/>
        <v>3</v>
      </c>
      <c r="T35" s="1">
        <f t="shared" si="6"/>
        <v>50120</v>
      </c>
      <c r="U35" s="1" t="str">
        <f t="shared" si="16"/>
        <v>龙之皮革</v>
      </c>
      <c r="V35" s="1">
        <f t="shared" si="7"/>
        <v>3</v>
      </c>
      <c r="W35" s="1">
        <f t="shared" si="8"/>
        <v>50116</v>
      </c>
    </row>
    <row r="36" spans="1:23" x14ac:dyDescent="0.2">
      <c r="A36" s="1">
        <f>[4]武器3!A37</f>
        <v>10035</v>
      </c>
      <c r="B36" s="1" t="str">
        <f>[4]武器3!D37</f>
        <v>传说的精钢短刀</v>
      </c>
      <c r="C36" s="1">
        <f>[4]武器3!E37</f>
        <v>6</v>
      </c>
      <c r="D36" s="139" t="str">
        <f>[4]武器3!F37</f>
        <v>s</v>
      </c>
      <c r="E36" s="1">
        <f t="shared" si="9"/>
        <v>4</v>
      </c>
      <c r="F36" s="1">
        <f t="shared" si="10"/>
        <v>4</v>
      </c>
      <c r="G36" s="1" t="str">
        <f>[4]武器3!$K37</f>
        <v>物理</v>
      </c>
      <c r="H36" s="1">
        <f>([4]武器3!AO37*(E36^2))/10</f>
        <v>160.80000000000001</v>
      </c>
      <c r="I36" s="1" t="str">
        <f t="shared" si="11"/>
        <v>,七彩的魔术丝,恶魔魂片,水块,骷髅骨</v>
      </c>
      <c r="J36" s="1">
        <f t="shared" si="12"/>
        <v>1608</v>
      </c>
      <c r="K36" s="1">
        <f t="shared" si="0"/>
        <v>3840</v>
      </c>
      <c r="L36" s="1" t="str">
        <f t="shared" si="13"/>
        <v>七彩的魔术丝</v>
      </c>
      <c r="M36" s="1">
        <f t="shared" si="1"/>
        <v>1</v>
      </c>
      <c r="N36" s="1">
        <f t="shared" si="2"/>
        <v>50077</v>
      </c>
      <c r="O36" s="1" t="str">
        <f t="shared" si="14"/>
        <v>恶魔魂片</v>
      </c>
      <c r="P36" s="1">
        <f t="shared" si="3"/>
        <v>2</v>
      </c>
      <c r="Q36" s="1">
        <f t="shared" si="4"/>
        <v>50166</v>
      </c>
      <c r="R36" s="1" t="str">
        <f t="shared" si="15"/>
        <v>水块</v>
      </c>
      <c r="S36" s="1">
        <f t="shared" si="5"/>
        <v>7</v>
      </c>
      <c r="T36" s="1">
        <f t="shared" si="6"/>
        <v>50090</v>
      </c>
      <c r="U36" s="1" t="str">
        <f t="shared" si="16"/>
        <v>骷髅骨</v>
      </c>
      <c r="V36" s="1">
        <f t="shared" si="7"/>
        <v>7</v>
      </c>
      <c r="W36" s="1">
        <f t="shared" si="8"/>
        <v>50079</v>
      </c>
    </row>
    <row r="37" spans="1:23" x14ac:dyDescent="0.2">
      <c r="A37" s="1">
        <f>[4]武器3!A38</f>
        <v>10036</v>
      </c>
      <c r="B37" s="1" t="str">
        <f>[4]武器3!D38</f>
        <v>神奇的精灵刃</v>
      </c>
      <c r="C37" s="1">
        <f>[4]武器3!E38</f>
        <v>8</v>
      </c>
      <c r="D37" s="139" t="str">
        <f>[4]武器3!F38</f>
        <v>s</v>
      </c>
      <c r="E37" s="1">
        <f t="shared" si="9"/>
        <v>4</v>
      </c>
      <c r="F37" s="1">
        <f t="shared" si="10"/>
        <v>4</v>
      </c>
      <c r="G37" s="1" t="str">
        <f>[4]武器3!$K38</f>
        <v>物理</v>
      </c>
      <c r="H37" s="1">
        <f>([4]武器3!AO38*(E37^2))/10</f>
        <v>278.86826419834711</v>
      </c>
      <c r="I37" s="1" t="str">
        <f t="shared" si="11"/>
        <v>,七彩的魔术丝,紫色的水晶,研磨土块,蓝缌片</v>
      </c>
      <c r="J37" s="1">
        <f t="shared" si="12"/>
        <v>2789</v>
      </c>
      <c r="K37" s="1">
        <f t="shared" si="0"/>
        <v>3840</v>
      </c>
      <c r="L37" s="1" t="str">
        <f t="shared" si="13"/>
        <v>七彩的魔术丝</v>
      </c>
      <c r="M37" s="1">
        <f t="shared" si="1"/>
        <v>1</v>
      </c>
      <c r="N37" s="1">
        <f t="shared" si="2"/>
        <v>50077</v>
      </c>
      <c r="O37" s="1" t="str">
        <f t="shared" si="14"/>
        <v>紫色的水晶</v>
      </c>
      <c r="P37" s="1">
        <f t="shared" si="3"/>
        <v>2</v>
      </c>
      <c r="Q37" s="1">
        <f t="shared" si="4"/>
        <v>50180</v>
      </c>
      <c r="R37" s="1" t="str">
        <f t="shared" si="15"/>
        <v>研磨土块</v>
      </c>
      <c r="S37" s="1">
        <f t="shared" si="5"/>
        <v>6</v>
      </c>
      <c r="T37" s="1">
        <f t="shared" si="6"/>
        <v>50014</v>
      </c>
      <c r="U37" s="1" t="str">
        <f t="shared" si="16"/>
        <v>蓝缌片</v>
      </c>
      <c r="V37" s="1">
        <f t="shared" si="7"/>
        <v>6</v>
      </c>
      <c r="W37" s="1">
        <f t="shared" si="8"/>
        <v>50173</v>
      </c>
    </row>
    <row r="38" spans="1:23" x14ac:dyDescent="0.2">
      <c r="A38" s="1">
        <f>[4]武器3!A39</f>
        <v>10037</v>
      </c>
      <c r="B38" s="1" t="str">
        <f>[4]武器3!D39</f>
        <v>璀璨的空灵短刀</v>
      </c>
      <c r="C38" s="1">
        <f>[4]武器3!E39</f>
        <v>10</v>
      </c>
      <c r="D38" s="139" t="str">
        <f>[4]武器3!F39</f>
        <v>s</v>
      </c>
      <c r="E38" s="1">
        <f t="shared" si="9"/>
        <v>4</v>
      </c>
      <c r="F38" s="1">
        <f t="shared" si="10"/>
        <v>4</v>
      </c>
      <c r="G38" s="1" t="str">
        <f>[4]武器3!$K39</f>
        <v>物理</v>
      </c>
      <c r="H38" s="1">
        <f>([4]武器3!AO39*(E38^2))/10</f>
        <v>367.61443337268793</v>
      </c>
      <c r="I38" s="1" t="str">
        <f t="shared" si="11"/>
        <v>,七彩的魔术丝,灵魂片,黑晶石,蛇龟牙</v>
      </c>
      <c r="J38" s="1">
        <f t="shared" si="12"/>
        <v>3676</v>
      </c>
      <c r="K38" s="1">
        <f t="shared" si="0"/>
        <v>3840</v>
      </c>
      <c r="L38" s="1" t="str">
        <f t="shared" si="13"/>
        <v>七彩的魔术丝</v>
      </c>
      <c r="M38" s="1">
        <f t="shared" si="1"/>
        <v>1</v>
      </c>
      <c r="N38" s="1">
        <f t="shared" si="2"/>
        <v>50077</v>
      </c>
      <c r="O38" s="1" t="str">
        <f t="shared" si="14"/>
        <v>灵魂片</v>
      </c>
      <c r="P38" s="1">
        <f t="shared" si="3"/>
        <v>4</v>
      </c>
      <c r="Q38" s="1">
        <f t="shared" si="4"/>
        <v>50162</v>
      </c>
      <c r="R38" s="1" t="str">
        <f t="shared" si="15"/>
        <v>黑晶石</v>
      </c>
      <c r="S38" s="1">
        <f t="shared" si="5"/>
        <v>7</v>
      </c>
      <c r="T38" s="1">
        <f t="shared" si="6"/>
        <v>50027</v>
      </c>
      <c r="U38" s="1" t="str">
        <f t="shared" si="16"/>
        <v>蛇龟牙</v>
      </c>
      <c r="V38" s="1">
        <f t="shared" si="7"/>
        <v>7</v>
      </c>
      <c r="W38" s="1">
        <f t="shared" si="8"/>
        <v>50155</v>
      </c>
    </row>
    <row r="39" spans="1:23" x14ac:dyDescent="0.2">
      <c r="A39" s="1">
        <f>[4]武器3!A40</f>
        <v>10038</v>
      </c>
      <c r="B39" s="1" t="str">
        <f>[4]武器3!D40</f>
        <v>传说的颓废刀</v>
      </c>
      <c r="C39" s="1">
        <f>[4]武器3!E40</f>
        <v>12</v>
      </c>
      <c r="D39" s="139" t="str">
        <f>[4]武器3!F40</f>
        <v>s</v>
      </c>
      <c r="E39" s="1">
        <f t="shared" si="9"/>
        <v>4</v>
      </c>
      <c r="F39" s="1">
        <f t="shared" si="10"/>
        <v>4</v>
      </c>
      <c r="G39" s="1" t="str">
        <f>[4]武器3!$K40</f>
        <v>物理</v>
      </c>
      <c r="H39" s="1">
        <f>([4]武器3!AO40*(E39^2))/10</f>
        <v>387.400929362233</v>
      </c>
      <c r="I39" s="1" t="str">
        <f t="shared" si="11"/>
        <v>,七彩的魔术丝,水精魂片,珍珠石,灵木的枝</v>
      </c>
      <c r="J39" s="1">
        <f t="shared" si="12"/>
        <v>3874</v>
      </c>
      <c r="K39" s="1">
        <f t="shared" si="0"/>
        <v>7680</v>
      </c>
      <c r="L39" s="1" t="str">
        <f t="shared" si="13"/>
        <v>七彩的魔术丝</v>
      </c>
      <c r="M39" s="1">
        <f t="shared" si="1"/>
        <v>2</v>
      </c>
      <c r="N39" s="1">
        <f t="shared" si="2"/>
        <v>50077</v>
      </c>
      <c r="O39" s="1" t="str">
        <f t="shared" si="14"/>
        <v>水精魂片</v>
      </c>
      <c r="P39" s="1">
        <f t="shared" si="3"/>
        <v>5</v>
      </c>
      <c r="Q39" s="1">
        <f t="shared" si="4"/>
        <v>50159</v>
      </c>
      <c r="R39" s="1" t="str">
        <f t="shared" si="15"/>
        <v>珍珠石</v>
      </c>
      <c r="S39" s="1">
        <f t="shared" si="5"/>
        <v>8</v>
      </c>
      <c r="T39" s="1">
        <f t="shared" si="6"/>
        <v>50026</v>
      </c>
      <c r="U39" s="1" t="str">
        <f t="shared" si="16"/>
        <v>灵木的枝</v>
      </c>
      <c r="V39" s="1">
        <f t="shared" si="7"/>
        <v>17</v>
      </c>
      <c r="W39" s="1">
        <f t="shared" si="8"/>
        <v>50064</v>
      </c>
    </row>
    <row r="40" spans="1:23" x14ac:dyDescent="0.2">
      <c r="A40" s="1">
        <f>[4]武器3!A41</f>
        <v>10039</v>
      </c>
      <c r="B40" s="1" t="str">
        <f>[4]武器3!D41</f>
        <v>璀璨的玄铁刀</v>
      </c>
      <c r="C40" s="1">
        <f>[4]武器3!E41</f>
        <v>14</v>
      </c>
      <c r="D40" s="139" t="str">
        <f>[4]武器3!F41</f>
        <v>s</v>
      </c>
      <c r="E40" s="1">
        <f t="shared" si="9"/>
        <v>4</v>
      </c>
      <c r="F40" s="1">
        <f t="shared" si="10"/>
        <v>4</v>
      </c>
      <c r="G40" s="1" t="str">
        <f>[4]武器3!$K41</f>
        <v>物理</v>
      </c>
      <c r="H40" s="1">
        <f>([4]武器3!AO41*(E40^2))/10</f>
        <v>531.28394895867768</v>
      </c>
      <c r="I40" s="1" t="str">
        <f t="shared" si="11"/>
        <v>,七彩的魔术丝,天使魂片,赤之液,冰鸟的羽毛</v>
      </c>
      <c r="J40" s="1">
        <f t="shared" si="12"/>
        <v>5313</v>
      </c>
      <c r="K40" s="1">
        <f t="shared" si="0"/>
        <v>7680</v>
      </c>
      <c r="L40" s="1" t="str">
        <f t="shared" si="13"/>
        <v>七彩的魔术丝</v>
      </c>
      <c r="M40" s="1">
        <f t="shared" si="1"/>
        <v>2</v>
      </c>
      <c r="N40" s="1">
        <f t="shared" si="2"/>
        <v>50077</v>
      </c>
      <c r="O40" s="1" t="str">
        <f t="shared" si="14"/>
        <v>天使魂片</v>
      </c>
      <c r="P40" s="1">
        <f t="shared" si="3"/>
        <v>4</v>
      </c>
      <c r="Q40" s="1">
        <f t="shared" si="4"/>
        <v>50164</v>
      </c>
      <c r="R40" s="1" t="str">
        <f t="shared" si="15"/>
        <v>赤之液</v>
      </c>
      <c r="S40" s="1">
        <f t="shared" si="5"/>
        <v>23</v>
      </c>
      <c r="T40" s="1">
        <f t="shared" si="6"/>
        <v>50091</v>
      </c>
      <c r="U40" s="1" t="str">
        <f t="shared" si="16"/>
        <v>冰鸟的羽毛</v>
      </c>
      <c r="V40" s="1">
        <f t="shared" si="7"/>
        <v>10</v>
      </c>
      <c r="W40" s="1">
        <f t="shared" si="8"/>
        <v>50121</v>
      </c>
    </row>
    <row r="41" spans="1:23" x14ac:dyDescent="0.2">
      <c r="A41" s="1">
        <f>[4]武器3!A42</f>
        <v>10040</v>
      </c>
      <c r="B41" s="1" t="str">
        <f>[4]武器3!D42</f>
        <v>神奇的白银短刀</v>
      </c>
      <c r="C41" s="1">
        <f>[4]武器3!E42</f>
        <v>16</v>
      </c>
      <c r="D41" s="139" t="str">
        <f>[4]武器3!F42</f>
        <v>s</v>
      </c>
      <c r="E41" s="1">
        <f t="shared" si="9"/>
        <v>4</v>
      </c>
      <c r="F41" s="1">
        <f t="shared" si="10"/>
        <v>4</v>
      </c>
      <c r="G41" s="1" t="str">
        <f>[4]武器3!$K42</f>
        <v>物理</v>
      </c>
      <c r="H41" s="1">
        <f>([4]武器3!AO42*(E41^2))/10</f>
        <v>706.38926280991734</v>
      </c>
      <c r="I41" s="1" t="str">
        <f t="shared" si="11"/>
        <v>,七彩的魔术丝,恶魔魂片,绿之液,珍珠石</v>
      </c>
      <c r="J41" s="1">
        <f t="shared" si="12"/>
        <v>7064</v>
      </c>
      <c r="K41" s="1">
        <f t="shared" si="0"/>
        <v>7680</v>
      </c>
      <c r="L41" s="1" t="str">
        <f t="shared" si="13"/>
        <v>七彩的魔术丝</v>
      </c>
      <c r="M41" s="1">
        <f t="shared" si="1"/>
        <v>2</v>
      </c>
      <c r="N41" s="1">
        <f t="shared" si="2"/>
        <v>50077</v>
      </c>
      <c r="O41" s="1" t="str">
        <f t="shared" si="14"/>
        <v>恶魔魂片</v>
      </c>
      <c r="P41" s="1">
        <f t="shared" si="3"/>
        <v>5</v>
      </c>
      <c r="Q41" s="1">
        <f t="shared" si="4"/>
        <v>50166</v>
      </c>
      <c r="R41" s="1" t="str">
        <f t="shared" si="15"/>
        <v>绿之液</v>
      </c>
      <c r="S41" s="1">
        <f t="shared" si="5"/>
        <v>30</v>
      </c>
      <c r="T41" s="1">
        <f t="shared" si="6"/>
        <v>50094</v>
      </c>
      <c r="U41" s="1" t="str">
        <f t="shared" si="16"/>
        <v>珍珠石</v>
      </c>
      <c r="V41" s="1">
        <f t="shared" si="7"/>
        <v>14</v>
      </c>
      <c r="W41" s="1">
        <f t="shared" si="8"/>
        <v>50026</v>
      </c>
    </row>
    <row r="42" spans="1:23" x14ac:dyDescent="0.2">
      <c r="A42" s="1">
        <f>[4]武器3!A43</f>
        <v>10041</v>
      </c>
      <c r="B42" s="1" t="str">
        <f>[4]武器3!D43</f>
        <v>精致的魔王刃</v>
      </c>
      <c r="C42" s="1">
        <f>[4]武器3!E43</f>
        <v>2</v>
      </c>
      <c r="D42" s="139" t="str">
        <f>[4]武器3!F43</f>
        <v>a</v>
      </c>
      <c r="E42" s="1">
        <f t="shared" si="9"/>
        <v>3</v>
      </c>
      <c r="F42" s="1">
        <f t="shared" si="10"/>
        <v>3</v>
      </c>
      <c r="G42" s="1" t="str">
        <f>[4]武器3!$K43</f>
        <v>物理</v>
      </c>
      <c r="H42" s="1">
        <f>([4]武器3!AO43*(E42^2))/10</f>
        <v>22.95</v>
      </c>
      <c r="I42" s="1" t="str">
        <f t="shared" si="11"/>
        <v>,魔物骨头,火兽爪,腐败爪,女战士的秘药</v>
      </c>
      <c r="J42" s="1">
        <f t="shared" si="12"/>
        <v>230</v>
      </c>
      <c r="K42" s="1">
        <f t="shared" si="0"/>
        <v>1125</v>
      </c>
      <c r="L42" s="1" t="str">
        <f t="shared" si="13"/>
        <v>魔物骨头</v>
      </c>
      <c r="M42" s="1">
        <f t="shared" si="1"/>
        <v>1</v>
      </c>
      <c r="N42" s="1">
        <f t="shared" si="2"/>
        <v>50086</v>
      </c>
      <c r="O42" s="1" t="str">
        <f t="shared" si="14"/>
        <v>火兽爪</v>
      </c>
      <c r="P42" s="1">
        <f t="shared" si="3"/>
        <v>2</v>
      </c>
      <c r="Q42" s="1">
        <f t="shared" si="4"/>
        <v>50138</v>
      </c>
      <c r="R42" s="1" t="str">
        <f t="shared" si="15"/>
        <v>腐败爪</v>
      </c>
      <c r="S42" s="1">
        <f t="shared" si="5"/>
        <v>6</v>
      </c>
      <c r="T42" s="1">
        <f t="shared" si="6"/>
        <v>50145</v>
      </c>
      <c r="U42" s="1" t="str">
        <f t="shared" si="16"/>
        <v/>
      </c>
      <c r="V42" s="1" t="str">
        <f t="shared" si="7"/>
        <v/>
      </c>
      <c r="W42" s="1" t="str">
        <f t="shared" si="8"/>
        <v/>
      </c>
    </row>
    <row r="43" spans="1:23" x14ac:dyDescent="0.2">
      <c r="A43" s="1">
        <f>[4]武器3!A44</f>
        <v>10042</v>
      </c>
      <c r="B43" s="1" t="str">
        <f>[4]武器3!D44</f>
        <v>犀利的虚幻刃</v>
      </c>
      <c r="C43" s="1">
        <f>[4]武器3!E44</f>
        <v>4</v>
      </c>
      <c r="D43" s="139" t="str">
        <f>[4]武器3!F44</f>
        <v>a</v>
      </c>
      <c r="E43" s="1">
        <f t="shared" si="9"/>
        <v>3</v>
      </c>
      <c r="F43" s="1">
        <f t="shared" si="10"/>
        <v>3</v>
      </c>
      <c r="G43" s="1" t="str">
        <f>[4]武器3!$K44</f>
        <v>物理</v>
      </c>
      <c r="H43" s="1">
        <f>([4]武器3!AO44*(E43^2))/10</f>
        <v>49.32</v>
      </c>
      <c r="I43" s="1" t="str">
        <f t="shared" si="11"/>
        <v>,魔物骨头,冰鸟的羽毛,树枝,粉铜矿</v>
      </c>
      <c r="J43" s="1">
        <f t="shared" si="12"/>
        <v>493</v>
      </c>
      <c r="K43" s="1">
        <f t="shared" si="0"/>
        <v>1125</v>
      </c>
      <c r="L43" s="1" t="str">
        <f t="shared" si="13"/>
        <v>魔物骨头</v>
      </c>
      <c r="M43" s="1">
        <f t="shared" si="1"/>
        <v>1</v>
      </c>
      <c r="N43" s="1">
        <f t="shared" si="2"/>
        <v>50086</v>
      </c>
      <c r="O43" s="1" t="str">
        <f t="shared" si="14"/>
        <v>冰鸟的羽毛</v>
      </c>
      <c r="P43" s="1">
        <f t="shared" si="3"/>
        <v>2</v>
      </c>
      <c r="Q43" s="1">
        <f t="shared" si="4"/>
        <v>50121</v>
      </c>
      <c r="R43" s="1" t="str">
        <f t="shared" si="15"/>
        <v>树枝</v>
      </c>
      <c r="S43" s="1">
        <f t="shared" si="5"/>
        <v>11</v>
      </c>
      <c r="T43" s="1">
        <f t="shared" si="6"/>
        <v>50045</v>
      </c>
      <c r="U43" s="1" t="str">
        <f t="shared" si="16"/>
        <v/>
      </c>
      <c r="V43" s="1" t="str">
        <f t="shared" si="7"/>
        <v/>
      </c>
      <c r="W43" s="1" t="str">
        <f t="shared" si="8"/>
        <v/>
      </c>
    </row>
    <row r="44" spans="1:23" x14ac:dyDescent="0.2">
      <c r="A44" s="1">
        <f>[4]武器3!A45</f>
        <v>10043</v>
      </c>
      <c r="B44" s="1" t="str">
        <f>[4]武器3!D45</f>
        <v>拉风的玄铁刃</v>
      </c>
      <c r="C44" s="1">
        <f>[4]武器3!E45</f>
        <v>6</v>
      </c>
      <c r="D44" s="139" t="str">
        <f>[4]武器3!F45</f>
        <v>a</v>
      </c>
      <c r="E44" s="1">
        <f t="shared" si="9"/>
        <v>3</v>
      </c>
      <c r="F44" s="1">
        <f t="shared" si="10"/>
        <v>3</v>
      </c>
      <c r="G44" s="1" t="str">
        <f>[4]武器3!$K45</f>
        <v>物理</v>
      </c>
      <c r="H44" s="1">
        <f>([4]武器3!AO45*(E44^2))/10</f>
        <v>75.77606796116504</v>
      </c>
      <c r="I44" s="1" t="str">
        <f t="shared" si="11"/>
        <v>,魔物骨头,鬼爪,粉铜矿,女战士的秘药</v>
      </c>
      <c r="J44" s="1">
        <f t="shared" si="12"/>
        <v>758</v>
      </c>
      <c r="K44" s="1">
        <f t="shared" si="0"/>
        <v>1125</v>
      </c>
      <c r="L44" s="1" t="str">
        <f t="shared" si="13"/>
        <v>魔物骨头</v>
      </c>
      <c r="M44" s="1">
        <f t="shared" si="1"/>
        <v>1</v>
      </c>
      <c r="N44" s="1">
        <f t="shared" si="2"/>
        <v>50086</v>
      </c>
      <c r="O44" s="1" t="str">
        <f t="shared" si="14"/>
        <v>鬼爪</v>
      </c>
      <c r="P44" s="1">
        <f t="shared" si="3"/>
        <v>5</v>
      </c>
      <c r="Q44" s="1">
        <f t="shared" si="4"/>
        <v>50135</v>
      </c>
      <c r="R44" s="1" t="str">
        <f t="shared" si="15"/>
        <v>粉铜矿</v>
      </c>
      <c r="S44" s="1">
        <f t="shared" si="5"/>
        <v>17</v>
      </c>
      <c r="T44" s="1">
        <f t="shared" si="6"/>
        <v>50035</v>
      </c>
      <c r="U44" s="1" t="str">
        <f t="shared" si="16"/>
        <v/>
      </c>
      <c r="V44" s="1" t="str">
        <f t="shared" si="7"/>
        <v/>
      </c>
      <c r="W44" s="1" t="str">
        <f t="shared" si="8"/>
        <v/>
      </c>
    </row>
    <row r="45" spans="1:23" x14ac:dyDescent="0.2">
      <c r="A45" s="1">
        <f>[4]武器3!A46</f>
        <v>10044</v>
      </c>
      <c r="B45" s="1" t="str">
        <f>[4]武器3!D46</f>
        <v>闪耀的女神刃</v>
      </c>
      <c r="C45" s="1">
        <f>[4]武器3!E46</f>
        <v>8</v>
      </c>
      <c r="D45" s="139" t="str">
        <f>[4]武器3!F46</f>
        <v>a</v>
      </c>
      <c r="E45" s="1">
        <f t="shared" si="9"/>
        <v>3</v>
      </c>
      <c r="F45" s="1">
        <f t="shared" si="10"/>
        <v>3</v>
      </c>
      <c r="G45" s="1" t="str">
        <f>[4]武器3!$K46</f>
        <v>物理</v>
      </c>
      <c r="H45" s="1">
        <f>([4]武器3!AO46*(E45^2))/10</f>
        <v>91.8</v>
      </c>
      <c r="I45" s="1" t="str">
        <f t="shared" si="11"/>
        <v>,魔物骨头,火兽爪,新鲜的泥巴,女战士的秘药</v>
      </c>
      <c r="J45" s="1">
        <f t="shared" si="12"/>
        <v>918</v>
      </c>
      <c r="K45" s="1">
        <f t="shared" si="0"/>
        <v>1125</v>
      </c>
      <c r="L45" s="1" t="str">
        <f t="shared" si="13"/>
        <v>魔物骨头</v>
      </c>
      <c r="M45" s="1">
        <f t="shared" si="1"/>
        <v>1</v>
      </c>
      <c r="N45" s="1">
        <f t="shared" si="2"/>
        <v>50086</v>
      </c>
      <c r="O45" s="1" t="str">
        <f t="shared" si="14"/>
        <v>火兽爪</v>
      </c>
      <c r="P45" s="1">
        <f t="shared" si="3"/>
        <v>6</v>
      </c>
      <c r="Q45" s="1">
        <f t="shared" si="4"/>
        <v>50138</v>
      </c>
      <c r="R45" s="1" t="str">
        <f t="shared" si="15"/>
        <v>新鲜的泥巴</v>
      </c>
      <c r="S45" s="1">
        <f t="shared" si="5"/>
        <v>21</v>
      </c>
      <c r="T45" s="1">
        <f t="shared" si="6"/>
        <v>50013</v>
      </c>
      <c r="U45" s="1" t="str">
        <f t="shared" si="16"/>
        <v/>
      </c>
      <c r="V45" s="1" t="str">
        <f t="shared" si="7"/>
        <v/>
      </c>
      <c r="W45" s="1" t="str">
        <f t="shared" si="8"/>
        <v/>
      </c>
    </row>
    <row r="46" spans="1:23" x14ac:dyDescent="0.2">
      <c r="A46" s="1">
        <f>[4]武器3!A47</f>
        <v>10045</v>
      </c>
      <c r="B46" s="1" t="str">
        <f>[4]武器3!D47</f>
        <v>精致的魔王刃</v>
      </c>
      <c r="C46" s="1">
        <f>[4]武器3!E47</f>
        <v>10</v>
      </c>
      <c r="D46" s="139" t="str">
        <f>[4]武器3!F47</f>
        <v>a</v>
      </c>
      <c r="E46" s="1">
        <f t="shared" si="9"/>
        <v>3</v>
      </c>
      <c r="F46" s="1">
        <f t="shared" si="10"/>
        <v>3</v>
      </c>
      <c r="G46" s="1" t="str">
        <f>[4]武器3!$K47</f>
        <v>物理</v>
      </c>
      <c r="H46" s="1">
        <f>([4]武器3!AO47*(E46^2))/10</f>
        <v>141.75</v>
      </c>
      <c r="I46" s="1" t="str">
        <f t="shared" si="11"/>
        <v>,魔物骨头,人狼毛皮,黑铜矿,干燥的草药</v>
      </c>
      <c r="J46" s="1">
        <f t="shared" si="12"/>
        <v>1418</v>
      </c>
      <c r="K46" s="1">
        <f t="shared" si="0"/>
        <v>2250</v>
      </c>
      <c r="L46" s="1" t="str">
        <f t="shared" si="13"/>
        <v>魔物骨头</v>
      </c>
      <c r="M46" s="1">
        <f t="shared" si="1"/>
        <v>2</v>
      </c>
      <c r="N46" s="1">
        <f t="shared" si="2"/>
        <v>50086</v>
      </c>
      <c r="O46" s="1" t="str">
        <f t="shared" si="14"/>
        <v>人狼毛皮</v>
      </c>
      <c r="P46" s="1">
        <f t="shared" si="3"/>
        <v>4</v>
      </c>
      <c r="Q46" s="1">
        <f t="shared" si="4"/>
        <v>50110</v>
      </c>
      <c r="R46" s="1" t="str">
        <f t="shared" si="15"/>
        <v>黑铜矿</v>
      </c>
      <c r="S46" s="1">
        <f t="shared" si="5"/>
        <v>32</v>
      </c>
      <c r="T46" s="1">
        <f t="shared" si="6"/>
        <v>50031</v>
      </c>
      <c r="U46" s="1" t="str">
        <f t="shared" si="16"/>
        <v/>
      </c>
      <c r="V46" s="1" t="str">
        <f t="shared" si="7"/>
        <v/>
      </c>
      <c r="W46" s="1" t="str">
        <f t="shared" si="8"/>
        <v/>
      </c>
    </row>
    <row r="47" spans="1:23" x14ac:dyDescent="0.2">
      <c r="A47" s="1">
        <f>[4]武器3!A48</f>
        <v>10046</v>
      </c>
      <c r="B47" s="1" t="str">
        <f>[4]武器3!D48</f>
        <v>精致的女神刀</v>
      </c>
      <c r="C47" s="1">
        <f>[4]武器3!E48</f>
        <v>12</v>
      </c>
      <c r="D47" s="139" t="str">
        <f>[4]武器3!F48</f>
        <v>a</v>
      </c>
      <c r="E47" s="1">
        <f t="shared" si="9"/>
        <v>3</v>
      </c>
      <c r="F47" s="1">
        <f t="shared" si="10"/>
        <v>3</v>
      </c>
      <c r="G47" s="1" t="str">
        <f>[4]武器3!$K48</f>
        <v>物理</v>
      </c>
      <c r="H47" s="1">
        <f>([4]武器3!AO48*(E47^2))/10</f>
        <v>202.03308061749573</v>
      </c>
      <c r="I47" s="1" t="str">
        <f t="shared" si="11"/>
        <v>,魔物骨头,炎石,腐败的毛皮,黑铜矿</v>
      </c>
      <c r="J47" s="1">
        <f t="shared" si="12"/>
        <v>2020</v>
      </c>
      <c r="K47" s="1">
        <f t="shared" si="0"/>
        <v>2250</v>
      </c>
      <c r="L47" s="1" t="str">
        <f t="shared" si="13"/>
        <v>魔物骨头</v>
      </c>
      <c r="M47" s="1">
        <f t="shared" si="1"/>
        <v>2</v>
      </c>
      <c r="N47" s="1">
        <f t="shared" si="2"/>
        <v>50086</v>
      </c>
      <c r="O47" s="1" t="str">
        <f t="shared" si="14"/>
        <v>炎石</v>
      </c>
      <c r="P47" s="1">
        <f t="shared" si="3"/>
        <v>5</v>
      </c>
      <c r="Q47" s="1">
        <f t="shared" si="4"/>
        <v>50016</v>
      </c>
      <c r="R47" s="1" t="str">
        <f t="shared" si="15"/>
        <v>腐败的毛皮</v>
      </c>
      <c r="S47" s="1">
        <f t="shared" si="5"/>
        <v>45</v>
      </c>
      <c r="T47" s="1">
        <f t="shared" si="6"/>
        <v>50119</v>
      </c>
      <c r="U47" s="1" t="str">
        <f t="shared" si="16"/>
        <v/>
      </c>
      <c r="V47" s="1" t="str">
        <f t="shared" si="7"/>
        <v/>
      </c>
      <c r="W47" s="1" t="str">
        <f t="shared" si="8"/>
        <v/>
      </c>
    </row>
    <row r="48" spans="1:23" x14ac:dyDescent="0.2">
      <c r="A48" s="1">
        <f>[4]武器3!A49</f>
        <v>10047</v>
      </c>
      <c r="B48" s="1" t="str">
        <f>[4]武器3!D49</f>
        <v>犀利的忏悔短刀</v>
      </c>
      <c r="C48" s="1">
        <f>[4]武器3!E49</f>
        <v>14</v>
      </c>
      <c r="D48" s="139" t="str">
        <f>[4]武器3!F49</f>
        <v>a</v>
      </c>
      <c r="E48" s="1">
        <f t="shared" si="9"/>
        <v>3</v>
      </c>
      <c r="F48" s="1">
        <f t="shared" si="10"/>
        <v>3</v>
      </c>
      <c r="G48" s="1" t="str">
        <f>[4]武器3!$K49</f>
        <v>物理</v>
      </c>
      <c r="H48" s="1">
        <f>([4]武器3!AO49*(E48^2))/10</f>
        <v>199.8</v>
      </c>
      <c r="I48" s="1" t="str">
        <f t="shared" si="11"/>
        <v>,魔物骨头,火之缌片,黑铜矿,矿石</v>
      </c>
      <c r="J48" s="1">
        <f t="shared" si="12"/>
        <v>1998</v>
      </c>
      <c r="K48" s="1">
        <f t="shared" si="0"/>
        <v>2250</v>
      </c>
      <c r="L48" s="1" t="str">
        <f t="shared" si="13"/>
        <v>魔物骨头</v>
      </c>
      <c r="M48" s="1">
        <f t="shared" si="1"/>
        <v>2</v>
      </c>
      <c r="N48" s="1">
        <f t="shared" si="2"/>
        <v>50086</v>
      </c>
      <c r="O48" s="1" t="str">
        <f t="shared" si="14"/>
        <v>火之缌片</v>
      </c>
      <c r="P48" s="1">
        <f t="shared" si="3"/>
        <v>5</v>
      </c>
      <c r="Q48" s="1">
        <f t="shared" si="4"/>
        <v>50175</v>
      </c>
      <c r="R48" s="1" t="str">
        <f t="shared" si="15"/>
        <v>黑铜矿</v>
      </c>
      <c r="S48" s="1">
        <f t="shared" si="5"/>
        <v>45</v>
      </c>
      <c r="T48" s="1">
        <f t="shared" si="6"/>
        <v>50031</v>
      </c>
      <c r="U48" s="1" t="str">
        <f t="shared" si="16"/>
        <v/>
      </c>
      <c r="V48" s="1" t="str">
        <f t="shared" si="7"/>
        <v/>
      </c>
      <c r="W48" s="1" t="str">
        <f t="shared" si="8"/>
        <v/>
      </c>
    </row>
    <row r="49" spans="1:23" x14ac:dyDescent="0.2">
      <c r="A49" s="1">
        <f>[4]武器3!A50</f>
        <v>10048</v>
      </c>
      <c r="B49" s="1" t="str">
        <f>[4]武器3!D50</f>
        <v>拉风的精钢刀</v>
      </c>
      <c r="C49" s="1">
        <f>[4]武器3!E50</f>
        <v>16</v>
      </c>
      <c r="D49" s="139" t="str">
        <f>[4]武器3!F50</f>
        <v>a</v>
      </c>
      <c r="E49" s="1">
        <f t="shared" si="9"/>
        <v>3</v>
      </c>
      <c r="F49" s="1">
        <f t="shared" si="10"/>
        <v>3</v>
      </c>
      <c r="G49" s="1" t="str">
        <f>[4]武器3!$K50</f>
        <v>物理</v>
      </c>
      <c r="H49" s="1">
        <f>([4]武器3!AO50*(E49^2))/10</f>
        <v>232.75475565083534</v>
      </c>
      <c r="I49" s="1" t="str">
        <f t="shared" si="11"/>
        <v>,魔物骨头,火兽爪,干燥的草药,树枝</v>
      </c>
      <c r="J49" s="1">
        <f t="shared" si="12"/>
        <v>2328</v>
      </c>
      <c r="K49" s="1">
        <f t="shared" si="0"/>
        <v>3375</v>
      </c>
      <c r="L49" s="1" t="str">
        <f t="shared" si="13"/>
        <v>魔物骨头</v>
      </c>
      <c r="M49" s="1">
        <f t="shared" si="1"/>
        <v>3</v>
      </c>
      <c r="N49" s="1">
        <f t="shared" si="2"/>
        <v>50086</v>
      </c>
      <c r="O49" s="1" t="str">
        <f t="shared" si="14"/>
        <v>火兽爪</v>
      </c>
      <c r="P49" s="1">
        <f t="shared" si="3"/>
        <v>13</v>
      </c>
      <c r="Q49" s="1">
        <f t="shared" si="4"/>
        <v>50138</v>
      </c>
      <c r="R49" s="1" t="str">
        <f t="shared" si="15"/>
        <v>干燥的草药</v>
      </c>
      <c r="S49" s="1">
        <f t="shared" si="5"/>
        <v>52</v>
      </c>
      <c r="T49" s="1">
        <f t="shared" si="6"/>
        <v>50189</v>
      </c>
      <c r="U49" s="1" t="str">
        <f t="shared" si="16"/>
        <v/>
      </c>
      <c r="V49" s="1" t="str">
        <f t="shared" si="7"/>
        <v/>
      </c>
      <c r="W49" s="1" t="str">
        <f t="shared" si="8"/>
        <v/>
      </c>
    </row>
    <row r="50" spans="1:23" x14ac:dyDescent="0.2">
      <c r="A50" s="1">
        <f>[4]武器3!A51</f>
        <v>10049</v>
      </c>
      <c r="B50" s="1" t="str">
        <f>[4]武器3!D51</f>
        <v>发亮的言语刀</v>
      </c>
      <c r="C50" s="1">
        <f>[4]武器3!E51</f>
        <v>1</v>
      </c>
      <c r="D50" s="139" t="str">
        <f>[4]武器3!F51</f>
        <v>b</v>
      </c>
      <c r="E50" s="1">
        <f t="shared" si="9"/>
        <v>2</v>
      </c>
      <c r="F50" s="1">
        <f t="shared" si="10"/>
        <v>2</v>
      </c>
      <c r="G50" s="1" t="str">
        <f>[4]武器3!$K51</f>
        <v>物理</v>
      </c>
      <c r="H50" s="1">
        <f>([4]武器3!AO51*(E50^2))/10</f>
        <v>10.848780487804877</v>
      </c>
      <c r="I50" s="1" t="str">
        <f t="shared" si="11"/>
        <v>,魔法石,腐败的毛皮</v>
      </c>
      <c r="J50" s="1">
        <f t="shared" si="12"/>
        <v>108</v>
      </c>
      <c r="K50" s="1">
        <f t="shared" si="0"/>
        <v>270</v>
      </c>
      <c r="L50" s="1" t="str">
        <f t="shared" si="13"/>
        <v>魔法石</v>
      </c>
      <c r="M50" s="1">
        <f t="shared" si="1"/>
        <v>1</v>
      </c>
      <c r="N50" s="1">
        <f t="shared" si="2"/>
        <v>50018</v>
      </c>
      <c r="O50" s="1" t="str">
        <f t="shared" si="14"/>
        <v>腐败的毛皮</v>
      </c>
      <c r="P50" s="1">
        <f t="shared" si="3"/>
        <v>4</v>
      </c>
      <c r="Q50" s="1">
        <f t="shared" si="4"/>
        <v>50119</v>
      </c>
      <c r="R50" s="1" t="str">
        <f t="shared" si="15"/>
        <v/>
      </c>
      <c r="S50" s="1" t="str">
        <f t="shared" si="5"/>
        <v/>
      </c>
      <c r="T50" s="1" t="str">
        <f t="shared" si="6"/>
        <v/>
      </c>
      <c r="U50" s="1" t="str">
        <f t="shared" si="16"/>
        <v/>
      </c>
      <c r="V50" s="1" t="str">
        <f t="shared" si="7"/>
        <v/>
      </c>
      <c r="W50" s="1" t="str">
        <f t="shared" si="8"/>
        <v/>
      </c>
    </row>
    <row r="51" spans="1:23" x14ac:dyDescent="0.2">
      <c r="A51" s="1">
        <f>[4]武器3!A52</f>
        <v>10050</v>
      </c>
      <c r="B51" s="1" t="str">
        <f>[4]武器3!D52</f>
        <v>优质的塞尔塔刃</v>
      </c>
      <c r="C51" s="1">
        <f>[4]武器3!E52</f>
        <v>3</v>
      </c>
      <c r="D51" s="139" t="str">
        <f>[4]武器3!F52</f>
        <v>b</v>
      </c>
      <c r="E51" s="1">
        <f t="shared" si="9"/>
        <v>2</v>
      </c>
      <c r="F51" s="1">
        <f t="shared" si="10"/>
        <v>2</v>
      </c>
      <c r="G51" s="1" t="str">
        <f>[4]武器3!$K52</f>
        <v>物理</v>
      </c>
      <c r="H51" s="1">
        <f>([4]武器3!AO52*(E51^2))/10</f>
        <v>21.6</v>
      </c>
      <c r="I51" s="1" t="str">
        <f t="shared" si="11"/>
        <v>,魔物血液,粉铜矿</v>
      </c>
      <c r="J51" s="1">
        <f t="shared" si="12"/>
        <v>216</v>
      </c>
      <c r="K51" s="1">
        <f t="shared" si="0"/>
        <v>270</v>
      </c>
      <c r="L51" s="1" t="str">
        <f t="shared" si="13"/>
        <v>魔物血液</v>
      </c>
      <c r="M51" s="1">
        <f t="shared" si="1"/>
        <v>1</v>
      </c>
      <c r="N51" s="1">
        <f t="shared" si="2"/>
        <v>50103</v>
      </c>
      <c r="O51" s="1" t="str">
        <f t="shared" si="14"/>
        <v>粉铜矿</v>
      </c>
      <c r="P51" s="1">
        <f t="shared" si="3"/>
        <v>8</v>
      </c>
      <c r="Q51" s="1">
        <f t="shared" si="4"/>
        <v>50035</v>
      </c>
      <c r="R51" s="1" t="str">
        <f t="shared" si="15"/>
        <v/>
      </c>
      <c r="S51" s="1" t="str">
        <f t="shared" si="5"/>
        <v/>
      </c>
      <c r="T51" s="1" t="str">
        <f t="shared" si="6"/>
        <v/>
      </c>
      <c r="U51" s="1" t="str">
        <f t="shared" si="16"/>
        <v/>
      </c>
      <c r="V51" s="1" t="str">
        <f t="shared" si="7"/>
        <v/>
      </c>
      <c r="W51" s="1" t="str">
        <f t="shared" si="8"/>
        <v/>
      </c>
    </row>
    <row r="52" spans="1:23" x14ac:dyDescent="0.2">
      <c r="A52" s="1">
        <f>[4]武器3!A53</f>
        <v>10051</v>
      </c>
      <c r="B52" s="1" t="str">
        <f>[4]武器3!D53</f>
        <v>优质的女神刀</v>
      </c>
      <c r="C52" s="1">
        <f>[4]武器3!E53</f>
        <v>5</v>
      </c>
      <c r="D52" s="139" t="str">
        <f>[4]武器3!F53</f>
        <v>b</v>
      </c>
      <c r="E52" s="1">
        <f t="shared" si="9"/>
        <v>2</v>
      </c>
      <c r="F52" s="1">
        <f t="shared" si="10"/>
        <v>2</v>
      </c>
      <c r="G52" s="1" t="str">
        <f>[4]武器3!$K53</f>
        <v>物理</v>
      </c>
      <c r="H52" s="1">
        <f>([4]武器3!AO53*(E52^2))/10</f>
        <v>36.86181818181818</v>
      </c>
      <c r="I52" s="1" t="str">
        <f t="shared" si="11"/>
        <v>,魔法石,矿石</v>
      </c>
      <c r="J52" s="1">
        <f t="shared" si="12"/>
        <v>369</v>
      </c>
      <c r="K52" s="1">
        <f t="shared" si="0"/>
        <v>540</v>
      </c>
      <c r="L52" s="1" t="str">
        <f t="shared" si="13"/>
        <v>魔法石</v>
      </c>
      <c r="M52" s="1">
        <f t="shared" si="1"/>
        <v>2</v>
      </c>
      <c r="N52" s="1">
        <f t="shared" si="2"/>
        <v>50018</v>
      </c>
      <c r="O52" s="1" t="str">
        <f t="shared" si="14"/>
        <v>矿石</v>
      </c>
      <c r="P52" s="1">
        <f t="shared" si="3"/>
        <v>13</v>
      </c>
      <c r="Q52" s="1">
        <f t="shared" si="4"/>
        <v>50015</v>
      </c>
      <c r="R52" s="1" t="str">
        <f t="shared" si="15"/>
        <v/>
      </c>
      <c r="S52" s="1" t="str">
        <f t="shared" si="5"/>
        <v/>
      </c>
      <c r="T52" s="1" t="str">
        <f t="shared" si="6"/>
        <v/>
      </c>
      <c r="U52" s="1" t="str">
        <f t="shared" si="16"/>
        <v/>
      </c>
      <c r="V52" s="1" t="str">
        <f t="shared" si="7"/>
        <v/>
      </c>
      <c r="W52" s="1" t="str">
        <f t="shared" si="8"/>
        <v/>
      </c>
    </row>
    <row r="53" spans="1:23" x14ac:dyDescent="0.2">
      <c r="A53" s="1">
        <f>[4]武器3!A54</f>
        <v>10052</v>
      </c>
      <c r="B53" s="1" t="str">
        <f>[4]武器3!D54</f>
        <v>坚硬的精灵刀</v>
      </c>
      <c r="C53" s="1">
        <f>[4]武器3!E54</f>
        <v>7</v>
      </c>
      <c r="D53" s="139" t="str">
        <f>[4]武器3!F54</f>
        <v>b</v>
      </c>
      <c r="E53" s="1">
        <f t="shared" si="9"/>
        <v>2</v>
      </c>
      <c r="F53" s="1">
        <f t="shared" si="10"/>
        <v>2</v>
      </c>
      <c r="G53" s="1" t="str">
        <f>[4]武器3!$K54</f>
        <v>物理</v>
      </c>
      <c r="H53" s="1">
        <f>([4]武器3!AO54*(E53^2))/10</f>
        <v>43.8</v>
      </c>
      <c r="I53" s="1" t="str">
        <f t="shared" si="11"/>
        <v>,魔法石,黑铜矿</v>
      </c>
      <c r="J53" s="1">
        <f t="shared" si="12"/>
        <v>438</v>
      </c>
      <c r="K53" s="1">
        <f t="shared" si="0"/>
        <v>540</v>
      </c>
      <c r="L53" s="1" t="str">
        <f t="shared" si="13"/>
        <v>魔法石</v>
      </c>
      <c r="M53" s="1">
        <f t="shared" si="1"/>
        <v>2</v>
      </c>
      <c r="N53" s="1">
        <f t="shared" si="2"/>
        <v>50018</v>
      </c>
      <c r="O53" s="1" t="str">
        <f t="shared" si="14"/>
        <v>黑铜矿</v>
      </c>
      <c r="P53" s="1">
        <f t="shared" si="3"/>
        <v>15</v>
      </c>
      <c r="Q53" s="1">
        <f t="shared" si="4"/>
        <v>50031</v>
      </c>
      <c r="R53" s="1" t="str">
        <f t="shared" si="15"/>
        <v/>
      </c>
      <c r="S53" s="1" t="str">
        <f t="shared" si="5"/>
        <v/>
      </c>
      <c r="T53" s="1" t="str">
        <f t="shared" si="6"/>
        <v/>
      </c>
      <c r="U53" s="1" t="str">
        <f t="shared" si="16"/>
        <v/>
      </c>
      <c r="V53" s="1" t="str">
        <f t="shared" si="7"/>
        <v/>
      </c>
      <c r="W53" s="1" t="str">
        <f t="shared" si="8"/>
        <v/>
      </c>
    </row>
    <row r="54" spans="1:23" x14ac:dyDescent="0.2">
      <c r="A54" s="1">
        <f>[4]武器3!A55</f>
        <v>10053</v>
      </c>
      <c r="B54" s="1" t="str">
        <f>[4]武器3!D55</f>
        <v>凌厉的言语短刀</v>
      </c>
      <c r="C54" s="1">
        <f>[4]武器3!E55</f>
        <v>9</v>
      </c>
      <c r="D54" s="139" t="str">
        <f>[4]武器3!F55</f>
        <v>b</v>
      </c>
      <c r="E54" s="1">
        <f t="shared" si="9"/>
        <v>2</v>
      </c>
      <c r="F54" s="1">
        <f t="shared" si="10"/>
        <v>2</v>
      </c>
      <c r="G54" s="1" t="str">
        <f>[4]武器3!$K55</f>
        <v>物理</v>
      </c>
      <c r="H54" s="1">
        <f>([4]武器3!AO55*(E54^2))/10</f>
        <v>65.812363636363642</v>
      </c>
      <c r="I54" s="1" t="str">
        <f t="shared" si="11"/>
        <v>,魔法石,腐败的毛皮</v>
      </c>
      <c r="J54" s="1">
        <f t="shared" si="12"/>
        <v>658</v>
      </c>
      <c r="K54" s="1">
        <f t="shared" si="0"/>
        <v>810</v>
      </c>
      <c r="L54" s="1" t="str">
        <f t="shared" si="13"/>
        <v>魔法石</v>
      </c>
      <c r="M54" s="1">
        <f t="shared" si="1"/>
        <v>3</v>
      </c>
      <c r="N54" s="1">
        <f t="shared" si="2"/>
        <v>50018</v>
      </c>
      <c r="O54" s="1" t="str">
        <f t="shared" si="14"/>
        <v>腐败的毛皮</v>
      </c>
      <c r="P54" s="1">
        <f t="shared" si="3"/>
        <v>22</v>
      </c>
      <c r="Q54" s="1">
        <f t="shared" si="4"/>
        <v>50119</v>
      </c>
      <c r="R54" s="1" t="str">
        <f t="shared" si="15"/>
        <v/>
      </c>
      <c r="S54" s="1" t="str">
        <f t="shared" si="5"/>
        <v/>
      </c>
      <c r="T54" s="1" t="str">
        <f t="shared" si="6"/>
        <v/>
      </c>
      <c r="U54" s="1" t="str">
        <f t="shared" si="16"/>
        <v/>
      </c>
      <c r="V54" s="1" t="str">
        <f t="shared" si="7"/>
        <v/>
      </c>
      <c r="W54" s="1" t="str">
        <f t="shared" si="8"/>
        <v/>
      </c>
    </row>
    <row r="55" spans="1:23" x14ac:dyDescent="0.2">
      <c r="A55" s="1">
        <f>[4]武器3!A56</f>
        <v>10054</v>
      </c>
      <c r="B55" s="1" t="str">
        <f>[4]武器3!D56</f>
        <v>发亮的遗迹短刀</v>
      </c>
      <c r="C55" s="1">
        <f>[4]武器3!E56</f>
        <v>11</v>
      </c>
      <c r="D55" s="139" t="str">
        <f>[4]武器3!F56</f>
        <v>b</v>
      </c>
      <c r="E55" s="1">
        <f t="shared" si="9"/>
        <v>2</v>
      </c>
      <c r="F55" s="1">
        <f t="shared" si="10"/>
        <v>2</v>
      </c>
      <c r="G55" s="1" t="str">
        <f>[4]武器3!$K56</f>
        <v>物理</v>
      </c>
      <c r="H55" s="1">
        <f>([4]武器3!AO56*(E55^2))/10</f>
        <v>66</v>
      </c>
      <c r="I55" s="1" t="str">
        <f t="shared" si="11"/>
        <v>,魔法石,粉铜矿</v>
      </c>
      <c r="J55" s="1">
        <f t="shared" si="12"/>
        <v>660</v>
      </c>
      <c r="K55" s="1">
        <f t="shared" si="0"/>
        <v>810</v>
      </c>
      <c r="L55" s="1" t="str">
        <f t="shared" si="13"/>
        <v>魔法石</v>
      </c>
      <c r="M55" s="1">
        <f t="shared" si="1"/>
        <v>3</v>
      </c>
      <c r="N55" s="1">
        <f t="shared" si="2"/>
        <v>50018</v>
      </c>
      <c r="O55" s="1" t="str">
        <f t="shared" si="14"/>
        <v>粉铜矿</v>
      </c>
      <c r="P55" s="1">
        <f t="shared" si="3"/>
        <v>22</v>
      </c>
      <c r="Q55" s="1">
        <f t="shared" si="4"/>
        <v>50035</v>
      </c>
      <c r="R55" s="1" t="str">
        <f t="shared" si="15"/>
        <v/>
      </c>
      <c r="S55" s="1" t="str">
        <f t="shared" si="5"/>
        <v/>
      </c>
      <c r="T55" s="1" t="str">
        <f t="shared" si="6"/>
        <v/>
      </c>
      <c r="U55" s="1" t="str">
        <f t="shared" si="16"/>
        <v/>
      </c>
      <c r="V55" s="1" t="str">
        <f t="shared" si="7"/>
        <v/>
      </c>
      <c r="W55" s="1" t="str">
        <f t="shared" si="8"/>
        <v/>
      </c>
    </row>
    <row r="56" spans="1:23" x14ac:dyDescent="0.2">
      <c r="A56" s="1">
        <f>[4]武器3!A57</f>
        <v>10055</v>
      </c>
      <c r="B56" s="1" t="str">
        <f>[4]武器3!D57</f>
        <v>坚硬的混乱刀</v>
      </c>
      <c r="C56" s="1">
        <f>[4]武器3!E57</f>
        <v>13</v>
      </c>
      <c r="D56" s="139" t="str">
        <f>[4]武器3!F57</f>
        <v>b</v>
      </c>
      <c r="E56" s="1">
        <f t="shared" si="9"/>
        <v>2</v>
      </c>
      <c r="F56" s="1">
        <f t="shared" si="10"/>
        <v>2</v>
      </c>
      <c r="G56" s="1" t="str">
        <f>[4]武器3!$K57</f>
        <v>物理</v>
      </c>
      <c r="H56" s="1">
        <f>([4]武器3!AO57*(E56^2))/10</f>
        <v>102</v>
      </c>
      <c r="I56" s="1" t="str">
        <f t="shared" si="11"/>
        <v>,魔法石,黑铜矿</v>
      </c>
      <c r="J56" s="1">
        <f t="shared" si="12"/>
        <v>1020</v>
      </c>
      <c r="K56" s="1">
        <f t="shared" si="0"/>
        <v>1080</v>
      </c>
      <c r="L56" s="1" t="str">
        <f t="shared" si="13"/>
        <v>魔法石</v>
      </c>
      <c r="M56" s="1">
        <f t="shared" si="1"/>
        <v>4</v>
      </c>
      <c r="N56" s="1">
        <f t="shared" si="2"/>
        <v>50018</v>
      </c>
      <c r="O56" s="1" t="str">
        <f t="shared" si="14"/>
        <v>黑铜矿</v>
      </c>
      <c r="P56" s="1">
        <f t="shared" si="3"/>
        <v>34</v>
      </c>
      <c r="Q56" s="1">
        <f t="shared" si="4"/>
        <v>50031</v>
      </c>
      <c r="R56" s="1" t="str">
        <f t="shared" si="15"/>
        <v/>
      </c>
      <c r="S56" s="1" t="str">
        <f t="shared" si="5"/>
        <v/>
      </c>
      <c r="T56" s="1" t="str">
        <f t="shared" si="6"/>
        <v/>
      </c>
      <c r="U56" s="1" t="str">
        <f t="shared" si="16"/>
        <v/>
      </c>
      <c r="V56" s="1" t="str">
        <f t="shared" si="7"/>
        <v/>
      </c>
      <c r="W56" s="1" t="str">
        <f t="shared" si="8"/>
        <v/>
      </c>
    </row>
    <row r="57" spans="1:23" x14ac:dyDescent="0.2">
      <c r="A57" s="1">
        <f>[4]武器3!A58</f>
        <v>10056</v>
      </c>
      <c r="B57" s="1" t="str">
        <f>[4]武器3!D58</f>
        <v>坚硬的女神刀</v>
      </c>
      <c r="C57" s="1">
        <f>[4]武器3!E58</f>
        <v>15</v>
      </c>
      <c r="D57" s="139" t="str">
        <f>[4]武器3!F58</f>
        <v>b</v>
      </c>
      <c r="E57" s="1">
        <f t="shared" si="9"/>
        <v>2</v>
      </c>
      <c r="F57" s="1">
        <f t="shared" si="10"/>
        <v>2</v>
      </c>
      <c r="G57" s="1" t="str">
        <f>[4]武器3!$K58</f>
        <v>物理</v>
      </c>
      <c r="H57" s="1">
        <f>([4]武器3!AO58*(E57^2))/10</f>
        <v>88.2</v>
      </c>
      <c r="I57" s="1" t="str">
        <f t="shared" si="11"/>
        <v>,魔法石,矿石</v>
      </c>
      <c r="J57" s="1">
        <f t="shared" si="12"/>
        <v>882</v>
      </c>
      <c r="K57" s="1">
        <f t="shared" si="0"/>
        <v>1080</v>
      </c>
      <c r="L57" s="1" t="str">
        <f t="shared" si="13"/>
        <v>魔法石</v>
      </c>
      <c r="M57" s="1">
        <f t="shared" si="1"/>
        <v>4</v>
      </c>
      <c r="N57" s="1">
        <f t="shared" si="2"/>
        <v>50018</v>
      </c>
      <c r="O57" s="1" t="str">
        <f t="shared" si="14"/>
        <v>矿石</v>
      </c>
      <c r="P57" s="1">
        <f t="shared" si="3"/>
        <v>30</v>
      </c>
      <c r="Q57" s="1">
        <f t="shared" si="4"/>
        <v>50015</v>
      </c>
      <c r="R57" s="1" t="str">
        <f t="shared" si="15"/>
        <v/>
      </c>
      <c r="S57" s="1" t="str">
        <f t="shared" si="5"/>
        <v/>
      </c>
      <c r="T57" s="1" t="str">
        <f t="shared" si="6"/>
        <v/>
      </c>
      <c r="U57" s="1" t="str">
        <f t="shared" si="16"/>
        <v/>
      </c>
      <c r="V57" s="1" t="str">
        <f t="shared" si="7"/>
        <v/>
      </c>
      <c r="W57" s="1" t="str">
        <f t="shared" si="8"/>
        <v/>
      </c>
    </row>
    <row r="58" spans="1:23" x14ac:dyDescent="0.2">
      <c r="A58" s="1">
        <f>[4]武器3!A59</f>
        <v>10057</v>
      </c>
      <c r="B58" s="1" t="str">
        <f>[4]武器3!D59</f>
        <v>普通的白银刃</v>
      </c>
      <c r="C58" s="1">
        <f>[4]武器3!E59</f>
        <v>1</v>
      </c>
      <c r="D58" s="139" t="str">
        <f>[4]武器3!F59</f>
        <v>c</v>
      </c>
      <c r="E58" s="1">
        <f t="shared" si="9"/>
        <v>1</v>
      </c>
      <c r="F58" s="1">
        <f t="shared" si="10"/>
        <v>1</v>
      </c>
      <c r="G58" s="1" t="str">
        <f>[4]武器3!$K59</f>
        <v/>
      </c>
      <c r="H58" s="1">
        <f>([4]武器3!AO59*(E58^2))/10</f>
        <v>3.45</v>
      </c>
      <c r="I58" s="1" t="str">
        <f t="shared" si="11"/>
        <v>,矿石</v>
      </c>
      <c r="J58" s="1">
        <f t="shared" si="12"/>
        <v>35</v>
      </c>
      <c r="K58" s="1">
        <f t="shared" si="0"/>
        <v>45</v>
      </c>
      <c r="L58" s="1" t="str">
        <f t="shared" si="13"/>
        <v>矿石</v>
      </c>
      <c r="M58" s="1">
        <f t="shared" si="1"/>
        <v>3</v>
      </c>
      <c r="N58" s="1">
        <f t="shared" si="2"/>
        <v>50015</v>
      </c>
      <c r="O58" s="1" t="str">
        <f t="shared" si="14"/>
        <v/>
      </c>
      <c r="P58" s="1" t="str">
        <f t="shared" si="3"/>
        <v/>
      </c>
      <c r="Q58" s="1" t="str">
        <f t="shared" si="4"/>
        <v/>
      </c>
      <c r="R58" s="1" t="str">
        <f t="shared" si="15"/>
        <v/>
      </c>
      <c r="S58" s="1" t="str">
        <f t="shared" si="5"/>
        <v/>
      </c>
      <c r="T58" s="1" t="str">
        <f t="shared" si="6"/>
        <v/>
      </c>
      <c r="U58" s="1" t="str">
        <f t="shared" si="16"/>
        <v/>
      </c>
      <c r="V58" s="1" t="str">
        <f t="shared" si="7"/>
        <v/>
      </c>
      <c r="W58" s="1" t="str">
        <f t="shared" si="8"/>
        <v/>
      </c>
    </row>
    <row r="59" spans="1:23" x14ac:dyDescent="0.2">
      <c r="A59" s="1">
        <f>[4]武器3!A60</f>
        <v>10058</v>
      </c>
      <c r="B59" s="1" t="str">
        <f>[4]武器3!D60</f>
        <v>普通的白银短刀</v>
      </c>
      <c r="C59" s="1">
        <f>[4]武器3!E60</f>
        <v>3</v>
      </c>
      <c r="D59" s="139" t="str">
        <f>[4]武器3!F60</f>
        <v>c</v>
      </c>
      <c r="E59" s="1">
        <f t="shared" si="9"/>
        <v>1</v>
      </c>
      <c r="F59" s="1">
        <f t="shared" si="10"/>
        <v>1</v>
      </c>
      <c r="G59" s="1" t="str">
        <f>[4]武器3!$K60</f>
        <v/>
      </c>
      <c r="H59" s="1">
        <f>([4]武器3!AO60*(E59^2))/10</f>
        <v>6.9</v>
      </c>
      <c r="I59" s="1" t="str">
        <f t="shared" si="11"/>
        <v>,黑铜矿</v>
      </c>
      <c r="J59" s="1">
        <f t="shared" si="12"/>
        <v>69</v>
      </c>
      <c r="K59" s="1">
        <f t="shared" si="0"/>
        <v>75</v>
      </c>
      <c r="L59" s="1" t="str">
        <f t="shared" si="13"/>
        <v>黑铜矿</v>
      </c>
      <c r="M59" s="1">
        <f t="shared" si="1"/>
        <v>5</v>
      </c>
      <c r="N59" s="1">
        <f t="shared" si="2"/>
        <v>50031</v>
      </c>
      <c r="O59" s="1" t="str">
        <f t="shared" si="14"/>
        <v/>
      </c>
      <c r="P59" s="1" t="str">
        <f t="shared" si="3"/>
        <v/>
      </c>
      <c r="Q59" s="1" t="str">
        <f t="shared" si="4"/>
        <v/>
      </c>
      <c r="R59" s="1" t="str">
        <f t="shared" si="15"/>
        <v/>
      </c>
      <c r="S59" s="1" t="str">
        <f t="shared" si="5"/>
        <v/>
      </c>
      <c r="T59" s="1" t="str">
        <f t="shared" si="6"/>
        <v/>
      </c>
      <c r="U59" s="1" t="str">
        <f t="shared" si="16"/>
        <v/>
      </c>
      <c r="V59" s="1" t="str">
        <f t="shared" si="7"/>
        <v/>
      </c>
      <c r="W59" s="1" t="str">
        <f t="shared" si="8"/>
        <v/>
      </c>
    </row>
    <row r="60" spans="1:23" x14ac:dyDescent="0.2">
      <c r="A60" s="1">
        <f>[4]武器3!A61</f>
        <v>10059</v>
      </c>
      <c r="B60" s="1" t="str">
        <f>[4]武器3!D61</f>
        <v>初级的混乱刃</v>
      </c>
      <c r="C60" s="1">
        <f>[4]武器3!E61</f>
        <v>5</v>
      </c>
      <c r="D60" s="139" t="str">
        <f>[4]武器3!F61</f>
        <v>c</v>
      </c>
      <c r="E60" s="1">
        <f t="shared" si="9"/>
        <v>1</v>
      </c>
      <c r="F60" s="1">
        <f t="shared" si="10"/>
        <v>1</v>
      </c>
      <c r="G60" s="1" t="str">
        <f>[4]武器3!$K61</f>
        <v/>
      </c>
      <c r="H60" s="1">
        <f>([4]武器3!AO61*(E60^2))/10</f>
        <v>10.35</v>
      </c>
      <c r="I60" s="1" t="str">
        <f t="shared" si="11"/>
        <v>,女战士的秘药</v>
      </c>
      <c r="J60" s="1">
        <f t="shared" si="12"/>
        <v>104</v>
      </c>
      <c r="K60" s="1">
        <f t="shared" si="0"/>
        <v>105</v>
      </c>
      <c r="L60" s="1" t="str">
        <f t="shared" si="13"/>
        <v>女战士的秘药</v>
      </c>
      <c r="M60" s="1">
        <f t="shared" si="1"/>
        <v>7</v>
      </c>
      <c r="N60" s="1">
        <f t="shared" si="2"/>
        <v>50168</v>
      </c>
      <c r="O60" s="1" t="str">
        <f t="shared" si="14"/>
        <v/>
      </c>
      <c r="P60" s="1" t="str">
        <f t="shared" si="3"/>
        <v/>
      </c>
      <c r="Q60" s="1" t="str">
        <f t="shared" si="4"/>
        <v/>
      </c>
      <c r="R60" s="1" t="str">
        <f t="shared" si="15"/>
        <v/>
      </c>
      <c r="S60" s="1" t="str">
        <f t="shared" si="5"/>
        <v/>
      </c>
      <c r="T60" s="1" t="str">
        <f t="shared" si="6"/>
        <v/>
      </c>
      <c r="U60" s="1" t="str">
        <f t="shared" si="16"/>
        <v/>
      </c>
      <c r="V60" s="1" t="str">
        <f t="shared" si="7"/>
        <v/>
      </c>
      <c r="W60" s="1" t="str">
        <f t="shared" si="8"/>
        <v/>
      </c>
    </row>
    <row r="61" spans="1:23" x14ac:dyDescent="0.2">
      <c r="A61" s="1">
        <f>[4]武器3!A62</f>
        <v>10060</v>
      </c>
      <c r="B61" s="1" t="str">
        <f>[4]武器3!D62</f>
        <v>普通的玄铁刃</v>
      </c>
      <c r="C61" s="1">
        <f>[4]武器3!E62</f>
        <v>7</v>
      </c>
      <c r="D61" s="139" t="str">
        <f>[4]武器3!F62</f>
        <v>c</v>
      </c>
      <c r="E61" s="1">
        <f t="shared" si="9"/>
        <v>1</v>
      </c>
      <c r="F61" s="1">
        <f t="shared" si="10"/>
        <v>1</v>
      </c>
      <c r="G61" s="1" t="str">
        <f>[4]武器3!$K62</f>
        <v/>
      </c>
      <c r="H61" s="1">
        <f>([4]武器3!AO62*(E61^2))/10</f>
        <v>13.95</v>
      </c>
      <c r="I61" s="1" t="str">
        <f t="shared" si="11"/>
        <v>,腐败的毛皮</v>
      </c>
      <c r="J61" s="1">
        <f t="shared" si="12"/>
        <v>140</v>
      </c>
      <c r="K61" s="1">
        <f t="shared" si="0"/>
        <v>150</v>
      </c>
      <c r="L61" s="1" t="str">
        <f t="shared" si="13"/>
        <v>腐败的毛皮</v>
      </c>
      <c r="M61" s="1">
        <f t="shared" si="1"/>
        <v>10</v>
      </c>
      <c r="N61" s="1">
        <f t="shared" si="2"/>
        <v>50119</v>
      </c>
      <c r="O61" s="1" t="str">
        <f t="shared" si="14"/>
        <v/>
      </c>
      <c r="P61" s="1" t="str">
        <f t="shared" si="3"/>
        <v/>
      </c>
      <c r="Q61" s="1" t="str">
        <f t="shared" si="4"/>
        <v/>
      </c>
      <c r="R61" s="1" t="str">
        <f t="shared" si="15"/>
        <v/>
      </c>
      <c r="S61" s="1" t="str">
        <f t="shared" si="5"/>
        <v/>
      </c>
      <c r="T61" s="1" t="str">
        <f t="shared" si="6"/>
        <v/>
      </c>
      <c r="U61" s="1" t="str">
        <f t="shared" si="16"/>
        <v/>
      </c>
      <c r="V61" s="1" t="str">
        <f t="shared" si="7"/>
        <v/>
      </c>
      <c r="W61" s="1" t="str">
        <f t="shared" si="8"/>
        <v/>
      </c>
    </row>
    <row r="62" spans="1:23" x14ac:dyDescent="0.2">
      <c r="A62" s="1">
        <f>[4]武器3!A63</f>
        <v>10061</v>
      </c>
      <c r="B62" s="1" t="str">
        <f>[4]武器3!D63</f>
        <v>一般的魔王刀</v>
      </c>
      <c r="C62" s="1">
        <f>[4]武器3!E63</f>
        <v>9</v>
      </c>
      <c r="D62" s="139" t="str">
        <f>[4]武器3!F63</f>
        <v>c</v>
      </c>
      <c r="E62" s="1">
        <f t="shared" si="9"/>
        <v>1</v>
      </c>
      <c r="F62" s="1">
        <f t="shared" si="10"/>
        <v>1</v>
      </c>
      <c r="G62" s="1" t="str">
        <f>[4]武器3!$K63</f>
        <v/>
      </c>
      <c r="H62" s="1">
        <f>([4]武器3!AO63*(E62^2))/10</f>
        <v>17.399999999999999</v>
      </c>
      <c r="I62" s="1" t="str">
        <f t="shared" si="11"/>
        <v>,树枝</v>
      </c>
      <c r="J62" s="1">
        <f t="shared" si="12"/>
        <v>174</v>
      </c>
      <c r="K62" s="1">
        <f t="shared" si="0"/>
        <v>180</v>
      </c>
      <c r="L62" s="1" t="str">
        <f t="shared" si="13"/>
        <v>树枝</v>
      </c>
      <c r="M62" s="1">
        <f t="shared" si="1"/>
        <v>12</v>
      </c>
      <c r="N62" s="1">
        <f t="shared" si="2"/>
        <v>50045</v>
      </c>
      <c r="O62" s="1" t="str">
        <f t="shared" si="14"/>
        <v/>
      </c>
      <c r="P62" s="1" t="str">
        <f t="shared" si="3"/>
        <v/>
      </c>
      <c r="Q62" s="1" t="str">
        <f t="shared" si="4"/>
        <v/>
      </c>
      <c r="R62" s="1" t="str">
        <f t="shared" si="15"/>
        <v/>
      </c>
      <c r="S62" s="1" t="str">
        <f t="shared" si="5"/>
        <v/>
      </c>
      <c r="T62" s="1" t="str">
        <f t="shared" si="6"/>
        <v/>
      </c>
      <c r="U62" s="1" t="str">
        <f t="shared" si="16"/>
        <v/>
      </c>
      <c r="V62" s="1" t="str">
        <f t="shared" si="7"/>
        <v/>
      </c>
      <c r="W62" s="1" t="str">
        <f t="shared" si="8"/>
        <v/>
      </c>
    </row>
    <row r="63" spans="1:23" x14ac:dyDescent="0.2">
      <c r="A63" s="1">
        <f>[4]武器3!A64</f>
        <v>10062</v>
      </c>
      <c r="B63" s="1" t="str">
        <f>[4]武器3!D64</f>
        <v>初级的白银刃</v>
      </c>
      <c r="C63" s="1">
        <f>[4]武器3!E64</f>
        <v>11</v>
      </c>
      <c r="D63" s="139" t="str">
        <f>[4]武器3!F64</f>
        <v>c</v>
      </c>
      <c r="E63" s="1">
        <f t="shared" si="9"/>
        <v>1</v>
      </c>
      <c r="F63" s="1">
        <f t="shared" si="10"/>
        <v>1</v>
      </c>
      <c r="G63" s="1" t="str">
        <f>[4]武器3!$K64</f>
        <v/>
      </c>
      <c r="H63" s="1">
        <f>([4]武器3!AO64*(E63^2))/10</f>
        <v>20.85</v>
      </c>
      <c r="I63" s="1" t="str">
        <f t="shared" si="11"/>
        <v>,腐败牙</v>
      </c>
      <c r="J63" s="1">
        <f t="shared" si="12"/>
        <v>209</v>
      </c>
      <c r="K63" s="1">
        <f t="shared" si="0"/>
        <v>210</v>
      </c>
      <c r="L63" s="1" t="str">
        <f t="shared" si="13"/>
        <v>腐败牙</v>
      </c>
      <c r="M63" s="1">
        <f t="shared" si="1"/>
        <v>14</v>
      </c>
      <c r="N63" s="1">
        <f t="shared" si="2"/>
        <v>50157</v>
      </c>
      <c r="O63" s="1" t="str">
        <f t="shared" si="14"/>
        <v/>
      </c>
      <c r="P63" s="1" t="str">
        <f t="shared" si="3"/>
        <v/>
      </c>
      <c r="Q63" s="1" t="str">
        <f t="shared" si="4"/>
        <v/>
      </c>
      <c r="R63" s="1" t="str">
        <f t="shared" si="15"/>
        <v/>
      </c>
      <c r="S63" s="1" t="str">
        <f t="shared" si="5"/>
        <v/>
      </c>
      <c r="T63" s="1" t="str">
        <f t="shared" si="6"/>
        <v/>
      </c>
      <c r="U63" s="1" t="str">
        <f t="shared" si="16"/>
        <v/>
      </c>
      <c r="V63" s="1" t="str">
        <f t="shared" si="7"/>
        <v/>
      </c>
      <c r="W63" s="1" t="str">
        <f t="shared" si="8"/>
        <v/>
      </c>
    </row>
    <row r="64" spans="1:23" x14ac:dyDescent="0.2">
      <c r="A64" s="1">
        <f>[4]武器3!A65</f>
        <v>10063</v>
      </c>
      <c r="B64" s="1" t="str">
        <f>[4]武器3!D65</f>
        <v>破旧的言语短刀</v>
      </c>
      <c r="C64" s="1">
        <f>[4]武器3!E65</f>
        <v>13</v>
      </c>
      <c r="D64" s="139" t="str">
        <f>[4]武器3!F65</f>
        <v>c</v>
      </c>
      <c r="E64" s="1">
        <f t="shared" si="9"/>
        <v>1</v>
      </c>
      <c r="F64" s="1">
        <f t="shared" si="10"/>
        <v>1</v>
      </c>
      <c r="G64" s="1" t="str">
        <f>[4]武器3!$K65</f>
        <v/>
      </c>
      <c r="H64" s="1">
        <f>([4]武器3!AO65*(E64^2))/10</f>
        <v>24.45</v>
      </c>
      <c r="I64" s="1" t="str">
        <f t="shared" si="11"/>
        <v>,腐败爪</v>
      </c>
      <c r="J64" s="1">
        <f t="shared" si="12"/>
        <v>245</v>
      </c>
      <c r="K64" s="1">
        <f t="shared" si="0"/>
        <v>255</v>
      </c>
      <c r="L64" s="1" t="str">
        <f t="shared" si="13"/>
        <v>腐败爪</v>
      </c>
      <c r="M64" s="1">
        <f t="shared" si="1"/>
        <v>17</v>
      </c>
      <c r="N64" s="1">
        <f t="shared" si="2"/>
        <v>50145</v>
      </c>
      <c r="O64" s="1" t="str">
        <f t="shared" si="14"/>
        <v/>
      </c>
      <c r="P64" s="1" t="str">
        <f t="shared" si="3"/>
        <v/>
      </c>
      <c r="Q64" s="1" t="str">
        <f t="shared" si="4"/>
        <v/>
      </c>
      <c r="R64" s="1" t="str">
        <f t="shared" si="15"/>
        <v/>
      </c>
      <c r="S64" s="1" t="str">
        <f t="shared" si="5"/>
        <v/>
      </c>
      <c r="T64" s="1" t="str">
        <f t="shared" si="6"/>
        <v/>
      </c>
      <c r="U64" s="1" t="str">
        <f t="shared" si="16"/>
        <v/>
      </c>
      <c r="V64" s="1" t="str">
        <f t="shared" si="7"/>
        <v/>
      </c>
      <c r="W64" s="1" t="str">
        <f t="shared" si="8"/>
        <v/>
      </c>
    </row>
    <row r="65" spans="1:23" x14ac:dyDescent="0.2">
      <c r="A65" s="1">
        <f>[4]武器3!A66</f>
        <v>10064</v>
      </c>
      <c r="B65" s="1" t="str">
        <f>[4]武器3!D66</f>
        <v>初级的遗迹短刀</v>
      </c>
      <c r="C65" s="1">
        <f>[4]武器3!E66</f>
        <v>15</v>
      </c>
      <c r="D65" s="139" t="str">
        <f>[4]武器3!F66</f>
        <v>c</v>
      </c>
      <c r="E65" s="1">
        <f t="shared" si="9"/>
        <v>1</v>
      </c>
      <c r="F65" s="1">
        <f t="shared" si="10"/>
        <v>1</v>
      </c>
      <c r="G65" s="1" t="str">
        <f>[4]武器3!$K66</f>
        <v/>
      </c>
      <c r="H65" s="1">
        <f>([4]武器3!AO66*(E65^2))/10</f>
        <v>27.9</v>
      </c>
      <c r="I65" s="1" t="str">
        <f t="shared" si="11"/>
        <v>,黑铜矿</v>
      </c>
      <c r="J65" s="1">
        <f t="shared" si="12"/>
        <v>279</v>
      </c>
      <c r="K65" s="1">
        <f t="shared" si="0"/>
        <v>285</v>
      </c>
      <c r="L65" s="1" t="str">
        <f t="shared" si="13"/>
        <v>黑铜矿</v>
      </c>
      <c r="M65" s="1">
        <f t="shared" si="1"/>
        <v>19</v>
      </c>
      <c r="N65" s="1">
        <f t="shared" si="2"/>
        <v>50031</v>
      </c>
      <c r="O65" s="1" t="str">
        <f t="shared" si="14"/>
        <v/>
      </c>
      <c r="P65" s="1" t="str">
        <f t="shared" si="3"/>
        <v/>
      </c>
      <c r="Q65" s="1" t="str">
        <f t="shared" si="4"/>
        <v/>
      </c>
      <c r="R65" s="1" t="str">
        <f t="shared" si="15"/>
        <v/>
      </c>
      <c r="S65" s="1" t="str">
        <f t="shared" si="5"/>
        <v/>
      </c>
      <c r="T65" s="1" t="str">
        <f t="shared" si="6"/>
        <v/>
      </c>
      <c r="U65" s="1" t="str">
        <f t="shared" si="16"/>
        <v/>
      </c>
      <c r="V65" s="1" t="str">
        <f t="shared" si="7"/>
        <v/>
      </c>
      <c r="W65" s="1" t="str">
        <f t="shared" si="8"/>
        <v/>
      </c>
    </row>
    <row r="66" spans="1:23" x14ac:dyDescent="0.2">
      <c r="A66" s="1">
        <f>[4]武器3!A67</f>
        <v>10065</v>
      </c>
      <c r="B66" s="1" t="str">
        <f>[4]武器3!D67</f>
        <v>神秘的空灵权杖</v>
      </c>
      <c r="C66" s="1">
        <f>[4]武器3!E67</f>
        <v>2</v>
      </c>
      <c r="D66" s="139" t="str">
        <f>[4]武器3!F67</f>
        <v>s</v>
      </c>
      <c r="E66" s="1">
        <f t="shared" si="9"/>
        <v>4</v>
      </c>
      <c r="F66" s="1">
        <f t="shared" si="10"/>
        <v>4</v>
      </c>
      <c r="G66" s="1" t="str">
        <f>[4]武器3!$K67</f>
        <v>电击</v>
      </c>
      <c r="H66" s="1">
        <f>([4]武器3!AO67*(E66^2))/10</f>
        <v>15.744</v>
      </c>
      <c r="I66" s="1" t="str">
        <f t="shared" si="11"/>
        <v>,绿色的魔术丝,黄色的水晶,黑晶石,火之缌片</v>
      </c>
      <c r="J66" s="1">
        <f t="shared" si="12"/>
        <v>157</v>
      </c>
      <c r="K66" s="1">
        <f t="shared" ref="K66:K129" si="17">INT(M66*VLOOKUP(L66,newMarkingCost,8,FALSE)*10*E66)</f>
        <v>3840</v>
      </c>
      <c r="L66" s="1" t="str">
        <f t="shared" si="13"/>
        <v>绿色的魔术丝</v>
      </c>
      <c r="M66" s="1">
        <f t="shared" ref="M66:M129" si="18">ROUNDUP($H66/($F66)/VLOOKUP(L66,newMarkingCost,8,FALSE),0)</f>
        <v>1</v>
      </c>
      <c r="N66" s="1">
        <f t="shared" ref="N66:N129" si="19">IF(L66="","",VLOOKUP(L66,NewMarkingID,2,FALSE))</f>
        <v>50073</v>
      </c>
      <c r="O66" s="1" t="str">
        <f t="shared" si="14"/>
        <v>黄色的水晶</v>
      </c>
      <c r="P66" s="1">
        <f t="shared" ref="P66:P129" si="20">IF(O66="","",ROUNDUP($H66/($F66)/VLOOKUP(O66,newMarkingCost,8,FALSE),0))</f>
        <v>1</v>
      </c>
      <c r="Q66" s="1">
        <f t="shared" ref="Q66:Q129" si="21">IF(O66="","",VLOOKUP(O66,NewMarkingID,2,FALSE))</f>
        <v>50179</v>
      </c>
      <c r="R66" s="1" t="str">
        <f t="shared" si="15"/>
        <v>黑晶石</v>
      </c>
      <c r="S66" s="1">
        <f t="shared" ref="S66:S129" si="22">IF(R66="","",ROUNDUP($H66/($F66)/VLOOKUP(R66,newMarkingCost,8,FALSE),0))</f>
        <v>1</v>
      </c>
      <c r="T66" s="1">
        <f t="shared" ref="T66:T129" si="23">IF(R66="","",VLOOKUP(R66,NewMarkingID,2,FALSE))</f>
        <v>50027</v>
      </c>
      <c r="U66" s="1" t="str">
        <f t="shared" si="16"/>
        <v>火之缌片</v>
      </c>
      <c r="V66" s="1">
        <f t="shared" ref="V66:V129" si="24">IF(U66="","",ROUNDUP($H66/($F66)/VLOOKUP(U66,newMarkingCost,8,FALSE),0))</f>
        <v>1</v>
      </c>
      <c r="W66" s="1">
        <f t="shared" ref="W66:W129" si="25">IF(U66="","",VLOOKUP(U66,NewMarkingID,2,FALSE))</f>
        <v>50175</v>
      </c>
    </row>
    <row r="67" spans="1:23" x14ac:dyDescent="0.2">
      <c r="A67" s="1">
        <f>[4]武器3!A68</f>
        <v>10066</v>
      </c>
      <c r="B67" s="1" t="str">
        <f>[4]武器3!D68</f>
        <v>传说的忏悔魔杖</v>
      </c>
      <c r="C67" s="1">
        <f>[4]武器3!E68</f>
        <v>4</v>
      </c>
      <c r="D67" s="139" t="str">
        <f>[4]武器3!F68</f>
        <v>s</v>
      </c>
      <c r="E67" s="1">
        <f t="shared" ref="E67:E130" si="26">IF(D67="s",4,IF(D67="a",3,IF(D67="b",2,1)))</f>
        <v>4</v>
      </c>
      <c r="F67" s="1">
        <f t="shared" ref="F67:F130" si="27">E67</f>
        <v>4</v>
      </c>
      <c r="G67" s="1" t="str">
        <f>[4]武器3!$K68</f>
        <v>电击</v>
      </c>
      <c r="H67" s="1">
        <f>([4]武器3!AO68*(E67^2))/10</f>
        <v>28.894117647058824</v>
      </c>
      <c r="I67" s="1" t="str">
        <f t="shared" ref="I67:I130" si="28">getMarking(E67,F67,G67,1)</f>
        <v>,绿色的魔术丝,黄色粉铜矿,水晶眼泪,龙牙</v>
      </c>
      <c r="J67" s="1">
        <f t="shared" ref="J67:J130" si="29">ROUND(H67*10,0)</f>
        <v>289</v>
      </c>
      <c r="K67" s="1">
        <f t="shared" si="17"/>
        <v>3840</v>
      </c>
      <c r="L67" s="1" t="str">
        <f t="shared" ref="L67:L130" si="30">getSring($I67,1,$F67)</f>
        <v>绿色的魔术丝</v>
      </c>
      <c r="M67" s="1">
        <f t="shared" si="18"/>
        <v>1</v>
      </c>
      <c r="N67" s="1">
        <f t="shared" si="19"/>
        <v>50073</v>
      </c>
      <c r="O67" s="1" t="str">
        <f t="shared" ref="O67:O130" si="31">getSring($I67,2,$F67)</f>
        <v>黄色粉铜矿</v>
      </c>
      <c r="P67" s="1">
        <f t="shared" si="20"/>
        <v>1</v>
      </c>
      <c r="Q67" s="1">
        <f t="shared" si="21"/>
        <v>50040</v>
      </c>
      <c r="R67" s="1" t="str">
        <f t="shared" ref="R67:R130" si="32">getSring($I67,3,$F67)</f>
        <v>水晶眼泪</v>
      </c>
      <c r="S67" s="1">
        <f t="shared" si="22"/>
        <v>1</v>
      </c>
      <c r="T67" s="1">
        <f t="shared" si="23"/>
        <v>50172</v>
      </c>
      <c r="U67" s="1" t="str">
        <f t="shared" ref="U67:U130" si="33">getSring($I67,4,$F67)</f>
        <v>龙牙</v>
      </c>
      <c r="V67" s="1">
        <f t="shared" si="24"/>
        <v>1</v>
      </c>
      <c r="W67" s="1">
        <f t="shared" si="25"/>
        <v>50156</v>
      </c>
    </row>
    <row r="68" spans="1:23" x14ac:dyDescent="0.2">
      <c r="A68" s="1">
        <f>[4]武器3!A69</f>
        <v>10067</v>
      </c>
      <c r="B68" s="1" t="str">
        <f>[4]武器3!D69</f>
        <v>传说的遗迹权杖</v>
      </c>
      <c r="C68" s="1">
        <f>[4]武器3!E69</f>
        <v>6</v>
      </c>
      <c r="D68" s="139" t="str">
        <f>[4]武器3!F69</f>
        <v>s</v>
      </c>
      <c r="E68" s="1">
        <f t="shared" si="26"/>
        <v>4</v>
      </c>
      <c r="F68" s="1">
        <f t="shared" si="27"/>
        <v>4</v>
      </c>
      <c r="G68" s="1" t="str">
        <f>[4]武器3!$K69</f>
        <v>电击</v>
      </c>
      <c r="H68" s="1">
        <f>([4]武器3!AO69*(E68^2))/10</f>
        <v>233.90487272727273</v>
      </c>
      <c r="I68" s="1" t="str">
        <f t="shared" si="28"/>
        <v>,绿色的魔术丝,天使魂片,青之液,昆虫躯壳</v>
      </c>
      <c r="J68" s="1">
        <f t="shared" si="29"/>
        <v>2339</v>
      </c>
      <c r="K68" s="1">
        <f t="shared" si="17"/>
        <v>3840</v>
      </c>
      <c r="L68" s="1" t="str">
        <f t="shared" si="30"/>
        <v>绿色的魔术丝</v>
      </c>
      <c r="M68" s="1">
        <f t="shared" si="18"/>
        <v>1</v>
      </c>
      <c r="N68" s="1">
        <f t="shared" si="19"/>
        <v>50073</v>
      </c>
      <c r="O68" s="1" t="str">
        <f t="shared" si="31"/>
        <v>天使魂片</v>
      </c>
      <c r="P68" s="1">
        <f t="shared" si="20"/>
        <v>2</v>
      </c>
      <c r="Q68" s="1">
        <f t="shared" si="21"/>
        <v>50164</v>
      </c>
      <c r="R68" s="1" t="str">
        <f t="shared" si="32"/>
        <v>青之液</v>
      </c>
      <c r="S68" s="1">
        <f t="shared" si="22"/>
        <v>10</v>
      </c>
      <c r="T68" s="1">
        <f t="shared" si="23"/>
        <v>50092</v>
      </c>
      <c r="U68" s="1" t="str">
        <f t="shared" si="33"/>
        <v>昆虫躯壳</v>
      </c>
      <c r="V68" s="1">
        <f t="shared" si="24"/>
        <v>5</v>
      </c>
      <c r="W68" s="1">
        <f t="shared" si="25"/>
        <v>50129</v>
      </c>
    </row>
    <row r="69" spans="1:23" x14ac:dyDescent="0.2">
      <c r="A69" s="1">
        <f>[4]武器3!A70</f>
        <v>10068</v>
      </c>
      <c r="B69" s="1" t="str">
        <f>[4]武器3!D70</f>
        <v>传说的青铜法杖</v>
      </c>
      <c r="C69" s="1">
        <f>[4]武器3!E70</f>
        <v>8</v>
      </c>
      <c r="D69" s="139" t="str">
        <f>[4]武器3!F70</f>
        <v>s</v>
      </c>
      <c r="E69" s="1">
        <f t="shared" si="26"/>
        <v>4</v>
      </c>
      <c r="F69" s="1">
        <f t="shared" si="27"/>
        <v>4</v>
      </c>
      <c r="G69" s="1" t="str">
        <f>[4]武器3!$K70</f>
        <v>电击</v>
      </c>
      <c r="H69" s="1">
        <f>([4]武器3!AO70*(E69^2))/10</f>
        <v>302.39999999999998</v>
      </c>
      <c r="I69" s="1" t="str">
        <f t="shared" si="28"/>
        <v>,绿色的魔术丝,青色的水晶,南瓜,睡魔羽翼</v>
      </c>
      <c r="J69" s="1">
        <f t="shared" si="29"/>
        <v>3024</v>
      </c>
      <c r="K69" s="1">
        <f t="shared" si="17"/>
        <v>3840</v>
      </c>
      <c r="L69" s="1" t="str">
        <f t="shared" si="30"/>
        <v>绿色的魔术丝</v>
      </c>
      <c r="M69" s="1">
        <f t="shared" si="18"/>
        <v>1</v>
      </c>
      <c r="N69" s="1">
        <f t="shared" si="19"/>
        <v>50073</v>
      </c>
      <c r="O69" s="1" t="str">
        <f t="shared" si="31"/>
        <v>青色的水晶</v>
      </c>
      <c r="P69" s="1">
        <f t="shared" si="20"/>
        <v>3</v>
      </c>
      <c r="Q69" s="1">
        <f t="shared" si="21"/>
        <v>50178</v>
      </c>
      <c r="R69" s="1" t="str">
        <f t="shared" si="32"/>
        <v>南瓜</v>
      </c>
      <c r="S69" s="1">
        <f t="shared" si="22"/>
        <v>13</v>
      </c>
      <c r="T69" s="1">
        <f t="shared" si="23"/>
        <v>50070</v>
      </c>
      <c r="U69" s="1" t="str">
        <f t="shared" si="33"/>
        <v>睡魔羽翼</v>
      </c>
      <c r="V69" s="1">
        <f t="shared" si="24"/>
        <v>6</v>
      </c>
      <c r="W69" s="1">
        <f t="shared" si="25"/>
        <v>50126</v>
      </c>
    </row>
    <row r="70" spans="1:23" x14ac:dyDescent="0.2">
      <c r="A70" s="1">
        <f>[4]武器3!A71</f>
        <v>10069</v>
      </c>
      <c r="B70" s="1" t="str">
        <f>[4]武器3!D71</f>
        <v>神奇的智慧权杖</v>
      </c>
      <c r="C70" s="1">
        <f>[4]武器3!E71</f>
        <v>10</v>
      </c>
      <c r="D70" s="139" t="str">
        <f>[4]武器3!F71</f>
        <v>s</v>
      </c>
      <c r="E70" s="1">
        <f t="shared" si="26"/>
        <v>4</v>
      </c>
      <c r="F70" s="1">
        <f t="shared" si="27"/>
        <v>4</v>
      </c>
      <c r="G70" s="1" t="str">
        <f>[4]武器3!$K71</f>
        <v>电击</v>
      </c>
      <c r="H70" s="1">
        <f>([4]武器3!AO71*(E70^2))/10</f>
        <v>395.01068588429752</v>
      </c>
      <c r="I70" s="1" t="str">
        <f t="shared" si="28"/>
        <v>,绿色的魔术丝,灵魂片,巨大鱼牙,大型昆虫爪</v>
      </c>
      <c r="J70" s="1">
        <f t="shared" si="29"/>
        <v>3950</v>
      </c>
      <c r="K70" s="1">
        <f t="shared" si="17"/>
        <v>7680</v>
      </c>
      <c r="L70" s="1" t="str">
        <f t="shared" si="30"/>
        <v>绿色的魔术丝</v>
      </c>
      <c r="M70" s="1">
        <f t="shared" si="18"/>
        <v>2</v>
      </c>
      <c r="N70" s="1">
        <f t="shared" si="19"/>
        <v>50073</v>
      </c>
      <c r="O70" s="1" t="str">
        <f t="shared" si="31"/>
        <v>灵魂片</v>
      </c>
      <c r="P70" s="1">
        <f t="shared" si="20"/>
        <v>5</v>
      </c>
      <c r="Q70" s="1">
        <f t="shared" si="21"/>
        <v>50162</v>
      </c>
      <c r="R70" s="1" t="str">
        <f t="shared" si="32"/>
        <v>巨大鱼牙</v>
      </c>
      <c r="S70" s="1">
        <f t="shared" si="22"/>
        <v>17</v>
      </c>
      <c r="T70" s="1">
        <f t="shared" si="23"/>
        <v>50151</v>
      </c>
      <c r="U70" s="1" t="str">
        <f t="shared" si="33"/>
        <v>大型昆虫爪</v>
      </c>
      <c r="V70" s="1">
        <f t="shared" si="24"/>
        <v>17</v>
      </c>
      <c r="W70" s="1">
        <f t="shared" si="25"/>
        <v>50140</v>
      </c>
    </row>
    <row r="71" spans="1:23" x14ac:dyDescent="0.2">
      <c r="A71" s="1">
        <f>[4]武器3!A72</f>
        <v>10070</v>
      </c>
      <c r="B71" s="1" t="str">
        <f>[4]武器3!D72</f>
        <v>传说的遗迹权杖</v>
      </c>
      <c r="C71" s="1">
        <f>[4]武器3!E72</f>
        <v>12</v>
      </c>
      <c r="D71" s="139" t="str">
        <f>[4]武器3!F72</f>
        <v>s</v>
      </c>
      <c r="E71" s="1">
        <f t="shared" si="26"/>
        <v>4</v>
      </c>
      <c r="F71" s="1">
        <f t="shared" si="27"/>
        <v>4</v>
      </c>
      <c r="G71" s="1" t="str">
        <f>[4]武器3!$K72</f>
        <v>电击</v>
      </c>
      <c r="H71" s="1">
        <f>([4]武器3!AO72*(E71^2))/10</f>
        <v>86.4</v>
      </c>
      <c r="I71" s="1" t="str">
        <f t="shared" si="28"/>
        <v>,绿色的魔术丝,超级方便面,奇特树的茎,火兽爪</v>
      </c>
      <c r="J71" s="1">
        <f t="shared" si="29"/>
        <v>864</v>
      </c>
      <c r="K71" s="1">
        <f t="shared" si="17"/>
        <v>3840</v>
      </c>
      <c r="L71" s="1" t="str">
        <f t="shared" si="30"/>
        <v>绿色的魔术丝</v>
      </c>
      <c r="M71" s="1">
        <f t="shared" si="18"/>
        <v>1</v>
      </c>
      <c r="N71" s="1">
        <f t="shared" si="19"/>
        <v>50073</v>
      </c>
      <c r="O71" s="1" t="str">
        <f t="shared" si="31"/>
        <v>超级方便面</v>
      </c>
      <c r="P71" s="1">
        <f t="shared" si="20"/>
        <v>1</v>
      </c>
      <c r="Q71" s="1">
        <f t="shared" si="21"/>
        <v>50188</v>
      </c>
      <c r="R71" s="1" t="str">
        <f t="shared" si="32"/>
        <v>奇特树的茎</v>
      </c>
      <c r="S71" s="1">
        <f t="shared" si="22"/>
        <v>4</v>
      </c>
      <c r="T71" s="1">
        <f t="shared" si="23"/>
        <v>50065</v>
      </c>
      <c r="U71" s="1" t="str">
        <f t="shared" si="33"/>
        <v>火兽爪</v>
      </c>
      <c r="V71" s="1">
        <f t="shared" si="24"/>
        <v>4</v>
      </c>
      <c r="W71" s="1">
        <f t="shared" si="25"/>
        <v>50138</v>
      </c>
    </row>
    <row r="72" spans="1:23" x14ac:dyDescent="0.2">
      <c r="A72" s="1">
        <f>[4]武器3!A73</f>
        <v>10071</v>
      </c>
      <c r="B72" s="1" t="str">
        <f>[4]武器3!D73</f>
        <v>神秘的水晶权杖</v>
      </c>
      <c r="C72" s="1">
        <f>[4]武器3!E73</f>
        <v>14</v>
      </c>
      <c r="D72" s="139" t="str">
        <f>[4]武器3!F73</f>
        <v>s</v>
      </c>
      <c r="E72" s="1">
        <f t="shared" si="26"/>
        <v>4</v>
      </c>
      <c r="F72" s="1">
        <f t="shared" si="27"/>
        <v>4</v>
      </c>
      <c r="G72" s="1" t="str">
        <f>[4]武器3!$K73</f>
        <v>电击</v>
      </c>
      <c r="H72" s="1">
        <f>([4]武器3!AO73*(E72^2))/10</f>
        <v>561.04921705785125</v>
      </c>
      <c r="I72" s="1" t="str">
        <f t="shared" si="28"/>
        <v>,绿色的魔术丝,水精魂片,紫之液,恶魔毛皮</v>
      </c>
      <c r="J72" s="1">
        <f t="shared" si="29"/>
        <v>5610</v>
      </c>
      <c r="K72" s="1">
        <f t="shared" si="17"/>
        <v>7680</v>
      </c>
      <c r="L72" s="1" t="str">
        <f t="shared" si="30"/>
        <v>绿色的魔术丝</v>
      </c>
      <c r="M72" s="1">
        <f t="shared" si="18"/>
        <v>2</v>
      </c>
      <c r="N72" s="1">
        <f t="shared" si="19"/>
        <v>50073</v>
      </c>
      <c r="O72" s="1" t="str">
        <f t="shared" si="31"/>
        <v>水精魂片</v>
      </c>
      <c r="P72" s="1">
        <f t="shared" si="20"/>
        <v>6</v>
      </c>
      <c r="Q72" s="1">
        <f t="shared" si="21"/>
        <v>50159</v>
      </c>
      <c r="R72" s="1" t="str">
        <f t="shared" si="32"/>
        <v>紫之液</v>
      </c>
      <c r="S72" s="1">
        <f t="shared" si="22"/>
        <v>24</v>
      </c>
      <c r="T72" s="1">
        <f t="shared" si="23"/>
        <v>50095</v>
      </c>
      <c r="U72" s="1" t="str">
        <f t="shared" si="33"/>
        <v>恶魔毛皮</v>
      </c>
      <c r="V72" s="1">
        <f t="shared" si="24"/>
        <v>11</v>
      </c>
      <c r="W72" s="1">
        <f t="shared" si="25"/>
        <v>50118</v>
      </c>
    </row>
    <row r="73" spans="1:23" x14ac:dyDescent="0.2">
      <c r="A73" s="1">
        <f>[4]武器3!A74</f>
        <v>10072</v>
      </c>
      <c r="B73" s="1" t="str">
        <f>[4]武器3!D74</f>
        <v>神奇的晨曦权杖</v>
      </c>
      <c r="C73" s="1">
        <f>[4]武器3!E74</f>
        <v>16</v>
      </c>
      <c r="D73" s="139" t="str">
        <f>[4]武器3!F74</f>
        <v>s</v>
      </c>
      <c r="E73" s="1">
        <f t="shared" si="26"/>
        <v>4</v>
      </c>
      <c r="F73" s="1">
        <f t="shared" si="27"/>
        <v>4</v>
      </c>
      <c r="G73" s="1" t="str">
        <f>[4]武器3!$K74</f>
        <v>电击</v>
      </c>
      <c r="H73" s="1">
        <f>([4]武器3!AO74*(E73^2))/10</f>
        <v>732.60043636363639</v>
      </c>
      <c r="I73" s="1" t="str">
        <f t="shared" si="28"/>
        <v>,绿色的魔术丝,天使魂片,青之液,石像鬼羽翼</v>
      </c>
      <c r="J73" s="1">
        <f t="shared" si="29"/>
        <v>7326</v>
      </c>
      <c r="K73" s="1">
        <f t="shared" si="17"/>
        <v>7680</v>
      </c>
      <c r="L73" s="1" t="str">
        <f t="shared" si="30"/>
        <v>绿色的魔术丝</v>
      </c>
      <c r="M73" s="1">
        <f t="shared" si="18"/>
        <v>2</v>
      </c>
      <c r="N73" s="1">
        <f t="shared" si="19"/>
        <v>50073</v>
      </c>
      <c r="O73" s="1" t="str">
        <f t="shared" si="31"/>
        <v>天使魂片</v>
      </c>
      <c r="P73" s="1">
        <f t="shared" si="20"/>
        <v>5</v>
      </c>
      <c r="Q73" s="1">
        <f t="shared" si="21"/>
        <v>50164</v>
      </c>
      <c r="R73" s="1" t="str">
        <f t="shared" si="32"/>
        <v>青之液</v>
      </c>
      <c r="S73" s="1">
        <f t="shared" si="22"/>
        <v>31</v>
      </c>
      <c r="T73" s="1">
        <f t="shared" si="23"/>
        <v>50092</v>
      </c>
      <c r="U73" s="1" t="str">
        <f t="shared" si="33"/>
        <v>石像鬼羽翼</v>
      </c>
      <c r="V73" s="1">
        <f t="shared" si="24"/>
        <v>14</v>
      </c>
      <c r="W73" s="1">
        <f t="shared" si="25"/>
        <v>50128</v>
      </c>
    </row>
    <row r="74" spans="1:23" x14ac:dyDescent="0.2">
      <c r="A74" s="1">
        <f>[4]武器3!A75</f>
        <v>10073</v>
      </c>
      <c r="B74" s="1" t="str">
        <f>[4]武器3!D75</f>
        <v>闪耀的言语权杖</v>
      </c>
      <c r="C74" s="1">
        <f>[4]武器3!E75</f>
        <v>2</v>
      </c>
      <c r="D74" s="139" t="str">
        <f>[4]武器3!F75</f>
        <v>a</v>
      </c>
      <c r="E74" s="1">
        <f t="shared" si="26"/>
        <v>3</v>
      </c>
      <c r="F74" s="1">
        <f t="shared" si="27"/>
        <v>3</v>
      </c>
      <c r="G74" s="1" t="str">
        <f>[4]武器3!$K75</f>
        <v>电击</v>
      </c>
      <c r="H74" s="1">
        <f>([4]武器3!AO75*(E74^2))/10</f>
        <v>41.85</v>
      </c>
      <c r="I74" s="1" t="str">
        <f t="shared" si="28"/>
        <v>,电系魔物骨头,昆虫躯壳,矿石,黑铜矿</v>
      </c>
      <c r="J74" s="1">
        <f t="shared" si="29"/>
        <v>419</v>
      </c>
      <c r="K74" s="1">
        <f t="shared" si="17"/>
        <v>1125</v>
      </c>
      <c r="L74" s="1" t="str">
        <f t="shared" si="30"/>
        <v>电系魔物骨头</v>
      </c>
      <c r="M74" s="1">
        <f t="shared" si="18"/>
        <v>1</v>
      </c>
      <c r="N74" s="1">
        <f t="shared" si="19"/>
        <v>50083</v>
      </c>
      <c r="O74" s="1" t="str">
        <f t="shared" si="31"/>
        <v>昆虫躯壳</v>
      </c>
      <c r="P74" s="1">
        <f t="shared" si="20"/>
        <v>2</v>
      </c>
      <c r="Q74" s="1">
        <f t="shared" si="21"/>
        <v>50129</v>
      </c>
      <c r="R74" s="1" t="str">
        <f t="shared" si="32"/>
        <v>矿石</v>
      </c>
      <c r="S74" s="1">
        <f t="shared" si="22"/>
        <v>10</v>
      </c>
      <c r="T74" s="1">
        <f t="shared" si="23"/>
        <v>50015</v>
      </c>
      <c r="U74" s="1" t="str">
        <f t="shared" si="33"/>
        <v/>
      </c>
      <c r="V74" s="1" t="str">
        <f t="shared" si="24"/>
        <v/>
      </c>
      <c r="W74" s="1" t="str">
        <f t="shared" si="25"/>
        <v/>
      </c>
    </row>
    <row r="75" spans="1:23" x14ac:dyDescent="0.2">
      <c r="A75" s="1">
        <f>[4]武器3!A76</f>
        <v>10074</v>
      </c>
      <c r="B75" s="1" t="str">
        <f>[4]武器3!D76</f>
        <v>闪耀的斯塞提法杖</v>
      </c>
      <c r="C75" s="1">
        <f>[4]武器3!E76</f>
        <v>4</v>
      </c>
      <c r="D75" s="139" t="str">
        <f>[4]武器3!F76</f>
        <v>a</v>
      </c>
      <c r="E75" s="1">
        <f t="shared" si="26"/>
        <v>3</v>
      </c>
      <c r="F75" s="1">
        <f t="shared" si="27"/>
        <v>3</v>
      </c>
      <c r="G75" s="1" t="str">
        <f>[4]武器3!$K76</f>
        <v>电击</v>
      </c>
      <c r="H75" s="1">
        <f>([4]武器3!AO76*(E75^2))/10</f>
        <v>24.3</v>
      </c>
      <c r="I75" s="1" t="str">
        <f t="shared" si="28"/>
        <v>,电系魔物骨头,龙爪,树枝,女战士的秘药</v>
      </c>
      <c r="J75" s="1">
        <f t="shared" si="29"/>
        <v>243</v>
      </c>
      <c r="K75" s="1">
        <f t="shared" si="17"/>
        <v>1125</v>
      </c>
      <c r="L75" s="1" t="str">
        <f t="shared" si="30"/>
        <v>电系魔物骨头</v>
      </c>
      <c r="M75" s="1">
        <f t="shared" si="18"/>
        <v>1</v>
      </c>
      <c r="N75" s="1">
        <f t="shared" si="19"/>
        <v>50083</v>
      </c>
      <c r="O75" s="1" t="str">
        <f t="shared" si="31"/>
        <v>龙爪</v>
      </c>
      <c r="P75" s="1">
        <f t="shared" si="20"/>
        <v>1</v>
      </c>
      <c r="Q75" s="1">
        <f t="shared" si="21"/>
        <v>50144</v>
      </c>
      <c r="R75" s="1" t="str">
        <f t="shared" si="32"/>
        <v>树枝</v>
      </c>
      <c r="S75" s="1">
        <f t="shared" si="22"/>
        <v>6</v>
      </c>
      <c r="T75" s="1">
        <f t="shared" si="23"/>
        <v>50045</v>
      </c>
      <c r="U75" s="1" t="str">
        <f t="shared" si="33"/>
        <v/>
      </c>
      <c r="V75" s="1" t="str">
        <f t="shared" si="24"/>
        <v/>
      </c>
      <c r="W75" s="1" t="str">
        <f t="shared" si="25"/>
        <v/>
      </c>
    </row>
    <row r="76" spans="1:23" x14ac:dyDescent="0.2">
      <c r="A76" s="1">
        <f>[4]武器3!A77</f>
        <v>10075</v>
      </c>
      <c r="B76" s="1" t="str">
        <f>[4]武器3!D77</f>
        <v>拉风的玄铁魔杖</v>
      </c>
      <c r="C76" s="1">
        <f>[4]武器3!E77</f>
        <v>6</v>
      </c>
      <c r="D76" s="139" t="str">
        <f>[4]武器3!F77</f>
        <v>a</v>
      </c>
      <c r="E76" s="1">
        <f t="shared" si="26"/>
        <v>3</v>
      </c>
      <c r="F76" s="1">
        <f t="shared" si="27"/>
        <v>3</v>
      </c>
      <c r="G76" s="1" t="str">
        <f>[4]武器3!$K77</f>
        <v>电击</v>
      </c>
      <c r="H76" s="1">
        <f>([4]武器3!AO77*(E76^2))/10</f>
        <v>130.9738909090909</v>
      </c>
      <c r="I76" s="1" t="str">
        <f t="shared" si="28"/>
        <v>,电系魔物骨头,巨人青皮,腐败牙,矿石</v>
      </c>
      <c r="J76" s="1">
        <f t="shared" si="29"/>
        <v>1310</v>
      </c>
      <c r="K76" s="1">
        <f t="shared" si="17"/>
        <v>2250</v>
      </c>
      <c r="L76" s="1" t="str">
        <f t="shared" si="30"/>
        <v>电系魔物骨头</v>
      </c>
      <c r="M76" s="1">
        <f t="shared" si="18"/>
        <v>2</v>
      </c>
      <c r="N76" s="1">
        <f t="shared" si="19"/>
        <v>50083</v>
      </c>
      <c r="O76" s="1" t="str">
        <f t="shared" si="31"/>
        <v>巨人青皮</v>
      </c>
      <c r="P76" s="1">
        <f t="shared" si="20"/>
        <v>4</v>
      </c>
      <c r="Q76" s="1">
        <f t="shared" si="21"/>
        <v>50113</v>
      </c>
      <c r="R76" s="1" t="str">
        <f t="shared" si="32"/>
        <v>腐败牙</v>
      </c>
      <c r="S76" s="1">
        <f t="shared" si="22"/>
        <v>30</v>
      </c>
      <c r="T76" s="1">
        <f t="shared" si="23"/>
        <v>50157</v>
      </c>
      <c r="U76" s="1" t="str">
        <f t="shared" si="33"/>
        <v/>
      </c>
      <c r="V76" s="1" t="str">
        <f t="shared" si="24"/>
        <v/>
      </c>
      <c r="W76" s="1" t="str">
        <f t="shared" si="25"/>
        <v/>
      </c>
    </row>
    <row r="77" spans="1:23" x14ac:dyDescent="0.2">
      <c r="A77" s="1">
        <f>[4]武器3!A78</f>
        <v>10076</v>
      </c>
      <c r="B77" s="1" t="str">
        <f>[4]武器3!D78</f>
        <v>精致的塞尔塔权杖</v>
      </c>
      <c r="C77" s="1">
        <f>[4]武器3!E78</f>
        <v>8</v>
      </c>
      <c r="D77" s="139" t="str">
        <f>[4]武器3!F78</f>
        <v>a</v>
      </c>
      <c r="E77" s="1">
        <f t="shared" si="26"/>
        <v>3</v>
      </c>
      <c r="F77" s="1">
        <f t="shared" si="27"/>
        <v>3</v>
      </c>
      <c r="G77" s="1" t="str">
        <f>[4]武器3!$K78</f>
        <v>电击</v>
      </c>
      <c r="H77" s="1">
        <f>([4]武器3!AO78*(E77^2))/10</f>
        <v>170.20384615384614</v>
      </c>
      <c r="I77" s="1" t="str">
        <f t="shared" si="28"/>
        <v>,电系魔物骨头,女战士的甘蜜,腐败牙,矿石</v>
      </c>
      <c r="J77" s="1">
        <f t="shared" si="29"/>
        <v>1702</v>
      </c>
      <c r="K77" s="1">
        <f t="shared" si="17"/>
        <v>2250</v>
      </c>
      <c r="L77" s="1" t="str">
        <f t="shared" si="30"/>
        <v>电系魔物骨头</v>
      </c>
      <c r="M77" s="1">
        <f t="shared" si="18"/>
        <v>2</v>
      </c>
      <c r="N77" s="1">
        <f t="shared" si="19"/>
        <v>50083</v>
      </c>
      <c r="O77" s="1" t="str">
        <f t="shared" si="31"/>
        <v>女战士的甘蜜</v>
      </c>
      <c r="P77" s="1">
        <f t="shared" si="20"/>
        <v>5</v>
      </c>
      <c r="Q77" s="1">
        <f t="shared" si="21"/>
        <v>50171</v>
      </c>
      <c r="R77" s="1" t="str">
        <f t="shared" si="32"/>
        <v>腐败牙</v>
      </c>
      <c r="S77" s="1">
        <f t="shared" si="22"/>
        <v>38</v>
      </c>
      <c r="T77" s="1">
        <f t="shared" si="23"/>
        <v>50157</v>
      </c>
      <c r="U77" s="1" t="str">
        <f t="shared" si="33"/>
        <v/>
      </c>
      <c r="V77" s="1" t="str">
        <f t="shared" si="24"/>
        <v/>
      </c>
      <c r="W77" s="1" t="str">
        <f t="shared" si="25"/>
        <v/>
      </c>
    </row>
    <row r="78" spans="1:23" x14ac:dyDescent="0.2">
      <c r="A78" s="1">
        <f>[4]武器3!A79</f>
        <v>10077</v>
      </c>
      <c r="B78" s="1" t="str">
        <f>[4]武器3!D79</f>
        <v>闪耀的虚幻权杖</v>
      </c>
      <c r="C78" s="1">
        <f>[4]武器3!E79</f>
        <v>10</v>
      </c>
      <c r="D78" s="139" t="str">
        <f>[4]武器3!F79</f>
        <v>a</v>
      </c>
      <c r="E78" s="1">
        <f t="shared" si="26"/>
        <v>3</v>
      </c>
      <c r="F78" s="1">
        <f t="shared" si="27"/>
        <v>3</v>
      </c>
      <c r="G78" s="1" t="str">
        <f>[4]武器3!$K79</f>
        <v>电击</v>
      </c>
      <c r="H78" s="1">
        <f>([4]武器3!AO79*(E78^2))/10</f>
        <v>31.178571428571434</v>
      </c>
      <c r="I78" s="1" t="str">
        <f t="shared" si="28"/>
        <v>,电系魔物骨头,黄之液,树枝,女战士的秘药</v>
      </c>
      <c r="J78" s="1">
        <f t="shared" si="29"/>
        <v>312</v>
      </c>
      <c r="K78" s="1">
        <f t="shared" si="17"/>
        <v>1125</v>
      </c>
      <c r="L78" s="1" t="str">
        <f t="shared" si="30"/>
        <v>电系魔物骨头</v>
      </c>
      <c r="M78" s="1">
        <f t="shared" si="18"/>
        <v>1</v>
      </c>
      <c r="N78" s="1">
        <f t="shared" si="19"/>
        <v>50083</v>
      </c>
      <c r="O78" s="1" t="str">
        <f t="shared" si="31"/>
        <v>黄之液</v>
      </c>
      <c r="P78" s="1">
        <f t="shared" si="20"/>
        <v>2</v>
      </c>
      <c r="Q78" s="1">
        <f t="shared" si="21"/>
        <v>50093</v>
      </c>
      <c r="R78" s="1" t="str">
        <f t="shared" si="32"/>
        <v>树枝</v>
      </c>
      <c r="S78" s="1">
        <f t="shared" si="22"/>
        <v>7</v>
      </c>
      <c r="T78" s="1">
        <f t="shared" si="23"/>
        <v>50045</v>
      </c>
      <c r="U78" s="1" t="str">
        <f t="shared" si="33"/>
        <v/>
      </c>
      <c r="V78" s="1" t="str">
        <f t="shared" si="24"/>
        <v/>
      </c>
      <c r="W78" s="1" t="str">
        <f t="shared" si="25"/>
        <v/>
      </c>
    </row>
    <row r="79" spans="1:23" x14ac:dyDescent="0.2">
      <c r="A79" s="1">
        <f>[4]武器3!A80</f>
        <v>10078</v>
      </c>
      <c r="B79" s="1" t="str">
        <f>[4]武器3!D80</f>
        <v>拉风的女神魔杖</v>
      </c>
      <c r="C79" s="1">
        <f>[4]武器3!E80</f>
        <v>12</v>
      </c>
      <c r="D79" s="139" t="str">
        <f>[4]武器3!F80</f>
        <v>a</v>
      </c>
      <c r="E79" s="1">
        <f t="shared" si="26"/>
        <v>3</v>
      </c>
      <c r="F79" s="1">
        <f t="shared" si="27"/>
        <v>3</v>
      </c>
      <c r="G79" s="1" t="str">
        <f>[4]武器3!$K80</f>
        <v>电击</v>
      </c>
      <c r="H79" s="1">
        <f>([4]武器3!AO80*(E79^2))/10</f>
        <v>256.5</v>
      </c>
      <c r="I79" s="1" t="str">
        <f t="shared" si="28"/>
        <v>,电系魔物骨头,酸之液,新鲜的泥巴,腐败牙</v>
      </c>
      <c r="J79" s="1">
        <f t="shared" si="29"/>
        <v>2565</v>
      </c>
      <c r="K79" s="1">
        <f t="shared" si="17"/>
        <v>3375</v>
      </c>
      <c r="L79" s="1" t="str">
        <f t="shared" si="30"/>
        <v>电系魔物骨头</v>
      </c>
      <c r="M79" s="1">
        <f t="shared" si="18"/>
        <v>3</v>
      </c>
      <c r="N79" s="1">
        <f t="shared" si="19"/>
        <v>50083</v>
      </c>
      <c r="O79" s="1" t="str">
        <f t="shared" si="31"/>
        <v>酸之液</v>
      </c>
      <c r="P79" s="1">
        <f t="shared" si="20"/>
        <v>15</v>
      </c>
      <c r="Q79" s="1">
        <f t="shared" si="21"/>
        <v>50096</v>
      </c>
      <c r="R79" s="1" t="str">
        <f t="shared" si="32"/>
        <v>新鲜的泥巴</v>
      </c>
      <c r="S79" s="1">
        <f t="shared" si="22"/>
        <v>57</v>
      </c>
      <c r="T79" s="1">
        <f t="shared" si="23"/>
        <v>50013</v>
      </c>
      <c r="U79" s="1" t="str">
        <f t="shared" si="33"/>
        <v/>
      </c>
      <c r="V79" s="1" t="str">
        <f t="shared" si="24"/>
        <v/>
      </c>
      <c r="W79" s="1" t="str">
        <f t="shared" si="25"/>
        <v/>
      </c>
    </row>
    <row r="80" spans="1:23" x14ac:dyDescent="0.2">
      <c r="A80" s="1">
        <f>[4]武器3!A81</f>
        <v>10079</v>
      </c>
      <c r="B80" s="1" t="str">
        <f>[4]武器3!D81</f>
        <v>精致的斯塞提法杖</v>
      </c>
      <c r="C80" s="1">
        <f>[4]武器3!E81</f>
        <v>14</v>
      </c>
      <c r="D80" s="139" t="str">
        <f>[4]武器3!F81</f>
        <v>a</v>
      </c>
      <c r="E80" s="1">
        <f t="shared" si="26"/>
        <v>3</v>
      </c>
      <c r="F80" s="1">
        <f t="shared" si="27"/>
        <v>3</v>
      </c>
      <c r="G80" s="1" t="str">
        <f>[4]武器3!$K81</f>
        <v>电击</v>
      </c>
      <c r="H80" s="1">
        <f>([4]武器3!AO81*(E80^2))/10</f>
        <v>312.00830824129145</v>
      </c>
      <c r="I80" s="1" t="str">
        <f t="shared" si="28"/>
        <v>,电系魔物骨头,冰鸟的羽毛,黑铜矿,腐败爪</v>
      </c>
      <c r="J80" s="1">
        <f t="shared" si="29"/>
        <v>3120</v>
      </c>
      <c r="K80" s="1">
        <f t="shared" si="17"/>
        <v>3375</v>
      </c>
      <c r="L80" s="1" t="str">
        <f t="shared" si="30"/>
        <v>电系魔物骨头</v>
      </c>
      <c r="M80" s="1">
        <f t="shared" si="18"/>
        <v>3</v>
      </c>
      <c r="N80" s="1">
        <f t="shared" si="19"/>
        <v>50083</v>
      </c>
      <c r="O80" s="1" t="str">
        <f t="shared" si="31"/>
        <v>冰鸟的羽毛</v>
      </c>
      <c r="P80" s="1">
        <f t="shared" si="20"/>
        <v>8</v>
      </c>
      <c r="Q80" s="1">
        <f t="shared" si="21"/>
        <v>50121</v>
      </c>
      <c r="R80" s="1" t="str">
        <f t="shared" si="32"/>
        <v>黑铜矿</v>
      </c>
      <c r="S80" s="1">
        <f t="shared" si="22"/>
        <v>70</v>
      </c>
      <c r="T80" s="1">
        <f t="shared" si="23"/>
        <v>50031</v>
      </c>
      <c r="U80" s="1" t="str">
        <f t="shared" si="33"/>
        <v/>
      </c>
      <c r="V80" s="1" t="str">
        <f t="shared" si="24"/>
        <v/>
      </c>
      <c r="W80" s="1" t="str">
        <f t="shared" si="25"/>
        <v/>
      </c>
    </row>
    <row r="81" spans="1:23" x14ac:dyDescent="0.2">
      <c r="A81" s="1">
        <f>[4]武器3!A82</f>
        <v>10080</v>
      </c>
      <c r="B81" s="1" t="str">
        <f>[4]武器3!D82</f>
        <v>犀利的精灵法杖</v>
      </c>
      <c r="C81" s="1">
        <f>[4]武器3!E82</f>
        <v>16</v>
      </c>
      <c r="D81" s="139" t="str">
        <f>[4]武器3!F82</f>
        <v>a</v>
      </c>
      <c r="E81" s="1">
        <f t="shared" si="26"/>
        <v>3</v>
      </c>
      <c r="F81" s="1">
        <f t="shared" si="27"/>
        <v>3</v>
      </c>
      <c r="G81" s="1" t="str">
        <f>[4]武器3!$K82</f>
        <v>电击</v>
      </c>
      <c r="H81" s="1">
        <f>([4]武器3!AO82*(E81^2))/10</f>
        <v>357.83329090909092</v>
      </c>
      <c r="I81" s="1" t="str">
        <f t="shared" si="28"/>
        <v>,电系魔物骨头,狐炎兽牙,矿石,黑铜矿</v>
      </c>
      <c r="J81" s="1">
        <f t="shared" si="29"/>
        <v>3578</v>
      </c>
      <c r="K81" s="1">
        <f t="shared" si="17"/>
        <v>4500</v>
      </c>
      <c r="L81" s="1" t="str">
        <f t="shared" si="30"/>
        <v>电系魔物骨头</v>
      </c>
      <c r="M81" s="1">
        <f t="shared" si="18"/>
        <v>4</v>
      </c>
      <c r="N81" s="1">
        <f t="shared" si="19"/>
        <v>50083</v>
      </c>
      <c r="O81" s="1" t="str">
        <f t="shared" si="31"/>
        <v>狐炎兽牙</v>
      </c>
      <c r="P81" s="1">
        <f t="shared" si="20"/>
        <v>9</v>
      </c>
      <c r="Q81" s="1">
        <f t="shared" si="21"/>
        <v>50154</v>
      </c>
      <c r="R81" s="1" t="str">
        <f t="shared" si="32"/>
        <v>矿石</v>
      </c>
      <c r="S81" s="1">
        <f t="shared" si="22"/>
        <v>80</v>
      </c>
      <c r="T81" s="1">
        <f t="shared" si="23"/>
        <v>50015</v>
      </c>
      <c r="U81" s="1" t="str">
        <f t="shared" si="33"/>
        <v/>
      </c>
      <c r="V81" s="1" t="str">
        <f t="shared" si="24"/>
        <v/>
      </c>
      <c r="W81" s="1" t="str">
        <f t="shared" si="25"/>
        <v/>
      </c>
    </row>
    <row r="82" spans="1:23" x14ac:dyDescent="0.2">
      <c r="A82" s="1">
        <f>[4]武器3!A83</f>
        <v>10081</v>
      </c>
      <c r="B82" s="1" t="str">
        <f>[4]武器3!D83</f>
        <v>凌厉的颓废权杖</v>
      </c>
      <c r="C82" s="1">
        <f>[4]武器3!E83</f>
        <v>1</v>
      </c>
      <c r="D82" s="139" t="str">
        <f>[4]武器3!F83</f>
        <v>b</v>
      </c>
      <c r="E82" s="1">
        <f t="shared" si="26"/>
        <v>2</v>
      </c>
      <c r="F82" s="1">
        <f t="shared" si="27"/>
        <v>2</v>
      </c>
      <c r="G82" s="1" t="str">
        <f>[4]武器3!$K83</f>
        <v>电击</v>
      </c>
      <c r="H82" s="1">
        <f>([4]武器3!AO83*(E82^2))/10</f>
        <v>3.2960000000000003</v>
      </c>
      <c r="I82" s="1" t="str">
        <f t="shared" si="28"/>
        <v>,电系魔物血液,新鲜的泥巴</v>
      </c>
      <c r="J82" s="1">
        <f t="shared" si="29"/>
        <v>33</v>
      </c>
      <c r="K82" s="1">
        <f t="shared" si="17"/>
        <v>270</v>
      </c>
      <c r="L82" s="1" t="str">
        <f t="shared" si="30"/>
        <v>电系魔物血液</v>
      </c>
      <c r="M82" s="1">
        <f t="shared" si="18"/>
        <v>1</v>
      </c>
      <c r="N82" s="1">
        <f t="shared" si="19"/>
        <v>50100</v>
      </c>
      <c r="O82" s="1" t="str">
        <f t="shared" si="31"/>
        <v>新鲜的泥巴</v>
      </c>
      <c r="P82" s="1">
        <f t="shared" si="20"/>
        <v>2</v>
      </c>
      <c r="Q82" s="1">
        <f t="shared" si="21"/>
        <v>50013</v>
      </c>
      <c r="R82" s="1" t="str">
        <f t="shared" si="32"/>
        <v/>
      </c>
      <c r="S82" s="1" t="str">
        <f t="shared" si="22"/>
        <v/>
      </c>
      <c r="T82" s="1" t="str">
        <f t="shared" si="23"/>
        <v/>
      </c>
      <c r="U82" s="1" t="str">
        <f t="shared" si="33"/>
        <v/>
      </c>
      <c r="V82" s="1" t="str">
        <f t="shared" si="24"/>
        <v/>
      </c>
      <c r="W82" s="1" t="str">
        <f t="shared" si="25"/>
        <v/>
      </c>
    </row>
    <row r="83" spans="1:23" x14ac:dyDescent="0.2">
      <c r="A83" s="1">
        <f>[4]武器3!A84</f>
        <v>10082</v>
      </c>
      <c r="B83" s="1" t="str">
        <f>[4]武器3!D84</f>
        <v>坚硬的青铜权杖</v>
      </c>
      <c r="C83" s="1">
        <f>[4]武器3!E84</f>
        <v>3</v>
      </c>
      <c r="D83" s="139" t="str">
        <f>[4]武器3!F84</f>
        <v>b</v>
      </c>
      <c r="E83" s="1">
        <f t="shared" si="26"/>
        <v>2</v>
      </c>
      <c r="F83" s="1">
        <f t="shared" si="27"/>
        <v>2</v>
      </c>
      <c r="G83" s="1" t="str">
        <f>[4]武器3!$K84</f>
        <v>电击</v>
      </c>
      <c r="H83" s="1">
        <f>([4]武器3!AO84*(E83^2))/10</f>
        <v>46.8</v>
      </c>
      <c r="I83" s="1" t="str">
        <f t="shared" si="28"/>
        <v>,电系魔物血液,腐败牙</v>
      </c>
      <c r="J83" s="1">
        <f t="shared" si="29"/>
        <v>468</v>
      </c>
      <c r="K83" s="1">
        <f t="shared" si="17"/>
        <v>540</v>
      </c>
      <c r="L83" s="1" t="str">
        <f t="shared" si="30"/>
        <v>电系魔物血液</v>
      </c>
      <c r="M83" s="1">
        <f t="shared" si="18"/>
        <v>2</v>
      </c>
      <c r="N83" s="1">
        <f t="shared" si="19"/>
        <v>50100</v>
      </c>
      <c r="O83" s="1" t="str">
        <f t="shared" si="31"/>
        <v>腐败牙</v>
      </c>
      <c r="P83" s="1">
        <f t="shared" si="20"/>
        <v>16</v>
      </c>
      <c r="Q83" s="1">
        <f t="shared" si="21"/>
        <v>50157</v>
      </c>
      <c r="R83" s="1" t="str">
        <f t="shared" si="32"/>
        <v/>
      </c>
      <c r="S83" s="1" t="str">
        <f t="shared" si="22"/>
        <v/>
      </c>
      <c r="T83" s="1" t="str">
        <f t="shared" si="23"/>
        <v/>
      </c>
      <c r="U83" s="1" t="str">
        <f t="shared" si="33"/>
        <v/>
      </c>
      <c r="V83" s="1" t="str">
        <f t="shared" si="24"/>
        <v/>
      </c>
      <c r="W83" s="1" t="str">
        <f t="shared" si="25"/>
        <v/>
      </c>
    </row>
    <row r="84" spans="1:23" x14ac:dyDescent="0.2">
      <c r="A84" s="1">
        <f>[4]武器3!A85</f>
        <v>10083</v>
      </c>
      <c r="B84" s="1" t="str">
        <f>[4]武器3!D85</f>
        <v>凌厉的女神法杖</v>
      </c>
      <c r="C84" s="1">
        <f>[4]武器3!E85</f>
        <v>5</v>
      </c>
      <c r="D84" s="139" t="str">
        <f>[4]武器3!F85</f>
        <v>b</v>
      </c>
      <c r="E84" s="1">
        <f t="shared" si="26"/>
        <v>2</v>
      </c>
      <c r="F84" s="1">
        <f t="shared" si="27"/>
        <v>2</v>
      </c>
      <c r="G84" s="1" t="str">
        <f>[4]武器3!$K85</f>
        <v>电击</v>
      </c>
      <c r="H84" s="1">
        <f>([4]武器3!AO85*(E84^2))/10</f>
        <v>9</v>
      </c>
      <c r="I84" s="1" t="str">
        <f t="shared" si="28"/>
        <v>,电系魔物血液,腐败爪</v>
      </c>
      <c r="J84" s="1">
        <f t="shared" si="29"/>
        <v>90</v>
      </c>
      <c r="K84" s="1">
        <f t="shared" si="17"/>
        <v>270</v>
      </c>
      <c r="L84" s="1" t="str">
        <f t="shared" si="30"/>
        <v>电系魔物血液</v>
      </c>
      <c r="M84" s="1">
        <f t="shared" si="18"/>
        <v>1</v>
      </c>
      <c r="N84" s="1">
        <f t="shared" si="19"/>
        <v>50100</v>
      </c>
      <c r="O84" s="1" t="str">
        <f t="shared" si="31"/>
        <v>腐败爪</v>
      </c>
      <c r="P84" s="1">
        <f t="shared" si="20"/>
        <v>3</v>
      </c>
      <c r="Q84" s="1">
        <f t="shared" si="21"/>
        <v>50145</v>
      </c>
      <c r="R84" s="1" t="str">
        <f t="shared" si="32"/>
        <v/>
      </c>
      <c r="S84" s="1" t="str">
        <f t="shared" si="22"/>
        <v/>
      </c>
      <c r="T84" s="1" t="str">
        <f t="shared" si="23"/>
        <v/>
      </c>
      <c r="U84" s="1" t="str">
        <f t="shared" si="33"/>
        <v/>
      </c>
      <c r="V84" s="1" t="str">
        <f t="shared" si="24"/>
        <v/>
      </c>
      <c r="W84" s="1" t="str">
        <f t="shared" si="25"/>
        <v/>
      </c>
    </row>
    <row r="85" spans="1:23" x14ac:dyDescent="0.2">
      <c r="A85" s="1">
        <f>[4]武器3!A86</f>
        <v>10084</v>
      </c>
      <c r="B85" s="1" t="str">
        <f>[4]武器3!D86</f>
        <v>优质的忏悔魔杖</v>
      </c>
      <c r="C85" s="1">
        <f>[4]武器3!E86</f>
        <v>7</v>
      </c>
      <c r="D85" s="139" t="str">
        <f>[4]武器3!F86</f>
        <v>b</v>
      </c>
      <c r="E85" s="1">
        <f t="shared" si="26"/>
        <v>2</v>
      </c>
      <c r="F85" s="1">
        <f t="shared" si="27"/>
        <v>2</v>
      </c>
      <c r="G85" s="1" t="str">
        <f>[4]武器3!$K86</f>
        <v>电击</v>
      </c>
      <c r="H85" s="1">
        <f>([4]武器3!AO86*(E85^2))/10</f>
        <v>93.6</v>
      </c>
      <c r="I85" s="1" t="str">
        <f t="shared" si="28"/>
        <v>,绿魔法石,腐败爪</v>
      </c>
      <c r="J85" s="1">
        <f t="shared" si="29"/>
        <v>936</v>
      </c>
      <c r="K85" s="1">
        <f t="shared" si="17"/>
        <v>1080</v>
      </c>
      <c r="L85" s="1" t="str">
        <f t="shared" si="30"/>
        <v>绿魔法石</v>
      </c>
      <c r="M85" s="1">
        <f t="shared" si="18"/>
        <v>4</v>
      </c>
      <c r="N85" s="1">
        <f t="shared" si="19"/>
        <v>50021</v>
      </c>
      <c r="O85" s="1" t="str">
        <f t="shared" si="31"/>
        <v>腐败爪</v>
      </c>
      <c r="P85" s="1">
        <f t="shared" si="20"/>
        <v>32</v>
      </c>
      <c r="Q85" s="1">
        <f t="shared" si="21"/>
        <v>50145</v>
      </c>
      <c r="R85" s="1" t="str">
        <f t="shared" si="32"/>
        <v/>
      </c>
      <c r="S85" s="1" t="str">
        <f t="shared" si="22"/>
        <v/>
      </c>
      <c r="T85" s="1" t="str">
        <f t="shared" si="23"/>
        <v/>
      </c>
      <c r="U85" s="1" t="str">
        <f t="shared" si="33"/>
        <v/>
      </c>
      <c r="V85" s="1" t="str">
        <f t="shared" si="24"/>
        <v/>
      </c>
      <c r="W85" s="1" t="str">
        <f t="shared" si="25"/>
        <v/>
      </c>
    </row>
    <row r="86" spans="1:23" x14ac:dyDescent="0.2">
      <c r="A86" s="1">
        <f>[4]武器3!A87</f>
        <v>10085</v>
      </c>
      <c r="B86" s="1" t="str">
        <f>[4]武器3!D87</f>
        <v>凌厉的精钢魔杖</v>
      </c>
      <c r="C86" s="1">
        <f>[4]武器3!E87</f>
        <v>9</v>
      </c>
      <c r="D86" s="139" t="str">
        <f>[4]武器3!F87</f>
        <v>b</v>
      </c>
      <c r="E86" s="1">
        <f t="shared" si="26"/>
        <v>2</v>
      </c>
      <c r="F86" s="1">
        <f t="shared" si="27"/>
        <v>2</v>
      </c>
      <c r="G86" s="1" t="str">
        <f>[4]武器3!$K87</f>
        <v>电击</v>
      </c>
      <c r="H86" s="1">
        <f>([4]武器3!AO87*(E86^2))/10</f>
        <v>19.244509090909091</v>
      </c>
      <c r="I86" s="1" t="str">
        <f t="shared" si="28"/>
        <v>,电系魔物血液,腐败的毛皮</v>
      </c>
      <c r="J86" s="1">
        <f t="shared" si="29"/>
        <v>192</v>
      </c>
      <c r="K86" s="1">
        <f t="shared" si="17"/>
        <v>270</v>
      </c>
      <c r="L86" s="1" t="str">
        <f t="shared" si="30"/>
        <v>电系魔物血液</v>
      </c>
      <c r="M86" s="1">
        <f t="shared" si="18"/>
        <v>1</v>
      </c>
      <c r="N86" s="1">
        <f t="shared" si="19"/>
        <v>50100</v>
      </c>
      <c r="O86" s="1" t="str">
        <f t="shared" si="31"/>
        <v>腐败的毛皮</v>
      </c>
      <c r="P86" s="1">
        <f t="shared" si="20"/>
        <v>7</v>
      </c>
      <c r="Q86" s="1">
        <f t="shared" si="21"/>
        <v>50119</v>
      </c>
      <c r="R86" s="1" t="str">
        <f t="shared" si="32"/>
        <v/>
      </c>
      <c r="S86" s="1" t="str">
        <f t="shared" si="22"/>
        <v/>
      </c>
      <c r="T86" s="1" t="str">
        <f t="shared" si="23"/>
        <v/>
      </c>
      <c r="U86" s="1" t="str">
        <f t="shared" si="33"/>
        <v/>
      </c>
      <c r="V86" s="1" t="str">
        <f t="shared" si="24"/>
        <v/>
      </c>
      <c r="W86" s="1" t="str">
        <f t="shared" si="25"/>
        <v/>
      </c>
    </row>
    <row r="87" spans="1:23" x14ac:dyDescent="0.2">
      <c r="A87" s="1">
        <f>[4]武器3!A88</f>
        <v>10086</v>
      </c>
      <c r="B87" s="1" t="str">
        <f>[4]武器3!D88</f>
        <v>优质的精钢权杖</v>
      </c>
      <c r="C87" s="1">
        <f>[4]武器3!E88</f>
        <v>11</v>
      </c>
      <c r="D87" s="139" t="str">
        <f>[4]武器3!F88</f>
        <v>b</v>
      </c>
      <c r="E87" s="1">
        <f t="shared" si="26"/>
        <v>2</v>
      </c>
      <c r="F87" s="1">
        <f t="shared" si="27"/>
        <v>2</v>
      </c>
      <c r="G87" s="1" t="str">
        <f>[4]武器3!$K88</f>
        <v>电击</v>
      </c>
      <c r="H87" s="1">
        <f>([4]武器3!AO88*(E87^2))/10</f>
        <v>139.80000000000001</v>
      </c>
      <c r="I87" s="1" t="str">
        <f t="shared" si="28"/>
        <v>,电系魔物血液,女战士的秘药</v>
      </c>
      <c r="J87" s="1">
        <f t="shared" si="29"/>
        <v>1398</v>
      </c>
      <c r="K87" s="1">
        <f t="shared" si="17"/>
        <v>1620</v>
      </c>
      <c r="L87" s="1" t="str">
        <f t="shared" si="30"/>
        <v>电系魔物血液</v>
      </c>
      <c r="M87" s="1">
        <f t="shared" si="18"/>
        <v>6</v>
      </c>
      <c r="N87" s="1">
        <f t="shared" si="19"/>
        <v>50100</v>
      </c>
      <c r="O87" s="1" t="str">
        <f t="shared" si="31"/>
        <v>女战士的秘药</v>
      </c>
      <c r="P87" s="1">
        <f t="shared" si="20"/>
        <v>47</v>
      </c>
      <c r="Q87" s="1">
        <f t="shared" si="21"/>
        <v>50168</v>
      </c>
      <c r="R87" s="1" t="str">
        <f t="shared" si="32"/>
        <v/>
      </c>
      <c r="S87" s="1" t="str">
        <f t="shared" si="22"/>
        <v/>
      </c>
      <c r="T87" s="1" t="str">
        <f t="shared" si="23"/>
        <v/>
      </c>
      <c r="U87" s="1" t="str">
        <f t="shared" si="33"/>
        <v/>
      </c>
      <c r="V87" s="1" t="str">
        <f t="shared" si="24"/>
        <v/>
      </c>
      <c r="W87" s="1" t="str">
        <f t="shared" si="25"/>
        <v/>
      </c>
    </row>
    <row r="88" spans="1:23" x14ac:dyDescent="0.2">
      <c r="A88" s="1">
        <f>[4]武器3!A89</f>
        <v>10087</v>
      </c>
      <c r="B88" s="1" t="str">
        <f>[4]武器3!D89</f>
        <v>坚硬的玄铁魔杖</v>
      </c>
      <c r="C88" s="1">
        <f>[4]武器3!E89</f>
        <v>13</v>
      </c>
      <c r="D88" s="139" t="str">
        <f>[4]武器3!F89</f>
        <v>b</v>
      </c>
      <c r="E88" s="1">
        <f t="shared" si="26"/>
        <v>2</v>
      </c>
      <c r="F88" s="1">
        <f t="shared" si="27"/>
        <v>2</v>
      </c>
      <c r="G88" s="1" t="str">
        <f>[4]武器3!$K89</f>
        <v>电击</v>
      </c>
      <c r="H88" s="1">
        <f>([4]武器3!AO89*(E88^2))/10</f>
        <v>46.8</v>
      </c>
      <c r="I88" s="1" t="str">
        <f t="shared" si="28"/>
        <v>,绿魔法石,新鲜的泥巴</v>
      </c>
      <c r="J88" s="1">
        <f t="shared" si="29"/>
        <v>468</v>
      </c>
      <c r="K88" s="1">
        <f t="shared" si="17"/>
        <v>540</v>
      </c>
      <c r="L88" s="1" t="str">
        <f t="shared" si="30"/>
        <v>绿魔法石</v>
      </c>
      <c r="M88" s="1">
        <f t="shared" si="18"/>
        <v>2</v>
      </c>
      <c r="N88" s="1">
        <f t="shared" si="19"/>
        <v>50021</v>
      </c>
      <c r="O88" s="1" t="str">
        <f t="shared" si="31"/>
        <v>新鲜的泥巴</v>
      </c>
      <c r="P88" s="1">
        <f t="shared" si="20"/>
        <v>16</v>
      </c>
      <c r="Q88" s="1">
        <f t="shared" si="21"/>
        <v>50013</v>
      </c>
      <c r="R88" s="1" t="str">
        <f t="shared" si="32"/>
        <v/>
      </c>
      <c r="S88" s="1" t="str">
        <f t="shared" si="22"/>
        <v/>
      </c>
      <c r="T88" s="1" t="str">
        <f t="shared" si="23"/>
        <v/>
      </c>
      <c r="U88" s="1" t="str">
        <f t="shared" si="33"/>
        <v/>
      </c>
      <c r="V88" s="1" t="str">
        <f t="shared" si="24"/>
        <v/>
      </c>
      <c r="W88" s="1" t="str">
        <f t="shared" si="25"/>
        <v/>
      </c>
    </row>
    <row r="89" spans="1:23" x14ac:dyDescent="0.2">
      <c r="A89" s="1">
        <f>[4]武器3!A90</f>
        <v>10088</v>
      </c>
      <c r="B89" s="1" t="str">
        <f>[4]武器3!D90</f>
        <v>发亮的混乱魔杖</v>
      </c>
      <c r="C89" s="1">
        <f>[4]武器3!E90</f>
        <v>15</v>
      </c>
      <c r="D89" s="139" t="str">
        <f>[4]武器3!F90</f>
        <v>b</v>
      </c>
      <c r="E89" s="1">
        <f t="shared" si="26"/>
        <v>2</v>
      </c>
      <c r="F89" s="1">
        <f t="shared" si="27"/>
        <v>2</v>
      </c>
      <c r="G89" s="1" t="str">
        <f>[4]武器3!$K90</f>
        <v>电击</v>
      </c>
      <c r="H89" s="1">
        <f>([4]武器3!AO90*(E89^2))/10</f>
        <v>53.4</v>
      </c>
      <c r="I89" s="1" t="str">
        <f t="shared" si="28"/>
        <v>,绿魔法石,腐败爪</v>
      </c>
      <c r="J89" s="1">
        <f t="shared" si="29"/>
        <v>534</v>
      </c>
      <c r="K89" s="1">
        <f t="shared" si="17"/>
        <v>540</v>
      </c>
      <c r="L89" s="1" t="str">
        <f t="shared" si="30"/>
        <v>绿魔法石</v>
      </c>
      <c r="M89" s="1">
        <f t="shared" si="18"/>
        <v>2</v>
      </c>
      <c r="N89" s="1">
        <f t="shared" si="19"/>
        <v>50021</v>
      </c>
      <c r="O89" s="1" t="str">
        <f t="shared" si="31"/>
        <v>腐败爪</v>
      </c>
      <c r="P89" s="1">
        <f t="shared" si="20"/>
        <v>18</v>
      </c>
      <c r="Q89" s="1">
        <f t="shared" si="21"/>
        <v>50145</v>
      </c>
      <c r="R89" s="1" t="str">
        <f t="shared" si="32"/>
        <v/>
      </c>
      <c r="S89" s="1" t="str">
        <f t="shared" si="22"/>
        <v/>
      </c>
      <c r="T89" s="1" t="str">
        <f t="shared" si="23"/>
        <v/>
      </c>
      <c r="U89" s="1" t="str">
        <f t="shared" si="33"/>
        <v/>
      </c>
      <c r="V89" s="1" t="str">
        <f t="shared" si="24"/>
        <v/>
      </c>
      <c r="W89" s="1" t="str">
        <f t="shared" si="25"/>
        <v/>
      </c>
    </row>
    <row r="90" spans="1:23" x14ac:dyDescent="0.2">
      <c r="A90" s="1">
        <f>[4]武器3!A91</f>
        <v>10089</v>
      </c>
      <c r="B90" s="1" t="str">
        <f>[4]武器3!D91</f>
        <v>普通的空灵魔杖</v>
      </c>
      <c r="C90" s="1">
        <f>[4]武器3!E91</f>
        <v>1</v>
      </c>
      <c r="D90" s="139" t="str">
        <f>[4]武器3!F91</f>
        <v>c</v>
      </c>
      <c r="E90" s="1">
        <f t="shared" si="26"/>
        <v>1</v>
      </c>
      <c r="F90" s="1">
        <f t="shared" si="27"/>
        <v>1</v>
      </c>
      <c r="G90" s="1" t="str">
        <f>[4]武器3!$K91</f>
        <v/>
      </c>
      <c r="H90" s="1">
        <f>([4]武器3!AO91*(E90^2))/10</f>
        <v>0.9</v>
      </c>
      <c r="I90" s="1" t="str">
        <f t="shared" si="28"/>
        <v>,矿石</v>
      </c>
      <c r="J90" s="1">
        <f t="shared" si="29"/>
        <v>9</v>
      </c>
      <c r="K90" s="1">
        <f t="shared" si="17"/>
        <v>15</v>
      </c>
      <c r="L90" s="1" t="str">
        <f t="shared" si="30"/>
        <v>矿石</v>
      </c>
      <c r="M90" s="1">
        <f t="shared" si="18"/>
        <v>1</v>
      </c>
      <c r="N90" s="1">
        <f t="shared" si="19"/>
        <v>50015</v>
      </c>
      <c r="O90" s="1" t="str">
        <f t="shared" si="31"/>
        <v/>
      </c>
      <c r="P90" s="1" t="str">
        <f t="shared" si="20"/>
        <v/>
      </c>
      <c r="Q90" s="1" t="str">
        <f t="shared" si="21"/>
        <v/>
      </c>
      <c r="R90" s="1" t="str">
        <f t="shared" si="32"/>
        <v/>
      </c>
      <c r="S90" s="1" t="str">
        <f t="shared" si="22"/>
        <v/>
      </c>
      <c r="T90" s="1" t="str">
        <f t="shared" si="23"/>
        <v/>
      </c>
      <c r="U90" s="1" t="str">
        <f t="shared" si="33"/>
        <v/>
      </c>
      <c r="V90" s="1" t="str">
        <f t="shared" si="24"/>
        <v/>
      </c>
      <c r="W90" s="1" t="str">
        <f t="shared" si="25"/>
        <v/>
      </c>
    </row>
    <row r="91" spans="1:23" x14ac:dyDescent="0.2">
      <c r="A91" s="1">
        <f>[4]武器3!A92</f>
        <v>10090</v>
      </c>
      <c r="B91" s="1" t="str">
        <f>[4]武器3!D92</f>
        <v>初级的水晶魔杖</v>
      </c>
      <c r="C91" s="1">
        <f>[4]武器3!E92</f>
        <v>3</v>
      </c>
      <c r="D91" s="139" t="str">
        <f>[4]武器3!F92</f>
        <v>c</v>
      </c>
      <c r="E91" s="1">
        <f t="shared" si="26"/>
        <v>1</v>
      </c>
      <c r="F91" s="1">
        <f t="shared" si="27"/>
        <v>1</v>
      </c>
      <c r="G91" s="1" t="str">
        <f>[4]武器3!$K92</f>
        <v/>
      </c>
      <c r="H91" s="1">
        <f>([4]武器3!AO92*(E91^2))/10</f>
        <v>1.8</v>
      </c>
      <c r="I91" s="1" t="str">
        <f t="shared" si="28"/>
        <v>,粉铜矿</v>
      </c>
      <c r="J91" s="1">
        <f t="shared" si="29"/>
        <v>18</v>
      </c>
      <c r="K91" s="1">
        <f t="shared" si="17"/>
        <v>30</v>
      </c>
      <c r="L91" s="1" t="str">
        <f t="shared" si="30"/>
        <v>粉铜矿</v>
      </c>
      <c r="M91" s="1">
        <f t="shared" si="18"/>
        <v>2</v>
      </c>
      <c r="N91" s="1">
        <f t="shared" si="19"/>
        <v>50035</v>
      </c>
      <c r="O91" s="1" t="str">
        <f t="shared" si="31"/>
        <v/>
      </c>
      <c r="P91" s="1" t="str">
        <f t="shared" si="20"/>
        <v/>
      </c>
      <c r="Q91" s="1" t="str">
        <f t="shared" si="21"/>
        <v/>
      </c>
      <c r="R91" s="1" t="str">
        <f t="shared" si="32"/>
        <v/>
      </c>
      <c r="S91" s="1" t="str">
        <f t="shared" si="22"/>
        <v/>
      </c>
      <c r="T91" s="1" t="str">
        <f t="shared" si="23"/>
        <v/>
      </c>
      <c r="U91" s="1" t="str">
        <f t="shared" si="33"/>
        <v/>
      </c>
      <c r="V91" s="1" t="str">
        <f t="shared" si="24"/>
        <v/>
      </c>
      <c r="W91" s="1" t="str">
        <f t="shared" si="25"/>
        <v/>
      </c>
    </row>
    <row r="92" spans="1:23" x14ac:dyDescent="0.2">
      <c r="A92" s="1">
        <f>[4]武器3!A93</f>
        <v>10091</v>
      </c>
      <c r="B92" s="1" t="str">
        <f>[4]武器3!D93</f>
        <v>破旧的玄铁权杖</v>
      </c>
      <c r="C92" s="1">
        <f>[4]武器3!E93</f>
        <v>5</v>
      </c>
      <c r="D92" s="139" t="str">
        <f>[4]武器3!F93</f>
        <v>c</v>
      </c>
      <c r="E92" s="1">
        <f t="shared" si="26"/>
        <v>1</v>
      </c>
      <c r="F92" s="1">
        <f t="shared" si="27"/>
        <v>1</v>
      </c>
      <c r="G92" s="1" t="str">
        <f>[4]武器3!$K93</f>
        <v/>
      </c>
      <c r="H92" s="1">
        <f>([4]武器3!AO93*(E92^2))/10</f>
        <v>2.85</v>
      </c>
      <c r="I92" s="1" t="str">
        <f t="shared" si="28"/>
        <v>,矿石</v>
      </c>
      <c r="J92" s="1">
        <f t="shared" si="29"/>
        <v>29</v>
      </c>
      <c r="K92" s="1">
        <f t="shared" si="17"/>
        <v>30</v>
      </c>
      <c r="L92" s="1" t="str">
        <f t="shared" si="30"/>
        <v>矿石</v>
      </c>
      <c r="M92" s="1">
        <f t="shared" si="18"/>
        <v>2</v>
      </c>
      <c r="N92" s="1">
        <f t="shared" si="19"/>
        <v>50015</v>
      </c>
      <c r="O92" s="1" t="str">
        <f t="shared" si="31"/>
        <v/>
      </c>
      <c r="P92" s="1" t="str">
        <f t="shared" si="20"/>
        <v/>
      </c>
      <c r="Q92" s="1" t="str">
        <f t="shared" si="21"/>
        <v/>
      </c>
      <c r="R92" s="1" t="str">
        <f t="shared" si="32"/>
        <v/>
      </c>
      <c r="S92" s="1" t="str">
        <f t="shared" si="22"/>
        <v/>
      </c>
      <c r="T92" s="1" t="str">
        <f t="shared" si="23"/>
        <v/>
      </c>
      <c r="U92" s="1" t="str">
        <f t="shared" si="33"/>
        <v/>
      </c>
      <c r="V92" s="1" t="str">
        <f t="shared" si="24"/>
        <v/>
      </c>
      <c r="W92" s="1" t="str">
        <f t="shared" si="25"/>
        <v/>
      </c>
    </row>
    <row r="93" spans="1:23" x14ac:dyDescent="0.2">
      <c r="A93" s="1">
        <f>[4]武器3!A94</f>
        <v>10092</v>
      </c>
      <c r="B93" s="1" t="str">
        <f>[4]武器3!D94</f>
        <v>一般的智慧权杖</v>
      </c>
      <c r="C93" s="1">
        <f>[4]武器3!E94</f>
        <v>7</v>
      </c>
      <c r="D93" s="139" t="str">
        <f>[4]武器3!F94</f>
        <v>c</v>
      </c>
      <c r="E93" s="1">
        <f t="shared" si="26"/>
        <v>1</v>
      </c>
      <c r="F93" s="1">
        <f t="shared" si="27"/>
        <v>1</v>
      </c>
      <c r="G93" s="1" t="str">
        <f>[4]武器3!$K94</f>
        <v/>
      </c>
      <c r="H93" s="1">
        <f>([4]武器3!AO94*(E93^2))/10</f>
        <v>3.75</v>
      </c>
      <c r="I93" s="1" t="str">
        <f t="shared" si="28"/>
        <v>,腐败爪</v>
      </c>
      <c r="J93" s="1">
        <f t="shared" si="29"/>
        <v>38</v>
      </c>
      <c r="K93" s="1">
        <f t="shared" si="17"/>
        <v>45</v>
      </c>
      <c r="L93" s="1" t="str">
        <f t="shared" si="30"/>
        <v>腐败爪</v>
      </c>
      <c r="M93" s="1">
        <f t="shared" si="18"/>
        <v>3</v>
      </c>
      <c r="N93" s="1">
        <f t="shared" si="19"/>
        <v>50145</v>
      </c>
      <c r="O93" s="1" t="str">
        <f t="shared" si="31"/>
        <v/>
      </c>
      <c r="P93" s="1" t="str">
        <f t="shared" si="20"/>
        <v/>
      </c>
      <c r="Q93" s="1" t="str">
        <f t="shared" si="21"/>
        <v/>
      </c>
      <c r="R93" s="1" t="str">
        <f t="shared" si="32"/>
        <v/>
      </c>
      <c r="S93" s="1" t="str">
        <f t="shared" si="22"/>
        <v/>
      </c>
      <c r="T93" s="1" t="str">
        <f t="shared" si="23"/>
        <v/>
      </c>
      <c r="U93" s="1" t="str">
        <f t="shared" si="33"/>
        <v/>
      </c>
      <c r="V93" s="1" t="str">
        <f t="shared" si="24"/>
        <v/>
      </c>
      <c r="W93" s="1" t="str">
        <f t="shared" si="25"/>
        <v/>
      </c>
    </row>
    <row r="94" spans="1:23" x14ac:dyDescent="0.2">
      <c r="A94" s="1">
        <f>[4]武器3!A95</f>
        <v>10093</v>
      </c>
      <c r="B94" s="1" t="str">
        <f>[4]武器3!D95</f>
        <v>破旧的遗迹魔杖</v>
      </c>
      <c r="C94" s="1">
        <f>[4]武器3!E95</f>
        <v>9</v>
      </c>
      <c r="D94" s="139" t="str">
        <f>[4]武器3!F95</f>
        <v>c</v>
      </c>
      <c r="E94" s="1">
        <f t="shared" si="26"/>
        <v>1</v>
      </c>
      <c r="F94" s="1">
        <f t="shared" si="27"/>
        <v>1</v>
      </c>
      <c r="G94" s="1" t="str">
        <f>[4]武器3!$K95</f>
        <v/>
      </c>
      <c r="H94" s="1">
        <f>([4]武器3!AO95*(E94^2))/10</f>
        <v>4.6500000000000004</v>
      </c>
      <c r="I94" s="1" t="str">
        <f t="shared" si="28"/>
        <v>,女战士的秘药</v>
      </c>
      <c r="J94" s="1">
        <f t="shared" si="29"/>
        <v>47</v>
      </c>
      <c r="K94" s="1">
        <f t="shared" si="17"/>
        <v>60</v>
      </c>
      <c r="L94" s="1" t="str">
        <f t="shared" si="30"/>
        <v>女战士的秘药</v>
      </c>
      <c r="M94" s="1">
        <f t="shared" si="18"/>
        <v>4</v>
      </c>
      <c r="N94" s="1">
        <f t="shared" si="19"/>
        <v>50168</v>
      </c>
      <c r="O94" s="1" t="str">
        <f t="shared" si="31"/>
        <v/>
      </c>
      <c r="P94" s="1" t="str">
        <f t="shared" si="20"/>
        <v/>
      </c>
      <c r="Q94" s="1" t="str">
        <f t="shared" si="21"/>
        <v/>
      </c>
      <c r="R94" s="1" t="str">
        <f t="shared" si="32"/>
        <v/>
      </c>
      <c r="S94" s="1" t="str">
        <f t="shared" si="22"/>
        <v/>
      </c>
      <c r="T94" s="1" t="str">
        <f t="shared" si="23"/>
        <v/>
      </c>
      <c r="U94" s="1" t="str">
        <f t="shared" si="33"/>
        <v/>
      </c>
      <c r="V94" s="1" t="str">
        <f t="shared" si="24"/>
        <v/>
      </c>
      <c r="W94" s="1" t="str">
        <f t="shared" si="25"/>
        <v/>
      </c>
    </row>
    <row r="95" spans="1:23" x14ac:dyDescent="0.2">
      <c r="A95" s="1">
        <f>[4]武器3!A96</f>
        <v>10094</v>
      </c>
      <c r="B95" s="1" t="str">
        <f>[4]武器3!D96</f>
        <v>普通的忏悔法杖</v>
      </c>
      <c r="C95" s="1">
        <f>[4]武器3!E96</f>
        <v>11</v>
      </c>
      <c r="D95" s="139" t="str">
        <f>[4]武器3!F96</f>
        <v>c</v>
      </c>
      <c r="E95" s="1">
        <f t="shared" si="26"/>
        <v>1</v>
      </c>
      <c r="F95" s="1">
        <f t="shared" si="27"/>
        <v>1</v>
      </c>
      <c r="G95" s="1" t="str">
        <f>[4]武器3!$K96</f>
        <v/>
      </c>
      <c r="H95" s="1">
        <f>([4]武器3!AO96*(E95^2))/10</f>
        <v>5.7</v>
      </c>
      <c r="I95" s="1" t="str">
        <f t="shared" si="28"/>
        <v>,腐败的毛皮</v>
      </c>
      <c r="J95" s="1">
        <f t="shared" si="29"/>
        <v>57</v>
      </c>
      <c r="K95" s="1">
        <f t="shared" si="17"/>
        <v>60</v>
      </c>
      <c r="L95" s="1" t="str">
        <f t="shared" si="30"/>
        <v>腐败的毛皮</v>
      </c>
      <c r="M95" s="1">
        <f t="shared" si="18"/>
        <v>4</v>
      </c>
      <c r="N95" s="1">
        <f t="shared" si="19"/>
        <v>50119</v>
      </c>
      <c r="O95" s="1" t="str">
        <f t="shared" si="31"/>
        <v/>
      </c>
      <c r="P95" s="1" t="str">
        <f t="shared" si="20"/>
        <v/>
      </c>
      <c r="Q95" s="1" t="str">
        <f t="shared" si="21"/>
        <v/>
      </c>
      <c r="R95" s="1" t="str">
        <f t="shared" si="32"/>
        <v/>
      </c>
      <c r="S95" s="1" t="str">
        <f t="shared" si="22"/>
        <v/>
      </c>
      <c r="T95" s="1" t="str">
        <f t="shared" si="23"/>
        <v/>
      </c>
      <c r="U95" s="1" t="str">
        <f t="shared" si="33"/>
        <v/>
      </c>
      <c r="V95" s="1" t="str">
        <f t="shared" si="24"/>
        <v/>
      </c>
      <c r="W95" s="1" t="str">
        <f t="shared" si="25"/>
        <v/>
      </c>
    </row>
    <row r="96" spans="1:23" x14ac:dyDescent="0.2">
      <c r="A96" s="1">
        <f>[4]武器3!A97</f>
        <v>10095</v>
      </c>
      <c r="B96" s="1" t="str">
        <f>[4]武器3!D97</f>
        <v>破旧的玄铁法杖</v>
      </c>
      <c r="C96" s="1">
        <f>[4]武器3!E97</f>
        <v>13</v>
      </c>
      <c r="D96" s="139" t="str">
        <f>[4]武器3!F97</f>
        <v>c</v>
      </c>
      <c r="E96" s="1">
        <f t="shared" si="26"/>
        <v>1</v>
      </c>
      <c r="F96" s="1">
        <f t="shared" si="27"/>
        <v>1</v>
      </c>
      <c r="G96" s="1" t="str">
        <f>[4]武器3!$K97</f>
        <v/>
      </c>
      <c r="H96" s="1">
        <f>([4]武器3!AO97*(E96^2))/10</f>
        <v>6.6</v>
      </c>
      <c r="I96" s="1" t="str">
        <f t="shared" si="28"/>
        <v>,干燥的草药</v>
      </c>
      <c r="J96" s="1">
        <f t="shared" si="29"/>
        <v>66</v>
      </c>
      <c r="K96" s="1">
        <f t="shared" si="17"/>
        <v>75</v>
      </c>
      <c r="L96" s="1" t="str">
        <f t="shared" si="30"/>
        <v>干燥的草药</v>
      </c>
      <c r="M96" s="1">
        <f t="shared" si="18"/>
        <v>5</v>
      </c>
      <c r="N96" s="1">
        <f t="shared" si="19"/>
        <v>50189</v>
      </c>
      <c r="O96" s="1" t="str">
        <f t="shared" si="31"/>
        <v/>
      </c>
      <c r="P96" s="1" t="str">
        <f t="shared" si="20"/>
        <v/>
      </c>
      <c r="Q96" s="1" t="str">
        <f t="shared" si="21"/>
        <v/>
      </c>
      <c r="R96" s="1" t="str">
        <f t="shared" si="32"/>
        <v/>
      </c>
      <c r="S96" s="1" t="str">
        <f t="shared" si="22"/>
        <v/>
      </c>
      <c r="T96" s="1" t="str">
        <f t="shared" si="23"/>
        <v/>
      </c>
      <c r="U96" s="1" t="str">
        <f t="shared" si="33"/>
        <v/>
      </c>
      <c r="V96" s="1" t="str">
        <f t="shared" si="24"/>
        <v/>
      </c>
      <c r="W96" s="1" t="str">
        <f t="shared" si="25"/>
        <v/>
      </c>
    </row>
    <row r="97" spans="1:23" x14ac:dyDescent="0.2">
      <c r="A97" s="1">
        <f>[4]武器3!A98</f>
        <v>10096</v>
      </c>
      <c r="B97" s="1" t="str">
        <f>[4]武器3!D98</f>
        <v>普通的忏悔权杖</v>
      </c>
      <c r="C97" s="1">
        <f>[4]武器3!E98</f>
        <v>15</v>
      </c>
      <c r="D97" s="139" t="str">
        <f>[4]武器3!F98</f>
        <v>c</v>
      </c>
      <c r="E97" s="1">
        <f t="shared" si="26"/>
        <v>1</v>
      </c>
      <c r="F97" s="1">
        <f t="shared" si="27"/>
        <v>1</v>
      </c>
      <c r="G97" s="1" t="str">
        <f>[4]武器3!$K98</f>
        <v/>
      </c>
      <c r="H97" s="1">
        <f>([4]武器3!AO98*(E97^2))/10</f>
        <v>7.5</v>
      </c>
      <c r="I97" s="1" t="str">
        <f t="shared" si="28"/>
        <v>,干燥的草药</v>
      </c>
      <c r="J97" s="1">
        <f t="shared" si="29"/>
        <v>75</v>
      </c>
      <c r="K97" s="1">
        <f t="shared" si="17"/>
        <v>75</v>
      </c>
      <c r="L97" s="1" t="str">
        <f t="shared" si="30"/>
        <v>干燥的草药</v>
      </c>
      <c r="M97" s="1">
        <f t="shared" si="18"/>
        <v>5</v>
      </c>
      <c r="N97" s="1">
        <f t="shared" si="19"/>
        <v>50189</v>
      </c>
      <c r="O97" s="1" t="str">
        <f t="shared" si="31"/>
        <v/>
      </c>
      <c r="P97" s="1" t="str">
        <f t="shared" si="20"/>
        <v/>
      </c>
      <c r="Q97" s="1" t="str">
        <f t="shared" si="21"/>
        <v/>
      </c>
      <c r="R97" s="1" t="str">
        <f t="shared" si="32"/>
        <v/>
      </c>
      <c r="S97" s="1" t="str">
        <f t="shared" si="22"/>
        <v/>
      </c>
      <c r="T97" s="1" t="str">
        <f t="shared" si="23"/>
        <v/>
      </c>
      <c r="U97" s="1" t="str">
        <f t="shared" si="33"/>
        <v/>
      </c>
      <c r="V97" s="1" t="str">
        <f t="shared" si="24"/>
        <v/>
      </c>
      <c r="W97" s="1" t="str">
        <f t="shared" si="25"/>
        <v/>
      </c>
    </row>
    <row r="98" spans="1:23" x14ac:dyDescent="0.2">
      <c r="A98" s="1">
        <f>[4]武器3!A99</f>
        <v>10097</v>
      </c>
      <c r="B98" s="1" t="str">
        <f>[4]武器3!D99</f>
        <v>神秘的精钢权杖</v>
      </c>
      <c r="C98" s="1">
        <f>[4]武器3!E99</f>
        <v>2</v>
      </c>
      <c r="D98" s="139" t="str">
        <f>[4]武器3!F99</f>
        <v>s</v>
      </c>
      <c r="E98" s="1">
        <f t="shared" si="26"/>
        <v>4</v>
      </c>
      <c r="F98" s="1">
        <f t="shared" si="27"/>
        <v>4</v>
      </c>
      <c r="G98" s="1" t="str">
        <f>[4]武器3!$K99</f>
        <v>神圣</v>
      </c>
      <c r="H98" s="1">
        <f>([4]武器3!AO99*(E98^2))/10</f>
        <v>28.672000000000004</v>
      </c>
      <c r="I98" s="1" t="str">
        <f t="shared" si="28"/>
        <v>,白色的魔术丝,天使魂片,青之液,浮游石</v>
      </c>
      <c r="J98" s="1">
        <f t="shared" si="29"/>
        <v>287</v>
      </c>
      <c r="K98" s="1">
        <f t="shared" si="17"/>
        <v>3840</v>
      </c>
      <c r="L98" s="1" t="str">
        <f t="shared" si="30"/>
        <v>白色的魔术丝</v>
      </c>
      <c r="M98" s="1">
        <f t="shared" si="18"/>
        <v>1</v>
      </c>
      <c r="N98" s="1">
        <f t="shared" si="19"/>
        <v>50075</v>
      </c>
      <c r="O98" s="1" t="str">
        <f t="shared" si="31"/>
        <v>天使魂片</v>
      </c>
      <c r="P98" s="1">
        <f t="shared" si="20"/>
        <v>1</v>
      </c>
      <c r="Q98" s="1">
        <f t="shared" si="21"/>
        <v>50164</v>
      </c>
      <c r="R98" s="1" t="str">
        <f t="shared" si="32"/>
        <v>青之液</v>
      </c>
      <c r="S98" s="1">
        <f t="shared" si="22"/>
        <v>2</v>
      </c>
      <c r="T98" s="1">
        <f t="shared" si="23"/>
        <v>50092</v>
      </c>
      <c r="U98" s="1" t="str">
        <f t="shared" si="33"/>
        <v>浮游石</v>
      </c>
      <c r="V98" s="1">
        <f t="shared" si="24"/>
        <v>1</v>
      </c>
      <c r="W98" s="1">
        <f t="shared" si="25"/>
        <v>50025</v>
      </c>
    </row>
    <row r="99" spans="1:23" x14ac:dyDescent="0.2">
      <c r="A99" s="1">
        <f>[4]武器3!A100</f>
        <v>10098</v>
      </c>
      <c r="B99" s="1" t="str">
        <f>[4]武器3!D100</f>
        <v>传说的塞尔塔魔杖</v>
      </c>
      <c r="C99" s="1">
        <f>[4]武器3!E100</f>
        <v>4</v>
      </c>
      <c r="D99" s="139" t="str">
        <f>[4]武器3!F100</f>
        <v>s</v>
      </c>
      <c r="E99" s="1">
        <f t="shared" si="26"/>
        <v>4</v>
      </c>
      <c r="F99" s="1">
        <f t="shared" si="27"/>
        <v>4</v>
      </c>
      <c r="G99" s="1" t="str">
        <f>[4]武器3!$K100</f>
        <v>神圣</v>
      </c>
      <c r="H99" s="1">
        <f>([4]武器3!AO100*(E99^2))/10</f>
        <v>144</v>
      </c>
      <c r="I99" s="1" t="str">
        <f t="shared" si="28"/>
        <v>,白色的魔术丝,黄色的水晶,水鸟的羽毛,优良黑铜矿</v>
      </c>
      <c r="J99" s="1">
        <f t="shared" si="29"/>
        <v>1440</v>
      </c>
      <c r="K99" s="1">
        <f t="shared" si="17"/>
        <v>3840</v>
      </c>
      <c r="L99" s="1" t="str">
        <f t="shared" si="30"/>
        <v>白色的魔术丝</v>
      </c>
      <c r="M99" s="1">
        <f t="shared" si="18"/>
        <v>1</v>
      </c>
      <c r="N99" s="1">
        <f t="shared" si="19"/>
        <v>50075</v>
      </c>
      <c r="O99" s="1" t="str">
        <f t="shared" si="31"/>
        <v>黄色的水晶</v>
      </c>
      <c r="P99" s="1">
        <f t="shared" si="20"/>
        <v>1</v>
      </c>
      <c r="Q99" s="1">
        <f t="shared" si="21"/>
        <v>50179</v>
      </c>
      <c r="R99" s="1" t="str">
        <f t="shared" si="32"/>
        <v>水鸟的羽毛</v>
      </c>
      <c r="S99" s="1">
        <f t="shared" si="22"/>
        <v>3</v>
      </c>
      <c r="T99" s="1">
        <f t="shared" si="23"/>
        <v>50120</v>
      </c>
      <c r="U99" s="1" t="str">
        <f t="shared" si="33"/>
        <v>优良黑铜矿</v>
      </c>
      <c r="V99" s="1">
        <f t="shared" si="24"/>
        <v>3</v>
      </c>
      <c r="W99" s="1">
        <f t="shared" si="25"/>
        <v>50032</v>
      </c>
    </row>
    <row r="100" spans="1:23" x14ac:dyDescent="0.2">
      <c r="A100" s="1">
        <f>[4]武器3!A101</f>
        <v>10099</v>
      </c>
      <c r="B100" s="1" t="str">
        <f>[4]武器3!D101</f>
        <v>传说的斯塞提爪</v>
      </c>
      <c r="C100" s="1">
        <f>[4]武器3!E101</f>
        <v>6</v>
      </c>
      <c r="D100" s="139" t="str">
        <f>[4]武器3!F101</f>
        <v>s</v>
      </c>
      <c r="E100" s="1">
        <f t="shared" si="26"/>
        <v>4</v>
      </c>
      <c r="F100" s="1">
        <f t="shared" si="27"/>
        <v>4</v>
      </c>
      <c r="G100" s="1" t="str">
        <f>[4]武器3!$K101</f>
        <v>神圣</v>
      </c>
      <c r="H100" s="1">
        <f>([4]武器3!AO101*(E100^2))/10</f>
        <v>229.15507200000002</v>
      </c>
      <c r="I100" s="1" t="str">
        <f t="shared" si="28"/>
        <v>,白色的魔术丝,灵魂片,黄之液,恶魔毛皮</v>
      </c>
      <c r="J100" s="1">
        <f t="shared" si="29"/>
        <v>2292</v>
      </c>
      <c r="K100" s="1">
        <f t="shared" si="17"/>
        <v>3840</v>
      </c>
      <c r="L100" s="1" t="str">
        <f t="shared" si="30"/>
        <v>白色的魔术丝</v>
      </c>
      <c r="M100" s="1">
        <f t="shared" si="18"/>
        <v>1</v>
      </c>
      <c r="N100" s="1">
        <f t="shared" si="19"/>
        <v>50075</v>
      </c>
      <c r="O100" s="1" t="str">
        <f t="shared" si="31"/>
        <v>灵魂片</v>
      </c>
      <c r="P100" s="1">
        <f t="shared" si="20"/>
        <v>3</v>
      </c>
      <c r="Q100" s="1">
        <f t="shared" si="21"/>
        <v>50162</v>
      </c>
      <c r="R100" s="1" t="str">
        <f t="shared" si="32"/>
        <v>黄之液</v>
      </c>
      <c r="S100" s="1">
        <f t="shared" si="22"/>
        <v>10</v>
      </c>
      <c r="T100" s="1">
        <f t="shared" si="23"/>
        <v>50093</v>
      </c>
      <c r="U100" s="1" t="str">
        <f t="shared" si="33"/>
        <v>恶魔毛皮</v>
      </c>
      <c r="V100" s="1">
        <f t="shared" si="24"/>
        <v>5</v>
      </c>
      <c r="W100" s="1">
        <f t="shared" si="25"/>
        <v>50118</v>
      </c>
    </row>
    <row r="101" spans="1:23" x14ac:dyDescent="0.2">
      <c r="A101" s="1">
        <f>[4]武器3!A102</f>
        <v>10100</v>
      </c>
      <c r="B101" s="1" t="str">
        <f>[4]武器3!D102</f>
        <v>神秘的玄铁权杖</v>
      </c>
      <c r="C101" s="1">
        <f>[4]武器3!E102</f>
        <v>8</v>
      </c>
      <c r="D101" s="139" t="str">
        <f>[4]武器3!F102</f>
        <v>s</v>
      </c>
      <c r="E101" s="1">
        <f t="shared" si="26"/>
        <v>4</v>
      </c>
      <c r="F101" s="1">
        <f t="shared" si="27"/>
        <v>4</v>
      </c>
      <c r="G101" s="1" t="str">
        <f>[4]武器3!$K102</f>
        <v>神圣</v>
      </c>
      <c r="H101" s="1">
        <f>([4]武器3!AO102*(E101^2))/10</f>
        <v>162.65319669421487</v>
      </c>
      <c r="I101" s="1" t="str">
        <f t="shared" si="28"/>
        <v>,白色的魔术丝,桃色粉铜矿,睡魔羽翼,水鸟的羽毛</v>
      </c>
      <c r="J101" s="1">
        <f t="shared" si="29"/>
        <v>1627</v>
      </c>
      <c r="K101" s="1">
        <f t="shared" si="17"/>
        <v>3840</v>
      </c>
      <c r="L101" s="1" t="str">
        <f t="shared" si="30"/>
        <v>白色的魔术丝</v>
      </c>
      <c r="M101" s="1">
        <f t="shared" si="18"/>
        <v>1</v>
      </c>
      <c r="N101" s="1">
        <f t="shared" si="19"/>
        <v>50075</v>
      </c>
      <c r="O101" s="1" t="str">
        <f t="shared" si="31"/>
        <v>桃色粉铜矿</v>
      </c>
      <c r="P101" s="1">
        <f t="shared" si="20"/>
        <v>2</v>
      </c>
      <c r="Q101" s="1">
        <f t="shared" si="21"/>
        <v>50037</v>
      </c>
      <c r="R101" s="1" t="str">
        <f t="shared" si="32"/>
        <v>睡魔羽翼</v>
      </c>
      <c r="S101" s="1">
        <f t="shared" si="22"/>
        <v>4</v>
      </c>
      <c r="T101" s="1">
        <f t="shared" si="23"/>
        <v>50126</v>
      </c>
      <c r="U101" s="1" t="str">
        <f t="shared" si="33"/>
        <v>水鸟的羽毛</v>
      </c>
      <c r="V101" s="1">
        <f t="shared" si="24"/>
        <v>4</v>
      </c>
      <c r="W101" s="1">
        <f t="shared" si="25"/>
        <v>50120</v>
      </c>
    </row>
    <row r="102" spans="1:23" x14ac:dyDescent="0.2">
      <c r="A102" s="1">
        <f>[4]武器3!A103</f>
        <v>10101</v>
      </c>
      <c r="B102" s="1" t="str">
        <f>[4]武器3!D103</f>
        <v>传说的空灵爪</v>
      </c>
      <c r="C102" s="1">
        <f>[4]武器3!E103</f>
        <v>10</v>
      </c>
      <c r="D102" s="139" t="str">
        <f>[4]武器3!F103</f>
        <v>s</v>
      </c>
      <c r="E102" s="1">
        <f t="shared" si="26"/>
        <v>4</v>
      </c>
      <c r="F102" s="1">
        <f t="shared" si="27"/>
        <v>4</v>
      </c>
      <c r="G102" s="1" t="str">
        <f>[4]武器3!$K103</f>
        <v>神圣</v>
      </c>
      <c r="H102" s="1">
        <f>([4]武器3!AO103*(E102^2))/10</f>
        <v>394.28227385123967</v>
      </c>
      <c r="I102" s="1" t="str">
        <f t="shared" si="28"/>
        <v>,白色的魔术丝,魅灵魂片,狐炎兽毛皮,龙之皮革</v>
      </c>
      <c r="J102" s="1">
        <f t="shared" si="29"/>
        <v>3943</v>
      </c>
      <c r="K102" s="1">
        <f t="shared" si="17"/>
        <v>7680</v>
      </c>
      <c r="L102" s="1" t="str">
        <f t="shared" si="30"/>
        <v>白色的魔术丝</v>
      </c>
      <c r="M102" s="1">
        <f t="shared" si="18"/>
        <v>2</v>
      </c>
      <c r="N102" s="1">
        <f t="shared" si="19"/>
        <v>50075</v>
      </c>
      <c r="O102" s="1" t="str">
        <f t="shared" si="31"/>
        <v>魅灵魂片</v>
      </c>
      <c r="P102" s="1">
        <f t="shared" si="20"/>
        <v>3</v>
      </c>
      <c r="Q102" s="1">
        <f t="shared" si="21"/>
        <v>50163</v>
      </c>
      <c r="R102" s="1" t="str">
        <f t="shared" si="32"/>
        <v>狐炎兽毛皮</v>
      </c>
      <c r="S102" s="1">
        <f t="shared" si="22"/>
        <v>8</v>
      </c>
      <c r="T102" s="1">
        <f t="shared" si="23"/>
        <v>50115</v>
      </c>
      <c r="U102" s="1" t="str">
        <f t="shared" si="33"/>
        <v>龙之皮革</v>
      </c>
      <c r="V102" s="1">
        <f t="shared" si="24"/>
        <v>8</v>
      </c>
      <c r="W102" s="1">
        <f t="shared" si="25"/>
        <v>50116</v>
      </c>
    </row>
    <row r="103" spans="1:23" x14ac:dyDescent="0.2">
      <c r="A103" s="1">
        <f>[4]武器3!A104</f>
        <v>10102</v>
      </c>
      <c r="B103" s="1" t="str">
        <f>[4]武器3!D104</f>
        <v>神秘的混乱魔杖</v>
      </c>
      <c r="C103" s="1">
        <f>[4]武器3!E104</f>
        <v>12</v>
      </c>
      <c r="D103" s="139" t="str">
        <f>[4]武器3!F104</f>
        <v>s</v>
      </c>
      <c r="E103" s="1">
        <f t="shared" si="26"/>
        <v>4</v>
      </c>
      <c r="F103" s="1">
        <f t="shared" si="27"/>
        <v>4</v>
      </c>
      <c r="G103" s="1" t="str">
        <f>[4]武器3!$K104</f>
        <v>神圣</v>
      </c>
      <c r="H103" s="1">
        <f>([4]武器3!AO104*(E103^2))/10</f>
        <v>436.8</v>
      </c>
      <c r="I103" s="1" t="str">
        <f t="shared" si="28"/>
        <v>,白色的魔术丝,青色的水晶,巨大鱼牙,巨人青皮</v>
      </c>
      <c r="J103" s="1">
        <f t="shared" si="29"/>
        <v>4368</v>
      </c>
      <c r="K103" s="1">
        <f t="shared" si="17"/>
        <v>7680</v>
      </c>
      <c r="L103" s="1" t="str">
        <f t="shared" si="30"/>
        <v>白色的魔术丝</v>
      </c>
      <c r="M103" s="1">
        <f t="shared" si="18"/>
        <v>2</v>
      </c>
      <c r="N103" s="1">
        <f t="shared" si="19"/>
        <v>50075</v>
      </c>
      <c r="O103" s="1" t="str">
        <f t="shared" si="31"/>
        <v>青色的水晶</v>
      </c>
      <c r="P103" s="1">
        <f t="shared" si="20"/>
        <v>3</v>
      </c>
      <c r="Q103" s="1">
        <f t="shared" si="21"/>
        <v>50178</v>
      </c>
      <c r="R103" s="1" t="str">
        <f t="shared" si="32"/>
        <v>巨大鱼牙</v>
      </c>
      <c r="S103" s="1">
        <f t="shared" si="22"/>
        <v>19</v>
      </c>
      <c r="T103" s="1">
        <f t="shared" si="23"/>
        <v>50151</v>
      </c>
      <c r="U103" s="1" t="str">
        <f t="shared" si="33"/>
        <v>巨人青皮</v>
      </c>
      <c r="V103" s="1">
        <f t="shared" si="24"/>
        <v>9</v>
      </c>
      <c r="W103" s="1">
        <f t="shared" si="25"/>
        <v>50113</v>
      </c>
    </row>
    <row r="104" spans="1:23" x14ac:dyDescent="0.2">
      <c r="A104" s="1">
        <f>[4]武器3!A105</f>
        <v>10103</v>
      </c>
      <c r="B104" s="1" t="str">
        <f>[4]武器3!D105</f>
        <v>璀璨的魔王爪</v>
      </c>
      <c r="C104" s="1">
        <f>[4]武器3!E105</f>
        <v>14</v>
      </c>
      <c r="D104" s="139" t="str">
        <f>[4]武器3!F105</f>
        <v>s</v>
      </c>
      <c r="E104" s="1">
        <f t="shared" si="26"/>
        <v>4</v>
      </c>
      <c r="F104" s="1">
        <f t="shared" si="27"/>
        <v>4</v>
      </c>
      <c r="G104" s="1" t="str">
        <f>[4]武器3!$K105</f>
        <v>神圣</v>
      </c>
      <c r="H104" s="1">
        <f>([4]武器3!AO105*(E104^2))/10</f>
        <v>246.25086624793389</v>
      </c>
      <c r="I104" s="1" t="str">
        <f t="shared" si="28"/>
        <v>,白色的魔术丝,终极秘药,水晶眼泪,绿之液</v>
      </c>
      <c r="J104" s="1">
        <f t="shared" si="29"/>
        <v>2463</v>
      </c>
      <c r="K104" s="1">
        <f t="shared" si="17"/>
        <v>3840</v>
      </c>
      <c r="L104" s="1" t="str">
        <f t="shared" si="30"/>
        <v>白色的魔术丝</v>
      </c>
      <c r="M104" s="1">
        <f t="shared" si="18"/>
        <v>1</v>
      </c>
      <c r="N104" s="1">
        <f t="shared" si="19"/>
        <v>50075</v>
      </c>
      <c r="O104" s="1" t="str">
        <f t="shared" si="31"/>
        <v>终极秘药</v>
      </c>
      <c r="P104" s="1">
        <f t="shared" si="20"/>
        <v>2</v>
      </c>
      <c r="Q104" s="1">
        <f t="shared" si="21"/>
        <v>50170</v>
      </c>
      <c r="R104" s="1" t="str">
        <f t="shared" si="32"/>
        <v>水晶眼泪</v>
      </c>
      <c r="S104" s="1">
        <f t="shared" si="22"/>
        <v>5</v>
      </c>
      <c r="T104" s="1">
        <f t="shared" si="23"/>
        <v>50172</v>
      </c>
      <c r="U104" s="1" t="str">
        <f t="shared" si="33"/>
        <v>绿之液</v>
      </c>
      <c r="V104" s="1">
        <f t="shared" si="24"/>
        <v>11</v>
      </c>
      <c r="W104" s="1">
        <f t="shared" si="25"/>
        <v>50094</v>
      </c>
    </row>
    <row r="105" spans="1:23" x14ac:dyDescent="0.2">
      <c r="A105" s="1">
        <f>[4]武器3!A106</f>
        <v>10104</v>
      </c>
      <c r="B105" s="1" t="str">
        <f>[4]武器3!D106</f>
        <v>璀璨的玄铁权杖</v>
      </c>
      <c r="C105" s="1">
        <f>[4]武器3!E106</f>
        <v>16</v>
      </c>
      <c r="D105" s="139" t="str">
        <f>[4]武器3!F106</f>
        <v>s</v>
      </c>
      <c r="E105" s="1">
        <f t="shared" si="26"/>
        <v>4</v>
      </c>
      <c r="F105" s="1">
        <f t="shared" si="27"/>
        <v>4</v>
      </c>
      <c r="G105" s="1" t="str">
        <f>[4]武器3!$K106</f>
        <v>神圣</v>
      </c>
      <c r="H105" s="1">
        <f>([4]武器3!AO106*(E105^2))/10</f>
        <v>739.0197359583716</v>
      </c>
      <c r="I105" s="1" t="str">
        <f t="shared" si="28"/>
        <v>,白色的魔术丝,精灵女王羽翼,绿晶石,震动羽翼</v>
      </c>
      <c r="J105" s="1">
        <f t="shared" si="29"/>
        <v>7390</v>
      </c>
      <c r="K105" s="1">
        <f t="shared" si="17"/>
        <v>7680</v>
      </c>
      <c r="L105" s="1" t="str">
        <f t="shared" si="30"/>
        <v>白色的魔术丝</v>
      </c>
      <c r="M105" s="1">
        <f t="shared" si="18"/>
        <v>2</v>
      </c>
      <c r="N105" s="1">
        <f t="shared" si="19"/>
        <v>50075</v>
      </c>
      <c r="O105" s="1" t="str">
        <f t="shared" si="31"/>
        <v>精灵女王羽翼</v>
      </c>
      <c r="P105" s="1">
        <f t="shared" si="20"/>
        <v>5</v>
      </c>
      <c r="Q105" s="1">
        <f t="shared" si="21"/>
        <v>50127</v>
      </c>
      <c r="R105" s="1" t="str">
        <f t="shared" si="32"/>
        <v>绿晶石</v>
      </c>
      <c r="S105" s="1">
        <f t="shared" si="22"/>
        <v>14</v>
      </c>
      <c r="T105" s="1">
        <f t="shared" si="23"/>
        <v>50028</v>
      </c>
      <c r="U105" s="1" t="str">
        <f t="shared" si="33"/>
        <v>震动羽翼</v>
      </c>
      <c r="V105" s="1">
        <f t="shared" si="24"/>
        <v>14</v>
      </c>
      <c r="W105" s="1">
        <f t="shared" si="25"/>
        <v>50122</v>
      </c>
    </row>
    <row r="106" spans="1:23" x14ac:dyDescent="0.2">
      <c r="A106" s="1">
        <f>[4]武器3!A107</f>
        <v>10105</v>
      </c>
      <c r="B106" s="1" t="str">
        <f>[4]武器3!D107</f>
        <v>闪耀的斯塞提魔杖</v>
      </c>
      <c r="C106" s="1">
        <f>[4]武器3!E107</f>
        <v>2</v>
      </c>
      <c r="D106" s="139" t="str">
        <f>[4]武器3!F107</f>
        <v>a</v>
      </c>
      <c r="E106" s="1">
        <f t="shared" si="26"/>
        <v>3</v>
      </c>
      <c r="F106" s="1">
        <f t="shared" si="27"/>
        <v>3</v>
      </c>
      <c r="G106" s="1" t="str">
        <f>[4]武器3!$K107</f>
        <v>神圣</v>
      </c>
      <c r="H106" s="1">
        <f>([4]武器3!AO107*(E106^2))/10</f>
        <v>16.2</v>
      </c>
      <c r="I106" s="1" t="str">
        <f t="shared" si="28"/>
        <v>,圣系魔物骨头,女战士的甘蜜,黑铜矿,矿石</v>
      </c>
      <c r="J106" s="1">
        <f t="shared" si="29"/>
        <v>162</v>
      </c>
      <c r="K106" s="1">
        <f t="shared" si="17"/>
        <v>1125</v>
      </c>
      <c r="L106" s="1" t="str">
        <f t="shared" si="30"/>
        <v>圣系魔物骨头</v>
      </c>
      <c r="M106" s="1">
        <f t="shared" si="18"/>
        <v>1</v>
      </c>
      <c r="N106" s="1">
        <f t="shared" si="19"/>
        <v>50084</v>
      </c>
      <c r="O106" s="1" t="str">
        <f t="shared" si="31"/>
        <v>女战士的甘蜜</v>
      </c>
      <c r="P106" s="1">
        <f t="shared" si="20"/>
        <v>1</v>
      </c>
      <c r="Q106" s="1">
        <f t="shared" si="21"/>
        <v>50171</v>
      </c>
      <c r="R106" s="1" t="str">
        <f t="shared" si="32"/>
        <v>黑铜矿</v>
      </c>
      <c r="S106" s="1">
        <f t="shared" si="22"/>
        <v>4</v>
      </c>
      <c r="T106" s="1">
        <f t="shared" si="23"/>
        <v>50031</v>
      </c>
      <c r="U106" s="1" t="str">
        <f t="shared" si="33"/>
        <v/>
      </c>
      <c r="V106" s="1" t="str">
        <f t="shared" si="24"/>
        <v/>
      </c>
      <c r="W106" s="1" t="str">
        <f t="shared" si="25"/>
        <v/>
      </c>
    </row>
    <row r="107" spans="1:23" x14ac:dyDescent="0.2">
      <c r="A107" s="1">
        <f>[4]武器3!A108</f>
        <v>10106</v>
      </c>
      <c r="B107" s="1" t="str">
        <f>[4]武器3!D108</f>
        <v>精致的水晶爪</v>
      </c>
      <c r="C107" s="1">
        <f>[4]武器3!E108</f>
        <v>4</v>
      </c>
      <c r="D107" s="139" t="str">
        <f>[4]武器3!F108</f>
        <v>a</v>
      </c>
      <c r="E107" s="1">
        <f t="shared" si="26"/>
        <v>3</v>
      </c>
      <c r="F107" s="1">
        <f t="shared" si="27"/>
        <v>3</v>
      </c>
      <c r="G107" s="1" t="str">
        <f>[4]武器3!$K108</f>
        <v>神圣</v>
      </c>
      <c r="H107" s="1">
        <f>([4]武器3!AO108*(E107^2))/10</f>
        <v>35.1</v>
      </c>
      <c r="I107" s="1" t="str">
        <f t="shared" si="28"/>
        <v>,圣系魔物骨头,火兽爪,矿石,腐败的毛皮</v>
      </c>
      <c r="J107" s="1">
        <f t="shared" si="29"/>
        <v>351</v>
      </c>
      <c r="K107" s="1">
        <f t="shared" si="17"/>
        <v>1125</v>
      </c>
      <c r="L107" s="1" t="str">
        <f t="shared" si="30"/>
        <v>圣系魔物骨头</v>
      </c>
      <c r="M107" s="1">
        <f t="shared" si="18"/>
        <v>1</v>
      </c>
      <c r="N107" s="1">
        <f t="shared" si="19"/>
        <v>50084</v>
      </c>
      <c r="O107" s="1" t="str">
        <f t="shared" si="31"/>
        <v>火兽爪</v>
      </c>
      <c r="P107" s="1">
        <f t="shared" si="20"/>
        <v>2</v>
      </c>
      <c r="Q107" s="1">
        <f t="shared" si="21"/>
        <v>50138</v>
      </c>
      <c r="R107" s="1" t="str">
        <f t="shared" si="32"/>
        <v>矿石</v>
      </c>
      <c r="S107" s="1">
        <f t="shared" si="22"/>
        <v>8</v>
      </c>
      <c r="T107" s="1">
        <f t="shared" si="23"/>
        <v>50015</v>
      </c>
      <c r="U107" s="1" t="str">
        <f t="shared" si="33"/>
        <v/>
      </c>
      <c r="V107" s="1" t="str">
        <f t="shared" si="24"/>
        <v/>
      </c>
      <c r="W107" s="1" t="str">
        <f t="shared" si="25"/>
        <v/>
      </c>
    </row>
    <row r="108" spans="1:23" x14ac:dyDescent="0.2">
      <c r="A108" s="1">
        <f>[4]武器3!A109</f>
        <v>10107</v>
      </c>
      <c r="B108" s="1" t="str">
        <f>[4]武器3!D109</f>
        <v>犀利的女神权杖</v>
      </c>
      <c r="C108" s="1">
        <f>[4]武器3!E109</f>
        <v>6</v>
      </c>
      <c r="D108" s="139" t="str">
        <f>[4]武器3!F109</f>
        <v>a</v>
      </c>
      <c r="E108" s="1">
        <f t="shared" si="26"/>
        <v>3</v>
      </c>
      <c r="F108" s="1">
        <f t="shared" si="27"/>
        <v>3</v>
      </c>
      <c r="G108" s="1" t="str">
        <f>[4]武器3!$K109</f>
        <v>神圣</v>
      </c>
      <c r="H108" s="1">
        <f>([4]武器3!AO109*(E108^2))/10</f>
        <v>122.2520727272727</v>
      </c>
      <c r="I108" s="1" t="str">
        <f t="shared" si="28"/>
        <v>,圣系魔物骨头,研磨土块,腐败牙,腐败爪</v>
      </c>
      <c r="J108" s="1">
        <f t="shared" si="29"/>
        <v>1223</v>
      </c>
      <c r="K108" s="1">
        <f t="shared" si="17"/>
        <v>2250</v>
      </c>
      <c r="L108" s="1" t="str">
        <f t="shared" si="30"/>
        <v>圣系魔物骨头</v>
      </c>
      <c r="M108" s="1">
        <f t="shared" si="18"/>
        <v>2</v>
      </c>
      <c r="N108" s="1">
        <f t="shared" si="19"/>
        <v>50084</v>
      </c>
      <c r="O108" s="1" t="str">
        <f t="shared" si="31"/>
        <v>研磨土块</v>
      </c>
      <c r="P108" s="1">
        <f t="shared" si="20"/>
        <v>4</v>
      </c>
      <c r="Q108" s="1">
        <f t="shared" si="21"/>
        <v>50014</v>
      </c>
      <c r="R108" s="1" t="str">
        <f t="shared" si="32"/>
        <v>腐败牙</v>
      </c>
      <c r="S108" s="1">
        <f t="shared" si="22"/>
        <v>28</v>
      </c>
      <c r="T108" s="1">
        <f t="shared" si="23"/>
        <v>50157</v>
      </c>
      <c r="U108" s="1" t="str">
        <f t="shared" si="33"/>
        <v/>
      </c>
      <c r="V108" s="1" t="str">
        <f t="shared" si="24"/>
        <v/>
      </c>
      <c r="W108" s="1" t="str">
        <f t="shared" si="25"/>
        <v/>
      </c>
    </row>
    <row r="109" spans="1:23" x14ac:dyDescent="0.2">
      <c r="A109" s="1">
        <f>[4]武器3!A110</f>
        <v>10108</v>
      </c>
      <c r="B109" s="1" t="str">
        <f>[4]武器3!D110</f>
        <v>精致的卡尼亚爪</v>
      </c>
      <c r="C109" s="1">
        <f>[4]武器3!E110</f>
        <v>8</v>
      </c>
      <c r="D109" s="139" t="str">
        <f>[4]武器3!F110</f>
        <v>a</v>
      </c>
      <c r="E109" s="1">
        <f t="shared" si="26"/>
        <v>3</v>
      </c>
      <c r="F109" s="1">
        <f t="shared" si="27"/>
        <v>3</v>
      </c>
      <c r="G109" s="1" t="str">
        <f>[4]武器3!$K110</f>
        <v>神圣</v>
      </c>
      <c r="H109" s="1">
        <f>([4]武器3!AO110*(E109^2))/10</f>
        <v>155.25</v>
      </c>
      <c r="I109" s="1" t="str">
        <f t="shared" si="28"/>
        <v>,圣系魔物骨头,巨大鱼牙,新鲜的泥巴,腐败牙</v>
      </c>
      <c r="J109" s="1">
        <f t="shared" si="29"/>
        <v>1553</v>
      </c>
      <c r="K109" s="1">
        <f t="shared" si="17"/>
        <v>2250</v>
      </c>
      <c r="L109" s="1" t="str">
        <f t="shared" si="30"/>
        <v>圣系魔物骨头</v>
      </c>
      <c r="M109" s="1">
        <f t="shared" si="18"/>
        <v>2</v>
      </c>
      <c r="N109" s="1">
        <f t="shared" si="19"/>
        <v>50084</v>
      </c>
      <c r="O109" s="1" t="str">
        <f t="shared" si="31"/>
        <v>巨大鱼牙</v>
      </c>
      <c r="P109" s="1">
        <f t="shared" si="20"/>
        <v>9</v>
      </c>
      <c r="Q109" s="1">
        <f t="shared" si="21"/>
        <v>50151</v>
      </c>
      <c r="R109" s="1" t="str">
        <f t="shared" si="32"/>
        <v>新鲜的泥巴</v>
      </c>
      <c r="S109" s="1">
        <f t="shared" si="22"/>
        <v>35</v>
      </c>
      <c r="T109" s="1">
        <f t="shared" si="23"/>
        <v>50013</v>
      </c>
      <c r="U109" s="1" t="str">
        <f t="shared" si="33"/>
        <v/>
      </c>
      <c r="V109" s="1" t="str">
        <f t="shared" si="24"/>
        <v/>
      </c>
      <c r="W109" s="1" t="str">
        <f t="shared" si="25"/>
        <v/>
      </c>
    </row>
    <row r="110" spans="1:23" x14ac:dyDescent="0.2">
      <c r="A110" s="1">
        <f>[4]武器3!A111</f>
        <v>10109</v>
      </c>
      <c r="B110" s="1" t="str">
        <f>[4]武器3!D111</f>
        <v>精致的颓废爪</v>
      </c>
      <c r="C110" s="1">
        <f>[4]武器3!E111</f>
        <v>10</v>
      </c>
      <c r="D110" s="139" t="str">
        <f>[4]武器3!F111</f>
        <v>a</v>
      </c>
      <c r="E110" s="1">
        <f t="shared" si="26"/>
        <v>3</v>
      </c>
      <c r="F110" s="1">
        <f t="shared" si="27"/>
        <v>3</v>
      </c>
      <c r="G110" s="1" t="str">
        <f>[4]武器3!$K111</f>
        <v>神圣</v>
      </c>
      <c r="H110" s="1">
        <f>([4]武器3!AO111*(E110^2))/10</f>
        <v>194.4</v>
      </c>
      <c r="I110" s="1" t="str">
        <f t="shared" si="28"/>
        <v>,圣系魔物骨头,浮游石,黑铜矿,粉铜矿</v>
      </c>
      <c r="J110" s="1">
        <f t="shared" si="29"/>
        <v>1944</v>
      </c>
      <c r="K110" s="1">
        <f t="shared" si="17"/>
        <v>2250</v>
      </c>
      <c r="L110" s="1" t="str">
        <f t="shared" si="30"/>
        <v>圣系魔物骨头</v>
      </c>
      <c r="M110" s="1">
        <f t="shared" si="18"/>
        <v>2</v>
      </c>
      <c r="N110" s="1">
        <f t="shared" si="19"/>
        <v>50084</v>
      </c>
      <c r="O110" s="1" t="str">
        <f t="shared" si="31"/>
        <v>浮游石</v>
      </c>
      <c r="P110" s="1">
        <f t="shared" si="20"/>
        <v>5</v>
      </c>
      <c r="Q110" s="1">
        <f t="shared" si="21"/>
        <v>50025</v>
      </c>
      <c r="R110" s="1" t="str">
        <f t="shared" si="32"/>
        <v>黑铜矿</v>
      </c>
      <c r="S110" s="1">
        <f t="shared" si="22"/>
        <v>44</v>
      </c>
      <c r="T110" s="1">
        <f t="shared" si="23"/>
        <v>50031</v>
      </c>
      <c r="U110" s="1" t="str">
        <f t="shared" si="33"/>
        <v/>
      </c>
      <c r="V110" s="1" t="str">
        <f t="shared" si="24"/>
        <v/>
      </c>
      <c r="W110" s="1" t="str">
        <f t="shared" si="25"/>
        <v/>
      </c>
    </row>
    <row r="111" spans="1:23" x14ac:dyDescent="0.2">
      <c r="A111" s="1">
        <f>[4]武器3!A112</f>
        <v>10110</v>
      </c>
      <c r="B111" s="1" t="str">
        <f>[4]武器3!D112</f>
        <v>犀利的精钢魔杖</v>
      </c>
      <c r="C111" s="1">
        <f>[4]武器3!E112</f>
        <v>12</v>
      </c>
      <c r="D111" s="139" t="str">
        <f>[4]武器3!F112</f>
        <v>a</v>
      </c>
      <c r="E111" s="1">
        <f t="shared" si="26"/>
        <v>3</v>
      </c>
      <c r="F111" s="1">
        <f t="shared" si="27"/>
        <v>3</v>
      </c>
      <c r="G111" s="1" t="str">
        <f>[4]武器3!$K112</f>
        <v>神圣</v>
      </c>
      <c r="H111" s="1">
        <f>([4]武器3!AO112*(E111^2))/10</f>
        <v>251.89322935537189</v>
      </c>
      <c r="I111" s="1" t="str">
        <f t="shared" si="28"/>
        <v>,圣系魔物骨头,恶魔毛皮,干燥的草药,腐败牙</v>
      </c>
      <c r="J111" s="1">
        <f t="shared" si="29"/>
        <v>2519</v>
      </c>
      <c r="K111" s="1">
        <f t="shared" si="17"/>
        <v>3375</v>
      </c>
      <c r="L111" s="1" t="str">
        <f t="shared" si="30"/>
        <v>圣系魔物骨头</v>
      </c>
      <c r="M111" s="1">
        <f t="shared" si="18"/>
        <v>3</v>
      </c>
      <c r="N111" s="1">
        <f t="shared" si="19"/>
        <v>50084</v>
      </c>
      <c r="O111" s="1" t="str">
        <f t="shared" si="31"/>
        <v>恶魔毛皮</v>
      </c>
      <c r="P111" s="1">
        <f t="shared" si="20"/>
        <v>7</v>
      </c>
      <c r="Q111" s="1">
        <f t="shared" si="21"/>
        <v>50118</v>
      </c>
      <c r="R111" s="1" t="str">
        <f t="shared" si="32"/>
        <v>干燥的草药</v>
      </c>
      <c r="S111" s="1">
        <f t="shared" si="22"/>
        <v>56</v>
      </c>
      <c r="T111" s="1">
        <f t="shared" si="23"/>
        <v>50189</v>
      </c>
      <c r="U111" s="1" t="str">
        <f t="shared" si="33"/>
        <v/>
      </c>
      <c r="V111" s="1" t="str">
        <f t="shared" si="24"/>
        <v/>
      </c>
      <c r="W111" s="1" t="str">
        <f t="shared" si="25"/>
        <v/>
      </c>
    </row>
    <row r="112" spans="1:23" x14ac:dyDescent="0.2">
      <c r="A112" s="1">
        <f>[4]武器3!A113</f>
        <v>10111</v>
      </c>
      <c r="B112" s="1" t="str">
        <f>[4]武器3!D113</f>
        <v>犀利的言语魔杖</v>
      </c>
      <c r="C112" s="1">
        <f>[4]武器3!E113</f>
        <v>14</v>
      </c>
      <c r="D112" s="139" t="str">
        <f>[4]武器3!F113</f>
        <v>a</v>
      </c>
      <c r="E112" s="1">
        <f t="shared" si="26"/>
        <v>3</v>
      </c>
      <c r="F112" s="1">
        <f t="shared" si="27"/>
        <v>3</v>
      </c>
      <c r="G112" s="1" t="str">
        <f>[4]武器3!$K113</f>
        <v>神圣</v>
      </c>
      <c r="H112" s="1">
        <f>([4]武器3!AO113*(E112^2))/10</f>
        <v>107.61390076465591</v>
      </c>
      <c r="I112" s="1" t="str">
        <f t="shared" si="28"/>
        <v>,圣系魔物骨头,鬼牙,腐败爪,干燥的草药</v>
      </c>
      <c r="J112" s="1">
        <f t="shared" si="29"/>
        <v>1076</v>
      </c>
      <c r="K112" s="1">
        <f t="shared" si="17"/>
        <v>1125</v>
      </c>
      <c r="L112" s="1" t="str">
        <f t="shared" si="30"/>
        <v>圣系魔物骨头</v>
      </c>
      <c r="M112" s="1">
        <f t="shared" si="18"/>
        <v>1</v>
      </c>
      <c r="N112" s="1">
        <f t="shared" si="19"/>
        <v>50084</v>
      </c>
      <c r="O112" s="1" t="str">
        <f t="shared" si="31"/>
        <v>鬼牙</v>
      </c>
      <c r="P112" s="1">
        <f t="shared" si="20"/>
        <v>6</v>
      </c>
      <c r="Q112" s="1">
        <f t="shared" si="21"/>
        <v>50146</v>
      </c>
      <c r="R112" s="1" t="str">
        <f t="shared" si="32"/>
        <v>腐败爪</v>
      </c>
      <c r="S112" s="1">
        <f t="shared" si="22"/>
        <v>24</v>
      </c>
      <c r="T112" s="1">
        <f t="shared" si="23"/>
        <v>50145</v>
      </c>
      <c r="U112" s="1" t="str">
        <f t="shared" si="33"/>
        <v/>
      </c>
      <c r="V112" s="1" t="str">
        <f t="shared" si="24"/>
        <v/>
      </c>
      <c r="W112" s="1" t="str">
        <f t="shared" si="25"/>
        <v/>
      </c>
    </row>
    <row r="113" spans="1:23" x14ac:dyDescent="0.2">
      <c r="A113" s="1">
        <f>[4]武器3!A114</f>
        <v>10112</v>
      </c>
      <c r="B113" s="1" t="str">
        <f>[4]武器3!D114</f>
        <v>拉风的白银爪</v>
      </c>
      <c r="C113" s="1">
        <f>[4]武器3!E114</f>
        <v>16</v>
      </c>
      <c r="D113" s="139" t="str">
        <f>[4]武器3!F114</f>
        <v>a</v>
      </c>
      <c r="E113" s="1">
        <f t="shared" si="26"/>
        <v>3</v>
      </c>
      <c r="F113" s="1">
        <f t="shared" si="27"/>
        <v>3</v>
      </c>
      <c r="G113" s="1" t="str">
        <f>[4]武器3!$K114</f>
        <v>神圣</v>
      </c>
      <c r="H113" s="1">
        <f>([4]武器3!AO114*(E113^2))/10</f>
        <v>125.22278677685952</v>
      </c>
      <c r="I113" s="1" t="str">
        <f t="shared" si="28"/>
        <v>,圣系魔物骨头,狐炎兽爪,黑铜矿,腐败的毛皮</v>
      </c>
      <c r="J113" s="1">
        <f t="shared" si="29"/>
        <v>1252</v>
      </c>
      <c r="K113" s="1">
        <f t="shared" si="17"/>
        <v>2250</v>
      </c>
      <c r="L113" s="1" t="str">
        <f t="shared" si="30"/>
        <v>圣系魔物骨头</v>
      </c>
      <c r="M113" s="1">
        <f t="shared" si="18"/>
        <v>2</v>
      </c>
      <c r="N113" s="1">
        <f t="shared" si="19"/>
        <v>50084</v>
      </c>
      <c r="O113" s="1" t="str">
        <f t="shared" si="31"/>
        <v>狐炎兽爪</v>
      </c>
      <c r="P113" s="1">
        <f t="shared" si="20"/>
        <v>4</v>
      </c>
      <c r="Q113" s="1">
        <f t="shared" si="21"/>
        <v>50142</v>
      </c>
      <c r="R113" s="1" t="str">
        <f t="shared" si="32"/>
        <v>黑铜矿</v>
      </c>
      <c r="S113" s="1">
        <f t="shared" si="22"/>
        <v>28</v>
      </c>
      <c r="T113" s="1">
        <f t="shared" si="23"/>
        <v>50031</v>
      </c>
      <c r="U113" s="1" t="str">
        <f t="shared" si="33"/>
        <v/>
      </c>
      <c r="V113" s="1" t="str">
        <f t="shared" si="24"/>
        <v/>
      </c>
      <c r="W113" s="1" t="str">
        <f t="shared" si="25"/>
        <v/>
      </c>
    </row>
    <row r="114" spans="1:23" x14ac:dyDescent="0.2">
      <c r="A114" s="1">
        <f>[4]武器3!A115</f>
        <v>10113</v>
      </c>
      <c r="B114" s="1" t="str">
        <f>[4]武器3!D115</f>
        <v>发亮的精灵权杖</v>
      </c>
      <c r="C114" s="1">
        <f>[4]武器3!E115</f>
        <v>1</v>
      </c>
      <c r="D114" s="139" t="str">
        <f>[4]武器3!F115</f>
        <v>b</v>
      </c>
      <c r="E114" s="1">
        <f t="shared" si="26"/>
        <v>2</v>
      </c>
      <c r="F114" s="1">
        <f t="shared" si="27"/>
        <v>2</v>
      </c>
      <c r="G114" s="1" t="str">
        <f>[4]武器3!$K115</f>
        <v>神圣</v>
      </c>
      <c r="H114" s="1">
        <f>([4]武器3!AO115*(E114^2))/10</f>
        <v>5.4</v>
      </c>
      <c r="I114" s="1" t="str">
        <f t="shared" si="28"/>
        <v>,圣系魔物血液,矿石</v>
      </c>
      <c r="J114" s="1">
        <f t="shared" si="29"/>
        <v>54</v>
      </c>
      <c r="K114" s="1">
        <f t="shared" si="17"/>
        <v>270</v>
      </c>
      <c r="L114" s="1" t="str">
        <f t="shared" si="30"/>
        <v>圣系魔物血液</v>
      </c>
      <c r="M114" s="1">
        <f t="shared" si="18"/>
        <v>1</v>
      </c>
      <c r="N114" s="1">
        <f t="shared" si="19"/>
        <v>50101</v>
      </c>
      <c r="O114" s="1" t="str">
        <f t="shared" si="31"/>
        <v>矿石</v>
      </c>
      <c r="P114" s="1">
        <f t="shared" si="20"/>
        <v>2</v>
      </c>
      <c r="Q114" s="1">
        <f t="shared" si="21"/>
        <v>50015</v>
      </c>
      <c r="R114" s="1" t="str">
        <f t="shared" si="32"/>
        <v/>
      </c>
      <c r="S114" s="1" t="str">
        <f t="shared" si="22"/>
        <v/>
      </c>
      <c r="T114" s="1" t="str">
        <f t="shared" si="23"/>
        <v/>
      </c>
      <c r="U114" s="1" t="str">
        <f t="shared" si="33"/>
        <v/>
      </c>
      <c r="V114" s="1" t="str">
        <f t="shared" si="24"/>
        <v/>
      </c>
      <c r="W114" s="1" t="str">
        <f t="shared" si="25"/>
        <v/>
      </c>
    </row>
    <row r="115" spans="1:23" x14ac:dyDescent="0.2">
      <c r="A115" s="1">
        <f>[4]武器3!A116</f>
        <v>10114</v>
      </c>
      <c r="B115" s="1" t="str">
        <f>[4]武器3!D116</f>
        <v>坚硬的塞尔塔爪</v>
      </c>
      <c r="C115" s="1">
        <f>[4]武器3!E116</f>
        <v>3</v>
      </c>
      <c r="D115" s="139" t="str">
        <f>[4]武器3!F116</f>
        <v>b</v>
      </c>
      <c r="E115" s="1">
        <f t="shared" si="26"/>
        <v>2</v>
      </c>
      <c r="F115" s="1">
        <f t="shared" si="27"/>
        <v>2</v>
      </c>
      <c r="G115" s="1" t="str">
        <f>[4]武器3!$K116</f>
        <v>神圣</v>
      </c>
      <c r="H115" s="1">
        <f>([4]武器3!AO116*(E115^2))/10</f>
        <v>12.064290909090909</v>
      </c>
      <c r="I115" s="1" t="str">
        <f t="shared" si="28"/>
        <v>,圣系魔物血液,腐败牙</v>
      </c>
      <c r="J115" s="1">
        <f t="shared" si="29"/>
        <v>121</v>
      </c>
      <c r="K115" s="1">
        <f t="shared" si="17"/>
        <v>270</v>
      </c>
      <c r="L115" s="1" t="str">
        <f t="shared" si="30"/>
        <v>圣系魔物血液</v>
      </c>
      <c r="M115" s="1">
        <f t="shared" si="18"/>
        <v>1</v>
      </c>
      <c r="N115" s="1">
        <f t="shared" si="19"/>
        <v>50101</v>
      </c>
      <c r="O115" s="1" t="str">
        <f t="shared" si="31"/>
        <v>腐败牙</v>
      </c>
      <c r="P115" s="1">
        <f t="shared" si="20"/>
        <v>5</v>
      </c>
      <c r="Q115" s="1">
        <f t="shared" si="21"/>
        <v>50157</v>
      </c>
      <c r="R115" s="1" t="str">
        <f t="shared" si="32"/>
        <v/>
      </c>
      <c r="S115" s="1" t="str">
        <f t="shared" si="22"/>
        <v/>
      </c>
      <c r="T115" s="1" t="str">
        <f t="shared" si="23"/>
        <v/>
      </c>
      <c r="U115" s="1" t="str">
        <f t="shared" si="33"/>
        <v/>
      </c>
      <c r="V115" s="1" t="str">
        <f t="shared" si="24"/>
        <v/>
      </c>
      <c r="W115" s="1" t="str">
        <f t="shared" si="25"/>
        <v/>
      </c>
    </row>
    <row r="116" spans="1:23" x14ac:dyDescent="0.2">
      <c r="A116" s="1">
        <f>[4]武器3!A117</f>
        <v>10115</v>
      </c>
      <c r="B116" s="1" t="str">
        <f>[4]武器3!D117</f>
        <v>凌厉的颓废权杖</v>
      </c>
      <c r="C116" s="1">
        <f>[4]武器3!E117</f>
        <v>5</v>
      </c>
      <c r="D116" s="139" t="str">
        <f>[4]武器3!F117</f>
        <v>b</v>
      </c>
      <c r="E116" s="1">
        <f t="shared" si="26"/>
        <v>2</v>
      </c>
      <c r="F116" s="1">
        <f t="shared" si="27"/>
        <v>2</v>
      </c>
      <c r="G116" s="1" t="str">
        <f>[4]武器3!$K117</f>
        <v>神圣</v>
      </c>
      <c r="H116" s="1">
        <f>([4]武器3!AO117*(E116^2))/10</f>
        <v>16.861538461538462</v>
      </c>
      <c r="I116" s="1" t="str">
        <f t="shared" si="28"/>
        <v>,圣系魔物血液,黑铜矿</v>
      </c>
      <c r="J116" s="1">
        <f t="shared" si="29"/>
        <v>169</v>
      </c>
      <c r="K116" s="1">
        <f t="shared" si="17"/>
        <v>270</v>
      </c>
      <c r="L116" s="1" t="str">
        <f t="shared" si="30"/>
        <v>圣系魔物血液</v>
      </c>
      <c r="M116" s="1">
        <f t="shared" si="18"/>
        <v>1</v>
      </c>
      <c r="N116" s="1">
        <f t="shared" si="19"/>
        <v>50101</v>
      </c>
      <c r="O116" s="1" t="str">
        <f t="shared" si="31"/>
        <v>黑铜矿</v>
      </c>
      <c r="P116" s="1">
        <f t="shared" si="20"/>
        <v>6</v>
      </c>
      <c r="Q116" s="1">
        <f t="shared" si="21"/>
        <v>50031</v>
      </c>
      <c r="R116" s="1" t="str">
        <f t="shared" si="32"/>
        <v/>
      </c>
      <c r="S116" s="1" t="str">
        <f t="shared" si="22"/>
        <v/>
      </c>
      <c r="T116" s="1" t="str">
        <f t="shared" si="23"/>
        <v/>
      </c>
      <c r="U116" s="1" t="str">
        <f t="shared" si="33"/>
        <v/>
      </c>
      <c r="V116" s="1" t="str">
        <f t="shared" si="24"/>
        <v/>
      </c>
      <c r="W116" s="1" t="str">
        <f t="shared" si="25"/>
        <v/>
      </c>
    </row>
    <row r="117" spans="1:23" x14ac:dyDescent="0.2">
      <c r="A117" s="1">
        <f>[4]武器3!A118</f>
        <v>10116</v>
      </c>
      <c r="B117" s="1" t="str">
        <f>[4]武器3!D118</f>
        <v>凌厉的空灵权杖</v>
      </c>
      <c r="C117" s="1">
        <f>[4]武器3!E118</f>
        <v>7</v>
      </c>
      <c r="D117" s="139" t="str">
        <f>[4]武器3!F118</f>
        <v>b</v>
      </c>
      <c r="E117" s="1">
        <f t="shared" si="26"/>
        <v>2</v>
      </c>
      <c r="F117" s="1">
        <f t="shared" si="27"/>
        <v>2</v>
      </c>
      <c r="G117" s="1" t="str">
        <f>[4]武器3!$K118</f>
        <v>神圣</v>
      </c>
      <c r="H117" s="1">
        <f>([4]武器3!AO118*(E117^2))/10</f>
        <v>22.2</v>
      </c>
      <c r="I117" s="1" t="str">
        <f t="shared" si="28"/>
        <v>,圣系魔物血液,腐败的毛皮</v>
      </c>
      <c r="J117" s="1">
        <f t="shared" si="29"/>
        <v>222</v>
      </c>
      <c r="K117" s="1">
        <f t="shared" si="17"/>
        <v>270</v>
      </c>
      <c r="L117" s="1" t="str">
        <f t="shared" si="30"/>
        <v>圣系魔物血液</v>
      </c>
      <c r="M117" s="1">
        <f t="shared" si="18"/>
        <v>1</v>
      </c>
      <c r="N117" s="1">
        <f t="shared" si="19"/>
        <v>50101</v>
      </c>
      <c r="O117" s="1" t="str">
        <f t="shared" si="31"/>
        <v>腐败的毛皮</v>
      </c>
      <c r="P117" s="1">
        <f t="shared" si="20"/>
        <v>8</v>
      </c>
      <c r="Q117" s="1">
        <f t="shared" si="21"/>
        <v>50119</v>
      </c>
      <c r="R117" s="1" t="str">
        <f t="shared" si="32"/>
        <v/>
      </c>
      <c r="S117" s="1" t="str">
        <f t="shared" si="22"/>
        <v/>
      </c>
      <c r="T117" s="1" t="str">
        <f t="shared" si="23"/>
        <v/>
      </c>
      <c r="U117" s="1" t="str">
        <f t="shared" si="33"/>
        <v/>
      </c>
      <c r="V117" s="1" t="str">
        <f t="shared" si="24"/>
        <v/>
      </c>
      <c r="W117" s="1" t="str">
        <f t="shared" si="25"/>
        <v/>
      </c>
    </row>
    <row r="118" spans="1:23" x14ac:dyDescent="0.2">
      <c r="A118" s="1">
        <f>[4]武器3!A119</f>
        <v>10117</v>
      </c>
      <c r="B118" s="1" t="str">
        <f>[4]武器3!D119</f>
        <v>优质的玄铁魔杖</v>
      </c>
      <c r="C118" s="1">
        <f>[4]武器3!E119</f>
        <v>9</v>
      </c>
      <c r="D118" s="139" t="str">
        <f>[4]武器3!F119</f>
        <v>b</v>
      </c>
      <c r="E118" s="1">
        <f t="shared" si="26"/>
        <v>2</v>
      </c>
      <c r="F118" s="1">
        <f t="shared" si="27"/>
        <v>2</v>
      </c>
      <c r="G118" s="1" t="str">
        <f>[4]武器3!$K119</f>
        <v>神圣</v>
      </c>
      <c r="H118" s="1">
        <f>([4]武器3!AO119*(E118^2))/10</f>
        <v>28.297652582159621</v>
      </c>
      <c r="I118" s="1" t="str">
        <f t="shared" si="28"/>
        <v>,白魔法石,干燥的草药</v>
      </c>
      <c r="J118" s="1">
        <f t="shared" si="29"/>
        <v>283</v>
      </c>
      <c r="K118" s="1">
        <f t="shared" si="17"/>
        <v>540</v>
      </c>
      <c r="L118" s="1" t="str">
        <f t="shared" si="30"/>
        <v>白魔法石</v>
      </c>
      <c r="M118" s="1">
        <f t="shared" si="18"/>
        <v>2</v>
      </c>
      <c r="N118" s="1">
        <f t="shared" si="19"/>
        <v>50023</v>
      </c>
      <c r="O118" s="1" t="str">
        <f t="shared" si="31"/>
        <v>干燥的草药</v>
      </c>
      <c r="P118" s="1">
        <f t="shared" si="20"/>
        <v>10</v>
      </c>
      <c r="Q118" s="1">
        <f t="shared" si="21"/>
        <v>50189</v>
      </c>
      <c r="R118" s="1" t="str">
        <f t="shared" si="32"/>
        <v/>
      </c>
      <c r="S118" s="1" t="str">
        <f t="shared" si="22"/>
        <v/>
      </c>
      <c r="T118" s="1" t="str">
        <f t="shared" si="23"/>
        <v/>
      </c>
      <c r="U118" s="1" t="str">
        <f t="shared" si="33"/>
        <v/>
      </c>
      <c r="V118" s="1" t="str">
        <f t="shared" si="24"/>
        <v/>
      </c>
      <c r="W118" s="1" t="str">
        <f t="shared" si="25"/>
        <v/>
      </c>
    </row>
    <row r="119" spans="1:23" x14ac:dyDescent="0.2">
      <c r="A119" s="1">
        <f>[4]武器3!A120</f>
        <v>10118</v>
      </c>
      <c r="B119" s="1" t="str">
        <f>[4]武器3!D120</f>
        <v>发亮的玄铁权杖</v>
      </c>
      <c r="C119" s="1">
        <f>[4]武器3!E120</f>
        <v>11</v>
      </c>
      <c r="D119" s="139" t="str">
        <f>[4]武器3!F120</f>
        <v>b</v>
      </c>
      <c r="E119" s="1">
        <f t="shared" si="26"/>
        <v>2</v>
      </c>
      <c r="F119" s="1">
        <f t="shared" si="27"/>
        <v>2</v>
      </c>
      <c r="G119" s="1" t="str">
        <f>[4]武器3!$K120</f>
        <v>神圣</v>
      </c>
      <c r="H119" s="1">
        <f>([4]武器3!AO120*(E119^2))/10</f>
        <v>44.36363636363636</v>
      </c>
      <c r="I119" s="1" t="str">
        <f t="shared" si="28"/>
        <v>,白魔法石,黑铜矿</v>
      </c>
      <c r="J119" s="1">
        <f t="shared" si="29"/>
        <v>444</v>
      </c>
      <c r="K119" s="1">
        <f t="shared" si="17"/>
        <v>540</v>
      </c>
      <c r="L119" s="1" t="str">
        <f t="shared" si="30"/>
        <v>白魔法石</v>
      </c>
      <c r="M119" s="1">
        <f t="shared" si="18"/>
        <v>2</v>
      </c>
      <c r="N119" s="1">
        <f t="shared" si="19"/>
        <v>50023</v>
      </c>
      <c r="O119" s="1" t="str">
        <f t="shared" si="31"/>
        <v>黑铜矿</v>
      </c>
      <c r="P119" s="1">
        <f t="shared" si="20"/>
        <v>15</v>
      </c>
      <c r="Q119" s="1">
        <f t="shared" si="21"/>
        <v>50031</v>
      </c>
      <c r="R119" s="1" t="str">
        <f t="shared" si="32"/>
        <v/>
      </c>
      <c r="S119" s="1" t="str">
        <f t="shared" si="22"/>
        <v/>
      </c>
      <c r="T119" s="1" t="str">
        <f t="shared" si="23"/>
        <v/>
      </c>
      <c r="U119" s="1" t="str">
        <f t="shared" si="33"/>
        <v/>
      </c>
      <c r="V119" s="1" t="str">
        <f t="shared" si="24"/>
        <v/>
      </c>
      <c r="W119" s="1" t="str">
        <f t="shared" si="25"/>
        <v/>
      </c>
    </row>
    <row r="120" spans="1:23" x14ac:dyDescent="0.2">
      <c r="A120" s="1">
        <f>[4]武器3!A121</f>
        <v>10119</v>
      </c>
      <c r="B120" s="1" t="str">
        <f>[4]武器3!D121</f>
        <v>优质的空灵魔杖</v>
      </c>
      <c r="C120" s="1">
        <f>[4]武器3!E121</f>
        <v>13</v>
      </c>
      <c r="D120" s="139" t="str">
        <f>[4]武器3!F121</f>
        <v>b</v>
      </c>
      <c r="E120" s="1">
        <f t="shared" si="26"/>
        <v>2</v>
      </c>
      <c r="F120" s="1">
        <f t="shared" si="27"/>
        <v>2</v>
      </c>
      <c r="G120" s="1" t="str">
        <f>[4]武器3!$K121</f>
        <v>神圣</v>
      </c>
      <c r="H120" s="1">
        <f>([4]武器3!AO121*(E120^2))/10</f>
        <v>39</v>
      </c>
      <c r="I120" s="1" t="str">
        <f t="shared" si="28"/>
        <v>,白魔法石,腐败爪</v>
      </c>
      <c r="J120" s="1">
        <f t="shared" si="29"/>
        <v>390</v>
      </c>
      <c r="K120" s="1">
        <f t="shared" si="17"/>
        <v>540</v>
      </c>
      <c r="L120" s="1" t="str">
        <f t="shared" si="30"/>
        <v>白魔法石</v>
      </c>
      <c r="M120" s="1">
        <f t="shared" si="18"/>
        <v>2</v>
      </c>
      <c r="N120" s="1">
        <f t="shared" si="19"/>
        <v>50023</v>
      </c>
      <c r="O120" s="1" t="str">
        <f t="shared" si="31"/>
        <v>腐败爪</v>
      </c>
      <c r="P120" s="1">
        <f t="shared" si="20"/>
        <v>13</v>
      </c>
      <c r="Q120" s="1">
        <f t="shared" si="21"/>
        <v>50145</v>
      </c>
      <c r="R120" s="1" t="str">
        <f t="shared" si="32"/>
        <v/>
      </c>
      <c r="S120" s="1" t="str">
        <f t="shared" si="22"/>
        <v/>
      </c>
      <c r="T120" s="1" t="str">
        <f t="shared" si="23"/>
        <v/>
      </c>
      <c r="U120" s="1" t="str">
        <f t="shared" si="33"/>
        <v/>
      </c>
      <c r="V120" s="1" t="str">
        <f t="shared" si="24"/>
        <v/>
      </c>
      <c r="W120" s="1" t="str">
        <f t="shared" si="25"/>
        <v/>
      </c>
    </row>
    <row r="121" spans="1:23" x14ac:dyDescent="0.2">
      <c r="A121" s="1">
        <f>[4]武器3!A122</f>
        <v>10120</v>
      </c>
      <c r="B121" s="1" t="str">
        <f>[4]武器3!D122</f>
        <v>优质的智慧权杖</v>
      </c>
      <c r="C121" s="1">
        <f>[4]武器3!E122</f>
        <v>15</v>
      </c>
      <c r="D121" s="139" t="str">
        <f>[4]武器3!F122</f>
        <v>b</v>
      </c>
      <c r="E121" s="1">
        <f t="shared" si="26"/>
        <v>2</v>
      </c>
      <c r="F121" s="1">
        <f t="shared" si="27"/>
        <v>2</v>
      </c>
      <c r="G121" s="1" t="str">
        <f>[4]武器3!$K122</f>
        <v>神圣</v>
      </c>
      <c r="H121" s="1">
        <f>([4]武器3!AO122*(E121^2))/10</f>
        <v>63.967054545454538</v>
      </c>
      <c r="I121" s="1" t="str">
        <f t="shared" si="28"/>
        <v>,圣系魔物血液,腐败牙</v>
      </c>
      <c r="J121" s="1">
        <f t="shared" si="29"/>
        <v>640</v>
      </c>
      <c r="K121" s="1">
        <f t="shared" si="17"/>
        <v>810</v>
      </c>
      <c r="L121" s="1" t="str">
        <f t="shared" si="30"/>
        <v>圣系魔物血液</v>
      </c>
      <c r="M121" s="1">
        <f t="shared" si="18"/>
        <v>3</v>
      </c>
      <c r="N121" s="1">
        <f t="shared" si="19"/>
        <v>50101</v>
      </c>
      <c r="O121" s="1" t="str">
        <f t="shared" si="31"/>
        <v>腐败牙</v>
      </c>
      <c r="P121" s="1">
        <f t="shared" si="20"/>
        <v>22</v>
      </c>
      <c r="Q121" s="1">
        <f t="shared" si="21"/>
        <v>50157</v>
      </c>
      <c r="R121" s="1" t="str">
        <f t="shared" si="32"/>
        <v/>
      </c>
      <c r="S121" s="1" t="str">
        <f t="shared" si="22"/>
        <v/>
      </c>
      <c r="T121" s="1" t="str">
        <f t="shared" si="23"/>
        <v/>
      </c>
      <c r="U121" s="1" t="str">
        <f t="shared" si="33"/>
        <v/>
      </c>
      <c r="V121" s="1" t="str">
        <f t="shared" si="24"/>
        <v/>
      </c>
      <c r="W121" s="1" t="str">
        <f t="shared" si="25"/>
        <v/>
      </c>
    </row>
    <row r="122" spans="1:23" x14ac:dyDescent="0.2">
      <c r="A122" s="1">
        <f>[4]武器3!A123</f>
        <v>10121</v>
      </c>
      <c r="B122" s="1" t="str">
        <f>[4]武器3!D123</f>
        <v>一般的塞尔塔爪</v>
      </c>
      <c r="C122" s="1">
        <f>[4]武器3!E123</f>
        <v>1</v>
      </c>
      <c r="D122" s="139" t="str">
        <f>[4]武器3!F123</f>
        <v>c</v>
      </c>
      <c r="E122" s="1">
        <f t="shared" si="26"/>
        <v>1</v>
      </c>
      <c r="F122" s="1">
        <f t="shared" si="27"/>
        <v>1</v>
      </c>
      <c r="G122" s="1" t="str">
        <f>[4]武器3!$K123</f>
        <v/>
      </c>
      <c r="H122" s="1">
        <f>([4]武器3!AO123*(E122^2))/10</f>
        <v>1.65</v>
      </c>
      <c r="I122" s="1" t="str">
        <f t="shared" si="28"/>
        <v>,新鲜的泥巴</v>
      </c>
      <c r="J122" s="1">
        <f t="shared" si="29"/>
        <v>17</v>
      </c>
      <c r="K122" s="1">
        <f t="shared" si="17"/>
        <v>30</v>
      </c>
      <c r="L122" s="1" t="str">
        <f t="shared" si="30"/>
        <v>新鲜的泥巴</v>
      </c>
      <c r="M122" s="1">
        <f t="shared" si="18"/>
        <v>2</v>
      </c>
      <c r="N122" s="1">
        <f t="shared" si="19"/>
        <v>50013</v>
      </c>
      <c r="O122" s="1" t="str">
        <f t="shared" si="31"/>
        <v/>
      </c>
      <c r="P122" s="1" t="str">
        <f t="shared" si="20"/>
        <v/>
      </c>
      <c r="Q122" s="1" t="str">
        <f t="shared" si="21"/>
        <v/>
      </c>
      <c r="R122" s="1" t="str">
        <f t="shared" si="32"/>
        <v/>
      </c>
      <c r="S122" s="1" t="str">
        <f t="shared" si="22"/>
        <v/>
      </c>
      <c r="T122" s="1" t="str">
        <f t="shared" si="23"/>
        <v/>
      </c>
      <c r="U122" s="1" t="str">
        <f t="shared" si="33"/>
        <v/>
      </c>
      <c r="V122" s="1" t="str">
        <f t="shared" si="24"/>
        <v/>
      </c>
      <c r="W122" s="1" t="str">
        <f t="shared" si="25"/>
        <v/>
      </c>
    </row>
    <row r="123" spans="1:23" x14ac:dyDescent="0.2">
      <c r="A123" s="1">
        <f>[4]武器3!A124</f>
        <v>10122</v>
      </c>
      <c r="B123" s="1" t="str">
        <f>[4]武器3!D124</f>
        <v>初级的魔王魔杖</v>
      </c>
      <c r="C123" s="1">
        <f>[4]武器3!E124</f>
        <v>3</v>
      </c>
      <c r="D123" s="139" t="str">
        <f>[4]武器3!F124</f>
        <v>c</v>
      </c>
      <c r="E123" s="1">
        <f t="shared" si="26"/>
        <v>1</v>
      </c>
      <c r="F123" s="1">
        <f t="shared" si="27"/>
        <v>1</v>
      </c>
      <c r="G123" s="1" t="str">
        <f>[4]武器3!$K124</f>
        <v/>
      </c>
      <c r="H123" s="1">
        <f>([4]武器3!AO124*(E123^2))/10</f>
        <v>3.45</v>
      </c>
      <c r="I123" s="1" t="str">
        <f t="shared" si="28"/>
        <v>,黑铜矿</v>
      </c>
      <c r="J123" s="1">
        <f t="shared" si="29"/>
        <v>35</v>
      </c>
      <c r="K123" s="1">
        <f t="shared" si="17"/>
        <v>45</v>
      </c>
      <c r="L123" s="1" t="str">
        <f t="shared" si="30"/>
        <v>黑铜矿</v>
      </c>
      <c r="M123" s="1">
        <f t="shared" si="18"/>
        <v>3</v>
      </c>
      <c r="N123" s="1">
        <f t="shared" si="19"/>
        <v>50031</v>
      </c>
      <c r="O123" s="1" t="str">
        <f t="shared" si="31"/>
        <v/>
      </c>
      <c r="P123" s="1" t="str">
        <f t="shared" si="20"/>
        <v/>
      </c>
      <c r="Q123" s="1" t="str">
        <f t="shared" si="21"/>
        <v/>
      </c>
      <c r="R123" s="1" t="str">
        <f t="shared" si="32"/>
        <v/>
      </c>
      <c r="S123" s="1" t="str">
        <f t="shared" si="22"/>
        <v/>
      </c>
      <c r="T123" s="1" t="str">
        <f t="shared" si="23"/>
        <v/>
      </c>
      <c r="U123" s="1" t="str">
        <f t="shared" si="33"/>
        <v/>
      </c>
      <c r="V123" s="1" t="str">
        <f t="shared" si="24"/>
        <v/>
      </c>
      <c r="W123" s="1" t="str">
        <f t="shared" si="25"/>
        <v/>
      </c>
    </row>
    <row r="124" spans="1:23" x14ac:dyDescent="0.2">
      <c r="A124" s="1">
        <f>[4]武器3!A125</f>
        <v>10123</v>
      </c>
      <c r="B124" s="1" t="str">
        <f>[4]武器3!D125</f>
        <v>普通的虚幻魔杖</v>
      </c>
      <c r="C124" s="1">
        <f>[4]武器3!E125</f>
        <v>5</v>
      </c>
      <c r="D124" s="139" t="str">
        <f>[4]武器3!F125</f>
        <v>c</v>
      </c>
      <c r="E124" s="1">
        <f t="shared" si="26"/>
        <v>1</v>
      </c>
      <c r="F124" s="1">
        <f t="shared" si="27"/>
        <v>1</v>
      </c>
      <c r="G124" s="1" t="str">
        <f>[4]武器3!$K125</f>
        <v/>
      </c>
      <c r="H124" s="1">
        <f>([4]武器3!AO125*(E124^2))/10</f>
        <v>5.25</v>
      </c>
      <c r="I124" s="1" t="str">
        <f t="shared" si="28"/>
        <v>,树枝</v>
      </c>
      <c r="J124" s="1">
        <f t="shared" si="29"/>
        <v>53</v>
      </c>
      <c r="K124" s="1">
        <f t="shared" si="17"/>
        <v>60</v>
      </c>
      <c r="L124" s="1" t="str">
        <f t="shared" si="30"/>
        <v>树枝</v>
      </c>
      <c r="M124" s="1">
        <f t="shared" si="18"/>
        <v>4</v>
      </c>
      <c r="N124" s="1">
        <f t="shared" si="19"/>
        <v>50045</v>
      </c>
      <c r="O124" s="1" t="str">
        <f t="shared" si="31"/>
        <v/>
      </c>
      <c r="P124" s="1" t="str">
        <f t="shared" si="20"/>
        <v/>
      </c>
      <c r="Q124" s="1" t="str">
        <f t="shared" si="21"/>
        <v/>
      </c>
      <c r="R124" s="1" t="str">
        <f t="shared" si="32"/>
        <v/>
      </c>
      <c r="S124" s="1" t="str">
        <f t="shared" si="22"/>
        <v/>
      </c>
      <c r="T124" s="1" t="str">
        <f t="shared" si="23"/>
        <v/>
      </c>
      <c r="U124" s="1" t="str">
        <f t="shared" si="33"/>
        <v/>
      </c>
      <c r="V124" s="1" t="str">
        <f t="shared" si="24"/>
        <v/>
      </c>
      <c r="W124" s="1" t="str">
        <f t="shared" si="25"/>
        <v/>
      </c>
    </row>
    <row r="125" spans="1:23" x14ac:dyDescent="0.2">
      <c r="A125" s="1">
        <f>[4]武器3!A126</f>
        <v>10124</v>
      </c>
      <c r="B125" s="1" t="str">
        <f>[4]武器3!D126</f>
        <v>破旧的白银权杖</v>
      </c>
      <c r="C125" s="1">
        <f>[4]武器3!E126</f>
        <v>7</v>
      </c>
      <c r="D125" s="139" t="str">
        <f>[4]武器3!F126</f>
        <v>c</v>
      </c>
      <c r="E125" s="1">
        <f t="shared" si="26"/>
        <v>1</v>
      </c>
      <c r="F125" s="1">
        <f t="shared" si="27"/>
        <v>1</v>
      </c>
      <c r="G125" s="1" t="str">
        <f>[4]武器3!$K126</f>
        <v/>
      </c>
      <c r="H125" s="1">
        <f>([4]武器3!AO126*(E125^2))/10</f>
        <v>7.05</v>
      </c>
      <c r="I125" s="1" t="str">
        <f t="shared" si="28"/>
        <v>,女战士的秘药</v>
      </c>
      <c r="J125" s="1">
        <f t="shared" si="29"/>
        <v>71</v>
      </c>
      <c r="K125" s="1">
        <f t="shared" si="17"/>
        <v>75</v>
      </c>
      <c r="L125" s="1" t="str">
        <f t="shared" si="30"/>
        <v>女战士的秘药</v>
      </c>
      <c r="M125" s="1">
        <f t="shared" si="18"/>
        <v>5</v>
      </c>
      <c r="N125" s="1">
        <f t="shared" si="19"/>
        <v>50168</v>
      </c>
      <c r="O125" s="1" t="str">
        <f t="shared" si="31"/>
        <v/>
      </c>
      <c r="P125" s="1" t="str">
        <f t="shared" si="20"/>
        <v/>
      </c>
      <c r="Q125" s="1" t="str">
        <f t="shared" si="21"/>
        <v/>
      </c>
      <c r="R125" s="1" t="str">
        <f t="shared" si="32"/>
        <v/>
      </c>
      <c r="S125" s="1" t="str">
        <f t="shared" si="22"/>
        <v/>
      </c>
      <c r="T125" s="1" t="str">
        <f t="shared" si="23"/>
        <v/>
      </c>
      <c r="U125" s="1" t="str">
        <f t="shared" si="33"/>
        <v/>
      </c>
      <c r="V125" s="1" t="str">
        <f t="shared" si="24"/>
        <v/>
      </c>
      <c r="W125" s="1" t="str">
        <f t="shared" si="25"/>
        <v/>
      </c>
    </row>
    <row r="126" spans="1:23" x14ac:dyDescent="0.2">
      <c r="A126" s="1">
        <f>[4]武器3!A127</f>
        <v>10125</v>
      </c>
      <c r="B126" s="1" t="str">
        <f>[4]武器3!D127</f>
        <v>破旧的颓废爪</v>
      </c>
      <c r="C126" s="1">
        <f>[4]武器3!E127</f>
        <v>9</v>
      </c>
      <c r="D126" s="139" t="str">
        <f>[4]武器3!F127</f>
        <v>c</v>
      </c>
      <c r="E126" s="1">
        <f t="shared" si="26"/>
        <v>1</v>
      </c>
      <c r="F126" s="1">
        <f t="shared" si="27"/>
        <v>1</v>
      </c>
      <c r="G126" s="1" t="str">
        <f>[4]武器3!$K127</f>
        <v/>
      </c>
      <c r="H126" s="1">
        <f>([4]武器3!AO127*(E126^2))/10</f>
        <v>8.85</v>
      </c>
      <c r="I126" s="1" t="str">
        <f t="shared" si="28"/>
        <v>,干燥的草药</v>
      </c>
      <c r="J126" s="1">
        <f t="shared" si="29"/>
        <v>89</v>
      </c>
      <c r="K126" s="1">
        <f t="shared" si="17"/>
        <v>90</v>
      </c>
      <c r="L126" s="1" t="str">
        <f t="shared" si="30"/>
        <v>干燥的草药</v>
      </c>
      <c r="M126" s="1">
        <f t="shared" si="18"/>
        <v>6</v>
      </c>
      <c r="N126" s="1">
        <f t="shared" si="19"/>
        <v>50189</v>
      </c>
      <c r="O126" s="1" t="str">
        <f t="shared" si="31"/>
        <v/>
      </c>
      <c r="P126" s="1" t="str">
        <f t="shared" si="20"/>
        <v/>
      </c>
      <c r="Q126" s="1" t="str">
        <f t="shared" si="21"/>
        <v/>
      </c>
      <c r="R126" s="1" t="str">
        <f t="shared" si="32"/>
        <v/>
      </c>
      <c r="S126" s="1" t="str">
        <f t="shared" si="22"/>
        <v/>
      </c>
      <c r="T126" s="1" t="str">
        <f t="shared" si="23"/>
        <v/>
      </c>
      <c r="U126" s="1" t="str">
        <f t="shared" si="33"/>
        <v/>
      </c>
      <c r="V126" s="1" t="str">
        <f t="shared" si="24"/>
        <v/>
      </c>
      <c r="W126" s="1" t="str">
        <f t="shared" si="25"/>
        <v/>
      </c>
    </row>
    <row r="127" spans="1:23" x14ac:dyDescent="0.2">
      <c r="A127" s="1">
        <f>[4]武器3!A128</f>
        <v>10126</v>
      </c>
      <c r="B127" s="1" t="str">
        <f>[4]武器3!D128</f>
        <v>普通的白银魔杖</v>
      </c>
      <c r="C127" s="1">
        <f>[4]武器3!E128</f>
        <v>11</v>
      </c>
      <c r="D127" s="139" t="str">
        <f>[4]武器3!F128</f>
        <v>c</v>
      </c>
      <c r="E127" s="1">
        <f t="shared" si="26"/>
        <v>1</v>
      </c>
      <c r="F127" s="1">
        <f t="shared" si="27"/>
        <v>1</v>
      </c>
      <c r="G127" s="1" t="str">
        <f>[4]武器3!$K128</f>
        <v/>
      </c>
      <c r="H127" s="1">
        <f>([4]武器3!AO128*(E127^2))/10</f>
        <v>10.65</v>
      </c>
      <c r="I127" s="1" t="str">
        <f t="shared" si="28"/>
        <v>,腐败的毛皮</v>
      </c>
      <c r="J127" s="1">
        <f t="shared" si="29"/>
        <v>107</v>
      </c>
      <c r="K127" s="1">
        <f t="shared" si="17"/>
        <v>120</v>
      </c>
      <c r="L127" s="1" t="str">
        <f t="shared" si="30"/>
        <v>腐败的毛皮</v>
      </c>
      <c r="M127" s="1">
        <f t="shared" si="18"/>
        <v>8</v>
      </c>
      <c r="N127" s="1">
        <f t="shared" si="19"/>
        <v>50119</v>
      </c>
      <c r="O127" s="1" t="str">
        <f t="shared" si="31"/>
        <v/>
      </c>
      <c r="P127" s="1" t="str">
        <f t="shared" si="20"/>
        <v/>
      </c>
      <c r="Q127" s="1" t="str">
        <f t="shared" si="21"/>
        <v/>
      </c>
      <c r="R127" s="1" t="str">
        <f t="shared" si="32"/>
        <v/>
      </c>
      <c r="S127" s="1" t="str">
        <f t="shared" si="22"/>
        <v/>
      </c>
      <c r="T127" s="1" t="str">
        <f t="shared" si="23"/>
        <v/>
      </c>
      <c r="U127" s="1" t="str">
        <f t="shared" si="33"/>
        <v/>
      </c>
      <c r="V127" s="1" t="str">
        <f t="shared" si="24"/>
        <v/>
      </c>
      <c r="W127" s="1" t="str">
        <f t="shared" si="25"/>
        <v/>
      </c>
    </row>
    <row r="128" spans="1:23" x14ac:dyDescent="0.2">
      <c r="A128" s="1">
        <f>[4]武器3!A129</f>
        <v>10127</v>
      </c>
      <c r="B128" s="1" t="str">
        <f>[4]武器3!D129</f>
        <v>初级的晨曦魔杖</v>
      </c>
      <c r="C128" s="1">
        <f>[4]武器3!E129</f>
        <v>13</v>
      </c>
      <c r="D128" s="139" t="str">
        <f>[4]武器3!F129</f>
        <v>c</v>
      </c>
      <c r="E128" s="1">
        <f t="shared" si="26"/>
        <v>1</v>
      </c>
      <c r="F128" s="1">
        <f t="shared" si="27"/>
        <v>1</v>
      </c>
      <c r="G128" s="1" t="str">
        <f>[4]武器3!$K129</f>
        <v/>
      </c>
      <c r="H128" s="1">
        <f>([4]武器3!AO129*(E128^2))/10</f>
        <v>12.45</v>
      </c>
      <c r="I128" s="1" t="str">
        <f t="shared" si="28"/>
        <v>,腐败爪</v>
      </c>
      <c r="J128" s="1">
        <f t="shared" si="29"/>
        <v>125</v>
      </c>
      <c r="K128" s="1">
        <f t="shared" si="17"/>
        <v>135</v>
      </c>
      <c r="L128" s="1" t="str">
        <f t="shared" si="30"/>
        <v>腐败爪</v>
      </c>
      <c r="M128" s="1">
        <f t="shared" si="18"/>
        <v>9</v>
      </c>
      <c r="N128" s="1">
        <f t="shared" si="19"/>
        <v>50145</v>
      </c>
      <c r="O128" s="1" t="str">
        <f t="shared" si="31"/>
        <v/>
      </c>
      <c r="P128" s="1" t="str">
        <f t="shared" si="20"/>
        <v/>
      </c>
      <c r="Q128" s="1" t="str">
        <f t="shared" si="21"/>
        <v/>
      </c>
      <c r="R128" s="1" t="str">
        <f t="shared" si="32"/>
        <v/>
      </c>
      <c r="S128" s="1" t="str">
        <f t="shared" si="22"/>
        <v/>
      </c>
      <c r="T128" s="1" t="str">
        <f t="shared" si="23"/>
        <v/>
      </c>
      <c r="U128" s="1" t="str">
        <f t="shared" si="33"/>
        <v/>
      </c>
      <c r="V128" s="1" t="str">
        <f t="shared" si="24"/>
        <v/>
      </c>
      <c r="W128" s="1" t="str">
        <f t="shared" si="25"/>
        <v/>
      </c>
    </row>
    <row r="129" spans="1:23" x14ac:dyDescent="0.2">
      <c r="A129" s="1">
        <f>[4]武器3!A130</f>
        <v>10128</v>
      </c>
      <c r="B129" s="1" t="str">
        <f>[4]武器3!D130</f>
        <v>破旧的空灵爪</v>
      </c>
      <c r="C129" s="1">
        <f>[4]武器3!E130</f>
        <v>15</v>
      </c>
      <c r="D129" s="139" t="str">
        <f>[4]武器3!F130</f>
        <v>c</v>
      </c>
      <c r="E129" s="1">
        <f t="shared" si="26"/>
        <v>1</v>
      </c>
      <c r="F129" s="1">
        <f t="shared" si="27"/>
        <v>1</v>
      </c>
      <c r="G129" s="1" t="str">
        <f>[4]武器3!$K130</f>
        <v/>
      </c>
      <c r="H129" s="1">
        <f>([4]武器3!AO130*(E129^2))/10</f>
        <v>14.1</v>
      </c>
      <c r="I129" s="1" t="str">
        <f t="shared" si="28"/>
        <v>,粉铜矿</v>
      </c>
      <c r="J129" s="1">
        <f t="shared" si="29"/>
        <v>141</v>
      </c>
      <c r="K129" s="1">
        <f t="shared" si="17"/>
        <v>150</v>
      </c>
      <c r="L129" s="1" t="str">
        <f t="shared" si="30"/>
        <v>粉铜矿</v>
      </c>
      <c r="M129" s="1">
        <f t="shared" si="18"/>
        <v>10</v>
      </c>
      <c r="N129" s="1">
        <f t="shared" si="19"/>
        <v>50035</v>
      </c>
      <c r="O129" s="1" t="str">
        <f t="shared" si="31"/>
        <v/>
      </c>
      <c r="P129" s="1" t="str">
        <f t="shared" si="20"/>
        <v/>
      </c>
      <c r="Q129" s="1" t="str">
        <f t="shared" si="21"/>
        <v/>
      </c>
      <c r="R129" s="1" t="str">
        <f t="shared" si="32"/>
        <v/>
      </c>
      <c r="S129" s="1" t="str">
        <f t="shared" si="22"/>
        <v/>
      </c>
      <c r="T129" s="1" t="str">
        <f t="shared" si="23"/>
        <v/>
      </c>
      <c r="U129" s="1" t="str">
        <f t="shared" si="33"/>
        <v/>
      </c>
      <c r="V129" s="1" t="str">
        <f t="shared" si="24"/>
        <v/>
      </c>
      <c r="W129" s="1" t="str">
        <f t="shared" si="25"/>
        <v/>
      </c>
    </row>
    <row r="130" spans="1:23" x14ac:dyDescent="0.2">
      <c r="A130" s="1">
        <f>[4]武器3!A131</f>
        <v>10129</v>
      </c>
      <c r="B130" s="1" t="str">
        <f>[4]武器3!D131</f>
        <v>璀璨的言语舞扇</v>
      </c>
      <c r="C130" s="1">
        <f>[4]武器3!E131</f>
        <v>2</v>
      </c>
      <c r="D130" s="139" t="str">
        <f>[4]武器3!F131</f>
        <v>s</v>
      </c>
      <c r="E130" s="1">
        <f t="shared" si="26"/>
        <v>4</v>
      </c>
      <c r="F130" s="1">
        <f t="shared" si="27"/>
        <v>4</v>
      </c>
      <c r="G130" s="1" t="str">
        <f>[4]武器3!$K131</f>
        <v>火炎</v>
      </c>
      <c r="H130" s="1">
        <f>([4]武器3!AO131*(E130^2))/10</f>
        <v>28.620800000000003</v>
      </c>
      <c r="I130" s="1" t="str">
        <f t="shared" si="28"/>
        <v>,赤色的魔术丝,精灵女王羽翼,水块,南瓜</v>
      </c>
      <c r="J130" s="1">
        <f t="shared" si="29"/>
        <v>286</v>
      </c>
      <c r="K130" s="1">
        <f t="shared" ref="K130:K193" si="34">INT(M130*VLOOKUP(L130,newMarkingCost,8,FALSE)*10*E130)</f>
        <v>3840</v>
      </c>
      <c r="L130" s="1" t="str">
        <f t="shared" si="30"/>
        <v>赤色的魔术丝</v>
      </c>
      <c r="M130" s="1">
        <f t="shared" ref="M130:M193" si="35">ROUNDUP($H130/($F130)/VLOOKUP(L130,newMarkingCost,8,FALSE),0)</f>
        <v>1</v>
      </c>
      <c r="N130" s="1">
        <f t="shared" ref="N130:N193" si="36">IF(L130="","",VLOOKUP(L130,NewMarkingID,2,FALSE))</f>
        <v>50071</v>
      </c>
      <c r="O130" s="1" t="str">
        <f t="shared" si="31"/>
        <v>精灵女王羽翼</v>
      </c>
      <c r="P130" s="1">
        <f t="shared" ref="P130:P193" si="37">IF(O130="","",ROUNDUP($H130/($F130)/VLOOKUP(O130,newMarkingCost,8,FALSE),0))</f>
        <v>1</v>
      </c>
      <c r="Q130" s="1">
        <f t="shared" ref="Q130:Q193" si="38">IF(O130="","",VLOOKUP(O130,NewMarkingID,2,FALSE))</f>
        <v>50127</v>
      </c>
      <c r="R130" s="1" t="str">
        <f t="shared" si="32"/>
        <v>水块</v>
      </c>
      <c r="S130" s="1">
        <f t="shared" ref="S130:S193" si="39">IF(R130="","",ROUNDUP($H130/($F130)/VLOOKUP(R130,newMarkingCost,8,FALSE),0))</f>
        <v>2</v>
      </c>
      <c r="T130" s="1">
        <f t="shared" ref="T130:T193" si="40">IF(R130="","",VLOOKUP(R130,NewMarkingID,2,FALSE))</f>
        <v>50090</v>
      </c>
      <c r="U130" s="1" t="str">
        <f t="shared" si="33"/>
        <v>南瓜</v>
      </c>
      <c r="V130" s="1">
        <f t="shared" ref="V130:V193" si="41">IF(U130="","",ROUNDUP($H130/($F130)/VLOOKUP(U130,newMarkingCost,8,FALSE),0))</f>
        <v>2</v>
      </c>
      <c r="W130" s="1">
        <f t="shared" ref="W130:W193" si="42">IF(U130="","",VLOOKUP(U130,NewMarkingID,2,FALSE))</f>
        <v>50070</v>
      </c>
    </row>
    <row r="131" spans="1:23" x14ac:dyDescent="0.2">
      <c r="A131" s="1">
        <f>[4]武器3!A132</f>
        <v>10130</v>
      </c>
      <c r="B131" s="1" t="str">
        <f>[4]武器3!D132</f>
        <v>璀璨的虚幻羽扇</v>
      </c>
      <c r="C131" s="1">
        <f>[4]武器3!E132</f>
        <v>4</v>
      </c>
      <c r="D131" s="139" t="str">
        <f>[4]武器3!F132</f>
        <v>s</v>
      </c>
      <c r="E131" s="1">
        <f t="shared" ref="E131:E194" si="43">IF(D131="s",4,IF(D131="a",3,IF(D131="b",2,1)))</f>
        <v>4</v>
      </c>
      <c r="F131" s="1">
        <f t="shared" ref="F131:F194" si="44">E131</f>
        <v>4</v>
      </c>
      <c r="G131" s="1" t="str">
        <f>[4]武器3!$K132</f>
        <v>火炎</v>
      </c>
      <c r="H131" s="1">
        <f>([4]武器3!AO132*(E131^2))/10</f>
        <v>57.034990016528923</v>
      </c>
      <c r="I131" s="1" t="str">
        <f t="shared" ref="I131:I194" si="45">getMarking(E131,F131,G131,1)</f>
        <v>,赤色的魔术丝,水兽皮革,睡魔羽翼,黄之液</v>
      </c>
      <c r="J131" s="1">
        <f t="shared" ref="J131:J194" si="46">ROUND(H131*10,0)</f>
        <v>570</v>
      </c>
      <c r="K131" s="1">
        <f t="shared" si="34"/>
        <v>3840</v>
      </c>
      <c r="L131" s="1" t="str">
        <f t="shared" ref="L131:L194" si="47">getSring($I131,1,$F131)</f>
        <v>赤色的魔术丝</v>
      </c>
      <c r="M131" s="1">
        <f t="shared" si="35"/>
        <v>1</v>
      </c>
      <c r="N131" s="1">
        <f t="shared" si="36"/>
        <v>50071</v>
      </c>
      <c r="O131" s="1" t="str">
        <f t="shared" ref="O131:O194" si="48">getSring($I131,2,$F131)</f>
        <v>水兽皮革</v>
      </c>
      <c r="P131" s="1">
        <f t="shared" si="37"/>
        <v>1</v>
      </c>
      <c r="Q131" s="1">
        <f t="shared" si="38"/>
        <v>50105</v>
      </c>
      <c r="R131" s="1" t="str">
        <f t="shared" ref="R131:R194" si="49">getSring($I131,3,$F131)</f>
        <v>睡魔羽翼</v>
      </c>
      <c r="S131" s="1">
        <f t="shared" si="39"/>
        <v>2</v>
      </c>
      <c r="T131" s="1">
        <f t="shared" si="40"/>
        <v>50126</v>
      </c>
      <c r="U131" s="1" t="str">
        <f t="shared" ref="U131:U194" si="50">getSring($I131,4,$F131)</f>
        <v>黄之液</v>
      </c>
      <c r="V131" s="1">
        <f t="shared" si="41"/>
        <v>3</v>
      </c>
      <c r="W131" s="1">
        <f t="shared" si="42"/>
        <v>50093</v>
      </c>
    </row>
    <row r="132" spans="1:23" x14ac:dyDescent="0.2">
      <c r="A132" s="1">
        <f>[4]武器3!A133</f>
        <v>10131</v>
      </c>
      <c r="B132" s="1" t="str">
        <f>[4]武器3!D133</f>
        <v>璀璨的水晶扇子</v>
      </c>
      <c r="C132" s="1">
        <f>[4]武器3!E133</f>
        <v>6</v>
      </c>
      <c r="D132" s="139" t="str">
        <f>[4]武器3!F133</f>
        <v>s</v>
      </c>
      <c r="E132" s="1">
        <f t="shared" si="43"/>
        <v>4</v>
      </c>
      <c r="F132" s="1">
        <f t="shared" si="44"/>
        <v>4</v>
      </c>
      <c r="G132" s="1" t="str">
        <f>[4]武器3!$K133</f>
        <v>火炎</v>
      </c>
      <c r="H132" s="1">
        <f>([4]武器3!AO133*(E132^2))/10</f>
        <v>136.83490909090909</v>
      </c>
      <c r="I132" s="1" t="str">
        <f t="shared" si="45"/>
        <v>,赤色的魔术丝,紫色的水晶,黑晶石,灵木的根</v>
      </c>
      <c r="J132" s="1">
        <f t="shared" si="46"/>
        <v>1368</v>
      </c>
      <c r="K132" s="1">
        <f t="shared" si="34"/>
        <v>3840</v>
      </c>
      <c r="L132" s="1" t="str">
        <f t="shared" si="47"/>
        <v>赤色的魔术丝</v>
      </c>
      <c r="M132" s="1">
        <f t="shared" si="35"/>
        <v>1</v>
      </c>
      <c r="N132" s="1">
        <f t="shared" si="36"/>
        <v>50071</v>
      </c>
      <c r="O132" s="1" t="str">
        <f t="shared" si="48"/>
        <v>紫色的水晶</v>
      </c>
      <c r="P132" s="1">
        <f t="shared" si="37"/>
        <v>1</v>
      </c>
      <c r="Q132" s="1">
        <f t="shared" si="38"/>
        <v>50180</v>
      </c>
      <c r="R132" s="1" t="str">
        <f t="shared" si="49"/>
        <v>黑晶石</v>
      </c>
      <c r="S132" s="1">
        <f t="shared" si="39"/>
        <v>3</v>
      </c>
      <c r="T132" s="1">
        <f t="shared" si="40"/>
        <v>50027</v>
      </c>
      <c r="U132" s="1" t="str">
        <f t="shared" si="50"/>
        <v>灵木的根</v>
      </c>
      <c r="V132" s="1">
        <f t="shared" si="41"/>
        <v>6</v>
      </c>
      <c r="W132" s="1">
        <f t="shared" si="42"/>
        <v>50063</v>
      </c>
    </row>
    <row r="133" spans="1:23" x14ac:dyDescent="0.2">
      <c r="A133" s="1">
        <f>[4]武器3!A134</f>
        <v>10132</v>
      </c>
      <c r="B133" s="1" t="str">
        <f>[4]武器3!D134</f>
        <v>神秘的言语舞扇</v>
      </c>
      <c r="C133" s="1">
        <f>[4]武器3!E134</f>
        <v>8</v>
      </c>
      <c r="D133" s="139" t="str">
        <f>[4]武器3!F134</f>
        <v>s</v>
      </c>
      <c r="E133" s="1">
        <f t="shared" si="43"/>
        <v>4</v>
      </c>
      <c r="F133" s="1">
        <f t="shared" si="44"/>
        <v>4</v>
      </c>
      <c r="G133" s="1" t="str">
        <f>[4]武器3!$K134</f>
        <v>火炎</v>
      </c>
      <c r="H133" s="1">
        <f>([4]武器3!AO134*(E133^2))/10</f>
        <v>302.21701818181816</v>
      </c>
      <c r="I133" s="1" t="str">
        <f t="shared" si="45"/>
        <v>,赤色的魔术丝,紫色的水晶,水晶眼泪,巨人之皮</v>
      </c>
      <c r="J133" s="1">
        <f t="shared" si="46"/>
        <v>3022</v>
      </c>
      <c r="K133" s="1">
        <f t="shared" si="34"/>
        <v>3840</v>
      </c>
      <c r="L133" s="1" t="str">
        <f t="shared" si="47"/>
        <v>赤色的魔术丝</v>
      </c>
      <c r="M133" s="1">
        <f t="shared" si="35"/>
        <v>1</v>
      </c>
      <c r="N133" s="1">
        <f t="shared" si="36"/>
        <v>50071</v>
      </c>
      <c r="O133" s="1" t="str">
        <f t="shared" si="48"/>
        <v>紫色的水晶</v>
      </c>
      <c r="P133" s="1">
        <f t="shared" si="37"/>
        <v>3</v>
      </c>
      <c r="Q133" s="1">
        <f t="shared" si="38"/>
        <v>50180</v>
      </c>
      <c r="R133" s="1" t="str">
        <f t="shared" si="49"/>
        <v>水晶眼泪</v>
      </c>
      <c r="S133" s="1">
        <f t="shared" si="39"/>
        <v>6</v>
      </c>
      <c r="T133" s="1">
        <f t="shared" si="40"/>
        <v>50172</v>
      </c>
      <c r="U133" s="1" t="str">
        <f t="shared" si="50"/>
        <v>巨人之皮</v>
      </c>
      <c r="V133" s="1">
        <f t="shared" si="41"/>
        <v>6</v>
      </c>
      <c r="W133" s="1">
        <f t="shared" si="42"/>
        <v>50111</v>
      </c>
    </row>
    <row r="134" spans="1:23" x14ac:dyDescent="0.2">
      <c r="A134" s="1">
        <f>[4]武器3!A135</f>
        <v>10133</v>
      </c>
      <c r="B134" s="1" t="str">
        <f>[4]武器3!D135</f>
        <v>神奇的晨曦羽扇</v>
      </c>
      <c r="C134" s="1">
        <f>[4]武器3!E135</f>
        <v>10</v>
      </c>
      <c r="D134" s="139" t="str">
        <f>[4]武器3!F135</f>
        <v>s</v>
      </c>
      <c r="E134" s="1">
        <f t="shared" si="43"/>
        <v>4</v>
      </c>
      <c r="F134" s="1">
        <f t="shared" si="44"/>
        <v>4</v>
      </c>
      <c r="G134" s="1" t="str">
        <f>[4]武器3!$K135</f>
        <v>火炎</v>
      </c>
      <c r="H134" s="1">
        <f>([4]武器3!AO135*(E134^2))/10</f>
        <v>136.80000000000001</v>
      </c>
      <c r="I134" s="1" t="str">
        <f t="shared" si="45"/>
        <v>,赤色的魔术丝,睡魔魂片,石像鬼羽翼,昆虫躯壳</v>
      </c>
      <c r="J134" s="1">
        <f t="shared" si="46"/>
        <v>1368</v>
      </c>
      <c r="K134" s="1">
        <f t="shared" si="34"/>
        <v>3840</v>
      </c>
      <c r="L134" s="1" t="str">
        <f t="shared" si="47"/>
        <v>赤色的魔术丝</v>
      </c>
      <c r="M134" s="1">
        <f t="shared" si="35"/>
        <v>1</v>
      </c>
      <c r="N134" s="1">
        <f t="shared" si="36"/>
        <v>50071</v>
      </c>
      <c r="O134" s="1" t="str">
        <f t="shared" si="48"/>
        <v>睡魔魂片</v>
      </c>
      <c r="P134" s="1">
        <f t="shared" si="37"/>
        <v>1</v>
      </c>
      <c r="Q134" s="1">
        <f t="shared" si="38"/>
        <v>50165</v>
      </c>
      <c r="R134" s="1" t="str">
        <f t="shared" si="49"/>
        <v>石像鬼羽翼</v>
      </c>
      <c r="S134" s="1">
        <f t="shared" si="39"/>
        <v>3</v>
      </c>
      <c r="T134" s="1">
        <f t="shared" si="40"/>
        <v>50128</v>
      </c>
      <c r="U134" s="1" t="str">
        <f t="shared" si="50"/>
        <v>昆虫躯壳</v>
      </c>
      <c r="V134" s="1">
        <f t="shared" si="41"/>
        <v>3</v>
      </c>
      <c r="W134" s="1">
        <f t="shared" si="42"/>
        <v>50129</v>
      </c>
    </row>
    <row r="135" spans="1:23" x14ac:dyDescent="0.2">
      <c r="A135" s="1">
        <f>[4]武器3!A136</f>
        <v>10134</v>
      </c>
      <c r="B135" s="1" t="str">
        <f>[4]武器3!D136</f>
        <v>神秘的精灵扇子</v>
      </c>
      <c r="C135" s="1">
        <f>[4]武器3!E136</f>
        <v>12</v>
      </c>
      <c r="D135" s="139" t="str">
        <f>[4]武器3!F136</f>
        <v>s</v>
      </c>
      <c r="E135" s="1">
        <f t="shared" si="43"/>
        <v>4</v>
      </c>
      <c r="F135" s="1">
        <f t="shared" si="44"/>
        <v>4</v>
      </c>
      <c r="G135" s="1" t="str">
        <f>[4]武器3!$K136</f>
        <v>火炎</v>
      </c>
      <c r="H135" s="1">
        <f>([4]武器3!AO136*(E135^2))/10</f>
        <v>294.29341749571188</v>
      </c>
      <c r="I135" s="1" t="str">
        <f t="shared" si="45"/>
        <v>,赤色的魔术丝,黑蝙蝠羽翼,骷髅骨,鬼爪</v>
      </c>
      <c r="J135" s="1">
        <f t="shared" si="46"/>
        <v>2943</v>
      </c>
      <c r="K135" s="1">
        <f t="shared" si="34"/>
        <v>3840</v>
      </c>
      <c r="L135" s="1" t="str">
        <f t="shared" si="47"/>
        <v>赤色的魔术丝</v>
      </c>
      <c r="M135" s="1">
        <f t="shared" si="35"/>
        <v>1</v>
      </c>
      <c r="N135" s="1">
        <f t="shared" si="36"/>
        <v>50071</v>
      </c>
      <c r="O135" s="1" t="str">
        <f t="shared" si="48"/>
        <v>黑蝙蝠羽翼</v>
      </c>
      <c r="P135" s="1">
        <f t="shared" si="37"/>
        <v>2</v>
      </c>
      <c r="Q135" s="1">
        <f t="shared" si="38"/>
        <v>50125</v>
      </c>
      <c r="R135" s="1" t="str">
        <f t="shared" si="49"/>
        <v>骷髅骨</v>
      </c>
      <c r="S135" s="1">
        <f t="shared" si="39"/>
        <v>13</v>
      </c>
      <c r="T135" s="1">
        <f t="shared" si="40"/>
        <v>50079</v>
      </c>
      <c r="U135" s="1" t="str">
        <f t="shared" si="50"/>
        <v>鬼爪</v>
      </c>
      <c r="V135" s="1">
        <f t="shared" si="41"/>
        <v>13</v>
      </c>
      <c r="W135" s="1">
        <f t="shared" si="42"/>
        <v>50135</v>
      </c>
    </row>
    <row r="136" spans="1:23" x14ac:dyDescent="0.2">
      <c r="A136" s="1">
        <f>[4]武器3!A137</f>
        <v>10135</v>
      </c>
      <c r="B136" s="1" t="str">
        <f>[4]武器3!D137</f>
        <v>神奇的魔王羽扇</v>
      </c>
      <c r="C136" s="1">
        <f>[4]武器3!E137</f>
        <v>14</v>
      </c>
      <c r="D136" s="139" t="str">
        <f>[4]武器3!F137</f>
        <v>s</v>
      </c>
      <c r="E136" s="1">
        <f t="shared" si="43"/>
        <v>4</v>
      </c>
      <c r="F136" s="1">
        <f t="shared" si="44"/>
        <v>4</v>
      </c>
      <c r="G136" s="1" t="str">
        <f>[4]武器3!$K137</f>
        <v>火炎</v>
      </c>
      <c r="H136" s="1">
        <f>([4]武器3!AO137*(E136^2))/10</f>
        <v>530.58710003305782</v>
      </c>
      <c r="I136" s="1" t="str">
        <f t="shared" si="45"/>
        <v>,赤色的魔术丝,精灵女王羽翼,女战士的甘蜜,奇特树的茎</v>
      </c>
      <c r="J136" s="1">
        <f t="shared" si="46"/>
        <v>5306</v>
      </c>
      <c r="K136" s="1">
        <f t="shared" si="34"/>
        <v>7680</v>
      </c>
      <c r="L136" s="1" t="str">
        <f t="shared" si="47"/>
        <v>赤色的魔术丝</v>
      </c>
      <c r="M136" s="1">
        <f t="shared" si="35"/>
        <v>2</v>
      </c>
      <c r="N136" s="1">
        <f t="shared" si="36"/>
        <v>50071</v>
      </c>
      <c r="O136" s="1" t="str">
        <f t="shared" si="48"/>
        <v>精灵女王羽翼</v>
      </c>
      <c r="P136" s="1">
        <f t="shared" si="37"/>
        <v>4</v>
      </c>
      <c r="Q136" s="1">
        <f t="shared" si="38"/>
        <v>50127</v>
      </c>
      <c r="R136" s="1" t="str">
        <f t="shared" si="49"/>
        <v>女战士的甘蜜</v>
      </c>
      <c r="S136" s="1">
        <f t="shared" si="39"/>
        <v>10</v>
      </c>
      <c r="T136" s="1">
        <f t="shared" si="40"/>
        <v>50171</v>
      </c>
      <c r="U136" s="1" t="str">
        <f t="shared" si="50"/>
        <v>奇特树的茎</v>
      </c>
      <c r="V136" s="1">
        <f t="shared" si="41"/>
        <v>23</v>
      </c>
      <c r="W136" s="1">
        <f t="shared" si="42"/>
        <v>50065</v>
      </c>
    </row>
    <row r="137" spans="1:23" x14ac:dyDescent="0.2">
      <c r="A137" s="1">
        <f>[4]武器3!A138</f>
        <v>10136</v>
      </c>
      <c r="B137" s="1" t="str">
        <f>[4]武器3!D138</f>
        <v>传说的言语羽扇</v>
      </c>
      <c r="C137" s="1">
        <f>[4]武器3!E138</f>
        <v>16</v>
      </c>
      <c r="D137" s="139" t="str">
        <f>[4]武器3!F138</f>
        <v>s</v>
      </c>
      <c r="E137" s="1">
        <f t="shared" si="43"/>
        <v>4</v>
      </c>
      <c r="F137" s="1">
        <f t="shared" si="44"/>
        <v>4</v>
      </c>
      <c r="G137" s="1" t="str">
        <f>[4]武器3!$K138</f>
        <v>火炎</v>
      </c>
      <c r="H137" s="1">
        <f>([4]武器3!AO138*(E137^2))/10</f>
        <v>512.65385573553726</v>
      </c>
      <c r="I137" s="1" t="str">
        <f t="shared" si="45"/>
        <v>,赤色的魔术丝,高级黑铜矿,火兽牙,水块</v>
      </c>
      <c r="J137" s="1">
        <f t="shared" si="46"/>
        <v>5127</v>
      </c>
      <c r="K137" s="1">
        <f t="shared" si="34"/>
        <v>7680</v>
      </c>
      <c r="L137" s="1" t="str">
        <f t="shared" si="47"/>
        <v>赤色的魔术丝</v>
      </c>
      <c r="M137" s="1">
        <f t="shared" si="35"/>
        <v>2</v>
      </c>
      <c r="N137" s="1">
        <f t="shared" si="36"/>
        <v>50071</v>
      </c>
      <c r="O137" s="1" t="str">
        <f t="shared" si="48"/>
        <v>高级黑铜矿</v>
      </c>
      <c r="P137" s="1">
        <f t="shared" si="37"/>
        <v>4</v>
      </c>
      <c r="Q137" s="1">
        <f t="shared" si="38"/>
        <v>50033</v>
      </c>
      <c r="R137" s="1" t="str">
        <f t="shared" si="49"/>
        <v>火兽牙</v>
      </c>
      <c r="S137" s="1">
        <f t="shared" si="39"/>
        <v>22</v>
      </c>
      <c r="T137" s="1">
        <f t="shared" si="40"/>
        <v>50148</v>
      </c>
      <c r="U137" s="1" t="str">
        <f t="shared" si="50"/>
        <v>水块</v>
      </c>
      <c r="V137" s="1">
        <f t="shared" si="41"/>
        <v>22</v>
      </c>
      <c r="W137" s="1">
        <f t="shared" si="42"/>
        <v>50090</v>
      </c>
    </row>
    <row r="138" spans="1:23" x14ac:dyDescent="0.2">
      <c r="A138" s="1">
        <f>[4]武器3!A139</f>
        <v>10137</v>
      </c>
      <c r="B138" s="1" t="str">
        <f>[4]武器3!D139</f>
        <v>闪耀的空灵舞扇</v>
      </c>
      <c r="C138" s="1">
        <f>[4]武器3!E139</f>
        <v>2</v>
      </c>
      <c r="D138" s="139" t="str">
        <f>[4]武器3!F139</f>
        <v>a</v>
      </c>
      <c r="E138" s="1">
        <f t="shared" si="43"/>
        <v>3</v>
      </c>
      <c r="F138" s="1">
        <f t="shared" si="44"/>
        <v>3</v>
      </c>
      <c r="G138" s="1" t="str">
        <f>[4]武器3!$K139</f>
        <v>火炎</v>
      </c>
      <c r="H138" s="1">
        <f>([4]武器3!AO139*(E138^2))/10</f>
        <v>17.55</v>
      </c>
      <c r="I138" s="1" t="str">
        <f t="shared" si="45"/>
        <v>,火系魔物骨头,魅灵石,粉铜矿,干燥的草药</v>
      </c>
      <c r="J138" s="1">
        <f t="shared" si="46"/>
        <v>176</v>
      </c>
      <c r="K138" s="1">
        <f t="shared" si="34"/>
        <v>1125</v>
      </c>
      <c r="L138" s="1" t="str">
        <f t="shared" si="47"/>
        <v>火系魔物骨头</v>
      </c>
      <c r="M138" s="1">
        <f t="shared" si="35"/>
        <v>1</v>
      </c>
      <c r="N138" s="1">
        <f t="shared" si="36"/>
        <v>50082</v>
      </c>
      <c r="O138" s="1" t="str">
        <f t="shared" si="48"/>
        <v>魅灵石</v>
      </c>
      <c r="P138" s="1">
        <f t="shared" si="37"/>
        <v>1</v>
      </c>
      <c r="Q138" s="1">
        <f t="shared" si="38"/>
        <v>50089</v>
      </c>
      <c r="R138" s="1" t="str">
        <f t="shared" si="49"/>
        <v>粉铜矿</v>
      </c>
      <c r="S138" s="1">
        <f t="shared" si="39"/>
        <v>4</v>
      </c>
      <c r="T138" s="1">
        <f t="shared" si="40"/>
        <v>50035</v>
      </c>
      <c r="U138" s="1" t="str">
        <f t="shared" si="50"/>
        <v/>
      </c>
      <c r="V138" s="1" t="str">
        <f t="shared" si="41"/>
        <v/>
      </c>
      <c r="W138" s="1" t="str">
        <f t="shared" si="42"/>
        <v/>
      </c>
    </row>
    <row r="139" spans="1:23" x14ac:dyDescent="0.2">
      <c r="A139" s="1">
        <f>[4]武器3!A140</f>
        <v>10138</v>
      </c>
      <c r="B139" s="1" t="str">
        <f>[4]武器3!D140</f>
        <v>精致的女神羽扇</v>
      </c>
      <c r="C139" s="1">
        <f>[4]武器3!E140</f>
        <v>4</v>
      </c>
      <c r="D139" s="139" t="str">
        <f>[4]武器3!F140</f>
        <v>a</v>
      </c>
      <c r="E139" s="1">
        <f t="shared" si="43"/>
        <v>3</v>
      </c>
      <c r="F139" s="1">
        <f t="shared" si="44"/>
        <v>3</v>
      </c>
      <c r="G139" s="1" t="str">
        <f>[4]武器3!$K140</f>
        <v>火炎</v>
      </c>
      <c r="H139" s="1">
        <f>([4]武器3!AO140*(E139^2))/10</f>
        <v>22.95</v>
      </c>
      <c r="I139" s="1" t="str">
        <f t="shared" si="45"/>
        <v>,火系魔物骨头,人狼爪,腐败牙,新鲜的泥巴</v>
      </c>
      <c r="J139" s="1">
        <f t="shared" si="46"/>
        <v>230</v>
      </c>
      <c r="K139" s="1">
        <f t="shared" si="34"/>
        <v>1125</v>
      </c>
      <c r="L139" s="1" t="str">
        <f t="shared" si="47"/>
        <v>火系魔物骨头</v>
      </c>
      <c r="M139" s="1">
        <f t="shared" si="35"/>
        <v>1</v>
      </c>
      <c r="N139" s="1">
        <f t="shared" si="36"/>
        <v>50082</v>
      </c>
      <c r="O139" s="1" t="str">
        <f t="shared" si="48"/>
        <v>人狼爪</v>
      </c>
      <c r="P139" s="1">
        <f t="shared" si="37"/>
        <v>2</v>
      </c>
      <c r="Q139" s="1">
        <f t="shared" si="38"/>
        <v>50136</v>
      </c>
      <c r="R139" s="1" t="str">
        <f t="shared" si="49"/>
        <v>腐败牙</v>
      </c>
      <c r="S139" s="1">
        <f t="shared" si="39"/>
        <v>6</v>
      </c>
      <c r="T139" s="1">
        <f t="shared" si="40"/>
        <v>50157</v>
      </c>
      <c r="U139" s="1" t="str">
        <f t="shared" si="50"/>
        <v/>
      </c>
      <c r="V139" s="1" t="str">
        <f t="shared" si="41"/>
        <v/>
      </c>
      <c r="W139" s="1" t="str">
        <f t="shared" si="42"/>
        <v/>
      </c>
    </row>
    <row r="140" spans="1:23" x14ac:dyDescent="0.2">
      <c r="A140" s="1">
        <f>[4]武器3!A141</f>
        <v>10139</v>
      </c>
      <c r="B140" s="1" t="str">
        <f>[4]武器3!D141</f>
        <v>拉风的精钢扇子</v>
      </c>
      <c r="C140" s="1">
        <f>[4]武器3!E141</f>
        <v>6</v>
      </c>
      <c r="D140" s="139" t="str">
        <f>[4]武器3!F141</f>
        <v>a</v>
      </c>
      <c r="E140" s="1">
        <f t="shared" si="43"/>
        <v>3</v>
      </c>
      <c r="F140" s="1">
        <f t="shared" si="44"/>
        <v>3</v>
      </c>
      <c r="G140" s="1" t="str">
        <f>[4]武器3!$K141</f>
        <v>火炎</v>
      </c>
      <c r="H140" s="1">
        <f>([4]武器3!AO141*(E140^2))/10</f>
        <v>39.360733884297517</v>
      </c>
      <c r="I140" s="1" t="str">
        <f t="shared" si="45"/>
        <v>,火系魔物骨头,强力的秘药,黑铜矿,腐败的毛皮</v>
      </c>
      <c r="J140" s="1">
        <f t="shared" si="46"/>
        <v>394</v>
      </c>
      <c r="K140" s="1">
        <f t="shared" si="34"/>
        <v>1125</v>
      </c>
      <c r="L140" s="1" t="str">
        <f t="shared" si="47"/>
        <v>火系魔物骨头</v>
      </c>
      <c r="M140" s="1">
        <f t="shared" si="35"/>
        <v>1</v>
      </c>
      <c r="N140" s="1">
        <f t="shared" si="36"/>
        <v>50082</v>
      </c>
      <c r="O140" s="1" t="str">
        <f t="shared" si="48"/>
        <v>强力的秘药</v>
      </c>
      <c r="P140" s="1">
        <f t="shared" si="37"/>
        <v>1</v>
      </c>
      <c r="Q140" s="1">
        <f t="shared" si="38"/>
        <v>50169</v>
      </c>
      <c r="R140" s="1" t="str">
        <f t="shared" si="49"/>
        <v>黑铜矿</v>
      </c>
      <c r="S140" s="1">
        <f t="shared" si="39"/>
        <v>9</v>
      </c>
      <c r="T140" s="1">
        <f t="shared" si="40"/>
        <v>50031</v>
      </c>
      <c r="U140" s="1" t="str">
        <f t="shared" si="50"/>
        <v/>
      </c>
      <c r="V140" s="1" t="str">
        <f t="shared" si="41"/>
        <v/>
      </c>
      <c r="W140" s="1" t="str">
        <f t="shared" si="42"/>
        <v/>
      </c>
    </row>
    <row r="141" spans="1:23" x14ac:dyDescent="0.2">
      <c r="A141" s="1">
        <f>[4]武器3!A142</f>
        <v>10140</v>
      </c>
      <c r="B141" s="1" t="str">
        <f>[4]武器3!D142</f>
        <v>犀利的精灵羽扇</v>
      </c>
      <c r="C141" s="1">
        <f>[4]武器3!E142</f>
        <v>8</v>
      </c>
      <c r="D141" s="139" t="str">
        <f>[4]武器3!F142</f>
        <v>a</v>
      </c>
      <c r="E141" s="1">
        <f t="shared" si="43"/>
        <v>3</v>
      </c>
      <c r="F141" s="1">
        <f t="shared" si="44"/>
        <v>3</v>
      </c>
      <c r="G141" s="1" t="str">
        <f>[4]武器3!$K142</f>
        <v>火炎</v>
      </c>
      <c r="H141" s="1">
        <f>([4]武器3!AO142*(E141^2))/10</f>
        <v>53.096072727272727</v>
      </c>
      <c r="I141" s="1" t="str">
        <f t="shared" si="45"/>
        <v>,火系魔物骨头,黑晶石,腐败的毛皮,干燥的草药</v>
      </c>
      <c r="J141" s="1">
        <f t="shared" si="46"/>
        <v>531</v>
      </c>
      <c r="K141" s="1">
        <f t="shared" si="34"/>
        <v>1125</v>
      </c>
      <c r="L141" s="1" t="str">
        <f t="shared" si="47"/>
        <v>火系魔物骨头</v>
      </c>
      <c r="M141" s="1">
        <f t="shared" si="35"/>
        <v>1</v>
      </c>
      <c r="N141" s="1">
        <f t="shared" si="36"/>
        <v>50082</v>
      </c>
      <c r="O141" s="1" t="str">
        <f t="shared" si="48"/>
        <v>黑晶石</v>
      </c>
      <c r="P141" s="1">
        <f t="shared" si="37"/>
        <v>2</v>
      </c>
      <c r="Q141" s="1">
        <f t="shared" si="38"/>
        <v>50027</v>
      </c>
      <c r="R141" s="1" t="str">
        <f t="shared" si="49"/>
        <v>腐败的毛皮</v>
      </c>
      <c r="S141" s="1">
        <f t="shared" si="39"/>
        <v>12</v>
      </c>
      <c r="T141" s="1">
        <f t="shared" si="40"/>
        <v>50119</v>
      </c>
      <c r="U141" s="1" t="str">
        <f t="shared" si="50"/>
        <v/>
      </c>
      <c r="V141" s="1" t="str">
        <f t="shared" si="41"/>
        <v/>
      </c>
      <c r="W141" s="1" t="str">
        <f t="shared" si="42"/>
        <v/>
      </c>
    </row>
    <row r="142" spans="1:23" x14ac:dyDescent="0.2">
      <c r="A142" s="1">
        <f>[4]武器3!A143</f>
        <v>10141</v>
      </c>
      <c r="B142" s="1" t="str">
        <f>[4]武器3!D143</f>
        <v>犀利的精灵舞扇</v>
      </c>
      <c r="C142" s="1">
        <f>[4]武器3!E143</f>
        <v>10</v>
      </c>
      <c r="D142" s="139" t="str">
        <f>[4]武器3!F143</f>
        <v>a</v>
      </c>
      <c r="E142" s="1">
        <f t="shared" si="43"/>
        <v>3</v>
      </c>
      <c r="F142" s="1">
        <f t="shared" si="44"/>
        <v>3</v>
      </c>
      <c r="G142" s="1" t="str">
        <f>[4]武器3!$K143</f>
        <v>火炎</v>
      </c>
      <c r="H142" s="1">
        <f>([4]武器3!AO143*(E142^2))/10</f>
        <v>69.307542743801648</v>
      </c>
      <c r="I142" s="1" t="str">
        <f t="shared" si="45"/>
        <v>,火系魔物骨头,人狼爪,腐败牙,新鲜的泥巴</v>
      </c>
      <c r="J142" s="1">
        <f t="shared" si="46"/>
        <v>693</v>
      </c>
      <c r="K142" s="1">
        <f t="shared" si="34"/>
        <v>1125</v>
      </c>
      <c r="L142" s="1" t="str">
        <f t="shared" si="47"/>
        <v>火系魔物骨头</v>
      </c>
      <c r="M142" s="1">
        <f t="shared" si="35"/>
        <v>1</v>
      </c>
      <c r="N142" s="1">
        <f t="shared" si="36"/>
        <v>50082</v>
      </c>
      <c r="O142" s="1" t="str">
        <f t="shared" si="48"/>
        <v>人狼爪</v>
      </c>
      <c r="P142" s="1">
        <f t="shared" si="37"/>
        <v>4</v>
      </c>
      <c r="Q142" s="1">
        <f t="shared" si="38"/>
        <v>50136</v>
      </c>
      <c r="R142" s="1" t="str">
        <f t="shared" si="49"/>
        <v>腐败牙</v>
      </c>
      <c r="S142" s="1">
        <f t="shared" si="39"/>
        <v>16</v>
      </c>
      <c r="T142" s="1">
        <f t="shared" si="40"/>
        <v>50157</v>
      </c>
      <c r="U142" s="1" t="str">
        <f t="shared" si="50"/>
        <v/>
      </c>
      <c r="V142" s="1" t="str">
        <f t="shared" si="41"/>
        <v/>
      </c>
      <c r="W142" s="1" t="str">
        <f t="shared" si="42"/>
        <v/>
      </c>
    </row>
    <row r="143" spans="1:23" x14ac:dyDescent="0.2">
      <c r="A143" s="1">
        <f>[4]武器3!A144</f>
        <v>10142</v>
      </c>
      <c r="B143" s="1" t="str">
        <f>[4]武器3!D144</f>
        <v>精致的魔王羽扇</v>
      </c>
      <c r="C143" s="1">
        <f>[4]武器3!E144</f>
        <v>12</v>
      </c>
      <c r="D143" s="139" t="str">
        <f>[4]武器3!F144</f>
        <v>a</v>
      </c>
      <c r="E143" s="1">
        <f t="shared" si="43"/>
        <v>3</v>
      </c>
      <c r="F143" s="1">
        <f t="shared" si="44"/>
        <v>3</v>
      </c>
      <c r="G143" s="1" t="str">
        <f>[4]武器3!$K144</f>
        <v>火炎</v>
      </c>
      <c r="H143" s="1">
        <f>([4]武器3!AO144*(E143^2))/10</f>
        <v>187.63592727272729</v>
      </c>
      <c r="I143" s="1" t="str">
        <f t="shared" si="45"/>
        <v>,火系魔物骨头,狐炎兽牙,腐败牙,矿石</v>
      </c>
      <c r="J143" s="1">
        <f t="shared" si="46"/>
        <v>1876</v>
      </c>
      <c r="K143" s="1">
        <f t="shared" si="34"/>
        <v>2250</v>
      </c>
      <c r="L143" s="1" t="str">
        <f t="shared" si="47"/>
        <v>火系魔物骨头</v>
      </c>
      <c r="M143" s="1">
        <f t="shared" si="35"/>
        <v>2</v>
      </c>
      <c r="N143" s="1">
        <f t="shared" si="36"/>
        <v>50082</v>
      </c>
      <c r="O143" s="1" t="str">
        <f t="shared" si="48"/>
        <v>狐炎兽牙</v>
      </c>
      <c r="P143" s="1">
        <f t="shared" si="37"/>
        <v>5</v>
      </c>
      <c r="Q143" s="1">
        <f t="shared" si="38"/>
        <v>50154</v>
      </c>
      <c r="R143" s="1" t="str">
        <f t="shared" si="49"/>
        <v>腐败牙</v>
      </c>
      <c r="S143" s="1">
        <f t="shared" si="39"/>
        <v>42</v>
      </c>
      <c r="T143" s="1">
        <f t="shared" si="40"/>
        <v>50157</v>
      </c>
      <c r="U143" s="1" t="str">
        <f t="shared" si="50"/>
        <v/>
      </c>
      <c r="V143" s="1" t="str">
        <f t="shared" si="41"/>
        <v/>
      </c>
      <c r="W143" s="1" t="str">
        <f t="shared" si="42"/>
        <v/>
      </c>
    </row>
    <row r="144" spans="1:23" x14ac:dyDescent="0.2">
      <c r="A144" s="1">
        <f>[4]武器3!A145</f>
        <v>10143</v>
      </c>
      <c r="B144" s="1" t="str">
        <f>[4]武器3!D145</f>
        <v>犀利的卡尼亚舞扇</v>
      </c>
      <c r="C144" s="1">
        <f>[4]武器3!E145</f>
        <v>14</v>
      </c>
      <c r="D144" s="139" t="str">
        <f>[4]武器3!F145</f>
        <v>a</v>
      </c>
      <c r="E144" s="1">
        <f t="shared" si="43"/>
        <v>3</v>
      </c>
      <c r="F144" s="1">
        <f t="shared" si="44"/>
        <v>3</v>
      </c>
      <c r="G144" s="1" t="str">
        <f>[4]武器3!$K145</f>
        <v>火炎</v>
      </c>
      <c r="H144" s="1">
        <f>([4]武器3!AO145*(E144^2))/10</f>
        <v>223.17840000000001</v>
      </c>
      <c r="I144" s="1" t="str">
        <f t="shared" si="45"/>
        <v>,火系魔物骨头,人狼爪,干燥的草药,新鲜的泥巴</v>
      </c>
      <c r="J144" s="1">
        <f t="shared" si="46"/>
        <v>2232</v>
      </c>
      <c r="K144" s="1">
        <f t="shared" si="34"/>
        <v>2250</v>
      </c>
      <c r="L144" s="1" t="str">
        <f t="shared" si="47"/>
        <v>火系魔物骨头</v>
      </c>
      <c r="M144" s="1">
        <f t="shared" si="35"/>
        <v>2</v>
      </c>
      <c r="N144" s="1">
        <f t="shared" si="36"/>
        <v>50082</v>
      </c>
      <c r="O144" s="1" t="str">
        <f t="shared" si="48"/>
        <v>人狼爪</v>
      </c>
      <c r="P144" s="1">
        <f t="shared" si="37"/>
        <v>13</v>
      </c>
      <c r="Q144" s="1">
        <f t="shared" si="38"/>
        <v>50136</v>
      </c>
      <c r="R144" s="1" t="str">
        <f t="shared" si="49"/>
        <v>干燥的草药</v>
      </c>
      <c r="S144" s="1">
        <f t="shared" si="39"/>
        <v>50</v>
      </c>
      <c r="T144" s="1">
        <f t="shared" si="40"/>
        <v>50189</v>
      </c>
      <c r="U144" s="1" t="str">
        <f t="shared" si="50"/>
        <v/>
      </c>
      <c r="V144" s="1" t="str">
        <f t="shared" si="41"/>
        <v/>
      </c>
      <c r="W144" s="1" t="str">
        <f t="shared" si="42"/>
        <v/>
      </c>
    </row>
    <row r="145" spans="1:23" x14ac:dyDescent="0.2">
      <c r="A145" s="1">
        <f>[4]武器3!A146</f>
        <v>10144</v>
      </c>
      <c r="B145" s="1" t="str">
        <f>[4]武器3!D146</f>
        <v>闪耀的塞尔塔舞扇</v>
      </c>
      <c r="C145" s="1">
        <f>[4]武器3!E146</f>
        <v>16</v>
      </c>
      <c r="D145" s="139" t="str">
        <f>[4]武器3!F146</f>
        <v>a</v>
      </c>
      <c r="E145" s="1">
        <f t="shared" si="43"/>
        <v>3</v>
      </c>
      <c r="F145" s="1">
        <f t="shared" si="44"/>
        <v>3</v>
      </c>
      <c r="G145" s="1" t="str">
        <f>[4]武器3!$K146</f>
        <v>火炎</v>
      </c>
      <c r="H145" s="1">
        <f>([4]武器3!AO146*(E145^2))/10</f>
        <v>330.77405454545453</v>
      </c>
      <c r="I145" s="1" t="str">
        <f t="shared" si="45"/>
        <v>,火系魔物骨头,火兽牙,腐败爪,树枝</v>
      </c>
      <c r="J145" s="1">
        <f t="shared" si="46"/>
        <v>3308</v>
      </c>
      <c r="K145" s="1">
        <f t="shared" si="34"/>
        <v>3375</v>
      </c>
      <c r="L145" s="1" t="str">
        <f t="shared" si="47"/>
        <v>火系魔物骨头</v>
      </c>
      <c r="M145" s="1">
        <f t="shared" si="35"/>
        <v>3</v>
      </c>
      <c r="N145" s="1">
        <f t="shared" si="36"/>
        <v>50082</v>
      </c>
      <c r="O145" s="1" t="str">
        <f t="shared" si="48"/>
        <v>火兽牙</v>
      </c>
      <c r="P145" s="1">
        <f t="shared" si="37"/>
        <v>19</v>
      </c>
      <c r="Q145" s="1">
        <f t="shared" si="38"/>
        <v>50148</v>
      </c>
      <c r="R145" s="1" t="str">
        <f t="shared" si="49"/>
        <v>腐败爪</v>
      </c>
      <c r="S145" s="1">
        <f t="shared" si="39"/>
        <v>74</v>
      </c>
      <c r="T145" s="1">
        <f t="shared" si="40"/>
        <v>50145</v>
      </c>
      <c r="U145" s="1" t="str">
        <f t="shared" si="50"/>
        <v/>
      </c>
      <c r="V145" s="1" t="str">
        <f t="shared" si="41"/>
        <v/>
      </c>
      <c r="W145" s="1" t="str">
        <f t="shared" si="42"/>
        <v/>
      </c>
    </row>
    <row r="146" spans="1:23" x14ac:dyDescent="0.2">
      <c r="A146" s="1">
        <f>[4]武器3!A147</f>
        <v>10145</v>
      </c>
      <c r="B146" s="1" t="str">
        <f>[4]武器3!D147</f>
        <v>凌厉的白银舞扇</v>
      </c>
      <c r="C146" s="1">
        <f>[4]武器3!E147</f>
        <v>1</v>
      </c>
      <c r="D146" s="139" t="str">
        <f>[4]武器3!F147</f>
        <v>b</v>
      </c>
      <c r="E146" s="1">
        <f t="shared" si="43"/>
        <v>2</v>
      </c>
      <c r="F146" s="1">
        <f t="shared" si="44"/>
        <v>2</v>
      </c>
      <c r="G146" s="1" t="str">
        <f>[4]武器3!$K147</f>
        <v>火炎</v>
      </c>
      <c r="H146" s="1">
        <f>([4]武器3!AO147*(E146^2))/10</f>
        <v>5.8719999999999999</v>
      </c>
      <c r="I146" s="1" t="str">
        <f t="shared" si="45"/>
        <v>,赤魔法石,新鲜的泥巴</v>
      </c>
      <c r="J146" s="1">
        <f t="shared" si="46"/>
        <v>59</v>
      </c>
      <c r="K146" s="1">
        <f t="shared" si="34"/>
        <v>270</v>
      </c>
      <c r="L146" s="1" t="str">
        <f t="shared" si="47"/>
        <v>赤魔法石</v>
      </c>
      <c r="M146" s="1">
        <f t="shared" si="35"/>
        <v>1</v>
      </c>
      <c r="N146" s="1">
        <f t="shared" si="36"/>
        <v>50019</v>
      </c>
      <c r="O146" s="1" t="str">
        <f t="shared" si="48"/>
        <v>新鲜的泥巴</v>
      </c>
      <c r="P146" s="1">
        <f t="shared" si="37"/>
        <v>2</v>
      </c>
      <c r="Q146" s="1">
        <f t="shared" si="38"/>
        <v>50013</v>
      </c>
      <c r="R146" s="1" t="str">
        <f t="shared" si="49"/>
        <v/>
      </c>
      <c r="S146" s="1" t="str">
        <f t="shared" si="39"/>
        <v/>
      </c>
      <c r="T146" s="1" t="str">
        <f t="shared" si="40"/>
        <v/>
      </c>
      <c r="U146" s="1" t="str">
        <f t="shared" si="50"/>
        <v/>
      </c>
      <c r="V146" s="1" t="str">
        <f t="shared" si="41"/>
        <v/>
      </c>
      <c r="W146" s="1" t="str">
        <f t="shared" si="42"/>
        <v/>
      </c>
    </row>
    <row r="147" spans="1:23" x14ac:dyDescent="0.2">
      <c r="A147" s="1">
        <f>[4]武器3!A148</f>
        <v>10146</v>
      </c>
      <c r="B147" s="1" t="str">
        <f>[4]武器3!D148</f>
        <v>凌厉的忏悔舞扇</v>
      </c>
      <c r="C147" s="1">
        <f>[4]武器3!E148</f>
        <v>3</v>
      </c>
      <c r="D147" s="139" t="str">
        <f>[4]武器3!F148</f>
        <v>b</v>
      </c>
      <c r="E147" s="1">
        <f t="shared" si="43"/>
        <v>2</v>
      </c>
      <c r="F147" s="1">
        <f t="shared" si="44"/>
        <v>2</v>
      </c>
      <c r="G147" s="1" t="str">
        <f>[4]武器3!$K148</f>
        <v>火炎</v>
      </c>
      <c r="H147" s="1">
        <f>([4]武器3!AO148*(E147^2))/10</f>
        <v>10.8</v>
      </c>
      <c r="I147" s="1" t="str">
        <f t="shared" si="45"/>
        <v>,赤魔法石,腐败爪</v>
      </c>
      <c r="J147" s="1">
        <f t="shared" si="46"/>
        <v>108</v>
      </c>
      <c r="K147" s="1">
        <f t="shared" si="34"/>
        <v>270</v>
      </c>
      <c r="L147" s="1" t="str">
        <f t="shared" si="47"/>
        <v>赤魔法石</v>
      </c>
      <c r="M147" s="1">
        <f t="shared" si="35"/>
        <v>1</v>
      </c>
      <c r="N147" s="1">
        <f t="shared" si="36"/>
        <v>50019</v>
      </c>
      <c r="O147" s="1" t="str">
        <f t="shared" si="48"/>
        <v>腐败爪</v>
      </c>
      <c r="P147" s="1">
        <f t="shared" si="37"/>
        <v>4</v>
      </c>
      <c r="Q147" s="1">
        <f t="shared" si="38"/>
        <v>50145</v>
      </c>
      <c r="R147" s="1" t="str">
        <f t="shared" si="49"/>
        <v/>
      </c>
      <c r="S147" s="1" t="str">
        <f t="shared" si="39"/>
        <v/>
      </c>
      <c r="T147" s="1" t="str">
        <f t="shared" si="40"/>
        <v/>
      </c>
      <c r="U147" s="1" t="str">
        <f t="shared" si="50"/>
        <v/>
      </c>
      <c r="V147" s="1" t="str">
        <f t="shared" si="41"/>
        <v/>
      </c>
      <c r="W147" s="1" t="str">
        <f t="shared" si="42"/>
        <v/>
      </c>
    </row>
    <row r="148" spans="1:23" x14ac:dyDescent="0.2">
      <c r="A148" s="1">
        <f>[4]武器3!A149</f>
        <v>10147</v>
      </c>
      <c r="B148" s="1" t="str">
        <f>[4]武器3!D149</f>
        <v>凌厉的女神舞扇</v>
      </c>
      <c r="C148" s="1">
        <f>[4]武器3!E149</f>
        <v>5</v>
      </c>
      <c r="D148" s="139" t="str">
        <f>[4]武器3!F149</f>
        <v>b</v>
      </c>
      <c r="E148" s="1">
        <f t="shared" si="43"/>
        <v>2</v>
      </c>
      <c r="F148" s="1">
        <f t="shared" si="44"/>
        <v>2</v>
      </c>
      <c r="G148" s="1" t="str">
        <f>[4]武器3!$K149</f>
        <v>火炎</v>
      </c>
      <c r="H148" s="1">
        <f>([4]武器3!AO149*(E148^2))/10</f>
        <v>32.4</v>
      </c>
      <c r="I148" s="1" t="str">
        <f t="shared" si="45"/>
        <v>,火系魔物血液,新鲜的泥巴</v>
      </c>
      <c r="J148" s="1">
        <f t="shared" si="46"/>
        <v>324</v>
      </c>
      <c r="K148" s="1">
        <f t="shared" si="34"/>
        <v>540</v>
      </c>
      <c r="L148" s="1" t="str">
        <f t="shared" si="47"/>
        <v>火系魔物血液</v>
      </c>
      <c r="M148" s="1">
        <f t="shared" si="35"/>
        <v>2</v>
      </c>
      <c r="N148" s="1">
        <f t="shared" si="36"/>
        <v>50099</v>
      </c>
      <c r="O148" s="1" t="str">
        <f t="shared" si="48"/>
        <v>新鲜的泥巴</v>
      </c>
      <c r="P148" s="1">
        <f t="shared" si="37"/>
        <v>11</v>
      </c>
      <c r="Q148" s="1">
        <f t="shared" si="38"/>
        <v>50013</v>
      </c>
      <c r="R148" s="1" t="str">
        <f t="shared" si="49"/>
        <v/>
      </c>
      <c r="S148" s="1" t="str">
        <f t="shared" si="39"/>
        <v/>
      </c>
      <c r="T148" s="1" t="str">
        <f t="shared" si="40"/>
        <v/>
      </c>
      <c r="U148" s="1" t="str">
        <f t="shared" si="50"/>
        <v/>
      </c>
      <c r="V148" s="1" t="str">
        <f t="shared" si="41"/>
        <v/>
      </c>
      <c r="W148" s="1" t="str">
        <f t="shared" si="42"/>
        <v/>
      </c>
    </row>
    <row r="149" spans="1:23" x14ac:dyDescent="0.2">
      <c r="A149" s="1">
        <f>[4]武器3!A150</f>
        <v>10148</v>
      </c>
      <c r="B149" s="1" t="str">
        <f>[4]武器3!D150</f>
        <v>凌厉的精钢羽扇</v>
      </c>
      <c r="C149" s="1">
        <f>[4]武器3!E150</f>
        <v>7</v>
      </c>
      <c r="D149" s="139" t="str">
        <f>[4]武器3!F150</f>
        <v>b</v>
      </c>
      <c r="E149" s="1">
        <f t="shared" si="43"/>
        <v>2</v>
      </c>
      <c r="F149" s="1">
        <f t="shared" si="44"/>
        <v>2</v>
      </c>
      <c r="G149" s="1" t="str">
        <f>[4]武器3!$K150</f>
        <v>火炎</v>
      </c>
      <c r="H149" s="1">
        <f>([4]武器3!AO150*(E149^2))/10</f>
        <v>26.483927272727271</v>
      </c>
      <c r="I149" s="1" t="str">
        <f t="shared" si="45"/>
        <v>,赤魔法石,女战士的秘药</v>
      </c>
      <c r="J149" s="1">
        <f t="shared" si="46"/>
        <v>265</v>
      </c>
      <c r="K149" s="1">
        <f t="shared" si="34"/>
        <v>270</v>
      </c>
      <c r="L149" s="1" t="str">
        <f t="shared" si="47"/>
        <v>赤魔法石</v>
      </c>
      <c r="M149" s="1">
        <f t="shared" si="35"/>
        <v>1</v>
      </c>
      <c r="N149" s="1">
        <f t="shared" si="36"/>
        <v>50019</v>
      </c>
      <c r="O149" s="1" t="str">
        <f t="shared" si="48"/>
        <v>女战士的秘药</v>
      </c>
      <c r="P149" s="1">
        <f t="shared" si="37"/>
        <v>9</v>
      </c>
      <c r="Q149" s="1">
        <f t="shared" si="38"/>
        <v>50168</v>
      </c>
      <c r="R149" s="1" t="str">
        <f t="shared" si="49"/>
        <v/>
      </c>
      <c r="S149" s="1" t="str">
        <f t="shared" si="39"/>
        <v/>
      </c>
      <c r="T149" s="1" t="str">
        <f t="shared" si="40"/>
        <v/>
      </c>
      <c r="U149" s="1" t="str">
        <f t="shared" si="50"/>
        <v/>
      </c>
      <c r="V149" s="1" t="str">
        <f t="shared" si="41"/>
        <v/>
      </c>
      <c r="W149" s="1" t="str">
        <f t="shared" si="42"/>
        <v/>
      </c>
    </row>
    <row r="150" spans="1:23" x14ac:dyDescent="0.2">
      <c r="A150" s="1">
        <f>[4]武器3!A151</f>
        <v>10149</v>
      </c>
      <c r="B150" s="1" t="str">
        <f>[4]武器3!D151</f>
        <v>凌厉的混乱舞扇</v>
      </c>
      <c r="C150" s="1">
        <f>[4]武器3!E151</f>
        <v>9</v>
      </c>
      <c r="D150" s="139" t="str">
        <f>[4]武器3!F151</f>
        <v>b</v>
      </c>
      <c r="E150" s="1">
        <f t="shared" si="43"/>
        <v>2</v>
      </c>
      <c r="F150" s="1">
        <f t="shared" si="44"/>
        <v>2</v>
      </c>
      <c r="G150" s="1" t="str">
        <f>[4]武器3!$K151</f>
        <v>火炎</v>
      </c>
      <c r="H150" s="1">
        <f>([4]武器3!AO151*(E150^2))/10</f>
        <v>34.918472727272729</v>
      </c>
      <c r="I150" s="1" t="str">
        <f t="shared" si="45"/>
        <v>,赤魔法石,腐败牙</v>
      </c>
      <c r="J150" s="1">
        <f t="shared" si="46"/>
        <v>349</v>
      </c>
      <c r="K150" s="1">
        <f t="shared" si="34"/>
        <v>540</v>
      </c>
      <c r="L150" s="1" t="str">
        <f t="shared" si="47"/>
        <v>赤魔法石</v>
      </c>
      <c r="M150" s="1">
        <f t="shared" si="35"/>
        <v>2</v>
      </c>
      <c r="N150" s="1">
        <f t="shared" si="36"/>
        <v>50019</v>
      </c>
      <c r="O150" s="1" t="str">
        <f t="shared" si="48"/>
        <v>腐败牙</v>
      </c>
      <c r="P150" s="1">
        <f t="shared" si="37"/>
        <v>12</v>
      </c>
      <c r="Q150" s="1">
        <f t="shared" si="38"/>
        <v>50157</v>
      </c>
      <c r="R150" s="1" t="str">
        <f t="shared" si="49"/>
        <v/>
      </c>
      <c r="S150" s="1" t="str">
        <f t="shared" si="39"/>
        <v/>
      </c>
      <c r="T150" s="1" t="str">
        <f t="shared" si="40"/>
        <v/>
      </c>
      <c r="U150" s="1" t="str">
        <f t="shared" si="50"/>
        <v/>
      </c>
      <c r="V150" s="1" t="str">
        <f t="shared" si="41"/>
        <v/>
      </c>
      <c r="W150" s="1" t="str">
        <f t="shared" si="42"/>
        <v/>
      </c>
    </row>
    <row r="151" spans="1:23" x14ac:dyDescent="0.2">
      <c r="A151" s="1">
        <f>[4]武器3!A152</f>
        <v>10150</v>
      </c>
      <c r="B151" s="1" t="str">
        <f>[4]武器3!D152</f>
        <v>发亮的卡尼亚舞扇</v>
      </c>
      <c r="C151" s="1">
        <f>[4]武器3!E152</f>
        <v>11</v>
      </c>
      <c r="D151" s="139" t="str">
        <f>[4]武器3!F152</f>
        <v>b</v>
      </c>
      <c r="E151" s="1">
        <f t="shared" si="43"/>
        <v>2</v>
      </c>
      <c r="F151" s="1">
        <f t="shared" si="44"/>
        <v>2</v>
      </c>
      <c r="G151" s="1" t="str">
        <f>[4]武器3!$K152</f>
        <v>火炎</v>
      </c>
      <c r="H151" s="1">
        <f>([4]武器3!AO152*(E151^2))/10</f>
        <v>33.6</v>
      </c>
      <c r="I151" s="1" t="str">
        <f t="shared" si="45"/>
        <v>,赤魔法石,女战士的秘药</v>
      </c>
      <c r="J151" s="1">
        <f t="shared" si="46"/>
        <v>336</v>
      </c>
      <c r="K151" s="1">
        <f t="shared" si="34"/>
        <v>540</v>
      </c>
      <c r="L151" s="1" t="str">
        <f t="shared" si="47"/>
        <v>赤魔法石</v>
      </c>
      <c r="M151" s="1">
        <f t="shared" si="35"/>
        <v>2</v>
      </c>
      <c r="N151" s="1">
        <f t="shared" si="36"/>
        <v>50019</v>
      </c>
      <c r="O151" s="1" t="str">
        <f t="shared" si="48"/>
        <v>女战士的秘药</v>
      </c>
      <c r="P151" s="1">
        <f t="shared" si="37"/>
        <v>12</v>
      </c>
      <c r="Q151" s="1">
        <f t="shared" si="38"/>
        <v>50168</v>
      </c>
      <c r="R151" s="1" t="str">
        <f t="shared" si="49"/>
        <v/>
      </c>
      <c r="S151" s="1" t="str">
        <f t="shared" si="39"/>
        <v/>
      </c>
      <c r="T151" s="1" t="str">
        <f t="shared" si="40"/>
        <v/>
      </c>
      <c r="U151" s="1" t="str">
        <f t="shared" si="50"/>
        <v/>
      </c>
      <c r="V151" s="1" t="str">
        <f t="shared" si="41"/>
        <v/>
      </c>
      <c r="W151" s="1" t="str">
        <f t="shared" si="42"/>
        <v/>
      </c>
    </row>
    <row r="152" spans="1:23" x14ac:dyDescent="0.2">
      <c r="A152" s="1">
        <f>[4]武器3!A153</f>
        <v>10151</v>
      </c>
      <c r="B152" s="1" t="str">
        <f>[4]武器3!D153</f>
        <v>优质的水晶羽扇</v>
      </c>
      <c r="C152" s="1">
        <f>[4]武器3!E153</f>
        <v>13</v>
      </c>
      <c r="D152" s="139" t="str">
        <f>[4]武器3!F153</f>
        <v>b</v>
      </c>
      <c r="E152" s="1">
        <f t="shared" si="43"/>
        <v>2</v>
      </c>
      <c r="F152" s="1">
        <f t="shared" si="44"/>
        <v>2</v>
      </c>
      <c r="G152" s="1" t="str">
        <f>[4]武器3!$K153</f>
        <v>火炎</v>
      </c>
      <c r="H152" s="1">
        <f>([4]武器3!AO153*(E152^2))/10</f>
        <v>51.820363636363638</v>
      </c>
      <c r="I152" s="1" t="str">
        <f t="shared" si="45"/>
        <v>,赤魔法石,腐败爪</v>
      </c>
      <c r="J152" s="1">
        <f t="shared" si="46"/>
        <v>518</v>
      </c>
      <c r="K152" s="1">
        <f t="shared" si="34"/>
        <v>540</v>
      </c>
      <c r="L152" s="1" t="str">
        <f t="shared" si="47"/>
        <v>赤魔法石</v>
      </c>
      <c r="M152" s="1">
        <f t="shared" si="35"/>
        <v>2</v>
      </c>
      <c r="N152" s="1">
        <f t="shared" si="36"/>
        <v>50019</v>
      </c>
      <c r="O152" s="1" t="str">
        <f t="shared" si="48"/>
        <v>腐败爪</v>
      </c>
      <c r="P152" s="1">
        <f t="shared" si="37"/>
        <v>18</v>
      </c>
      <c r="Q152" s="1">
        <f t="shared" si="38"/>
        <v>50145</v>
      </c>
      <c r="R152" s="1" t="str">
        <f t="shared" si="49"/>
        <v/>
      </c>
      <c r="S152" s="1" t="str">
        <f t="shared" si="39"/>
        <v/>
      </c>
      <c r="T152" s="1" t="str">
        <f t="shared" si="40"/>
        <v/>
      </c>
      <c r="U152" s="1" t="str">
        <f t="shared" si="50"/>
        <v/>
      </c>
      <c r="V152" s="1" t="str">
        <f t="shared" si="41"/>
        <v/>
      </c>
      <c r="W152" s="1" t="str">
        <f t="shared" si="42"/>
        <v/>
      </c>
    </row>
    <row r="153" spans="1:23" x14ac:dyDescent="0.2">
      <c r="A153" s="1">
        <f>[4]武器3!A154</f>
        <v>10152</v>
      </c>
      <c r="B153" s="1" t="str">
        <f>[4]武器3!D154</f>
        <v>凌厉的白银扇子</v>
      </c>
      <c r="C153" s="1">
        <f>[4]武器3!E154</f>
        <v>15</v>
      </c>
      <c r="D153" s="139" t="str">
        <f>[4]武器3!F154</f>
        <v>b</v>
      </c>
      <c r="E153" s="1">
        <f t="shared" si="43"/>
        <v>2</v>
      </c>
      <c r="F153" s="1">
        <f t="shared" si="44"/>
        <v>2</v>
      </c>
      <c r="G153" s="1" t="str">
        <f>[4]武器3!$K154</f>
        <v>火炎</v>
      </c>
      <c r="H153" s="1">
        <f>([4]武器3!AO154*(E153^2))/10</f>
        <v>61.833090909090899</v>
      </c>
      <c r="I153" s="1" t="str">
        <f t="shared" si="45"/>
        <v>,火系魔物血液,矿石</v>
      </c>
      <c r="J153" s="1">
        <f t="shared" si="46"/>
        <v>618</v>
      </c>
      <c r="K153" s="1">
        <f t="shared" si="34"/>
        <v>810</v>
      </c>
      <c r="L153" s="1" t="str">
        <f t="shared" si="47"/>
        <v>火系魔物血液</v>
      </c>
      <c r="M153" s="1">
        <f t="shared" si="35"/>
        <v>3</v>
      </c>
      <c r="N153" s="1">
        <f t="shared" si="36"/>
        <v>50099</v>
      </c>
      <c r="O153" s="1" t="str">
        <f t="shared" si="48"/>
        <v>矿石</v>
      </c>
      <c r="P153" s="1">
        <f t="shared" si="37"/>
        <v>21</v>
      </c>
      <c r="Q153" s="1">
        <f t="shared" si="38"/>
        <v>50015</v>
      </c>
      <c r="R153" s="1" t="str">
        <f t="shared" si="49"/>
        <v/>
      </c>
      <c r="S153" s="1" t="str">
        <f t="shared" si="39"/>
        <v/>
      </c>
      <c r="T153" s="1" t="str">
        <f t="shared" si="40"/>
        <v/>
      </c>
      <c r="U153" s="1" t="str">
        <f t="shared" si="50"/>
        <v/>
      </c>
      <c r="V153" s="1" t="str">
        <f t="shared" si="41"/>
        <v/>
      </c>
      <c r="W153" s="1" t="str">
        <f t="shared" si="42"/>
        <v/>
      </c>
    </row>
    <row r="154" spans="1:23" x14ac:dyDescent="0.2">
      <c r="A154" s="1">
        <f>[4]武器3!A155</f>
        <v>10153</v>
      </c>
      <c r="B154" s="1" t="str">
        <f>[4]武器3!D155</f>
        <v>普通的魔王舞扇</v>
      </c>
      <c r="C154" s="1">
        <f>[4]武器3!E155</f>
        <v>1</v>
      </c>
      <c r="D154" s="139" t="str">
        <f>[4]武器3!F155</f>
        <v>c</v>
      </c>
      <c r="E154" s="1">
        <f t="shared" si="43"/>
        <v>1</v>
      </c>
      <c r="F154" s="1">
        <f t="shared" si="44"/>
        <v>1</v>
      </c>
      <c r="G154" s="1" t="str">
        <f>[4]武器3!$K155</f>
        <v/>
      </c>
      <c r="H154" s="1">
        <f>([4]武器3!AO155*(E154^2))/10</f>
        <v>1.65</v>
      </c>
      <c r="I154" s="1" t="str">
        <f t="shared" si="45"/>
        <v>,黑铜矿</v>
      </c>
      <c r="J154" s="1">
        <f t="shared" si="46"/>
        <v>17</v>
      </c>
      <c r="K154" s="1">
        <f t="shared" si="34"/>
        <v>30</v>
      </c>
      <c r="L154" s="1" t="str">
        <f t="shared" si="47"/>
        <v>黑铜矿</v>
      </c>
      <c r="M154" s="1">
        <f t="shared" si="35"/>
        <v>2</v>
      </c>
      <c r="N154" s="1">
        <f t="shared" si="36"/>
        <v>50031</v>
      </c>
      <c r="O154" s="1" t="str">
        <f t="shared" si="48"/>
        <v/>
      </c>
      <c r="P154" s="1" t="str">
        <f t="shared" si="37"/>
        <v/>
      </c>
      <c r="Q154" s="1" t="str">
        <f t="shared" si="38"/>
        <v/>
      </c>
      <c r="R154" s="1" t="str">
        <f t="shared" si="49"/>
        <v/>
      </c>
      <c r="S154" s="1" t="str">
        <f t="shared" si="39"/>
        <v/>
      </c>
      <c r="T154" s="1" t="str">
        <f t="shared" si="40"/>
        <v/>
      </c>
      <c r="U154" s="1" t="str">
        <f t="shared" si="50"/>
        <v/>
      </c>
      <c r="V154" s="1" t="str">
        <f t="shared" si="41"/>
        <v/>
      </c>
      <c r="W154" s="1" t="str">
        <f t="shared" si="42"/>
        <v/>
      </c>
    </row>
    <row r="155" spans="1:23" x14ac:dyDescent="0.2">
      <c r="A155" s="1">
        <f>[4]武器3!A156</f>
        <v>10154</v>
      </c>
      <c r="B155" s="1" t="str">
        <f>[4]武器3!D156</f>
        <v>破旧的青铜扇子</v>
      </c>
      <c r="C155" s="1">
        <f>[4]武器3!E156</f>
        <v>3</v>
      </c>
      <c r="D155" s="139" t="str">
        <f>[4]武器3!F156</f>
        <v>c</v>
      </c>
      <c r="E155" s="1">
        <f t="shared" si="43"/>
        <v>1</v>
      </c>
      <c r="F155" s="1">
        <f t="shared" si="44"/>
        <v>1</v>
      </c>
      <c r="G155" s="1" t="str">
        <f>[4]武器3!$K156</f>
        <v/>
      </c>
      <c r="H155" s="1">
        <f>([4]武器3!AO156*(E155^2))/10</f>
        <v>3.45</v>
      </c>
      <c r="I155" s="1" t="str">
        <f t="shared" si="45"/>
        <v>,粉铜矿</v>
      </c>
      <c r="J155" s="1">
        <f t="shared" si="46"/>
        <v>35</v>
      </c>
      <c r="K155" s="1">
        <f t="shared" si="34"/>
        <v>45</v>
      </c>
      <c r="L155" s="1" t="str">
        <f t="shared" si="47"/>
        <v>粉铜矿</v>
      </c>
      <c r="M155" s="1">
        <f t="shared" si="35"/>
        <v>3</v>
      </c>
      <c r="N155" s="1">
        <f t="shared" si="36"/>
        <v>50035</v>
      </c>
      <c r="O155" s="1" t="str">
        <f t="shared" si="48"/>
        <v/>
      </c>
      <c r="P155" s="1" t="str">
        <f t="shared" si="37"/>
        <v/>
      </c>
      <c r="Q155" s="1" t="str">
        <f t="shared" si="38"/>
        <v/>
      </c>
      <c r="R155" s="1" t="str">
        <f t="shared" si="49"/>
        <v/>
      </c>
      <c r="S155" s="1" t="str">
        <f t="shared" si="39"/>
        <v/>
      </c>
      <c r="T155" s="1" t="str">
        <f t="shared" si="40"/>
        <v/>
      </c>
      <c r="U155" s="1" t="str">
        <f t="shared" si="50"/>
        <v/>
      </c>
      <c r="V155" s="1" t="str">
        <f t="shared" si="41"/>
        <v/>
      </c>
      <c r="W155" s="1" t="str">
        <f t="shared" si="42"/>
        <v/>
      </c>
    </row>
    <row r="156" spans="1:23" x14ac:dyDescent="0.2">
      <c r="A156" s="1">
        <f>[4]武器3!A157</f>
        <v>10155</v>
      </c>
      <c r="B156" s="1" t="str">
        <f>[4]武器3!D157</f>
        <v>普通的精钢扇子</v>
      </c>
      <c r="C156" s="1">
        <f>[4]武器3!E157</f>
        <v>5</v>
      </c>
      <c r="D156" s="139" t="str">
        <f>[4]武器3!F157</f>
        <v>c</v>
      </c>
      <c r="E156" s="1">
        <f t="shared" si="43"/>
        <v>1</v>
      </c>
      <c r="F156" s="1">
        <f t="shared" si="44"/>
        <v>1</v>
      </c>
      <c r="G156" s="1" t="str">
        <f>[4]武器3!$K157</f>
        <v/>
      </c>
      <c r="H156" s="1">
        <f>([4]武器3!AO157*(E156^2))/10</f>
        <v>5.25</v>
      </c>
      <c r="I156" s="1" t="str">
        <f t="shared" si="45"/>
        <v>,矿石</v>
      </c>
      <c r="J156" s="1">
        <f t="shared" si="46"/>
        <v>53</v>
      </c>
      <c r="K156" s="1">
        <f t="shared" si="34"/>
        <v>60</v>
      </c>
      <c r="L156" s="1" t="str">
        <f t="shared" si="47"/>
        <v>矿石</v>
      </c>
      <c r="M156" s="1">
        <f t="shared" si="35"/>
        <v>4</v>
      </c>
      <c r="N156" s="1">
        <f t="shared" si="36"/>
        <v>50015</v>
      </c>
      <c r="O156" s="1" t="str">
        <f t="shared" si="48"/>
        <v/>
      </c>
      <c r="P156" s="1" t="str">
        <f t="shared" si="37"/>
        <v/>
      </c>
      <c r="Q156" s="1" t="str">
        <f t="shared" si="38"/>
        <v/>
      </c>
      <c r="R156" s="1" t="str">
        <f t="shared" si="49"/>
        <v/>
      </c>
      <c r="S156" s="1" t="str">
        <f t="shared" si="39"/>
        <v/>
      </c>
      <c r="T156" s="1" t="str">
        <f t="shared" si="40"/>
        <v/>
      </c>
      <c r="U156" s="1" t="str">
        <f t="shared" si="50"/>
        <v/>
      </c>
      <c r="V156" s="1" t="str">
        <f t="shared" si="41"/>
        <v/>
      </c>
      <c r="W156" s="1" t="str">
        <f t="shared" si="42"/>
        <v/>
      </c>
    </row>
    <row r="157" spans="1:23" x14ac:dyDescent="0.2">
      <c r="A157" s="1">
        <f>[4]武器3!A158</f>
        <v>10156</v>
      </c>
      <c r="B157" s="1" t="str">
        <f>[4]武器3!D158</f>
        <v>一般的魔王舞扇</v>
      </c>
      <c r="C157" s="1">
        <f>[4]武器3!E158</f>
        <v>7</v>
      </c>
      <c r="D157" s="139" t="str">
        <f>[4]武器3!F158</f>
        <v>c</v>
      </c>
      <c r="E157" s="1">
        <f t="shared" si="43"/>
        <v>1</v>
      </c>
      <c r="F157" s="1">
        <f t="shared" si="44"/>
        <v>1</v>
      </c>
      <c r="G157" s="1" t="str">
        <f>[4]武器3!$K158</f>
        <v/>
      </c>
      <c r="H157" s="1">
        <f>([4]武器3!AO158*(E157^2))/10</f>
        <v>7.05</v>
      </c>
      <c r="I157" s="1" t="str">
        <f t="shared" si="45"/>
        <v>,女战士的秘药</v>
      </c>
      <c r="J157" s="1">
        <f t="shared" si="46"/>
        <v>71</v>
      </c>
      <c r="K157" s="1">
        <f t="shared" si="34"/>
        <v>75</v>
      </c>
      <c r="L157" s="1" t="str">
        <f t="shared" si="47"/>
        <v>女战士的秘药</v>
      </c>
      <c r="M157" s="1">
        <f t="shared" si="35"/>
        <v>5</v>
      </c>
      <c r="N157" s="1">
        <f t="shared" si="36"/>
        <v>50168</v>
      </c>
      <c r="O157" s="1" t="str">
        <f t="shared" si="48"/>
        <v/>
      </c>
      <c r="P157" s="1" t="str">
        <f t="shared" si="37"/>
        <v/>
      </c>
      <c r="Q157" s="1" t="str">
        <f t="shared" si="38"/>
        <v/>
      </c>
      <c r="R157" s="1" t="str">
        <f t="shared" si="49"/>
        <v/>
      </c>
      <c r="S157" s="1" t="str">
        <f t="shared" si="39"/>
        <v/>
      </c>
      <c r="T157" s="1" t="str">
        <f t="shared" si="40"/>
        <v/>
      </c>
      <c r="U157" s="1" t="str">
        <f t="shared" si="50"/>
        <v/>
      </c>
      <c r="V157" s="1" t="str">
        <f t="shared" si="41"/>
        <v/>
      </c>
      <c r="W157" s="1" t="str">
        <f t="shared" si="42"/>
        <v/>
      </c>
    </row>
    <row r="158" spans="1:23" x14ac:dyDescent="0.2">
      <c r="A158" s="1">
        <f>[4]武器3!A159</f>
        <v>10157</v>
      </c>
      <c r="B158" s="1" t="str">
        <f>[4]武器3!D159</f>
        <v>初级的玄铁扇子</v>
      </c>
      <c r="C158" s="1">
        <f>[4]武器3!E159</f>
        <v>9</v>
      </c>
      <c r="D158" s="139" t="str">
        <f>[4]武器3!F159</f>
        <v>c</v>
      </c>
      <c r="E158" s="1">
        <f t="shared" si="43"/>
        <v>1</v>
      </c>
      <c r="F158" s="1">
        <f t="shared" si="44"/>
        <v>1</v>
      </c>
      <c r="G158" s="1" t="str">
        <f>[4]武器3!$K159</f>
        <v/>
      </c>
      <c r="H158" s="1">
        <f>([4]武器3!AO159*(E158^2))/10</f>
        <v>8.85</v>
      </c>
      <c r="I158" s="1" t="str">
        <f t="shared" si="45"/>
        <v>,腐败的毛皮</v>
      </c>
      <c r="J158" s="1">
        <f t="shared" si="46"/>
        <v>89</v>
      </c>
      <c r="K158" s="1">
        <f t="shared" si="34"/>
        <v>90</v>
      </c>
      <c r="L158" s="1" t="str">
        <f t="shared" si="47"/>
        <v>腐败的毛皮</v>
      </c>
      <c r="M158" s="1">
        <f t="shared" si="35"/>
        <v>6</v>
      </c>
      <c r="N158" s="1">
        <f t="shared" si="36"/>
        <v>50119</v>
      </c>
      <c r="O158" s="1" t="str">
        <f t="shared" si="48"/>
        <v/>
      </c>
      <c r="P158" s="1" t="str">
        <f t="shared" si="37"/>
        <v/>
      </c>
      <c r="Q158" s="1" t="str">
        <f t="shared" si="38"/>
        <v/>
      </c>
      <c r="R158" s="1" t="str">
        <f t="shared" si="49"/>
        <v/>
      </c>
      <c r="S158" s="1" t="str">
        <f t="shared" si="39"/>
        <v/>
      </c>
      <c r="T158" s="1" t="str">
        <f t="shared" si="40"/>
        <v/>
      </c>
      <c r="U158" s="1" t="str">
        <f t="shared" si="50"/>
        <v/>
      </c>
      <c r="V158" s="1" t="str">
        <f t="shared" si="41"/>
        <v/>
      </c>
      <c r="W158" s="1" t="str">
        <f t="shared" si="42"/>
        <v/>
      </c>
    </row>
    <row r="159" spans="1:23" x14ac:dyDescent="0.2">
      <c r="A159" s="1">
        <f>[4]武器3!A160</f>
        <v>10158</v>
      </c>
      <c r="B159" s="1" t="str">
        <f>[4]武器3!D160</f>
        <v>一般的斯塞提羽扇</v>
      </c>
      <c r="C159" s="1">
        <f>[4]武器3!E160</f>
        <v>11</v>
      </c>
      <c r="D159" s="139" t="str">
        <f>[4]武器3!F160</f>
        <v>c</v>
      </c>
      <c r="E159" s="1">
        <f t="shared" si="43"/>
        <v>1</v>
      </c>
      <c r="F159" s="1">
        <f t="shared" si="44"/>
        <v>1</v>
      </c>
      <c r="G159" s="1" t="str">
        <f>[4]武器3!$K160</f>
        <v/>
      </c>
      <c r="H159" s="1">
        <f>([4]武器3!AO160*(E159^2))/10</f>
        <v>10.65</v>
      </c>
      <c r="I159" s="1" t="str">
        <f t="shared" si="45"/>
        <v>,新鲜的泥巴</v>
      </c>
      <c r="J159" s="1">
        <f t="shared" si="46"/>
        <v>107</v>
      </c>
      <c r="K159" s="1">
        <f t="shared" si="34"/>
        <v>120</v>
      </c>
      <c r="L159" s="1" t="str">
        <f t="shared" si="47"/>
        <v>新鲜的泥巴</v>
      </c>
      <c r="M159" s="1">
        <f t="shared" si="35"/>
        <v>8</v>
      </c>
      <c r="N159" s="1">
        <f t="shared" si="36"/>
        <v>50013</v>
      </c>
      <c r="O159" s="1" t="str">
        <f t="shared" si="48"/>
        <v/>
      </c>
      <c r="P159" s="1" t="str">
        <f t="shared" si="37"/>
        <v/>
      </c>
      <c r="Q159" s="1" t="str">
        <f t="shared" si="38"/>
        <v/>
      </c>
      <c r="R159" s="1" t="str">
        <f t="shared" si="49"/>
        <v/>
      </c>
      <c r="S159" s="1" t="str">
        <f t="shared" si="39"/>
        <v/>
      </c>
      <c r="T159" s="1" t="str">
        <f t="shared" si="40"/>
        <v/>
      </c>
      <c r="U159" s="1" t="str">
        <f t="shared" si="50"/>
        <v/>
      </c>
      <c r="V159" s="1" t="str">
        <f t="shared" si="41"/>
        <v/>
      </c>
      <c r="W159" s="1" t="str">
        <f t="shared" si="42"/>
        <v/>
      </c>
    </row>
    <row r="160" spans="1:23" x14ac:dyDescent="0.2">
      <c r="A160" s="1">
        <f>[4]武器3!A161</f>
        <v>10159</v>
      </c>
      <c r="B160" s="1" t="str">
        <f>[4]武器3!D161</f>
        <v>初级的精钢扇子</v>
      </c>
      <c r="C160" s="1">
        <f>[4]武器3!E161</f>
        <v>13</v>
      </c>
      <c r="D160" s="139" t="str">
        <f>[4]武器3!F161</f>
        <v>c</v>
      </c>
      <c r="E160" s="1">
        <f t="shared" si="43"/>
        <v>1</v>
      </c>
      <c r="F160" s="1">
        <f t="shared" si="44"/>
        <v>1</v>
      </c>
      <c r="G160" s="1" t="str">
        <f>[4]武器3!$K161</f>
        <v/>
      </c>
      <c r="H160" s="1">
        <f>([4]武器3!AO161*(E160^2))/10</f>
        <v>12.45</v>
      </c>
      <c r="I160" s="1" t="str">
        <f t="shared" si="45"/>
        <v>,树枝</v>
      </c>
      <c r="J160" s="1">
        <f t="shared" si="46"/>
        <v>125</v>
      </c>
      <c r="K160" s="1">
        <f t="shared" si="34"/>
        <v>135</v>
      </c>
      <c r="L160" s="1" t="str">
        <f t="shared" si="47"/>
        <v>树枝</v>
      </c>
      <c r="M160" s="1">
        <f t="shared" si="35"/>
        <v>9</v>
      </c>
      <c r="N160" s="1">
        <f t="shared" si="36"/>
        <v>50045</v>
      </c>
      <c r="O160" s="1" t="str">
        <f t="shared" si="48"/>
        <v/>
      </c>
      <c r="P160" s="1" t="str">
        <f t="shared" si="37"/>
        <v/>
      </c>
      <c r="Q160" s="1" t="str">
        <f t="shared" si="38"/>
        <v/>
      </c>
      <c r="R160" s="1" t="str">
        <f t="shared" si="49"/>
        <v/>
      </c>
      <c r="S160" s="1" t="str">
        <f t="shared" si="39"/>
        <v/>
      </c>
      <c r="T160" s="1" t="str">
        <f t="shared" si="40"/>
        <v/>
      </c>
      <c r="U160" s="1" t="str">
        <f t="shared" si="50"/>
        <v/>
      </c>
      <c r="V160" s="1" t="str">
        <f t="shared" si="41"/>
        <v/>
      </c>
      <c r="W160" s="1" t="str">
        <f t="shared" si="42"/>
        <v/>
      </c>
    </row>
    <row r="161" spans="1:23" x14ac:dyDescent="0.2">
      <c r="A161" s="1">
        <f>[4]武器3!A162</f>
        <v>10160</v>
      </c>
      <c r="B161" s="1" t="str">
        <f>[4]武器3!D162</f>
        <v>一般的忏悔羽扇</v>
      </c>
      <c r="C161" s="1">
        <f>[4]武器3!E162</f>
        <v>15</v>
      </c>
      <c r="D161" s="139" t="str">
        <f>[4]武器3!F162</f>
        <v>c</v>
      </c>
      <c r="E161" s="1">
        <f t="shared" si="43"/>
        <v>1</v>
      </c>
      <c r="F161" s="1">
        <f t="shared" si="44"/>
        <v>1</v>
      </c>
      <c r="G161" s="1" t="str">
        <f>[4]武器3!$K162</f>
        <v/>
      </c>
      <c r="H161" s="1">
        <f>([4]武器3!AO162*(E161^2))/10</f>
        <v>14.1</v>
      </c>
      <c r="I161" s="1" t="str">
        <f t="shared" si="45"/>
        <v>,腐败的毛皮</v>
      </c>
      <c r="J161" s="1">
        <f t="shared" si="46"/>
        <v>141</v>
      </c>
      <c r="K161" s="1">
        <f t="shared" si="34"/>
        <v>150</v>
      </c>
      <c r="L161" s="1" t="str">
        <f t="shared" si="47"/>
        <v>腐败的毛皮</v>
      </c>
      <c r="M161" s="1">
        <f t="shared" si="35"/>
        <v>10</v>
      </c>
      <c r="N161" s="1">
        <f t="shared" si="36"/>
        <v>50119</v>
      </c>
      <c r="O161" s="1" t="str">
        <f t="shared" si="48"/>
        <v/>
      </c>
      <c r="P161" s="1" t="str">
        <f t="shared" si="37"/>
        <v/>
      </c>
      <c r="Q161" s="1" t="str">
        <f t="shared" si="38"/>
        <v/>
      </c>
      <c r="R161" s="1" t="str">
        <f t="shared" si="49"/>
        <v/>
      </c>
      <c r="S161" s="1" t="str">
        <f t="shared" si="39"/>
        <v/>
      </c>
      <c r="T161" s="1" t="str">
        <f t="shared" si="40"/>
        <v/>
      </c>
      <c r="U161" s="1" t="str">
        <f t="shared" si="50"/>
        <v/>
      </c>
      <c r="V161" s="1" t="str">
        <f t="shared" si="41"/>
        <v/>
      </c>
      <c r="W161" s="1" t="str">
        <f t="shared" si="42"/>
        <v/>
      </c>
    </row>
    <row r="162" spans="1:23" x14ac:dyDescent="0.2">
      <c r="A162" s="1">
        <f>[4]武器3!A163</f>
        <v>10161</v>
      </c>
      <c r="B162" s="1" t="str">
        <f>[4]武器3!D163</f>
        <v>传说的遗迹獠牙</v>
      </c>
      <c r="C162" s="1">
        <f>[4]武器3!E163</f>
        <v>2</v>
      </c>
      <c r="D162" s="139" t="str">
        <f>[4]武器3!F163</f>
        <v>s</v>
      </c>
      <c r="E162" s="1">
        <f t="shared" si="43"/>
        <v>4</v>
      </c>
      <c r="F162" s="1">
        <f t="shared" si="44"/>
        <v>4</v>
      </c>
      <c r="G162" s="1" t="str">
        <f>[4]武器3!$K163</f>
        <v>黑暗</v>
      </c>
      <c r="H162" s="1">
        <f>([4]武器3!AO163*(E162^2))/10</f>
        <v>55.616</v>
      </c>
      <c r="I162" s="1" t="str">
        <f t="shared" si="45"/>
        <v>,黑色的魔术丝,黄色粉铜矿,昆虫躯壳,人狼爪</v>
      </c>
      <c r="J162" s="1">
        <f t="shared" si="46"/>
        <v>556</v>
      </c>
      <c r="K162" s="1">
        <f t="shared" si="34"/>
        <v>3840</v>
      </c>
      <c r="L162" s="1" t="str">
        <f t="shared" si="47"/>
        <v>黑色的魔术丝</v>
      </c>
      <c r="M162" s="1">
        <f t="shared" si="35"/>
        <v>1</v>
      </c>
      <c r="N162" s="1">
        <f t="shared" si="36"/>
        <v>50076</v>
      </c>
      <c r="O162" s="1" t="str">
        <f t="shared" si="48"/>
        <v>黄色粉铜矿</v>
      </c>
      <c r="P162" s="1">
        <f t="shared" si="37"/>
        <v>1</v>
      </c>
      <c r="Q162" s="1">
        <f t="shared" si="38"/>
        <v>50040</v>
      </c>
      <c r="R162" s="1" t="str">
        <f t="shared" si="49"/>
        <v>昆虫躯壳</v>
      </c>
      <c r="S162" s="1">
        <f t="shared" si="39"/>
        <v>2</v>
      </c>
      <c r="T162" s="1">
        <f t="shared" si="40"/>
        <v>50129</v>
      </c>
      <c r="U162" s="1" t="str">
        <f t="shared" si="50"/>
        <v>人狼爪</v>
      </c>
      <c r="V162" s="1">
        <f t="shared" si="41"/>
        <v>3</v>
      </c>
      <c r="W162" s="1">
        <f t="shared" si="42"/>
        <v>50136</v>
      </c>
    </row>
    <row r="163" spans="1:23" x14ac:dyDescent="0.2">
      <c r="A163" s="1">
        <f>[4]武器3!A164</f>
        <v>10162</v>
      </c>
      <c r="B163" s="1" t="str">
        <f>[4]武器3!D164</f>
        <v>神奇的颓废牙齿</v>
      </c>
      <c r="C163" s="1">
        <f>[4]武器3!E164</f>
        <v>4</v>
      </c>
      <c r="D163" s="139" t="str">
        <f>[4]武器3!F164</f>
        <v>s</v>
      </c>
      <c r="E163" s="1">
        <f t="shared" si="43"/>
        <v>4</v>
      </c>
      <c r="F163" s="1">
        <f t="shared" si="44"/>
        <v>4</v>
      </c>
      <c r="G163" s="1" t="str">
        <f>[4]武器3!$K164</f>
        <v>黑暗</v>
      </c>
      <c r="H163" s="1">
        <f>([4]武器3!AO164*(E163^2))/10</f>
        <v>69.741176470588229</v>
      </c>
      <c r="I163" s="1" t="str">
        <f t="shared" si="45"/>
        <v>,黑色的魔术丝,火精魂片,南瓜,巨大鱼牙</v>
      </c>
      <c r="J163" s="1">
        <f t="shared" si="46"/>
        <v>697</v>
      </c>
      <c r="K163" s="1">
        <f t="shared" si="34"/>
        <v>3840</v>
      </c>
      <c r="L163" s="1" t="str">
        <f t="shared" si="47"/>
        <v>黑色的魔术丝</v>
      </c>
      <c r="M163" s="1">
        <f t="shared" si="35"/>
        <v>1</v>
      </c>
      <c r="N163" s="1">
        <f t="shared" si="36"/>
        <v>50076</v>
      </c>
      <c r="O163" s="1" t="str">
        <f t="shared" si="48"/>
        <v>火精魂片</v>
      </c>
      <c r="P163" s="1">
        <f t="shared" si="37"/>
        <v>1</v>
      </c>
      <c r="Q163" s="1">
        <f t="shared" si="38"/>
        <v>50160</v>
      </c>
      <c r="R163" s="1" t="str">
        <f t="shared" si="49"/>
        <v>南瓜</v>
      </c>
      <c r="S163" s="1">
        <f t="shared" si="39"/>
        <v>3</v>
      </c>
      <c r="T163" s="1">
        <f t="shared" si="40"/>
        <v>50070</v>
      </c>
      <c r="U163" s="1" t="str">
        <f t="shared" si="50"/>
        <v>巨大鱼牙</v>
      </c>
      <c r="V163" s="1">
        <f t="shared" si="41"/>
        <v>3</v>
      </c>
      <c r="W163" s="1">
        <f t="shared" si="42"/>
        <v>50151</v>
      </c>
    </row>
    <row r="164" spans="1:23" x14ac:dyDescent="0.2">
      <c r="A164" s="1">
        <f>[4]武器3!A165</f>
        <v>10163</v>
      </c>
      <c r="B164" s="1" t="str">
        <f>[4]武器3!D165</f>
        <v>神奇的魔王毒牙</v>
      </c>
      <c r="C164" s="1">
        <f>[4]武器3!E165</f>
        <v>6</v>
      </c>
      <c r="D164" s="139" t="str">
        <f>[4]武器3!F165</f>
        <v>s</v>
      </c>
      <c r="E164" s="1">
        <f t="shared" si="43"/>
        <v>4</v>
      </c>
      <c r="F164" s="1">
        <f t="shared" si="44"/>
        <v>4</v>
      </c>
      <c r="G164" s="1" t="str">
        <f>[4]武器3!$K165</f>
        <v>黑暗</v>
      </c>
      <c r="H164" s="1">
        <f>([4]武器3!AO165*(E164^2))/10</f>
        <v>132</v>
      </c>
      <c r="I164" s="1" t="str">
        <f t="shared" si="45"/>
        <v>,黑色的魔术丝,超级方便面,蜥蜴牙,冰鸟的羽毛</v>
      </c>
      <c r="J164" s="1">
        <f t="shared" si="46"/>
        <v>1320</v>
      </c>
      <c r="K164" s="1">
        <f t="shared" si="34"/>
        <v>3840</v>
      </c>
      <c r="L164" s="1" t="str">
        <f t="shared" si="47"/>
        <v>黑色的魔术丝</v>
      </c>
      <c r="M164" s="1">
        <f t="shared" si="35"/>
        <v>1</v>
      </c>
      <c r="N164" s="1">
        <f t="shared" si="36"/>
        <v>50076</v>
      </c>
      <c r="O164" s="1" t="str">
        <f t="shared" si="48"/>
        <v>超级方便面</v>
      </c>
      <c r="P164" s="1">
        <f t="shared" si="37"/>
        <v>1</v>
      </c>
      <c r="Q164" s="1">
        <f t="shared" si="38"/>
        <v>50188</v>
      </c>
      <c r="R164" s="1" t="str">
        <f t="shared" si="49"/>
        <v>蜥蜴牙</v>
      </c>
      <c r="S164" s="1">
        <f t="shared" si="39"/>
        <v>6</v>
      </c>
      <c r="T164" s="1">
        <f t="shared" si="40"/>
        <v>50147</v>
      </c>
      <c r="U164" s="1" t="str">
        <f t="shared" si="50"/>
        <v>冰鸟的羽毛</v>
      </c>
      <c r="V164" s="1">
        <f t="shared" si="41"/>
        <v>3</v>
      </c>
      <c r="W164" s="1">
        <f t="shared" si="42"/>
        <v>50121</v>
      </c>
    </row>
    <row r="165" spans="1:23" x14ac:dyDescent="0.2">
      <c r="A165" s="1">
        <f>[4]武器3!A166</f>
        <v>10164</v>
      </c>
      <c r="B165" s="1" t="str">
        <f>[4]武器3!D166</f>
        <v>传说的精钢獠牙</v>
      </c>
      <c r="C165" s="1">
        <f>[4]武器3!E166</f>
        <v>8</v>
      </c>
      <c r="D165" s="139" t="str">
        <f>[4]武器3!F166</f>
        <v>s</v>
      </c>
      <c r="E165" s="1">
        <f t="shared" si="43"/>
        <v>4</v>
      </c>
      <c r="F165" s="1">
        <f t="shared" si="44"/>
        <v>4</v>
      </c>
      <c r="G165" s="1" t="str">
        <f>[4]武器3!$K166</f>
        <v>黑暗</v>
      </c>
      <c r="H165" s="1">
        <f>([4]武器3!AO166*(E165^2))/10</f>
        <v>244.59520000000003</v>
      </c>
      <c r="I165" s="1" t="str">
        <f t="shared" si="45"/>
        <v>,黑色的魔术丝,火精魂片,珍珠石,灵木的枝</v>
      </c>
      <c r="J165" s="1">
        <f t="shared" si="46"/>
        <v>2446</v>
      </c>
      <c r="K165" s="1">
        <f t="shared" si="34"/>
        <v>3840</v>
      </c>
      <c r="L165" s="1" t="str">
        <f t="shared" si="47"/>
        <v>黑色的魔术丝</v>
      </c>
      <c r="M165" s="1">
        <f t="shared" si="35"/>
        <v>1</v>
      </c>
      <c r="N165" s="1">
        <f t="shared" si="36"/>
        <v>50076</v>
      </c>
      <c r="O165" s="1" t="str">
        <f t="shared" si="48"/>
        <v>火精魂片</v>
      </c>
      <c r="P165" s="1">
        <f t="shared" si="37"/>
        <v>3</v>
      </c>
      <c r="Q165" s="1">
        <f t="shared" si="38"/>
        <v>50160</v>
      </c>
      <c r="R165" s="1" t="str">
        <f t="shared" si="49"/>
        <v>珍珠石</v>
      </c>
      <c r="S165" s="1">
        <f t="shared" si="39"/>
        <v>5</v>
      </c>
      <c r="T165" s="1">
        <f t="shared" si="40"/>
        <v>50026</v>
      </c>
      <c r="U165" s="1" t="str">
        <f t="shared" si="50"/>
        <v>灵木的枝</v>
      </c>
      <c r="V165" s="1">
        <f t="shared" si="41"/>
        <v>11</v>
      </c>
      <c r="W165" s="1">
        <f t="shared" si="42"/>
        <v>50064</v>
      </c>
    </row>
    <row r="166" spans="1:23" x14ac:dyDescent="0.2">
      <c r="A166" s="1">
        <f>[4]武器3!A167</f>
        <v>10165</v>
      </c>
      <c r="B166" s="1" t="str">
        <f>[4]武器3!D167</f>
        <v>神秘的白银獠牙</v>
      </c>
      <c r="C166" s="1">
        <f>[4]武器3!E167</f>
        <v>10</v>
      </c>
      <c r="D166" s="139" t="str">
        <f>[4]武器3!F167</f>
        <v>s</v>
      </c>
      <c r="E166" s="1">
        <f t="shared" si="43"/>
        <v>4</v>
      </c>
      <c r="F166" s="1">
        <f t="shared" si="44"/>
        <v>4</v>
      </c>
      <c r="G166" s="1" t="str">
        <f>[4]武器3!$K167</f>
        <v>黑暗</v>
      </c>
      <c r="H166" s="1">
        <f>([4]武器3!AO167*(E166^2))/10</f>
        <v>312.80010578512395</v>
      </c>
      <c r="I166" s="1" t="str">
        <f t="shared" si="45"/>
        <v>,黑色的魔术丝,灵魂片,蝙蝠羽翼,黄之液</v>
      </c>
      <c r="J166" s="1">
        <f t="shared" si="46"/>
        <v>3128</v>
      </c>
      <c r="K166" s="1">
        <f t="shared" si="34"/>
        <v>3840</v>
      </c>
      <c r="L166" s="1" t="str">
        <f t="shared" si="47"/>
        <v>黑色的魔术丝</v>
      </c>
      <c r="M166" s="1">
        <f t="shared" si="35"/>
        <v>1</v>
      </c>
      <c r="N166" s="1">
        <f t="shared" si="36"/>
        <v>50076</v>
      </c>
      <c r="O166" s="1" t="str">
        <f t="shared" si="48"/>
        <v>灵魂片</v>
      </c>
      <c r="P166" s="1">
        <f t="shared" si="37"/>
        <v>4</v>
      </c>
      <c r="Q166" s="1">
        <f t="shared" si="38"/>
        <v>50162</v>
      </c>
      <c r="R166" s="1" t="str">
        <f t="shared" si="49"/>
        <v>蝙蝠羽翼</v>
      </c>
      <c r="S166" s="1">
        <f t="shared" si="39"/>
        <v>6</v>
      </c>
      <c r="T166" s="1">
        <f t="shared" si="40"/>
        <v>50124</v>
      </c>
      <c r="U166" s="1" t="str">
        <f t="shared" si="50"/>
        <v>黄之液</v>
      </c>
      <c r="V166" s="1">
        <f t="shared" si="41"/>
        <v>14</v>
      </c>
      <c r="W166" s="1">
        <f t="shared" si="42"/>
        <v>50093</v>
      </c>
    </row>
    <row r="167" spans="1:23" x14ac:dyDescent="0.2">
      <c r="A167" s="1">
        <f>[4]武器3!A168</f>
        <v>10166</v>
      </c>
      <c r="B167" s="1" t="str">
        <f>[4]武器3!D168</f>
        <v>传说的玄铁牙齿</v>
      </c>
      <c r="C167" s="1">
        <f>[4]武器3!E168</f>
        <v>12</v>
      </c>
      <c r="D167" s="139" t="str">
        <f>[4]武器3!F168</f>
        <v>s</v>
      </c>
      <c r="E167" s="1">
        <f t="shared" si="43"/>
        <v>4</v>
      </c>
      <c r="F167" s="1">
        <f t="shared" si="44"/>
        <v>4</v>
      </c>
      <c r="G167" s="1" t="str">
        <f>[4]武器3!$K168</f>
        <v>黑暗</v>
      </c>
      <c r="H167" s="1">
        <f>([4]武器3!AO168*(E167^2))/10</f>
        <v>306.71769599999999</v>
      </c>
      <c r="I167" s="1" t="str">
        <f t="shared" si="45"/>
        <v>,黑色的魔术丝,大型昆虫躯壳,酸之液,震动羽翼</v>
      </c>
      <c r="J167" s="1">
        <f t="shared" si="46"/>
        <v>3067</v>
      </c>
      <c r="K167" s="1">
        <f t="shared" si="34"/>
        <v>3840</v>
      </c>
      <c r="L167" s="1" t="str">
        <f t="shared" si="47"/>
        <v>黑色的魔术丝</v>
      </c>
      <c r="M167" s="1">
        <f t="shared" si="35"/>
        <v>1</v>
      </c>
      <c r="N167" s="1">
        <f t="shared" si="36"/>
        <v>50076</v>
      </c>
      <c r="O167" s="1" t="str">
        <f t="shared" si="48"/>
        <v>大型昆虫躯壳</v>
      </c>
      <c r="P167" s="1">
        <f t="shared" si="37"/>
        <v>3</v>
      </c>
      <c r="Q167" s="1">
        <f t="shared" si="38"/>
        <v>50130</v>
      </c>
      <c r="R167" s="1" t="str">
        <f t="shared" si="49"/>
        <v>酸之液</v>
      </c>
      <c r="S167" s="1">
        <f t="shared" si="39"/>
        <v>13</v>
      </c>
      <c r="T167" s="1">
        <f t="shared" si="40"/>
        <v>50096</v>
      </c>
      <c r="U167" s="1" t="str">
        <f t="shared" si="50"/>
        <v>震动羽翼</v>
      </c>
      <c r="V167" s="1">
        <f t="shared" si="41"/>
        <v>6</v>
      </c>
      <c r="W167" s="1">
        <f t="shared" si="42"/>
        <v>50122</v>
      </c>
    </row>
    <row r="168" spans="1:23" x14ac:dyDescent="0.2">
      <c r="A168" s="1">
        <f>[4]武器3!A169</f>
        <v>10167</v>
      </c>
      <c r="B168" s="1" t="str">
        <f>[4]武器3!D169</f>
        <v>传说的塞尔塔獠牙</v>
      </c>
      <c r="C168" s="1">
        <f>[4]武器3!E169</f>
        <v>14</v>
      </c>
      <c r="D168" s="139" t="str">
        <f>[4]武器3!F169</f>
        <v>s</v>
      </c>
      <c r="E168" s="1">
        <f t="shared" si="43"/>
        <v>4</v>
      </c>
      <c r="F168" s="1">
        <f t="shared" si="44"/>
        <v>4</v>
      </c>
      <c r="G168" s="1" t="str">
        <f>[4]武器3!$K169</f>
        <v>黑暗</v>
      </c>
      <c r="H168" s="1">
        <f>([4]武器3!AO169*(E168^2))/10</f>
        <v>453.43997778512392</v>
      </c>
      <c r="I168" s="1" t="str">
        <f t="shared" si="45"/>
        <v>,黑色的魔术丝,睡魔魂片,水晶眼泪,浮游石</v>
      </c>
      <c r="J168" s="1">
        <f t="shared" si="46"/>
        <v>4534</v>
      </c>
      <c r="K168" s="1">
        <f t="shared" si="34"/>
        <v>7680</v>
      </c>
      <c r="L168" s="1" t="str">
        <f t="shared" si="47"/>
        <v>黑色的魔术丝</v>
      </c>
      <c r="M168" s="1">
        <f t="shared" si="35"/>
        <v>2</v>
      </c>
      <c r="N168" s="1">
        <f t="shared" si="36"/>
        <v>50076</v>
      </c>
      <c r="O168" s="1" t="str">
        <f t="shared" si="48"/>
        <v>睡魔魂片</v>
      </c>
      <c r="P168" s="1">
        <f t="shared" si="37"/>
        <v>4</v>
      </c>
      <c r="Q168" s="1">
        <f t="shared" si="38"/>
        <v>50165</v>
      </c>
      <c r="R168" s="1" t="str">
        <f t="shared" si="49"/>
        <v>水晶眼泪</v>
      </c>
      <c r="S168" s="1">
        <f t="shared" si="39"/>
        <v>9</v>
      </c>
      <c r="T168" s="1">
        <f t="shared" si="40"/>
        <v>50172</v>
      </c>
      <c r="U168" s="1" t="str">
        <f t="shared" si="50"/>
        <v>浮游石</v>
      </c>
      <c r="V168" s="1">
        <f t="shared" si="41"/>
        <v>9</v>
      </c>
      <c r="W168" s="1">
        <f t="shared" si="42"/>
        <v>50025</v>
      </c>
    </row>
    <row r="169" spans="1:23" x14ac:dyDescent="0.2">
      <c r="A169" s="1">
        <f>[4]武器3!A170</f>
        <v>10168</v>
      </c>
      <c r="B169" s="1" t="str">
        <f>[4]武器3!D170</f>
        <v>璀璨的空灵毒牙</v>
      </c>
      <c r="C169" s="1">
        <f>[4]武器3!E170</f>
        <v>16</v>
      </c>
      <c r="D169" s="139" t="str">
        <f>[4]武器3!F170</f>
        <v>s</v>
      </c>
      <c r="E169" s="1">
        <f t="shared" si="43"/>
        <v>4</v>
      </c>
      <c r="F169" s="1">
        <f t="shared" si="44"/>
        <v>4</v>
      </c>
      <c r="G169" s="1" t="str">
        <f>[4]武器3!$K170</f>
        <v>黑暗</v>
      </c>
      <c r="H169" s="1">
        <f>([4]武器3!AO170*(E169^2))/10</f>
        <v>530.90356363636363</v>
      </c>
      <c r="I169" s="1" t="str">
        <f t="shared" si="45"/>
        <v>,黑色的魔术丝,精灵女王羽翼,雷兽爪,炎石</v>
      </c>
      <c r="J169" s="1">
        <f t="shared" si="46"/>
        <v>5309</v>
      </c>
      <c r="K169" s="1">
        <f t="shared" si="34"/>
        <v>7680</v>
      </c>
      <c r="L169" s="1" t="str">
        <f t="shared" si="47"/>
        <v>黑色的魔术丝</v>
      </c>
      <c r="M169" s="1">
        <f t="shared" si="35"/>
        <v>2</v>
      </c>
      <c r="N169" s="1">
        <f t="shared" si="36"/>
        <v>50076</v>
      </c>
      <c r="O169" s="1" t="str">
        <f t="shared" si="48"/>
        <v>精灵女王羽翼</v>
      </c>
      <c r="P169" s="1">
        <f t="shared" si="37"/>
        <v>4</v>
      </c>
      <c r="Q169" s="1">
        <f t="shared" si="38"/>
        <v>50127</v>
      </c>
      <c r="R169" s="1" t="str">
        <f t="shared" si="49"/>
        <v>雷兽爪</v>
      </c>
      <c r="S169" s="1">
        <f t="shared" si="39"/>
        <v>23</v>
      </c>
      <c r="T169" s="1">
        <f t="shared" si="40"/>
        <v>50139</v>
      </c>
      <c r="U169" s="1" t="str">
        <f t="shared" si="50"/>
        <v>炎石</v>
      </c>
      <c r="V169" s="1">
        <f t="shared" si="41"/>
        <v>10</v>
      </c>
      <c r="W169" s="1">
        <f t="shared" si="42"/>
        <v>50016</v>
      </c>
    </row>
    <row r="170" spans="1:23" x14ac:dyDescent="0.2">
      <c r="A170" s="1">
        <f>[4]武器3!A171</f>
        <v>10169</v>
      </c>
      <c r="B170" s="1" t="str">
        <f>[4]武器3!D171</f>
        <v>犀利的精钢毒牙</v>
      </c>
      <c r="C170" s="1">
        <f>[4]武器3!E171</f>
        <v>2</v>
      </c>
      <c r="D170" s="139" t="str">
        <f>[4]武器3!F171</f>
        <v>a</v>
      </c>
      <c r="E170" s="1">
        <f t="shared" si="43"/>
        <v>3</v>
      </c>
      <c r="F170" s="1">
        <f t="shared" si="44"/>
        <v>3</v>
      </c>
      <c r="G170" s="1" t="str">
        <f>[4]武器3!$K171</f>
        <v>黑暗</v>
      </c>
      <c r="H170" s="1">
        <f>([4]武器3!AO171*(E170^2))/10</f>
        <v>25.65</v>
      </c>
      <c r="I170" s="1" t="str">
        <f t="shared" si="45"/>
        <v>,暗系魔物骨头,珍珠石,女战士的秘药,腐败爪</v>
      </c>
      <c r="J170" s="1">
        <f t="shared" si="46"/>
        <v>257</v>
      </c>
      <c r="K170" s="1">
        <f t="shared" si="34"/>
        <v>1125</v>
      </c>
      <c r="L170" s="1" t="str">
        <f t="shared" si="47"/>
        <v>暗系魔物骨头</v>
      </c>
      <c r="M170" s="1">
        <f t="shared" si="35"/>
        <v>1</v>
      </c>
      <c r="N170" s="1">
        <f t="shared" si="36"/>
        <v>50085</v>
      </c>
      <c r="O170" s="1" t="str">
        <f t="shared" si="48"/>
        <v>珍珠石</v>
      </c>
      <c r="P170" s="1">
        <f t="shared" si="37"/>
        <v>1</v>
      </c>
      <c r="Q170" s="1">
        <f t="shared" si="38"/>
        <v>50026</v>
      </c>
      <c r="R170" s="1" t="str">
        <f t="shared" si="49"/>
        <v>女战士的秘药</v>
      </c>
      <c r="S170" s="1">
        <f t="shared" si="39"/>
        <v>6</v>
      </c>
      <c r="T170" s="1">
        <f t="shared" si="40"/>
        <v>50168</v>
      </c>
      <c r="U170" s="1" t="str">
        <f t="shared" si="50"/>
        <v/>
      </c>
      <c r="V170" s="1" t="str">
        <f t="shared" si="41"/>
        <v/>
      </c>
      <c r="W170" s="1" t="str">
        <f t="shared" si="42"/>
        <v/>
      </c>
    </row>
    <row r="171" spans="1:23" x14ac:dyDescent="0.2">
      <c r="A171" s="1">
        <f>[4]武器3!A172</f>
        <v>10170</v>
      </c>
      <c r="B171" s="1" t="str">
        <f>[4]武器3!D172</f>
        <v>拉风的白银毒牙</v>
      </c>
      <c r="C171" s="1">
        <f>[4]武器3!E172</f>
        <v>4</v>
      </c>
      <c r="D171" s="139" t="str">
        <f>[4]武器3!F172</f>
        <v>a</v>
      </c>
      <c r="E171" s="1">
        <f t="shared" si="43"/>
        <v>3</v>
      </c>
      <c r="F171" s="1">
        <f t="shared" si="44"/>
        <v>3</v>
      </c>
      <c r="G171" s="1" t="str">
        <f>[4]武器3!$K172</f>
        <v>黑暗</v>
      </c>
      <c r="H171" s="1">
        <f>([4]武器3!AO172*(E171^2))/10</f>
        <v>32.004000000000005</v>
      </c>
      <c r="I171" s="1" t="str">
        <f t="shared" si="45"/>
        <v>,暗系魔物骨头,巨人之皮,腐败的毛皮,黑铜矿</v>
      </c>
      <c r="J171" s="1">
        <f t="shared" si="46"/>
        <v>320</v>
      </c>
      <c r="K171" s="1">
        <f t="shared" si="34"/>
        <v>1125</v>
      </c>
      <c r="L171" s="1" t="str">
        <f t="shared" si="47"/>
        <v>暗系魔物骨头</v>
      </c>
      <c r="M171" s="1">
        <f t="shared" si="35"/>
        <v>1</v>
      </c>
      <c r="N171" s="1">
        <f t="shared" si="36"/>
        <v>50085</v>
      </c>
      <c r="O171" s="1" t="str">
        <f t="shared" si="48"/>
        <v>巨人之皮</v>
      </c>
      <c r="P171" s="1">
        <f t="shared" si="37"/>
        <v>1</v>
      </c>
      <c r="Q171" s="1">
        <f t="shared" si="38"/>
        <v>50111</v>
      </c>
      <c r="R171" s="1" t="str">
        <f t="shared" si="49"/>
        <v>腐败的毛皮</v>
      </c>
      <c r="S171" s="1">
        <f t="shared" si="39"/>
        <v>8</v>
      </c>
      <c r="T171" s="1">
        <f t="shared" si="40"/>
        <v>50119</v>
      </c>
      <c r="U171" s="1" t="str">
        <f t="shared" si="50"/>
        <v/>
      </c>
      <c r="V171" s="1" t="str">
        <f t="shared" si="41"/>
        <v/>
      </c>
      <c r="W171" s="1" t="str">
        <f t="shared" si="42"/>
        <v/>
      </c>
    </row>
    <row r="172" spans="1:23" x14ac:dyDescent="0.2">
      <c r="A172" s="1">
        <f>[4]武器3!A173</f>
        <v>10171</v>
      </c>
      <c r="B172" s="1" t="str">
        <f>[4]武器3!D173</f>
        <v>犀利的遗迹獠牙</v>
      </c>
      <c r="C172" s="1">
        <f>[4]武器3!E173</f>
        <v>6</v>
      </c>
      <c r="D172" s="139" t="str">
        <f>[4]武器3!F173</f>
        <v>a</v>
      </c>
      <c r="E172" s="1">
        <f t="shared" si="43"/>
        <v>3</v>
      </c>
      <c r="F172" s="1">
        <f t="shared" si="44"/>
        <v>3</v>
      </c>
      <c r="G172" s="1" t="str">
        <f>[4]武器3!$K173</f>
        <v>黑暗</v>
      </c>
      <c r="H172" s="1">
        <f>([4]武器3!AO173*(E172^2))/10</f>
        <v>44.55</v>
      </c>
      <c r="I172" s="1" t="str">
        <f t="shared" si="45"/>
        <v>,暗系魔物骨头,巨大鱼牙,女战士的秘药,矿石</v>
      </c>
      <c r="J172" s="1">
        <f t="shared" si="46"/>
        <v>446</v>
      </c>
      <c r="K172" s="1">
        <f t="shared" si="34"/>
        <v>1125</v>
      </c>
      <c r="L172" s="1" t="str">
        <f t="shared" si="47"/>
        <v>暗系魔物骨头</v>
      </c>
      <c r="M172" s="1">
        <f t="shared" si="35"/>
        <v>1</v>
      </c>
      <c r="N172" s="1">
        <f t="shared" si="36"/>
        <v>50085</v>
      </c>
      <c r="O172" s="1" t="str">
        <f t="shared" si="48"/>
        <v>巨大鱼牙</v>
      </c>
      <c r="P172" s="1">
        <f t="shared" si="37"/>
        <v>3</v>
      </c>
      <c r="Q172" s="1">
        <f t="shared" si="38"/>
        <v>50151</v>
      </c>
      <c r="R172" s="1" t="str">
        <f t="shared" si="49"/>
        <v>女战士的秘药</v>
      </c>
      <c r="S172" s="1">
        <f t="shared" si="39"/>
        <v>10</v>
      </c>
      <c r="T172" s="1">
        <f t="shared" si="40"/>
        <v>50168</v>
      </c>
      <c r="U172" s="1" t="str">
        <f t="shared" si="50"/>
        <v/>
      </c>
      <c r="V172" s="1" t="str">
        <f t="shared" si="41"/>
        <v/>
      </c>
      <c r="W172" s="1" t="str">
        <f t="shared" si="42"/>
        <v/>
      </c>
    </row>
    <row r="173" spans="1:23" x14ac:dyDescent="0.2">
      <c r="A173" s="1">
        <f>[4]武器3!A174</f>
        <v>10172</v>
      </c>
      <c r="B173" s="1" t="str">
        <f>[4]武器3!D174</f>
        <v>拉风的斯塞提毒牙</v>
      </c>
      <c r="C173" s="1">
        <f>[4]武器3!E174</f>
        <v>8</v>
      </c>
      <c r="D173" s="139" t="str">
        <f>[4]武器3!F174</f>
        <v>a</v>
      </c>
      <c r="E173" s="1">
        <f t="shared" si="43"/>
        <v>3</v>
      </c>
      <c r="F173" s="1">
        <f t="shared" si="44"/>
        <v>3</v>
      </c>
      <c r="G173" s="1" t="str">
        <f>[4]武器3!$K174</f>
        <v>黑暗</v>
      </c>
      <c r="H173" s="1">
        <f>([4]武器3!AO174*(E173^2))/10</f>
        <v>67.408824793388433</v>
      </c>
      <c r="I173" s="1" t="str">
        <f t="shared" si="45"/>
        <v>,暗系魔物骨头,蛇龟爪,腐败爪,新鲜的泥巴</v>
      </c>
      <c r="J173" s="1">
        <f t="shared" si="46"/>
        <v>674</v>
      </c>
      <c r="K173" s="1">
        <f t="shared" si="34"/>
        <v>1125</v>
      </c>
      <c r="L173" s="1" t="str">
        <f t="shared" si="47"/>
        <v>暗系魔物骨头</v>
      </c>
      <c r="M173" s="1">
        <f t="shared" si="35"/>
        <v>1</v>
      </c>
      <c r="N173" s="1">
        <f t="shared" si="36"/>
        <v>50085</v>
      </c>
      <c r="O173" s="1" t="str">
        <f t="shared" si="48"/>
        <v>蛇龟爪</v>
      </c>
      <c r="P173" s="1">
        <f t="shared" si="37"/>
        <v>2</v>
      </c>
      <c r="Q173" s="1">
        <f t="shared" si="38"/>
        <v>50143</v>
      </c>
      <c r="R173" s="1" t="str">
        <f t="shared" si="49"/>
        <v>腐败爪</v>
      </c>
      <c r="S173" s="1">
        <f t="shared" si="39"/>
        <v>15</v>
      </c>
      <c r="T173" s="1">
        <f t="shared" si="40"/>
        <v>50145</v>
      </c>
      <c r="U173" s="1" t="str">
        <f t="shared" si="50"/>
        <v/>
      </c>
      <c r="V173" s="1" t="str">
        <f t="shared" si="41"/>
        <v/>
      </c>
      <c r="W173" s="1" t="str">
        <f t="shared" si="42"/>
        <v/>
      </c>
    </row>
    <row r="174" spans="1:23" x14ac:dyDescent="0.2">
      <c r="A174" s="1">
        <f>[4]武器3!A175</f>
        <v>10173</v>
      </c>
      <c r="B174" s="1" t="str">
        <f>[4]武器3!D175</f>
        <v>犀利的塞尔塔毒牙</v>
      </c>
      <c r="C174" s="1">
        <f>[4]武器3!E175</f>
        <v>10</v>
      </c>
      <c r="D174" s="139" t="str">
        <f>[4]武器3!F175</f>
        <v>a</v>
      </c>
      <c r="E174" s="1">
        <f t="shared" si="43"/>
        <v>3</v>
      </c>
      <c r="F174" s="1">
        <f t="shared" si="44"/>
        <v>3</v>
      </c>
      <c r="G174" s="1" t="str">
        <f>[4]武器3!$K175</f>
        <v>黑暗</v>
      </c>
      <c r="H174" s="1">
        <f>([4]武器3!AO175*(E174^2))/10</f>
        <v>113.4</v>
      </c>
      <c r="I174" s="1" t="str">
        <f t="shared" si="45"/>
        <v>,暗系魔物骨头,雷兽爪,腐败的毛皮,矿石</v>
      </c>
      <c r="J174" s="1">
        <f t="shared" si="46"/>
        <v>1134</v>
      </c>
      <c r="K174" s="1">
        <f t="shared" si="34"/>
        <v>2250</v>
      </c>
      <c r="L174" s="1" t="str">
        <f t="shared" si="47"/>
        <v>暗系魔物骨头</v>
      </c>
      <c r="M174" s="1">
        <f t="shared" si="35"/>
        <v>2</v>
      </c>
      <c r="N174" s="1">
        <f t="shared" si="36"/>
        <v>50085</v>
      </c>
      <c r="O174" s="1" t="str">
        <f t="shared" si="48"/>
        <v>雷兽爪</v>
      </c>
      <c r="P174" s="1">
        <f t="shared" si="37"/>
        <v>7</v>
      </c>
      <c r="Q174" s="1">
        <f t="shared" si="38"/>
        <v>50139</v>
      </c>
      <c r="R174" s="1" t="str">
        <f t="shared" si="49"/>
        <v>腐败的毛皮</v>
      </c>
      <c r="S174" s="1">
        <f t="shared" si="39"/>
        <v>26</v>
      </c>
      <c r="T174" s="1">
        <f t="shared" si="40"/>
        <v>50119</v>
      </c>
      <c r="U174" s="1" t="str">
        <f t="shared" si="50"/>
        <v/>
      </c>
      <c r="V174" s="1" t="str">
        <f t="shared" si="41"/>
        <v/>
      </c>
      <c r="W174" s="1" t="str">
        <f t="shared" si="42"/>
        <v/>
      </c>
    </row>
    <row r="175" spans="1:23" x14ac:dyDescent="0.2">
      <c r="A175" s="1">
        <f>[4]武器3!A176</f>
        <v>10174</v>
      </c>
      <c r="B175" s="1" t="str">
        <f>[4]武器3!D176</f>
        <v>拉风的水晶毒牙</v>
      </c>
      <c r="C175" s="1">
        <f>[4]武器3!E176</f>
        <v>12</v>
      </c>
      <c r="D175" s="139" t="str">
        <f>[4]武器3!F176</f>
        <v>a</v>
      </c>
      <c r="E175" s="1">
        <f t="shared" si="43"/>
        <v>3</v>
      </c>
      <c r="F175" s="1">
        <f t="shared" si="44"/>
        <v>3</v>
      </c>
      <c r="G175" s="1" t="str">
        <f>[4]武器3!$K176</f>
        <v>黑暗</v>
      </c>
      <c r="H175" s="1">
        <f>([4]武器3!AO176*(E175^2))/10</f>
        <v>108.64373619210978</v>
      </c>
      <c r="I175" s="1" t="str">
        <f t="shared" si="45"/>
        <v>,暗系魔物骨头,冰鸟的羽毛,干燥的草药,树枝</v>
      </c>
      <c r="J175" s="1">
        <f t="shared" si="46"/>
        <v>1086</v>
      </c>
      <c r="K175" s="1">
        <f t="shared" si="34"/>
        <v>1125</v>
      </c>
      <c r="L175" s="1" t="str">
        <f t="shared" si="47"/>
        <v>暗系魔物骨头</v>
      </c>
      <c r="M175" s="1">
        <f t="shared" si="35"/>
        <v>1</v>
      </c>
      <c r="N175" s="1">
        <f t="shared" si="36"/>
        <v>50085</v>
      </c>
      <c r="O175" s="1" t="str">
        <f t="shared" si="48"/>
        <v>冰鸟的羽毛</v>
      </c>
      <c r="P175" s="1">
        <f t="shared" si="37"/>
        <v>3</v>
      </c>
      <c r="Q175" s="1">
        <f t="shared" si="38"/>
        <v>50121</v>
      </c>
      <c r="R175" s="1" t="str">
        <f t="shared" si="49"/>
        <v>干燥的草药</v>
      </c>
      <c r="S175" s="1">
        <f t="shared" si="39"/>
        <v>25</v>
      </c>
      <c r="T175" s="1">
        <f t="shared" si="40"/>
        <v>50189</v>
      </c>
      <c r="U175" s="1" t="str">
        <f t="shared" si="50"/>
        <v/>
      </c>
      <c r="V175" s="1" t="str">
        <f t="shared" si="41"/>
        <v/>
      </c>
      <c r="W175" s="1" t="str">
        <f t="shared" si="42"/>
        <v/>
      </c>
    </row>
    <row r="176" spans="1:23" x14ac:dyDescent="0.2">
      <c r="A176" s="1">
        <f>[4]武器3!A177</f>
        <v>10175</v>
      </c>
      <c r="B176" s="1" t="str">
        <f>[4]武器3!D177</f>
        <v>拉风的卡尼亚獠牙</v>
      </c>
      <c r="C176" s="1">
        <f>[4]武器3!E177</f>
        <v>14</v>
      </c>
      <c r="D176" s="139" t="str">
        <f>[4]武器3!F177</f>
        <v>a</v>
      </c>
      <c r="E176" s="1">
        <f t="shared" si="43"/>
        <v>3</v>
      </c>
      <c r="F176" s="1">
        <f t="shared" si="44"/>
        <v>3</v>
      </c>
      <c r="G176" s="1" t="str">
        <f>[4]武器3!$K177</f>
        <v>黑暗</v>
      </c>
      <c r="H176" s="1">
        <f>([4]武器3!AO177*(E176^2))/10</f>
        <v>141.75</v>
      </c>
      <c r="I176" s="1" t="str">
        <f t="shared" si="45"/>
        <v>,暗系魔物骨头,蛇龟爪,腐败爪,新鲜的泥巴</v>
      </c>
      <c r="J176" s="1">
        <f t="shared" si="46"/>
        <v>1418</v>
      </c>
      <c r="K176" s="1">
        <f t="shared" si="34"/>
        <v>2250</v>
      </c>
      <c r="L176" s="1" t="str">
        <f t="shared" si="47"/>
        <v>暗系魔物骨头</v>
      </c>
      <c r="M176" s="1">
        <f t="shared" si="35"/>
        <v>2</v>
      </c>
      <c r="N176" s="1">
        <f t="shared" si="36"/>
        <v>50085</v>
      </c>
      <c r="O176" s="1" t="str">
        <f t="shared" si="48"/>
        <v>蛇龟爪</v>
      </c>
      <c r="P176" s="1">
        <f t="shared" si="37"/>
        <v>4</v>
      </c>
      <c r="Q176" s="1">
        <f t="shared" si="38"/>
        <v>50143</v>
      </c>
      <c r="R176" s="1" t="str">
        <f t="shared" si="49"/>
        <v>腐败爪</v>
      </c>
      <c r="S176" s="1">
        <f t="shared" si="39"/>
        <v>32</v>
      </c>
      <c r="T176" s="1">
        <f t="shared" si="40"/>
        <v>50145</v>
      </c>
      <c r="U176" s="1" t="str">
        <f t="shared" si="50"/>
        <v/>
      </c>
      <c r="V176" s="1" t="str">
        <f t="shared" si="41"/>
        <v/>
      </c>
      <c r="W176" s="1" t="str">
        <f t="shared" si="42"/>
        <v/>
      </c>
    </row>
    <row r="177" spans="1:23" x14ac:dyDescent="0.2">
      <c r="A177" s="1">
        <f>[4]武器3!A178</f>
        <v>10176</v>
      </c>
      <c r="B177" s="1" t="str">
        <f>[4]武器3!D178</f>
        <v>闪耀的青铜牙齿</v>
      </c>
      <c r="C177" s="1">
        <f>[4]武器3!E178</f>
        <v>16</v>
      </c>
      <c r="D177" s="139" t="str">
        <f>[4]武器3!F178</f>
        <v>a</v>
      </c>
      <c r="E177" s="1">
        <f t="shared" si="43"/>
        <v>3</v>
      </c>
      <c r="F177" s="1">
        <f t="shared" si="44"/>
        <v>3</v>
      </c>
      <c r="G177" s="1" t="str">
        <f>[4]武器3!$K178</f>
        <v>黑暗</v>
      </c>
      <c r="H177" s="1">
        <f>([4]武器3!AO178*(E177^2))/10</f>
        <v>193.44190909090909</v>
      </c>
      <c r="I177" s="1" t="str">
        <f t="shared" si="45"/>
        <v>,暗系魔物骨头,珍珠石,黑铜矿,腐败牙</v>
      </c>
      <c r="J177" s="1">
        <f t="shared" si="46"/>
        <v>1934</v>
      </c>
      <c r="K177" s="1">
        <f t="shared" si="34"/>
        <v>2250</v>
      </c>
      <c r="L177" s="1" t="str">
        <f t="shared" si="47"/>
        <v>暗系魔物骨头</v>
      </c>
      <c r="M177" s="1">
        <f t="shared" si="35"/>
        <v>2</v>
      </c>
      <c r="N177" s="1">
        <f t="shared" si="36"/>
        <v>50085</v>
      </c>
      <c r="O177" s="1" t="str">
        <f t="shared" si="48"/>
        <v>珍珠石</v>
      </c>
      <c r="P177" s="1">
        <f t="shared" si="37"/>
        <v>5</v>
      </c>
      <c r="Q177" s="1">
        <f t="shared" si="38"/>
        <v>50026</v>
      </c>
      <c r="R177" s="1" t="str">
        <f t="shared" si="49"/>
        <v>黑铜矿</v>
      </c>
      <c r="S177" s="1">
        <f t="shared" si="39"/>
        <v>43</v>
      </c>
      <c r="T177" s="1">
        <f t="shared" si="40"/>
        <v>50031</v>
      </c>
      <c r="U177" s="1" t="str">
        <f t="shared" si="50"/>
        <v/>
      </c>
      <c r="V177" s="1" t="str">
        <f t="shared" si="41"/>
        <v/>
      </c>
      <c r="W177" s="1" t="str">
        <f t="shared" si="42"/>
        <v/>
      </c>
    </row>
    <row r="178" spans="1:23" x14ac:dyDescent="0.2">
      <c r="A178" s="1">
        <f>[4]武器3!A179</f>
        <v>10177</v>
      </c>
      <c r="B178" s="1" t="str">
        <f>[4]武器3!D179</f>
        <v>优质的遗迹獠牙</v>
      </c>
      <c r="C178" s="1">
        <f>[4]武器3!E179</f>
        <v>1</v>
      </c>
      <c r="D178" s="139" t="str">
        <f>[4]武器3!F179</f>
        <v>b</v>
      </c>
      <c r="E178" s="1">
        <f t="shared" si="43"/>
        <v>2</v>
      </c>
      <c r="F178" s="1">
        <f t="shared" si="44"/>
        <v>2</v>
      </c>
      <c r="G178" s="1" t="str">
        <f>[4]武器3!$K179</f>
        <v>黑暗</v>
      </c>
      <c r="H178" s="1">
        <f>([4]武器3!AO179*(E178^2))/10</f>
        <v>11.4</v>
      </c>
      <c r="I178" s="1" t="str">
        <f t="shared" si="45"/>
        <v>,暗系魔物血液,腐败的毛皮</v>
      </c>
      <c r="J178" s="1">
        <f t="shared" si="46"/>
        <v>114</v>
      </c>
      <c r="K178" s="1">
        <f t="shared" si="34"/>
        <v>270</v>
      </c>
      <c r="L178" s="1" t="str">
        <f t="shared" si="47"/>
        <v>暗系魔物血液</v>
      </c>
      <c r="M178" s="1">
        <f t="shared" si="35"/>
        <v>1</v>
      </c>
      <c r="N178" s="1">
        <f t="shared" si="36"/>
        <v>50102</v>
      </c>
      <c r="O178" s="1" t="str">
        <f t="shared" si="48"/>
        <v>腐败的毛皮</v>
      </c>
      <c r="P178" s="1">
        <f t="shared" si="37"/>
        <v>4</v>
      </c>
      <c r="Q178" s="1">
        <f t="shared" si="38"/>
        <v>50119</v>
      </c>
      <c r="R178" s="1" t="str">
        <f t="shared" si="49"/>
        <v/>
      </c>
      <c r="S178" s="1" t="str">
        <f t="shared" si="39"/>
        <v/>
      </c>
      <c r="T178" s="1" t="str">
        <f t="shared" si="40"/>
        <v/>
      </c>
      <c r="U178" s="1" t="str">
        <f t="shared" si="50"/>
        <v/>
      </c>
      <c r="V178" s="1" t="str">
        <f t="shared" si="41"/>
        <v/>
      </c>
      <c r="W178" s="1" t="str">
        <f t="shared" si="42"/>
        <v/>
      </c>
    </row>
    <row r="179" spans="1:23" x14ac:dyDescent="0.2">
      <c r="A179" s="1">
        <f>[4]武器3!A180</f>
        <v>10178</v>
      </c>
      <c r="B179" s="1" t="str">
        <f>[4]武器3!D180</f>
        <v>优质的白银毒牙</v>
      </c>
      <c r="C179" s="1">
        <f>[4]武器3!E180</f>
        <v>3</v>
      </c>
      <c r="D179" s="139" t="str">
        <f>[4]武器3!F180</f>
        <v>b</v>
      </c>
      <c r="E179" s="1">
        <f t="shared" si="43"/>
        <v>2</v>
      </c>
      <c r="F179" s="1">
        <f t="shared" si="44"/>
        <v>2</v>
      </c>
      <c r="G179" s="1" t="str">
        <f>[4]武器3!$K180</f>
        <v>黑暗</v>
      </c>
      <c r="H179" s="1">
        <f>([4]武器3!AO180*(E179^2))/10</f>
        <v>15.654545454545453</v>
      </c>
      <c r="I179" s="1" t="str">
        <f t="shared" si="45"/>
        <v>,黑魔法石,树枝</v>
      </c>
      <c r="J179" s="1">
        <f t="shared" si="46"/>
        <v>157</v>
      </c>
      <c r="K179" s="1">
        <f t="shared" si="34"/>
        <v>270</v>
      </c>
      <c r="L179" s="1" t="str">
        <f t="shared" si="47"/>
        <v>黑魔法石</v>
      </c>
      <c r="M179" s="1">
        <f t="shared" si="35"/>
        <v>1</v>
      </c>
      <c r="N179" s="1">
        <f t="shared" si="36"/>
        <v>50024</v>
      </c>
      <c r="O179" s="1" t="str">
        <f t="shared" si="48"/>
        <v>树枝</v>
      </c>
      <c r="P179" s="1">
        <f t="shared" si="37"/>
        <v>6</v>
      </c>
      <c r="Q179" s="1">
        <f t="shared" si="38"/>
        <v>50045</v>
      </c>
      <c r="R179" s="1" t="str">
        <f t="shared" si="49"/>
        <v/>
      </c>
      <c r="S179" s="1" t="str">
        <f t="shared" si="39"/>
        <v/>
      </c>
      <c r="T179" s="1" t="str">
        <f t="shared" si="40"/>
        <v/>
      </c>
      <c r="U179" s="1" t="str">
        <f t="shared" si="50"/>
        <v/>
      </c>
      <c r="V179" s="1" t="str">
        <f t="shared" si="41"/>
        <v/>
      </c>
      <c r="W179" s="1" t="str">
        <f t="shared" si="42"/>
        <v/>
      </c>
    </row>
    <row r="180" spans="1:23" x14ac:dyDescent="0.2">
      <c r="A180" s="1">
        <f>[4]武器3!A181</f>
        <v>10179</v>
      </c>
      <c r="B180" s="1" t="str">
        <f>[4]武器3!D181</f>
        <v>发亮的空灵牙齿</v>
      </c>
      <c r="C180" s="1">
        <f>[4]武器3!E181</f>
        <v>5</v>
      </c>
      <c r="D180" s="139" t="str">
        <f>[4]武器3!F181</f>
        <v>b</v>
      </c>
      <c r="E180" s="1">
        <f t="shared" si="43"/>
        <v>2</v>
      </c>
      <c r="F180" s="1">
        <f t="shared" si="44"/>
        <v>2</v>
      </c>
      <c r="G180" s="1" t="str">
        <f>[4]武器3!$K181</f>
        <v>黑暗</v>
      </c>
      <c r="H180" s="1">
        <f>([4]武器3!AO181*(E180^2))/10</f>
        <v>24.3216</v>
      </c>
      <c r="I180" s="1" t="str">
        <f t="shared" si="45"/>
        <v>,暗系魔物血液,矿石</v>
      </c>
      <c r="J180" s="1">
        <f t="shared" si="46"/>
        <v>243</v>
      </c>
      <c r="K180" s="1">
        <f t="shared" si="34"/>
        <v>270</v>
      </c>
      <c r="L180" s="1" t="str">
        <f t="shared" si="47"/>
        <v>暗系魔物血液</v>
      </c>
      <c r="M180" s="1">
        <f t="shared" si="35"/>
        <v>1</v>
      </c>
      <c r="N180" s="1">
        <f t="shared" si="36"/>
        <v>50102</v>
      </c>
      <c r="O180" s="1" t="str">
        <f t="shared" si="48"/>
        <v>矿石</v>
      </c>
      <c r="P180" s="1">
        <f t="shared" si="37"/>
        <v>9</v>
      </c>
      <c r="Q180" s="1">
        <f t="shared" si="38"/>
        <v>50015</v>
      </c>
      <c r="R180" s="1" t="str">
        <f t="shared" si="49"/>
        <v/>
      </c>
      <c r="S180" s="1" t="str">
        <f t="shared" si="39"/>
        <v/>
      </c>
      <c r="T180" s="1" t="str">
        <f t="shared" si="40"/>
        <v/>
      </c>
      <c r="U180" s="1" t="str">
        <f t="shared" si="50"/>
        <v/>
      </c>
      <c r="V180" s="1" t="str">
        <f t="shared" si="41"/>
        <v/>
      </c>
      <c r="W180" s="1" t="str">
        <f t="shared" si="42"/>
        <v/>
      </c>
    </row>
    <row r="181" spans="1:23" x14ac:dyDescent="0.2">
      <c r="A181" s="1">
        <f>[4]武器3!A182</f>
        <v>10180</v>
      </c>
      <c r="B181" s="1" t="str">
        <f>[4]武器3!D182</f>
        <v>发亮的空灵牙齿</v>
      </c>
      <c r="C181" s="1">
        <f>[4]武器3!E182</f>
        <v>7</v>
      </c>
      <c r="D181" s="139" t="str">
        <f>[4]武器3!F182</f>
        <v>b</v>
      </c>
      <c r="E181" s="1">
        <f t="shared" si="43"/>
        <v>2</v>
      </c>
      <c r="F181" s="1">
        <f t="shared" si="44"/>
        <v>2</v>
      </c>
      <c r="G181" s="1" t="str">
        <f>[4]武器3!$K182</f>
        <v>黑暗</v>
      </c>
      <c r="H181" s="1">
        <f>([4]武器3!AO182*(E181^2))/10</f>
        <v>40.200000000000003</v>
      </c>
      <c r="I181" s="1" t="str">
        <f t="shared" si="45"/>
        <v>,黑魔法石,树枝</v>
      </c>
      <c r="J181" s="1">
        <f t="shared" si="46"/>
        <v>402</v>
      </c>
      <c r="K181" s="1">
        <f t="shared" si="34"/>
        <v>540</v>
      </c>
      <c r="L181" s="1" t="str">
        <f t="shared" si="47"/>
        <v>黑魔法石</v>
      </c>
      <c r="M181" s="1">
        <f t="shared" si="35"/>
        <v>2</v>
      </c>
      <c r="N181" s="1">
        <f t="shared" si="36"/>
        <v>50024</v>
      </c>
      <c r="O181" s="1" t="str">
        <f t="shared" si="48"/>
        <v>树枝</v>
      </c>
      <c r="P181" s="1">
        <f t="shared" si="37"/>
        <v>14</v>
      </c>
      <c r="Q181" s="1">
        <f t="shared" si="38"/>
        <v>50045</v>
      </c>
      <c r="R181" s="1" t="str">
        <f t="shared" si="49"/>
        <v/>
      </c>
      <c r="S181" s="1" t="str">
        <f t="shared" si="39"/>
        <v/>
      </c>
      <c r="T181" s="1" t="str">
        <f t="shared" si="40"/>
        <v/>
      </c>
      <c r="U181" s="1" t="str">
        <f t="shared" si="50"/>
        <v/>
      </c>
      <c r="V181" s="1" t="str">
        <f t="shared" si="41"/>
        <v/>
      </c>
      <c r="W181" s="1" t="str">
        <f t="shared" si="42"/>
        <v/>
      </c>
    </row>
    <row r="182" spans="1:23" x14ac:dyDescent="0.2">
      <c r="A182" s="1">
        <f>[4]武器3!A183</f>
        <v>10181</v>
      </c>
      <c r="B182" s="1" t="str">
        <f>[4]武器3!D183</f>
        <v>凌厉的忏悔毒牙</v>
      </c>
      <c r="C182" s="1">
        <f>[4]武器3!E183</f>
        <v>9</v>
      </c>
      <c r="D182" s="139" t="str">
        <f>[4]武器3!F183</f>
        <v>b</v>
      </c>
      <c r="E182" s="1">
        <f t="shared" si="43"/>
        <v>2</v>
      </c>
      <c r="F182" s="1">
        <f t="shared" si="44"/>
        <v>2</v>
      </c>
      <c r="G182" s="1" t="str">
        <f>[4]武器3!$K183</f>
        <v>黑暗</v>
      </c>
      <c r="H182" s="1">
        <f>([4]武器3!AO183*(E182^2))/10</f>
        <v>43.285090909090911</v>
      </c>
      <c r="I182" s="1" t="str">
        <f t="shared" si="45"/>
        <v>,暗系魔物血液,女战士的秘药</v>
      </c>
      <c r="J182" s="1">
        <f t="shared" si="46"/>
        <v>433</v>
      </c>
      <c r="K182" s="1">
        <f t="shared" si="34"/>
        <v>540</v>
      </c>
      <c r="L182" s="1" t="str">
        <f t="shared" si="47"/>
        <v>暗系魔物血液</v>
      </c>
      <c r="M182" s="1">
        <f t="shared" si="35"/>
        <v>2</v>
      </c>
      <c r="N182" s="1">
        <f t="shared" si="36"/>
        <v>50102</v>
      </c>
      <c r="O182" s="1" t="str">
        <f t="shared" si="48"/>
        <v>女战士的秘药</v>
      </c>
      <c r="P182" s="1">
        <f t="shared" si="37"/>
        <v>15</v>
      </c>
      <c r="Q182" s="1">
        <f t="shared" si="38"/>
        <v>50168</v>
      </c>
      <c r="R182" s="1" t="str">
        <f t="shared" si="49"/>
        <v/>
      </c>
      <c r="S182" s="1" t="str">
        <f t="shared" si="39"/>
        <v/>
      </c>
      <c r="T182" s="1" t="str">
        <f t="shared" si="40"/>
        <v/>
      </c>
      <c r="U182" s="1" t="str">
        <f t="shared" si="50"/>
        <v/>
      </c>
      <c r="V182" s="1" t="str">
        <f t="shared" si="41"/>
        <v/>
      </c>
      <c r="W182" s="1" t="str">
        <f t="shared" si="42"/>
        <v/>
      </c>
    </row>
    <row r="183" spans="1:23" x14ac:dyDescent="0.2">
      <c r="A183" s="1">
        <f>[4]武器3!A184</f>
        <v>10182</v>
      </c>
      <c r="B183" s="1" t="str">
        <f>[4]武器3!D184</f>
        <v>坚硬的精灵獠牙</v>
      </c>
      <c r="C183" s="1">
        <f>[4]武器3!E184</f>
        <v>11</v>
      </c>
      <c r="D183" s="139" t="str">
        <f>[4]武器3!F184</f>
        <v>b</v>
      </c>
      <c r="E183" s="1">
        <f t="shared" si="43"/>
        <v>2</v>
      </c>
      <c r="F183" s="1">
        <f t="shared" si="44"/>
        <v>2</v>
      </c>
      <c r="G183" s="1" t="str">
        <f>[4]武器3!$K184</f>
        <v>黑暗</v>
      </c>
      <c r="H183" s="1">
        <f>([4]武器3!AO184*(E183^2))/10</f>
        <v>43.2</v>
      </c>
      <c r="I183" s="1" t="str">
        <f t="shared" si="45"/>
        <v>,黑魔法石,腐败爪</v>
      </c>
      <c r="J183" s="1">
        <f t="shared" si="46"/>
        <v>432</v>
      </c>
      <c r="K183" s="1">
        <f t="shared" si="34"/>
        <v>540</v>
      </c>
      <c r="L183" s="1" t="str">
        <f t="shared" si="47"/>
        <v>黑魔法石</v>
      </c>
      <c r="M183" s="1">
        <f t="shared" si="35"/>
        <v>2</v>
      </c>
      <c r="N183" s="1">
        <f t="shared" si="36"/>
        <v>50024</v>
      </c>
      <c r="O183" s="1" t="str">
        <f t="shared" si="48"/>
        <v>腐败爪</v>
      </c>
      <c r="P183" s="1">
        <f t="shared" si="37"/>
        <v>15</v>
      </c>
      <c r="Q183" s="1">
        <f t="shared" si="38"/>
        <v>50145</v>
      </c>
      <c r="R183" s="1" t="str">
        <f t="shared" si="49"/>
        <v/>
      </c>
      <c r="S183" s="1" t="str">
        <f t="shared" si="39"/>
        <v/>
      </c>
      <c r="T183" s="1" t="str">
        <f t="shared" si="40"/>
        <v/>
      </c>
      <c r="U183" s="1" t="str">
        <f t="shared" si="50"/>
        <v/>
      </c>
      <c r="V183" s="1" t="str">
        <f t="shared" si="41"/>
        <v/>
      </c>
      <c r="W183" s="1" t="str">
        <f t="shared" si="42"/>
        <v/>
      </c>
    </row>
    <row r="184" spans="1:23" x14ac:dyDescent="0.2">
      <c r="A184" s="1">
        <f>[4]武器3!A185</f>
        <v>10183</v>
      </c>
      <c r="B184" s="1" t="str">
        <f>[4]武器3!D185</f>
        <v>凌厉的混乱牙齿</v>
      </c>
      <c r="C184" s="1">
        <f>[4]武器3!E185</f>
        <v>13</v>
      </c>
      <c r="D184" s="139" t="str">
        <f>[4]武器3!F185</f>
        <v>b</v>
      </c>
      <c r="E184" s="1">
        <f t="shared" si="43"/>
        <v>2</v>
      </c>
      <c r="F184" s="1">
        <f t="shared" si="44"/>
        <v>2</v>
      </c>
      <c r="G184" s="1" t="str">
        <f>[4]武器3!$K185</f>
        <v>黑暗</v>
      </c>
      <c r="H184" s="1">
        <f>([4]武器3!AO185*(E184^2))/10</f>
        <v>80.400000000000006</v>
      </c>
      <c r="I184" s="1" t="str">
        <f t="shared" si="45"/>
        <v>,黑魔法石,黑铜矿</v>
      </c>
      <c r="J184" s="1">
        <f t="shared" si="46"/>
        <v>804</v>
      </c>
      <c r="K184" s="1">
        <f t="shared" si="34"/>
        <v>810</v>
      </c>
      <c r="L184" s="1" t="str">
        <f t="shared" si="47"/>
        <v>黑魔法石</v>
      </c>
      <c r="M184" s="1">
        <f t="shared" si="35"/>
        <v>3</v>
      </c>
      <c r="N184" s="1">
        <f t="shared" si="36"/>
        <v>50024</v>
      </c>
      <c r="O184" s="1" t="str">
        <f t="shared" si="48"/>
        <v>黑铜矿</v>
      </c>
      <c r="P184" s="1">
        <f t="shared" si="37"/>
        <v>27</v>
      </c>
      <c r="Q184" s="1">
        <f t="shared" si="38"/>
        <v>50031</v>
      </c>
      <c r="R184" s="1" t="str">
        <f t="shared" si="49"/>
        <v/>
      </c>
      <c r="S184" s="1" t="str">
        <f t="shared" si="39"/>
        <v/>
      </c>
      <c r="T184" s="1" t="str">
        <f t="shared" si="40"/>
        <v/>
      </c>
      <c r="U184" s="1" t="str">
        <f t="shared" si="50"/>
        <v/>
      </c>
      <c r="V184" s="1" t="str">
        <f t="shared" si="41"/>
        <v/>
      </c>
      <c r="W184" s="1" t="str">
        <f t="shared" si="42"/>
        <v/>
      </c>
    </row>
    <row r="185" spans="1:23" x14ac:dyDescent="0.2">
      <c r="A185" s="1">
        <f>[4]武器3!A186</f>
        <v>10184</v>
      </c>
      <c r="B185" s="1" t="str">
        <f>[4]武器3!D186</f>
        <v>优质的魔王毒牙</v>
      </c>
      <c r="C185" s="1">
        <f>[4]武器3!E186</f>
        <v>15</v>
      </c>
      <c r="D185" s="139" t="str">
        <f>[4]武器3!F186</f>
        <v>b</v>
      </c>
      <c r="E185" s="1">
        <f t="shared" si="43"/>
        <v>2</v>
      </c>
      <c r="F185" s="1">
        <f t="shared" si="44"/>
        <v>2</v>
      </c>
      <c r="G185" s="1" t="str">
        <f>[4]武器3!$K186</f>
        <v>黑暗</v>
      </c>
      <c r="H185" s="1">
        <f>([4]武器3!AO186*(E185^2))/10</f>
        <v>57.6</v>
      </c>
      <c r="I185" s="1" t="str">
        <f t="shared" si="45"/>
        <v>,暗系魔物血液,腐败的毛皮</v>
      </c>
      <c r="J185" s="1">
        <f t="shared" si="46"/>
        <v>576</v>
      </c>
      <c r="K185" s="1">
        <f t="shared" si="34"/>
        <v>810</v>
      </c>
      <c r="L185" s="1" t="str">
        <f t="shared" si="47"/>
        <v>暗系魔物血液</v>
      </c>
      <c r="M185" s="1">
        <f t="shared" si="35"/>
        <v>3</v>
      </c>
      <c r="N185" s="1">
        <f t="shared" si="36"/>
        <v>50102</v>
      </c>
      <c r="O185" s="1" t="str">
        <f t="shared" si="48"/>
        <v>腐败的毛皮</v>
      </c>
      <c r="P185" s="1">
        <f t="shared" si="37"/>
        <v>20</v>
      </c>
      <c r="Q185" s="1">
        <f t="shared" si="38"/>
        <v>50119</v>
      </c>
      <c r="R185" s="1" t="str">
        <f t="shared" si="49"/>
        <v/>
      </c>
      <c r="S185" s="1" t="str">
        <f t="shared" si="39"/>
        <v/>
      </c>
      <c r="T185" s="1" t="str">
        <f t="shared" si="40"/>
        <v/>
      </c>
      <c r="U185" s="1" t="str">
        <f t="shared" si="50"/>
        <v/>
      </c>
      <c r="V185" s="1" t="str">
        <f t="shared" si="41"/>
        <v/>
      </c>
      <c r="W185" s="1" t="str">
        <f t="shared" si="42"/>
        <v/>
      </c>
    </row>
    <row r="186" spans="1:23" x14ac:dyDescent="0.2">
      <c r="A186" s="1">
        <f>[4]武器3!A187</f>
        <v>10185</v>
      </c>
      <c r="B186" s="1" t="str">
        <f>[4]武器3!D187</f>
        <v>初级的虚幻牙齿</v>
      </c>
      <c r="C186" s="1">
        <f>[4]武器3!E187</f>
        <v>1</v>
      </c>
      <c r="D186" s="139" t="str">
        <f>[4]武器3!F187</f>
        <v>c</v>
      </c>
      <c r="E186" s="1">
        <f t="shared" si="43"/>
        <v>1</v>
      </c>
      <c r="F186" s="1">
        <f t="shared" si="44"/>
        <v>1</v>
      </c>
      <c r="G186" s="1" t="str">
        <f>[4]武器3!$K187</f>
        <v/>
      </c>
      <c r="H186" s="1">
        <f>([4]武器3!AO187*(E186^2))/10</f>
        <v>2.25</v>
      </c>
      <c r="I186" s="1" t="str">
        <f t="shared" si="45"/>
        <v>,黑铜矿</v>
      </c>
      <c r="J186" s="1">
        <f t="shared" si="46"/>
        <v>23</v>
      </c>
      <c r="K186" s="1">
        <f t="shared" si="34"/>
        <v>30</v>
      </c>
      <c r="L186" s="1" t="str">
        <f t="shared" si="47"/>
        <v>黑铜矿</v>
      </c>
      <c r="M186" s="1">
        <f t="shared" si="35"/>
        <v>2</v>
      </c>
      <c r="N186" s="1">
        <f t="shared" si="36"/>
        <v>50031</v>
      </c>
      <c r="O186" s="1" t="str">
        <f t="shared" si="48"/>
        <v/>
      </c>
      <c r="P186" s="1" t="str">
        <f t="shared" si="37"/>
        <v/>
      </c>
      <c r="Q186" s="1" t="str">
        <f t="shared" si="38"/>
        <v/>
      </c>
      <c r="R186" s="1" t="str">
        <f t="shared" si="49"/>
        <v/>
      </c>
      <c r="S186" s="1" t="str">
        <f t="shared" si="39"/>
        <v/>
      </c>
      <c r="T186" s="1" t="str">
        <f t="shared" si="40"/>
        <v/>
      </c>
      <c r="U186" s="1" t="str">
        <f t="shared" si="50"/>
        <v/>
      </c>
      <c r="V186" s="1" t="str">
        <f t="shared" si="41"/>
        <v/>
      </c>
      <c r="W186" s="1" t="str">
        <f t="shared" si="42"/>
        <v/>
      </c>
    </row>
    <row r="187" spans="1:23" x14ac:dyDescent="0.2">
      <c r="A187" s="1">
        <f>[4]武器3!A188</f>
        <v>10186</v>
      </c>
      <c r="B187" s="1" t="str">
        <f>[4]武器3!D188</f>
        <v>初级的混乱獠牙</v>
      </c>
      <c r="C187" s="1">
        <f>[4]武器3!E188</f>
        <v>3</v>
      </c>
      <c r="D187" s="139" t="str">
        <f>[4]武器3!F188</f>
        <v>c</v>
      </c>
      <c r="E187" s="1">
        <f t="shared" si="43"/>
        <v>1</v>
      </c>
      <c r="F187" s="1">
        <f t="shared" si="44"/>
        <v>1</v>
      </c>
      <c r="G187" s="1" t="str">
        <f>[4]武器3!$K188</f>
        <v/>
      </c>
      <c r="H187" s="1">
        <f>([4]武器3!AO188*(E187^2))/10</f>
        <v>4.5</v>
      </c>
      <c r="I187" s="1" t="str">
        <f t="shared" si="45"/>
        <v>,女战士的秘药</v>
      </c>
      <c r="J187" s="1">
        <f t="shared" si="46"/>
        <v>45</v>
      </c>
      <c r="K187" s="1">
        <f t="shared" si="34"/>
        <v>45</v>
      </c>
      <c r="L187" s="1" t="str">
        <f t="shared" si="47"/>
        <v>女战士的秘药</v>
      </c>
      <c r="M187" s="1">
        <f t="shared" si="35"/>
        <v>3</v>
      </c>
      <c r="N187" s="1">
        <f t="shared" si="36"/>
        <v>50168</v>
      </c>
      <c r="O187" s="1" t="str">
        <f t="shared" si="48"/>
        <v/>
      </c>
      <c r="P187" s="1" t="str">
        <f t="shared" si="37"/>
        <v/>
      </c>
      <c r="Q187" s="1" t="str">
        <f t="shared" si="38"/>
        <v/>
      </c>
      <c r="R187" s="1" t="str">
        <f t="shared" si="49"/>
        <v/>
      </c>
      <c r="S187" s="1" t="str">
        <f t="shared" si="39"/>
        <v/>
      </c>
      <c r="T187" s="1" t="str">
        <f t="shared" si="40"/>
        <v/>
      </c>
      <c r="U187" s="1" t="str">
        <f t="shared" si="50"/>
        <v/>
      </c>
      <c r="V187" s="1" t="str">
        <f t="shared" si="41"/>
        <v/>
      </c>
      <c r="W187" s="1" t="str">
        <f t="shared" si="42"/>
        <v/>
      </c>
    </row>
    <row r="188" spans="1:23" x14ac:dyDescent="0.2">
      <c r="A188" s="1">
        <f>[4]武器3!A189</f>
        <v>10187</v>
      </c>
      <c r="B188" s="1" t="str">
        <f>[4]武器3!D189</f>
        <v>初级的颓废牙齿</v>
      </c>
      <c r="C188" s="1">
        <f>[4]武器3!E189</f>
        <v>5</v>
      </c>
      <c r="D188" s="139" t="str">
        <f>[4]武器3!F189</f>
        <v>c</v>
      </c>
      <c r="E188" s="1">
        <f t="shared" si="43"/>
        <v>1</v>
      </c>
      <c r="F188" s="1">
        <f t="shared" si="44"/>
        <v>1</v>
      </c>
      <c r="G188" s="1" t="str">
        <f>[4]武器3!$K189</f>
        <v/>
      </c>
      <c r="H188" s="1">
        <f>([4]武器3!AO189*(E188^2))/10</f>
        <v>6.75</v>
      </c>
      <c r="I188" s="1" t="str">
        <f t="shared" si="45"/>
        <v>,腐败爪</v>
      </c>
      <c r="J188" s="1">
        <f t="shared" si="46"/>
        <v>68</v>
      </c>
      <c r="K188" s="1">
        <f t="shared" si="34"/>
        <v>75</v>
      </c>
      <c r="L188" s="1" t="str">
        <f t="shared" si="47"/>
        <v>腐败爪</v>
      </c>
      <c r="M188" s="1">
        <f t="shared" si="35"/>
        <v>5</v>
      </c>
      <c r="N188" s="1">
        <f t="shared" si="36"/>
        <v>50145</v>
      </c>
      <c r="O188" s="1" t="str">
        <f t="shared" si="48"/>
        <v/>
      </c>
      <c r="P188" s="1" t="str">
        <f t="shared" si="37"/>
        <v/>
      </c>
      <c r="Q188" s="1" t="str">
        <f t="shared" si="38"/>
        <v/>
      </c>
      <c r="R188" s="1" t="str">
        <f t="shared" si="49"/>
        <v/>
      </c>
      <c r="S188" s="1" t="str">
        <f t="shared" si="39"/>
        <v/>
      </c>
      <c r="T188" s="1" t="str">
        <f t="shared" si="40"/>
        <v/>
      </c>
      <c r="U188" s="1" t="str">
        <f t="shared" si="50"/>
        <v/>
      </c>
      <c r="V188" s="1" t="str">
        <f t="shared" si="41"/>
        <v/>
      </c>
      <c r="W188" s="1" t="str">
        <f t="shared" si="42"/>
        <v/>
      </c>
    </row>
    <row r="189" spans="1:23" x14ac:dyDescent="0.2">
      <c r="A189" s="1">
        <f>[4]武器3!A190</f>
        <v>10188</v>
      </c>
      <c r="B189" s="1" t="str">
        <f>[4]武器3!D190</f>
        <v>破旧的晨曦牙齿</v>
      </c>
      <c r="C189" s="1">
        <f>[4]武器3!E190</f>
        <v>7</v>
      </c>
      <c r="D189" s="139" t="str">
        <f>[4]武器3!F190</f>
        <v>c</v>
      </c>
      <c r="E189" s="1">
        <f t="shared" si="43"/>
        <v>1</v>
      </c>
      <c r="F189" s="1">
        <f t="shared" si="44"/>
        <v>1</v>
      </c>
      <c r="G189" s="1" t="str">
        <f>[4]武器3!$K190</f>
        <v/>
      </c>
      <c r="H189" s="1">
        <f>([4]武器3!AO190*(E189^2))/10</f>
        <v>9.15</v>
      </c>
      <c r="I189" s="1" t="str">
        <f t="shared" si="45"/>
        <v>,女战士的秘药</v>
      </c>
      <c r="J189" s="1">
        <f t="shared" si="46"/>
        <v>92</v>
      </c>
      <c r="K189" s="1">
        <f t="shared" si="34"/>
        <v>105</v>
      </c>
      <c r="L189" s="1" t="str">
        <f t="shared" si="47"/>
        <v>女战士的秘药</v>
      </c>
      <c r="M189" s="1">
        <f t="shared" si="35"/>
        <v>7</v>
      </c>
      <c r="N189" s="1">
        <f t="shared" si="36"/>
        <v>50168</v>
      </c>
      <c r="O189" s="1" t="str">
        <f t="shared" si="48"/>
        <v/>
      </c>
      <c r="P189" s="1" t="str">
        <f t="shared" si="37"/>
        <v/>
      </c>
      <c r="Q189" s="1" t="str">
        <f t="shared" si="38"/>
        <v/>
      </c>
      <c r="R189" s="1" t="str">
        <f t="shared" si="49"/>
        <v/>
      </c>
      <c r="S189" s="1" t="str">
        <f t="shared" si="39"/>
        <v/>
      </c>
      <c r="T189" s="1" t="str">
        <f t="shared" si="40"/>
        <v/>
      </c>
      <c r="U189" s="1" t="str">
        <f t="shared" si="50"/>
        <v/>
      </c>
      <c r="V189" s="1" t="str">
        <f t="shared" si="41"/>
        <v/>
      </c>
      <c r="W189" s="1" t="str">
        <f t="shared" si="42"/>
        <v/>
      </c>
    </row>
    <row r="190" spans="1:23" x14ac:dyDescent="0.2">
      <c r="A190" s="1">
        <f>[4]武器3!A191</f>
        <v>10189</v>
      </c>
      <c r="B190" s="1" t="str">
        <f>[4]武器3!D191</f>
        <v>初级的精灵獠牙</v>
      </c>
      <c r="C190" s="1">
        <f>[4]武器3!E191</f>
        <v>9</v>
      </c>
      <c r="D190" s="139" t="str">
        <f>[4]武器3!F191</f>
        <v>c</v>
      </c>
      <c r="E190" s="1">
        <f t="shared" si="43"/>
        <v>1</v>
      </c>
      <c r="F190" s="1">
        <f t="shared" si="44"/>
        <v>1</v>
      </c>
      <c r="G190" s="1" t="str">
        <f>[4]武器3!$K191</f>
        <v/>
      </c>
      <c r="H190" s="1">
        <f>([4]武器3!AO191*(E190^2))/10</f>
        <v>11.4</v>
      </c>
      <c r="I190" s="1" t="str">
        <f t="shared" si="45"/>
        <v>,矿石</v>
      </c>
      <c r="J190" s="1">
        <f t="shared" si="46"/>
        <v>114</v>
      </c>
      <c r="K190" s="1">
        <f t="shared" si="34"/>
        <v>120</v>
      </c>
      <c r="L190" s="1" t="str">
        <f t="shared" si="47"/>
        <v>矿石</v>
      </c>
      <c r="M190" s="1">
        <f t="shared" si="35"/>
        <v>8</v>
      </c>
      <c r="N190" s="1">
        <f t="shared" si="36"/>
        <v>50015</v>
      </c>
      <c r="O190" s="1" t="str">
        <f t="shared" si="48"/>
        <v/>
      </c>
      <c r="P190" s="1" t="str">
        <f t="shared" si="37"/>
        <v/>
      </c>
      <c r="Q190" s="1" t="str">
        <f t="shared" si="38"/>
        <v/>
      </c>
      <c r="R190" s="1" t="str">
        <f t="shared" si="49"/>
        <v/>
      </c>
      <c r="S190" s="1" t="str">
        <f t="shared" si="39"/>
        <v/>
      </c>
      <c r="T190" s="1" t="str">
        <f t="shared" si="40"/>
        <v/>
      </c>
      <c r="U190" s="1" t="str">
        <f t="shared" si="50"/>
        <v/>
      </c>
      <c r="V190" s="1" t="str">
        <f t="shared" si="41"/>
        <v/>
      </c>
      <c r="W190" s="1" t="str">
        <f t="shared" si="42"/>
        <v/>
      </c>
    </row>
    <row r="191" spans="1:23" x14ac:dyDescent="0.2">
      <c r="A191" s="1">
        <f>[4]武器3!A192</f>
        <v>10190</v>
      </c>
      <c r="B191" s="1" t="str">
        <f>[4]武器3!D192</f>
        <v>初级的空灵獠牙</v>
      </c>
      <c r="C191" s="1">
        <f>[4]武器3!E192</f>
        <v>11</v>
      </c>
      <c r="D191" s="139" t="str">
        <f>[4]武器3!F192</f>
        <v>c</v>
      </c>
      <c r="E191" s="1">
        <f t="shared" si="43"/>
        <v>1</v>
      </c>
      <c r="F191" s="1">
        <f t="shared" si="44"/>
        <v>1</v>
      </c>
      <c r="G191" s="1" t="str">
        <f>[4]武器3!$K192</f>
        <v/>
      </c>
      <c r="H191" s="1">
        <f>([4]武器3!AO192*(E191^2))/10</f>
        <v>13.65</v>
      </c>
      <c r="I191" s="1" t="str">
        <f t="shared" si="45"/>
        <v>,黑铜矿</v>
      </c>
      <c r="J191" s="1">
        <f t="shared" si="46"/>
        <v>137</v>
      </c>
      <c r="K191" s="1">
        <f t="shared" si="34"/>
        <v>150</v>
      </c>
      <c r="L191" s="1" t="str">
        <f t="shared" si="47"/>
        <v>黑铜矿</v>
      </c>
      <c r="M191" s="1">
        <f t="shared" si="35"/>
        <v>10</v>
      </c>
      <c r="N191" s="1">
        <f t="shared" si="36"/>
        <v>50031</v>
      </c>
      <c r="O191" s="1" t="str">
        <f t="shared" si="48"/>
        <v/>
      </c>
      <c r="P191" s="1" t="str">
        <f t="shared" si="37"/>
        <v/>
      </c>
      <c r="Q191" s="1" t="str">
        <f t="shared" si="38"/>
        <v/>
      </c>
      <c r="R191" s="1" t="str">
        <f t="shared" si="49"/>
        <v/>
      </c>
      <c r="S191" s="1" t="str">
        <f t="shared" si="39"/>
        <v/>
      </c>
      <c r="T191" s="1" t="str">
        <f t="shared" si="40"/>
        <v/>
      </c>
      <c r="U191" s="1" t="str">
        <f t="shared" si="50"/>
        <v/>
      </c>
      <c r="V191" s="1" t="str">
        <f t="shared" si="41"/>
        <v/>
      </c>
      <c r="W191" s="1" t="str">
        <f t="shared" si="42"/>
        <v/>
      </c>
    </row>
    <row r="192" spans="1:23" x14ac:dyDescent="0.2">
      <c r="A192" s="1">
        <f>[4]武器3!A193</f>
        <v>10191</v>
      </c>
      <c r="B192" s="1" t="str">
        <f>[4]武器3!D193</f>
        <v>破旧的颓废牙齿</v>
      </c>
      <c r="C192" s="1">
        <f>[4]武器3!E193</f>
        <v>13</v>
      </c>
      <c r="D192" s="139" t="str">
        <f>[4]武器3!F193</f>
        <v>c</v>
      </c>
      <c r="E192" s="1">
        <f t="shared" si="43"/>
        <v>1</v>
      </c>
      <c r="F192" s="1">
        <f t="shared" si="44"/>
        <v>1</v>
      </c>
      <c r="G192" s="1" t="str">
        <f>[4]武器3!$K193</f>
        <v/>
      </c>
      <c r="H192" s="1">
        <f>([4]武器3!AO193*(E192^2))/10</f>
        <v>15.9</v>
      </c>
      <c r="I192" s="1" t="str">
        <f t="shared" si="45"/>
        <v>,矿石</v>
      </c>
      <c r="J192" s="1">
        <f t="shared" si="46"/>
        <v>159</v>
      </c>
      <c r="K192" s="1">
        <f t="shared" si="34"/>
        <v>165</v>
      </c>
      <c r="L192" s="1" t="str">
        <f t="shared" si="47"/>
        <v>矿石</v>
      </c>
      <c r="M192" s="1">
        <f t="shared" si="35"/>
        <v>11</v>
      </c>
      <c r="N192" s="1">
        <f t="shared" si="36"/>
        <v>50015</v>
      </c>
      <c r="O192" s="1" t="str">
        <f t="shared" si="48"/>
        <v/>
      </c>
      <c r="P192" s="1" t="str">
        <f t="shared" si="37"/>
        <v/>
      </c>
      <c r="Q192" s="1" t="str">
        <f t="shared" si="38"/>
        <v/>
      </c>
      <c r="R192" s="1" t="str">
        <f t="shared" si="49"/>
        <v/>
      </c>
      <c r="S192" s="1" t="str">
        <f t="shared" si="39"/>
        <v/>
      </c>
      <c r="T192" s="1" t="str">
        <f t="shared" si="40"/>
        <v/>
      </c>
      <c r="U192" s="1" t="str">
        <f t="shared" si="50"/>
        <v/>
      </c>
      <c r="V192" s="1" t="str">
        <f t="shared" si="41"/>
        <v/>
      </c>
      <c r="W192" s="1" t="str">
        <f t="shared" si="42"/>
        <v/>
      </c>
    </row>
    <row r="193" spans="1:23" x14ac:dyDescent="0.2">
      <c r="A193" s="1">
        <f>[4]武器3!A194</f>
        <v>10192</v>
      </c>
      <c r="B193" s="1" t="str">
        <f>[4]武器3!D194</f>
        <v>破旧的斯塞提獠牙</v>
      </c>
      <c r="C193" s="1">
        <f>[4]武器3!E194</f>
        <v>15</v>
      </c>
      <c r="D193" s="139" t="str">
        <f>[4]武器3!F194</f>
        <v>c</v>
      </c>
      <c r="E193" s="1">
        <f t="shared" si="43"/>
        <v>1</v>
      </c>
      <c r="F193" s="1">
        <f t="shared" si="44"/>
        <v>1</v>
      </c>
      <c r="G193" s="1" t="str">
        <f>[4]武器3!$K194</f>
        <v/>
      </c>
      <c r="H193" s="1">
        <f>([4]武器3!AO194*(E193^2))/10</f>
        <v>18.3</v>
      </c>
      <c r="I193" s="1" t="str">
        <f t="shared" si="45"/>
        <v>,干燥的草药</v>
      </c>
      <c r="J193" s="1">
        <f t="shared" si="46"/>
        <v>183</v>
      </c>
      <c r="K193" s="1">
        <f t="shared" si="34"/>
        <v>195</v>
      </c>
      <c r="L193" s="1" t="str">
        <f t="shared" si="47"/>
        <v>干燥的草药</v>
      </c>
      <c r="M193" s="1">
        <f t="shared" si="35"/>
        <v>13</v>
      </c>
      <c r="N193" s="1">
        <f t="shared" si="36"/>
        <v>50189</v>
      </c>
      <c r="O193" s="1" t="str">
        <f t="shared" si="48"/>
        <v/>
      </c>
      <c r="P193" s="1" t="str">
        <f t="shared" si="37"/>
        <v/>
      </c>
      <c r="Q193" s="1" t="str">
        <f t="shared" si="38"/>
        <v/>
      </c>
      <c r="R193" s="1" t="str">
        <f t="shared" si="49"/>
        <v/>
      </c>
      <c r="S193" s="1" t="str">
        <f t="shared" si="39"/>
        <v/>
      </c>
      <c r="T193" s="1" t="str">
        <f t="shared" si="40"/>
        <v/>
      </c>
      <c r="U193" s="1" t="str">
        <f t="shared" si="50"/>
        <v/>
      </c>
      <c r="V193" s="1" t="str">
        <f t="shared" si="41"/>
        <v/>
      </c>
      <c r="W193" s="1" t="str">
        <f t="shared" si="42"/>
        <v/>
      </c>
    </row>
    <row r="194" spans="1:23" x14ac:dyDescent="0.2">
      <c r="A194" s="1">
        <f>[4]武器3!A195</f>
        <v>10193</v>
      </c>
      <c r="B194" s="1" t="str">
        <f>[4]武器3!D195</f>
        <v>传说的塞尔塔权杖</v>
      </c>
      <c r="C194" s="1">
        <f>[4]武器3!E195</f>
        <v>2</v>
      </c>
      <c r="D194" s="139" t="str">
        <f>[4]武器3!F195</f>
        <v>s</v>
      </c>
      <c r="E194" s="1">
        <f t="shared" si="43"/>
        <v>4</v>
      </c>
      <c r="F194" s="1">
        <f t="shared" si="44"/>
        <v>4</v>
      </c>
      <c r="G194" s="1" t="str">
        <f>[4]武器3!$K195</f>
        <v>地脉</v>
      </c>
      <c r="H194" s="1">
        <f>([4]武器3!AO195*(E194^2))/10</f>
        <v>44.076799999999999</v>
      </c>
      <c r="I194" s="1" t="str">
        <f t="shared" si="45"/>
        <v>,茶色的魔术丝,青色的水晶,金刚石,震动羽翼</v>
      </c>
      <c r="J194" s="1">
        <f t="shared" si="46"/>
        <v>441</v>
      </c>
      <c r="K194" s="1">
        <f t="shared" ref="K194:K257" si="51">INT(M194*VLOOKUP(L194,newMarkingCost,8,FALSE)*10*E194)</f>
        <v>3840</v>
      </c>
      <c r="L194" s="1" t="str">
        <f t="shared" si="47"/>
        <v>茶色的魔术丝</v>
      </c>
      <c r="M194" s="1">
        <f t="shared" ref="M194:M257" si="52">ROUNDUP($H194/($F194)/VLOOKUP(L194,newMarkingCost,8,FALSE),0)</f>
        <v>1</v>
      </c>
      <c r="N194" s="1">
        <f t="shared" ref="N194:N257" si="53">IF(L194="","",VLOOKUP(L194,NewMarkingID,2,FALSE))</f>
        <v>50074</v>
      </c>
      <c r="O194" s="1" t="str">
        <f t="shared" si="48"/>
        <v>青色的水晶</v>
      </c>
      <c r="P194" s="1">
        <f t="shared" ref="P194:P257" si="54">IF(O194="","",ROUNDUP($H194/($F194)/VLOOKUP(O194,newMarkingCost,8,FALSE),0))</f>
        <v>1</v>
      </c>
      <c r="Q194" s="1">
        <f t="shared" ref="Q194:Q257" si="55">IF(O194="","",VLOOKUP(O194,NewMarkingID,2,FALSE))</f>
        <v>50178</v>
      </c>
      <c r="R194" s="1" t="str">
        <f t="shared" si="49"/>
        <v>金刚石</v>
      </c>
      <c r="S194" s="1">
        <f t="shared" ref="S194:S257" si="56">IF(R194="","",ROUNDUP($H194/($F194)/VLOOKUP(R194,newMarkingCost,8,FALSE),0))</f>
        <v>1</v>
      </c>
      <c r="T194" s="1">
        <f t="shared" ref="T194:T257" si="57">IF(R194="","",VLOOKUP(R194,NewMarkingID,2,FALSE))</f>
        <v>50029</v>
      </c>
      <c r="U194" s="1" t="str">
        <f t="shared" si="50"/>
        <v>震动羽翼</v>
      </c>
      <c r="V194" s="1">
        <f t="shared" ref="V194:V257" si="58">IF(U194="","",ROUNDUP($H194/($F194)/VLOOKUP(U194,newMarkingCost,8,FALSE),0))</f>
        <v>1</v>
      </c>
      <c r="W194" s="1">
        <f t="shared" ref="W194:W257" si="59">IF(U194="","",VLOOKUP(U194,NewMarkingID,2,FALSE))</f>
        <v>50122</v>
      </c>
    </row>
    <row r="195" spans="1:23" x14ac:dyDescent="0.2">
      <c r="A195" s="1">
        <f>[4]武器3!A196</f>
        <v>10194</v>
      </c>
      <c r="B195" s="1" t="str">
        <f>[4]武器3!D196</f>
        <v>传说的精钢权杖</v>
      </c>
      <c r="C195" s="1">
        <f>[4]武器3!E196</f>
        <v>4</v>
      </c>
      <c r="D195" s="139" t="str">
        <f>[4]武器3!F196</f>
        <v>s</v>
      </c>
      <c r="E195" s="1">
        <f t="shared" ref="E195:E258" si="60">IF(D195="s",4,IF(D195="a",3,IF(D195="b",2,1)))</f>
        <v>4</v>
      </c>
      <c r="F195" s="1">
        <f t="shared" ref="F195:F258" si="61">E195</f>
        <v>4</v>
      </c>
      <c r="G195" s="1" t="str">
        <f>[4]武器3!$K196</f>
        <v>地脉</v>
      </c>
      <c r="H195" s="1">
        <f>([4]武器3!AO196*(E195^2))/10</f>
        <v>81.599999999999994</v>
      </c>
      <c r="I195" s="1" t="str">
        <f t="shared" ref="I195:I258" si="62">getMarking(E195,F195,G195,1)</f>
        <v>,茶色的魔术丝,恶魔魂片,人狼爪,南瓜</v>
      </c>
      <c r="J195" s="1">
        <f t="shared" ref="J195:J258" si="63">ROUND(H195*10,0)</f>
        <v>816</v>
      </c>
      <c r="K195" s="1">
        <f t="shared" si="51"/>
        <v>3840</v>
      </c>
      <c r="L195" s="1" t="str">
        <f t="shared" ref="L195:L258" si="64">getSring($I195,1,$F195)</f>
        <v>茶色的魔术丝</v>
      </c>
      <c r="M195" s="1">
        <f t="shared" si="52"/>
        <v>1</v>
      </c>
      <c r="N195" s="1">
        <f t="shared" si="53"/>
        <v>50074</v>
      </c>
      <c r="O195" s="1" t="str">
        <f t="shared" ref="O195:O258" si="65">getSring($I195,2,$F195)</f>
        <v>恶魔魂片</v>
      </c>
      <c r="P195" s="1">
        <f t="shared" si="54"/>
        <v>1</v>
      </c>
      <c r="Q195" s="1">
        <f t="shared" si="55"/>
        <v>50166</v>
      </c>
      <c r="R195" s="1" t="str">
        <f t="shared" ref="R195:R258" si="66">getSring($I195,3,$F195)</f>
        <v>人狼爪</v>
      </c>
      <c r="S195" s="1">
        <f t="shared" si="56"/>
        <v>4</v>
      </c>
      <c r="T195" s="1">
        <f t="shared" si="57"/>
        <v>50136</v>
      </c>
      <c r="U195" s="1" t="str">
        <f t="shared" ref="U195:U258" si="67">getSring($I195,4,$F195)</f>
        <v>南瓜</v>
      </c>
      <c r="V195" s="1">
        <f t="shared" si="58"/>
        <v>4</v>
      </c>
      <c r="W195" s="1">
        <f t="shared" si="59"/>
        <v>50070</v>
      </c>
    </row>
    <row r="196" spans="1:23" x14ac:dyDescent="0.2">
      <c r="A196" s="1">
        <f>[4]武器3!A197</f>
        <v>10195</v>
      </c>
      <c r="B196" s="1" t="str">
        <f>[4]武器3!D197</f>
        <v>璀璨的智慧法杖</v>
      </c>
      <c r="C196" s="1">
        <f>[4]武器3!E197</f>
        <v>6</v>
      </c>
      <c r="D196" s="139" t="str">
        <f>[4]武器3!F197</f>
        <v>s</v>
      </c>
      <c r="E196" s="1">
        <f t="shared" si="60"/>
        <v>4</v>
      </c>
      <c r="F196" s="1">
        <f t="shared" si="61"/>
        <v>4</v>
      </c>
      <c r="G196" s="1" t="str">
        <f>[4]武器3!$K197</f>
        <v>地脉</v>
      </c>
      <c r="H196" s="1">
        <f>([4]武器3!AO197*(E196^2))/10</f>
        <v>125.17281553398058</v>
      </c>
      <c r="I196" s="1" t="str">
        <f t="shared" si="62"/>
        <v>,茶色的魔术丝,火兽皮革,白石粉,冰鸟的羽毛</v>
      </c>
      <c r="J196" s="1">
        <f t="shared" si="63"/>
        <v>1252</v>
      </c>
      <c r="K196" s="1">
        <f t="shared" si="51"/>
        <v>3840</v>
      </c>
      <c r="L196" s="1" t="str">
        <f t="shared" si="64"/>
        <v>茶色的魔术丝</v>
      </c>
      <c r="M196" s="1">
        <f t="shared" si="52"/>
        <v>1</v>
      </c>
      <c r="N196" s="1">
        <f t="shared" si="53"/>
        <v>50074</v>
      </c>
      <c r="O196" s="1" t="str">
        <f t="shared" si="65"/>
        <v>火兽皮革</v>
      </c>
      <c r="P196" s="1">
        <f t="shared" si="54"/>
        <v>2</v>
      </c>
      <c r="Q196" s="1">
        <f t="shared" si="55"/>
        <v>50106</v>
      </c>
      <c r="R196" s="1" t="str">
        <f t="shared" si="66"/>
        <v>白石粉</v>
      </c>
      <c r="S196" s="1">
        <f t="shared" si="56"/>
        <v>6</v>
      </c>
      <c r="T196" s="1">
        <f t="shared" si="57"/>
        <v>50187</v>
      </c>
      <c r="U196" s="1" t="str">
        <f t="shared" si="67"/>
        <v>冰鸟的羽毛</v>
      </c>
      <c r="V196" s="1">
        <f t="shared" si="58"/>
        <v>3</v>
      </c>
      <c r="W196" s="1">
        <f t="shared" si="59"/>
        <v>50121</v>
      </c>
    </row>
    <row r="197" spans="1:23" x14ac:dyDescent="0.2">
      <c r="A197" s="1">
        <f>[4]武器3!A198</f>
        <v>10196</v>
      </c>
      <c r="B197" s="1" t="str">
        <f>[4]武器3!D198</f>
        <v>神奇的水晶法杖</v>
      </c>
      <c r="C197" s="1">
        <f>[4]武器3!E198</f>
        <v>8</v>
      </c>
      <c r="D197" s="139" t="str">
        <f>[4]武器3!F198</f>
        <v>s</v>
      </c>
      <c r="E197" s="1">
        <f t="shared" si="60"/>
        <v>4</v>
      </c>
      <c r="F197" s="1">
        <f t="shared" si="61"/>
        <v>4</v>
      </c>
      <c r="G197" s="1" t="str">
        <f>[4]武器3!$K198</f>
        <v>地脉</v>
      </c>
      <c r="H197" s="1">
        <f>([4]武器3!AO198*(E197^2))/10</f>
        <v>237.52233679338843</v>
      </c>
      <c r="I197" s="1" t="str">
        <f t="shared" si="62"/>
        <v>,茶色的魔术丝,地精魂片,白石粉,昆虫躯壳</v>
      </c>
      <c r="J197" s="1">
        <f t="shared" si="63"/>
        <v>2375</v>
      </c>
      <c r="K197" s="1">
        <f t="shared" si="51"/>
        <v>3840</v>
      </c>
      <c r="L197" s="1" t="str">
        <f t="shared" si="64"/>
        <v>茶色的魔术丝</v>
      </c>
      <c r="M197" s="1">
        <f t="shared" si="52"/>
        <v>1</v>
      </c>
      <c r="N197" s="1">
        <f t="shared" si="53"/>
        <v>50074</v>
      </c>
      <c r="O197" s="1" t="str">
        <f t="shared" si="65"/>
        <v>地精魂片</v>
      </c>
      <c r="P197" s="1">
        <f t="shared" si="54"/>
        <v>3</v>
      </c>
      <c r="Q197" s="1">
        <f t="shared" si="55"/>
        <v>50158</v>
      </c>
      <c r="R197" s="1" t="str">
        <f t="shared" si="66"/>
        <v>白石粉</v>
      </c>
      <c r="S197" s="1">
        <f t="shared" si="56"/>
        <v>10</v>
      </c>
      <c r="T197" s="1">
        <f t="shared" si="57"/>
        <v>50187</v>
      </c>
      <c r="U197" s="1" t="str">
        <f t="shared" si="67"/>
        <v>昆虫躯壳</v>
      </c>
      <c r="V197" s="1">
        <f t="shared" si="58"/>
        <v>5</v>
      </c>
      <c r="W197" s="1">
        <f t="shared" si="59"/>
        <v>50129</v>
      </c>
    </row>
    <row r="198" spans="1:23" x14ac:dyDescent="0.2">
      <c r="A198" s="1">
        <f>[4]武器3!A199</f>
        <v>10197</v>
      </c>
      <c r="B198" s="1" t="str">
        <f>[4]武器3!D199</f>
        <v>神奇的玄铁权杖</v>
      </c>
      <c r="C198" s="1">
        <f>[4]武器3!E199</f>
        <v>10</v>
      </c>
      <c r="D198" s="139" t="str">
        <f>[4]武器3!F199</f>
        <v>s</v>
      </c>
      <c r="E198" s="1">
        <f t="shared" si="60"/>
        <v>4</v>
      </c>
      <c r="F198" s="1">
        <f t="shared" si="61"/>
        <v>4</v>
      </c>
      <c r="G198" s="1" t="str">
        <f>[4]武器3!$K199</f>
        <v>地脉</v>
      </c>
      <c r="H198" s="1">
        <f>([4]武器3!AO199*(E198^2))/10</f>
        <v>470.4</v>
      </c>
      <c r="I198" s="1" t="str">
        <f t="shared" si="62"/>
        <v>,茶色的魔术丝,赤色的水晶,珍珠石,沙盘缌片</v>
      </c>
      <c r="J198" s="1">
        <f t="shared" si="63"/>
        <v>4704</v>
      </c>
      <c r="K198" s="1">
        <f t="shared" si="51"/>
        <v>7680</v>
      </c>
      <c r="L198" s="1" t="str">
        <f t="shared" si="64"/>
        <v>茶色的魔术丝</v>
      </c>
      <c r="M198" s="1">
        <f t="shared" si="52"/>
        <v>2</v>
      </c>
      <c r="N198" s="1">
        <f t="shared" si="53"/>
        <v>50074</v>
      </c>
      <c r="O198" s="1" t="str">
        <f t="shared" si="65"/>
        <v>赤色的水晶</v>
      </c>
      <c r="P198" s="1">
        <f t="shared" si="54"/>
        <v>4</v>
      </c>
      <c r="Q198" s="1">
        <f t="shared" si="55"/>
        <v>50177</v>
      </c>
      <c r="R198" s="1" t="str">
        <f t="shared" si="66"/>
        <v>珍珠石</v>
      </c>
      <c r="S198" s="1">
        <f t="shared" si="56"/>
        <v>9</v>
      </c>
      <c r="T198" s="1">
        <f t="shared" si="57"/>
        <v>50026</v>
      </c>
      <c r="U198" s="1" t="str">
        <f t="shared" si="67"/>
        <v>沙盘缌片</v>
      </c>
      <c r="V198" s="1">
        <f t="shared" si="58"/>
        <v>9</v>
      </c>
      <c r="W198" s="1">
        <f t="shared" si="59"/>
        <v>50174</v>
      </c>
    </row>
    <row r="199" spans="1:23" x14ac:dyDescent="0.2">
      <c r="A199" s="1">
        <f>[4]武器3!A200</f>
        <v>10198</v>
      </c>
      <c r="B199" s="1" t="str">
        <f>[4]武器3!D200</f>
        <v>传说的魔王权杖</v>
      </c>
      <c r="C199" s="1">
        <f>[4]武器3!E200</f>
        <v>12</v>
      </c>
      <c r="D199" s="139" t="str">
        <f>[4]武器3!F200</f>
        <v>s</v>
      </c>
      <c r="E199" s="1">
        <f t="shared" si="60"/>
        <v>4</v>
      </c>
      <c r="F199" s="1">
        <f t="shared" si="61"/>
        <v>4</v>
      </c>
      <c r="G199" s="1" t="str">
        <f>[4]武器3!$K200</f>
        <v>地脉</v>
      </c>
      <c r="H199" s="1">
        <f>([4]武器3!AO200*(E199^2))/10</f>
        <v>563.58436601652897</v>
      </c>
      <c r="I199" s="1" t="str">
        <f t="shared" si="62"/>
        <v>,茶色的魔术丝,精灵女王羽翼,酸之液,蝙蝠羽翼</v>
      </c>
      <c r="J199" s="1">
        <f t="shared" si="63"/>
        <v>5636</v>
      </c>
      <c r="K199" s="1">
        <f t="shared" si="51"/>
        <v>7680</v>
      </c>
      <c r="L199" s="1" t="str">
        <f t="shared" si="64"/>
        <v>茶色的魔术丝</v>
      </c>
      <c r="M199" s="1">
        <f t="shared" si="52"/>
        <v>2</v>
      </c>
      <c r="N199" s="1">
        <f t="shared" si="53"/>
        <v>50074</v>
      </c>
      <c r="O199" s="1" t="str">
        <f t="shared" si="65"/>
        <v>精灵女王羽翼</v>
      </c>
      <c r="P199" s="1">
        <f t="shared" si="54"/>
        <v>4</v>
      </c>
      <c r="Q199" s="1">
        <f t="shared" si="55"/>
        <v>50127</v>
      </c>
      <c r="R199" s="1" t="str">
        <f t="shared" si="66"/>
        <v>酸之液</v>
      </c>
      <c r="S199" s="1">
        <f t="shared" si="56"/>
        <v>24</v>
      </c>
      <c r="T199" s="1">
        <f t="shared" si="57"/>
        <v>50096</v>
      </c>
      <c r="U199" s="1" t="str">
        <f t="shared" si="67"/>
        <v>蝙蝠羽翼</v>
      </c>
      <c r="V199" s="1">
        <f t="shared" si="58"/>
        <v>11</v>
      </c>
      <c r="W199" s="1">
        <f t="shared" si="59"/>
        <v>50124</v>
      </c>
    </row>
    <row r="200" spans="1:23" x14ac:dyDescent="0.2">
      <c r="A200" s="1">
        <f>[4]武器3!A201</f>
        <v>10199</v>
      </c>
      <c r="B200" s="1" t="str">
        <f>[4]武器3!D201</f>
        <v>神秘的晨曦权杖</v>
      </c>
      <c r="C200" s="1">
        <f>[4]武器3!E201</f>
        <v>14</v>
      </c>
      <c r="D200" s="139" t="str">
        <f>[4]武器3!F201</f>
        <v>s</v>
      </c>
      <c r="E200" s="1">
        <f t="shared" si="60"/>
        <v>4</v>
      </c>
      <c r="F200" s="1">
        <f t="shared" si="61"/>
        <v>4</v>
      </c>
      <c r="G200" s="1" t="str">
        <f>[4]武器3!$K201</f>
        <v>地脉</v>
      </c>
      <c r="H200" s="1">
        <f>([4]武器3!AO201*(E200^2))/10</f>
        <v>441.75167365289252</v>
      </c>
      <c r="I200" s="1" t="str">
        <f t="shared" si="62"/>
        <v>,茶色的魔术丝,苍石,石像鬼羽翼,优良粉铜矿</v>
      </c>
      <c r="J200" s="1">
        <f t="shared" si="63"/>
        <v>4418</v>
      </c>
      <c r="K200" s="1">
        <f t="shared" si="51"/>
        <v>7680</v>
      </c>
      <c r="L200" s="1" t="str">
        <f t="shared" si="64"/>
        <v>茶色的魔术丝</v>
      </c>
      <c r="M200" s="1">
        <f t="shared" si="52"/>
        <v>2</v>
      </c>
      <c r="N200" s="1">
        <f t="shared" si="53"/>
        <v>50074</v>
      </c>
      <c r="O200" s="1" t="str">
        <f t="shared" si="65"/>
        <v>苍石</v>
      </c>
      <c r="P200" s="1">
        <f t="shared" si="54"/>
        <v>3</v>
      </c>
      <c r="Q200" s="1">
        <f t="shared" si="55"/>
        <v>50017</v>
      </c>
      <c r="R200" s="1" t="str">
        <f t="shared" si="66"/>
        <v>石像鬼羽翼</v>
      </c>
      <c r="S200" s="1">
        <f t="shared" si="56"/>
        <v>9</v>
      </c>
      <c r="T200" s="1">
        <f t="shared" si="57"/>
        <v>50128</v>
      </c>
      <c r="U200" s="1" t="str">
        <f t="shared" si="67"/>
        <v>优良粉铜矿</v>
      </c>
      <c r="V200" s="1">
        <f t="shared" si="58"/>
        <v>9</v>
      </c>
      <c r="W200" s="1">
        <f t="shared" si="59"/>
        <v>50036</v>
      </c>
    </row>
    <row r="201" spans="1:23" x14ac:dyDescent="0.2">
      <c r="A201" s="1">
        <f>[4]武器3!A202</f>
        <v>10200</v>
      </c>
      <c r="B201" s="1" t="str">
        <f>[4]武器3!D202</f>
        <v>传说的颓废法杖</v>
      </c>
      <c r="C201" s="1">
        <f>[4]武器3!E202</f>
        <v>16</v>
      </c>
      <c r="D201" s="139" t="str">
        <f>[4]武器3!F202</f>
        <v>s</v>
      </c>
      <c r="E201" s="1">
        <f t="shared" si="60"/>
        <v>4</v>
      </c>
      <c r="F201" s="1">
        <f t="shared" si="61"/>
        <v>4</v>
      </c>
      <c r="G201" s="1" t="str">
        <f>[4]武器3!$K202</f>
        <v>地脉</v>
      </c>
      <c r="H201" s="1">
        <f>([4]武器3!AO202*(E201^2))/10</f>
        <v>864.17705589225591</v>
      </c>
      <c r="I201" s="1" t="str">
        <f t="shared" si="62"/>
        <v>,茶色的魔术丝,火精魂片,赤之液,灵石</v>
      </c>
      <c r="J201" s="1">
        <f t="shared" si="63"/>
        <v>8642</v>
      </c>
      <c r="K201" s="1">
        <f t="shared" si="51"/>
        <v>11520</v>
      </c>
      <c r="L201" s="1" t="str">
        <f t="shared" si="64"/>
        <v>茶色的魔术丝</v>
      </c>
      <c r="M201" s="1">
        <f t="shared" si="52"/>
        <v>3</v>
      </c>
      <c r="N201" s="1">
        <f t="shared" si="53"/>
        <v>50074</v>
      </c>
      <c r="O201" s="1" t="str">
        <f t="shared" si="65"/>
        <v>火精魂片</v>
      </c>
      <c r="P201" s="1">
        <f t="shared" si="54"/>
        <v>10</v>
      </c>
      <c r="Q201" s="1">
        <f t="shared" si="55"/>
        <v>50160</v>
      </c>
      <c r="R201" s="1" t="str">
        <f t="shared" si="66"/>
        <v>赤之液</v>
      </c>
      <c r="S201" s="1">
        <f t="shared" si="56"/>
        <v>37</v>
      </c>
      <c r="T201" s="1">
        <f t="shared" si="57"/>
        <v>50091</v>
      </c>
      <c r="U201" s="1" t="str">
        <f t="shared" si="67"/>
        <v>灵石</v>
      </c>
      <c r="V201" s="1">
        <f t="shared" si="58"/>
        <v>37</v>
      </c>
      <c r="W201" s="1">
        <f t="shared" si="59"/>
        <v>50088</v>
      </c>
    </row>
    <row r="202" spans="1:23" x14ac:dyDescent="0.2">
      <c r="A202" s="1">
        <f>[4]武器3!A203</f>
        <v>10201</v>
      </c>
      <c r="B202" s="1" t="str">
        <f>[4]武器3!D203</f>
        <v>精致的精钢权杖</v>
      </c>
      <c r="C202" s="1">
        <f>[4]武器3!E203</f>
        <v>2</v>
      </c>
      <c r="D202" s="139" t="str">
        <f>[4]武器3!F203</f>
        <v>a</v>
      </c>
      <c r="E202" s="1">
        <f t="shared" si="60"/>
        <v>3</v>
      </c>
      <c r="F202" s="1">
        <f t="shared" si="61"/>
        <v>3</v>
      </c>
      <c r="G202" s="1" t="str">
        <f>[4]武器3!$K203</f>
        <v>地脉</v>
      </c>
      <c r="H202" s="1">
        <f>([4]武器3!AO203*(E202^2))/10</f>
        <v>19.026</v>
      </c>
      <c r="I202" s="1" t="str">
        <f t="shared" si="62"/>
        <v>,地系魔物骨头,雷兽爪,腐败的毛皮,树枝</v>
      </c>
      <c r="J202" s="1">
        <f t="shared" si="63"/>
        <v>190</v>
      </c>
      <c r="K202" s="1">
        <f t="shared" si="51"/>
        <v>1125</v>
      </c>
      <c r="L202" s="1" t="str">
        <f t="shared" si="64"/>
        <v>地系魔物骨头</v>
      </c>
      <c r="M202" s="1">
        <f t="shared" si="52"/>
        <v>1</v>
      </c>
      <c r="N202" s="1">
        <f t="shared" si="53"/>
        <v>50080</v>
      </c>
      <c r="O202" s="1" t="str">
        <f t="shared" si="65"/>
        <v>雷兽爪</v>
      </c>
      <c r="P202" s="1">
        <f t="shared" si="54"/>
        <v>2</v>
      </c>
      <c r="Q202" s="1">
        <f t="shared" si="55"/>
        <v>50139</v>
      </c>
      <c r="R202" s="1" t="str">
        <f t="shared" si="66"/>
        <v>腐败的毛皮</v>
      </c>
      <c r="S202" s="1">
        <f t="shared" si="56"/>
        <v>5</v>
      </c>
      <c r="T202" s="1">
        <f t="shared" si="57"/>
        <v>50119</v>
      </c>
      <c r="U202" s="1" t="str">
        <f t="shared" si="67"/>
        <v/>
      </c>
      <c r="V202" s="1" t="str">
        <f t="shared" si="58"/>
        <v/>
      </c>
      <c r="W202" s="1" t="str">
        <f t="shared" si="59"/>
        <v/>
      </c>
    </row>
    <row r="203" spans="1:23" x14ac:dyDescent="0.2">
      <c r="A203" s="1">
        <f>[4]武器3!A204</f>
        <v>10202</v>
      </c>
      <c r="B203" s="1" t="str">
        <f>[4]武器3!D204</f>
        <v>闪耀的精灵法杖</v>
      </c>
      <c r="C203" s="1">
        <f>[4]武器3!E204</f>
        <v>4</v>
      </c>
      <c r="D203" s="139" t="str">
        <f>[4]武器3!F204</f>
        <v>a</v>
      </c>
      <c r="E203" s="1">
        <f t="shared" si="60"/>
        <v>3</v>
      </c>
      <c r="F203" s="1">
        <f t="shared" si="61"/>
        <v>3</v>
      </c>
      <c r="G203" s="1" t="str">
        <f>[4]武器3!$K204</f>
        <v>地脉</v>
      </c>
      <c r="H203" s="1">
        <f>([4]武器3!AO204*(E203^2))/10</f>
        <v>35.170588235294119</v>
      </c>
      <c r="I203" s="1" t="str">
        <f t="shared" si="62"/>
        <v>,地系魔物骨头,沙盘缌片,干燥的草药,腐败牙</v>
      </c>
      <c r="J203" s="1">
        <f t="shared" si="63"/>
        <v>352</v>
      </c>
      <c r="K203" s="1">
        <f t="shared" si="51"/>
        <v>1125</v>
      </c>
      <c r="L203" s="1" t="str">
        <f t="shared" si="64"/>
        <v>地系魔物骨头</v>
      </c>
      <c r="M203" s="1">
        <f t="shared" si="52"/>
        <v>1</v>
      </c>
      <c r="N203" s="1">
        <f t="shared" si="53"/>
        <v>50080</v>
      </c>
      <c r="O203" s="1" t="str">
        <f t="shared" si="65"/>
        <v>沙盘缌片</v>
      </c>
      <c r="P203" s="1">
        <f t="shared" si="54"/>
        <v>1</v>
      </c>
      <c r="Q203" s="1">
        <f t="shared" si="55"/>
        <v>50174</v>
      </c>
      <c r="R203" s="1" t="str">
        <f t="shared" si="66"/>
        <v>干燥的草药</v>
      </c>
      <c r="S203" s="1">
        <f t="shared" si="56"/>
        <v>8</v>
      </c>
      <c r="T203" s="1">
        <f t="shared" si="57"/>
        <v>50189</v>
      </c>
      <c r="U203" s="1" t="str">
        <f t="shared" si="67"/>
        <v/>
      </c>
      <c r="V203" s="1" t="str">
        <f t="shared" si="58"/>
        <v/>
      </c>
      <c r="W203" s="1" t="str">
        <f t="shared" si="59"/>
        <v/>
      </c>
    </row>
    <row r="204" spans="1:23" x14ac:dyDescent="0.2">
      <c r="A204" s="1">
        <f>[4]武器3!A205</f>
        <v>10203</v>
      </c>
      <c r="B204" s="1" t="str">
        <f>[4]武器3!D205</f>
        <v>犀利的女神法杖</v>
      </c>
      <c r="C204" s="1">
        <f>[4]武器3!E205</f>
        <v>6</v>
      </c>
      <c r="D204" s="139" t="str">
        <f>[4]武器3!F205</f>
        <v>a</v>
      </c>
      <c r="E204" s="1">
        <f t="shared" si="60"/>
        <v>3</v>
      </c>
      <c r="F204" s="1">
        <f t="shared" si="61"/>
        <v>3</v>
      </c>
      <c r="G204" s="1" t="str">
        <f>[4]武器3!$K205</f>
        <v>地脉</v>
      </c>
      <c r="H204" s="1">
        <f>([4]武器3!AO205*(E204^2))/10</f>
        <v>71.55</v>
      </c>
      <c r="I204" s="1" t="str">
        <f t="shared" si="62"/>
        <v>,地系魔物骨头,柔软的毛皮,树枝,干燥的草药</v>
      </c>
      <c r="J204" s="1">
        <f t="shared" si="63"/>
        <v>716</v>
      </c>
      <c r="K204" s="1">
        <f t="shared" si="51"/>
        <v>1125</v>
      </c>
      <c r="L204" s="1" t="str">
        <f t="shared" si="64"/>
        <v>地系魔物骨头</v>
      </c>
      <c r="M204" s="1">
        <f t="shared" si="52"/>
        <v>1</v>
      </c>
      <c r="N204" s="1">
        <f t="shared" si="53"/>
        <v>50080</v>
      </c>
      <c r="O204" s="1" t="str">
        <f t="shared" si="65"/>
        <v>柔软的毛皮</v>
      </c>
      <c r="P204" s="1">
        <f t="shared" si="54"/>
        <v>2</v>
      </c>
      <c r="Q204" s="1">
        <f t="shared" si="55"/>
        <v>50114</v>
      </c>
      <c r="R204" s="1" t="str">
        <f t="shared" si="66"/>
        <v>树枝</v>
      </c>
      <c r="S204" s="1">
        <f t="shared" si="56"/>
        <v>16</v>
      </c>
      <c r="T204" s="1">
        <f t="shared" si="57"/>
        <v>50045</v>
      </c>
      <c r="U204" s="1" t="str">
        <f t="shared" si="67"/>
        <v/>
      </c>
      <c r="V204" s="1" t="str">
        <f t="shared" si="58"/>
        <v/>
      </c>
      <c r="W204" s="1" t="str">
        <f t="shared" si="59"/>
        <v/>
      </c>
    </row>
    <row r="205" spans="1:23" x14ac:dyDescent="0.2">
      <c r="A205" s="1">
        <f>[4]武器3!A206</f>
        <v>10204</v>
      </c>
      <c r="B205" s="1" t="str">
        <f>[4]武器3!D206</f>
        <v>精致的斯塞提法杖</v>
      </c>
      <c r="C205" s="1">
        <f>[4]武器3!E206</f>
        <v>8</v>
      </c>
      <c r="D205" s="139" t="str">
        <f>[4]武器3!F206</f>
        <v>a</v>
      </c>
      <c r="E205" s="1">
        <f t="shared" si="60"/>
        <v>3</v>
      </c>
      <c r="F205" s="1">
        <f t="shared" si="61"/>
        <v>3</v>
      </c>
      <c r="G205" s="1" t="str">
        <f>[4]武器3!$K206</f>
        <v>地脉</v>
      </c>
      <c r="H205" s="1">
        <f>([4]武器3!AO206*(E205^2))/10</f>
        <v>109.52083636363636</v>
      </c>
      <c r="I205" s="1" t="str">
        <f t="shared" si="62"/>
        <v>,地系魔物骨头,恶魔毛皮,女战士的秘药,黑铜矿</v>
      </c>
      <c r="J205" s="1">
        <f t="shared" si="63"/>
        <v>1095</v>
      </c>
      <c r="K205" s="1">
        <f t="shared" si="51"/>
        <v>1125</v>
      </c>
      <c r="L205" s="1" t="str">
        <f t="shared" si="64"/>
        <v>地系魔物骨头</v>
      </c>
      <c r="M205" s="1">
        <f t="shared" si="52"/>
        <v>1</v>
      </c>
      <c r="N205" s="1">
        <f t="shared" si="53"/>
        <v>50080</v>
      </c>
      <c r="O205" s="1" t="str">
        <f t="shared" si="65"/>
        <v>恶魔毛皮</v>
      </c>
      <c r="P205" s="1">
        <f t="shared" si="54"/>
        <v>3</v>
      </c>
      <c r="Q205" s="1">
        <f t="shared" si="55"/>
        <v>50118</v>
      </c>
      <c r="R205" s="1" t="str">
        <f t="shared" si="66"/>
        <v>女战士的秘药</v>
      </c>
      <c r="S205" s="1">
        <f t="shared" si="56"/>
        <v>25</v>
      </c>
      <c r="T205" s="1">
        <f t="shared" si="57"/>
        <v>50168</v>
      </c>
      <c r="U205" s="1" t="str">
        <f t="shared" si="67"/>
        <v/>
      </c>
      <c r="V205" s="1" t="str">
        <f t="shared" si="58"/>
        <v/>
      </c>
      <c r="W205" s="1" t="str">
        <f t="shared" si="59"/>
        <v/>
      </c>
    </row>
    <row r="206" spans="1:23" x14ac:dyDescent="0.2">
      <c r="A206" s="1">
        <f>[4]武器3!A207</f>
        <v>10205</v>
      </c>
      <c r="B206" s="1" t="str">
        <f>[4]武器3!D207</f>
        <v>闪耀的晨曦法杖</v>
      </c>
      <c r="C206" s="1">
        <f>[4]武器3!E207</f>
        <v>10</v>
      </c>
      <c r="D206" s="139" t="str">
        <f>[4]武器3!F207</f>
        <v>a</v>
      </c>
      <c r="E206" s="1">
        <f t="shared" si="60"/>
        <v>3</v>
      </c>
      <c r="F206" s="1">
        <f t="shared" si="61"/>
        <v>3</v>
      </c>
      <c r="G206" s="1" t="str">
        <f>[4]武器3!$K207</f>
        <v>地脉</v>
      </c>
      <c r="H206" s="1">
        <f>([4]武器3!AO207*(E206^2))/10</f>
        <v>140.46512727272727</v>
      </c>
      <c r="I206" s="1" t="str">
        <f t="shared" si="62"/>
        <v>,地系魔物骨头,绿之液,腐败的毛皮,树枝</v>
      </c>
      <c r="J206" s="1">
        <f t="shared" si="63"/>
        <v>1405</v>
      </c>
      <c r="K206" s="1">
        <f t="shared" si="51"/>
        <v>2250</v>
      </c>
      <c r="L206" s="1" t="str">
        <f t="shared" si="64"/>
        <v>地系魔物骨头</v>
      </c>
      <c r="M206" s="1">
        <f t="shared" si="52"/>
        <v>2</v>
      </c>
      <c r="N206" s="1">
        <f t="shared" si="53"/>
        <v>50080</v>
      </c>
      <c r="O206" s="1" t="str">
        <f t="shared" si="65"/>
        <v>绿之液</v>
      </c>
      <c r="P206" s="1">
        <f t="shared" si="54"/>
        <v>8</v>
      </c>
      <c r="Q206" s="1">
        <f t="shared" si="55"/>
        <v>50094</v>
      </c>
      <c r="R206" s="1" t="str">
        <f t="shared" si="66"/>
        <v>腐败的毛皮</v>
      </c>
      <c r="S206" s="1">
        <f t="shared" si="56"/>
        <v>32</v>
      </c>
      <c r="T206" s="1">
        <f t="shared" si="57"/>
        <v>50119</v>
      </c>
      <c r="U206" s="1" t="str">
        <f t="shared" si="67"/>
        <v/>
      </c>
      <c r="V206" s="1" t="str">
        <f t="shared" si="58"/>
        <v/>
      </c>
      <c r="W206" s="1" t="str">
        <f t="shared" si="59"/>
        <v/>
      </c>
    </row>
    <row r="207" spans="1:23" x14ac:dyDescent="0.2">
      <c r="A207" s="1">
        <f>[4]武器3!A208</f>
        <v>10206</v>
      </c>
      <c r="B207" s="1" t="str">
        <f>[4]武器3!D208</f>
        <v>闪耀的白银权杖</v>
      </c>
      <c r="C207" s="1">
        <f>[4]武器3!E208</f>
        <v>12</v>
      </c>
      <c r="D207" s="139" t="str">
        <f>[4]武器3!F208</f>
        <v>a</v>
      </c>
      <c r="E207" s="1">
        <f t="shared" si="60"/>
        <v>3</v>
      </c>
      <c r="F207" s="1">
        <f t="shared" si="61"/>
        <v>3</v>
      </c>
      <c r="G207" s="1" t="str">
        <f>[4]武器3!$K208</f>
        <v>地脉</v>
      </c>
      <c r="H207" s="1">
        <f>([4]武器3!AO208*(E207^2))/10</f>
        <v>282.34827014876032</v>
      </c>
      <c r="I207" s="1" t="str">
        <f t="shared" si="62"/>
        <v>,地系魔物骨头,人狼爪,粉铜矿,腐败爪</v>
      </c>
      <c r="J207" s="1">
        <f t="shared" si="63"/>
        <v>2823</v>
      </c>
      <c r="K207" s="1">
        <f t="shared" si="51"/>
        <v>3375</v>
      </c>
      <c r="L207" s="1" t="str">
        <f t="shared" si="64"/>
        <v>地系魔物骨头</v>
      </c>
      <c r="M207" s="1">
        <f t="shared" si="52"/>
        <v>3</v>
      </c>
      <c r="N207" s="1">
        <f t="shared" si="53"/>
        <v>50080</v>
      </c>
      <c r="O207" s="1" t="str">
        <f t="shared" si="65"/>
        <v>人狼爪</v>
      </c>
      <c r="P207" s="1">
        <f t="shared" si="54"/>
        <v>16</v>
      </c>
      <c r="Q207" s="1">
        <f t="shared" si="55"/>
        <v>50136</v>
      </c>
      <c r="R207" s="1" t="str">
        <f t="shared" si="66"/>
        <v>粉铜矿</v>
      </c>
      <c r="S207" s="1">
        <f t="shared" si="56"/>
        <v>63</v>
      </c>
      <c r="T207" s="1">
        <f t="shared" si="57"/>
        <v>50035</v>
      </c>
      <c r="U207" s="1" t="str">
        <f t="shared" si="67"/>
        <v/>
      </c>
      <c r="V207" s="1" t="str">
        <f t="shared" si="58"/>
        <v/>
      </c>
      <c r="W207" s="1" t="str">
        <f t="shared" si="59"/>
        <v/>
      </c>
    </row>
    <row r="208" spans="1:23" x14ac:dyDescent="0.2">
      <c r="A208" s="1">
        <f>[4]武器3!A209</f>
        <v>10207</v>
      </c>
      <c r="B208" s="1" t="str">
        <f>[4]武器3!D209</f>
        <v>犀利的混乱权杖</v>
      </c>
      <c r="C208" s="1">
        <f>[4]武器3!E209</f>
        <v>14</v>
      </c>
      <c r="D208" s="139" t="str">
        <f>[4]武器3!F209</f>
        <v>a</v>
      </c>
      <c r="E208" s="1">
        <f t="shared" si="60"/>
        <v>3</v>
      </c>
      <c r="F208" s="1">
        <f t="shared" si="61"/>
        <v>3</v>
      </c>
      <c r="G208" s="1" t="str">
        <f>[4]武器3!$K209</f>
        <v>地脉</v>
      </c>
      <c r="H208" s="1">
        <f>([4]武器3!AO209*(E208^2))/10</f>
        <v>333.84309583687343</v>
      </c>
      <c r="I208" s="1" t="str">
        <f t="shared" si="62"/>
        <v>,地系魔物骨头,狐炎兽爪,新鲜的泥巴,腐败牙</v>
      </c>
      <c r="J208" s="1">
        <f t="shared" si="63"/>
        <v>3338</v>
      </c>
      <c r="K208" s="1">
        <f t="shared" si="51"/>
        <v>3375</v>
      </c>
      <c r="L208" s="1" t="str">
        <f t="shared" si="64"/>
        <v>地系魔物骨头</v>
      </c>
      <c r="M208" s="1">
        <f t="shared" si="52"/>
        <v>3</v>
      </c>
      <c r="N208" s="1">
        <f t="shared" si="53"/>
        <v>50080</v>
      </c>
      <c r="O208" s="1" t="str">
        <f t="shared" si="65"/>
        <v>狐炎兽爪</v>
      </c>
      <c r="P208" s="1">
        <f t="shared" si="54"/>
        <v>9</v>
      </c>
      <c r="Q208" s="1">
        <f t="shared" si="55"/>
        <v>50142</v>
      </c>
      <c r="R208" s="1" t="str">
        <f t="shared" si="66"/>
        <v>新鲜的泥巴</v>
      </c>
      <c r="S208" s="1">
        <f t="shared" si="56"/>
        <v>75</v>
      </c>
      <c r="T208" s="1">
        <f t="shared" si="57"/>
        <v>50013</v>
      </c>
      <c r="U208" s="1" t="str">
        <f t="shared" si="67"/>
        <v/>
      </c>
      <c r="V208" s="1" t="str">
        <f t="shared" si="58"/>
        <v/>
      </c>
      <c r="W208" s="1" t="str">
        <f t="shared" si="59"/>
        <v/>
      </c>
    </row>
    <row r="209" spans="1:23" x14ac:dyDescent="0.2">
      <c r="A209" s="1">
        <f>[4]武器3!A210</f>
        <v>10208</v>
      </c>
      <c r="B209" s="1" t="str">
        <f>[4]武器3!D210</f>
        <v>精致的塞尔塔权杖</v>
      </c>
      <c r="C209" s="1">
        <f>[4]武器3!E210</f>
        <v>16</v>
      </c>
      <c r="D209" s="139" t="str">
        <f>[4]武器3!F210</f>
        <v>a</v>
      </c>
      <c r="E209" s="1">
        <f t="shared" si="60"/>
        <v>3</v>
      </c>
      <c r="F209" s="1">
        <f t="shared" si="61"/>
        <v>3</v>
      </c>
      <c r="G209" s="1" t="str">
        <f>[4]武器3!$K210</f>
        <v>地脉</v>
      </c>
      <c r="H209" s="1">
        <f>([4]武器3!AO210*(E209^2))/10</f>
        <v>388.52812204958678</v>
      </c>
      <c r="I209" s="1" t="str">
        <f t="shared" si="62"/>
        <v>,地系魔物骨头,人狼毛皮,腐败牙,树枝</v>
      </c>
      <c r="J209" s="1">
        <f t="shared" si="63"/>
        <v>3885</v>
      </c>
      <c r="K209" s="1">
        <f t="shared" si="51"/>
        <v>4500</v>
      </c>
      <c r="L209" s="1" t="str">
        <f t="shared" si="64"/>
        <v>地系魔物骨头</v>
      </c>
      <c r="M209" s="1">
        <f t="shared" si="52"/>
        <v>4</v>
      </c>
      <c r="N209" s="1">
        <f t="shared" si="53"/>
        <v>50080</v>
      </c>
      <c r="O209" s="1" t="str">
        <f t="shared" si="65"/>
        <v>人狼毛皮</v>
      </c>
      <c r="P209" s="1">
        <f t="shared" si="54"/>
        <v>10</v>
      </c>
      <c r="Q209" s="1">
        <f t="shared" si="55"/>
        <v>50110</v>
      </c>
      <c r="R209" s="1" t="str">
        <f t="shared" si="66"/>
        <v>腐败牙</v>
      </c>
      <c r="S209" s="1">
        <f t="shared" si="56"/>
        <v>87</v>
      </c>
      <c r="T209" s="1">
        <f t="shared" si="57"/>
        <v>50157</v>
      </c>
      <c r="U209" s="1" t="str">
        <f t="shared" si="67"/>
        <v/>
      </c>
      <c r="V209" s="1" t="str">
        <f t="shared" si="58"/>
        <v/>
      </c>
      <c r="W209" s="1" t="str">
        <f t="shared" si="59"/>
        <v/>
      </c>
    </row>
    <row r="210" spans="1:23" x14ac:dyDescent="0.2">
      <c r="A210" s="1">
        <f>[4]武器3!A211</f>
        <v>10209</v>
      </c>
      <c r="B210" s="1" t="str">
        <f>[4]武器3!D211</f>
        <v>发亮的女神法杖</v>
      </c>
      <c r="C210" s="1">
        <f>[4]武器3!E211</f>
        <v>1</v>
      </c>
      <c r="D210" s="139" t="str">
        <f>[4]武器3!F211</f>
        <v>b</v>
      </c>
      <c r="E210" s="1">
        <f t="shared" si="60"/>
        <v>2</v>
      </c>
      <c r="F210" s="1">
        <f t="shared" si="61"/>
        <v>2</v>
      </c>
      <c r="G210" s="1" t="str">
        <f>[4]武器3!$K211</f>
        <v>地脉</v>
      </c>
      <c r="H210" s="1">
        <f>([4]武器3!AO211*(E210^2))/10</f>
        <v>8.4</v>
      </c>
      <c r="I210" s="1" t="str">
        <f t="shared" si="62"/>
        <v>,紫魔法石,新鲜的泥巴</v>
      </c>
      <c r="J210" s="1">
        <f t="shared" si="63"/>
        <v>84</v>
      </c>
      <c r="K210" s="1">
        <f t="shared" si="51"/>
        <v>270</v>
      </c>
      <c r="L210" s="1" t="str">
        <f t="shared" si="64"/>
        <v>紫魔法石</v>
      </c>
      <c r="M210" s="1">
        <f t="shared" si="52"/>
        <v>1</v>
      </c>
      <c r="N210" s="1">
        <f t="shared" si="53"/>
        <v>50022</v>
      </c>
      <c r="O210" s="1" t="str">
        <f t="shared" si="65"/>
        <v>新鲜的泥巴</v>
      </c>
      <c r="P210" s="1">
        <f t="shared" si="54"/>
        <v>3</v>
      </c>
      <c r="Q210" s="1">
        <f t="shared" si="55"/>
        <v>50013</v>
      </c>
      <c r="R210" s="1" t="str">
        <f t="shared" si="66"/>
        <v/>
      </c>
      <c r="S210" s="1" t="str">
        <f t="shared" si="56"/>
        <v/>
      </c>
      <c r="T210" s="1" t="str">
        <f t="shared" si="57"/>
        <v/>
      </c>
      <c r="U210" s="1" t="str">
        <f t="shared" si="67"/>
        <v/>
      </c>
      <c r="V210" s="1" t="str">
        <f t="shared" si="58"/>
        <v/>
      </c>
      <c r="W210" s="1" t="str">
        <f t="shared" si="59"/>
        <v/>
      </c>
    </row>
    <row r="211" spans="1:23" x14ac:dyDescent="0.2">
      <c r="A211" s="1">
        <f>[4]武器3!A212</f>
        <v>10210</v>
      </c>
      <c r="B211" s="1" t="str">
        <f>[4]武器3!D212</f>
        <v>坚硬的言语法杖</v>
      </c>
      <c r="C211" s="1">
        <f>[4]武器3!E212</f>
        <v>3</v>
      </c>
      <c r="D211" s="139" t="str">
        <f>[4]武器3!F212</f>
        <v>b</v>
      </c>
      <c r="E211" s="1">
        <f t="shared" si="60"/>
        <v>2</v>
      </c>
      <c r="F211" s="1">
        <f t="shared" si="61"/>
        <v>2</v>
      </c>
      <c r="G211" s="1" t="str">
        <f>[4]武器3!$K212</f>
        <v>地脉</v>
      </c>
      <c r="H211" s="1">
        <f>([4]武器3!AO212*(E211^2))/10</f>
        <v>16.8</v>
      </c>
      <c r="I211" s="1" t="str">
        <f t="shared" si="62"/>
        <v>,紫魔法石,矿石</v>
      </c>
      <c r="J211" s="1">
        <f t="shared" si="63"/>
        <v>168</v>
      </c>
      <c r="K211" s="1">
        <f t="shared" si="51"/>
        <v>270</v>
      </c>
      <c r="L211" s="1" t="str">
        <f t="shared" si="64"/>
        <v>紫魔法石</v>
      </c>
      <c r="M211" s="1">
        <f t="shared" si="52"/>
        <v>1</v>
      </c>
      <c r="N211" s="1">
        <f t="shared" si="53"/>
        <v>50022</v>
      </c>
      <c r="O211" s="1" t="str">
        <f t="shared" si="65"/>
        <v>矿石</v>
      </c>
      <c r="P211" s="1">
        <f t="shared" si="54"/>
        <v>6</v>
      </c>
      <c r="Q211" s="1">
        <f t="shared" si="55"/>
        <v>50015</v>
      </c>
      <c r="R211" s="1" t="str">
        <f t="shared" si="66"/>
        <v/>
      </c>
      <c r="S211" s="1" t="str">
        <f t="shared" si="56"/>
        <v/>
      </c>
      <c r="T211" s="1" t="str">
        <f t="shared" si="57"/>
        <v/>
      </c>
      <c r="U211" s="1" t="str">
        <f t="shared" si="67"/>
        <v/>
      </c>
      <c r="V211" s="1" t="str">
        <f t="shared" si="58"/>
        <v/>
      </c>
      <c r="W211" s="1" t="str">
        <f t="shared" si="59"/>
        <v/>
      </c>
    </row>
    <row r="212" spans="1:23" x14ac:dyDescent="0.2">
      <c r="A212" s="1">
        <f>[4]武器3!A213</f>
        <v>10211</v>
      </c>
      <c r="B212" s="1" t="str">
        <f>[4]武器3!D213</f>
        <v>坚硬的卡尼亚法杖</v>
      </c>
      <c r="C212" s="1">
        <f>[4]武器3!E213</f>
        <v>5</v>
      </c>
      <c r="D212" s="139" t="str">
        <f>[4]武器3!F213</f>
        <v>b</v>
      </c>
      <c r="E212" s="1">
        <f t="shared" si="60"/>
        <v>2</v>
      </c>
      <c r="F212" s="1">
        <f t="shared" si="61"/>
        <v>2</v>
      </c>
      <c r="G212" s="1" t="str">
        <f>[4]武器3!$K213</f>
        <v>地脉</v>
      </c>
      <c r="H212" s="1">
        <f>([4]武器3!AO213*(E212^2))/10</f>
        <v>25.2</v>
      </c>
      <c r="I212" s="1" t="str">
        <f t="shared" si="62"/>
        <v>,地系魔物血液,腐败的毛皮</v>
      </c>
      <c r="J212" s="1">
        <f t="shared" si="63"/>
        <v>252</v>
      </c>
      <c r="K212" s="1">
        <f t="shared" si="51"/>
        <v>270</v>
      </c>
      <c r="L212" s="1" t="str">
        <f t="shared" si="64"/>
        <v>地系魔物血液</v>
      </c>
      <c r="M212" s="1">
        <f t="shared" si="52"/>
        <v>1</v>
      </c>
      <c r="N212" s="1">
        <f t="shared" si="53"/>
        <v>50097</v>
      </c>
      <c r="O212" s="1" t="str">
        <f t="shared" si="65"/>
        <v>腐败的毛皮</v>
      </c>
      <c r="P212" s="1">
        <f t="shared" si="54"/>
        <v>9</v>
      </c>
      <c r="Q212" s="1">
        <f t="shared" si="55"/>
        <v>50119</v>
      </c>
      <c r="R212" s="1" t="str">
        <f t="shared" si="66"/>
        <v/>
      </c>
      <c r="S212" s="1" t="str">
        <f t="shared" si="56"/>
        <v/>
      </c>
      <c r="T212" s="1" t="str">
        <f t="shared" si="57"/>
        <v/>
      </c>
      <c r="U212" s="1" t="str">
        <f t="shared" si="67"/>
        <v/>
      </c>
      <c r="V212" s="1" t="str">
        <f t="shared" si="58"/>
        <v/>
      </c>
      <c r="W212" s="1" t="str">
        <f t="shared" si="59"/>
        <v/>
      </c>
    </row>
    <row r="213" spans="1:23" x14ac:dyDescent="0.2">
      <c r="A213" s="1">
        <f>[4]武器3!A214</f>
        <v>10212</v>
      </c>
      <c r="B213" s="1" t="str">
        <f>[4]武器3!D214</f>
        <v>发亮的白银权杖</v>
      </c>
      <c r="C213" s="1">
        <f>[4]武器3!E214</f>
        <v>7</v>
      </c>
      <c r="D213" s="139" t="str">
        <f>[4]武器3!F214</f>
        <v>b</v>
      </c>
      <c r="E213" s="1">
        <f t="shared" si="60"/>
        <v>2</v>
      </c>
      <c r="F213" s="1">
        <f t="shared" si="61"/>
        <v>2</v>
      </c>
      <c r="G213" s="1" t="str">
        <f>[4]武器3!$K214</f>
        <v>地脉</v>
      </c>
      <c r="H213" s="1">
        <f>([4]武器3!AO214*(E213^2))/10</f>
        <v>34.200000000000003</v>
      </c>
      <c r="I213" s="1" t="str">
        <f t="shared" si="62"/>
        <v>,地系魔物血液,矿石</v>
      </c>
      <c r="J213" s="1">
        <f t="shared" si="63"/>
        <v>342</v>
      </c>
      <c r="K213" s="1">
        <f t="shared" si="51"/>
        <v>540</v>
      </c>
      <c r="L213" s="1" t="str">
        <f t="shared" si="64"/>
        <v>地系魔物血液</v>
      </c>
      <c r="M213" s="1">
        <f t="shared" si="52"/>
        <v>2</v>
      </c>
      <c r="N213" s="1">
        <f t="shared" si="53"/>
        <v>50097</v>
      </c>
      <c r="O213" s="1" t="str">
        <f t="shared" si="65"/>
        <v>矿石</v>
      </c>
      <c r="P213" s="1">
        <f t="shared" si="54"/>
        <v>12</v>
      </c>
      <c r="Q213" s="1">
        <f t="shared" si="55"/>
        <v>50015</v>
      </c>
      <c r="R213" s="1" t="str">
        <f t="shared" si="66"/>
        <v/>
      </c>
      <c r="S213" s="1" t="str">
        <f t="shared" si="56"/>
        <v/>
      </c>
      <c r="T213" s="1" t="str">
        <f t="shared" si="57"/>
        <v/>
      </c>
      <c r="U213" s="1" t="str">
        <f t="shared" si="67"/>
        <v/>
      </c>
      <c r="V213" s="1" t="str">
        <f t="shared" si="58"/>
        <v/>
      </c>
      <c r="W213" s="1" t="str">
        <f t="shared" si="59"/>
        <v/>
      </c>
    </row>
    <row r="214" spans="1:23" x14ac:dyDescent="0.2">
      <c r="A214" s="1">
        <f>[4]武器3!A215</f>
        <v>10213</v>
      </c>
      <c r="B214" s="1" t="str">
        <f>[4]武器3!D215</f>
        <v>凌厉的智慧法杖</v>
      </c>
      <c r="C214" s="1">
        <f>[4]武器3!E215</f>
        <v>9</v>
      </c>
      <c r="D214" s="139" t="str">
        <f>[4]武器3!F215</f>
        <v>b</v>
      </c>
      <c r="E214" s="1">
        <f t="shared" si="60"/>
        <v>2</v>
      </c>
      <c r="F214" s="1">
        <f t="shared" si="61"/>
        <v>2</v>
      </c>
      <c r="G214" s="1" t="str">
        <f>[4]武器3!$K215</f>
        <v>地脉</v>
      </c>
      <c r="H214" s="1">
        <f>([4]武器3!AO215*(E214^2))/10</f>
        <v>42.6</v>
      </c>
      <c r="I214" s="1" t="str">
        <f t="shared" si="62"/>
        <v>,地系魔物血液,新鲜的泥巴</v>
      </c>
      <c r="J214" s="1">
        <f t="shared" si="63"/>
        <v>426</v>
      </c>
      <c r="K214" s="1">
        <f t="shared" si="51"/>
        <v>540</v>
      </c>
      <c r="L214" s="1" t="str">
        <f t="shared" si="64"/>
        <v>地系魔物血液</v>
      </c>
      <c r="M214" s="1">
        <f t="shared" si="52"/>
        <v>2</v>
      </c>
      <c r="N214" s="1">
        <f t="shared" si="53"/>
        <v>50097</v>
      </c>
      <c r="O214" s="1" t="str">
        <f t="shared" si="65"/>
        <v>新鲜的泥巴</v>
      </c>
      <c r="P214" s="1">
        <f t="shared" si="54"/>
        <v>15</v>
      </c>
      <c r="Q214" s="1">
        <f t="shared" si="55"/>
        <v>50013</v>
      </c>
      <c r="R214" s="1" t="str">
        <f t="shared" si="66"/>
        <v/>
      </c>
      <c r="S214" s="1" t="str">
        <f t="shared" si="56"/>
        <v/>
      </c>
      <c r="T214" s="1" t="str">
        <f t="shared" si="57"/>
        <v/>
      </c>
      <c r="U214" s="1" t="str">
        <f t="shared" si="67"/>
        <v/>
      </c>
      <c r="V214" s="1" t="str">
        <f t="shared" si="58"/>
        <v/>
      </c>
      <c r="W214" s="1" t="str">
        <f t="shared" si="59"/>
        <v/>
      </c>
    </row>
    <row r="215" spans="1:23" x14ac:dyDescent="0.2">
      <c r="A215" s="1">
        <f>[4]武器3!A216</f>
        <v>10214</v>
      </c>
      <c r="B215" s="1" t="str">
        <f>[4]武器3!D216</f>
        <v>凌厉的空灵法杖</v>
      </c>
      <c r="C215" s="1">
        <f>[4]武器3!E216</f>
        <v>11</v>
      </c>
      <c r="D215" s="139" t="str">
        <f>[4]武器3!F216</f>
        <v>b</v>
      </c>
      <c r="E215" s="1">
        <f t="shared" si="60"/>
        <v>2</v>
      </c>
      <c r="F215" s="1">
        <f t="shared" si="61"/>
        <v>2</v>
      </c>
      <c r="G215" s="1" t="str">
        <f>[4]武器3!$K216</f>
        <v>地脉</v>
      </c>
      <c r="H215" s="1">
        <f>([4]武器3!AO216*(E215^2))/10</f>
        <v>51</v>
      </c>
      <c r="I215" s="1" t="str">
        <f t="shared" si="62"/>
        <v>,地系魔物血液,干燥的草药</v>
      </c>
      <c r="J215" s="1">
        <f t="shared" si="63"/>
        <v>510</v>
      </c>
      <c r="K215" s="1">
        <f t="shared" si="51"/>
        <v>540</v>
      </c>
      <c r="L215" s="1" t="str">
        <f t="shared" si="64"/>
        <v>地系魔物血液</v>
      </c>
      <c r="M215" s="1">
        <f t="shared" si="52"/>
        <v>2</v>
      </c>
      <c r="N215" s="1">
        <f t="shared" si="53"/>
        <v>50097</v>
      </c>
      <c r="O215" s="1" t="str">
        <f t="shared" si="65"/>
        <v>干燥的草药</v>
      </c>
      <c r="P215" s="1">
        <f t="shared" si="54"/>
        <v>17</v>
      </c>
      <c r="Q215" s="1">
        <f t="shared" si="55"/>
        <v>50189</v>
      </c>
      <c r="R215" s="1" t="str">
        <f t="shared" si="66"/>
        <v/>
      </c>
      <c r="S215" s="1" t="str">
        <f t="shared" si="56"/>
        <v/>
      </c>
      <c r="T215" s="1" t="str">
        <f t="shared" si="57"/>
        <v/>
      </c>
      <c r="U215" s="1" t="str">
        <f t="shared" si="67"/>
        <v/>
      </c>
      <c r="V215" s="1" t="str">
        <f t="shared" si="58"/>
        <v/>
      </c>
      <c r="W215" s="1" t="str">
        <f t="shared" si="59"/>
        <v/>
      </c>
    </row>
    <row r="216" spans="1:23" x14ac:dyDescent="0.2">
      <c r="A216" s="1">
        <f>[4]武器3!A217</f>
        <v>10215</v>
      </c>
      <c r="B216" s="1" t="str">
        <f>[4]武器3!D217</f>
        <v>优质的斯塞提魔杖</v>
      </c>
      <c r="C216" s="1">
        <f>[4]武器3!E217</f>
        <v>13</v>
      </c>
      <c r="D216" s="139" t="str">
        <f>[4]武器3!F217</f>
        <v>b</v>
      </c>
      <c r="E216" s="1">
        <f t="shared" si="60"/>
        <v>2</v>
      </c>
      <c r="F216" s="1">
        <f t="shared" si="61"/>
        <v>2</v>
      </c>
      <c r="G216" s="1" t="str">
        <f>[4]武器3!$K217</f>
        <v>地脉</v>
      </c>
      <c r="H216" s="1">
        <f>([4]武器3!AO217*(E216^2))/10</f>
        <v>80.810909090909092</v>
      </c>
      <c r="I216" s="1" t="str">
        <f t="shared" si="62"/>
        <v>,紫魔法石,腐败的毛皮</v>
      </c>
      <c r="J216" s="1">
        <f t="shared" si="63"/>
        <v>808</v>
      </c>
      <c r="K216" s="1">
        <f t="shared" si="51"/>
        <v>810</v>
      </c>
      <c r="L216" s="1" t="str">
        <f t="shared" si="64"/>
        <v>紫魔法石</v>
      </c>
      <c r="M216" s="1">
        <f t="shared" si="52"/>
        <v>3</v>
      </c>
      <c r="N216" s="1">
        <f t="shared" si="53"/>
        <v>50022</v>
      </c>
      <c r="O216" s="1" t="str">
        <f t="shared" si="65"/>
        <v>腐败的毛皮</v>
      </c>
      <c r="P216" s="1">
        <f t="shared" si="54"/>
        <v>27</v>
      </c>
      <c r="Q216" s="1">
        <f t="shared" si="55"/>
        <v>50119</v>
      </c>
      <c r="R216" s="1" t="str">
        <f t="shared" si="66"/>
        <v/>
      </c>
      <c r="S216" s="1" t="str">
        <f t="shared" si="56"/>
        <v/>
      </c>
      <c r="T216" s="1" t="str">
        <f t="shared" si="57"/>
        <v/>
      </c>
      <c r="U216" s="1" t="str">
        <f t="shared" si="67"/>
        <v/>
      </c>
      <c r="V216" s="1" t="str">
        <f t="shared" si="58"/>
        <v/>
      </c>
      <c r="W216" s="1" t="str">
        <f t="shared" si="59"/>
        <v/>
      </c>
    </row>
    <row r="217" spans="1:23" x14ac:dyDescent="0.2">
      <c r="A217" s="1">
        <f>[4]武器3!A218</f>
        <v>10216</v>
      </c>
      <c r="B217" s="1" t="str">
        <f>[4]武器3!D218</f>
        <v>坚硬的智慧魔杖</v>
      </c>
      <c r="C217" s="1">
        <f>[4]武器3!E218</f>
        <v>15</v>
      </c>
      <c r="D217" s="139" t="str">
        <f>[4]武器3!F218</f>
        <v>b</v>
      </c>
      <c r="E217" s="1">
        <f t="shared" si="60"/>
        <v>2</v>
      </c>
      <c r="F217" s="1">
        <f t="shared" si="61"/>
        <v>2</v>
      </c>
      <c r="G217" s="1" t="str">
        <f>[4]武器3!$K218</f>
        <v>地脉</v>
      </c>
      <c r="H217" s="1">
        <f>([4]武器3!AO218*(E217^2))/10</f>
        <v>68.400000000000006</v>
      </c>
      <c r="I217" s="1" t="str">
        <f t="shared" si="62"/>
        <v>,紫魔法石,新鲜的泥巴</v>
      </c>
      <c r="J217" s="1">
        <f t="shared" si="63"/>
        <v>684</v>
      </c>
      <c r="K217" s="1">
        <f t="shared" si="51"/>
        <v>810</v>
      </c>
      <c r="L217" s="1" t="str">
        <f t="shared" si="64"/>
        <v>紫魔法石</v>
      </c>
      <c r="M217" s="1">
        <f t="shared" si="52"/>
        <v>3</v>
      </c>
      <c r="N217" s="1">
        <f t="shared" si="53"/>
        <v>50022</v>
      </c>
      <c r="O217" s="1" t="str">
        <f t="shared" si="65"/>
        <v>新鲜的泥巴</v>
      </c>
      <c r="P217" s="1">
        <f t="shared" si="54"/>
        <v>23</v>
      </c>
      <c r="Q217" s="1">
        <f t="shared" si="55"/>
        <v>50013</v>
      </c>
      <c r="R217" s="1" t="str">
        <f t="shared" si="66"/>
        <v/>
      </c>
      <c r="S217" s="1" t="str">
        <f t="shared" si="56"/>
        <v/>
      </c>
      <c r="T217" s="1" t="str">
        <f t="shared" si="57"/>
        <v/>
      </c>
      <c r="U217" s="1" t="str">
        <f t="shared" si="67"/>
        <v/>
      </c>
      <c r="V217" s="1" t="str">
        <f t="shared" si="58"/>
        <v/>
      </c>
      <c r="W217" s="1" t="str">
        <f t="shared" si="59"/>
        <v/>
      </c>
    </row>
    <row r="218" spans="1:23" x14ac:dyDescent="0.2">
      <c r="A218" s="1">
        <f>[4]武器3!A219</f>
        <v>10217</v>
      </c>
      <c r="B218" s="1" t="str">
        <f>[4]武器3!D219</f>
        <v>破旧的虚幻法杖</v>
      </c>
      <c r="C218" s="1">
        <f>[4]武器3!E219</f>
        <v>1</v>
      </c>
      <c r="D218" s="139" t="str">
        <f>[4]武器3!F219</f>
        <v>c</v>
      </c>
      <c r="E218" s="1">
        <f t="shared" si="60"/>
        <v>1</v>
      </c>
      <c r="F218" s="1">
        <f t="shared" si="61"/>
        <v>1</v>
      </c>
      <c r="G218" s="1" t="str">
        <f>[4]武器3!$K219</f>
        <v/>
      </c>
      <c r="H218" s="1">
        <f>([4]武器3!AO219*(E218^2))/10</f>
        <v>2.7</v>
      </c>
      <c r="I218" s="1" t="str">
        <f t="shared" si="62"/>
        <v>,黑铜矿</v>
      </c>
      <c r="J218" s="1">
        <f t="shared" si="63"/>
        <v>27</v>
      </c>
      <c r="K218" s="1">
        <f t="shared" si="51"/>
        <v>30</v>
      </c>
      <c r="L218" s="1" t="str">
        <f t="shared" si="64"/>
        <v>黑铜矿</v>
      </c>
      <c r="M218" s="1">
        <f t="shared" si="52"/>
        <v>2</v>
      </c>
      <c r="N218" s="1">
        <f t="shared" si="53"/>
        <v>50031</v>
      </c>
      <c r="O218" s="1" t="str">
        <f t="shared" si="65"/>
        <v/>
      </c>
      <c r="P218" s="1" t="str">
        <f t="shared" si="54"/>
        <v/>
      </c>
      <c r="Q218" s="1" t="str">
        <f t="shared" si="55"/>
        <v/>
      </c>
      <c r="R218" s="1" t="str">
        <f t="shared" si="66"/>
        <v/>
      </c>
      <c r="S218" s="1" t="str">
        <f t="shared" si="56"/>
        <v/>
      </c>
      <c r="T218" s="1" t="str">
        <f t="shared" si="57"/>
        <v/>
      </c>
      <c r="U218" s="1" t="str">
        <f t="shared" si="67"/>
        <v/>
      </c>
      <c r="V218" s="1" t="str">
        <f t="shared" si="58"/>
        <v/>
      </c>
      <c r="W218" s="1" t="str">
        <f t="shared" si="59"/>
        <v/>
      </c>
    </row>
    <row r="219" spans="1:23" x14ac:dyDescent="0.2">
      <c r="A219" s="1">
        <f>[4]武器3!A220</f>
        <v>10218</v>
      </c>
      <c r="B219" s="1" t="str">
        <f>[4]武器3!D220</f>
        <v>一般的智慧法杖</v>
      </c>
      <c r="C219" s="1">
        <f>[4]武器3!E220</f>
        <v>3</v>
      </c>
      <c r="D219" s="139" t="str">
        <f>[4]武器3!F220</f>
        <v>c</v>
      </c>
      <c r="E219" s="1">
        <f t="shared" si="60"/>
        <v>1</v>
      </c>
      <c r="F219" s="1">
        <f t="shared" si="61"/>
        <v>1</v>
      </c>
      <c r="G219" s="1" t="str">
        <f>[4]武器3!$K220</f>
        <v/>
      </c>
      <c r="H219" s="1">
        <f>([4]武器3!AO220*(E219^2))/10</f>
        <v>5.4</v>
      </c>
      <c r="I219" s="1" t="str">
        <f t="shared" si="62"/>
        <v>,女战士的秘药</v>
      </c>
      <c r="J219" s="1">
        <f t="shared" si="63"/>
        <v>54</v>
      </c>
      <c r="K219" s="1">
        <f t="shared" si="51"/>
        <v>60</v>
      </c>
      <c r="L219" s="1" t="str">
        <f t="shared" si="64"/>
        <v>女战士的秘药</v>
      </c>
      <c r="M219" s="1">
        <f t="shared" si="52"/>
        <v>4</v>
      </c>
      <c r="N219" s="1">
        <f t="shared" si="53"/>
        <v>50168</v>
      </c>
      <c r="O219" s="1" t="str">
        <f t="shared" si="65"/>
        <v/>
      </c>
      <c r="P219" s="1" t="str">
        <f t="shared" si="54"/>
        <v/>
      </c>
      <c r="Q219" s="1" t="str">
        <f t="shared" si="55"/>
        <v/>
      </c>
      <c r="R219" s="1" t="str">
        <f t="shared" si="66"/>
        <v/>
      </c>
      <c r="S219" s="1" t="str">
        <f t="shared" si="56"/>
        <v/>
      </c>
      <c r="T219" s="1" t="str">
        <f t="shared" si="57"/>
        <v/>
      </c>
      <c r="U219" s="1" t="str">
        <f t="shared" si="67"/>
        <v/>
      </c>
      <c r="V219" s="1" t="str">
        <f t="shared" si="58"/>
        <v/>
      </c>
      <c r="W219" s="1" t="str">
        <f t="shared" si="59"/>
        <v/>
      </c>
    </row>
    <row r="220" spans="1:23" x14ac:dyDescent="0.2">
      <c r="A220" s="1">
        <f>[4]武器3!A221</f>
        <v>10219</v>
      </c>
      <c r="B220" s="1" t="str">
        <f>[4]武器3!D221</f>
        <v>初级的智慧魔杖</v>
      </c>
      <c r="C220" s="1">
        <f>[4]武器3!E221</f>
        <v>5</v>
      </c>
      <c r="D220" s="139" t="str">
        <f>[4]武器3!F221</f>
        <v>c</v>
      </c>
      <c r="E220" s="1">
        <f t="shared" si="60"/>
        <v>1</v>
      </c>
      <c r="F220" s="1">
        <f t="shared" si="61"/>
        <v>1</v>
      </c>
      <c r="G220" s="1" t="str">
        <f>[4]武器3!$K221</f>
        <v/>
      </c>
      <c r="H220" s="1">
        <f>([4]武器3!AO221*(E220^2))/10</f>
        <v>8.1</v>
      </c>
      <c r="I220" s="1" t="str">
        <f t="shared" si="62"/>
        <v>,腐败牙</v>
      </c>
      <c r="J220" s="1">
        <f t="shared" si="63"/>
        <v>81</v>
      </c>
      <c r="K220" s="1">
        <f t="shared" si="51"/>
        <v>90</v>
      </c>
      <c r="L220" s="1" t="str">
        <f t="shared" si="64"/>
        <v>腐败牙</v>
      </c>
      <c r="M220" s="1">
        <f t="shared" si="52"/>
        <v>6</v>
      </c>
      <c r="N220" s="1">
        <f t="shared" si="53"/>
        <v>50157</v>
      </c>
      <c r="O220" s="1" t="str">
        <f t="shared" si="65"/>
        <v/>
      </c>
      <c r="P220" s="1" t="str">
        <f t="shared" si="54"/>
        <v/>
      </c>
      <c r="Q220" s="1" t="str">
        <f t="shared" si="55"/>
        <v/>
      </c>
      <c r="R220" s="1" t="str">
        <f t="shared" si="66"/>
        <v/>
      </c>
      <c r="S220" s="1" t="str">
        <f t="shared" si="56"/>
        <v/>
      </c>
      <c r="T220" s="1" t="str">
        <f t="shared" si="57"/>
        <v/>
      </c>
      <c r="U220" s="1" t="str">
        <f t="shared" si="67"/>
        <v/>
      </c>
      <c r="V220" s="1" t="str">
        <f t="shared" si="58"/>
        <v/>
      </c>
      <c r="W220" s="1" t="str">
        <f t="shared" si="59"/>
        <v/>
      </c>
    </row>
    <row r="221" spans="1:23" x14ac:dyDescent="0.2">
      <c r="A221" s="1">
        <f>[4]武器3!A222</f>
        <v>10220</v>
      </c>
      <c r="B221" s="1" t="str">
        <f>[4]武器3!D222</f>
        <v>普通的言语法杖</v>
      </c>
      <c r="C221" s="1">
        <f>[4]武器3!E222</f>
        <v>7</v>
      </c>
      <c r="D221" s="139" t="str">
        <f>[4]武器3!F222</f>
        <v>c</v>
      </c>
      <c r="E221" s="1">
        <f t="shared" si="60"/>
        <v>1</v>
      </c>
      <c r="F221" s="1">
        <f t="shared" si="61"/>
        <v>1</v>
      </c>
      <c r="G221" s="1" t="str">
        <f>[4]武器3!$K222</f>
        <v/>
      </c>
      <c r="H221" s="1">
        <f>([4]武器3!AO222*(E221^2))/10</f>
        <v>10.8</v>
      </c>
      <c r="I221" s="1" t="str">
        <f t="shared" si="62"/>
        <v>,新鲜的泥巴</v>
      </c>
      <c r="J221" s="1">
        <f t="shared" si="63"/>
        <v>108</v>
      </c>
      <c r="K221" s="1">
        <f t="shared" si="51"/>
        <v>120</v>
      </c>
      <c r="L221" s="1" t="str">
        <f t="shared" si="64"/>
        <v>新鲜的泥巴</v>
      </c>
      <c r="M221" s="1">
        <f t="shared" si="52"/>
        <v>8</v>
      </c>
      <c r="N221" s="1">
        <f t="shared" si="53"/>
        <v>50013</v>
      </c>
      <c r="O221" s="1" t="str">
        <f t="shared" si="65"/>
        <v/>
      </c>
      <c r="P221" s="1" t="str">
        <f t="shared" si="54"/>
        <v/>
      </c>
      <c r="Q221" s="1" t="str">
        <f t="shared" si="55"/>
        <v/>
      </c>
      <c r="R221" s="1" t="str">
        <f t="shared" si="66"/>
        <v/>
      </c>
      <c r="S221" s="1" t="str">
        <f t="shared" si="56"/>
        <v/>
      </c>
      <c r="T221" s="1" t="str">
        <f t="shared" si="57"/>
        <v/>
      </c>
      <c r="U221" s="1" t="str">
        <f t="shared" si="67"/>
        <v/>
      </c>
      <c r="V221" s="1" t="str">
        <f t="shared" si="58"/>
        <v/>
      </c>
      <c r="W221" s="1" t="str">
        <f t="shared" si="59"/>
        <v/>
      </c>
    </row>
    <row r="222" spans="1:23" x14ac:dyDescent="0.2">
      <c r="A222" s="1">
        <f>[4]武器3!A223</f>
        <v>10221</v>
      </c>
      <c r="B222" s="1" t="str">
        <f>[4]武器3!D223</f>
        <v>破旧的塞尔塔魔杖</v>
      </c>
      <c r="C222" s="1">
        <f>[4]武器3!E223</f>
        <v>9</v>
      </c>
      <c r="D222" s="139" t="str">
        <f>[4]武器3!F223</f>
        <v>c</v>
      </c>
      <c r="E222" s="1">
        <f t="shared" si="60"/>
        <v>1</v>
      </c>
      <c r="F222" s="1">
        <f t="shared" si="61"/>
        <v>1</v>
      </c>
      <c r="G222" s="1" t="str">
        <f>[4]武器3!$K223</f>
        <v/>
      </c>
      <c r="H222" s="1">
        <f>([4]武器3!AO223*(E222^2))/10</f>
        <v>13.5</v>
      </c>
      <c r="I222" s="1" t="str">
        <f t="shared" si="62"/>
        <v>,矿石</v>
      </c>
      <c r="J222" s="1">
        <f t="shared" si="63"/>
        <v>135</v>
      </c>
      <c r="K222" s="1">
        <f t="shared" si="51"/>
        <v>135</v>
      </c>
      <c r="L222" s="1" t="str">
        <f t="shared" si="64"/>
        <v>矿石</v>
      </c>
      <c r="M222" s="1">
        <f t="shared" si="52"/>
        <v>9</v>
      </c>
      <c r="N222" s="1">
        <f t="shared" si="53"/>
        <v>50015</v>
      </c>
      <c r="O222" s="1" t="str">
        <f t="shared" si="65"/>
        <v/>
      </c>
      <c r="P222" s="1" t="str">
        <f t="shared" si="54"/>
        <v/>
      </c>
      <c r="Q222" s="1" t="str">
        <f t="shared" si="55"/>
        <v/>
      </c>
      <c r="R222" s="1" t="str">
        <f t="shared" si="66"/>
        <v/>
      </c>
      <c r="S222" s="1" t="str">
        <f t="shared" si="56"/>
        <v/>
      </c>
      <c r="T222" s="1" t="str">
        <f t="shared" si="57"/>
        <v/>
      </c>
      <c r="U222" s="1" t="str">
        <f t="shared" si="67"/>
        <v/>
      </c>
      <c r="V222" s="1" t="str">
        <f t="shared" si="58"/>
        <v/>
      </c>
      <c r="W222" s="1" t="str">
        <f t="shared" si="59"/>
        <v/>
      </c>
    </row>
    <row r="223" spans="1:23" x14ac:dyDescent="0.2">
      <c r="A223" s="1">
        <f>[4]武器3!A224</f>
        <v>10222</v>
      </c>
      <c r="B223" s="1" t="str">
        <f>[4]武器3!D224</f>
        <v>普通的忏悔魔杖</v>
      </c>
      <c r="C223" s="1">
        <f>[4]武器3!E224</f>
        <v>11</v>
      </c>
      <c r="D223" s="139" t="str">
        <f>[4]武器3!F224</f>
        <v>c</v>
      </c>
      <c r="E223" s="1">
        <f t="shared" si="60"/>
        <v>1</v>
      </c>
      <c r="F223" s="1">
        <f t="shared" si="61"/>
        <v>1</v>
      </c>
      <c r="G223" s="1" t="str">
        <f>[4]武器3!$K224</f>
        <v/>
      </c>
      <c r="H223" s="1">
        <f>([4]武器3!AO224*(E223^2))/10</f>
        <v>16.2</v>
      </c>
      <c r="I223" s="1" t="str">
        <f t="shared" si="62"/>
        <v>,树枝</v>
      </c>
      <c r="J223" s="1">
        <f t="shared" si="63"/>
        <v>162</v>
      </c>
      <c r="K223" s="1">
        <f t="shared" si="51"/>
        <v>165</v>
      </c>
      <c r="L223" s="1" t="str">
        <f t="shared" si="64"/>
        <v>树枝</v>
      </c>
      <c r="M223" s="1">
        <f t="shared" si="52"/>
        <v>11</v>
      </c>
      <c r="N223" s="1">
        <f t="shared" si="53"/>
        <v>50045</v>
      </c>
      <c r="O223" s="1" t="str">
        <f t="shared" si="65"/>
        <v/>
      </c>
      <c r="P223" s="1" t="str">
        <f t="shared" si="54"/>
        <v/>
      </c>
      <c r="Q223" s="1" t="str">
        <f t="shared" si="55"/>
        <v/>
      </c>
      <c r="R223" s="1" t="str">
        <f t="shared" si="66"/>
        <v/>
      </c>
      <c r="S223" s="1" t="str">
        <f t="shared" si="56"/>
        <v/>
      </c>
      <c r="T223" s="1" t="str">
        <f t="shared" si="57"/>
        <v/>
      </c>
      <c r="U223" s="1" t="str">
        <f t="shared" si="67"/>
        <v/>
      </c>
      <c r="V223" s="1" t="str">
        <f t="shared" si="58"/>
        <v/>
      </c>
      <c r="W223" s="1" t="str">
        <f t="shared" si="59"/>
        <v/>
      </c>
    </row>
    <row r="224" spans="1:23" x14ac:dyDescent="0.2">
      <c r="A224" s="1">
        <f>[4]武器3!A225</f>
        <v>10223</v>
      </c>
      <c r="B224" s="1" t="str">
        <f>[4]武器3!D225</f>
        <v>破旧的遗迹权杖</v>
      </c>
      <c r="C224" s="1">
        <f>[4]武器3!E225</f>
        <v>13</v>
      </c>
      <c r="D224" s="139" t="str">
        <f>[4]武器3!F225</f>
        <v>c</v>
      </c>
      <c r="E224" s="1">
        <f t="shared" si="60"/>
        <v>1</v>
      </c>
      <c r="F224" s="1">
        <f t="shared" si="61"/>
        <v>1</v>
      </c>
      <c r="G224" s="1" t="str">
        <f>[4]武器3!$K225</f>
        <v/>
      </c>
      <c r="H224" s="1">
        <f>([4]武器3!AO225*(E224^2))/10</f>
        <v>18.899999999999999</v>
      </c>
      <c r="I224" s="1" t="str">
        <f t="shared" si="62"/>
        <v>,树枝</v>
      </c>
      <c r="J224" s="1">
        <f t="shared" si="63"/>
        <v>189</v>
      </c>
      <c r="K224" s="1">
        <f t="shared" si="51"/>
        <v>195</v>
      </c>
      <c r="L224" s="1" t="str">
        <f t="shared" si="64"/>
        <v>树枝</v>
      </c>
      <c r="M224" s="1">
        <f t="shared" si="52"/>
        <v>13</v>
      </c>
      <c r="N224" s="1">
        <f t="shared" si="53"/>
        <v>50045</v>
      </c>
      <c r="O224" s="1" t="str">
        <f t="shared" si="65"/>
        <v/>
      </c>
      <c r="P224" s="1" t="str">
        <f t="shared" si="54"/>
        <v/>
      </c>
      <c r="Q224" s="1" t="str">
        <f t="shared" si="55"/>
        <v/>
      </c>
      <c r="R224" s="1" t="str">
        <f t="shared" si="66"/>
        <v/>
      </c>
      <c r="S224" s="1" t="str">
        <f t="shared" si="56"/>
        <v/>
      </c>
      <c r="T224" s="1" t="str">
        <f t="shared" si="57"/>
        <v/>
      </c>
      <c r="U224" s="1" t="str">
        <f t="shared" si="67"/>
        <v/>
      </c>
      <c r="V224" s="1" t="str">
        <f t="shared" si="58"/>
        <v/>
      </c>
      <c r="W224" s="1" t="str">
        <f t="shared" si="59"/>
        <v/>
      </c>
    </row>
    <row r="225" spans="1:23" x14ac:dyDescent="0.2">
      <c r="A225" s="1">
        <f>[4]武器3!A226</f>
        <v>10224</v>
      </c>
      <c r="B225" s="1" t="str">
        <f>[4]武器3!D226</f>
        <v>一般的青铜权杖</v>
      </c>
      <c r="C225" s="1">
        <f>[4]武器3!E226</f>
        <v>15</v>
      </c>
      <c r="D225" s="139" t="str">
        <f>[4]武器3!F226</f>
        <v>c</v>
      </c>
      <c r="E225" s="1">
        <f t="shared" si="60"/>
        <v>1</v>
      </c>
      <c r="F225" s="1">
        <f t="shared" si="61"/>
        <v>1</v>
      </c>
      <c r="G225" s="1" t="str">
        <f>[4]武器3!$K226</f>
        <v/>
      </c>
      <c r="H225" s="1">
        <f>([4]武器3!AO226*(E225^2))/10</f>
        <v>21.6</v>
      </c>
      <c r="I225" s="1" t="str">
        <f t="shared" si="62"/>
        <v>,粉铜矿</v>
      </c>
      <c r="J225" s="1">
        <f t="shared" si="63"/>
        <v>216</v>
      </c>
      <c r="K225" s="1">
        <f t="shared" si="51"/>
        <v>225</v>
      </c>
      <c r="L225" s="1" t="str">
        <f t="shared" si="64"/>
        <v>粉铜矿</v>
      </c>
      <c r="M225" s="1">
        <f t="shared" si="52"/>
        <v>15</v>
      </c>
      <c r="N225" s="1">
        <f t="shared" si="53"/>
        <v>50035</v>
      </c>
      <c r="O225" s="1" t="str">
        <f t="shared" si="65"/>
        <v/>
      </c>
      <c r="P225" s="1" t="str">
        <f t="shared" si="54"/>
        <v/>
      </c>
      <c r="Q225" s="1" t="str">
        <f t="shared" si="55"/>
        <v/>
      </c>
      <c r="R225" s="1" t="str">
        <f t="shared" si="66"/>
        <v/>
      </c>
      <c r="S225" s="1" t="str">
        <f t="shared" si="56"/>
        <v/>
      </c>
      <c r="T225" s="1" t="str">
        <f t="shared" si="57"/>
        <v/>
      </c>
      <c r="U225" s="1" t="str">
        <f t="shared" si="67"/>
        <v/>
      </c>
      <c r="V225" s="1" t="str">
        <f t="shared" si="58"/>
        <v/>
      </c>
      <c r="W225" s="1" t="str">
        <f t="shared" si="59"/>
        <v/>
      </c>
    </row>
    <row r="226" spans="1:23" x14ac:dyDescent="0.2">
      <c r="A226" s="1">
        <f>[4]武器3!A227</f>
        <v>10225</v>
      </c>
      <c r="B226" s="1" t="str">
        <f>[4]武器3!D227</f>
        <v>神奇的言语烟斗</v>
      </c>
      <c r="C226" s="1">
        <f>[4]武器3!E227</f>
        <v>2</v>
      </c>
      <c r="D226" s="139" t="str">
        <f>[4]武器3!F227</f>
        <v>s</v>
      </c>
      <c r="E226" s="1">
        <f t="shared" si="60"/>
        <v>4</v>
      </c>
      <c r="F226" s="1">
        <f t="shared" si="61"/>
        <v>4</v>
      </c>
      <c r="G226" s="1" t="str">
        <f>[4]武器3!$K227</f>
        <v>神圣</v>
      </c>
      <c r="H226" s="1">
        <f>([4]武器3!AO227*(E226^2))/10</f>
        <v>89.28</v>
      </c>
      <c r="I226" s="1" t="str">
        <f t="shared" si="62"/>
        <v>,白色的魔术丝,大型昆虫躯壳,沙盘缌片,震动羽翼</v>
      </c>
      <c r="J226" s="1">
        <f t="shared" si="63"/>
        <v>893</v>
      </c>
      <c r="K226" s="1">
        <f t="shared" si="51"/>
        <v>3840</v>
      </c>
      <c r="L226" s="1" t="str">
        <f t="shared" si="64"/>
        <v>白色的魔术丝</v>
      </c>
      <c r="M226" s="1">
        <f t="shared" si="52"/>
        <v>1</v>
      </c>
      <c r="N226" s="1">
        <f t="shared" si="53"/>
        <v>50075</v>
      </c>
      <c r="O226" s="1" t="str">
        <f t="shared" si="65"/>
        <v>大型昆虫躯壳</v>
      </c>
      <c r="P226" s="1">
        <f t="shared" si="54"/>
        <v>1</v>
      </c>
      <c r="Q226" s="1">
        <f t="shared" si="55"/>
        <v>50130</v>
      </c>
      <c r="R226" s="1" t="str">
        <f t="shared" si="66"/>
        <v>沙盘缌片</v>
      </c>
      <c r="S226" s="1">
        <f t="shared" si="56"/>
        <v>2</v>
      </c>
      <c r="T226" s="1">
        <f t="shared" si="57"/>
        <v>50174</v>
      </c>
      <c r="U226" s="1" t="str">
        <f t="shared" si="67"/>
        <v>震动羽翼</v>
      </c>
      <c r="V226" s="1">
        <f t="shared" si="58"/>
        <v>2</v>
      </c>
      <c r="W226" s="1">
        <f t="shared" si="59"/>
        <v>50122</v>
      </c>
    </row>
    <row r="227" spans="1:23" x14ac:dyDescent="0.2">
      <c r="A227" s="1">
        <f>[4]武器3!A228</f>
        <v>10226</v>
      </c>
      <c r="B227" s="1" t="str">
        <f>[4]武器3!D228</f>
        <v>璀璨的空灵烟斗</v>
      </c>
      <c r="C227" s="1">
        <f>[4]武器3!E228</f>
        <v>4</v>
      </c>
      <c r="D227" s="139" t="str">
        <f>[4]武器3!F228</f>
        <v>s</v>
      </c>
      <c r="E227" s="1">
        <f t="shared" si="60"/>
        <v>4</v>
      </c>
      <c r="F227" s="1">
        <f t="shared" si="61"/>
        <v>4</v>
      </c>
      <c r="G227" s="1" t="str">
        <f>[4]武器3!$K228</f>
        <v>神圣</v>
      </c>
      <c r="H227" s="1">
        <f>([4]武器3!AO228*(E227^2))/10</f>
        <v>172.8</v>
      </c>
      <c r="I227" s="1" t="str">
        <f t="shared" si="62"/>
        <v>,白色的魔术丝,灵魂片,黄之液,腐败的皮革</v>
      </c>
      <c r="J227" s="1">
        <f t="shared" si="63"/>
        <v>1728</v>
      </c>
      <c r="K227" s="1">
        <f t="shared" si="51"/>
        <v>3840</v>
      </c>
      <c r="L227" s="1" t="str">
        <f t="shared" si="64"/>
        <v>白色的魔术丝</v>
      </c>
      <c r="M227" s="1">
        <f t="shared" si="52"/>
        <v>1</v>
      </c>
      <c r="N227" s="1">
        <f t="shared" si="53"/>
        <v>50075</v>
      </c>
      <c r="O227" s="1" t="str">
        <f t="shared" si="65"/>
        <v>灵魂片</v>
      </c>
      <c r="P227" s="1">
        <f t="shared" si="54"/>
        <v>2</v>
      </c>
      <c r="Q227" s="1">
        <f t="shared" si="55"/>
        <v>50162</v>
      </c>
      <c r="R227" s="1" t="str">
        <f t="shared" si="66"/>
        <v>黄之液</v>
      </c>
      <c r="S227" s="1">
        <f t="shared" si="56"/>
        <v>8</v>
      </c>
      <c r="T227" s="1">
        <f t="shared" si="57"/>
        <v>50093</v>
      </c>
      <c r="U227" s="1" t="str">
        <f t="shared" si="67"/>
        <v>腐败的皮革</v>
      </c>
      <c r="V227" s="1">
        <f t="shared" si="58"/>
        <v>4</v>
      </c>
      <c r="W227" s="1">
        <f t="shared" si="59"/>
        <v>50117</v>
      </c>
    </row>
    <row r="228" spans="1:23" x14ac:dyDescent="0.2">
      <c r="A228" s="1">
        <f>[4]武器3!A229</f>
        <v>10227</v>
      </c>
      <c r="B228" s="1" t="str">
        <f>[4]武器3!D229</f>
        <v>神秘的水晶烟斗</v>
      </c>
      <c r="C228" s="1">
        <f>[4]武器3!E229</f>
        <v>6</v>
      </c>
      <c r="D228" s="139" t="str">
        <f>[4]武器3!F229</f>
        <v>s</v>
      </c>
      <c r="E228" s="1">
        <f t="shared" si="60"/>
        <v>4</v>
      </c>
      <c r="F228" s="1">
        <f t="shared" si="61"/>
        <v>4</v>
      </c>
      <c r="G228" s="1" t="str">
        <f>[4]武器3!$K229</f>
        <v>神圣</v>
      </c>
      <c r="H228" s="1">
        <f>([4]武器3!AO229*(E228^2))/10</f>
        <v>259.38640776699032</v>
      </c>
      <c r="I228" s="1" t="str">
        <f t="shared" si="62"/>
        <v>,白色的魔术丝,黑蝙蝠羽翼,白石粉,骷髅骨</v>
      </c>
      <c r="J228" s="1">
        <f t="shared" si="63"/>
        <v>2594</v>
      </c>
      <c r="K228" s="1">
        <f t="shared" si="51"/>
        <v>3840</v>
      </c>
      <c r="L228" s="1" t="str">
        <f t="shared" si="64"/>
        <v>白色的魔术丝</v>
      </c>
      <c r="M228" s="1">
        <f t="shared" si="52"/>
        <v>1</v>
      </c>
      <c r="N228" s="1">
        <f t="shared" si="53"/>
        <v>50075</v>
      </c>
      <c r="O228" s="1" t="str">
        <f t="shared" si="65"/>
        <v>黑蝙蝠羽翼</v>
      </c>
      <c r="P228" s="1">
        <f t="shared" si="54"/>
        <v>2</v>
      </c>
      <c r="Q228" s="1">
        <f t="shared" si="55"/>
        <v>50125</v>
      </c>
      <c r="R228" s="1" t="str">
        <f t="shared" si="66"/>
        <v>白石粉</v>
      </c>
      <c r="S228" s="1">
        <f t="shared" si="56"/>
        <v>11</v>
      </c>
      <c r="T228" s="1">
        <f t="shared" si="57"/>
        <v>50187</v>
      </c>
      <c r="U228" s="1" t="str">
        <f t="shared" si="67"/>
        <v>骷髅骨</v>
      </c>
      <c r="V228" s="1">
        <f t="shared" si="58"/>
        <v>11</v>
      </c>
      <c r="W228" s="1">
        <f t="shared" si="59"/>
        <v>50079</v>
      </c>
    </row>
    <row r="229" spans="1:23" x14ac:dyDescent="0.2">
      <c r="A229" s="1">
        <f>[4]武器3!A230</f>
        <v>10228</v>
      </c>
      <c r="B229" s="1" t="str">
        <f>[4]武器3!D230</f>
        <v>神奇的混乱烟斗</v>
      </c>
      <c r="C229" s="1">
        <f>[4]武器3!E230</f>
        <v>8</v>
      </c>
      <c r="D229" s="139" t="str">
        <f>[4]武器3!F230</f>
        <v>s</v>
      </c>
      <c r="E229" s="1">
        <f t="shared" si="60"/>
        <v>4</v>
      </c>
      <c r="F229" s="1">
        <f t="shared" si="61"/>
        <v>4</v>
      </c>
      <c r="G229" s="1" t="str">
        <f>[4]武器3!$K230</f>
        <v>神圣</v>
      </c>
      <c r="H229" s="1">
        <f>([4]武器3!AO230*(E229^2))/10</f>
        <v>218.25163636363635</v>
      </c>
      <c r="I229" s="1" t="str">
        <f t="shared" si="62"/>
        <v>,白色的魔术丝,天使魂片,蝙蝠羽翼,黄之液</v>
      </c>
      <c r="J229" s="1">
        <f t="shared" si="63"/>
        <v>2183</v>
      </c>
      <c r="K229" s="1">
        <f t="shared" si="51"/>
        <v>3840</v>
      </c>
      <c r="L229" s="1" t="str">
        <f t="shared" si="64"/>
        <v>白色的魔术丝</v>
      </c>
      <c r="M229" s="1">
        <f t="shared" si="52"/>
        <v>1</v>
      </c>
      <c r="N229" s="1">
        <f t="shared" si="53"/>
        <v>50075</v>
      </c>
      <c r="O229" s="1" t="str">
        <f t="shared" si="65"/>
        <v>天使魂片</v>
      </c>
      <c r="P229" s="1">
        <f t="shared" si="54"/>
        <v>2</v>
      </c>
      <c r="Q229" s="1">
        <f t="shared" si="55"/>
        <v>50164</v>
      </c>
      <c r="R229" s="1" t="str">
        <f t="shared" si="66"/>
        <v>蝙蝠羽翼</v>
      </c>
      <c r="S229" s="1">
        <f t="shared" si="56"/>
        <v>5</v>
      </c>
      <c r="T229" s="1">
        <f t="shared" si="57"/>
        <v>50124</v>
      </c>
      <c r="U229" s="1" t="str">
        <f t="shared" si="67"/>
        <v>黄之液</v>
      </c>
      <c r="V229" s="1">
        <f t="shared" si="58"/>
        <v>10</v>
      </c>
      <c r="W229" s="1">
        <f t="shared" si="59"/>
        <v>50093</v>
      </c>
    </row>
    <row r="230" spans="1:23" x14ac:dyDescent="0.2">
      <c r="A230" s="1">
        <f>[4]武器3!A231</f>
        <v>10229</v>
      </c>
      <c r="B230" s="1" t="str">
        <f>[4]武器3!D231</f>
        <v>神奇的水晶烟斗</v>
      </c>
      <c r="C230" s="1">
        <f>[4]武器3!E231</f>
        <v>10</v>
      </c>
      <c r="D230" s="139" t="str">
        <f>[4]武器3!F231</f>
        <v>s</v>
      </c>
      <c r="E230" s="1">
        <f t="shared" si="60"/>
        <v>4</v>
      </c>
      <c r="F230" s="1">
        <f t="shared" si="61"/>
        <v>4</v>
      </c>
      <c r="G230" s="1" t="str">
        <f>[4]武器3!$K231</f>
        <v>神圣</v>
      </c>
      <c r="H230" s="1">
        <f>([4]武器3!AO231*(E230^2))/10</f>
        <v>489.90476190476193</v>
      </c>
      <c r="I230" s="1" t="str">
        <f t="shared" si="62"/>
        <v>,白色的魔术丝,黄色粉铜矿,紫之液,优良黑铜矿</v>
      </c>
      <c r="J230" s="1">
        <f t="shared" si="63"/>
        <v>4899</v>
      </c>
      <c r="K230" s="1">
        <f t="shared" si="51"/>
        <v>7680</v>
      </c>
      <c r="L230" s="1" t="str">
        <f t="shared" si="64"/>
        <v>白色的魔术丝</v>
      </c>
      <c r="M230" s="1">
        <f t="shared" si="52"/>
        <v>2</v>
      </c>
      <c r="N230" s="1">
        <f t="shared" si="53"/>
        <v>50075</v>
      </c>
      <c r="O230" s="1" t="str">
        <f t="shared" si="65"/>
        <v>黄色粉铜矿</v>
      </c>
      <c r="P230" s="1">
        <f t="shared" si="54"/>
        <v>4</v>
      </c>
      <c r="Q230" s="1">
        <f t="shared" si="55"/>
        <v>50040</v>
      </c>
      <c r="R230" s="1" t="str">
        <f t="shared" si="66"/>
        <v>紫之液</v>
      </c>
      <c r="S230" s="1">
        <f t="shared" si="56"/>
        <v>21</v>
      </c>
      <c r="T230" s="1">
        <f t="shared" si="57"/>
        <v>50095</v>
      </c>
      <c r="U230" s="1" t="str">
        <f t="shared" si="67"/>
        <v>优良黑铜矿</v>
      </c>
      <c r="V230" s="1">
        <f t="shared" si="58"/>
        <v>10</v>
      </c>
      <c r="W230" s="1">
        <f t="shared" si="59"/>
        <v>50032</v>
      </c>
    </row>
    <row r="231" spans="1:23" x14ac:dyDescent="0.2">
      <c r="A231" s="1">
        <f>[4]武器3!A232</f>
        <v>10230</v>
      </c>
      <c r="B231" s="1" t="str">
        <f>[4]武器3!D232</f>
        <v>璀璨的颓废烟斗</v>
      </c>
      <c r="C231" s="1">
        <f>[4]武器3!E232</f>
        <v>12</v>
      </c>
      <c r="D231" s="139" t="str">
        <f>[4]武器3!F232</f>
        <v>s</v>
      </c>
      <c r="E231" s="1">
        <f t="shared" si="60"/>
        <v>4</v>
      </c>
      <c r="F231" s="1">
        <f t="shared" si="61"/>
        <v>4</v>
      </c>
      <c r="G231" s="1" t="str">
        <f>[4]武器3!$K232</f>
        <v>神圣</v>
      </c>
      <c r="H231" s="1">
        <f>([4]武器3!AO232*(E231^2))/10</f>
        <v>646.47135506003428</v>
      </c>
      <c r="I231" s="1" t="str">
        <f t="shared" si="62"/>
        <v>,白色的魔术丝,黑蝙蝠羽翼,灵木的根,珍珠石</v>
      </c>
      <c r="J231" s="1">
        <f t="shared" si="63"/>
        <v>6465</v>
      </c>
      <c r="K231" s="1">
        <f t="shared" si="51"/>
        <v>7680</v>
      </c>
      <c r="L231" s="1" t="str">
        <f t="shared" si="64"/>
        <v>白色的魔术丝</v>
      </c>
      <c r="M231" s="1">
        <f t="shared" si="52"/>
        <v>2</v>
      </c>
      <c r="N231" s="1">
        <f t="shared" si="53"/>
        <v>50075</v>
      </c>
      <c r="O231" s="1" t="str">
        <f t="shared" si="65"/>
        <v>黑蝙蝠羽翼</v>
      </c>
      <c r="P231" s="1">
        <f t="shared" si="54"/>
        <v>5</v>
      </c>
      <c r="Q231" s="1">
        <f t="shared" si="55"/>
        <v>50125</v>
      </c>
      <c r="R231" s="1" t="str">
        <f t="shared" si="66"/>
        <v>灵木的根</v>
      </c>
      <c r="S231" s="1">
        <f t="shared" si="56"/>
        <v>27</v>
      </c>
      <c r="T231" s="1">
        <f t="shared" si="57"/>
        <v>50063</v>
      </c>
      <c r="U231" s="1" t="str">
        <f t="shared" si="67"/>
        <v>珍珠石</v>
      </c>
      <c r="V231" s="1">
        <f t="shared" si="58"/>
        <v>12</v>
      </c>
      <c r="W231" s="1">
        <f t="shared" si="59"/>
        <v>50026</v>
      </c>
    </row>
    <row r="232" spans="1:23" x14ac:dyDescent="0.2">
      <c r="A232" s="1">
        <f>[4]武器3!A233</f>
        <v>10231</v>
      </c>
      <c r="B232" s="1" t="str">
        <f>[4]武器3!D233</f>
        <v>神秘的混乱烟斗</v>
      </c>
      <c r="C232" s="1">
        <f>[4]武器3!E233</f>
        <v>14</v>
      </c>
      <c r="D232" s="139" t="str">
        <f>[4]武器3!F233</f>
        <v>s</v>
      </c>
      <c r="E232" s="1">
        <f t="shared" si="60"/>
        <v>4</v>
      </c>
      <c r="F232" s="1">
        <f t="shared" si="61"/>
        <v>4</v>
      </c>
      <c r="G232" s="1" t="str">
        <f>[4]武器3!$K233</f>
        <v>神圣</v>
      </c>
      <c r="H232" s="1">
        <f>([4]武器3!AO233*(E232^2))/10</f>
        <v>684.51840000000004</v>
      </c>
      <c r="I232" s="1" t="str">
        <f t="shared" si="62"/>
        <v>,白色的魔术丝,天使魂片,蝙蝠羽翼,黄之液</v>
      </c>
      <c r="J232" s="1">
        <f t="shared" si="63"/>
        <v>6845</v>
      </c>
      <c r="K232" s="1">
        <f t="shared" si="51"/>
        <v>7680</v>
      </c>
      <c r="L232" s="1" t="str">
        <f t="shared" si="64"/>
        <v>白色的魔术丝</v>
      </c>
      <c r="M232" s="1">
        <f t="shared" si="52"/>
        <v>2</v>
      </c>
      <c r="N232" s="1">
        <f t="shared" si="53"/>
        <v>50075</v>
      </c>
      <c r="O232" s="1" t="str">
        <f t="shared" si="65"/>
        <v>天使魂片</v>
      </c>
      <c r="P232" s="1">
        <f t="shared" si="54"/>
        <v>5</v>
      </c>
      <c r="Q232" s="1">
        <f t="shared" si="55"/>
        <v>50164</v>
      </c>
      <c r="R232" s="1" t="str">
        <f t="shared" si="66"/>
        <v>蝙蝠羽翼</v>
      </c>
      <c r="S232" s="1">
        <f t="shared" si="56"/>
        <v>13</v>
      </c>
      <c r="T232" s="1">
        <f t="shared" si="57"/>
        <v>50124</v>
      </c>
      <c r="U232" s="1" t="str">
        <f t="shared" si="67"/>
        <v>黄之液</v>
      </c>
      <c r="V232" s="1">
        <f t="shared" si="58"/>
        <v>29</v>
      </c>
      <c r="W232" s="1">
        <f t="shared" si="59"/>
        <v>50093</v>
      </c>
    </row>
    <row r="233" spans="1:23" x14ac:dyDescent="0.2">
      <c r="A233" s="1">
        <f>[4]武器3!A234</f>
        <v>10232</v>
      </c>
      <c r="B233" s="1" t="str">
        <f>[4]武器3!D234</f>
        <v>璀璨的智慧烟斗</v>
      </c>
      <c r="C233" s="1">
        <f>[4]武器3!E234</f>
        <v>16</v>
      </c>
      <c r="D233" s="139" t="str">
        <f>[4]武器3!F234</f>
        <v>s</v>
      </c>
      <c r="E233" s="1">
        <f t="shared" si="60"/>
        <v>4</v>
      </c>
      <c r="F233" s="1">
        <f t="shared" si="61"/>
        <v>4</v>
      </c>
      <c r="G233" s="1" t="str">
        <f>[4]武器3!$K234</f>
        <v>神圣</v>
      </c>
      <c r="H233" s="1">
        <f>([4]武器3!AO234*(E233^2))/10</f>
        <v>888.41401547107432</v>
      </c>
      <c r="I233" s="1" t="str">
        <f t="shared" si="62"/>
        <v>,白色的魔术丝,苍石,恶魔爪,水兽牙</v>
      </c>
      <c r="J233" s="1">
        <f t="shared" si="63"/>
        <v>8884</v>
      </c>
      <c r="K233" s="1">
        <f t="shared" si="51"/>
        <v>11520</v>
      </c>
      <c r="L233" s="1" t="str">
        <f t="shared" si="64"/>
        <v>白色的魔术丝</v>
      </c>
      <c r="M233" s="1">
        <f t="shared" si="52"/>
        <v>3</v>
      </c>
      <c r="N233" s="1">
        <f t="shared" si="53"/>
        <v>50075</v>
      </c>
      <c r="O233" s="1" t="str">
        <f t="shared" si="65"/>
        <v>苍石</v>
      </c>
      <c r="P233" s="1">
        <f t="shared" si="54"/>
        <v>6</v>
      </c>
      <c r="Q233" s="1">
        <f t="shared" si="55"/>
        <v>50017</v>
      </c>
      <c r="R233" s="1" t="str">
        <f t="shared" si="66"/>
        <v>恶魔爪</v>
      </c>
      <c r="S233" s="1">
        <f t="shared" si="56"/>
        <v>17</v>
      </c>
      <c r="T233" s="1">
        <f t="shared" si="57"/>
        <v>50141</v>
      </c>
      <c r="U233" s="1" t="str">
        <f t="shared" si="67"/>
        <v>水兽牙</v>
      </c>
      <c r="V233" s="1">
        <f t="shared" si="58"/>
        <v>38</v>
      </c>
      <c r="W233" s="1">
        <f t="shared" si="59"/>
        <v>50150</v>
      </c>
    </row>
    <row r="234" spans="1:23" x14ac:dyDescent="0.2">
      <c r="A234" s="1">
        <f>[4]武器3!A235</f>
        <v>10233</v>
      </c>
      <c r="B234" s="1" t="str">
        <f>[4]武器3!D235</f>
        <v>拉风的颓废烟斗</v>
      </c>
      <c r="C234" s="1">
        <f>[4]武器3!E235</f>
        <v>2</v>
      </c>
      <c r="D234" s="139" t="str">
        <f>[4]武器3!F235</f>
        <v>a</v>
      </c>
      <c r="E234" s="1">
        <f t="shared" si="60"/>
        <v>3</v>
      </c>
      <c r="F234" s="1">
        <f t="shared" si="61"/>
        <v>3</v>
      </c>
      <c r="G234" s="1" t="str">
        <f>[4]武器3!$K235</f>
        <v>神圣</v>
      </c>
      <c r="H234" s="1">
        <f>([4]武器3!AO235*(E234^2))/10</f>
        <v>14.885643564356437</v>
      </c>
      <c r="I234" s="1" t="str">
        <f t="shared" si="62"/>
        <v>,圣系魔物骨头,女战士的甘蜜,矿石,女战士的秘药</v>
      </c>
      <c r="J234" s="1">
        <f t="shared" si="63"/>
        <v>149</v>
      </c>
      <c r="K234" s="1">
        <f t="shared" si="51"/>
        <v>1125</v>
      </c>
      <c r="L234" s="1" t="str">
        <f t="shared" si="64"/>
        <v>圣系魔物骨头</v>
      </c>
      <c r="M234" s="1">
        <f t="shared" si="52"/>
        <v>1</v>
      </c>
      <c r="N234" s="1">
        <f t="shared" si="53"/>
        <v>50084</v>
      </c>
      <c r="O234" s="1" t="str">
        <f t="shared" si="65"/>
        <v>女战士的甘蜜</v>
      </c>
      <c r="P234" s="1">
        <f t="shared" si="54"/>
        <v>1</v>
      </c>
      <c r="Q234" s="1">
        <f t="shared" si="55"/>
        <v>50171</v>
      </c>
      <c r="R234" s="1" t="str">
        <f t="shared" si="66"/>
        <v>矿石</v>
      </c>
      <c r="S234" s="1">
        <f t="shared" si="56"/>
        <v>4</v>
      </c>
      <c r="T234" s="1">
        <f t="shared" si="57"/>
        <v>50015</v>
      </c>
      <c r="U234" s="1" t="str">
        <f t="shared" si="67"/>
        <v/>
      </c>
      <c r="V234" s="1" t="str">
        <f t="shared" si="58"/>
        <v/>
      </c>
      <c r="W234" s="1" t="str">
        <f t="shared" si="59"/>
        <v/>
      </c>
    </row>
    <row r="235" spans="1:23" x14ac:dyDescent="0.2">
      <c r="A235" s="1">
        <f>[4]武器3!A236</f>
        <v>10234</v>
      </c>
      <c r="B235" s="1" t="str">
        <f>[4]武器3!D236</f>
        <v>闪耀的混乱烟斗</v>
      </c>
      <c r="C235" s="1">
        <f>[4]武器3!E236</f>
        <v>4</v>
      </c>
      <c r="D235" s="139" t="str">
        <f>[4]武器3!F236</f>
        <v>a</v>
      </c>
      <c r="E235" s="1">
        <f t="shared" si="60"/>
        <v>3</v>
      </c>
      <c r="F235" s="1">
        <f t="shared" si="61"/>
        <v>3</v>
      </c>
      <c r="G235" s="1" t="str">
        <f>[4]武器3!$K236</f>
        <v>神圣</v>
      </c>
      <c r="H235" s="1">
        <f>([4]武器3!AO236*(E235^2))/10</f>
        <v>90.45</v>
      </c>
      <c r="I235" s="1" t="str">
        <f t="shared" si="62"/>
        <v>,圣系魔物骨头,黑蝙蝠牙,腐败的毛皮,腐败牙</v>
      </c>
      <c r="J235" s="1">
        <f t="shared" si="63"/>
        <v>905</v>
      </c>
      <c r="K235" s="1">
        <f t="shared" si="51"/>
        <v>1125</v>
      </c>
      <c r="L235" s="1" t="str">
        <f t="shared" si="64"/>
        <v>圣系魔物骨头</v>
      </c>
      <c r="M235" s="1">
        <f t="shared" si="52"/>
        <v>1</v>
      </c>
      <c r="N235" s="1">
        <f t="shared" si="53"/>
        <v>50084</v>
      </c>
      <c r="O235" s="1" t="str">
        <f t="shared" si="65"/>
        <v>黑蝙蝠牙</v>
      </c>
      <c r="P235" s="1">
        <f t="shared" si="54"/>
        <v>3</v>
      </c>
      <c r="Q235" s="1">
        <f t="shared" si="55"/>
        <v>50153</v>
      </c>
      <c r="R235" s="1" t="str">
        <f t="shared" si="66"/>
        <v>腐败的毛皮</v>
      </c>
      <c r="S235" s="1">
        <f t="shared" si="56"/>
        <v>21</v>
      </c>
      <c r="T235" s="1">
        <f t="shared" si="57"/>
        <v>50119</v>
      </c>
      <c r="U235" s="1" t="str">
        <f t="shared" si="67"/>
        <v/>
      </c>
      <c r="V235" s="1" t="str">
        <f t="shared" si="58"/>
        <v/>
      </c>
      <c r="W235" s="1" t="str">
        <f t="shared" si="59"/>
        <v/>
      </c>
    </row>
    <row r="236" spans="1:23" x14ac:dyDescent="0.2">
      <c r="A236" s="1">
        <f>[4]武器3!A237</f>
        <v>10235</v>
      </c>
      <c r="B236" s="1" t="str">
        <f>[4]武器3!D237</f>
        <v>拉风的晨曦烟斗</v>
      </c>
      <c r="C236" s="1">
        <f>[4]武器3!E237</f>
        <v>6</v>
      </c>
      <c r="D236" s="139" t="str">
        <f>[4]武器3!F237</f>
        <v>a</v>
      </c>
      <c r="E236" s="1">
        <f t="shared" si="60"/>
        <v>3</v>
      </c>
      <c r="F236" s="1">
        <f t="shared" si="61"/>
        <v>3</v>
      </c>
      <c r="G236" s="1" t="str">
        <f>[4]武器3!$K237</f>
        <v>神圣</v>
      </c>
      <c r="H236" s="1">
        <f>([4]武器3!AO237*(E236^2))/10</f>
        <v>53.805332231404961</v>
      </c>
      <c r="I236" s="1" t="str">
        <f t="shared" si="62"/>
        <v>,圣系魔物骨头,水结晶石,女战士的秘药,干燥的草药</v>
      </c>
      <c r="J236" s="1">
        <f t="shared" si="63"/>
        <v>538</v>
      </c>
      <c r="K236" s="1">
        <f t="shared" si="51"/>
        <v>1125</v>
      </c>
      <c r="L236" s="1" t="str">
        <f t="shared" si="64"/>
        <v>圣系魔物骨头</v>
      </c>
      <c r="M236" s="1">
        <f t="shared" si="52"/>
        <v>1</v>
      </c>
      <c r="N236" s="1">
        <f t="shared" si="53"/>
        <v>50084</v>
      </c>
      <c r="O236" s="1" t="str">
        <f t="shared" si="65"/>
        <v>水结晶石</v>
      </c>
      <c r="P236" s="1">
        <f t="shared" si="54"/>
        <v>2</v>
      </c>
      <c r="Q236" s="1">
        <f t="shared" si="55"/>
        <v>50030</v>
      </c>
      <c r="R236" s="1" t="str">
        <f t="shared" si="66"/>
        <v>女战士的秘药</v>
      </c>
      <c r="S236" s="1">
        <f t="shared" si="56"/>
        <v>12</v>
      </c>
      <c r="T236" s="1">
        <f t="shared" si="57"/>
        <v>50168</v>
      </c>
      <c r="U236" s="1" t="str">
        <f t="shared" si="67"/>
        <v/>
      </c>
      <c r="V236" s="1" t="str">
        <f t="shared" si="58"/>
        <v/>
      </c>
      <c r="W236" s="1" t="str">
        <f t="shared" si="59"/>
        <v/>
      </c>
    </row>
    <row r="237" spans="1:23" x14ac:dyDescent="0.2">
      <c r="A237" s="1">
        <f>[4]武器3!A238</f>
        <v>10236</v>
      </c>
      <c r="B237" s="1" t="str">
        <f>[4]武器3!D238</f>
        <v>犀利的颓废烟斗</v>
      </c>
      <c r="C237" s="1">
        <f>[4]武器3!E238</f>
        <v>8</v>
      </c>
      <c r="D237" s="139" t="str">
        <f>[4]武器3!F238</f>
        <v>a</v>
      </c>
      <c r="E237" s="1">
        <f t="shared" si="60"/>
        <v>3</v>
      </c>
      <c r="F237" s="1">
        <f t="shared" si="61"/>
        <v>3</v>
      </c>
      <c r="G237" s="1" t="str">
        <f>[4]武器3!$K238</f>
        <v>神圣</v>
      </c>
      <c r="H237" s="1">
        <f>([4]武器3!AO238*(E237^2))/10</f>
        <v>62.1</v>
      </c>
      <c r="I237" s="1" t="str">
        <f t="shared" si="62"/>
        <v>,圣系魔物骨头,蜥蜴爪,腐败的毛皮,腐败牙</v>
      </c>
      <c r="J237" s="1">
        <f t="shared" si="63"/>
        <v>621</v>
      </c>
      <c r="K237" s="1">
        <f t="shared" si="51"/>
        <v>1125</v>
      </c>
      <c r="L237" s="1" t="str">
        <f t="shared" si="64"/>
        <v>圣系魔物骨头</v>
      </c>
      <c r="M237" s="1">
        <f t="shared" si="52"/>
        <v>1</v>
      </c>
      <c r="N237" s="1">
        <f t="shared" si="53"/>
        <v>50084</v>
      </c>
      <c r="O237" s="1" t="str">
        <f t="shared" si="65"/>
        <v>蜥蜴爪</v>
      </c>
      <c r="P237" s="1">
        <f t="shared" si="54"/>
        <v>4</v>
      </c>
      <c r="Q237" s="1">
        <f t="shared" si="55"/>
        <v>50137</v>
      </c>
      <c r="R237" s="1" t="str">
        <f t="shared" si="66"/>
        <v>腐败的毛皮</v>
      </c>
      <c r="S237" s="1">
        <f t="shared" si="56"/>
        <v>14</v>
      </c>
      <c r="T237" s="1">
        <f t="shared" si="57"/>
        <v>50119</v>
      </c>
      <c r="U237" s="1" t="str">
        <f t="shared" si="67"/>
        <v/>
      </c>
      <c r="V237" s="1" t="str">
        <f t="shared" si="58"/>
        <v/>
      </c>
      <c r="W237" s="1" t="str">
        <f t="shared" si="59"/>
        <v/>
      </c>
    </row>
    <row r="238" spans="1:23" x14ac:dyDescent="0.2">
      <c r="A238" s="1">
        <f>[4]武器3!A239</f>
        <v>10237</v>
      </c>
      <c r="B238" s="1" t="str">
        <f>[4]武器3!D239</f>
        <v>精致的女神烟斗</v>
      </c>
      <c r="C238" s="1">
        <f>[4]武器3!E239</f>
        <v>10</v>
      </c>
      <c r="D238" s="139" t="str">
        <f>[4]武器3!F239</f>
        <v>a</v>
      </c>
      <c r="E238" s="1">
        <f t="shared" si="60"/>
        <v>3</v>
      </c>
      <c r="F238" s="1">
        <f t="shared" si="61"/>
        <v>3</v>
      </c>
      <c r="G238" s="1" t="str">
        <f>[4]武器3!$K239</f>
        <v>神圣</v>
      </c>
      <c r="H238" s="1">
        <f>([4]武器3!AO239*(E238^2))/10</f>
        <v>244.36799999999999</v>
      </c>
      <c r="I238" s="1" t="str">
        <f t="shared" si="62"/>
        <v>,圣系魔物骨头,鬼牙,黑铜矿,女战士的秘药</v>
      </c>
      <c r="J238" s="1">
        <f t="shared" si="63"/>
        <v>2444</v>
      </c>
      <c r="K238" s="1">
        <f t="shared" si="51"/>
        <v>3375</v>
      </c>
      <c r="L238" s="1" t="str">
        <f t="shared" si="64"/>
        <v>圣系魔物骨头</v>
      </c>
      <c r="M238" s="1">
        <f t="shared" si="52"/>
        <v>3</v>
      </c>
      <c r="N238" s="1">
        <f t="shared" si="53"/>
        <v>50084</v>
      </c>
      <c r="O238" s="1" t="str">
        <f t="shared" si="65"/>
        <v>鬼牙</v>
      </c>
      <c r="P238" s="1">
        <f t="shared" si="54"/>
        <v>14</v>
      </c>
      <c r="Q238" s="1">
        <f t="shared" si="55"/>
        <v>50146</v>
      </c>
      <c r="R238" s="1" t="str">
        <f t="shared" si="66"/>
        <v>黑铜矿</v>
      </c>
      <c r="S238" s="1">
        <f t="shared" si="56"/>
        <v>55</v>
      </c>
      <c r="T238" s="1">
        <f t="shared" si="57"/>
        <v>50031</v>
      </c>
      <c r="U238" s="1" t="str">
        <f t="shared" si="67"/>
        <v/>
      </c>
      <c r="V238" s="1" t="str">
        <f t="shared" si="58"/>
        <v/>
      </c>
      <c r="W238" s="1" t="str">
        <f t="shared" si="59"/>
        <v/>
      </c>
    </row>
    <row r="239" spans="1:23" x14ac:dyDescent="0.2">
      <c r="A239" s="1">
        <f>[4]武器3!A240</f>
        <v>10238</v>
      </c>
      <c r="B239" s="1" t="str">
        <f>[4]武器3!D240</f>
        <v>拉风的精钢烟斗</v>
      </c>
      <c r="C239" s="1">
        <f>[4]武器3!E240</f>
        <v>12</v>
      </c>
      <c r="D239" s="139" t="str">
        <f>[4]武器3!F240</f>
        <v>a</v>
      </c>
      <c r="E239" s="1">
        <f t="shared" si="60"/>
        <v>3</v>
      </c>
      <c r="F239" s="1">
        <f t="shared" si="61"/>
        <v>3</v>
      </c>
      <c r="G239" s="1" t="str">
        <f>[4]武器3!$K240</f>
        <v>神圣</v>
      </c>
      <c r="H239" s="1">
        <f>([4]武器3!AO240*(E239^2))/10</f>
        <v>119.91684376859504</v>
      </c>
      <c r="I239" s="1" t="str">
        <f t="shared" si="62"/>
        <v>,圣系魔物骨头,腐败的皮革,腐败的毛皮,树枝</v>
      </c>
      <c r="J239" s="1">
        <f t="shared" si="63"/>
        <v>1199</v>
      </c>
      <c r="K239" s="1">
        <f t="shared" si="51"/>
        <v>2250</v>
      </c>
      <c r="L239" s="1" t="str">
        <f t="shared" si="64"/>
        <v>圣系魔物骨头</v>
      </c>
      <c r="M239" s="1">
        <f t="shared" si="52"/>
        <v>2</v>
      </c>
      <c r="N239" s="1">
        <f t="shared" si="53"/>
        <v>50084</v>
      </c>
      <c r="O239" s="1" t="str">
        <f t="shared" si="65"/>
        <v>腐败的皮革</v>
      </c>
      <c r="P239" s="1">
        <f t="shared" si="54"/>
        <v>3</v>
      </c>
      <c r="Q239" s="1">
        <f t="shared" si="55"/>
        <v>50117</v>
      </c>
      <c r="R239" s="1" t="str">
        <f t="shared" si="66"/>
        <v>腐败的毛皮</v>
      </c>
      <c r="S239" s="1">
        <f t="shared" si="56"/>
        <v>27</v>
      </c>
      <c r="T239" s="1">
        <f t="shared" si="57"/>
        <v>50119</v>
      </c>
      <c r="U239" s="1" t="str">
        <f t="shared" si="67"/>
        <v/>
      </c>
      <c r="V239" s="1" t="str">
        <f t="shared" si="58"/>
        <v/>
      </c>
      <c r="W239" s="1" t="str">
        <f t="shared" si="59"/>
        <v/>
      </c>
    </row>
    <row r="240" spans="1:23" x14ac:dyDescent="0.2">
      <c r="A240" s="1">
        <f>[4]武器3!A241</f>
        <v>10239</v>
      </c>
      <c r="B240" s="1" t="str">
        <f>[4]武器3!D241</f>
        <v>拉风的精钢烟斗</v>
      </c>
      <c r="C240" s="1">
        <f>[4]武器3!E241</f>
        <v>14</v>
      </c>
      <c r="D240" s="139" t="str">
        <f>[4]武器3!F241</f>
        <v>a</v>
      </c>
      <c r="E240" s="1">
        <f t="shared" si="60"/>
        <v>3</v>
      </c>
      <c r="F240" s="1">
        <f t="shared" si="61"/>
        <v>3</v>
      </c>
      <c r="G240" s="1" t="str">
        <f>[4]武器3!$K241</f>
        <v>神圣</v>
      </c>
      <c r="H240" s="1">
        <f>([4]武器3!AO241*(E240^2))/10</f>
        <v>191.90785626446279</v>
      </c>
      <c r="I240" s="1" t="str">
        <f t="shared" si="62"/>
        <v>,圣系魔物骨头,南瓜,女战士的秘药,树枝</v>
      </c>
      <c r="J240" s="1">
        <f t="shared" si="63"/>
        <v>1919</v>
      </c>
      <c r="K240" s="1">
        <f t="shared" si="51"/>
        <v>2250</v>
      </c>
      <c r="L240" s="1" t="str">
        <f t="shared" si="64"/>
        <v>圣系魔物骨头</v>
      </c>
      <c r="M240" s="1">
        <f t="shared" si="52"/>
        <v>2</v>
      </c>
      <c r="N240" s="1">
        <f t="shared" si="53"/>
        <v>50084</v>
      </c>
      <c r="O240" s="1" t="str">
        <f t="shared" si="65"/>
        <v>南瓜</v>
      </c>
      <c r="P240" s="1">
        <f t="shared" si="54"/>
        <v>11</v>
      </c>
      <c r="Q240" s="1">
        <f t="shared" si="55"/>
        <v>50070</v>
      </c>
      <c r="R240" s="1" t="str">
        <f t="shared" si="66"/>
        <v>女战士的秘药</v>
      </c>
      <c r="S240" s="1">
        <f t="shared" si="56"/>
        <v>43</v>
      </c>
      <c r="T240" s="1">
        <f t="shared" si="57"/>
        <v>50168</v>
      </c>
      <c r="U240" s="1" t="str">
        <f t="shared" si="67"/>
        <v/>
      </c>
      <c r="V240" s="1" t="str">
        <f t="shared" si="58"/>
        <v/>
      </c>
      <c r="W240" s="1" t="str">
        <f t="shared" si="59"/>
        <v/>
      </c>
    </row>
    <row r="241" spans="1:23" x14ac:dyDescent="0.2">
      <c r="A241" s="1">
        <f>[4]武器3!A242</f>
        <v>10240</v>
      </c>
      <c r="B241" s="1" t="str">
        <f>[4]武器3!D242</f>
        <v>闪耀的忏悔烟斗</v>
      </c>
      <c r="C241" s="1">
        <f>[4]武器3!E242</f>
        <v>16</v>
      </c>
      <c r="D241" s="139" t="str">
        <f>[4]武器3!F242</f>
        <v>a</v>
      </c>
      <c r="E241" s="1">
        <f t="shared" si="60"/>
        <v>3</v>
      </c>
      <c r="F241" s="1">
        <f t="shared" si="61"/>
        <v>3</v>
      </c>
      <c r="G241" s="1" t="str">
        <f>[4]武器3!$K242</f>
        <v>神圣</v>
      </c>
      <c r="H241" s="1">
        <f>([4]武器3!AO242*(E241^2))/10</f>
        <v>406.0210909090909</v>
      </c>
      <c r="I241" s="1" t="str">
        <f t="shared" si="62"/>
        <v>,圣系魔物骨头,绿晶石,腐败牙,矿石</v>
      </c>
      <c r="J241" s="1">
        <f t="shared" si="63"/>
        <v>4060</v>
      </c>
      <c r="K241" s="1">
        <f t="shared" si="51"/>
        <v>4500</v>
      </c>
      <c r="L241" s="1" t="str">
        <f t="shared" si="64"/>
        <v>圣系魔物骨头</v>
      </c>
      <c r="M241" s="1">
        <f t="shared" si="52"/>
        <v>4</v>
      </c>
      <c r="N241" s="1">
        <f t="shared" si="53"/>
        <v>50084</v>
      </c>
      <c r="O241" s="1" t="str">
        <f t="shared" si="65"/>
        <v>绿晶石</v>
      </c>
      <c r="P241" s="1">
        <f t="shared" si="54"/>
        <v>11</v>
      </c>
      <c r="Q241" s="1">
        <f t="shared" si="55"/>
        <v>50028</v>
      </c>
      <c r="R241" s="1" t="str">
        <f t="shared" si="66"/>
        <v>腐败牙</v>
      </c>
      <c r="S241" s="1">
        <f t="shared" si="56"/>
        <v>91</v>
      </c>
      <c r="T241" s="1">
        <f t="shared" si="57"/>
        <v>50157</v>
      </c>
      <c r="U241" s="1" t="str">
        <f t="shared" si="67"/>
        <v/>
      </c>
      <c r="V241" s="1" t="str">
        <f t="shared" si="58"/>
        <v/>
      </c>
      <c r="W241" s="1" t="str">
        <f t="shared" si="59"/>
        <v/>
      </c>
    </row>
    <row r="242" spans="1:23" x14ac:dyDescent="0.2">
      <c r="A242" s="1">
        <f>[4]武器3!A243</f>
        <v>10241</v>
      </c>
      <c r="B242" s="1" t="str">
        <f>[4]武器3!D243</f>
        <v>凌厉的塞尔塔烟斗</v>
      </c>
      <c r="C242" s="1">
        <f>[4]武器3!E243</f>
        <v>1</v>
      </c>
      <c r="D242" s="139" t="str">
        <f>[4]武器3!F243</f>
        <v>b</v>
      </c>
      <c r="E242" s="1">
        <f t="shared" si="60"/>
        <v>2</v>
      </c>
      <c r="F242" s="1">
        <f t="shared" si="61"/>
        <v>2</v>
      </c>
      <c r="G242" s="1" t="str">
        <f>[4]武器3!$K243</f>
        <v>神圣</v>
      </c>
      <c r="H242" s="1">
        <f>([4]武器3!AO243*(E242^2))/10</f>
        <v>7.8</v>
      </c>
      <c r="I242" s="1" t="str">
        <f t="shared" si="62"/>
        <v>,白魔法石,腐败牙</v>
      </c>
      <c r="J242" s="1">
        <f t="shared" si="63"/>
        <v>78</v>
      </c>
      <c r="K242" s="1">
        <f t="shared" si="51"/>
        <v>270</v>
      </c>
      <c r="L242" s="1" t="str">
        <f t="shared" si="64"/>
        <v>白魔法石</v>
      </c>
      <c r="M242" s="1">
        <f t="shared" si="52"/>
        <v>1</v>
      </c>
      <c r="N242" s="1">
        <f t="shared" si="53"/>
        <v>50023</v>
      </c>
      <c r="O242" s="1" t="str">
        <f t="shared" si="65"/>
        <v>腐败牙</v>
      </c>
      <c r="P242" s="1">
        <f t="shared" si="54"/>
        <v>3</v>
      </c>
      <c r="Q242" s="1">
        <f t="shared" si="55"/>
        <v>50157</v>
      </c>
      <c r="R242" s="1" t="str">
        <f t="shared" si="66"/>
        <v/>
      </c>
      <c r="S242" s="1" t="str">
        <f t="shared" si="56"/>
        <v/>
      </c>
      <c r="T242" s="1" t="str">
        <f t="shared" si="57"/>
        <v/>
      </c>
      <c r="U242" s="1" t="str">
        <f t="shared" si="67"/>
        <v/>
      </c>
      <c r="V242" s="1" t="str">
        <f t="shared" si="58"/>
        <v/>
      </c>
      <c r="W242" s="1" t="str">
        <f t="shared" si="59"/>
        <v/>
      </c>
    </row>
    <row r="243" spans="1:23" x14ac:dyDescent="0.2">
      <c r="A243" s="1">
        <f>[4]武器3!A244</f>
        <v>10242</v>
      </c>
      <c r="B243" s="1" t="str">
        <f>[4]武器3!D244</f>
        <v>优质的青铜烟斗</v>
      </c>
      <c r="C243" s="1">
        <f>[4]武器3!E244</f>
        <v>3</v>
      </c>
      <c r="D243" s="139" t="str">
        <f>[4]武器3!F244</f>
        <v>b</v>
      </c>
      <c r="E243" s="1">
        <f t="shared" si="60"/>
        <v>2</v>
      </c>
      <c r="F243" s="1">
        <f t="shared" si="61"/>
        <v>2</v>
      </c>
      <c r="G243" s="1" t="str">
        <f>[4]武器3!$K244</f>
        <v>神圣</v>
      </c>
      <c r="H243" s="1">
        <f>([4]武器3!AO244*(E243^2))/10</f>
        <v>16.730909090909091</v>
      </c>
      <c r="I243" s="1" t="str">
        <f t="shared" si="62"/>
        <v>,圣系魔物血液,新鲜的泥巴</v>
      </c>
      <c r="J243" s="1">
        <f t="shared" si="63"/>
        <v>167</v>
      </c>
      <c r="K243" s="1">
        <f t="shared" si="51"/>
        <v>270</v>
      </c>
      <c r="L243" s="1" t="str">
        <f t="shared" si="64"/>
        <v>圣系魔物血液</v>
      </c>
      <c r="M243" s="1">
        <f t="shared" si="52"/>
        <v>1</v>
      </c>
      <c r="N243" s="1">
        <f t="shared" si="53"/>
        <v>50101</v>
      </c>
      <c r="O243" s="1" t="str">
        <f t="shared" si="65"/>
        <v>新鲜的泥巴</v>
      </c>
      <c r="P243" s="1">
        <f t="shared" si="54"/>
        <v>6</v>
      </c>
      <c r="Q243" s="1">
        <f t="shared" si="55"/>
        <v>50013</v>
      </c>
      <c r="R243" s="1" t="str">
        <f t="shared" si="66"/>
        <v/>
      </c>
      <c r="S243" s="1" t="str">
        <f t="shared" si="56"/>
        <v/>
      </c>
      <c r="T243" s="1" t="str">
        <f t="shared" si="57"/>
        <v/>
      </c>
      <c r="U243" s="1" t="str">
        <f t="shared" si="67"/>
        <v/>
      </c>
      <c r="V243" s="1" t="str">
        <f t="shared" si="58"/>
        <v/>
      </c>
      <c r="W243" s="1" t="str">
        <f t="shared" si="59"/>
        <v/>
      </c>
    </row>
    <row r="244" spans="1:23" x14ac:dyDescent="0.2">
      <c r="A244" s="1">
        <f>[4]武器3!A245</f>
        <v>10243</v>
      </c>
      <c r="B244" s="1" t="str">
        <f>[4]武器3!D245</f>
        <v>凌厉的斯塞提烟斗</v>
      </c>
      <c r="C244" s="1">
        <f>[4]武器3!E245</f>
        <v>5</v>
      </c>
      <c r="D244" s="139" t="str">
        <f>[4]武器3!F245</f>
        <v>b</v>
      </c>
      <c r="E244" s="1">
        <f t="shared" si="60"/>
        <v>2</v>
      </c>
      <c r="F244" s="1">
        <f t="shared" si="61"/>
        <v>2</v>
      </c>
      <c r="G244" s="1" t="str">
        <f>[4]武器3!$K245</f>
        <v>神圣</v>
      </c>
      <c r="H244" s="1">
        <f>([4]武器3!AO245*(E244^2))/10</f>
        <v>33.6</v>
      </c>
      <c r="I244" s="1" t="str">
        <f t="shared" si="62"/>
        <v>,圣系魔物血液,矿石</v>
      </c>
      <c r="J244" s="1">
        <f t="shared" si="63"/>
        <v>336</v>
      </c>
      <c r="K244" s="1">
        <f t="shared" si="51"/>
        <v>540</v>
      </c>
      <c r="L244" s="1" t="str">
        <f t="shared" si="64"/>
        <v>圣系魔物血液</v>
      </c>
      <c r="M244" s="1">
        <f t="shared" si="52"/>
        <v>2</v>
      </c>
      <c r="N244" s="1">
        <f t="shared" si="53"/>
        <v>50101</v>
      </c>
      <c r="O244" s="1" t="str">
        <f t="shared" si="65"/>
        <v>矿石</v>
      </c>
      <c r="P244" s="1">
        <f t="shared" si="54"/>
        <v>12</v>
      </c>
      <c r="Q244" s="1">
        <f t="shared" si="55"/>
        <v>50015</v>
      </c>
      <c r="R244" s="1" t="str">
        <f t="shared" si="66"/>
        <v/>
      </c>
      <c r="S244" s="1" t="str">
        <f t="shared" si="56"/>
        <v/>
      </c>
      <c r="T244" s="1" t="str">
        <f t="shared" si="57"/>
        <v/>
      </c>
      <c r="U244" s="1" t="str">
        <f t="shared" si="67"/>
        <v/>
      </c>
      <c r="V244" s="1" t="str">
        <f t="shared" si="58"/>
        <v/>
      </c>
      <c r="W244" s="1" t="str">
        <f t="shared" si="59"/>
        <v/>
      </c>
    </row>
    <row r="245" spans="1:23" x14ac:dyDescent="0.2">
      <c r="A245" s="1">
        <f>[4]武器3!A246</f>
        <v>10244</v>
      </c>
      <c r="B245" s="1" t="str">
        <f>[4]武器3!D246</f>
        <v>发亮的遗迹烟斗</v>
      </c>
      <c r="C245" s="1">
        <f>[4]武器3!E246</f>
        <v>7</v>
      </c>
      <c r="D245" s="139" t="str">
        <f>[4]武器3!F246</f>
        <v>b</v>
      </c>
      <c r="E245" s="1">
        <f t="shared" si="60"/>
        <v>2</v>
      </c>
      <c r="F245" s="1">
        <f t="shared" si="61"/>
        <v>2</v>
      </c>
      <c r="G245" s="1" t="str">
        <f>[4]武器3!$K246</f>
        <v>神圣</v>
      </c>
      <c r="H245" s="1">
        <f>([4]武器3!AO246*(E245^2))/10</f>
        <v>30</v>
      </c>
      <c r="I245" s="1" t="str">
        <f t="shared" si="62"/>
        <v>,圣系魔物血液,粉铜矿</v>
      </c>
      <c r="J245" s="1">
        <f t="shared" si="63"/>
        <v>300</v>
      </c>
      <c r="K245" s="1">
        <f t="shared" si="51"/>
        <v>540</v>
      </c>
      <c r="L245" s="1" t="str">
        <f t="shared" si="64"/>
        <v>圣系魔物血液</v>
      </c>
      <c r="M245" s="1">
        <f t="shared" si="52"/>
        <v>2</v>
      </c>
      <c r="N245" s="1">
        <f t="shared" si="53"/>
        <v>50101</v>
      </c>
      <c r="O245" s="1" t="str">
        <f t="shared" si="65"/>
        <v>粉铜矿</v>
      </c>
      <c r="P245" s="1">
        <f t="shared" si="54"/>
        <v>10</v>
      </c>
      <c r="Q245" s="1">
        <f t="shared" si="55"/>
        <v>50035</v>
      </c>
      <c r="R245" s="1" t="str">
        <f t="shared" si="66"/>
        <v/>
      </c>
      <c r="S245" s="1" t="str">
        <f t="shared" si="56"/>
        <v/>
      </c>
      <c r="T245" s="1" t="str">
        <f t="shared" si="57"/>
        <v/>
      </c>
      <c r="U245" s="1" t="str">
        <f t="shared" si="67"/>
        <v/>
      </c>
      <c r="V245" s="1" t="str">
        <f t="shared" si="58"/>
        <v/>
      </c>
      <c r="W245" s="1" t="str">
        <f t="shared" si="59"/>
        <v/>
      </c>
    </row>
    <row r="246" spans="1:23" x14ac:dyDescent="0.2">
      <c r="A246" s="1">
        <f>[4]武器3!A247</f>
        <v>10245</v>
      </c>
      <c r="B246" s="1" t="str">
        <f>[4]武器3!D247</f>
        <v>优质的颓废烟斗</v>
      </c>
      <c r="C246" s="1">
        <f>[4]武器3!E247</f>
        <v>9</v>
      </c>
      <c r="D246" s="139" t="str">
        <f>[4]武器3!F247</f>
        <v>b</v>
      </c>
      <c r="E246" s="1">
        <f t="shared" si="60"/>
        <v>2</v>
      </c>
      <c r="F246" s="1">
        <f t="shared" si="61"/>
        <v>2</v>
      </c>
      <c r="G246" s="1" t="str">
        <f>[4]武器3!$K247</f>
        <v>神圣</v>
      </c>
      <c r="H246" s="1">
        <f>([4]武器3!AO247*(E246^2))/10</f>
        <v>57</v>
      </c>
      <c r="I246" s="1" t="str">
        <f t="shared" si="62"/>
        <v>,圣系魔物血液,树枝</v>
      </c>
      <c r="J246" s="1">
        <f t="shared" si="63"/>
        <v>570</v>
      </c>
      <c r="K246" s="1">
        <f t="shared" si="51"/>
        <v>810</v>
      </c>
      <c r="L246" s="1" t="str">
        <f t="shared" si="64"/>
        <v>圣系魔物血液</v>
      </c>
      <c r="M246" s="1">
        <f t="shared" si="52"/>
        <v>3</v>
      </c>
      <c r="N246" s="1">
        <f t="shared" si="53"/>
        <v>50101</v>
      </c>
      <c r="O246" s="1" t="str">
        <f t="shared" si="65"/>
        <v>树枝</v>
      </c>
      <c r="P246" s="1">
        <f t="shared" si="54"/>
        <v>19</v>
      </c>
      <c r="Q246" s="1">
        <f t="shared" si="55"/>
        <v>50045</v>
      </c>
      <c r="R246" s="1" t="str">
        <f t="shared" si="66"/>
        <v/>
      </c>
      <c r="S246" s="1" t="str">
        <f t="shared" si="56"/>
        <v/>
      </c>
      <c r="T246" s="1" t="str">
        <f t="shared" si="57"/>
        <v/>
      </c>
      <c r="U246" s="1" t="str">
        <f t="shared" si="67"/>
        <v/>
      </c>
      <c r="V246" s="1" t="str">
        <f t="shared" si="58"/>
        <v/>
      </c>
      <c r="W246" s="1" t="str">
        <f t="shared" si="59"/>
        <v/>
      </c>
    </row>
    <row r="247" spans="1:23" x14ac:dyDescent="0.2">
      <c r="A247" s="1">
        <f>[4]武器3!A248</f>
        <v>10246</v>
      </c>
      <c r="B247" s="1" t="str">
        <f>[4]武器3!D248</f>
        <v>发亮的青铜烟斗</v>
      </c>
      <c r="C247" s="1">
        <f>[4]武器3!E248</f>
        <v>11</v>
      </c>
      <c r="D247" s="139" t="str">
        <f>[4]武器3!F248</f>
        <v>b</v>
      </c>
      <c r="E247" s="1">
        <f t="shared" si="60"/>
        <v>2</v>
      </c>
      <c r="F247" s="1">
        <f t="shared" si="61"/>
        <v>2</v>
      </c>
      <c r="G247" s="1" t="str">
        <f>[4]武器3!$K248</f>
        <v>神圣</v>
      </c>
      <c r="H247" s="1">
        <f>([4]武器3!AO248*(E247^2))/10</f>
        <v>144</v>
      </c>
      <c r="I247" s="1" t="str">
        <f t="shared" si="62"/>
        <v>,圣系魔物血液,矿石</v>
      </c>
      <c r="J247" s="1">
        <f t="shared" si="63"/>
        <v>1440</v>
      </c>
      <c r="K247" s="1">
        <f t="shared" si="51"/>
        <v>1620</v>
      </c>
      <c r="L247" s="1" t="str">
        <f t="shared" si="64"/>
        <v>圣系魔物血液</v>
      </c>
      <c r="M247" s="1">
        <f t="shared" si="52"/>
        <v>6</v>
      </c>
      <c r="N247" s="1">
        <f t="shared" si="53"/>
        <v>50101</v>
      </c>
      <c r="O247" s="1" t="str">
        <f t="shared" si="65"/>
        <v>矿石</v>
      </c>
      <c r="P247" s="1">
        <f t="shared" si="54"/>
        <v>48</v>
      </c>
      <c r="Q247" s="1">
        <f t="shared" si="55"/>
        <v>50015</v>
      </c>
      <c r="R247" s="1" t="str">
        <f t="shared" si="66"/>
        <v/>
      </c>
      <c r="S247" s="1" t="str">
        <f t="shared" si="56"/>
        <v/>
      </c>
      <c r="T247" s="1" t="str">
        <f t="shared" si="57"/>
        <v/>
      </c>
      <c r="U247" s="1" t="str">
        <f t="shared" si="67"/>
        <v/>
      </c>
      <c r="V247" s="1" t="str">
        <f t="shared" si="58"/>
        <v/>
      </c>
      <c r="W247" s="1" t="str">
        <f t="shared" si="59"/>
        <v/>
      </c>
    </row>
    <row r="248" spans="1:23" x14ac:dyDescent="0.2">
      <c r="A248" s="1">
        <f>[4]武器3!A249</f>
        <v>10247</v>
      </c>
      <c r="B248" s="1" t="str">
        <f>[4]武器3!D249</f>
        <v>发亮的水晶烟斗</v>
      </c>
      <c r="C248" s="1">
        <f>[4]武器3!E249</f>
        <v>13</v>
      </c>
      <c r="D248" s="139" t="str">
        <f>[4]武器3!F249</f>
        <v>b</v>
      </c>
      <c r="E248" s="1">
        <f t="shared" si="60"/>
        <v>2</v>
      </c>
      <c r="F248" s="1">
        <f t="shared" si="61"/>
        <v>2</v>
      </c>
      <c r="G248" s="1" t="str">
        <f>[4]武器3!$K249</f>
        <v>神圣</v>
      </c>
      <c r="H248" s="1">
        <f>([4]武器3!AO249*(E248^2))/10</f>
        <v>72.853090909090909</v>
      </c>
      <c r="I248" s="1" t="str">
        <f t="shared" si="62"/>
        <v>,白魔法石,黑铜矿</v>
      </c>
      <c r="J248" s="1">
        <f t="shared" si="63"/>
        <v>729</v>
      </c>
      <c r="K248" s="1">
        <f t="shared" si="51"/>
        <v>810</v>
      </c>
      <c r="L248" s="1" t="str">
        <f t="shared" si="64"/>
        <v>白魔法石</v>
      </c>
      <c r="M248" s="1">
        <f t="shared" si="52"/>
        <v>3</v>
      </c>
      <c r="N248" s="1">
        <f t="shared" si="53"/>
        <v>50023</v>
      </c>
      <c r="O248" s="1" t="str">
        <f t="shared" si="65"/>
        <v>黑铜矿</v>
      </c>
      <c r="P248" s="1">
        <f t="shared" si="54"/>
        <v>25</v>
      </c>
      <c r="Q248" s="1">
        <f t="shared" si="55"/>
        <v>50031</v>
      </c>
      <c r="R248" s="1" t="str">
        <f t="shared" si="66"/>
        <v/>
      </c>
      <c r="S248" s="1" t="str">
        <f t="shared" si="56"/>
        <v/>
      </c>
      <c r="T248" s="1" t="str">
        <f t="shared" si="57"/>
        <v/>
      </c>
      <c r="U248" s="1" t="str">
        <f t="shared" si="67"/>
        <v/>
      </c>
      <c r="V248" s="1" t="str">
        <f t="shared" si="58"/>
        <v/>
      </c>
      <c r="W248" s="1" t="str">
        <f t="shared" si="59"/>
        <v/>
      </c>
    </row>
    <row r="249" spans="1:23" x14ac:dyDescent="0.2">
      <c r="A249" s="1">
        <f>[4]武器3!A250</f>
        <v>10248</v>
      </c>
      <c r="B249" s="1" t="str">
        <f>[4]武器3!D250</f>
        <v>坚硬的空灵烟斗</v>
      </c>
      <c r="C249" s="1">
        <f>[4]武器3!E250</f>
        <v>15</v>
      </c>
      <c r="D249" s="139" t="str">
        <f>[4]武器3!F250</f>
        <v>b</v>
      </c>
      <c r="E249" s="1">
        <f t="shared" si="60"/>
        <v>2</v>
      </c>
      <c r="F249" s="1">
        <f t="shared" si="61"/>
        <v>2</v>
      </c>
      <c r="G249" s="1" t="str">
        <f>[4]武器3!$K250</f>
        <v>神圣</v>
      </c>
      <c r="H249" s="1">
        <f>([4]武器3!AO250*(E249^2))/10</f>
        <v>85.918545454545466</v>
      </c>
      <c r="I249" s="1" t="str">
        <f t="shared" si="62"/>
        <v>,圣系魔物血液,腐败的毛皮</v>
      </c>
      <c r="J249" s="1">
        <f t="shared" si="63"/>
        <v>859</v>
      </c>
      <c r="K249" s="1">
        <f t="shared" si="51"/>
        <v>1080</v>
      </c>
      <c r="L249" s="1" t="str">
        <f t="shared" si="64"/>
        <v>圣系魔物血液</v>
      </c>
      <c r="M249" s="1">
        <f t="shared" si="52"/>
        <v>4</v>
      </c>
      <c r="N249" s="1">
        <f t="shared" si="53"/>
        <v>50101</v>
      </c>
      <c r="O249" s="1" t="str">
        <f t="shared" si="65"/>
        <v>腐败的毛皮</v>
      </c>
      <c r="P249" s="1">
        <f t="shared" si="54"/>
        <v>29</v>
      </c>
      <c r="Q249" s="1">
        <f t="shared" si="55"/>
        <v>50119</v>
      </c>
      <c r="R249" s="1" t="str">
        <f t="shared" si="66"/>
        <v/>
      </c>
      <c r="S249" s="1" t="str">
        <f t="shared" si="56"/>
        <v/>
      </c>
      <c r="T249" s="1" t="str">
        <f t="shared" si="57"/>
        <v/>
      </c>
      <c r="U249" s="1" t="str">
        <f t="shared" si="67"/>
        <v/>
      </c>
      <c r="V249" s="1" t="str">
        <f t="shared" si="58"/>
        <v/>
      </c>
      <c r="W249" s="1" t="str">
        <f t="shared" si="59"/>
        <v/>
      </c>
    </row>
    <row r="250" spans="1:23" x14ac:dyDescent="0.2">
      <c r="A250" s="1">
        <f>[4]武器3!A251</f>
        <v>10249</v>
      </c>
      <c r="B250" s="1" t="str">
        <f>[4]武器3!D251</f>
        <v>普通的卡尼亚烟斗</v>
      </c>
      <c r="C250" s="1">
        <f>[4]武器3!E251</f>
        <v>1</v>
      </c>
      <c r="D250" s="139" t="str">
        <f>[4]武器3!F251</f>
        <v>c</v>
      </c>
      <c r="E250" s="1">
        <f t="shared" si="60"/>
        <v>1</v>
      </c>
      <c r="F250" s="1">
        <f t="shared" si="61"/>
        <v>1</v>
      </c>
      <c r="G250" s="1" t="str">
        <f>[4]武器3!$K251</f>
        <v/>
      </c>
      <c r="H250" s="1">
        <f>([4]武器3!AO251*(E250^2))/10</f>
        <v>2.25</v>
      </c>
      <c r="I250" s="1" t="str">
        <f t="shared" si="62"/>
        <v>,粉铜矿</v>
      </c>
      <c r="J250" s="1">
        <f t="shared" si="63"/>
        <v>23</v>
      </c>
      <c r="K250" s="1">
        <f t="shared" si="51"/>
        <v>30</v>
      </c>
      <c r="L250" s="1" t="str">
        <f t="shared" si="64"/>
        <v>粉铜矿</v>
      </c>
      <c r="M250" s="1">
        <f t="shared" si="52"/>
        <v>2</v>
      </c>
      <c r="N250" s="1">
        <f t="shared" si="53"/>
        <v>50035</v>
      </c>
      <c r="O250" s="1" t="str">
        <f t="shared" si="65"/>
        <v/>
      </c>
      <c r="P250" s="1" t="str">
        <f t="shared" si="54"/>
        <v/>
      </c>
      <c r="Q250" s="1" t="str">
        <f t="shared" si="55"/>
        <v/>
      </c>
      <c r="R250" s="1" t="str">
        <f t="shared" si="66"/>
        <v/>
      </c>
      <c r="S250" s="1" t="str">
        <f t="shared" si="56"/>
        <v/>
      </c>
      <c r="T250" s="1" t="str">
        <f t="shared" si="57"/>
        <v/>
      </c>
      <c r="U250" s="1" t="str">
        <f t="shared" si="67"/>
        <v/>
      </c>
      <c r="V250" s="1" t="str">
        <f t="shared" si="58"/>
        <v/>
      </c>
      <c r="W250" s="1" t="str">
        <f t="shared" si="59"/>
        <v/>
      </c>
    </row>
    <row r="251" spans="1:23" x14ac:dyDescent="0.2">
      <c r="A251" s="1">
        <f>[4]武器3!A252</f>
        <v>10250</v>
      </c>
      <c r="B251" s="1" t="str">
        <f>[4]武器3!D252</f>
        <v>破旧的魔王烟斗</v>
      </c>
      <c r="C251" s="1">
        <f>[4]武器3!E252</f>
        <v>3</v>
      </c>
      <c r="D251" s="139" t="str">
        <f>[4]武器3!F252</f>
        <v>c</v>
      </c>
      <c r="E251" s="1">
        <f t="shared" si="60"/>
        <v>1</v>
      </c>
      <c r="F251" s="1">
        <f t="shared" si="61"/>
        <v>1</v>
      </c>
      <c r="G251" s="1" t="str">
        <f>[4]武器3!$K252</f>
        <v/>
      </c>
      <c r="H251" s="1">
        <f>([4]武器3!AO252*(E251^2))/10</f>
        <v>4.6500000000000004</v>
      </c>
      <c r="I251" s="1" t="str">
        <f t="shared" si="62"/>
        <v>,黑铜矿</v>
      </c>
      <c r="J251" s="1">
        <f t="shared" si="63"/>
        <v>47</v>
      </c>
      <c r="K251" s="1">
        <f t="shared" si="51"/>
        <v>60</v>
      </c>
      <c r="L251" s="1" t="str">
        <f t="shared" si="64"/>
        <v>黑铜矿</v>
      </c>
      <c r="M251" s="1">
        <f t="shared" si="52"/>
        <v>4</v>
      </c>
      <c r="N251" s="1">
        <f t="shared" si="53"/>
        <v>50031</v>
      </c>
      <c r="O251" s="1" t="str">
        <f t="shared" si="65"/>
        <v/>
      </c>
      <c r="P251" s="1" t="str">
        <f t="shared" si="54"/>
        <v/>
      </c>
      <c r="Q251" s="1" t="str">
        <f t="shared" si="55"/>
        <v/>
      </c>
      <c r="R251" s="1" t="str">
        <f t="shared" si="66"/>
        <v/>
      </c>
      <c r="S251" s="1" t="str">
        <f t="shared" si="56"/>
        <v/>
      </c>
      <c r="T251" s="1" t="str">
        <f t="shared" si="57"/>
        <v/>
      </c>
      <c r="U251" s="1" t="str">
        <f t="shared" si="67"/>
        <v/>
      </c>
      <c r="V251" s="1" t="str">
        <f t="shared" si="58"/>
        <v/>
      </c>
      <c r="W251" s="1" t="str">
        <f t="shared" si="59"/>
        <v/>
      </c>
    </row>
    <row r="252" spans="1:23" x14ac:dyDescent="0.2">
      <c r="A252" s="1">
        <f>[4]武器3!A253</f>
        <v>10251</v>
      </c>
      <c r="B252" s="1" t="str">
        <f>[4]武器3!D253</f>
        <v>破旧的白银烟斗</v>
      </c>
      <c r="C252" s="1">
        <f>[4]武器3!E253</f>
        <v>5</v>
      </c>
      <c r="D252" s="139" t="str">
        <f>[4]武器3!F253</f>
        <v>c</v>
      </c>
      <c r="E252" s="1">
        <f t="shared" si="60"/>
        <v>1</v>
      </c>
      <c r="F252" s="1">
        <f t="shared" si="61"/>
        <v>1</v>
      </c>
      <c r="G252" s="1" t="str">
        <f>[4]武器3!$K253</f>
        <v/>
      </c>
      <c r="H252" s="1">
        <f>([4]武器3!AO253*(E252^2))/10</f>
        <v>7.05</v>
      </c>
      <c r="I252" s="1" t="str">
        <f t="shared" si="62"/>
        <v>,干燥的草药</v>
      </c>
      <c r="J252" s="1">
        <f t="shared" si="63"/>
        <v>71</v>
      </c>
      <c r="K252" s="1">
        <f t="shared" si="51"/>
        <v>75</v>
      </c>
      <c r="L252" s="1" t="str">
        <f t="shared" si="64"/>
        <v>干燥的草药</v>
      </c>
      <c r="M252" s="1">
        <f t="shared" si="52"/>
        <v>5</v>
      </c>
      <c r="N252" s="1">
        <f t="shared" si="53"/>
        <v>50189</v>
      </c>
      <c r="O252" s="1" t="str">
        <f t="shared" si="65"/>
        <v/>
      </c>
      <c r="P252" s="1" t="str">
        <f t="shared" si="54"/>
        <v/>
      </c>
      <c r="Q252" s="1" t="str">
        <f t="shared" si="55"/>
        <v/>
      </c>
      <c r="R252" s="1" t="str">
        <f t="shared" si="66"/>
        <v/>
      </c>
      <c r="S252" s="1" t="str">
        <f t="shared" si="56"/>
        <v/>
      </c>
      <c r="T252" s="1" t="str">
        <f t="shared" si="57"/>
        <v/>
      </c>
      <c r="U252" s="1" t="str">
        <f t="shared" si="67"/>
        <v/>
      </c>
      <c r="V252" s="1" t="str">
        <f t="shared" si="58"/>
        <v/>
      </c>
      <c r="W252" s="1" t="str">
        <f t="shared" si="59"/>
        <v/>
      </c>
    </row>
    <row r="253" spans="1:23" x14ac:dyDescent="0.2">
      <c r="A253" s="1">
        <f>[4]武器3!A254</f>
        <v>10252</v>
      </c>
      <c r="B253" s="1" t="str">
        <f>[4]武器3!D254</f>
        <v>破旧的白银烟斗</v>
      </c>
      <c r="C253" s="1">
        <f>[4]武器3!E254</f>
        <v>7</v>
      </c>
      <c r="D253" s="139" t="str">
        <f>[4]武器3!F254</f>
        <v>c</v>
      </c>
      <c r="E253" s="1">
        <f t="shared" si="60"/>
        <v>1</v>
      </c>
      <c r="F253" s="1">
        <f t="shared" si="61"/>
        <v>1</v>
      </c>
      <c r="G253" s="1" t="str">
        <f>[4]武器3!$K254</f>
        <v/>
      </c>
      <c r="H253" s="1">
        <f>([4]武器3!AO254*(E253^2))/10</f>
        <v>9.4499999999999993</v>
      </c>
      <c r="I253" s="1" t="str">
        <f t="shared" si="62"/>
        <v>,矿石</v>
      </c>
      <c r="J253" s="1">
        <f t="shared" si="63"/>
        <v>95</v>
      </c>
      <c r="K253" s="1">
        <f t="shared" si="51"/>
        <v>105</v>
      </c>
      <c r="L253" s="1" t="str">
        <f t="shared" si="64"/>
        <v>矿石</v>
      </c>
      <c r="M253" s="1">
        <f t="shared" si="52"/>
        <v>7</v>
      </c>
      <c r="N253" s="1">
        <f t="shared" si="53"/>
        <v>50015</v>
      </c>
      <c r="O253" s="1" t="str">
        <f t="shared" si="65"/>
        <v/>
      </c>
      <c r="P253" s="1" t="str">
        <f t="shared" si="54"/>
        <v/>
      </c>
      <c r="Q253" s="1" t="str">
        <f t="shared" si="55"/>
        <v/>
      </c>
      <c r="R253" s="1" t="str">
        <f t="shared" si="66"/>
        <v/>
      </c>
      <c r="S253" s="1" t="str">
        <f t="shared" si="56"/>
        <v/>
      </c>
      <c r="T253" s="1" t="str">
        <f t="shared" si="57"/>
        <v/>
      </c>
      <c r="U253" s="1" t="str">
        <f t="shared" si="67"/>
        <v/>
      </c>
      <c r="V253" s="1" t="str">
        <f t="shared" si="58"/>
        <v/>
      </c>
      <c r="W253" s="1" t="str">
        <f t="shared" si="59"/>
        <v/>
      </c>
    </row>
    <row r="254" spans="1:23" x14ac:dyDescent="0.2">
      <c r="A254" s="1">
        <f>[4]武器3!A255</f>
        <v>10253</v>
      </c>
      <c r="B254" s="1" t="str">
        <f>[4]武器3!D255</f>
        <v>一般的青铜烟斗</v>
      </c>
      <c r="C254" s="1">
        <f>[4]武器3!E255</f>
        <v>9</v>
      </c>
      <c r="D254" s="139" t="str">
        <f>[4]武器3!F255</f>
        <v>c</v>
      </c>
      <c r="E254" s="1">
        <f t="shared" si="60"/>
        <v>1</v>
      </c>
      <c r="F254" s="1">
        <f t="shared" si="61"/>
        <v>1</v>
      </c>
      <c r="G254" s="1" t="str">
        <f>[4]武器3!$K255</f>
        <v/>
      </c>
      <c r="H254" s="1">
        <f>([4]武器3!AO255*(E254^2))/10</f>
        <v>11.85</v>
      </c>
      <c r="I254" s="1" t="str">
        <f t="shared" si="62"/>
        <v>,干燥的草药</v>
      </c>
      <c r="J254" s="1">
        <f t="shared" si="63"/>
        <v>119</v>
      </c>
      <c r="K254" s="1">
        <f t="shared" si="51"/>
        <v>120</v>
      </c>
      <c r="L254" s="1" t="str">
        <f t="shared" si="64"/>
        <v>干燥的草药</v>
      </c>
      <c r="M254" s="1">
        <f t="shared" si="52"/>
        <v>8</v>
      </c>
      <c r="N254" s="1">
        <f t="shared" si="53"/>
        <v>50189</v>
      </c>
      <c r="O254" s="1" t="str">
        <f t="shared" si="65"/>
        <v/>
      </c>
      <c r="P254" s="1" t="str">
        <f t="shared" si="54"/>
        <v/>
      </c>
      <c r="Q254" s="1" t="str">
        <f t="shared" si="55"/>
        <v/>
      </c>
      <c r="R254" s="1" t="str">
        <f t="shared" si="66"/>
        <v/>
      </c>
      <c r="S254" s="1" t="str">
        <f t="shared" si="56"/>
        <v/>
      </c>
      <c r="T254" s="1" t="str">
        <f t="shared" si="57"/>
        <v/>
      </c>
      <c r="U254" s="1" t="str">
        <f t="shared" si="67"/>
        <v/>
      </c>
      <c r="V254" s="1" t="str">
        <f t="shared" si="58"/>
        <v/>
      </c>
      <c r="W254" s="1" t="str">
        <f t="shared" si="59"/>
        <v/>
      </c>
    </row>
    <row r="255" spans="1:23" x14ac:dyDescent="0.2">
      <c r="A255" s="1">
        <f>[4]武器3!A256</f>
        <v>10254</v>
      </c>
      <c r="B255" s="1" t="str">
        <f>[4]武器3!D256</f>
        <v>破旧的白银烟斗</v>
      </c>
      <c r="C255" s="1">
        <f>[4]武器3!E256</f>
        <v>11</v>
      </c>
      <c r="D255" s="139" t="str">
        <f>[4]武器3!F256</f>
        <v>c</v>
      </c>
      <c r="E255" s="1">
        <f t="shared" si="60"/>
        <v>1</v>
      </c>
      <c r="F255" s="1">
        <f t="shared" si="61"/>
        <v>1</v>
      </c>
      <c r="G255" s="1" t="str">
        <f>[4]武器3!$K256</f>
        <v/>
      </c>
      <c r="H255" s="1">
        <f>([4]武器3!AO256*(E255^2))/10</f>
        <v>14.25</v>
      </c>
      <c r="I255" s="1" t="str">
        <f t="shared" si="62"/>
        <v>,腐败牙</v>
      </c>
      <c r="J255" s="1">
        <f t="shared" si="63"/>
        <v>143</v>
      </c>
      <c r="K255" s="1">
        <f t="shared" si="51"/>
        <v>150</v>
      </c>
      <c r="L255" s="1" t="str">
        <f t="shared" si="64"/>
        <v>腐败牙</v>
      </c>
      <c r="M255" s="1">
        <f t="shared" si="52"/>
        <v>10</v>
      </c>
      <c r="N255" s="1">
        <f t="shared" si="53"/>
        <v>50157</v>
      </c>
      <c r="O255" s="1" t="str">
        <f t="shared" si="65"/>
        <v/>
      </c>
      <c r="P255" s="1" t="str">
        <f t="shared" si="54"/>
        <v/>
      </c>
      <c r="Q255" s="1" t="str">
        <f t="shared" si="55"/>
        <v/>
      </c>
      <c r="R255" s="1" t="str">
        <f t="shared" si="66"/>
        <v/>
      </c>
      <c r="S255" s="1" t="str">
        <f t="shared" si="56"/>
        <v/>
      </c>
      <c r="T255" s="1" t="str">
        <f t="shared" si="57"/>
        <v/>
      </c>
      <c r="U255" s="1" t="str">
        <f t="shared" si="67"/>
        <v/>
      </c>
      <c r="V255" s="1" t="str">
        <f t="shared" si="58"/>
        <v/>
      </c>
      <c r="W255" s="1" t="str">
        <f t="shared" si="59"/>
        <v/>
      </c>
    </row>
    <row r="256" spans="1:23" x14ac:dyDescent="0.2">
      <c r="A256" s="1">
        <f>[4]武器3!A257</f>
        <v>10255</v>
      </c>
      <c r="B256" s="1" t="str">
        <f>[4]武器3!D257</f>
        <v>普通的颓废烟斗</v>
      </c>
      <c r="C256" s="1">
        <f>[4]武器3!E257</f>
        <v>13</v>
      </c>
      <c r="D256" s="139" t="str">
        <f>[4]武器3!F257</f>
        <v>c</v>
      </c>
      <c r="E256" s="1">
        <f t="shared" si="60"/>
        <v>1</v>
      </c>
      <c r="F256" s="1">
        <f t="shared" si="61"/>
        <v>1</v>
      </c>
      <c r="G256" s="1" t="str">
        <f>[4]武器3!$K257</f>
        <v/>
      </c>
      <c r="H256" s="1">
        <f>([4]武器3!AO257*(E256^2))/10</f>
        <v>16.649999999999999</v>
      </c>
      <c r="I256" s="1" t="str">
        <f t="shared" si="62"/>
        <v>,树枝</v>
      </c>
      <c r="J256" s="1">
        <f t="shared" si="63"/>
        <v>167</v>
      </c>
      <c r="K256" s="1">
        <f t="shared" si="51"/>
        <v>180</v>
      </c>
      <c r="L256" s="1" t="str">
        <f t="shared" si="64"/>
        <v>树枝</v>
      </c>
      <c r="M256" s="1">
        <f t="shared" si="52"/>
        <v>12</v>
      </c>
      <c r="N256" s="1">
        <f t="shared" si="53"/>
        <v>50045</v>
      </c>
      <c r="O256" s="1" t="str">
        <f t="shared" si="65"/>
        <v/>
      </c>
      <c r="P256" s="1" t="str">
        <f t="shared" si="54"/>
        <v/>
      </c>
      <c r="Q256" s="1" t="str">
        <f t="shared" si="55"/>
        <v/>
      </c>
      <c r="R256" s="1" t="str">
        <f t="shared" si="66"/>
        <v/>
      </c>
      <c r="S256" s="1" t="str">
        <f t="shared" si="56"/>
        <v/>
      </c>
      <c r="T256" s="1" t="str">
        <f t="shared" si="57"/>
        <v/>
      </c>
      <c r="U256" s="1" t="str">
        <f t="shared" si="67"/>
        <v/>
      </c>
      <c r="V256" s="1" t="str">
        <f t="shared" si="58"/>
        <v/>
      </c>
      <c r="W256" s="1" t="str">
        <f t="shared" si="59"/>
        <v/>
      </c>
    </row>
    <row r="257" spans="1:23" x14ac:dyDescent="0.2">
      <c r="A257" s="1">
        <f>[4]武器3!A258</f>
        <v>10256</v>
      </c>
      <c r="B257" s="1" t="str">
        <f>[4]武器3!D258</f>
        <v>破旧的空灵烟斗</v>
      </c>
      <c r="C257" s="1">
        <f>[4]武器3!E258</f>
        <v>15</v>
      </c>
      <c r="D257" s="139" t="str">
        <f>[4]武器3!F258</f>
        <v>c</v>
      </c>
      <c r="E257" s="1">
        <f t="shared" si="60"/>
        <v>1</v>
      </c>
      <c r="F257" s="1">
        <f t="shared" si="61"/>
        <v>1</v>
      </c>
      <c r="G257" s="1" t="str">
        <f>[4]武器3!$K258</f>
        <v/>
      </c>
      <c r="H257" s="1">
        <f>([4]武器3!AO258*(E257^2))/10</f>
        <v>19.05</v>
      </c>
      <c r="I257" s="1" t="str">
        <f t="shared" si="62"/>
        <v>,腐败爪</v>
      </c>
      <c r="J257" s="1">
        <f t="shared" si="63"/>
        <v>191</v>
      </c>
      <c r="K257" s="1">
        <f t="shared" si="51"/>
        <v>195</v>
      </c>
      <c r="L257" s="1" t="str">
        <f t="shared" si="64"/>
        <v>腐败爪</v>
      </c>
      <c r="M257" s="1">
        <f t="shared" si="52"/>
        <v>13</v>
      </c>
      <c r="N257" s="1">
        <f t="shared" si="53"/>
        <v>50145</v>
      </c>
      <c r="O257" s="1" t="str">
        <f t="shared" si="65"/>
        <v/>
      </c>
      <c r="P257" s="1" t="str">
        <f t="shared" si="54"/>
        <v/>
      </c>
      <c r="Q257" s="1" t="str">
        <f t="shared" si="55"/>
        <v/>
      </c>
      <c r="R257" s="1" t="str">
        <f t="shared" si="66"/>
        <v/>
      </c>
      <c r="S257" s="1" t="str">
        <f t="shared" si="56"/>
        <v/>
      </c>
      <c r="T257" s="1" t="str">
        <f t="shared" si="57"/>
        <v/>
      </c>
      <c r="U257" s="1" t="str">
        <f t="shared" si="67"/>
        <v/>
      </c>
      <c r="V257" s="1" t="str">
        <f t="shared" si="58"/>
        <v/>
      </c>
      <c r="W257" s="1" t="str">
        <f t="shared" si="59"/>
        <v/>
      </c>
    </row>
    <row r="258" spans="1:23" x14ac:dyDescent="0.2">
      <c r="A258" s="1">
        <f>[4]武器3!A259</f>
        <v>10257</v>
      </c>
      <c r="B258" s="1" t="str">
        <f>[4]武器3!D259</f>
        <v>传说的遗迹弓</v>
      </c>
      <c r="C258" s="1">
        <f>[4]武器3!E259</f>
        <v>2</v>
      </c>
      <c r="D258" s="139" t="str">
        <f>[4]武器3!F259</f>
        <v>s</v>
      </c>
      <c r="E258" s="1">
        <f t="shared" si="60"/>
        <v>4</v>
      </c>
      <c r="F258" s="1">
        <f t="shared" si="61"/>
        <v>4</v>
      </c>
      <c r="G258" s="1" t="str">
        <f>[4]武器3!$K259</f>
        <v>电击</v>
      </c>
      <c r="H258" s="1">
        <f>([4]武器3!AO259*(E258^2))/10</f>
        <v>48</v>
      </c>
      <c r="I258" s="1" t="str">
        <f t="shared" si="62"/>
        <v>,绿色的魔术丝,黄色粉铜矿,水块,石像鬼羽翼</v>
      </c>
      <c r="J258" s="1">
        <f t="shared" si="63"/>
        <v>480</v>
      </c>
      <c r="K258" s="1">
        <f t="shared" ref="K258:K321" si="68">INT(M258*VLOOKUP(L258,newMarkingCost,8,FALSE)*10*E258)</f>
        <v>3840</v>
      </c>
      <c r="L258" s="1" t="str">
        <f t="shared" si="64"/>
        <v>绿色的魔术丝</v>
      </c>
      <c r="M258" s="1">
        <f t="shared" ref="M258:M321" si="69">ROUNDUP($H258/($F258)/VLOOKUP(L258,newMarkingCost,8,FALSE),0)</f>
        <v>1</v>
      </c>
      <c r="N258" s="1">
        <f t="shared" ref="N258:N321" si="70">IF(L258="","",VLOOKUP(L258,NewMarkingID,2,FALSE))</f>
        <v>50073</v>
      </c>
      <c r="O258" s="1" t="str">
        <f t="shared" si="65"/>
        <v>黄色粉铜矿</v>
      </c>
      <c r="P258" s="1">
        <f t="shared" ref="P258:P321" si="71">IF(O258="","",ROUNDUP($H258/($F258)/VLOOKUP(O258,newMarkingCost,8,FALSE),0))</f>
        <v>1</v>
      </c>
      <c r="Q258" s="1">
        <f t="shared" ref="Q258:Q321" si="72">IF(O258="","",VLOOKUP(O258,NewMarkingID,2,FALSE))</f>
        <v>50040</v>
      </c>
      <c r="R258" s="1" t="str">
        <f t="shared" si="66"/>
        <v>水块</v>
      </c>
      <c r="S258" s="1">
        <f t="shared" ref="S258:S321" si="73">IF(R258="","",ROUNDUP($H258/($F258)/VLOOKUP(R258,newMarkingCost,8,FALSE),0))</f>
        <v>2</v>
      </c>
      <c r="T258" s="1">
        <f t="shared" ref="T258:T321" si="74">IF(R258="","",VLOOKUP(R258,NewMarkingID,2,FALSE))</f>
        <v>50090</v>
      </c>
      <c r="U258" s="1" t="str">
        <f t="shared" si="67"/>
        <v>石像鬼羽翼</v>
      </c>
      <c r="V258" s="1">
        <f t="shared" ref="V258:V321" si="75">IF(U258="","",ROUNDUP($H258/($F258)/VLOOKUP(U258,newMarkingCost,8,FALSE),0))</f>
        <v>1</v>
      </c>
      <c r="W258" s="1">
        <f t="shared" ref="W258:W321" si="76">IF(U258="","",VLOOKUP(U258,NewMarkingID,2,FALSE))</f>
        <v>50128</v>
      </c>
    </row>
    <row r="259" spans="1:23" x14ac:dyDescent="0.2">
      <c r="A259" s="1">
        <f>[4]武器3!A260</f>
        <v>10258</v>
      </c>
      <c r="B259" s="1" t="str">
        <f>[4]武器3!D260</f>
        <v>神奇的言语弓</v>
      </c>
      <c r="C259" s="1">
        <f>[4]武器3!E260</f>
        <v>4</v>
      </c>
      <c r="D259" s="139" t="str">
        <f>[4]武器3!F260</f>
        <v>s</v>
      </c>
      <c r="E259" s="1">
        <f t="shared" ref="E259:E322" si="77">IF(D259="s",4,IF(D259="a",3,IF(D259="b",2,1)))</f>
        <v>4</v>
      </c>
      <c r="F259" s="1">
        <f t="shared" ref="F259:F322" si="78">E259</f>
        <v>4</v>
      </c>
      <c r="G259" s="1" t="str">
        <f>[4]武器3!$K260</f>
        <v>电击</v>
      </c>
      <c r="H259" s="1">
        <f>([4]武器3!AO260*(E259^2))/10</f>
        <v>98.4</v>
      </c>
      <c r="I259" s="1" t="str">
        <f t="shared" ref="I259:I322" si="79">getMarking(E259,F259,G259,1)</f>
        <v>,绿色的魔术丝,雷精魂片,金刚石,女战士的甘蜜</v>
      </c>
      <c r="J259" s="1">
        <f t="shared" ref="J259:J322" si="80">ROUND(H259*10,0)</f>
        <v>984</v>
      </c>
      <c r="K259" s="1">
        <f t="shared" si="68"/>
        <v>3840</v>
      </c>
      <c r="L259" s="1" t="str">
        <f t="shared" ref="L259:L322" si="81">getSring($I259,1,$F259)</f>
        <v>绿色的魔术丝</v>
      </c>
      <c r="M259" s="1">
        <f t="shared" si="69"/>
        <v>1</v>
      </c>
      <c r="N259" s="1">
        <f t="shared" si="70"/>
        <v>50073</v>
      </c>
      <c r="O259" s="1" t="str">
        <f t="shared" ref="O259:O322" si="82">getSring($I259,2,$F259)</f>
        <v>雷精魂片</v>
      </c>
      <c r="P259" s="1">
        <f t="shared" si="71"/>
        <v>2</v>
      </c>
      <c r="Q259" s="1">
        <f t="shared" si="72"/>
        <v>50161</v>
      </c>
      <c r="R259" s="1" t="str">
        <f t="shared" ref="R259:R322" si="83">getSring($I259,3,$F259)</f>
        <v>金刚石</v>
      </c>
      <c r="S259" s="1">
        <f t="shared" si="73"/>
        <v>2</v>
      </c>
      <c r="T259" s="1">
        <f t="shared" si="74"/>
        <v>50029</v>
      </c>
      <c r="U259" s="1" t="str">
        <f t="shared" ref="U259:U322" si="84">getSring($I259,4,$F259)</f>
        <v>女战士的甘蜜</v>
      </c>
      <c r="V259" s="1">
        <f t="shared" si="75"/>
        <v>2</v>
      </c>
      <c r="W259" s="1">
        <f t="shared" si="76"/>
        <v>50171</v>
      </c>
    </row>
    <row r="260" spans="1:23" x14ac:dyDescent="0.2">
      <c r="A260" s="1">
        <f>[4]武器3!A261</f>
        <v>10259</v>
      </c>
      <c r="B260" s="1" t="str">
        <f>[4]武器3!D261</f>
        <v>璀璨的遗迹弓</v>
      </c>
      <c r="C260" s="1">
        <f>[4]武器3!E261</f>
        <v>6</v>
      </c>
      <c r="D260" s="139" t="str">
        <f>[4]武器3!F261</f>
        <v>s</v>
      </c>
      <c r="E260" s="1">
        <f t="shared" si="77"/>
        <v>4</v>
      </c>
      <c r="F260" s="1">
        <f t="shared" si="78"/>
        <v>4</v>
      </c>
      <c r="G260" s="1" t="str">
        <f>[4]武器3!$K261</f>
        <v>电击</v>
      </c>
      <c r="H260" s="1">
        <f>([4]武器3!AO261*(E260^2))/10</f>
        <v>112.8</v>
      </c>
      <c r="I260" s="1" t="str">
        <f t="shared" si="79"/>
        <v>,绿色的魔术丝,大型昆虫躯壳,蜥蜴牙,金刚石</v>
      </c>
      <c r="J260" s="1">
        <f t="shared" si="80"/>
        <v>1128</v>
      </c>
      <c r="K260" s="1">
        <f t="shared" si="68"/>
        <v>3840</v>
      </c>
      <c r="L260" s="1" t="str">
        <f t="shared" si="81"/>
        <v>绿色的魔术丝</v>
      </c>
      <c r="M260" s="1">
        <f t="shared" si="69"/>
        <v>1</v>
      </c>
      <c r="N260" s="1">
        <f t="shared" si="70"/>
        <v>50073</v>
      </c>
      <c r="O260" s="1" t="str">
        <f t="shared" si="82"/>
        <v>大型昆虫躯壳</v>
      </c>
      <c r="P260" s="1">
        <f t="shared" si="71"/>
        <v>1</v>
      </c>
      <c r="Q260" s="1">
        <f t="shared" si="72"/>
        <v>50130</v>
      </c>
      <c r="R260" s="1" t="str">
        <f t="shared" si="83"/>
        <v>蜥蜴牙</v>
      </c>
      <c r="S260" s="1">
        <f t="shared" si="73"/>
        <v>5</v>
      </c>
      <c r="T260" s="1">
        <f t="shared" si="74"/>
        <v>50147</v>
      </c>
      <c r="U260" s="1" t="str">
        <f t="shared" si="84"/>
        <v>金刚石</v>
      </c>
      <c r="V260" s="1">
        <f t="shared" si="75"/>
        <v>3</v>
      </c>
      <c r="W260" s="1">
        <f t="shared" si="76"/>
        <v>50029</v>
      </c>
    </row>
    <row r="261" spans="1:23" x14ac:dyDescent="0.2">
      <c r="A261" s="1">
        <f>[4]武器3!A262</f>
        <v>10260</v>
      </c>
      <c r="B261" s="1" t="str">
        <f>[4]武器3!D262</f>
        <v>神秘的水晶短弓</v>
      </c>
      <c r="C261" s="1">
        <f>[4]武器3!E262</f>
        <v>8</v>
      </c>
      <c r="D261" s="139" t="str">
        <f>[4]武器3!F262</f>
        <v>s</v>
      </c>
      <c r="E261" s="1">
        <f t="shared" si="77"/>
        <v>4</v>
      </c>
      <c r="F261" s="1">
        <f t="shared" si="78"/>
        <v>4</v>
      </c>
      <c r="G261" s="1" t="str">
        <f>[4]武器3!$K262</f>
        <v>电击</v>
      </c>
      <c r="H261" s="1">
        <f>([4]武器3!AO262*(E261^2))/10</f>
        <v>223.2</v>
      </c>
      <c r="I261" s="1" t="str">
        <f t="shared" si="79"/>
        <v>,绿色的魔术丝,天使魂片,蝙蝠牙,腐败的皮革</v>
      </c>
      <c r="J261" s="1">
        <f t="shared" si="80"/>
        <v>2232</v>
      </c>
      <c r="K261" s="1">
        <f t="shared" si="68"/>
        <v>3840</v>
      </c>
      <c r="L261" s="1" t="str">
        <f t="shared" si="81"/>
        <v>绿色的魔术丝</v>
      </c>
      <c r="M261" s="1">
        <f t="shared" si="69"/>
        <v>1</v>
      </c>
      <c r="N261" s="1">
        <f t="shared" si="70"/>
        <v>50073</v>
      </c>
      <c r="O261" s="1" t="str">
        <f t="shared" si="82"/>
        <v>天使魂片</v>
      </c>
      <c r="P261" s="1">
        <f t="shared" si="71"/>
        <v>2</v>
      </c>
      <c r="Q261" s="1">
        <f t="shared" si="72"/>
        <v>50164</v>
      </c>
      <c r="R261" s="1" t="str">
        <f t="shared" si="83"/>
        <v>蝙蝠牙</v>
      </c>
      <c r="S261" s="1">
        <f t="shared" si="73"/>
        <v>10</v>
      </c>
      <c r="T261" s="1">
        <f t="shared" si="74"/>
        <v>50152</v>
      </c>
      <c r="U261" s="1" t="str">
        <f t="shared" si="84"/>
        <v>腐败的皮革</v>
      </c>
      <c r="V261" s="1">
        <f t="shared" si="75"/>
        <v>5</v>
      </c>
      <c r="W261" s="1">
        <f t="shared" si="76"/>
        <v>50117</v>
      </c>
    </row>
    <row r="262" spans="1:23" x14ac:dyDescent="0.2">
      <c r="A262" s="1">
        <f>[4]武器3!A263</f>
        <v>10261</v>
      </c>
      <c r="B262" s="1" t="str">
        <f>[4]武器3!D263</f>
        <v>神秘的虚幻硬弓</v>
      </c>
      <c r="C262" s="1">
        <f>[4]武器3!E263</f>
        <v>10</v>
      </c>
      <c r="D262" s="139" t="str">
        <f>[4]武器3!F263</f>
        <v>s</v>
      </c>
      <c r="E262" s="1">
        <f t="shared" si="77"/>
        <v>4</v>
      </c>
      <c r="F262" s="1">
        <f t="shared" si="78"/>
        <v>4</v>
      </c>
      <c r="G262" s="1" t="str">
        <f>[4]武器3!$K263</f>
        <v>电击</v>
      </c>
      <c r="H262" s="1">
        <f>([4]武器3!AO263*(E262^2))/10</f>
        <v>249.6</v>
      </c>
      <c r="I262" s="1" t="str">
        <f t="shared" si="79"/>
        <v>,绿色的魔术丝,水鸟的白皮,龙爪,震动羽翼</v>
      </c>
      <c r="J262" s="1">
        <f t="shared" si="80"/>
        <v>2496</v>
      </c>
      <c r="K262" s="1">
        <f t="shared" si="68"/>
        <v>3840</v>
      </c>
      <c r="L262" s="1" t="str">
        <f t="shared" si="81"/>
        <v>绿色的魔术丝</v>
      </c>
      <c r="M262" s="1">
        <f t="shared" si="69"/>
        <v>1</v>
      </c>
      <c r="N262" s="1">
        <f t="shared" si="70"/>
        <v>50073</v>
      </c>
      <c r="O262" s="1" t="str">
        <f t="shared" si="82"/>
        <v>水鸟的白皮</v>
      </c>
      <c r="P262" s="1">
        <f t="shared" si="71"/>
        <v>3</v>
      </c>
      <c r="Q262" s="1">
        <f t="shared" si="72"/>
        <v>50108</v>
      </c>
      <c r="R262" s="1" t="str">
        <f t="shared" si="83"/>
        <v>龙爪</v>
      </c>
      <c r="S262" s="1">
        <f t="shared" si="73"/>
        <v>5</v>
      </c>
      <c r="T262" s="1">
        <f t="shared" si="74"/>
        <v>50144</v>
      </c>
      <c r="U262" s="1" t="str">
        <f t="shared" si="84"/>
        <v>震动羽翼</v>
      </c>
      <c r="V262" s="1">
        <f t="shared" si="75"/>
        <v>5</v>
      </c>
      <c r="W262" s="1">
        <f t="shared" si="76"/>
        <v>50122</v>
      </c>
    </row>
    <row r="263" spans="1:23" x14ac:dyDescent="0.2">
      <c r="A263" s="1">
        <f>[4]武器3!A264</f>
        <v>10262</v>
      </c>
      <c r="B263" s="1" t="str">
        <f>[4]武器3!D264</f>
        <v>神秘的忏悔短弓</v>
      </c>
      <c r="C263" s="1">
        <f>[4]武器3!E264</f>
        <v>12</v>
      </c>
      <c r="D263" s="139" t="str">
        <f>[4]武器3!F264</f>
        <v>s</v>
      </c>
      <c r="E263" s="1">
        <f t="shared" si="77"/>
        <v>4</v>
      </c>
      <c r="F263" s="1">
        <f t="shared" si="78"/>
        <v>4</v>
      </c>
      <c r="G263" s="1" t="str">
        <f>[4]武器3!$K264</f>
        <v>电击</v>
      </c>
      <c r="H263" s="1">
        <f>([4]武器3!AO264*(E263^2))/10</f>
        <v>283.5564148699338</v>
      </c>
      <c r="I263" s="1" t="str">
        <f t="shared" si="79"/>
        <v>,绿色的魔术丝,地精魂片,巨人青皮,蜥蜴牙</v>
      </c>
      <c r="J263" s="1">
        <f t="shared" si="80"/>
        <v>2836</v>
      </c>
      <c r="K263" s="1">
        <f t="shared" si="68"/>
        <v>3840</v>
      </c>
      <c r="L263" s="1" t="str">
        <f t="shared" si="81"/>
        <v>绿色的魔术丝</v>
      </c>
      <c r="M263" s="1">
        <f t="shared" si="69"/>
        <v>1</v>
      </c>
      <c r="N263" s="1">
        <f t="shared" si="70"/>
        <v>50073</v>
      </c>
      <c r="O263" s="1" t="str">
        <f t="shared" si="82"/>
        <v>地精魂片</v>
      </c>
      <c r="P263" s="1">
        <f t="shared" si="71"/>
        <v>3</v>
      </c>
      <c r="Q263" s="1">
        <f t="shared" si="72"/>
        <v>50158</v>
      </c>
      <c r="R263" s="1" t="str">
        <f t="shared" si="83"/>
        <v>巨人青皮</v>
      </c>
      <c r="S263" s="1">
        <f t="shared" si="73"/>
        <v>6</v>
      </c>
      <c r="T263" s="1">
        <f t="shared" si="74"/>
        <v>50113</v>
      </c>
      <c r="U263" s="1" t="str">
        <f t="shared" si="84"/>
        <v>蜥蜴牙</v>
      </c>
      <c r="V263" s="1">
        <f t="shared" si="75"/>
        <v>12</v>
      </c>
      <c r="W263" s="1">
        <f t="shared" si="76"/>
        <v>50147</v>
      </c>
    </row>
    <row r="264" spans="1:23" x14ac:dyDescent="0.2">
      <c r="A264" s="1">
        <f>[4]武器3!A265</f>
        <v>10263</v>
      </c>
      <c r="B264" s="1" t="str">
        <f>[4]武器3!D265</f>
        <v>神秘的混乱短弓</v>
      </c>
      <c r="C264" s="1">
        <f>[4]武器3!E265</f>
        <v>14</v>
      </c>
      <c r="D264" s="139" t="str">
        <f>[4]武器3!F265</f>
        <v>s</v>
      </c>
      <c r="E264" s="1">
        <f t="shared" si="77"/>
        <v>4</v>
      </c>
      <c r="F264" s="1">
        <f t="shared" si="78"/>
        <v>4</v>
      </c>
      <c r="G264" s="1" t="str">
        <f>[4]武器3!$K265</f>
        <v>电击</v>
      </c>
      <c r="H264" s="1">
        <f>([4]武器3!AO265*(E264^2))/10</f>
        <v>472.17339662809917</v>
      </c>
      <c r="I264" s="1" t="str">
        <f t="shared" si="79"/>
        <v>,绿色的魔术丝,大型昆虫躯壳,睡魔羽翼,蓝缌片</v>
      </c>
      <c r="J264" s="1">
        <f t="shared" si="80"/>
        <v>4722</v>
      </c>
      <c r="K264" s="1">
        <f t="shared" si="68"/>
        <v>7680</v>
      </c>
      <c r="L264" s="1" t="str">
        <f t="shared" si="81"/>
        <v>绿色的魔术丝</v>
      </c>
      <c r="M264" s="1">
        <f t="shared" si="69"/>
        <v>2</v>
      </c>
      <c r="N264" s="1">
        <f t="shared" si="70"/>
        <v>50073</v>
      </c>
      <c r="O264" s="1" t="str">
        <f t="shared" si="82"/>
        <v>大型昆虫躯壳</v>
      </c>
      <c r="P264" s="1">
        <f t="shared" si="71"/>
        <v>4</v>
      </c>
      <c r="Q264" s="1">
        <f t="shared" si="72"/>
        <v>50130</v>
      </c>
      <c r="R264" s="1" t="str">
        <f t="shared" si="83"/>
        <v>睡魔羽翼</v>
      </c>
      <c r="S264" s="1">
        <f t="shared" si="73"/>
        <v>9</v>
      </c>
      <c r="T264" s="1">
        <f t="shared" si="74"/>
        <v>50126</v>
      </c>
      <c r="U264" s="1" t="str">
        <f t="shared" si="84"/>
        <v>蓝缌片</v>
      </c>
      <c r="V264" s="1">
        <f t="shared" si="75"/>
        <v>9</v>
      </c>
      <c r="W264" s="1">
        <f t="shared" si="76"/>
        <v>50173</v>
      </c>
    </row>
    <row r="265" spans="1:23" x14ac:dyDescent="0.2">
      <c r="A265" s="1">
        <f>[4]武器3!A266</f>
        <v>10264</v>
      </c>
      <c r="B265" s="1" t="str">
        <f>[4]武器3!D266</f>
        <v>神奇的虚幻硬弓</v>
      </c>
      <c r="C265" s="1">
        <f>[4]武器3!E266</f>
        <v>16</v>
      </c>
      <c r="D265" s="139" t="str">
        <f>[4]武器3!F266</f>
        <v>s</v>
      </c>
      <c r="E265" s="1">
        <f t="shared" si="77"/>
        <v>4</v>
      </c>
      <c r="F265" s="1">
        <f t="shared" si="78"/>
        <v>4</v>
      </c>
      <c r="G265" s="1" t="str">
        <f>[4]武器3!$K266</f>
        <v>电击</v>
      </c>
      <c r="H265" s="1">
        <f>([4]武器3!AO266*(E265^2))/10</f>
        <v>566.4</v>
      </c>
      <c r="I265" s="1" t="str">
        <f t="shared" si="79"/>
        <v>,绿色的魔术丝,火精魂片,恶魔爪,奇特树的茎</v>
      </c>
      <c r="J265" s="1">
        <f t="shared" si="80"/>
        <v>5664</v>
      </c>
      <c r="K265" s="1">
        <f t="shared" si="68"/>
        <v>7680</v>
      </c>
      <c r="L265" s="1" t="str">
        <f t="shared" si="81"/>
        <v>绿色的魔术丝</v>
      </c>
      <c r="M265" s="1">
        <f t="shared" si="69"/>
        <v>2</v>
      </c>
      <c r="N265" s="1">
        <f t="shared" si="70"/>
        <v>50073</v>
      </c>
      <c r="O265" s="1" t="str">
        <f t="shared" si="82"/>
        <v>火精魂片</v>
      </c>
      <c r="P265" s="1">
        <f t="shared" si="71"/>
        <v>6</v>
      </c>
      <c r="Q265" s="1">
        <f t="shared" si="72"/>
        <v>50160</v>
      </c>
      <c r="R265" s="1" t="str">
        <f t="shared" si="83"/>
        <v>恶魔爪</v>
      </c>
      <c r="S265" s="1">
        <f t="shared" si="73"/>
        <v>11</v>
      </c>
      <c r="T265" s="1">
        <f t="shared" si="74"/>
        <v>50141</v>
      </c>
      <c r="U265" s="1" t="str">
        <f t="shared" si="84"/>
        <v>奇特树的茎</v>
      </c>
      <c r="V265" s="1">
        <f t="shared" si="75"/>
        <v>24</v>
      </c>
      <c r="W265" s="1">
        <f t="shared" si="76"/>
        <v>50065</v>
      </c>
    </row>
    <row r="266" spans="1:23" x14ac:dyDescent="0.2">
      <c r="A266" s="1">
        <f>[4]武器3!A267</f>
        <v>10265</v>
      </c>
      <c r="B266" s="1" t="str">
        <f>[4]武器3!D267</f>
        <v>犀利的精灵短弓</v>
      </c>
      <c r="C266" s="1">
        <f>[4]武器3!E267</f>
        <v>2</v>
      </c>
      <c r="D266" s="139" t="str">
        <f>[4]武器3!F267</f>
        <v>a</v>
      </c>
      <c r="E266" s="1">
        <f t="shared" si="77"/>
        <v>3</v>
      </c>
      <c r="F266" s="1">
        <f t="shared" si="78"/>
        <v>3</v>
      </c>
      <c r="G266" s="1" t="str">
        <f>[4]武器3!$K267</f>
        <v>电击</v>
      </c>
      <c r="H266" s="1">
        <f>([4]武器3!AO267*(E266^2))/10</f>
        <v>17.532</v>
      </c>
      <c r="I266" s="1" t="str">
        <f t="shared" si="79"/>
        <v>,电系魔物骨头,水晶眼泪,女战士的秘药,树枝</v>
      </c>
      <c r="J266" s="1">
        <f t="shared" si="80"/>
        <v>175</v>
      </c>
      <c r="K266" s="1">
        <f t="shared" si="68"/>
        <v>1125</v>
      </c>
      <c r="L266" s="1" t="str">
        <f t="shared" si="81"/>
        <v>电系魔物骨头</v>
      </c>
      <c r="M266" s="1">
        <f t="shared" si="69"/>
        <v>1</v>
      </c>
      <c r="N266" s="1">
        <f t="shared" si="70"/>
        <v>50083</v>
      </c>
      <c r="O266" s="1" t="str">
        <f t="shared" si="82"/>
        <v>水晶眼泪</v>
      </c>
      <c r="P266" s="1">
        <f t="shared" si="71"/>
        <v>1</v>
      </c>
      <c r="Q266" s="1">
        <f t="shared" si="72"/>
        <v>50172</v>
      </c>
      <c r="R266" s="1" t="str">
        <f t="shared" si="83"/>
        <v>女战士的秘药</v>
      </c>
      <c r="S266" s="1">
        <f t="shared" si="73"/>
        <v>4</v>
      </c>
      <c r="T266" s="1">
        <f t="shared" si="74"/>
        <v>50168</v>
      </c>
      <c r="U266" s="1" t="str">
        <f t="shared" si="84"/>
        <v/>
      </c>
      <c r="V266" s="1" t="str">
        <f t="shared" si="75"/>
        <v/>
      </c>
      <c r="W266" s="1" t="str">
        <f t="shared" si="76"/>
        <v/>
      </c>
    </row>
    <row r="267" spans="1:23" x14ac:dyDescent="0.2">
      <c r="A267" s="1">
        <f>[4]武器3!A268</f>
        <v>10266</v>
      </c>
      <c r="B267" s="1" t="str">
        <f>[4]武器3!D268</f>
        <v>拉风的白银短弓</v>
      </c>
      <c r="C267" s="1">
        <f>[4]武器3!E268</f>
        <v>4</v>
      </c>
      <c r="D267" s="139" t="str">
        <f>[4]武器3!F268</f>
        <v>a</v>
      </c>
      <c r="E267" s="1">
        <f t="shared" si="77"/>
        <v>3</v>
      </c>
      <c r="F267" s="1">
        <f t="shared" si="78"/>
        <v>3</v>
      </c>
      <c r="G267" s="1" t="str">
        <f>[4]武器3!$K268</f>
        <v>电击</v>
      </c>
      <c r="H267" s="1">
        <f>([4]武器3!AO268*(E267^2))/10</f>
        <v>35.250545454545453</v>
      </c>
      <c r="I267" s="1" t="str">
        <f t="shared" si="79"/>
        <v>,电系魔物骨头,女战士的甘蜜,干燥的草药,矿石</v>
      </c>
      <c r="J267" s="1">
        <f t="shared" si="80"/>
        <v>353</v>
      </c>
      <c r="K267" s="1">
        <f t="shared" si="68"/>
        <v>1125</v>
      </c>
      <c r="L267" s="1" t="str">
        <f t="shared" si="81"/>
        <v>电系魔物骨头</v>
      </c>
      <c r="M267" s="1">
        <f t="shared" si="69"/>
        <v>1</v>
      </c>
      <c r="N267" s="1">
        <f t="shared" si="70"/>
        <v>50083</v>
      </c>
      <c r="O267" s="1" t="str">
        <f t="shared" si="82"/>
        <v>女战士的甘蜜</v>
      </c>
      <c r="P267" s="1">
        <f t="shared" si="71"/>
        <v>1</v>
      </c>
      <c r="Q267" s="1">
        <f t="shared" si="72"/>
        <v>50171</v>
      </c>
      <c r="R267" s="1" t="str">
        <f t="shared" si="83"/>
        <v>干燥的草药</v>
      </c>
      <c r="S267" s="1">
        <f t="shared" si="73"/>
        <v>8</v>
      </c>
      <c r="T267" s="1">
        <f t="shared" si="74"/>
        <v>50189</v>
      </c>
      <c r="U267" s="1" t="str">
        <f t="shared" si="84"/>
        <v/>
      </c>
      <c r="V267" s="1" t="str">
        <f t="shared" si="75"/>
        <v/>
      </c>
      <c r="W267" s="1" t="str">
        <f t="shared" si="76"/>
        <v/>
      </c>
    </row>
    <row r="268" spans="1:23" x14ac:dyDescent="0.2">
      <c r="A268" s="1">
        <f>[4]武器3!A269</f>
        <v>10267</v>
      </c>
      <c r="B268" s="1" t="str">
        <f>[4]武器3!D269</f>
        <v>犀利的精灵短弓</v>
      </c>
      <c r="C268" s="1">
        <f>[4]武器3!E269</f>
        <v>6</v>
      </c>
      <c r="D268" s="139" t="str">
        <f>[4]武器3!F269</f>
        <v>a</v>
      </c>
      <c r="E268" s="1">
        <f t="shared" si="77"/>
        <v>3</v>
      </c>
      <c r="F268" s="1">
        <f t="shared" si="78"/>
        <v>3</v>
      </c>
      <c r="G268" s="1" t="str">
        <f>[4]武器3!$K269</f>
        <v>电击</v>
      </c>
      <c r="H268" s="1">
        <f>([4]武器3!AO269*(E268^2))/10</f>
        <v>54.844968198347104</v>
      </c>
      <c r="I268" s="1" t="str">
        <f t="shared" si="79"/>
        <v>,电系魔物骨头,研磨土块,干燥的草药,腐败牙</v>
      </c>
      <c r="J268" s="1">
        <f t="shared" si="80"/>
        <v>548</v>
      </c>
      <c r="K268" s="1">
        <f t="shared" si="68"/>
        <v>1125</v>
      </c>
      <c r="L268" s="1" t="str">
        <f t="shared" si="81"/>
        <v>电系魔物骨头</v>
      </c>
      <c r="M268" s="1">
        <f t="shared" si="69"/>
        <v>1</v>
      </c>
      <c r="N268" s="1">
        <f t="shared" si="70"/>
        <v>50083</v>
      </c>
      <c r="O268" s="1" t="str">
        <f t="shared" si="82"/>
        <v>研磨土块</v>
      </c>
      <c r="P268" s="1">
        <f t="shared" si="71"/>
        <v>2</v>
      </c>
      <c r="Q268" s="1">
        <f t="shared" si="72"/>
        <v>50014</v>
      </c>
      <c r="R268" s="1" t="str">
        <f t="shared" si="83"/>
        <v>干燥的草药</v>
      </c>
      <c r="S268" s="1">
        <f t="shared" si="73"/>
        <v>13</v>
      </c>
      <c r="T268" s="1">
        <f t="shared" si="74"/>
        <v>50189</v>
      </c>
      <c r="U268" s="1" t="str">
        <f t="shared" si="84"/>
        <v/>
      </c>
      <c r="V268" s="1" t="str">
        <f t="shared" si="75"/>
        <v/>
      </c>
      <c r="W268" s="1" t="str">
        <f t="shared" si="76"/>
        <v/>
      </c>
    </row>
    <row r="269" spans="1:23" x14ac:dyDescent="0.2">
      <c r="A269" s="1">
        <f>[4]武器3!A270</f>
        <v>10268</v>
      </c>
      <c r="B269" s="1" t="str">
        <f>[4]武器3!D270</f>
        <v>精致的遗迹硬弓</v>
      </c>
      <c r="C269" s="1">
        <f>[4]武器3!E270</f>
        <v>8</v>
      </c>
      <c r="D269" s="139" t="str">
        <f>[4]武器3!F270</f>
        <v>a</v>
      </c>
      <c r="E269" s="1">
        <f t="shared" si="77"/>
        <v>3</v>
      </c>
      <c r="F269" s="1">
        <f t="shared" si="78"/>
        <v>3</v>
      </c>
      <c r="G269" s="1" t="str">
        <f>[4]武器3!$K270</f>
        <v>电击</v>
      </c>
      <c r="H269" s="1">
        <f>([4]武器3!AO270*(E269^2))/10</f>
        <v>75.852390209790215</v>
      </c>
      <c r="I269" s="1" t="str">
        <f t="shared" si="79"/>
        <v>,电系魔物骨头,昆虫躯壳,腐败的毛皮,女战士的秘药</v>
      </c>
      <c r="J269" s="1">
        <f t="shared" si="80"/>
        <v>759</v>
      </c>
      <c r="K269" s="1">
        <f t="shared" si="68"/>
        <v>1125</v>
      </c>
      <c r="L269" s="1" t="str">
        <f t="shared" si="81"/>
        <v>电系魔物骨头</v>
      </c>
      <c r="M269" s="1">
        <f t="shared" si="69"/>
        <v>1</v>
      </c>
      <c r="N269" s="1">
        <f t="shared" si="70"/>
        <v>50083</v>
      </c>
      <c r="O269" s="1" t="str">
        <f t="shared" si="82"/>
        <v>昆虫躯壳</v>
      </c>
      <c r="P269" s="1">
        <f t="shared" si="71"/>
        <v>2</v>
      </c>
      <c r="Q269" s="1">
        <f t="shared" si="72"/>
        <v>50129</v>
      </c>
      <c r="R269" s="1" t="str">
        <f t="shared" si="83"/>
        <v>腐败的毛皮</v>
      </c>
      <c r="S269" s="1">
        <f t="shared" si="73"/>
        <v>17</v>
      </c>
      <c r="T269" s="1">
        <f t="shared" si="74"/>
        <v>50119</v>
      </c>
      <c r="U269" s="1" t="str">
        <f t="shared" si="84"/>
        <v/>
      </c>
      <c r="V269" s="1" t="str">
        <f t="shared" si="75"/>
        <v/>
      </c>
      <c r="W269" s="1" t="str">
        <f t="shared" si="76"/>
        <v/>
      </c>
    </row>
    <row r="270" spans="1:23" x14ac:dyDescent="0.2">
      <c r="A270" s="1">
        <f>[4]武器3!A271</f>
        <v>10269</v>
      </c>
      <c r="B270" s="1" t="str">
        <f>[4]武器3!D271</f>
        <v>拉风的颓废弓</v>
      </c>
      <c r="C270" s="1">
        <f>[4]武器3!E271</f>
        <v>10</v>
      </c>
      <c r="D270" s="139" t="str">
        <f>[4]武器3!F271</f>
        <v>a</v>
      </c>
      <c r="E270" s="1">
        <f t="shared" si="77"/>
        <v>3</v>
      </c>
      <c r="F270" s="1">
        <f t="shared" si="78"/>
        <v>3</v>
      </c>
      <c r="G270" s="1" t="str">
        <f>[4]武器3!$K271</f>
        <v>电击</v>
      </c>
      <c r="H270" s="1">
        <f>([4]武器3!AO271*(E270^2))/10</f>
        <v>98.020800000000008</v>
      </c>
      <c r="I270" s="1" t="str">
        <f t="shared" si="79"/>
        <v>,电系魔物骨头,赤之液,树枝,腐败牙</v>
      </c>
      <c r="J270" s="1">
        <f t="shared" si="80"/>
        <v>980</v>
      </c>
      <c r="K270" s="1">
        <f t="shared" si="68"/>
        <v>1125</v>
      </c>
      <c r="L270" s="1" t="str">
        <f t="shared" si="81"/>
        <v>电系魔物骨头</v>
      </c>
      <c r="M270" s="1">
        <f t="shared" si="69"/>
        <v>1</v>
      </c>
      <c r="N270" s="1">
        <f t="shared" si="70"/>
        <v>50083</v>
      </c>
      <c r="O270" s="1" t="str">
        <f t="shared" si="82"/>
        <v>赤之液</v>
      </c>
      <c r="P270" s="1">
        <f t="shared" si="71"/>
        <v>6</v>
      </c>
      <c r="Q270" s="1">
        <f t="shared" si="72"/>
        <v>50091</v>
      </c>
      <c r="R270" s="1" t="str">
        <f t="shared" si="83"/>
        <v>树枝</v>
      </c>
      <c r="S270" s="1">
        <f t="shared" si="73"/>
        <v>22</v>
      </c>
      <c r="T270" s="1">
        <f t="shared" si="74"/>
        <v>50045</v>
      </c>
      <c r="U270" s="1" t="str">
        <f t="shared" si="84"/>
        <v/>
      </c>
      <c r="V270" s="1" t="str">
        <f t="shared" si="75"/>
        <v/>
      </c>
      <c r="W270" s="1" t="str">
        <f t="shared" si="76"/>
        <v/>
      </c>
    </row>
    <row r="271" spans="1:23" x14ac:dyDescent="0.2">
      <c r="A271" s="1">
        <f>[4]武器3!A272</f>
        <v>10270</v>
      </c>
      <c r="B271" s="1" t="str">
        <f>[4]武器3!D272</f>
        <v>犀利的水晶弓</v>
      </c>
      <c r="C271" s="1">
        <f>[4]武器3!E272</f>
        <v>12</v>
      </c>
      <c r="D271" s="139" t="str">
        <f>[4]武器3!F272</f>
        <v>a</v>
      </c>
      <c r="E271" s="1">
        <f t="shared" si="77"/>
        <v>3</v>
      </c>
      <c r="F271" s="1">
        <f t="shared" si="78"/>
        <v>3</v>
      </c>
      <c r="G271" s="1" t="str">
        <f>[4]武器3!$K272</f>
        <v>电击</v>
      </c>
      <c r="H271" s="1">
        <f>([4]武器3!AO272*(E271^2))/10</f>
        <v>283.5</v>
      </c>
      <c r="I271" s="1" t="str">
        <f t="shared" si="79"/>
        <v>,电系魔物骨头,浮游石,腐败牙,树枝</v>
      </c>
      <c r="J271" s="1">
        <f t="shared" si="80"/>
        <v>2835</v>
      </c>
      <c r="K271" s="1">
        <f t="shared" si="68"/>
        <v>3375</v>
      </c>
      <c r="L271" s="1" t="str">
        <f t="shared" si="81"/>
        <v>电系魔物骨头</v>
      </c>
      <c r="M271" s="1">
        <f t="shared" si="69"/>
        <v>3</v>
      </c>
      <c r="N271" s="1">
        <f t="shared" si="70"/>
        <v>50083</v>
      </c>
      <c r="O271" s="1" t="str">
        <f t="shared" si="82"/>
        <v>浮游石</v>
      </c>
      <c r="P271" s="1">
        <f t="shared" si="71"/>
        <v>7</v>
      </c>
      <c r="Q271" s="1">
        <f t="shared" si="72"/>
        <v>50025</v>
      </c>
      <c r="R271" s="1" t="str">
        <f t="shared" si="83"/>
        <v>腐败牙</v>
      </c>
      <c r="S271" s="1">
        <f t="shared" si="73"/>
        <v>63</v>
      </c>
      <c r="T271" s="1">
        <f t="shared" si="74"/>
        <v>50157</v>
      </c>
      <c r="U271" s="1" t="str">
        <f t="shared" si="84"/>
        <v/>
      </c>
      <c r="V271" s="1" t="str">
        <f t="shared" si="75"/>
        <v/>
      </c>
      <c r="W271" s="1" t="str">
        <f t="shared" si="76"/>
        <v/>
      </c>
    </row>
    <row r="272" spans="1:23" x14ac:dyDescent="0.2">
      <c r="A272" s="1">
        <f>[4]武器3!A273</f>
        <v>10271</v>
      </c>
      <c r="B272" s="1" t="str">
        <f>[4]武器3!D273</f>
        <v>闪耀的白银弓</v>
      </c>
      <c r="C272" s="1">
        <f>[4]武器3!E273</f>
        <v>14</v>
      </c>
      <c r="D272" s="139" t="str">
        <f>[4]武器3!F273</f>
        <v>a</v>
      </c>
      <c r="E272" s="1">
        <f t="shared" si="77"/>
        <v>3</v>
      </c>
      <c r="F272" s="1">
        <f t="shared" si="78"/>
        <v>3</v>
      </c>
      <c r="G272" s="1" t="str">
        <f>[4]武器3!$K273</f>
        <v>电击</v>
      </c>
      <c r="H272" s="1">
        <f>([4]武器3!AO273*(E272^2))/10</f>
        <v>114.35487804878048</v>
      </c>
      <c r="I272" s="1" t="str">
        <f t="shared" si="79"/>
        <v>,电系魔物骨头,蜥蜴爪,腐败爪,粉铜矿</v>
      </c>
      <c r="J272" s="1">
        <f t="shared" si="80"/>
        <v>1144</v>
      </c>
      <c r="K272" s="1">
        <f t="shared" si="68"/>
        <v>2250</v>
      </c>
      <c r="L272" s="1" t="str">
        <f t="shared" si="81"/>
        <v>电系魔物骨头</v>
      </c>
      <c r="M272" s="1">
        <f t="shared" si="69"/>
        <v>2</v>
      </c>
      <c r="N272" s="1">
        <f t="shared" si="70"/>
        <v>50083</v>
      </c>
      <c r="O272" s="1" t="str">
        <f t="shared" si="82"/>
        <v>蜥蜴爪</v>
      </c>
      <c r="P272" s="1">
        <f t="shared" si="71"/>
        <v>7</v>
      </c>
      <c r="Q272" s="1">
        <f t="shared" si="72"/>
        <v>50137</v>
      </c>
      <c r="R272" s="1" t="str">
        <f t="shared" si="83"/>
        <v>腐败爪</v>
      </c>
      <c r="S272" s="1">
        <f t="shared" si="73"/>
        <v>26</v>
      </c>
      <c r="T272" s="1">
        <f t="shared" si="74"/>
        <v>50145</v>
      </c>
      <c r="U272" s="1" t="str">
        <f t="shared" si="84"/>
        <v/>
      </c>
      <c r="V272" s="1" t="str">
        <f t="shared" si="75"/>
        <v/>
      </c>
      <c r="W272" s="1" t="str">
        <f t="shared" si="76"/>
        <v/>
      </c>
    </row>
    <row r="273" spans="1:23" x14ac:dyDescent="0.2">
      <c r="A273" s="1">
        <f>[4]武器3!A274</f>
        <v>10272</v>
      </c>
      <c r="B273" s="1" t="str">
        <f>[4]武器3!D274</f>
        <v>拉风的智慧弓</v>
      </c>
      <c r="C273" s="1">
        <f>[4]武器3!E274</f>
        <v>16</v>
      </c>
      <c r="D273" s="139" t="str">
        <f>[4]武器3!F274</f>
        <v>a</v>
      </c>
      <c r="E273" s="1">
        <f t="shared" si="77"/>
        <v>3</v>
      </c>
      <c r="F273" s="1">
        <f t="shared" si="78"/>
        <v>3</v>
      </c>
      <c r="G273" s="1" t="str">
        <f>[4]武器3!$K274</f>
        <v>电击</v>
      </c>
      <c r="H273" s="1">
        <f>([4]武器3!AO274*(E273^2))/10</f>
        <v>318.84677419354841</v>
      </c>
      <c r="I273" s="1" t="str">
        <f t="shared" si="79"/>
        <v>,电系魔物骨头,优良黑铜矿,腐败牙,粉铜矿</v>
      </c>
      <c r="J273" s="1">
        <f t="shared" si="80"/>
        <v>3188</v>
      </c>
      <c r="K273" s="1">
        <f t="shared" si="68"/>
        <v>3375</v>
      </c>
      <c r="L273" s="1" t="str">
        <f t="shared" si="81"/>
        <v>电系魔物骨头</v>
      </c>
      <c r="M273" s="1">
        <f t="shared" si="69"/>
        <v>3</v>
      </c>
      <c r="N273" s="1">
        <f t="shared" si="70"/>
        <v>50083</v>
      </c>
      <c r="O273" s="1" t="str">
        <f t="shared" si="82"/>
        <v>优良黑铜矿</v>
      </c>
      <c r="P273" s="1">
        <f t="shared" si="71"/>
        <v>8</v>
      </c>
      <c r="Q273" s="1">
        <f t="shared" si="72"/>
        <v>50032</v>
      </c>
      <c r="R273" s="1" t="str">
        <f t="shared" si="83"/>
        <v>腐败牙</v>
      </c>
      <c r="S273" s="1">
        <f t="shared" si="73"/>
        <v>71</v>
      </c>
      <c r="T273" s="1">
        <f t="shared" si="74"/>
        <v>50157</v>
      </c>
      <c r="U273" s="1" t="str">
        <f t="shared" si="84"/>
        <v/>
      </c>
      <c r="V273" s="1" t="str">
        <f t="shared" si="75"/>
        <v/>
      </c>
      <c r="W273" s="1" t="str">
        <f t="shared" si="76"/>
        <v/>
      </c>
    </row>
    <row r="274" spans="1:23" x14ac:dyDescent="0.2">
      <c r="A274" s="1">
        <f>[4]武器3!A275</f>
        <v>10273</v>
      </c>
      <c r="B274" s="1" t="str">
        <f>[4]武器3!D275</f>
        <v>发亮的晨曦弓</v>
      </c>
      <c r="C274" s="1">
        <f>[4]武器3!E275</f>
        <v>1</v>
      </c>
      <c r="D274" s="139" t="str">
        <f>[4]武器3!F275</f>
        <v>b</v>
      </c>
      <c r="E274" s="1">
        <f t="shared" si="77"/>
        <v>2</v>
      </c>
      <c r="F274" s="1">
        <f t="shared" si="78"/>
        <v>2</v>
      </c>
      <c r="G274" s="1" t="str">
        <f>[4]武器3!$K275</f>
        <v>电击</v>
      </c>
      <c r="H274" s="1">
        <f>([4]武器3!AO275*(E274^2))/10</f>
        <v>7.7919999999999998</v>
      </c>
      <c r="I274" s="1" t="str">
        <f t="shared" si="79"/>
        <v>,电系魔物血液,粉铜矿</v>
      </c>
      <c r="J274" s="1">
        <f t="shared" si="80"/>
        <v>78</v>
      </c>
      <c r="K274" s="1">
        <f t="shared" si="68"/>
        <v>270</v>
      </c>
      <c r="L274" s="1" t="str">
        <f t="shared" si="81"/>
        <v>电系魔物血液</v>
      </c>
      <c r="M274" s="1">
        <f t="shared" si="69"/>
        <v>1</v>
      </c>
      <c r="N274" s="1">
        <f t="shared" si="70"/>
        <v>50100</v>
      </c>
      <c r="O274" s="1" t="str">
        <f t="shared" si="82"/>
        <v>粉铜矿</v>
      </c>
      <c r="P274" s="1">
        <f t="shared" si="71"/>
        <v>3</v>
      </c>
      <c r="Q274" s="1">
        <f t="shared" si="72"/>
        <v>50035</v>
      </c>
      <c r="R274" s="1" t="str">
        <f t="shared" si="83"/>
        <v/>
      </c>
      <c r="S274" s="1" t="str">
        <f t="shared" si="73"/>
        <v/>
      </c>
      <c r="T274" s="1" t="str">
        <f t="shared" si="74"/>
        <v/>
      </c>
      <c r="U274" s="1" t="str">
        <f t="shared" si="84"/>
        <v/>
      </c>
      <c r="V274" s="1" t="str">
        <f t="shared" si="75"/>
        <v/>
      </c>
      <c r="W274" s="1" t="str">
        <f t="shared" si="76"/>
        <v/>
      </c>
    </row>
    <row r="275" spans="1:23" x14ac:dyDescent="0.2">
      <c r="A275" s="1">
        <f>[4]武器3!A276</f>
        <v>10274</v>
      </c>
      <c r="B275" s="1" t="str">
        <f>[4]武器3!D276</f>
        <v>优质的玄铁弓</v>
      </c>
      <c r="C275" s="1">
        <f>[4]武器3!E276</f>
        <v>3</v>
      </c>
      <c r="D275" s="139" t="str">
        <f>[4]武器3!F276</f>
        <v>b</v>
      </c>
      <c r="E275" s="1">
        <f t="shared" si="77"/>
        <v>2</v>
      </c>
      <c r="F275" s="1">
        <f t="shared" si="78"/>
        <v>2</v>
      </c>
      <c r="G275" s="1" t="str">
        <f>[4]武器3!$K276</f>
        <v>电击</v>
      </c>
      <c r="H275" s="1">
        <f>([4]武器3!AO276*(E275^2))/10</f>
        <v>16.617454545454546</v>
      </c>
      <c r="I275" s="1" t="str">
        <f t="shared" si="79"/>
        <v>,电系魔物血液,干燥的草药</v>
      </c>
      <c r="J275" s="1">
        <f t="shared" si="80"/>
        <v>166</v>
      </c>
      <c r="K275" s="1">
        <f t="shared" si="68"/>
        <v>270</v>
      </c>
      <c r="L275" s="1" t="str">
        <f t="shared" si="81"/>
        <v>电系魔物血液</v>
      </c>
      <c r="M275" s="1">
        <f t="shared" si="69"/>
        <v>1</v>
      </c>
      <c r="N275" s="1">
        <f t="shared" si="70"/>
        <v>50100</v>
      </c>
      <c r="O275" s="1" t="str">
        <f t="shared" si="82"/>
        <v>干燥的草药</v>
      </c>
      <c r="P275" s="1">
        <f t="shared" si="71"/>
        <v>6</v>
      </c>
      <c r="Q275" s="1">
        <f t="shared" si="72"/>
        <v>50189</v>
      </c>
      <c r="R275" s="1" t="str">
        <f t="shared" si="83"/>
        <v/>
      </c>
      <c r="S275" s="1" t="str">
        <f t="shared" si="73"/>
        <v/>
      </c>
      <c r="T275" s="1" t="str">
        <f t="shared" si="74"/>
        <v/>
      </c>
      <c r="U275" s="1" t="str">
        <f t="shared" si="84"/>
        <v/>
      </c>
      <c r="V275" s="1" t="str">
        <f t="shared" si="75"/>
        <v/>
      </c>
      <c r="W275" s="1" t="str">
        <f t="shared" si="76"/>
        <v/>
      </c>
    </row>
    <row r="276" spans="1:23" x14ac:dyDescent="0.2">
      <c r="A276" s="1">
        <f>[4]武器3!A277</f>
        <v>10275</v>
      </c>
      <c r="B276" s="1" t="str">
        <f>[4]武器3!D277</f>
        <v>坚硬的玄铁弓</v>
      </c>
      <c r="C276" s="1">
        <f>[4]武器3!E277</f>
        <v>5</v>
      </c>
      <c r="D276" s="139" t="str">
        <f>[4]武器3!F277</f>
        <v>b</v>
      </c>
      <c r="E276" s="1">
        <f t="shared" si="77"/>
        <v>2</v>
      </c>
      <c r="F276" s="1">
        <f t="shared" si="78"/>
        <v>2</v>
      </c>
      <c r="G276" s="1" t="str">
        <f>[4]武器3!$K277</f>
        <v>电击</v>
      </c>
      <c r="H276" s="1">
        <f>([4]武器3!AO277*(E276^2))/10</f>
        <v>26.345890909090905</v>
      </c>
      <c r="I276" s="1" t="str">
        <f t="shared" si="79"/>
        <v>,绿魔法石,干燥的草药</v>
      </c>
      <c r="J276" s="1">
        <f t="shared" si="80"/>
        <v>263</v>
      </c>
      <c r="K276" s="1">
        <f t="shared" si="68"/>
        <v>270</v>
      </c>
      <c r="L276" s="1" t="str">
        <f t="shared" si="81"/>
        <v>绿魔法石</v>
      </c>
      <c r="M276" s="1">
        <f t="shared" si="69"/>
        <v>1</v>
      </c>
      <c r="N276" s="1">
        <f t="shared" si="70"/>
        <v>50021</v>
      </c>
      <c r="O276" s="1" t="str">
        <f t="shared" si="82"/>
        <v>干燥的草药</v>
      </c>
      <c r="P276" s="1">
        <f t="shared" si="71"/>
        <v>9</v>
      </c>
      <c r="Q276" s="1">
        <f t="shared" si="72"/>
        <v>50189</v>
      </c>
      <c r="R276" s="1" t="str">
        <f t="shared" si="83"/>
        <v/>
      </c>
      <c r="S276" s="1" t="str">
        <f t="shared" si="73"/>
        <v/>
      </c>
      <c r="T276" s="1" t="str">
        <f t="shared" si="74"/>
        <v/>
      </c>
      <c r="U276" s="1" t="str">
        <f t="shared" si="84"/>
        <v/>
      </c>
      <c r="V276" s="1" t="str">
        <f t="shared" si="75"/>
        <v/>
      </c>
      <c r="W276" s="1" t="str">
        <f t="shared" si="76"/>
        <v/>
      </c>
    </row>
    <row r="277" spans="1:23" x14ac:dyDescent="0.2">
      <c r="A277" s="1">
        <f>[4]武器3!A278</f>
        <v>10276</v>
      </c>
      <c r="B277" s="1" t="str">
        <f>[4]武器3!D278</f>
        <v>优质的精灵硬弓</v>
      </c>
      <c r="C277" s="1">
        <f>[4]武器3!E278</f>
        <v>7</v>
      </c>
      <c r="D277" s="139" t="str">
        <f>[4]武器3!F278</f>
        <v>b</v>
      </c>
      <c r="E277" s="1">
        <f t="shared" si="77"/>
        <v>2</v>
      </c>
      <c r="F277" s="1">
        <f t="shared" si="78"/>
        <v>2</v>
      </c>
      <c r="G277" s="1" t="str">
        <f>[4]武器3!$K278</f>
        <v>电击</v>
      </c>
      <c r="H277" s="1">
        <f>([4]武器3!AO278*(E277^2))/10</f>
        <v>36.899490909090915</v>
      </c>
      <c r="I277" s="1" t="str">
        <f t="shared" si="79"/>
        <v>,绿魔法石,女战士的秘药</v>
      </c>
      <c r="J277" s="1">
        <f t="shared" si="80"/>
        <v>369</v>
      </c>
      <c r="K277" s="1">
        <f t="shared" si="68"/>
        <v>540</v>
      </c>
      <c r="L277" s="1" t="str">
        <f t="shared" si="81"/>
        <v>绿魔法石</v>
      </c>
      <c r="M277" s="1">
        <f t="shared" si="69"/>
        <v>2</v>
      </c>
      <c r="N277" s="1">
        <f t="shared" si="70"/>
        <v>50021</v>
      </c>
      <c r="O277" s="1" t="str">
        <f t="shared" si="82"/>
        <v>女战士的秘药</v>
      </c>
      <c r="P277" s="1">
        <f t="shared" si="71"/>
        <v>13</v>
      </c>
      <c r="Q277" s="1">
        <f t="shared" si="72"/>
        <v>50168</v>
      </c>
      <c r="R277" s="1" t="str">
        <f t="shared" si="83"/>
        <v/>
      </c>
      <c r="S277" s="1" t="str">
        <f t="shared" si="73"/>
        <v/>
      </c>
      <c r="T277" s="1" t="str">
        <f t="shared" si="74"/>
        <v/>
      </c>
      <c r="U277" s="1" t="str">
        <f t="shared" si="84"/>
        <v/>
      </c>
      <c r="V277" s="1" t="str">
        <f t="shared" si="75"/>
        <v/>
      </c>
      <c r="W277" s="1" t="str">
        <f t="shared" si="76"/>
        <v/>
      </c>
    </row>
    <row r="278" spans="1:23" x14ac:dyDescent="0.2">
      <c r="A278" s="1">
        <f>[4]武器3!A279</f>
        <v>10277</v>
      </c>
      <c r="B278" s="1" t="str">
        <f>[4]武器3!D279</f>
        <v>发亮的言语弓</v>
      </c>
      <c r="C278" s="1">
        <f>[4]武器3!E279</f>
        <v>9</v>
      </c>
      <c r="D278" s="139" t="str">
        <f>[4]武器3!F279</f>
        <v>b</v>
      </c>
      <c r="E278" s="1">
        <f t="shared" si="77"/>
        <v>2</v>
      </c>
      <c r="F278" s="1">
        <f t="shared" si="78"/>
        <v>2</v>
      </c>
      <c r="G278" s="1" t="str">
        <f>[4]武器3!$K279</f>
        <v>电击</v>
      </c>
      <c r="H278" s="1">
        <f>([4]武器3!AO279*(E278^2))/10</f>
        <v>38.4</v>
      </c>
      <c r="I278" s="1" t="str">
        <f t="shared" si="79"/>
        <v>,绿魔法石,粉铜矿</v>
      </c>
      <c r="J278" s="1">
        <f t="shared" si="80"/>
        <v>384</v>
      </c>
      <c r="K278" s="1">
        <f t="shared" si="68"/>
        <v>540</v>
      </c>
      <c r="L278" s="1" t="str">
        <f t="shared" si="81"/>
        <v>绿魔法石</v>
      </c>
      <c r="M278" s="1">
        <f t="shared" si="69"/>
        <v>2</v>
      </c>
      <c r="N278" s="1">
        <f t="shared" si="70"/>
        <v>50021</v>
      </c>
      <c r="O278" s="1" t="str">
        <f t="shared" si="82"/>
        <v>粉铜矿</v>
      </c>
      <c r="P278" s="1">
        <f t="shared" si="71"/>
        <v>13</v>
      </c>
      <c r="Q278" s="1">
        <f t="shared" si="72"/>
        <v>50035</v>
      </c>
      <c r="R278" s="1" t="str">
        <f t="shared" si="83"/>
        <v/>
      </c>
      <c r="S278" s="1" t="str">
        <f t="shared" si="73"/>
        <v/>
      </c>
      <c r="T278" s="1" t="str">
        <f t="shared" si="74"/>
        <v/>
      </c>
      <c r="U278" s="1" t="str">
        <f t="shared" si="84"/>
        <v/>
      </c>
      <c r="V278" s="1" t="str">
        <f t="shared" si="75"/>
        <v/>
      </c>
      <c r="W278" s="1" t="str">
        <f t="shared" si="76"/>
        <v/>
      </c>
    </row>
    <row r="279" spans="1:23" x14ac:dyDescent="0.2">
      <c r="A279" s="1">
        <f>[4]武器3!A280</f>
        <v>10278</v>
      </c>
      <c r="B279" s="1" t="str">
        <f>[4]武器3!D280</f>
        <v>发亮的晨曦弓</v>
      </c>
      <c r="C279" s="1">
        <f>[4]武器3!E280</f>
        <v>11</v>
      </c>
      <c r="D279" s="139" t="str">
        <f>[4]武器3!F280</f>
        <v>b</v>
      </c>
      <c r="E279" s="1">
        <f t="shared" si="77"/>
        <v>2</v>
      </c>
      <c r="F279" s="1">
        <f t="shared" si="78"/>
        <v>2</v>
      </c>
      <c r="G279" s="1" t="str">
        <f>[4]武器3!$K280</f>
        <v>电击</v>
      </c>
      <c r="H279" s="1">
        <f>([4]武器3!AO280*(E279^2))/10</f>
        <v>46.303703703703704</v>
      </c>
      <c r="I279" s="1" t="str">
        <f t="shared" si="79"/>
        <v>,电系魔物血液,女战士的秘药</v>
      </c>
      <c r="J279" s="1">
        <f t="shared" si="80"/>
        <v>463</v>
      </c>
      <c r="K279" s="1">
        <f t="shared" si="68"/>
        <v>540</v>
      </c>
      <c r="L279" s="1" t="str">
        <f t="shared" si="81"/>
        <v>电系魔物血液</v>
      </c>
      <c r="M279" s="1">
        <f t="shared" si="69"/>
        <v>2</v>
      </c>
      <c r="N279" s="1">
        <f t="shared" si="70"/>
        <v>50100</v>
      </c>
      <c r="O279" s="1" t="str">
        <f t="shared" si="82"/>
        <v>女战士的秘药</v>
      </c>
      <c r="P279" s="1">
        <f t="shared" si="71"/>
        <v>16</v>
      </c>
      <c r="Q279" s="1">
        <f t="shared" si="72"/>
        <v>50168</v>
      </c>
      <c r="R279" s="1" t="str">
        <f t="shared" si="83"/>
        <v/>
      </c>
      <c r="S279" s="1" t="str">
        <f t="shared" si="73"/>
        <v/>
      </c>
      <c r="T279" s="1" t="str">
        <f t="shared" si="74"/>
        <v/>
      </c>
      <c r="U279" s="1" t="str">
        <f t="shared" si="84"/>
        <v/>
      </c>
      <c r="V279" s="1" t="str">
        <f t="shared" si="75"/>
        <v/>
      </c>
      <c r="W279" s="1" t="str">
        <f t="shared" si="76"/>
        <v/>
      </c>
    </row>
    <row r="280" spans="1:23" x14ac:dyDescent="0.2">
      <c r="A280" s="1">
        <f>[4]武器3!A281</f>
        <v>10279</v>
      </c>
      <c r="B280" s="1" t="str">
        <f>[4]武器3!D281</f>
        <v>发亮的智慧弓</v>
      </c>
      <c r="C280" s="1">
        <f>[4]武器3!E281</f>
        <v>13</v>
      </c>
      <c r="D280" s="139" t="str">
        <f>[4]武器3!F281</f>
        <v>b</v>
      </c>
      <c r="E280" s="1">
        <f t="shared" si="77"/>
        <v>2</v>
      </c>
      <c r="F280" s="1">
        <f t="shared" si="78"/>
        <v>2</v>
      </c>
      <c r="G280" s="1" t="str">
        <f>[4]武器3!$K281</f>
        <v>电击</v>
      </c>
      <c r="H280" s="1">
        <f>([4]武器3!AO281*(E280^2))/10</f>
        <v>73.099927272727271</v>
      </c>
      <c r="I280" s="1" t="str">
        <f t="shared" si="79"/>
        <v>,电系魔物血液,腐败牙</v>
      </c>
      <c r="J280" s="1">
        <f t="shared" si="80"/>
        <v>731</v>
      </c>
      <c r="K280" s="1">
        <f t="shared" si="68"/>
        <v>810</v>
      </c>
      <c r="L280" s="1" t="str">
        <f t="shared" si="81"/>
        <v>电系魔物血液</v>
      </c>
      <c r="M280" s="1">
        <f t="shared" si="69"/>
        <v>3</v>
      </c>
      <c r="N280" s="1">
        <f t="shared" si="70"/>
        <v>50100</v>
      </c>
      <c r="O280" s="1" t="str">
        <f t="shared" si="82"/>
        <v>腐败牙</v>
      </c>
      <c r="P280" s="1">
        <f t="shared" si="71"/>
        <v>25</v>
      </c>
      <c r="Q280" s="1">
        <f t="shared" si="72"/>
        <v>50157</v>
      </c>
      <c r="R280" s="1" t="str">
        <f t="shared" si="83"/>
        <v/>
      </c>
      <c r="S280" s="1" t="str">
        <f t="shared" si="73"/>
        <v/>
      </c>
      <c r="T280" s="1" t="str">
        <f t="shared" si="74"/>
        <v/>
      </c>
      <c r="U280" s="1" t="str">
        <f t="shared" si="84"/>
        <v/>
      </c>
      <c r="V280" s="1" t="str">
        <f t="shared" si="75"/>
        <v/>
      </c>
      <c r="W280" s="1" t="str">
        <f t="shared" si="76"/>
        <v/>
      </c>
    </row>
    <row r="281" spans="1:23" x14ac:dyDescent="0.2">
      <c r="A281" s="1">
        <f>[4]武器3!A282</f>
        <v>10280</v>
      </c>
      <c r="B281" s="1" t="str">
        <f>[4]武器3!D282</f>
        <v>优质的空灵弓</v>
      </c>
      <c r="C281" s="1">
        <f>[4]武器3!E282</f>
        <v>15</v>
      </c>
      <c r="D281" s="139" t="str">
        <f>[4]武器3!F282</f>
        <v>b</v>
      </c>
      <c r="E281" s="1">
        <f t="shared" si="77"/>
        <v>2</v>
      </c>
      <c r="F281" s="1">
        <f t="shared" si="78"/>
        <v>2</v>
      </c>
      <c r="G281" s="1" t="str">
        <f>[4]武器3!$K282</f>
        <v>电击</v>
      </c>
      <c r="H281" s="1">
        <f>([4]武器3!AO282*(E281^2))/10</f>
        <v>61.8</v>
      </c>
      <c r="I281" s="1" t="str">
        <f t="shared" si="79"/>
        <v>,绿魔法石,树枝</v>
      </c>
      <c r="J281" s="1">
        <f t="shared" si="80"/>
        <v>618</v>
      </c>
      <c r="K281" s="1">
        <f t="shared" si="68"/>
        <v>810</v>
      </c>
      <c r="L281" s="1" t="str">
        <f t="shared" si="81"/>
        <v>绿魔法石</v>
      </c>
      <c r="M281" s="1">
        <f t="shared" si="69"/>
        <v>3</v>
      </c>
      <c r="N281" s="1">
        <f t="shared" si="70"/>
        <v>50021</v>
      </c>
      <c r="O281" s="1" t="str">
        <f t="shared" si="82"/>
        <v>树枝</v>
      </c>
      <c r="P281" s="1">
        <f t="shared" si="71"/>
        <v>21</v>
      </c>
      <c r="Q281" s="1">
        <f t="shared" si="72"/>
        <v>50045</v>
      </c>
      <c r="R281" s="1" t="str">
        <f t="shared" si="83"/>
        <v/>
      </c>
      <c r="S281" s="1" t="str">
        <f t="shared" si="73"/>
        <v/>
      </c>
      <c r="T281" s="1" t="str">
        <f t="shared" si="74"/>
        <v/>
      </c>
      <c r="U281" s="1" t="str">
        <f t="shared" si="84"/>
        <v/>
      </c>
      <c r="V281" s="1" t="str">
        <f t="shared" si="75"/>
        <v/>
      </c>
      <c r="W281" s="1" t="str">
        <f t="shared" si="76"/>
        <v/>
      </c>
    </row>
    <row r="282" spans="1:23" x14ac:dyDescent="0.2">
      <c r="A282" s="1">
        <f>[4]武器3!A283</f>
        <v>10281</v>
      </c>
      <c r="B282" s="1" t="str">
        <f>[4]武器3!D283</f>
        <v>一般的塞尔塔弓</v>
      </c>
      <c r="C282" s="1">
        <f>[4]武器3!E283</f>
        <v>1</v>
      </c>
      <c r="D282" s="139" t="str">
        <f>[4]武器3!F283</f>
        <v>c</v>
      </c>
      <c r="E282" s="1">
        <f t="shared" si="77"/>
        <v>1</v>
      </c>
      <c r="F282" s="1">
        <f t="shared" si="78"/>
        <v>1</v>
      </c>
      <c r="G282" s="1" t="str">
        <f>[4]武器3!$K283</f>
        <v/>
      </c>
      <c r="H282" s="1">
        <f>([4]武器3!AO283*(E282^2))/10</f>
        <v>2.4</v>
      </c>
      <c r="I282" s="1" t="str">
        <f t="shared" si="79"/>
        <v>,腐败爪</v>
      </c>
      <c r="J282" s="1">
        <f t="shared" si="80"/>
        <v>24</v>
      </c>
      <c r="K282" s="1">
        <f t="shared" si="68"/>
        <v>30</v>
      </c>
      <c r="L282" s="1" t="str">
        <f t="shared" si="81"/>
        <v>腐败爪</v>
      </c>
      <c r="M282" s="1">
        <f t="shared" si="69"/>
        <v>2</v>
      </c>
      <c r="N282" s="1">
        <f t="shared" si="70"/>
        <v>50145</v>
      </c>
      <c r="O282" s="1" t="str">
        <f t="shared" si="82"/>
        <v/>
      </c>
      <c r="P282" s="1" t="str">
        <f t="shared" si="71"/>
        <v/>
      </c>
      <c r="Q282" s="1" t="str">
        <f t="shared" si="72"/>
        <v/>
      </c>
      <c r="R282" s="1" t="str">
        <f t="shared" si="83"/>
        <v/>
      </c>
      <c r="S282" s="1" t="str">
        <f t="shared" si="73"/>
        <v/>
      </c>
      <c r="T282" s="1" t="str">
        <f t="shared" si="74"/>
        <v/>
      </c>
      <c r="U282" s="1" t="str">
        <f t="shared" si="84"/>
        <v/>
      </c>
      <c r="V282" s="1" t="str">
        <f t="shared" si="75"/>
        <v/>
      </c>
      <c r="W282" s="1" t="str">
        <f t="shared" si="76"/>
        <v/>
      </c>
    </row>
    <row r="283" spans="1:23" x14ac:dyDescent="0.2">
      <c r="A283" s="1">
        <f>[4]武器3!A284</f>
        <v>10282</v>
      </c>
      <c r="B283" s="1" t="str">
        <f>[4]武器3!D284</f>
        <v>初级的青铜短弓</v>
      </c>
      <c r="C283" s="1">
        <f>[4]武器3!E284</f>
        <v>3</v>
      </c>
      <c r="D283" s="139" t="str">
        <f>[4]武器3!F284</f>
        <v>c</v>
      </c>
      <c r="E283" s="1">
        <f t="shared" si="77"/>
        <v>1</v>
      </c>
      <c r="F283" s="1">
        <f t="shared" si="78"/>
        <v>1</v>
      </c>
      <c r="G283" s="1" t="str">
        <f>[4]武器3!$K284</f>
        <v/>
      </c>
      <c r="H283" s="1">
        <f>([4]武器3!AO284*(E283^2))/10</f>
        <v>4.8</v>
      </c>
      <c r="I283" s="1" t="str">
        <f t="shared" si="79"/>
        <v>,粉铜矿</v>
      </c>
      <c r="J283" s="1">
        <f t="shared" si="80"/>
        <v>48</v>
      </c>
      <c r="K283" s="1">
        <f t="shared" si="68"/>
        <v>60</v>
      </c>
      <c r="L283" s="1" t="str">
        <f t="shared" si="81"/>
        <v>粉铜矿</v>
      </c>
      <c r="M283" s="1">
        <f t="shared" si="69"/>
        <v>4</v>
      </c>
      <c r="N283" s="1">
        <f t="shared" si="70"/>
        <v>50035</v>
      </c>
      <c r="O283" s="1" t="str">
        <f t="shared" si="82"/>
        <v/>
      </c>
      <c r="P283" s="1" t="str">
        <f t="shared" si="71"/>
        <v/>
      </c>
      <c r="Q283" s="1" t="str">
        <f t="shared" si="72"/>
        <v/>
      </c>
      <c r="R283" s="1" t="str">
        <f t="shared" si="83"/>
        <v/>
      </c>
      <c r="S283" s="1" t="str">
        <f t="shared" si="73"/>
        <v/>
      </c>
      <c r="T283" s="1" t="str">
        <f t="shared" si="74"/>
        <v/>
      </c>
      <c r="U283" s="1" t="str">
        <f t="shared" si="84"/>
        <v/>
      </c>
      <c r="V283" s="1" t="str">
        <f t="shared" si="75"/>
        <v/>
      </c>
      <c r="W283" s="1" t="str">
        <f t="shared" si="76"/>
        <v/>
      </c>
    </row>
    <row r="284" spans="1:23" x14ac:dyDescent="0.2">
      <c r="A284" s="1">
        <f>[4]武器3!A285</f>
        <v>10283</v>
      </c>
      <c r="B284" s="1" t="str">
        <f>[4]武器3!D285</f>
        <v>破旧的斯塞提弓</v>
      </c>
      <c r="C284" s="1">
        <f>[4]武器3!E285</f>
        <v>5</v>
      </c>
      <c r="D284" s="139" t="str">
        <f>[4]武器3!F285</f>
        <v>c</v>
      </c>
      <c r="E284" s="1">
        <f t="shared" si="77"/>
        <v>1</v>
      </c>
      <c r="F284" s="1">
        <f t="shared" si="78"/>
        <v>1</v>
      </c>
      <c r="G284" s="1" t="str">
        <f>[4]武器3!$K285</f>
        <v/>
      </c>
      <c r="H284" s="1">
        <f>([4]武器3!AO285*(E284^2))/10</f>
        <v>7.2</v>
      </c>
      <c r="I284" s="1" t="str">
        <f t="shared" si="79"/>
        <v>,粉铜矿</v>
      </c>
      <c r="J284" s="1">
        <f t="shared" si="80"/>
        <v>72</v>
      </c>
      <c r="K284" s="1">
        <f t="shared" si="68"/>
        <v>75</v>
      </c>
      <c r="L284" s="1" t="str">
        <f t="shared" si="81"/>
        <v>粉铜矿</v>
      </c>
      <c r="M284" s="1">
        <f t="shared" si="69"/>
        <v>5</v>
      </c>
      <c r="N284" s="1">
        <f t="shared" si="70"/>
        <v>50035</v>
      </c>
      <c r="O284" s="1" t="str">
        <f t="shared" si="82"/>
        <v/>
      </c>
      <c r="P284" s="1" t="str">
        <f t="shared" si="71"/>
        <v/>
      </c>
      <c r="Q284" s="1" t="str">
        <f t="shared" si="72"/>
        <v/>
      </c>
      <c r="R284" s="1" t="str">
        <f t="shared" si="83"/>
        <v/>
      </c>
      <c r="S284" s="1" t="str">
        <f t="shared" si="73"/>
        <v/>
      </c>
      <c r="T284" s="1" t="str">
        <f t="shared" si="74"/>
        <v/>
      </c>
      <c r="U284" s="1" t="str">
        <f t="shared" si="84"/>
        <v/>
      </c>
      <c r="V284" s="1" t="str">
        <f t="shared" si="75"/>
        <v/>
      </c>
      <c r="W284" s="1" t="str">
        <f t="shared" si="76"/>
        <v/>
      </c>
    </row>
    <row r="285" spans="1:23" x14ac:dyDescent="0.2">
      <c r="A285" s="1">
        <f>[4]武器3!A286</f>
        <v>10284</v>
      </c>
      <c r="B285" s="1" t="str">
        <f>[4]武器3!D286</f>
        <v>破旧的水晶硬弓</v>
      </c>
      <c r="C285" s="1">
        <f>[4]武器3!E286</f>
        <v>7</v>
      </c>
      <c r="D285" s="139" t="str">
        <f>[4]武器3!F286</f>
        <v>c</v>
      </c>
      <c r="E285" s="1">
        <f t="shared" si="77"/>
        <v>1</v>
      </c>
      <c r="F285" s="1">
        <f t="shared" si="78"/>
        <v>1</v>
      </c>
      <c r="G285" s="1" t="str">
        <f>[4]武器3!$K286</f>
        <v/>
      </c>
      <c r="H285" s="1">
        <f>([4]武器3!AO286*(E285^2))/10</f>
        <v>9.75</v>
      </c>
      <c r="I285" s="1" t="str">
        <f t="shared" si="79"/>
        <v>,腐败的毛皮</v>
      </c>
      <c r="J285" s="1">
        <f t="shared" si="80"/>
        <v>98</v>
      </c>
      <c r="K285" s="1">
        <f t="shared" si="68"/>
        <v>105</v>
      </c>
      <c r="L285" s="1" t="str">
        <f t="shared" si="81"/>
        <v>腐败的毛皮</v>
      </c>
      <c r="M285" s="1">
        <f t="shared" si="69"/>
        <v>7</v>
      </c>
      <c r="N285" s="1">
        <f t="shared" si="70"/>
        <v>50119</v>
      </c>
      <c r="O285" s="1" t="str">
        <f t="shared" si="82"/>
        <v/>
      </c>
      <c r="P285" s="1" t="str">
        <f t="shared" si="71"/>
        <v/>
      </c>
      <c r="Q285" s="1" t="str">
        <f t="shared" si="72"/>
        <v/>
      </c>
      <c r="R285" s="1" t="str">
        <f t="shared" si="83"/>
        <v/>
      </c>
      <c r="S285" s="1" t="str">
        <f t="shared" si="73"/>
        <v/>
      </c>
      <c r="T285" s="1" t="str">
        <f t="shared" si="74"/>
        <v/>
      </c>
      <c r="U285" s="1" t="str">
        <f t="shared" si="84"/>
        <v/>
      </c>
      <c r="V285" s="1" t="str">
        <f t="shared" si="75"/>
        <v/>
      </c>
      <c r="W285" s="1" t="str">
        <f t="shared" si="76"/>
        <v/>
      </c>
    </row>
    <row r="286" spans="1:23" x14ac:dyDescent="0.2">
      <c r="A286" s="1">
        <f>[4]武器3!A287</f>
        <v>10285</v>
      </c>
      <c r="B286" s="1" t="str">
        <f>[4]武器3!D287</f>
        <v>破旧的空灵短弓</v>
      </c>
      <c r="C286" s="1">
        <f>[4]武器3!E287</f>
        <v>9</v>
      </c>
      <c r="D286" s="139" t="str">
        <f>[4]武器3!F287</f>
        <v>c</v>
      </c>
      <c r="E286" s="1">
        <f t="shared" si="77"/>
        <v>1</v>
      </c>
      <c r="F286" s="1">
        <f t="shared" si="78"/>
        <v>1</v>
      </c>
      <c r="G286" s="1" t="str">
        <f>[4]武器3!$K287</f>
        <v/>
      </c>
      <c r="H286" s="1">
        <f>([4]武器3!AO287*(E286^2))/10</f>
        <v>12.15</v>
      </c>
      <c r="I286" s="1" t="str">
        <f t="shared" si="79"/>
        <v>,腐败爪</v>
      </c>
      <c r="J286" s="1">
        <f t="shared" si="80"/>
        <v>122</v>
      </c>
      <c r="K286" s="1">
        <f t="shared" si="68"/>
        <v>135</v>
      </c>
      <c r="L286" s="1" t="str">
        <f t="shared" si="81"/>
        <v>腐败爪</v>
      </c>
      <c r="M286" s="1">
        <f t="shared" si="69"/>
        <v>9</v>
      </c>
      <c r="N286" s="1">
        <f t="shared" si="70"/>
        <v>50145</v>
      </c>
      <c r="O286" s="1" t="str">
        <f t="shared" si="82"/>
        <v/>
      </c>
      <c r="P286" s="1" t="str">
        <f t="shared" si="71"/>
        <v/>
      </c>
      <c r="Q286" s="1" t="str">
        <f t="shared" si="72"/>
        <v/>
      </c>
      <c r="R286" s="1" t="str">
        <f t="shared" si="83"/>
        <v/>
      </c>
      <c r="S286" s="1" t="str">
        <f t="shared" si="73"/>
        <v/>
      </c>
      <c r="T286" s="1" t="str">
        <f t="shared" si="74"/>
        <v/>
      </c>
      <c r="U286" s="1" t="str">
        <f t="shared" si="84"/>
        <v/>
      </c>
      <c r="V286" s="1" t="str">
        <f t="shared" si="75"/>
        <v/>
      </c>
      <c r="W286" s="1" t="str">
        <f t="shared" si="76"/>
        <v/>
      </c>
    </row>
    <row r="287" spans="1:23" x14ac:dyDescent="0.2">
      <c r="A287" s="1">
        <f>[4]武器3!A288</f>
        <v>10286</v>
      </c>
      <c r="B287" s="1" t="str">
        <f>[4]武器3!D288</f>
        <v>破旧的言语硬弓</v>
      </c>
      <c r="C287" s="1">
        <f>[4]武器3!E288</f>
        <v>11</v>
      </c>
      <c r="D287" s="139" t="str">
        <f>[4]武器3!F288</f>
        <v>c</v>
      </c>
      <c r="E287" s="1">
        <f t="shared" si="77"/>
        <v>1</v>
      </c>
      <c r="F287" s="1">
        <f t="shared" si="78"/>
        <v>1</v>
      </c>
      <c r="G287" s="1" t="str">
        <f>[4]武器3!$K288</f>
        <v/>
      </c>
      <c r="H287" s="1">
        <f>([4]武器3!AO288*(E287^2))/10</f>
        <v>14.55</v>
      </c>
      <c r="I287" s="1" t="str">
        <f t="shared" si="79"/>
        <v>,黑铜矿</v>
      </c>
      <c r="J287" s="1">
        <f t="shared" si="80"/>
        <v>146</v>
      </c>
      <c r="K287" s="1">
        <f t="shared" si="68"/>
        <v>150</v>
      </c>
      <c r="L287" s="1" t="str">
        <f t="shared" si="81"/>
        <v>黑铜矿</v>
      </c>
      <c r="M287" s="1">
        <f t="shared" si="69"/>
        <v>10</v>
      </c>
      <c r="N287" s="1">
        <f t="shared" si="70"/>
        <v>50031</v>
      </c>
      <c r="O287" s="1" t="str">
        <f t="shared" si="82"/>
        <v/>
      </c>
      <c r="P287" s="1" t="str">
        <f t="shared" si="71"/>
        <v/>
      </c>
      <c r="Q287" s="1" t="str">
        <f t="shared" si="72"/>
        <v/>
      </c>
      <c r="R287" s="1" t="str">
        <f t="shared" si="83"/>
        <v/>
      </c>
      <c r="S287" s="1" t="str">
        <f t="shared" si="73"/>
        <v/>
      </c>
      <c r="T287" s="1" t="str">
        <f t="shared" si="74"/>
        <v/>
      </c>
      <c r="U287" s="1" t="str">
        <f t="shared" si="84"/>
        <v/>
      </c>
      <c r="V287" s="1" t="str">
        <f t="shared" si="75"/>
        <v/>
      </c>
      <c r="W287" s="1" t="str">
        <f t="shared" si="76"/>
        <v/>
      </c>
    </row>
    <row r="288" spans="1:23" x14ac:dyDescent="0.2">
      <c r="A288" s="1">
        <f>[4]武器3!A289</f>
        <v>10287</v>
      </c>
      <c r="B288" s="1" t="str">
        <f>[4]武器3!D289</f>
        <v>破旧的虚幻短弓</v>
      </c>
      <c r="C288" s="1">
        <f>[4]武器3!E289</f>
        <v>13</v>
      </c>
      <c r="D288" s="139" t="str">
        <f>[4]武器3!F289</f>
        <v>c</v>
      </c>
      <c r="E288" s="1">
        <f t="shared" si="77"/>
        <v>1</v>
      </c>
      <c r="F288" s="1">
        <f t="shared" si="78"/>
        <v>1</v>
      </c>
      <c r="G288" s="1" t="str">
        <f>[4]武器3!$K289</f>
        <v/>
      </c>
      <c r="H288" s="1">
        <f>([4]武器3!AO289*(E288^2))/10</f>
        <v>17.100000000000001</v>
      </c>
      <c r="I288" s="1" t="str">
        <f t="shared" si="79"/>
        <v>,腐败爪</v>
      </c>
      <c r="J288" s="1">
        <f t="shared" si="80"/>
        <v>171</v>
      </c>
      <c r="K288" s="1">
        <f t="shared" si="68"/>
        <v>180</v>
      </c>
      <c r="L288" s="1" t="str">
        <f t="shared" si="81"/>
        <v>腐败爪</v>
      </c>
      <c r="M288" s="1">
        <f t="shared" si="69"/>
        <v>12</v>
      </c>
      <c r="N288" s="1">
        <f t="shared" si="70"/>
        <v>50145</v>
      </c>
      <c r="O288" s="1" t="str">
        <f t="shared" si="82"/>
        <v/>
      </c>
      <c r="P288" s="1" t="str">
        <f t="shared" si="71"/>
        <v/>
      </c>
      <c r="Q288" s="1" t="str">
        <f t="shared" si="72"/>
        <v/>
      </c>
      <c r="R288" s="1" t="str">
        <f t="shared" si="83"/>
        <v/>
      </c>
      <c r="S288" s="1" t="str">
        <f t="shared" si="73"/>
        <v/>
      </c>
      <c r="T288" s="1" t="str">
        <f t="shared" si="74"/>
        <v/>
      </c>
      <c r="U288" s="1" t="str">
        <f t="shared" si="84"/>
        <v/>
      </c>
      <c r="V288" s="1" t="str">
        <f t="shared" si="75"/>
        <v/>
      </c>
      <c r="W288" s="1" t="str">
        <f t="shared" si="76"/>
        <v/>
      </c>
    </row>
    <row r="289" spans="1:23" x14ac:dyDescent="0.2">
      <c r="A289" s="1">
        <f>[4]武器3!A290</f>
        <v>10288</v>
      </c>
      <c r="B289" s="1" t="str">
        <f>[4]武器3!D290</f>
        <v>破旧的精钢短弓</v>
      </c>
      <c r="C289" s="1">
        <f>[4]武器3!E290</f>
        <v>15</v>
      </c>
      <c r="D289" s="139" t="str">
        <f>[4]武器3!F290</f>
        <v>c</v>
      </c>
      <c r="E289" s="1">
        <f t="shared" si="77"/>
        <v>1</v>
      </c>
      <c r="F289" s="1">
        <f t="shared" si="78"/>
        <v>1</v>
      </c>
      <c r="G289" s="1" t="str">
        <f>[4]武器3!$K290</f>
        <v/>
      </c>
      <c r="H289" s="1">
        <f>([4]武器3!AO290*(E289^2))/10</f>
        <v>19.5</v>
      </c>
      <c r="I289" s="1" t="str">
        <f t="shared" si="79"/>
        <v>,粉铜矿</v>
      </c>
      <c r="J289" s="1">
        <f t="shared" si="80"/>
        <v>195</v>
      </c>
      <c r="K289" s="1">
        <f t="shared" si="68"/>
        <v>195</v>
      </c>
      <c r="L289" s="1" t="str">
        <f t="shared" si="81"/>
        <v>粉铜矿</v>
      </c>
      <c r="M289" s="1">
        <f t="shared" si="69"/>
        <v>13</v>
      </c>
      <c r="N289" s="1">
        <f t="shared" si="70"/>
        <v>50035</v>
      </c>
      <c r="O289" s="1" t="str">
        <f t="shared" si="82"/>
        <v/>
      </c>
      <c r="P289" s="1" t="str">
        <f t="shared" si="71"/>
        <v/>
      </c>
      <c r="Q289" s="1" t="str">
        <f t="shared" si="72"/>
        <v/>
      </c>
      <c r="R289" s="1" t="str">
        <f t="shared" si="83"/>
        <v/>
      </c>
      <c r="S289" s="1" t="str">
        <f t="shared" si="73"/>
        <v/>
      </c>
      <c r="T289" s="1" t="str">
        <f t="shared" si="74"/>
        <v/>
      </c>
      <c r="U289" s="1" t="str">
        <f t="shared" si="84"/>
        <v/>
      </c>
      <c r="V289" s="1" t="str">
        <f t="shared" si="75"/>
        <v/>
      </c>
      <c r="W289" s="1" t="str">
        <f t="shared" si="76"/>
        <v/>
      </c>
    </row>
    <row r="290" spans="1:23" x14ac:dyDescent="0.2">
      <c r="A290" s="1">
        <f>[4]武器3!A291</f>
        <v>10289</v>
      </c>
      <c r="B290" s="1" t="str">
        <f>[4]武器3!D291</f>
        <v>神秘的卡尼亚轻拳</v>
      </c>
      <c r="C290" s="1">
        <f>[4]武器3!E291</f>
        <v>2</v>
      </c>
      <c r="D290" s="139" t="str">
        <f>[4]武器3!F291</f>
        <v>s</v>
      </c>
      <c r="E290" s="1">
        <f t="shared" si="77"/>
        <v>4</v>
      </c>
      <c r="F290" s="1">
        <f t="shared" si="78"/>
        <v>4</v>
      </c>
      <c r="G290" s="1" t="str">
        <f>[4]武器3!$K291</f>
        <v>冷却</v>
      </c>
      <c r="H290" s="1">
        <f>([4]武器3!AO291*(E290^2))/10</f>
        <v>46.732799999999997</v>
      </c>
      <c r="I290" s="1" t="str">
        <f t="shared" si="79"/>
        <v>,青色的魔术丝,苍石,水鸟的羽毛,睡魔羽翼</v>
      </c>
      <c r="J290" s="1">
        <f t="shared" si="80"/>
        <v>467</v>
      </c>
      <c r="K290" s="1">
        <f t="shared" si="68"/>
        <v>3840</v>
      </c>
      <c r="L290" s="1" t="str">
        <f t="shared" si="81"/>
        <v>青色的魔术丝</v>
      </c>
      <c r="M290" s="1">
        <f t="shared" si="69"/>
        <v>1</v>
      </c>
      <c r="N290" s="1">
        <f t="shared" si="70"/>
        <v>50072</v>
      </c>
      <c r="O290" s="1" t="str">
        <f t="shared" si="82"/>
        <v>苍石</v>
      </c>
      <c r="P290" s="1">
        <f t="shared" si="71"/>
        <v>1</v>
      </c>
      <c r="Q290" s="1">
        <f t="shared" si="72"/>
        <v>50017</v>
      </c>
      <c r="R290" s="1" t="str">
        <f t="shared" si="83"/>
        <v>水鸟的羽毛</v>
      </c>
      <c r="S290" s="1">
        <f t="shared" si="73"/>
        <v>1</v>
      </c>
      <c r="T290" s="1">
        <f t="shared" si="74"/>
        <v>50120</v>
      </c>
      <c r="U290" s="1" t="str">
        <f t="shared" si="84"/>
        <v>睡魔羽翼</v>
      </c>
      <c r="V290" s="1">
        <f t="shared" si="75"/>
        <v>1</v>
      </c>
      <c r="W290" s="1">
        <f t="shared" si="76"/>
        <v>50126</v>
      </c>
    </row>
    <row r="291" spans="1:23" x14ac:dyDescent="0.2">
      <c r="A291" s="1">
        <f>[4]武器3!A292</f>
        <v>10290</v>
      </c>
      <c r="B291" s="1" t="str">
        <f>[4]武器3!D292</f>
        <v>传说的卡尼亚轻拳</v>
      </c>
      <c r="C291" s="1">
        <f>[4]武器3!E292</f>
        <v>4</v>
      </c>
      <c r="D291" s="139" t="str">
        <f>[4]武器3!F292</f>
        <v>s</v>
      </c>
      <c r="E291" s="1">
        <f t="shared" si="77"/>
        <v>4</v>
      </c>
      <c r="F291" s="1">
        <f t="shared" si="78"/>
        <v>4</v>
      </c>
      <c r="G291" s="1" t="str">
        <f>[4]武器3!$K292</f>
        <v>冷却</v>
      </c>
      <c r="H291" s="1">
        <f>([4]武器3!AO292*(E291^2))/10</f>
        <v>93.038573975044557</v>
      </c>
      <c r="I291" s="1" t="str">
        <f t="shared" si="79"/>
        <v>,青色的魔术丝,青色的水晶,赤之液,龙之皮革</v>
      </c>
      <c r="J291" s="1">
        <f t="shared" si="80"/>
        <v>930</v>
      </c>
      <c r="K291" s="1">
        <f t="shared" si="68"/>
        <v>3840</v>
      </c>
      <c r="L291" s="1" t="str">
        <f t="shared" si="81"/>
        <v>青色的魔术丝</v>
      </c>
      <c r="M291" s="1">
        <f t="shared" si="69"/>
        <v>1</v>
      </c>
      <c r="N291" s="1">
        <f t="shared" si="70"/>
        <v>50072</v>
      </c>
      <c r="O291" s="1" t="str">
        <f t="shared" si="82"/>
        <v>青色的水晶</v>
      </c>
      <c r="P291" s="1">
        <f t="shared" si="71"/>
        <v>1</v>
      </c>
      <c r="Q291" s="1">
        <f t="shared" si="72"/>
        <v>50178</v>
      </c>
      <c r="R291" s="1" t="str">
        <f t="shared" si="83"/>
        <v>赤之液</v>
      </c>
      <c r="S291" s="1">
        <f t="shared" si="73"/>
        <v>4</v>
      </c>
      <c r="T291" s="1">
        <f t="shared" si="74"/>
        <v>50091</v>
      </c>
      <c r="U291" s="1" t="str">
        <f t="shared" si="84"/>
        <v>龙之皮革</v>
      </c>
      <c r="V291" s="1">
        <f t="shared" si="75"/>
        <v>2</v>
      </c>
      <c r="W291" s="1">
        <f t="shared" si="76"/>
        <v>50116</v>
      </c>
    </row>
    <row r="292" spans="1:23" x14ac:dyDescent="0.2">
      <c r="A292" s="1">
        <f>[4]武器3!A293</f>
        <v>10291</v>
      </c>
      <c r="B292" s="1" t="str">
        <f>[4]武器3!D293</f>
        <v>璀璨的塞尔塔轻拳</v>
      </c>
      <c r="C292" s="1">
        <f>[4]武器3!E293</f>
        <v>6</v>
      </c>
      <c r="D292" s="139" t="str">
        <f>[4]武器3!F293</f>
        <v>s</v>
      </c>
      <c r="E292" s="1">
        <f t="shared" si="77"/>
        <v>4</v>
      </c>
      <c r="F292" s="1">
        <f t="shared" si="78"/>
        <v>4</v>
      </c>
      <c r="G292" s="1" t="str">
        <f>[4]武器3!$K293</f>
        <v>冷却</v>
      </c>
      <c r="H292" s="1">
        <f>([4]武器3!AO293*(E292^2))/10</f>
        <v>146.39064119008265</v>
      </c>
      <c r="I292" s="1" t="str">
        <f t="shared" si="79"/>
        <v>,青色的魔术丝,水兽皮革,灵木的枝,奇特树的茎</v>
      </c>
      <c r="J292" s="1">
        <f t="shared" si="80"/>
        <v>1464</v>
      </c>
      <c r="K292" s="1">
        <f t="shared" si="68"/>
        <v>3840</v>
      </c>
      <c r="L292" s="1" t="str">
        <f t="shared" si="81"/>
        <v>青色的魔术丝</v>
      </c>
      <c r="M292" s="1">
        <f t="shared" si="69"/>
        <v>1</v>
      </c>
      <c r="N292" s="1">
        <f t="shared" si="70"/>
        <v>50072</v>
      </c>
      <c r="O292" s="1" t="str">
        <f t="shared" si="82"/>
        <v>水兽皮革</v>
      </c>
      <c r="P292" s="1">
        <f t="shared" si="71"/>
        <v>2</v>
      </c>
      <c r="Q292" s="1">
        <f t="shared" si="72"/>
        <v>50105</v>
      </c>
      <c r="R292" s="1" t="str">
        <f t="shared" si="83"/>
        <v>灵木的枝</v>
      </c>
      <c r="S292" s="1">
        <f t="shared" si="73"/>
        <v>7</v>
      </c>
      <c r="T292" s="1">
        <f t="shared" si="74"/>
        <v>50064</v>
      </c>
      <c r="U292" s="1" t="str">
        <f t="shared" si="84"/>
        <v>奇特树的茎</v>
      </c>
      <c r="V292" s="1">
        <f t="shared" si="75"/>
        <v>7</v>
      </c>
      <c r="W292" s="1">
        <f t="shared" si="76"/>
        <v>50065</v>
      </c>
    </row>
    <row r="293" spans="1:23" x14ac:dyDescent="0.2">
      <c r="A293" s="1">
        <f>[4]武器3!A294</f>
        <v>10292</v>
      </c>
      <c r="B293" s="1" t="str">
        <f>[4]武器3!D294</f>
        <v>神奇的虚幻拳套</v>
      </c>
      <c r="C293" s="1">
        <f>[4]武器3!E294</f>
        <v>8</v>
      </c>
      <c r="D293" s="139" t="str">
        <f>[4]武器3!F294</f>
        <v>s</v>
      </c>
      <c r="E293" s="1">
        <f t="shared" si="77"/>
        <v>4</v>
      </c>
      <c r="F293" s="1">
        <f t="shared" si="78"/>
        <v>4</v>
      </c>
      <c r="G293" s="1" t="str">
        <f>[4]武器3!$K294</f>
        <v>冷却</v>
      </c>
      <c r="H293" s="1">
        <f>([4]武器3!AO294*(E293^2))/10</f>
        <v>218.4</v>
      </c>
      <c r="I293" s="1" t="str">
        <f t="shared" si="79"/>
        <v>,青色的魔术丝,赤色的水晶,人狼毛皮,风之缌片</v>
      </c>
      <c r="J293" s="1">
        <f t="shared" si="80"/>
        <v>2184</v>
      </c>
      <c r="K293" s="1">
        <f t="shared" si="68"/>
        <v>3840</v>
      </c>
      <c r="L293" s="1" t="str">
        <f t="shared" si="81"/>
        <v>青色的魔术丝</v>
      </c>
      <c r="M293" s="1">
        <f t="shared" si="69"/>
        <v>1</v>
      </c>
      <c r="N293" s="1">
        <f t="shared" si="70"/>
        <v>50072</v>
      </c>
      <c r="O293" s="1" t="str">
        <f t="shared" si="82"/>
        <v>赤色的水晶</v>
      </c>
      <c r="P293" s="1">
        <f t="shared" si="71"/>
        <v>2</v>
      </c>
      <c r="Q293" s="1">
        <f t="shared" si="72"/>
        <v>50177</v>
      </c>
      <c r="R293" s="1" t="str">
        <f t="shared" si="83"/>
        <v>人狼毛皮</v>
      </c>
      <c r="S293" s="1">
        <f t="shared" si="73"/>
        <v>5</v>
      </c>
      <c r="T293" s="1">
        <f t="shared" si="74"/>
        <v>50110</v>
      </c>
      <c r="U293" s="1" t="str">
        <f t="shared" si="84"/>
        <v>风之缌片</v>
      </c>
      <c r="V293" s="1">
        <f t="shared" si="75"/>
        <v>5</v>
      </c>
      <c r="W293" s="1">
        <f t="shared" si="76"/>
        <v>50176</v>
      </c>
    </row>
    <row r="294" spans="1:23" x14ac:dyDescent="0.2">
      <c r="A294" s="1">
        <f>[4]武器3!A295</f>
        <v>10293</v>
      </c>
      <c r="B294" s="1" t="str">
        <f>[4]武器3!D295</f>
        <v>神秘的水晶重拳</v>
      </c>
      <c r="C294" s="1">
        <f>[4]武器3!E295</f>
        <v>10</v>
      </c>
      <c r="D294" s="139" t="str">
        <f>[4]武器3!F295</f>
        <v>s</v>
      </c>
      <c r="E294" s="1">
        <f t="shared" si="77"/>
        <v>4</v>
      </c>
      <c r="F294" s="1">
        <f t="shared" si="78"/>
        <v>4</v>
      </c>
      <c r="G294" s="1" t="str">
        <f>[4]武器3!$K295</f>
        <v>冷却</v>
      </c>
      <c r="H294" s="1">
        <f>([4]武器3!AO295*(E294^2))/10</f>
        <v>277.16709956709957</v>
      </c>
      <c r="I294" s="1" t="str">
        <f t="shared" si="79"/>
        <v>,青色的魔术丝,紫色粉铜矿,鬼爪,龙爪</v>
      </c>
      <c r="J294" s="1">
        <f t="shared" si="80"/>
        <v>2772</v>
      </c>
      <c r="K294" s="1">
        <f t="shared" si="68"/>
        <v>3840</v>
      </c>
      <c r="L294" s="1" t="str">
        <f t="shared" si="81"/>
        <v>青色的魔术丝</v>
      </c>
      <c r="M294" s="1">
        <f t="shared" si="69"/>
        <v>1</v>
      </c>
      <c r="N294" s="1">
        <f t="shared" si="70"/>
        <v>50072</v>
      </c>
      <c r="O294" s="1" t="str">
        <f t="shared" si="82"/>
        <v>紫色粉铜矿</v>
      </c>
      <c r="P294" s="1">
        <f t="shared" si="71"/>
        <v>2</v>
      </c>
      <c r="Q294" s="1">
        <f t="shared" si="72"/>
        <v>50039</v>
      </c>
      <c r="R294" s="1" t="str">
        <f t="shared" si="83"/>
        <v>鬼爪</v>
      </c>
      <c r="S294" s="1">
        <f t="shared" si="73"/>
        <v>12</v>
      </c>
      <c r="T294" s="1">
        <f t="shared" si="74"/>
        <v>50135</v>
      </c>
      <c r="U294" s="1" t="str">
        <f t="shared" si="84"/>
        <v>龙爪</v>
      </c>
      <c r="V294" s="1">
        <f t="shared" si="75"/>
        <v>6</v>
      </c>
      <c r="W294" s="1">
        <f t="shared" si="76"/>
        <v>50144</v>
      </c>
    </row>
    <row r="295" spans="1:23" x14ac:dyDescent="0.2">
      <c r="A295" s="1">
        <f>[4]武器3!A296</f>
        <v>10294</v>
      </c>
      <c r="B295" s="1" t="str">
        <f>[4]武器3!D296</f>
        <v>神奇的水晶轻拳</v>
      </c>
      <c r="C295" s="1">
        <f>[4]武器3!E296</f>
        <v>12</v>
      </c>
      <c r="D295" s="139" t="str">
        <f>[4]武器3!F296</f>
        <v>s</v>
      </c>
      <c r="E295" s="1">
        <f t="shared" si="77"/>
        <v>4</v>
      </c>
      <c r="F295" s="1">
        <f t="shared" si="78"/>
        <v>4</v>
      </c>
      <c r="G295" s="1" t="str">
        <f>[4]武器3!$K296</f>
        <v>冷却</v>
      </c>
      <c r="H295" s="1">
        <f>([4]武器3!AO296*(E295^2))/10</f>
        <v>264</v>
      </c>
      <c r="I295" s="1" t="str">
        <f t="shared" si="79"/>
        <v>,青色的魔术丝,紫色粉铜矿,魅灵石,女战士的甘蜜</v>
      </c>
      <c r="J295" s="1">
        <f t="shared" si="80"/>
        <v>2640</v>
      </c>
      <c r="K295" s="1">
        <f t="shared" si="68"/>
        <v>3840</v>
      </c>
      <c r="L295" s="1" t="str">
        <f t="shared" si="81"/>
        <v>青色的魔术丝</v>
      </c>
      <c r="M295" s="1">
        <f t="shared" si="69"/>
        <v>1</v>
      </c>
      <c r="N295" s="1">
        <f t="shared" si="70"/>
        <v>50072</v>
      </c>
      <c r="O295" s="1" t="str">
        <f t="shared" si="82"/>
        <v>紫色粉铜矿</v>
      </c>
      <c r="P295" s="1">
        <f t="shared" si="71"/>
        <v>2</v>
      </c>
      <c r="Q295" s="1">
        <f t="shared" si="72"/>
        <v>50039</v>
      </c>
      <c r="R295" s="1" t="str">
        <f t="shared" si="83"/>
        <v>魅灵石</v>
      </c>
      <c r="S295" s="1">
        <f t="shared" si="73"/>
        <v>5</v>
      </c>
      <c r="T295" s="1">
        <f t="shared" si="74"/>
        <v>50089</v>
      </c>
      <c r="U295" s="1" t="str">
        <f t="shared" si="84"/>
        <v>女战士的甘蜜</v>
      </c>
      <c r="V295" s="1">
        <f t="shared" si="75"/>
        <v>5</v>
      </c>
      <c r="W295" s="1">
        <f t="shared" si="76"/>
        <v>50171</v>
      </c>
    </row>
    <row r="296" spans="1:23" x14ac:dyDescent="0.2">
      <c r="A296" s="1">
        <f>[4]武器3!A297</f>
        <v>10295</v>
      </c>
      <c r="B296" s="1" t="str">
        <f>[4]武器3!D297</f>
        <v>璀璨的塞尔塔轻拳</v>
      </c>
      <c r="C296" s="1">
        <f>[4]武器3!E297</f>
        <v>14</v>
      </c>
      <c r="D296" s="139" t="str">
        <f>[4]武器3!F297</f>
        <v>s</v>
      </c>
      <c r="E296" s="1">
        <f t="shared" si="77"/>
        <v>4</v>
      </c>
      <c r="F296" s="1">
        <f t="shared" si="78"/>
        <v>4</v>
      </c>
      <c r="G296" s="1" t="str">
        <f>[4]武器3!$K297</f>
        <v>冷却</v>
      </c>
      <c r="H296" s="1">
        <f>([4]武器3!AO297*(E296^2))/10</f>
        <v>458.01408575391986</v>
      </c>
      <c r="I296" s="1" t="str">
        <f t="shared" si="79"/>
        <v>,青色的魔术丝,精灵女王羽翼,龙爪,睡魔羽翼</v>
      </c>
      <c r="J296" s="1">
        <f t="shared" si="80"/>
        <v>4580</v>
      </c>
      <c r="K296" s="1">
        <f t="shared" si="68"/>
        <v>7680</v>
      </c>
      <c r="L296" s="1" t="str">
        <f t="shared" si="81"/>
        <v>青色的魔术丝</v>
      </c>
      <c r="M296" s="1">
        <f t="shared" si="69"/>
        <v>2</v>
      </c>
      <c r="N296" s="1">
        <f t="shared" si="70"/>
        <v>50072</v>
      </c>
      <c r="O296" s="1" t="str">
        <f t="shared" si="82"/>
        <v>精灵女王羽翼</v>
      </c>
      <c r="P296" s="1">
        <f t="shared" si="71"/>
        <v>4</v>
      </c>
      <c r="Q296" s="1">
        <f t="shared" si="72"/>
        <v>50127</v>
      </c>
      <c r="R296" s="1" t="str">
        <f t="shared" si="83"/>
        <v>龙爪</v>
      </c>
      <c r="S296" s="1">
        <f t="shared" si="73"/>
        <v>9</v>
      </c>
      <c r="T296" s="1">
        <f t="shared" si="74"/>
        <v>50144</v>
      </c>
      <c r="U296" s="1" t="str">
        <f t="shared" si="84"/>
        <v>睡魔羽翼</v>
      </c>
      <c r="V296" s="1">
        <f t="shared" si="75"/>
        <v>9</v>
      </c>
      <c r="W296" s="1">
        <f t="shared" si="76"/>
        <v>50126</v>
      </c>
    </row>
    <row r="297" spans="1:23" x14ac:dyDescent="0.2">
      <c r="A297" s="1">
        <f>[4]武器3!A298</f>
        <v>10296</v>
      </c>
      <c r="B297" s="1" t="str">
        <f>[4]武器3!D298</f>
        <v>传说的女神轻拳</v>
      </c>
      <c r="C297" s="1">
        <f>[4]武器3!E298</f>
        <v>16</v>
      </c>
      <c r="D297" s="139" t="str">
        <f>[4]武器3!F298</f>
        <v>s</v>
      </c>
      <c r="E297" s="1">
        <f t="shared" si="77"/>
        <v>4</v>
      </c>
      <c r="F297" s="1">
        <f t="shared" si="78"/>
        <v>4</v>
      </c>
      <c r="G297" s="1" t="str">
        <f>[4]武器3!$K298</f>
        <v>冷却</v>
      </c>
      <c r="H297" s="1">
        <f>([4]武器3!AO298*(E297^2))/10</f>
        <v>452.17183259863941</v>
      </c>
      <c r="I297" s="1" t="str">
        <f t="shared" si="79"/>
        <v>,青色的魔术丝,火兽皮革,魅灵石,赤之液</v>
      </c>
      <c r="J297" s="1">
        <f t="shared" si="80"/>
        <v>4522</v>
      </c>
      <c r="K297" s="1">
        <f t="shared" si="68"/>
        <v>7680</v>
      </c>
      <c r="L297" s="1" t="str">
        <f t="shared" si="81"/>
        <v>青色的魔术丝</v>
      </c>
      <c r="M297" s="1">
        <f t="shared" si="69"/>
        <v>2</v>
      </c>
      <c r="N297" s="1">
        <f t="shared" si="70"/>
        <v>50072</v>
      </c>
      <c r="O297" s="1" t="str">
        <f t="shared" si="82"/>
        <v>火兽皮革</v>
      </c>
      <c r="P297" s="1">
        <f t="shared" si="71"/>
        <v>5</v>
      </c>
      <c r="Q297" s="1">
        <f t="shared" si="72"/>
        <v>50106</v>
      </c>
      <c r="R297" s="1" t="str">
        <f t="shared" si="83"/>
        <v>魅灵石</v>
      </c>
      <c r="S297" s="1">
        <f t="shared" si="73"/>
        <v>9</v>
      </c>
      <c r="T297" s="1">
        <f t="shared" si="74"/>
        <v>50089</v>
      </c>
      <c r="U297" s="1" t="str">
        <f t="shared" si="84"/>
        <v>赤之液</v>
      </c>
      <c r="V297" s="1">
        <f t="shared" si="75"/>
        <v>19</v>
      </c>
      <c r="W297" s="1">
        <f t="shared" si="76"/>
        <v>50091</v>
      </c>
    </row>
    <row r="298" spans="1:23" x14ac:dyDescent="0.2">
      <c r="A298" s="1">
        <f>[4]武器3!A299</f>
        <v>10297</v>
      </c>
      <c r="B298" s="1" t="str">
        <f>[4]武器3!D299</f>
        <v>拉风的卡尼亚拳套</v>
      </c>
      <c r="C298" s="1">
        <f>[4]武器3!E299</f>
        <v>2</v>
      </c>
      <c r="D298" s="139" t="str">
        <f>[4]武器3!F299</f>
        <v>a</v>
      </c>
      <c r="E298" s="1">
        <f t="shared" si="77"/>
        <v>3</v>
      </c>
      <c r="F298" s="1">
        <f t="shared" si="78"/>
        <v>3</v>
      </c>
      <c r="G298" s="1" t="str">
        <f>[4]武器3!$K299</f>
        <v>冷却</v>
      </c>
      <c r="H298" s="1">
        <f>([4]武器3!AO299*(E298^2))/10</f>
        <v>18.899999999999999</v>
      </c>
      <c r="I298" s="1" t="str">
        <f t="shared" si="79"/>
        <v>,水系魔物骨头,蛇龟爪,矿石,树枝</v>
      </c>
      <c r="J298" s="1">
        <f t="shared" si="80"/>
        <v>189</v>
      </c>
      <c r="K298" s="1">
        <f t="shared" si="68"/>
        <v>1125</v>
      </c>
      <c r="L298" s="1" t="str">
        <f t="shared" si="81"/>
        <v>水系魔物骨头</v>
      </c>
      <c r="M298" s="1">
        <f t="shared" si="69"/>
        <v>1</v>
      </c>
      <c r="N298" s="1">
        <f t="shared" si="70"/>
        <v>50081</v>
      </c>
      <c r="O298" s="1" t="str">
        <f t="shared" si="82"/>
        <v>蛇龟爪</v>
      </c>
      <c r="P298" s="1">
        <f t="shared" si="71"/>
        <v>1</v>
      </c>
      <c r="Q298" s="1">
        <f t="shared" si="72"/>
        <v>50143</v>
      </c>
      <c r="R298" s="1" t="str">
        <f t="shared" si="83"/>
        <v>矿石</v>
      </c>
      <c r="S298" s="1">
        <f t="shared" si="73"/>
        <v>5</v>
      </c>
      <c r="T298" s="1">
        <f t="shared" si="74"/>
        <v>50015</v>
      </c>
      <c r="U298" s="1" t="str">
        <f t="shared" si="84"/>
        <v/>
      </c>
      <c r="V298" s="1" t="str">
        <f t="shared" si="75"/>
        <v/>
      </c>
      <c r="W298" s="1" t="str">
        <f t="shared" si="76"/>
        <v/>
      </c>
    </row>
    <row r="299" spans="1:23" x14ac:dyDescent="0.2">
      <c r="A299" s="1">
        <f>[4]武器3!A300</f>
        <v>10298</v>
      </c>
      <c r="B299" s="1" t="str">
        <f>[4]武器3!D300</f>
        <v>拉风的晨曦轻拳</v>
      </c>
      <c r="C299" s="1">
        <f>[4]武器3!E300</f>
        <v>4</v>
      </c>
      <c r="D299" s="139" t="str">
        <f>[4]武器3!F300</f>
        <v>a</v>
      </c>
      <c r="E299" s="1">
        <f t="shared" si="77"/>
        <v>3</v>
      </c>
      <c r="F299" s="1">
        <f t="shared" si="78"/>
        <v>3</v>
      </c>
      <c r="G299" s="1" t="str">
        <f>[4]武器3!$K300</f>
        <v>冷却</v>
      </c>
      <c r="H299" s="1">
        <f>([4]武器3!AO300*(E299^2))/10</f>
        <v>40.68</v>
      </c>
      <c r="I299" s="1" t="str">
        <f t="shared" si="79"/>
        <v>,水系魔物骨头,水结晶石,树枝,新鲜的泥巴</v>
      </c>
      <c r="J299" s="1">
        <f t="shared" si="80"/>
        <v>407</v>
      </c>
      <c r="K299" s="1">
        <f t="shared" si="68"/>
        <v>1125</v>
      </c>
      <c r="L299" s="1" t="str">
        <f t="shared" si="81"/>
        <v>水系魔物骨头</v>
      </c>
      <c r="M299" s="1">
        <f t="shared" si="69"/>
        <v>1</v>
      </c>
      <c r="N299" s="1">
        <f t="shared" si="70"/>
        <v>50081</v>
      </c>
      <c r="O299" s="1" t="str">
        <f t="shared" si="82"/>
        <v>水结晶石</v>
      </c>
      <c r="P299" s="1">
        <f t="shared" si="71"/>
        <v>2</v>
      </c>
      <c r="Q299" s="1">
        <f t="shared" si="72"/>
        <v>50030</v>
      </c>
      <c r="R299" s="1" t="str">
        <f t="shared" si="83"/>
        <v>树枝</v>
      </c>
      <c r="S299" s="1">
        <f t="shared" si="73"/>
        <v>10</v>
      </c>
      <c r="T299" s="1">
        <f t="shared" si="74"/>
        <v>50045</v>
      </c>
      <c r="U299" s="1" t="str">
        <f t="shared" si="84"/>
        <v/>
      </c>
      <c r="V299" s="1" t="str">
        <f t="shared" si="75"/>
        <v/>
      </c>
      <c r="W299" s="1" t="str">
        <f t="shared" si="76"/>
        <v/>
      </c>
    </row>
    <row r="300" spans="1:23" x14ac:dyDescent="0.2">
      <c r="A300" s="1">
        <f>[4]武器3!A301</f>
        <v>10299</v>
      </c>
      <c r="B300" s="1" t="str">
        <f>[4]武器3!D301</f>
        <v>闪耀的青铜轻拳</v>
      </c>
      <c r="C300" s="1">
        <f>[4]武器3!E301</f>
        <v>6</v>
      </c>
      <c r="D300" s="139" t="str">
        <f>[4]武器3!F301</f>
        <v>a</v>
      </c>
      <c r="E300" s="1">
        <f t="shared" si="77"/>
        <v>3</v>
      </c>
      <c r="F300" s="1">
        <f t="shared" si="78"/>
        <v>3</v>
      </c>
      <c r="G300" s="1" t="str">
        <f>[4]武器3!$K301</f>
        <v>冷却</v>
      </c>
      <c r="H300" s="1">
        <f>([4]武器3!AO301*(E300^2))/10</f>
        <v>62.759454545454545</v>
      </c>
      <c r="I300" s="1" t="str">
        <f t="shared" si="79"/>
        <v>,水系魔物骨头,金刚石,新鲜的泥巴,腐败爪</v>
      </c>
      <c r="J300" s="1">
        <f t="shared" si="80"/>
        <v>628</v>
      </c>
      <c r="K300" s="1">
        <f t="shared" si="68"/>
        <v>1125</v>
      </c>
      <c r="L300" s="1" t="str">
        <f t="shared" si="81"/>
        <v>水系魔物骨头</v>
      </c>
      <c r="M300" s="1">
        <f t="shared" si="69"/>
        <v>1</v>
      </c>
      <c r="N300" s="1">
        <f t="shared" si="70"/>
        <v>50081</v>
      </c>
      <c r="O300" s="1" t="str">
        <f t="shared" si="82"/>
        <v>金刚石</v>
      </c>
      <c r="P300" s="1">
        <f t="shared" si="71"/>
        <v>2</v>
      </c>
      <c r="Q300" s="1">
        <f t="shared" si="72"/>
        <v>50029</v>
      </c>
      <c r="R300" s="1" t="str">
        <f t="shared" si="83"/>
        <v>新鲜的泥巴</v>
      </c>
      <c r="S300" s="1">
        <f t="shared" si="73"/>
        <v>14</v>
      </c>
      <c r="T300" s="1">
        <f t="shared" si="74"/>
        <v>50013</v>
      </c>
      <c r="U300" s="1" t="str">
        <f t="shared" si="84"/>
        <v/>
      </c>
      <c r="V300" s="1" t="str">
        <f t="shared" si="75"/>
        <v/>
      </c>
      <c r="W300" s="1" t="str">
        <f t="shared" si="76"/>
        <v/>
      </c>
    </row>
    <row r="301" spans="1:23" x14ac:dyDescent="0.2">
      <c r="A301" s="1">
        <f>[4]武器3!A302</f>
        <v>10300</v>
      </c>
      <c r="B301" s="1" t="str">
        <f>[4]武器3!D302</f>
        <v>精致的白银轻拳</v>
      </c>
      <c r="C301" s="1">
        <f>[4]武器3!E302</f>
        <v>8</v>
      </c>
      <c r="D301" s="139" t="str">
        <f>[4]武器3!F302</f>
        <v>a</v>
      </c>
      <c r="E301" s="1">
        <f t="shared" si="77"/>
        <v>3</v>
      </c>
      <c r="F301" s="1">
        <f t="shared" si="78"/>
        <v>3</v>
      </c>
      <c r="G301" s="1" t="str">
        <f>[4]武器3!$K302</f>
        <v>冷却</v>
      </c>
      <c r="H301" s="1">
        <f>([4]武器3!AO302*(E301^2))/10</f>
        <v>86.231398611570256</v>
      </c>
      <c r="I301" s="1" t="str">
        <f t="shared" si="79"/>
        <v>,水系魔物骨头,蜥蜴牙,树枝,腐败牙</v>
      </c>
      <c r="J301" s="1">
        <f t="shared" si="80"/>
        <v>862</v>
      </c>
      <c r="K301" s="1">
        <f t="shared" si="68"/>
        <v>1125</v>
      </c>
      <c r="L301" s="1" t="str">
        <f t="shared" si="81"/>
        <v>水系魔物骨头</v>
      </c>
      <c r="M301" s="1">
        <f t="shared" si="69"/>
        <v>1</v>
      </c>
      <c r="N301" s="1">
        <f t="shared" si="70"/>
        <v>50081</v>
      </c>
      <c r="O301" s="1" t="str">
        <f t="shared" si="82"/>
        <v>蜥蜴牙</v>
      </c>
      <c r="P301" s="1">
        <f t="shared" si="71"/>
        <v>5</v>
      </c>
      <c r="Q301" s="1">
        <f t="shared" si="72"/>
        <v>50147</v>
      </c>
      <c r="R301" s="1" t="str">
        <f t="shared" si="83"/>
        <v>树枝</v>
      </c>
      <c r="S301" s="1">
        <f t="shared" si="73"/>
        <v>20</v>
      </c>
      <c r="T301" s="1">
        <f t="shared" si="74"/>
        <v>50045</v>
      </c>
      <c r="U301" s="1" t="str">
        <f t="shared" si="84"/>
        <v/>
      </c>
      <c r="V301" s="1" t="str">
        <f t="shared" si="75"/>
        <v/>
      </c>
      <c r="W301" s="1" t="str">
        <f t="shared" si="76"/>
        <v/>
      </c>
    </row>
    <row r="302" spans="1:23" x14ac:dyDescent="0.2">
      <c r="A302" s="1">
        <f>[4]武器3!A303</f>
        <v>10301</v>
      </c>
      <c r="B302" s="1" t="str">
        <f>[4]武器3!D303</f>
        <v>精致的忏悔轻拳</v>
      </c>
      <c r="C302" s="1">
        <f>[4]武器3!E303</f>
        <v>10</v>
      </c>
      <c r="D302" s="139" t="str">
        <f>[4]武器3!F303</f>
        <v>a</v>
      </c>
      <c r="E302" s="1">
        <f t="shared" si="77"/>
        <v>3</v>
      </c>
      <c r="F302" s="1">
        <f t="shared" si="78"/>
        <v>3</v>
      </c>
      <c r="G302" s="1" t="str">
        <f>[4]武器3!$K303</f>
        <v>冷却</v>
      </c>
      <c r="H302" s="1">
        <f>([4]武器3!AO303*(E302^2))/10</f>
        <v>125.55</v>
      </c>
      <c r="I302" s="1" t="str">
        <f t="shared" si="79"/>
        <v>,水系魔物骨头,巨人之皮,粉铜矿,干燥的草药</v>
      </c>
      <c r="J302" s="1">
        <f t="shared" si="80"/>
        <v>1256</v>
      </c>
      <c r="K302" s="1">
        <f t="shared" si="68"/>
        <v>2250</v>
      </c>
      <c r="L302" s="1" t="str">
        <f t="shared" si="81"/>
        <v>水系魔物骨头</v>
      </c>
      <c r="M302" s="1">
        <f t="shared" si="69"/>
        <v>2</v>
      </c>
      <c r="N302" s="1">
        <f t="shared" si="70"/>
        <v>50081</v>
      </c>
      <c r="O302" s="1" t="str">
        <f t="shared" si="82"/>
        <v>巨人之皮</v>
      </c>
      <c r="P302" s="1">
        <f t="shared" si="71"/>
        <v>4</v>
      </c>
      <c r="Q302" s="1">
        <f t="shared" si="72"/>
        <v>50111</v>
      </c>
      <c r="R302" s="1" t="str">
        <f t="shared" si="83"/>
        <v>粉铜矿</v>
      </c>
      <c r="S302" s="1">
        <f t="shared" si="73"/>
        <v>28</v>
      </c>
      <c r="T302" s="1">
        <f t="shared" si="74"/>
        <v>50035</v>
      </c>
      <c r="U302" s="1" t="str">
        <f t="shared" si="84"/>
        <v/>
      </c>
      <c r="V302" s="1" t="str">
        <f t="shared" si="75"/>
        <v/>
      </c>
      <c r="W302" s="1" t="str">
        <f t="shared" si="76"/>
        <v/>
      </c>
    </row>
    <row r="303" spans="1:23" x14ac:dyDescent="0.2">
      <c r="A303" s="1">
        <f>[4]武器3!A304</f>
        <v>10302</v>
      </c>
      <c r="B303" s="1" t="str">
        <f>[4]武器3!D304</f>
        <v>犀利的虚幻轻拳</v>
      </c>
      <c r="C303" s="1">
        <f>[4]武器3!E304</f>
        <v>12</v>
      </c>
      <c r="D303" s="139" t="str">
        <f>[4]武器3!F304</f>
        <v>a</v>
      </c>
      <c r="E303" s="1">
        <f t="shared" si="77"/>
        <v>3</v>
      </c>
      <c r="F303" s="1">
        <f t="shared" si="78"/>
        <v>3</v>
      </c>
      <c r="G303" s="1" t="str">
        <f>[4]武器3!$K304</f>
        <v>冷却</v>
      </c>
      <c r="H303" s="1">
        <f>([4]武器3!AO304*(E303^2))/10</f>
        <v>136.7801601322314</v>
      </c>
      <c r="I303" s="1" t="str">
        <f t="shared" si="79"/>
        <v>,水系魔物骨头,龙牙,粉铜矿,干燥的草药</v>
      </c>
      <c r="J303" s="1">
        <f t="shared" si="80"/>
        <v>1368</v>
      </c>
      <c r="K303" s="1">
        <f t="shared" si="68"/>
        <v>2250</v>
      </c>
      <c r="L303" s="1" t="str">
        <f t="shared" si="81"/>
        <v>水系魔物骨头</v>
      </c>
      <c r="M303" s="1">
        <f t="shared" si="69"/>
        <v>2</v>
      </c>
      <c r="N303" s="1">
        <f t="shared" si="70"/>
        <v>50081</v>
      </c>
      <c r="O303" s="1" t="str">
        <f t="shared" si="82"/>
        <v>龙牙</v>
      </c>
      <c r="P303" s="1">
        <f t="shared" si="71"/>
        <v>4</v>
      </c>
      <c r="Q303" s="1">
        <f t="shared" si="72"/>
        <v>50156</v>
      </c>
      <c r="R303" s="1" t="str">
        <f t="shared" si="83"/>
        <v>粉铜矿</v>
      </c>
      <c r="S303" s="1">
        <f t="shared" si="73"/>
        <v>31</v>
      </c>
      <c r="T303" s="1">
        <f t="shared" si="74"/>
        <v>50035</v>
      </c>
      <c r="U303" s="1" t="str">
        <f t="shared" si="84"/>
        <v/>
      </c>
      <c r="V303" s="1" t="str">
        <f t="shared" si="75"/>
        <v/>
      </c>
      <c r="W303" s="1" t="str">
        <f t="shared" si="76"/>
        <v/>
      </c>
    </row>
    <row r="304" spans="1:23" x14ac:dyDescent="0.2">
      <c r="A304" s="1">
        <f>[4]武器3!A305</f>
        <v>10303</v>
      </c>
      <c r="B304" s="1" t="str">
        <f>[4]武器3!D305</f>
        <v>拉风的空灵轻拳</v>
      </c>
      <c r="C304" s="1">
        <f>[4]武器3!E305</f>
        <v>14</v>
      </c>
      <c r="D304" s="139" t="str">
        <f>[4]武器3!F305</f>
        <v>a</v>
      </c>
      <c r="E304" s="1">
        <f t="shared" si="77"/>
        <v>3</v>
      </c>
      <c r="F304" s="1">
        <f t="shared" si="78"/>
        <v>3</v>
      </c>
      <c r="G304" s="1" t="str">
        <f>[4]武器3!$K305</f>
        <v>冷却</v>
      </c>
      <c r="H304" s="1">
        <f>([4]武器3!AO305*(E304^2))/10</f>
        <v>164.18436958368736</v>
      </c>
      <c r="I304" s="1" t="str">
        <f t="shared" si="79"/>
        <v>,水系魔物骨头,南瓜,粉铜矿,干燥的草药</v>
      </c>
      <c r="J304" s="1">
        <f t="shared" si="80"/>
        <v>1642</v>
      </c>
      <c r="K304" s="1">
        <f t="shared" si="68"/>
        <v>2250</v>
      </c>
      <c r="L304" s="1" t="str">
        <f t="shared" si="81"/>
        <v>水系魔物骨头</v>
      </c>
      <c r="M304" s="1">
        <f t="shared" si="69"/>
        <v>2</v>
      </c>
      <c r="N304" s="1">
        <f t="shared" si="70"/>
        <v>50081</v>
      </c>
      <c r="O304" s="1" t="str">
        <f t="shared" si="82"/>
        <v>南瓜</v>
      </c>
      <c r="P304" s="1">
        <f t="shared" si="71"/>
        <v>10</v>
      </c>
      <c r="Q304" s="1">
        <f t="shared" si="72"/>
        <v>50070</v>
      </c>
      <c r="R304" s="1" t="str">
        <f t="shared" si="83"/>
        <v>粉铜矿</v>
      </c>
      <c r="S304" s="1">
        <f t="shared" si="73"/>
        <v>37</v>
      </c>
      <c r="T304" s="1">
        <f t="shared" si="74"/>
        <v>50035</v>
      </c>
      <c r="U304" s="1" t="str">
        <f t="shared" si="84"/>
        <v/>
      </c>
      <c r="V304" s="1" t="str">
        <f t="shared" si="75"/>
        <v/>
      </c>
      <c r="W304" s="1" t="str">
        <f t="shared" si="76"/>
        <v/>
      </c>
    </row>
    <row r="305" spans="1:23" x14ac:dyDescent="0.2">
      <c r="A305" s="1">
        <f>[4]武器3!A306</f>
        <v>10304</v>
      </c>
      <c r="B305" s="1" t="str">
        <f>[4]武器3!D306</f>
        <v>犀利的精灵轻拳</v>
      </c>
      <c r="C305" s="1">
        <f>[4]武器3!E306</f>
        <v>16</v>
      </c>
      <c r="D305" s="139" t="str">
        <f>[4]武器3!F306</f>
        <v>a</v>
      </c>
      <c r="E305" s="1">
        <f t="shared" si="77"/>
        <v>3</v>
      </c>
      <c r="F305" s="1">
        <f t="shared" si="78"/>
        <v>3</v>
      </c>
      <c r="G305" s="1" t="str">
        <f>[4]武器3!$K306</f>
        <v>冷却</v>
      </c>
      <c r="H305" s="1">
        <f>([4]武器3!AO306*(E305^2))/10</f>
        <v>192.59805123966942</v>
      </c>
      <c r="I305" s="1" t="str">
        <f t="shared" si="79"/>
        <v>,水系魔物骨头,腐败的皮革,矿石,腐败牙</v>
      </c>
      <c r="J305" s="1">
        <f t="shared" si="80"/>
        <v>1926</v>
      </c>
      <c r="K305" s="1">
        <f t="shared" si="68"/>
        <v>2250</v>
      </c>
      <c r="L305" s="1" t="str">
        <f t="shared" si="81"/>
        <v>水系魔物骨头</v>
      </c>
      <c r="M305" s="1">
        <f t="shared" si="69"/>
        <v>2</v>
      </c>
      <c r="N305" s="1">
        <f t="shared" si="70"/>
        <v>50081</v>
      </c>
      <c r="O305" s="1" t="str">
        <f t="shared" si="82"/>
        <v>腐败的皮革</v>
      </c>
      <c r="P305" s="1">
        <f t="shared" si="71"/>
        <v>5</v>
      </c>
      <c r="Q305" s="1">
        <f t="shared" si="72"/>
        <v>50117</v>
      </c>
      <c r="R305" s="1" t="str">
        <f t="shared" si="83"/>
        <v>矿石</v>
      </c>
      <c r="S305" s="1">
        <f t="shared" si="73"/>
        <v>43</v>
      </c>
      <c r="T305" s="1">
        <f t="shared" si="74"/>
        <v>50015</v>
      </c>
      <c r="U305" s="1" t="str">
        <f t="shared" si="84"/>
        <v/>
      </c>
      <c r="V305" s="1" t="str">
        <f t="shared" si="75"/>
        <v/>
      </c>
      <c r="W305" s="1" t="str">
        <f t="shared" si="76"/>
        <v/>
      </c>
    </row>
    <row r="306" spans="1:23" x14ac:dyDescent="0.2">
      <c r="A306" s="1">
        <f>[4]武器3!A307</f>
        <v>10305</v>
      </c>
      <c r="B306" s="1" t="str">
        <f>[4]武器3!D307</f>
        <v>凌厉的智慧重拳</v>
      </c>
      <c r="C306" s="1">
        <f>[4]武器3!E307</f>
        <v>1</v>
      </c>
      <c r="D306" s="139" t="str">
        <f>[4]武器3!F307</f>
        <v>b</v>
      </c>
      <c r="E306" s="1">
        <f t="shared" si="77"/>
        <v>2</v>
      </c>
      <c r="F306" s="1">
        <f t="shared" si="78"/>
        <v>2</v>
      </c>
      <c r="G306" s="1" t="str">
        <f>[4]武器3!$K307</f>
        <v>冷却</v>
      </c>
      <c r="H306" s="1">
        <f>([4]武器3!AO307*(E306^2))/10</f>
        <v>9</v>
      </c>
      <c r="I306" s="1" t="str">
        <f t="shared" si="79"/>
        <v>,水系魔物血液,干燥的草药</v>
      </c>
      <c r="J306" s="1">
        <f t="shared" si="80"/>
        <v>90</v>
      </c>
      <c r="K306" s="1">
        <f t="shared" si="68"/>
        <v>270</v>
      </c>
      <c r="L306" s="1" t="str">
        <f t="shared" si="81"/>
        <v>水系魔物血液</v>
      </c>
      <c r="M306" s="1">
        <f t="shared" si="69"/>
        <v>1</v>
      </c>
      <c r="N306" s="1">
        <f t="shared" si="70"/>
        <v>50098</v>
      </c>
      <c r="O306" s="1" t="str">
        <f t="shared" si="82"/>
        <v>干燥的草药</v>
      </c>
      <c r="P306" s="1">
        <f t="shared" si="71"/>
        <v>3</v>
      </c>
      <c r="Q306" s="1">
        <f t="shared" si="72"/>
        <v>50189</v>
      </c>
      <c r="R306" s="1" t="str">
        <f t="shared" si="83"/>
        <v/>
      </c>
      <c r="S306" s="1" t="str">
        <f t="shared" si="73"/>
        <v/>
      </c>
      <c r="T306" s="1" t="str">
        <f t="shared" si="74"/>
        <v/>
      </c>
      <c r="U306" s="1" t="str">
        <f t="shared" si="84"/>
        <v/>
      </c>
      <c r="V306" s="1" t="str">
        <f t="shared" si="75"/>
        <v/>
      </c>
      <c r="W306" s="1" t="str">
        <f t="shared" si="76"/>
        <v/>
      </c>
    </row>
    <row r="307" spans="1:23" x14ac:dyDescent="0.2">
      <c r="A307" s="1">
        <f>[4]武器3!A308</f>
        <v>10306</v>
      </c>
      <c r="B307" s="1" t="str">
        <f>[4]武器3!D308</f>
        <v>优质的晨曦拳套</v>
      </c>
      <c r="C307" s="1">
        <f>[4]武器3!E308</f>
        <v>3</v>
      </c>
      <c r="D307" s="139" t="str">
        <f>[4]武器3!F308</f>
        <v>b</v>
      </c>
      <c r="E307" s="1">
        <f t="shared" si="77"/>
        <v>2</v>
      </c>
      <c r="F307" s="1">
        <f t="shared" si="78"/>
        <v>2</v>
      </c>
      <c r="G307" s="1" t="str">
        <f>[4]武器3!$K308</f>
        <v>冷却</v>
      </c>
      <c r="H307" s="1">
        <f>([4]武器3!AO308*(E307^2))/10</f>
        <v>18</v>
      </c>
      <c r="I307" s="1" t="str">
        <f t="shared" si="79"/>
        <v>,水系魔物血液,黑铜矿</v>
      </c>
      <c r="J307" s="1">
        <f t="shared" si="80"/>
        <v>180</v>
      </c>
      <c r="K307" s="1">
        <f t="shared" si="68"/>
        <v>270</v>
      </c>
      <c r="L307" s="1" t="str">
        <f t="shared" si="81"/>
        <v>水系魔物血液</v>
      </c>
      <c r="M307" s="1">
        <f t="shared" si="69"/>
        <v>1</v>
      </c>
      <c r="N307" s="1">
        <f t="shared" si="70"/>
        <v>50098</v>
      </c>
      <c r="O307" s="1" t="str">
        <f t="shared" si="82"/>
        <v>黑铜矿</v>
      </c>
      <c r="P307" s="1">
        <f t="shared" si="71"/>
        <v>6</v>
      </c>
      <c r="Q307" s="1">
        <f t="shared" si="72"/>
        <v>50031</v>
      </c>
      <c r="R307" s="1" t="str">
        <f t="shared" si="83"/>
        <v/>
      </c>
      <c r="S307" s="1" t="str">
        <f t="shared" si="73"/>
        <v/>
      </c>
      <c r="T307" s="1" t="str">
        <f t="shared" si="74"/>
        <v/>
      </c>
      <c r="U307" s="1" t="str">
        <f t="shared" si="84"/>
        <v/>
      </c>
      <c r="V307" s="1" t="str">
        <f t="shared" si="75"/>
        <v/>
      </c>
      <c r="W307" s="1" t="str">
        <f t="shared" si="76"/>
        <v/>
      </c>
    </row>
    <row r="308" spans="1:23" x14ac:dyDescent="0.2">
      <c r="A308" s="1">
        <f>[4]武器3!A309</f>
        <v>10307</v>
      </c>
      <c r="B308" s="1" t="str">
        <f>[4]武器3!D309</f>
        <v>坚硬的晨曦重拳</v>
      </c>
      <c r="C308" s="1">
        <f>[4]武器3!E309</f>
        <v>5</v>
      </c>
      <c r="D308" s="139" t="str">
        <f>[4]武器3!F309</f>
        <v>b</v>
      </c>
      <c r="E308" s="1">
        <f t="shared" si="77"/>
        <v>2</v>
      </c>
      <c r="F308" s="1">
        <f t="shared" si="78"/>
        <v>2</v>
      </c>
      <c r="G308" s="1" t="str">
        <f>[4]武器3!$K309</f>
        <v>冷却</v>
      </c>
      <c r="H308" s="1">
        <f>([4]武器3!AO309*(E308^2))/10</f>
        <v>27</v>
      </c>
      <c r="I308" s="1" t="str">
        <f t="shared" si="79"/>
        <v>,青魔法石,腐败爪</v>
      </c>
      <c r="J308" s="1">
        <f t="shared" si="80"/>
        <v>270</v>
      </c>
      <c r="K308" s="1">
        <f t="shared" si="68"/>
        <v>270</v>
      </c>
      <c r="L308" s="1" t="str">
        <f t="shared" si="81"/>
        <v>青魔法石</v>
      </c>
      <c r="M308" s="1">
        <f t="shared" si="69"/>
        <v>1</v>
      </c>
      <c r="N308" s="1">
        <f t="shared" si="70"/>
        <v>50020</v>
      </c>
      <c r="O308" s="1" t="str">
        <f t="shared" si="82"/>
        <v>腐败爪</v>
      </c>
      <c r="P308" s="1">
        <f t="shared" si="71"/>
        <v>9</v>
      </c>
      <c r="Q308" s="1">
        <f t="shared" si="72"/>
        <v>50145</v>
      </c>
      <c r="R308" s="1" t="str">
        <f t="shared" si="83"/>
        <v/>
      </c>
      <c r="S308" s="1" t="str">
        <f t="shared" si="73"/>
        <v/>
      </c>
      <c r="T308" s="1" t="str">
        <f t="shared" si="74"/>
        <v/>
      </c>
      <c r="U308" s="1" t="str">
        <f t="shared" si="84"/>
        <v/>
      </c>
      <c r="V308" s="1" t="str">
        <f t="shared" si="75"/>
        <v/>
      </c>
      <c r="W308" s="1" t="str">
        <f t="shared" si="76"/>
        <v/>
      </c>
    </row>
    <row r="309" spans="1:23" x14ac:dyDescent="0.2">
      <c r="A309" s="1">
        <f>[4]武器3!A310</f>
        <v>10308</v>
      </c>
      <c r="B309" s="1" t="str">
        <f>[4]武器3!D310</f>
        <v>发亮的青铜轻拳</v>
      </c>
      <c r="C309" s="1">
        <f>[4]武器3!E310</f>
        <v>7</v>
      </c>
      <c r="D309" s="139" t="str">
        <f>[4]武器3!F310</f>
        <v>b</v>
      </c>
      <c r="E309" s="1">
        <f t="shared" si="77"/>
        <v>2</v>
      </c>
      <c r="F309" s="1">
        <f t="shared" si="78"/>
        <v>2</v>
      </c>
      <c r="G309" s="1" t="str">
        <f>[4]武器3!$K310</f>
        <v>冷却</v>
      </c>
      <c r="H309" s="1">
        <f>([4]武器3!AO310*(E309^2))/10</f>
        <v>42.07418181818182</v>
      </c>
      <c r="I309" s="1" t="str">
        <f t="shared" si="79"/>
        <v>,青魔法石,腐败牙</v>
      </c>
      <c r="J309" s="1">
        <f t="shared" si="80"/>
        <v>421</v>
      </c>
      <c r="K309" s="1">
        <f t="shared" si="68"/>
        <v>540</v>
      </c>
      <c r="L309" s="1" t="str">
        <f t="shared" si="81"/>
        <v>青魔法石</v>
      </c>
      <c r="M309" s="1">
        <f t="shared" si="69"/>
        <v>2</v>
      </c>
      <c r="N309" s="1">
        <f t="shared" si="70"/>
        <v>50020</v>
      </c>
      <c r="O309" s="1" t="str">
        <f t="shared" si="82"/>
        <v>腐败牙</v>
      </c>
      <c r="P309" s="1">
        <f t="shared" si="71"/>
        <v>15</v>
      </c>
      <c r="Q309" s="1">
        <f t="shared" si="72"/>
        <v>50157</v>
      </c>
      <c r="R309" s="1" t="str">
        <f t="shared" si="83"/>
        <v/>
      </c>
      <c r="S309" s="1" t="str">
        <f t="shared" si="73"/>
        <v/>
      </c>
      <c r="T309" s="1" t="str">
        <f t="shared" si="74"/>
        <v/>
      </c>
      <c r="U309" s="1" t="str">
        <f t="shared" si="84"/>
        <v/>
      </c>
      <c r="V309" s="1" t="str">
        <f t="shared" si="75"/>
        <v/>
      </c>
      <c r="W309" s="1" t="str">
        <f t="shared" si="76"/>
        <v/>
      </c>
    </row>
    <row r="310" spans="1:23" x14ac:dyDescent="0.2">
      <c r="A310" s="1">
        <f>[4]武器3!A311</f>
        <v>10309</v>
      </c>
      <c r="B310" s="1" t="str">
        <f>[4]武器3!D311</f>
        <v>优质的颓废重拳</v>
      </c>
      <c r="C310" s="1">
        <f>[4]武器3!E311</f>
        <v>9</v>
      </c>
      <c r="D310" s="139" t="str">
        <f>[4]武器3!F311</f>
        <v>b</v>
      </c>
      <c r="E310" s="1">
        <f t="shared" si="77"/>
        <v>2</v>
      </c>
      <c r="F310" s="1">
        <f t="shared" si="78"/>
        <v>2</v>
      </c>
      <c r="G310" s="1" t="str">
        <f>[4]武器3!$K311</f>
        <v>冷却</v>
      </c>
      <c r="H310" s="1">
        <f>([4]武器3!AO311*(E310^2))/10</f>
        <v>45</v>
      </c>
      <c r="I310" s="1" t="str">
        <f t="shared" si="79"/>
        <v>,青魔法石,女战士的秘药</v>
      </c>
      <c r="J310" s="1">
        <f t="shared" si="80"/>
        <v>450</v>
      </c>
      <c r="K310" s="1">
        <f t="shared" si="68"/>
        <v>540</v>
      </c>
      <c r="L310" s="1" t="str">
        <f t="shared" si="81"/>
        <v>青魔法石</v>
      </c>
      <c r="M310" s="1">
        <f t="shared" si="69"/>
        <v>2</v>
      </c>
      <c r="N310" s="1">
        <f t="shared" si="70"/>
        <v>50020</v>
      </c>
      <c r="O310" s="1" t="str">
        <f t="shared" si="82"/>
        <v>女战士的秘药</v>
      </c>
      <c r="P310" s="1">
        <f t="shared" si="71"/>
        <v>15</v>
      </c>
      <c r="Q310" s="1">
        <f t="shared" si="72"/>
        <v>50168</v>
      </c>
      <c r="R310" s="1" t="str">
        <f t="shared" si="83"/>
        <v/>
      </c>
      <c r="S310" s="1" t="str">
        <f t="shared" si="73"/>
        <v/>
      </c>
      <c r="T310" s="1" t="str">
        <f t="shared" si="74"/>
        <v/>
      </c>
      <c r="U310" s="1" t="str">
        <f t="shared" si="84"/>
        <v/>
      </c>
      <c r="V310" s="1" t="str">
        <f t="shared" si="75"/>
        <v/>
      </c>
      <c r="W310" s="1" t="str">
        <f t="shared" si="76"/>
        <v/>
      </c>
    </row>
    <row r="311" spans="1:23" x14ac:dyDescent="0.2">
      <c r="A311" s="1">
        <f>[4]武器3!A312</f>
        <v>10310</v>
      </c>
      <c r="B311" s="1" t="str">
        <f>[4]武器3!D312</f>
        <v>凌厉的忏悔轻拳</v>
      </c>
      <c r="C311" s="1">
        <f>[4]武器3!E312</f>
        <v>11</v>
      </c>
      <c r="D311" s="139" t="str">
        <f>[4]武器3!F312</f>
        <v>b</v>
      </c>
      <c r="E311" s="1">
        <f t="shared" si="77"/>
        <v>2</v>
      </c>
      <c r="F311" s="1">
        <f t="shared" si="78"/>
        <v>2</v>
      </c>
      <c r="G311" s="1" t="str">
        <f>[4]武器3!$K312</f>
        <v>冷却</v>
      </c>
      <c r="H311" s="1">
        <f>([4]武器3!AO312*(E311^2))/10</f>
        <v>54</v>
      </c>
      <c r="I311" s="1" t="str">
        <f t="shared" si="79"/>
        <v>,水系魔物血液,女战士的秘药</v>
      </c>
      <c r="J311" s="1">
        <f t="shared" si="80"/>
        <v>540</v>
      </c>
      <c r="K311" s="1">
        <f t="shared" si="68"/>
        <v>540</v>
      </c>
      <c r="L311" s="1" t="str">
        <f t="shared" si="81"/>
        <v>水系魔物血液</v>
      </c>
      <c r="M311" s="1">
        <f t="shared" si="69"/>
        <v>2</v>
      </c>
      <c r="N311" s="1">
        <f t="shared" si="70"/>
        <v>50098</v>
      </c>
      <c r="O311" s="1" t="str">
        <f t="shared" si="82"/>
        <v>女战士的秘药</v>
      </c>
      <c r="P311" s="1">
        <f t="shared" si="71"/>
        <v>18</v>
      </c>
      <c r="Q311" s="1">
        <f t="shared" si="72"/>
        <v>50168</v>
      </c>
      <c r="R311" s="1" t="str">
        <f t="shared" si="83"/>
        <v/>
      </c>
      <c r="S311" s="1" t="str">
        <f t="shared" si="73"/>
        <v/>
      </c>
      <c r="T311" s="1" t="str">
        <f t="shared" si="74"/>
        <v/>
      </c>
      <c r="U311" s="1" t="str">
        <f t="shared" si="84"/>
        <v/>
      </c>
      <c r="V311" s="1" t="str">
        <f t="shared" si="75"/>
        <v/>
      </c>
      <c r="W311" s="1" t="str">
        <f t="shared" si="76"/>
        <v/>
      </c>
    </row>
    <row r="312" spans="1:23" x14ac:dyDescent="0.2">
      <c r="A312" s="1">
        <f>[4]武器3!A313</f>
        <v>10311</v>
      </c>
      <c r="B312" s="1" t="str">
        <f>[4]武器3!D313</f>
        <v>凌厉的忏悔轻拳</v>
      </c>
      <c r="C312" s="1">
        <f>[4]武器3!E313</f>
        <v>13</v>
      </c>
      <c r="D312" s="139" t="str">
        <f>[4]武器3!F313</f>
        <v>b</v>
      </c>
      <c r="E312" s="1">
        <f t="shared" si="77"/>
        <v>2</v>
      </c>
      <c r="F312" s="1">
        <f t="shared" si="78"/>
        <v>2</v>
      </c>
      <c r="G312" s="1" t="str">
        <f>[4]武器3!$K313</f>
        <v>冷却</v>
      </c>
      <c r="H312" s="1">
        <f>([4]武器3!AO313*(E312^2))/10</f>
        <v>81.232727272727274</v>
      </c>
      <c r="I312" s="1" t="str">
        <f t="shared" si="79"/>
        <v>,水系魔物血液,女战士的秘药</v>
      </c>
      <c r="J312" s="1">
        <f t="shared" si="80"/>
        <v>812</v>
      </c>
      <c r="K312" s="1">
        <f t="shared" si="68"/>
        <v>1080</v>
      </c>
      <c r="L312" s="1" t="str">
        <f t="shared" si="81"/>
        <v>水系魔物血液</v>
      </c>
      <c r="M312" s="1">
        <f t="shared" si="69"/>
        <v>4</v>
      </c>
      <c r="N312" s="1">
        <f t="shared" si="70"/>
        <v>50098</v>
      </c>
      <c r="O312" s="1" t="str">
        <f t="shared" si="82"/>
        <v>女战士的秘药</v>
      </c>
      <c r="P312" s="1">
        <f t="shared" si="71"/>
        <v>28</v>
      </c>
      <c r="Q312" s="1">
        <f t="shared" si="72"/>
        <v>50168</v>
      </c>
      <c r="R312" s="1" t="str">
        <f t="shared" si="83"/>
        <v/>
      </c>
      <c r="S312" s="1" t="str">
        <f t="shared" si="73"/>
        <v/>
      </c>
      <c r="T312" s="1" t="str">
        <f t="shared" si="74"/>
        <v/>
      </c>
      <c r="U312" s="1" t="str">
        <f t="shared" si="84"/>
        <v/>
      </c>
      <c r="V312" s="1" t="str">
        <f t="shared" si="75"/>
        <v/>
      </c>
      <c r="W312" s="1" t="str">
        <f t="shared" si="76"/>
        <v/>
      </c>
    </row>
    <row r="313" spans="1:23" x14ac:dyDescent="0.2">
      <c r="A313" s="1">
        <f>[4]武器3!A314</f>
        <v>10312</v>
      </c>
      <c r="B313" s="1" t="str">
        <f>[4]武器3!D314</f>
        <v>凌厉的白银拳套</v>
      </c>
      <c r="C313" s="1">
        <f>[4]武器3!E314</f>
        <v>15</v>
      </c>
      <c r="D313" s="139" t="str">
        <f>[4]武器3!F314</f>
        <v>b</v>
      </c>
      <c r="E313" s="1">
        <f t="shared" si="77"/>
        <v>2</v>
      </c>
      <c r="F313" s="1">
        <f t="shared" si="78"/>
        <v>2</v>
      </c>
      <c r="G313" s="1" t="str">
        <f>[4]武器3!$K314</f>
        <v>冷却</v>
      </c>
      <c r="H313" s="1">
        <f>([4]武器3!AO314*(E313^2))/10</f>
        <v>95.672727272727272</v>
      </c>
      <c r="I313" s="1" t="str">
        <f t="shared" si="79"/>
        <v>,青魔法石,粉铜矿</v>
      </c>
      <c r="J313" s="1">
        <f t="shared" si="80"/>
        <v>957</v>
      </c>
      <c r="K313" s="1">
        <f t="shared" si="68"/>
        <v>1080</v>
      </c>
      <c r="L313" s="1" t="str">
        <f t="shared" si="81"/>
        <v>青魔法石</v>
      </c>
      <c r="M313" s="1">
        <f t="shared" si="69"/>
        <v>4</v>
      </c>
      <c r="N313" s="1">
        <f t="shared" si="70"/>
        <v>50020</v>
      </c>
      <c r="O313" s="1" t="str">
        <f t="shared" si="82"/>
        <v>粉铜矿</v>
      </c>
      <c r="P313" s="1">
        <f t="shared" si="71"/>
        <v>32</v>
      </c>
      <c r="Q313" s="1">
        <f t="shared" si="72"/>
        <v>50035</v>
      </c>
      <c r="R313" s="1" t="str">
        <f t="shared" si="83"/>
        <v/>
      </c>
      <c r="S313" s="1" t="str">
        <f t="shared" si="73"/>
        <v/>
      </c>
      <c r="T313" s="1" t="str">
        <f t="shared" si="74"/>
        <v/>
      </c>
      <c r="U313" s="1" t="str">
        <f t="shared" si="84"/>
        <v/>
      </c>
      <c r="V313" s="1" t="str">
        <f t="shared" si="75"/>
        <v/>
      </c>
      <c r="W313" s="1" t="str">
        <f t="shared" si="76"/>
        <v/>
      </c>
    </row>
    <row r="314" spans="1:23" x14ac:dyDescent="0.2">
      <c r="A314" s="1">
        <f>[4]武器3!A315</f>
        <v>10313</v>
      </c>
      <c r="B314" s="1" t="str">
        <f>[4]武器3!D315</f>
        <v>初级的卡尼亚拳套</v>
      </c>
      <c r="C314" s="1">
        <f>[4]武器3!E315</f>
        <v>1</v>
      </c>
      <c r="D314" s="139" t="str">
        <f>[4]武器3!F315</f>
        <v>c</v>
      </c>
      <c r="E314" s="1">
        <f t="shared" si="77"/>
        <v>1</v>
      </c>
      <c r="F314" s="1">
        <f t="shared" si="78"/>
        <v>1</v>
      </c>
      <c r="G314" s="1" t="str">
        <f>[4]武器3!$K315</f>
        <v/>
      </c>
      <c r="H314" s="1">
        <f>([4]武器3!AO315*(E314^2))/10</f>
        <v>2.85</v>
      </c>
      <c r="I314" s="1" t="str">
        <f t="shared" si="79"/>
        <v>,新鲜的泥巴</v>
      </c>
      <c r="J314" s="1">
        <f t="shared" si="80"/>
        <v>29</v>
      </c>
      <c r="K314" s="1">
        <f t="shared" si="68"/>
        <v>30</v>
      </c>
      <c r="L314" s="1" t="str">
        <f t="shared" si="81"/>
        <v>新鲜的泥巴</v>
      </c>
      <c r="M314" s="1">
        <f t="shared" si="69"/>
        <v>2</v>
      </c>
      <c r="N314" s="1">
        <f t="shared" si="70"/>
        <v>50013</v>
      </c>
      <c r="O314" s="1" t="str">
        <f t="shared" si="82"/>
        <v/>
      </c>
      <c r="P314" s="1" t="str">
        <f t="shared" si="71"/>
        <v/>
      </c>
      <c r="Q314" s="1" t="str">
        <f t="shared" si="72"/>
        <v/>
      </c>
      <c r="R314" s="1" t="str">
        <f t="shared" si="83"/>
        <v/>
      </c>
      <c r="S314" s="1" t="str">
        <f t="shared" si="73"/>
        <v/>
      </c>
      <c r="T314" s="1" t="str">
        <f t="shared" si="74"/>
        <v/>
      </c>
      <c r="U314" s="1" t="str">
        <f t="shared" si="84"/>
        <v/>
      </c>
      <c r="V314" s="1" t="str">
        <f t="shared" si="75"/>
        <v/>
      </c>
      <c r="W314" s="1" t="str">
        <f t="shared" si="76"/>
        <v/>
      </c>
    </row>
    <row r="315" spans="1:23" x14ac:dyDescent="0.2">
      <c r="A315" s="1">
        <f>[4]武器3!A316</f>
        <v>10314</v>
      </c>
      <c r="B315" s="1" t="str">
        <f>[4]武器3!D316</f>
        <v>一般的水晶拳套</v>
      </c>
      <c r="C315" s="1">
        <f>[4]武器3!E316</f>
        <v>3</v>
      </c>
      <c r="D315" s="139" t="str">
        <f>[4]武器3!F316</f>
        <v>c</v>
      </c>
      <c r="E315" s="1">
        <f t="shared" si="77"/>
        <v>1</v>
      </c>
      <c r="F315" s="1">
        <f t="shared" si="78"/>
        <v>1</v>
      </c>
      <c r="G315" s="1" t="str">
        <f>[4]武器3!$K316</f>
        <v/>
      </c>
      <c r="H315" s="1">
        <f>([4]武器3!AO316*(E315^2))/10</f>
        <v>5.7</v>
      </c>
      <c r="I315" s="1" t="str">
        <f t="shared" si="79"/>
        <v>,树枝</v>
      </c>
      <c r="J315" s="1">
        <f t="shared" si="80"/>
        <v>57</v>
      </c>
      <c r="K315" s="1">
        <f t="shared" si="68"/>
        <v>60</v>
      </c>
      <c r="L315" s="1" t="str">
        <f t="shared" si="81"/>
        <v>树枝</v>
      </c>
      <c r="M315" s="1">
        <f t="shared" si="69"/>
        <v>4</v>
      </c>
      <c r="N315" s="1">
        <f t="shared" si="70"/>
        <v>50045</v>
      </c>
      <c r="O315" s="1" t="str">
        <f t="shared" si="82"/>
        <v/>
      </c>
      <c r="P315" s="1" t="str">
        <f t="shared" si="71"/>
        <v/>
      </c>
      <c r="Q315" s="1" t="str">
        <f t="shared" si="72"/>
        <v/>
      </c>
      <c r="R315" s="1" t="str">
        <f t="shared" si="83"/>
        <v/>
      </c>
      <c r="S315" s="1" t="str">
        <f t="shared" si="73"/>
        <v/>
      </c>
      <c r="T315" s="1" t="str">
        <f t="shared" si="74"/>
        <v/>
      </c>
      <c r="U315" s="1" t="str">
        <f t="shared" si="84"/>
        <v/>
      </c>
      <c r="V315" s="1" t="str">
        <f t="shared" si="75"/>
        <v/>
      </c>
      <c r="W315" s="1" t="str">
        <f t="shared" si="76"/>
        <v/>
      </c>
    </row>
    <row r="316" spans="1:23" x14ac:dyDescent="0.2">
      <c r="A316" s="1">
        <f>[4]武器3!A317</f>
        <v>10315</v>
      </c>
      <c r="B316" s="1" t="str">
        <f>[4]武器3!D317</f>
        <v>一般的塞尔塔拳套</v>
      </c>
      <c r="C316" s="1">
        <f>[4]武器3!E317</f>
        <v>5</v>
      </c>
      <c r="D316" s="139" t="str">
        <f>[4]武器3!F317</f>
        <v>c</v>
      </c>
      <c r="E316" s="1">
        <f t="shared" si="77"/>
        <v>1</v>
      </c>
      <c r="F316" s="1">
        <f t="shared" si="78"/>
        <v>1</v>
      </c>
      <c r="G316" s="1" t="str">
        <f>[4]武器3!$K317</f>
        <v/>
      </c>
      <c r="H316" s="1">
        <f>([4]武器3!AO317*(E316^2))/10</f>
        <v>8.5500000000000007</v>
      </c>
      <c r="I316" s="1" t="str">
        <f t="shared" si="79"/>
        <v>,腐败牙</v>
      </c>
      <c r="J316" s="1">
        <f t="shared" si="80"/>
        <v>86</v>
      </c>
      <c r="K316" s="1">
        <f t="shared" si="68"/>
        <v>90</v>
      </c>
      <c r="L316" s="1" t="str">
        <f t="shared" si="81"/>
        <v>腐败牙</v>
      </c>
      <c r="M316" s="1">
        <f t="shared" si="69"/>
        <v>6</v>
      </c>
      <c r="N316" s="1">
        <f t="shared" si="70"/>
        <v>50157</v>
      </c>
      <c r="O316" s="1" t="str">
        <f t="shared" si="82"/>
        <v/>
      </c>
      <c r="P316" s="1" t="str">
        <f t="shared" si="71"/>
        <v/>
      </c>
      <c r="Q316" s="1" t="str">
        <f t="shared" si="72"/>
        <v/>
      </c>
      <c r="R316" s="1" t="str">
        <f t="shared" si="83"/>
        <v/>
      </c>
      <c r="S316" s="1" t="str">
        <f t="shared" si="73"/>
        <v/>
      </c>
      <c r="T316" s="1" t="str">
        <f t="shared" si="74"/>
        <v/>
      </c>
      <c r="U316" s="1" t="str">
        <f t="shared" si="84"/>
        <v/>
      </c>
      <c r="V316" s="1" t="str">
        <f t="shared" si="75"/>
        <v/>
      </c>
      <c r="W316" s="1" t="str">
        <f t="shared" si="76"/>
        <v/>
      </c>
    </row>
    <row r="317" spans="1:23" x14ac:dyDescent="0.2">
      <c r="A317" s="1">
        <f>[4]武器3!A318</f>
        <v>10316</v>
      </c>
      <c r="B317" s="1" t="str">
        <f>[4]武器3!D318</f>
        <v>普通的魔王重拳</v>
      </c>
      <c r="C317" s="1">
        <f>[4]武器3!E318</f>
        <v>7</v>
      </c>
      <c r="D317" s="139" t="str">
        <f>[4]武器3!F318</f>
        <v>c</v>
      </c>
      <c r="E317" s="1">
        <f t="shared" si="77"/>
        <v>1</v>
      </c>
      <c r="F317" s="1">
        <f t="shared" si="78"/>
        <v>1</v>
      </c>
      <c r="G317" s="1" t="str">
        <f>[4]武器3!$K318</f>
        <v/>
      </c>
      <c r="H317" s="1">
        <f>([4]武器3!AO318*(E317^2))/10</f>
        <v>11.4</v>
      </c>
      <c r="I317" s="1" t="str">
        <f t="shared" si="79"/>
        <v>,矿石</v>
      </c>
      <c r="J317" s="1">
        <f t="shared" si="80"/>
        <v>114</v>
      </c>
      <c r="K317" s="1">
        <f t="shared" si="68"/>
        <v>120</v>
      </c>
      <c r="L317" s="1" t="str">
        <f t="shared" si="81"/>
        <v>矿石</v>
      </c>
      <c r="M317" s="1">
        <f t="shared" si="69"/>
        <v>8</v>
      </c>
      <c r="N317" s="1">
        <f t="shared" si="70"/>
        <v>50015</v>
      </c>
      <c r="O317" s="1" t="str">
        <f t="shared" si="82"/>
        <v/>
      </c>
      <c r="P317" s="1" t="str">
        <f t="shared" si="71"/>
        <v/>
      </c>
      <c r="Q317" s="1" t="str">
        <f t="shared" si="72"/>
        <v/>
      </c>
      <c r="R317" s="1" t="str">
        <f t="shared" si="83"/>
        <v/>
      </c>
      <c r="S317" s="1" t="str">
        <f t="shared" si="73"/>
        <v/>
      </c>
      <c r="T317" s="1" t="str">
        <f t="shared" si="74"/>
        <v/>
      </c>
      <c r="U317" s="1" t="str">
        <f t="shared" si="84"/>
        <v/>
      </c>
      <c r="V317" s="1" t="str">
        <f t="shared" si="75"/>
        <v/>
      </c>
      <c r="W317" s="1" t="str">
        <f t="shared" si="76"/>
        <v/>
      </c>
    </row>
    <row r="318" spans="1:23" x14ac:dyDescent="0.2">
      <c r="A318" s="1">
        <f>[4]武器3!A319</f>
        <v>10317</v>
      </c>
      <c r="B318" s="1" t="str">
        <f>[4]武器3!D319</f>
        <v>一般的颓废重拳</v>
      </c>
      <c r="C318" s="1">
        <f>[4]武器3!E319</f>
        <v>9</v>
      </c>
      <c r="D318" s="139" t="str">
        <f>[4]武器3!F319</f>
        <v>c</v>
      </c>
      <c r="E318" s="1">
        <f t="shared" si="77"/>
        <v>1</v>
      </c>
      <c r="F318" s="1">
        <f t="shared" si="78"/>
        <v>1</v>
      </c>
      <c r="G318" s="1" t="str">
        <f>[4]武器3!$K319</f>
        <v/>
      </c>
      <c r="H318" s="1">
        <f>([4]武器3!AO319*(E318^2))/10</f>
        <v>14.25</v>
      </c>
      <c r="I318" s="1" t="str">
        <f t="shared" si="79"/>
        <v>,粉铜矿</v>
      </c>
      <c r="J318" s="1">
        <f t="shared" si="80"/>
        <v>143</v>
      </c>
      <c r="K318" s="1">
        <f t="shared" si="68"/>
        <v>150</v>
      </c>
      <c r="L318" s="1" t="str">
        <f t="shared" si="81"/>
        <v>粉铜矿</v>
      </c>
      <c r="M318" s="1">
        <f t="shared" si="69"/>
        <v>10</v>
      </c>
      <c r="N318" s="1">
        <f t="shared" si="70"/>
        <v>50035</v>
      </c>
      <c r="O318" s="1" t="str">
        <f t="shared" si="82"/>
        <v/>
      </c>
      <c r="P318" s="1" t="str">
        <f t="shared" si="71"/>
        <v/>
      </c>
      <c r="Q318" s="1" t="str">
        <f t="shared" si="72"/>
        <v/>
      </c>
      <c r="R318" s="1" t="str">
        <f t="shared" si="83"/>
        <v/>
      </c>
      <c r="S318" s="1" t="str">
        <f t="shared" si="73"/>
        <v/>
      </c>
      <c r="T318" s="1" t="str">
        <f t="shared" si="74"/>
        <v/>
      </c>
      <c r="U318" s="1" t="str">
        <f t="shared" si="84"/>
        <v/>
      </c>
      <c r="V318" s="1" t="str">
        <f t="shared" si="75"/>
        <v/>
      </c>
      <c r="W318" s="1" t="str">
        <f t="shared" si="76"/>
        <v/>
      </c>
    </row>
    <row r="319" spans="1:23" x14ac:dyDescent="0.2">
      <c r="A319" s="1">
        <f>[4]武器3!A320</f>
        <v>10318</v>
      </c>
      <c r="B319" s="1" t="str">
        <f>[4]武器3!D320</f>
        <v>一般的斯塞提轻拳</v>
      </c>
      <c r="C319" s="1">
        <f>[4]武器3!E320</f>
        <v>11</v>
      </c>
      <c r="D319" s="139" t="str">
        <f>[4]武器3!F320</f>
        <v>c</v>
      </c>
      <c r="E319" s="1">
        <f t="shared" si="77"/>
        <v>1</v>
      </c>
      <c r="F319" s="1">
        <f t="shared" si="78"/>
        <v>1</v>
      </c>
      <c r="G319" s="1" t="str">
        <f>[4]武器3!$K320</f>
        <v/>
      </c>
      <c r="H319" s="1">
        <f>([4]武器3!AO320*(E319^2))/10</f>
        <v>17.100000000000001</v>
      </c>
      <c r="I319" s="1" t="str">
        <f t="shared" si="79"/>
        <v>,腐败的毛皮</v>
      </c>
      <c r="J319" s="1">
        <f t="shared" si="80"/>
        <v>171</v>
      </c>
      <c r="K319" s="1">
        <f t="shared" si="68"/>
        <v>180</v>
      </c>
      <c r="L319" s="1" t="str">
        <f t="shared" si="81"/>
        <v>腐败的毛皮</v>
      </c>
      <c r="M319" s="1">
        <f t="shared" si="69"/>
        <v>12</v>
      </c>
      <c r="N319" s="1">
        <f t="shared" si="70"/>
        <v>50119</v>
      </c>
      <c r="O319" s="1" t="str">
        <f t="shared" si="82"/>
        <v/>
      </c>
      <c r="P319" s="1" t="str">
        <f t="shared" si="71"/>
        <v/>
      </c>
      <c r="Q319" s="1" t="str">
        <f t="shared" si="72"/>
        <v/>
      </c>
      <c r="R319" s="1" t="str">
        <f t="shared" si="83"/>
        <v/>
      </c>
      <c r="S319" s="1" t="str">
        <f t="shared" si="73"/>
        <v/>
      </c>
      <c r="T319" s="1" t="str">
        <f t="shared" si="74"/>
        <v/>
      </c>
      <c r="U319" s="1" t="str">
        <f t="shared" si="84"/>
        <v/>
      </c>
      <c r="V319" s="1" t="str">
        <f t="shared" si="75"/>
        <v/>
      </c>
      <c r="W319" s="1" t="str">
        <f t="shared" si="76"/>
        <v/>
      </c>
    </row>
    <row r="320" spans="1:23" x14ac:dyDescent="0.2">
      <c r="A320" s="1">
        <f>[4]武器3!A321</f>
        <v>10319</v>
      </c>
      <c r="B320" s="1" t="str">
        <f>[4]武器3!D321</f>
        <v>破旧的智慧轻拳</v>
      </c>
      <c r="C320" s="1">
        <f>[4]武器3!E321</f>
        <v>13</v>
      </c>
      <c r="D320" s="139" t="str">
        <f>[4]武器3!F321</f>
        <v>c</v>
      </c>
      <c r="E320" s="1">
        <f t="shared" si="77"/>
        <v>1</v>
      </c>
      <c r="F320" s="1">
        <f t="shared" si="78"/>
        <v>1</v>
      </c>
      <c r="G320" s="1" t="str">
        <f>[4]武器3!$K321</f>
        <v/>
      </c>
      <c r="H320" s="1">
        <f>([4]武器3!AO321*(E320^2))/10</f>
        <v>19.95</v>
      </c>
      <c r="I320" s="1" t="str">
        <f t="shared" si="79"/>
        <v>,女战士的秘药</v>
      </c>
      <c r="J320" s="1">
        <f t="shared" si="80"/>
        <v>200</v>
      </c>
      <c r="K320" s="1">
        <f t="shared" si="68"/>
        <v>210</v>
      </c>
      <c r="L320" s="1" t="str">
        <f t="shared" si="81"/>
        <v>女战士的秘药</v>
      </c>
      <c r="M320" s="1">
        <f t="shared" si="69"/>
        <v>14</v>
      </c>
      <c r="N320" s="1">
        <f t="shared" si="70"/>
        <v>50168</v>
      </c>
      <c r="O320" s="1" t="str">
        <f t="shared" si="82"/>
        <v/>
      </c>
      <c r="P320" s="1" t="str">
        <f t="shared" si="71"/>
        <v/>
      </c>
      <c r="Q320" s="1" t="str">
        <f t="shared" si="72"/>
        <v/>
      </c>
      <c r="R320" s="1" t="str">
        <f t="shared" si="83"/>
        <v/>
      </c>
      <c r="S320" s="1" t="str">
        <f t="shared" si="73"/>
        <v/>
      </c>
      <c r="T320" s="1" t="str">
        <f t="shared" si="74"/>
        <v/>
      </c>
      <c r="U320" s="1" t="str">
        <f t="shared" si="84"/>
        <v/>
      </c>
      <c r="V320" s="1" t="str">
        <f t="shared" si="75"/>
        <v/>
      </c>
      <c r="W320" s="1" t="str">
        <f t="shared" si="76"/>
        <v/>
      </c>
    </row>
    <row r="321" spans="1:23" x14ac:dyDescent="0.2">
      <c r="A321" s="1">
        <f>[4]武器3!A322</f>
        <v>10320</v>
      </c>
      <c r="B321" s="1" t="str">
        <f>[4]武器3!D322</f>
        <v>普通的空灵拳套</v>
      </c>
      <c r="C321" s="1">
        <f>[4]武器3!E322</f>
        <v>15</v>
      </c>
      <c r="D321" s="139" t="str">
        <f>[4]武器3!F322</f>
        <v>c</v>
      </c>
      <c r="E321" s="1">
        <f t="shared" si="77"/>
        <v>1</v>
      </c>
      <c r="F321" s="1">
        <f t="shared" si="78"/>
        <v>1</v>
      </c>
      <c r="G321" s="1" t="str">
        <f>[4]武器3!$K322</f>
        <v/>
      </c>
      <c r="H321" s="1">
        <f>([4]武器3!AO322*(E321^2))/10</f>
        <v>22.8</v>
      </c>
      <c r="I321" s="1" t="str">
        <f t="shared" si="79"/>
        <v>,腐败的毛皮</v>
      </c>
      <c r="J321" s="1">
        <f t="shared" si="80"/>
        <v>228</v>
      </c>
      <c r="K321" s="1">
        <f t="shared" si="68"/>
        <v>240</v>
      </c>
      <c r="L321" s="1" t="str">
        <f t="shared" si="81"/>
        <v>腐败的毛皮</v>
      </c>
      <c r="M321" s="1">
        <f t="shared" si="69"/>
        <v>16</v>
      </c>
      <c r="N321" s="1">
        <f t="shared" si="70"/>
        <v>50119</v>
      </c>
      <c r="O321" s="1" t="str">
        <f t="shared" si="82"/>
        <v/>
      </c>
      <c r="P321" s="1" t="str">
        <f t="shared" si="71"/>
        <v/>
      </c>
      <c r="Q321" s="1" t="str">
        <f t="shared" si="72"/>
        <v/>
      </c>
      <c r="R321" s="1" t="str">
        <f t="shared" si="83"/>
        <v/>
      </c>
      <c r="S321" s="1" t="str">
        <f t="shared" si="73"/>
        <v/>
      </c>
      <c r="T321" s="1" t="str">
        <f t="shared" si="74"/>
        <v/>
      </c>
      <c r="U321" s="1" t="str">
        <f t="shared" si="84"/>
        <v/>
      </c>
      <c r="V321" s="1" t="str">
        <f t="shared" si="75"/>
        <v/>
      </c>
      <c r="W321" s="1" t="str">
        <f t="shared" si="76"/>
        <v/>
      </c>
    </row>
    <row r="322" spans="1:23" x14ac:dyDescent="0.2">
      <c r="A322" s="1">
        <f>[4]武器3!A323</f>
        <v>10321</v>
      </c>
      <c r="B322" s="1" t="str">
        <f>[4]武器3!D323</f>
        <v>传说的智慧轻锤</v>
      </c>
      <c r="C322" s="1">
        <f>[4]武器3!E323</f>
        <v>3</v>
      </c>
      <c r="D322" s="139" t="str">
        <f>[4]武器3!F323</f>
        <v>s</v>
      </c>
      <c r="E322" s="1">
        <f t="shared" si="77"/>
        <v>4</v>
      </c>
      <c r="F322" s="1">
        <f t="shared" si="78"/>
        <v>4</v>
      </c>
      <c r="G322" s="1" t="str">
        <f>[4]武器3!$K323</f>
        <v>物理</v>
      </c>
      <c r="H322" s="1">
        <f>([4]武器3!AO323*(E322^2))/10</f>
        <v>77.683199999999999</v>
      </c>
      <c r="I322" s="1" t="str">
        <f t="shared" si="79"/>
        <v>,七彩的魔术丝,火兽皮革,黑蝙蝠牙,震动羽翼</v>
      </c>
      <c r="J322" s="1">
        <f t="shared" si="80"/>
        <v>777</v>
      </c>
      <c r="K322" s="1">
        <f t="shared" ref="K322:K385" si="85">INT(M322*VLOOKUP(L322,newMarkingCost,8,FALSE)*10*E322)</f>
        <v>3840</v>
      </c>
      <c r="L322" s="1" t="str">
        <f t="shared" si="81"/>
        <v>七彩的魔术丝</v>
      </c>
      <c r="M322" s="1">
        <f t="shared" ref="M322:M385" si="86">ROUNDUP($H322/($F322)/VLOOKUP(L322,newMarkingCost,8,FALSE),0)</f>
        <v>1</v>
      </c>
      <c r="N322" s="1">
        <f t="shared" ref="N322:N385" si="87">IF(L322="","",VLOOKUP(L322,NewMarkingID,2,FALSE))</f>
        <v>50077</v>
      </c>
      <c r="O322" s="1" t="str">
        <f t="shared" si="82"/>
        <v>火兽皮革</v>
      </c>
      <c r="P322" s="1">
        <f t="shared" ref="P322:P385" si="88">IF(O322="","",ROUNDUP($H322/($F322)/VLOOKUP(O322,newMarkingCost,8,FALSE),0))</f>
        <v>1</v>
      </c>
      <c r="Q322" s="1">
        <f t="shared" ref="Q322:Q385" si="89">IF(O322="","",VLOOKUP(O322,NewMarkingID,2,FALSE))</f>
        <v>50106</v>
      </c>
      <c r="R322" s="1" t="str">
        <f t="shared" si="83"/>
        <v>黑蝙蝠牙</v>
      </c>
      <c r="S322" s="1">
        <f t="shared" ref="S322:S385" si="90">IF(R322="","",ROUNDUP($H322/($F322)/VLOOKUP(R322,newMarkingCost,8,FALSE),0))</f>
        <v>2</v>
      </c>
      <c r="T322" s="1">
        <f t="shared" ref="T322:T385" si="91">IF(R322="","",VLOOKUP(R322,NewMarkingID,2,FALSE))</f>
        <v>50153</v>
      </c>
      <c r="U322" s="1" t="str">
        <f t="shared" si="84"/>
        <v>震动羽翼</v>
      </c>
      <c r="V322" s="1">
        <f t="shared" ref="V322:V385" si="92">IF(U322="","",ROUNDUP($H322/($F322)/VLOOKUP(U322,newMarkingCost,8,FALSE),0))</f>
        <v>2</v>
      </c>
      <c r="W322" s="1">
        <f t="shared" ref="W322:W385" si="93">IF(U322="","",VLOOKUP(U322,NewMarkingID,2,FALSE))</f>
        <v>50122</v>
      </c>
    </row>
    <row r="323" spans="1:23" x14ac:dyDescent="0.2">
      <c r="A323" s="1">
        <f>[4]武器3!A324</f>
        <v>10322</v>
      </c>
      <c r="B323" s="1" t="str">
        <f>[4]武器3!D324</f>
        <v>神秘的卡尼亚重锤</v>
      </c>
      <c r="C323" s="1">
        <f>[4]武器3!E324</f>
        <v>5</v>
      </c>
      <c r="D323" s="139" t="str">
        <f>[4]武器3!F324</f>
        <v>s</v>
      </c>
      <c r="E323" s="1">
        <f t="shared" ref="E323:E386" si="94">IF(D323="s",4,IF(D323="a",3,IF(D323="b",2,1)))</f>
        <v>4</v>
      </c>
      <c r="F323" s="1">
        <f t="shared" ref="F323:F386" si="95">E323</f>
        <v>4</v>
      </c>
      <c r="G323" s="1" t="str">
        <f>[4]武器3!$K324</f>
        <v>物理</v>
      </c>
      <c r="H323" s="1">
        <f>([4]武器3!AO324*(E323^2))/10</f>
        <v>184.8</v>
      </c>
      <c r="I323" s="1" t="str">
        <f t="shared" ref="I323:I386" si="96">getMarking(E323,F323,G323,1)</f>
        <v>,七彩的魔术丝,恶魔魂片,鬼牙,黑蝙蝠牙</v>
      </c>
      <c r="J323" s="1">
        <f t="shared" ref="J323:J386" si="97">ROUND(H323*10,0)</f>
        <v>1848</v>
      </c>
      <c r="K323" s="1">
        <f t="shared" si="85"/>
        <v>3840</v>
      </c>
      <c r="L323" s="1" t="str">
        <f t="shared" ref="L323:L386" si="98">getSring($I323,1,$F323)</f>
        <v>七彩的魔术丝</v>
      </c>
      <c r="M323" s="1">
        <f t="shared" si="86"/>
        <v>1</v>
      </c>
      <c r="N323" s="1">
        <f t="shared" si="87"/>
        <v>50077</v>
      </c>
      <c r="O323" s="1" t="str">
        <f t="shared" ref="O323:O386" si="99">getSring($I323,2,$F323)</f>
        <v>恶魔魂片</v>
      </c>
      <c r="P323" s="1">
        <f t="shared" si="88"/>
        <v>2</v>
      </c>
      <c r="Q323" s="1">
        <f t="shared" si="89"/>
        <v>50166</v>
      </c>
      <c r="R323" s="1" t="str">
        <f t="shared" ref="R323:R386" si="100">getSring($I323,3,$F323)</f>
        <v>鬼牙</v>
      </c>
      <c r="S323" s="1">
        <f t="shared" si="90"/>
        <v>8</v>
      </c>
      <c r="T323" s="1">
        <f t="shared" si="91"/>
        <v>50146</v>
      </c>
      <c r="U323" s="1" t="str">
        <f t="shared" ref="U323:U386" si="101">getSring($I323,4,$F323)</f>
        <v>黑蝙蝠牙</v>
      </c>
      <c r="V323" s="1">
        <f t="shared" si="92"/>
        <v>4</v>
      </c>
      <c r="W323" s="1">
        <f t="shared" si="93"/>
        <v>50153</v>
      </c>
    </row>
    <row r="324" spans="1:23" x14ac:dyDescent="0.2">
      <c r="A324" s="1">
        <f>[4]武器3!A325</f>
        <v>10323</v>
      </c>
      <c r="B324" s="1" t="str">
        <f>[4]武器3!D325</f>
        <v>神奇的虚幻轻锤</v>
      </c>
      <c r="C324" s="1">
        <f>[4]武器3!E325</f>
        <v>7</v>
      </c>
      <c r="D324" s="139" t="str">
        <f>[4]武器3!F325</f>
        <v>s</v>
      </c>
      <c r="E324" s="1">
        <f t="shared" si="94"/>
        <v>4</v>
      </c>
      <c r="F324" s="1">
        <f t="shared" si="95"/>
        <v>4</v>
      </c>
      <c r="G324" s="1" t="str">
        <f>[4]武器3!$K325</f>
        <v>物理</v>
      </c>
      <c r="H324" s="1">
        <f>([4]武器3!AO325*(E324^2))/10</f>
        <v>254.4</v>
      </c>
      <c r="I324" s="1" t="str">
        <f t="shared" si="96"/>
        <v>,七彩的魔术丝,水精魂片,昆虫躯壳,水结晶石</v>
      </c>
      <c r="J324" s="1">
        <f t="shared" si="97"/>
        <v>2544</v>
      </c>
      <c r="K324" s="1">
        <f t="shared" si="85"/>
        <v>3840</v>
      </c>
      <c r="L324" s="1" t="str">
        <f t="shared" si="98"/>
        <v>七彩的魔术丝</v>
      </c>
      <c r="M324" s="1">
        <f t="shared" si="86"/>
        <v>1</v>
      </c>
      <c r="N324" s="1">
        <f t="shared" si="87"/>
        <v>50077</v>
      </c>
      <c r="O324" s="1" t="str">
        <f t="shared" si="99"/>
        <v>水精魂片</v>
      </c>
      <c r="P324" s="1">
        <f t="shared" si="88"/>
        <v>3</v>
      </c>
      <c r="Q324" s="1">
        <f t="shared" si="89"/>
        <v>50159</v>
      </c>
      <c r="R324" s="1" t="str">
        <f t="shared" si="100"/>
        <v>昆虫躯壳</v>
      </c>
      <c r="S324" s="1">
        <f t="shared" si="90"/>
        <v>5</v>
      </c>
      <c r="T324" s="1">
        <f t="shared" si="91"/>
        <v>50129</v>
      </c>
      <c r="U324" s="1" t="str">
        <f t="shared" si="101"/>
        <v>水结晶石</v>
      </c>
      <c r="V324" s="1">
        <f t="shared" si="92"/>
        <v>5</v>
      </c>
      <c r="W324" s="1">
        <f t="shared" si="93"/>
        <v>50030</v>
      </c>
    </row>
    <row r="325" spans="1:23" x14ac:dyDescent="0.2">
      <c r="A325" s="1">
        <f>[4]武器3!A326</f>
        <v>10324</v>
      </c>
      <c r="B325" s="1" t="str">
        <f>[4]武器3!D326</f>
        <v>璀璨的斯塞提重锤</v>
      </c>
      <c r="C325" s="1">
        <f>[4]武器3!E326</f>
        <v>9</v>
      </c>
      <c r="D325" s="139" t="str">
        <f>[4]武器3!F326</f>
        <v>s</v>
      </c>
      <c r="E325" s="1">
        <f t="shared" si="94"/>
        <v>4</v>
      </c>
      <c r="F325" s="1">
        <f t="shared" si="95"/>
        <v>4</v>
      </c>
      <c r="G325" s="1" t="str">
        <f>[4]武器3!$K326</f>
        <v>物理</v>
      </c>
      <c r="H325" s="1">
        <f>([4]武器3!AO326*(E325^2))/10</f>
        <v>370.0960765550239</v>
      </c>
      <c r="I325" s="1" t="str">
        <f t="shared" si="96"/>
        <v>,七彩的魔术丝,恶魔魂片,睡魔羽翼,紫之液</v>
      </c>
      <c r="J325" s="1">
        <f t="shared" si="97"/>
        <v>3701</v>
      </c>
      <c r="K325" s="1">
        <f t="shared" si="85"/>
        <v>3840</v>
      </c>
      <c r="L325" s="1" t="str">
        <f t="shared" si="98"/>
        <v>七彩的魔术丝</v>
      </c>
      <c r="M325" s="1">
        <f t="shared" si="86"/>
        <v>1</v>
      </c>
      <c r="N325" s="1">
        <f t="shared" si="87"/>
        <v>50077</v>
      </c>
      <c r="O325" s="1" t="str">
        <f t="shared" si="99"/>
        <v>恶魔魂片</v>
      </c>
      <c r="P325" s="1">
        <f t="shared" si="88"/>
        <v>3</v>
      </c>
      <c r="Q325" s="1">
        <f t="shared" si="89"/>
        <v>50166</v>
      </c>
      <c r="R325" s="1" t="str">
        <f t="shared" si="100"/>
        <v>睡魔羽翼</v>
      </c>
      <c r="S325" s="1">
        <f t="shared" si="90"/>
        <v>7</v>
      </c>
      <c r="T325" s="1">
        <f t="shared" si="91"/>
        <v>50126</v>
      </c>
      <c r="U325" s="1" t="str">
        <f t="shared" si="101"/>
        <v>紫之液</v>
      </c>
      <c r="V325" s="1">
        <f t="shared" si="92"/>
        <v>16</v>
      </c>
      <c r="W325" s="1">
        <f t="shared" si="93"/>
        <v>50095</v>
      </c>
    </row>
    <row r="326" spans="1:23" x14ac:dyDescent="0.2">
      <c r="A326" s="1">
        <f>[4]武器3!A327</f>
        <v>10325</v>
      </c>
      <c r="B326" s="1" t="str">
        <f>[4]武器3!D327</f>
        <v>璀璨的魔王重锤</v>
      </c>
      <c r="C326" s="1">
        <f>[4]武器3!E327</f>
        <v>11</v>
      </c>
      <c r="D326" s="139" t="str">
        <f>[4]武器3!F327</f>
        <v>s</v>
      </c>
      <c r="E326" s="1">
        <f t="shared" si="94"/>
        <v>4</v>
      </c>
      <c r="F326" s="1">
        <f t="shared" si="95"/>
        <v>4</v>
      </c>
      <c r="G326" s="1" t="str">
        <f>[4]武器3!$K327</f>
        <v>物理</v>
      </c>
      <c r="H326" s="1">
        <f>([4]武器3!AO327*(E326^2))/10</f>
        <v>464.15255484297523</v>
      </c>
      <c r="I326" s="1" t="str">
        <f t="shared" si="96"/>
        <v>,七彩的魔术丝,雷精魂片,青之液,腐败的皮革</v>
      </c>
      <c r="J326" s="1">
        <f t="shared" si="97"/>
        <v>4642</v>
      </c>
      <c r="K326" s="1">
        <f t="shared" si="85"/>
        <v>7680</v>
      </c>
      <c r="L326" s="1" t="str">
        <f t="shared" si="98"/>
        <v>七彩的魔术丝</v>
      </c>
      <c r="M326" s="1">
        <f t="shared" si="86"/>
        <v>2</v>
      </c>
      <c r="N326" s="1">
        <f t="shared" si="87"/>
        <v>50077</v>
      </c>
      <c r="O326" s="1" t="str">
        <f t="shared" si="99"/>
        <v>雷精魂片</v>
      </c>
      <c r="P326" s="1">
        <f t="shared" si="88"/>
        <v>5</v>
      </c>
      <c r="Q326" s="1">
        <f t="shared" si="89"/>
        <v>50161</v>
      </c>
      <c r="R326" s="1" t="str">
        <f t="shared" si="100"/>
        <v>青之液</v>
      </c>
      <c r="S326" s="1">
        <f t="shared" si="90"/>
        <v>20</v>
      </c>
      <c r="T326" s="1">
        <f t="shared" si="91"/>
        <v>50092</v>
      </c>
      <c r="U326" s="1" t="str">
        <f t="shared" si="101"/>
        <v>腐败的皮革</v>
      </c>
      <c r="V326" s="1">
        <f t="shared" si="92"/>
        <v>9</v>
      </c>
      <c r="W326" s="1">
        <f t="shared" si="93"/>
        <v>50117</v>
      </c>
    </row>
    <row r="327" spans="1:23" x14ac:dyDescent="0.2">
      <c r="A327" s="1">
        <f>[4]武器3!A328</f>
        <v>10326</v>
      </c>
      <c r="B327" s="1" t="str">
        <f>[4]武器3!D328</f>
        <v>璀璨的白银重锤</v>
      </c>
      <c r="C327" s="1">
        <f>[4]武器3!E328</f>
        <v>13</v>
      </c>
      <c r="D327" s="139" t="str">
        <f>[4]武器3!F328</f>
        <v>s</v>
      </c>
      <c r="E327" s="1">
        <f t="shared" si="94"/>
        <v>4</v>
      </c>
      <c r="F327" s="1">
        <f t="shared" si="95"/>
        <v>4</v>
      </c>
      <c r="G327" s="1" t="str">
        <f>[4]武器3!$K328</f>
        <v>物理</v>
      </c>
      <c r="H327" s="1">
        <f>([4]武器3!AO328*(E327^2))/10</f>
        <v>582.21117178456302</v>
      </c>
      <c r="I327" s="1" t="str">
        <f t="shared" si="96"/>
        <v>,七彩的魔术丝,魅灵魂片,绿之液,赤之液</v>
      </c>
      <c r="J327" s="1">
        <f t="shared" si="97"/>
        <v>5822</v>
      </c>
      <c r="K327" s="1">
        <f t="shared" si="85"/>
        <v>7680</v>
      </c>
      <c r="L327" s="1" t="str">
        <f t="shared" si="98"/>
        <v>七彩的魔术丝</v>
      </c>
      <c r="M327" s="1">
        <f t="shared" si="86"/>
        <v>2</v>
      </c>
      <c r="N327" s="1">
        <f t="shared" si="87"/>
        <v>50077</v>
      </c>
      <c r="O327" s="1" t="str">
        <f t="shared" si="99"/>
        <v>魅灵魂片</v>
      </c>
      <c r="P327" s="1">
        <f t="shared" si="88"/>
        <v>4</v>
      </c>
      <c r="Q327" s="1">
        <f t="shared" si="89"/>
        <v>50163</v>
      </c>
      <c r="R327" s="1" t="str">
        <f t="shared" si="100"/>
        <v>绿之液</v>
      </c>
      <c r="S327" s="1">
        <f t="shared" si="90"/>
        <v>25</v>
      </c>
      <c r="T327" s="1">
        <f t="shared" si="91"/>
        <v>50094</v>
      </c>
      <c r="U327" s="1" t="str">
        <f t="shared" si="101"/>
        <v>赤之液</v>
      </c>
      <c r="V327" s="1">
        <f t="shared" si="92"/>
        <v>25</v>
      </c>
      <c r="W327" s="1">
        <f t="shared" si="93"/>
        <v>50091</v>
      </c>
    </row>
    <row r="328" spans="1:23" x14ac:dyDescent="0.2">
      <c r="A328" s="1">
        <f>[4]武器3!A329</f>
        <v>10327</v>
      </c>
      <c r="B328" s="1" t="str">
        <f>[4]武器3!D329</f>
        <v>神奇的玄铁轻锤</v>
      </c>
      <c r="C328" s="1">
        <f>[4]武器3!E329</f>
        <v>15</v>
      </c>
      <c r="D328" s="139" t="str">
        <f>[4]武器3!F329</f>
        <v>s</v>
      </c>
      <c r="E328" s="1">
        <f t="shared" si="94"/>
        <v>4</v>
      </c>
      <c r="F328" s="1">
        <f t="shared" si="95"/>
        <v>4</v>
      </c>
      <c r="G328" s="1" t="str">
        <f>[4]武器3!$K329</f>
        <v>物理</v>
      </c>
      <c r="H328" s="1">
        <f>([4]武器3!AO329*(E328^2))/10</f>
        <v>796.34760991735538</v>
      </c>
      <c r="I328" s="1" t="str">
        <f t="shared" si="96"/>
        <v>,七彩的魔术丝,恶魔魂片,黑蝙蝠牙,冰鸟的羽毛</v>
      </c>
      <c r="J328" s="1">
        <f t="shared" si="97"/>
        <v>7963</v>
      </c>
      <c r="K328" s="1">
        <f t="shared" si="85"/>
        <v>11520</v>
      </c>
      <c r="L328" s="1" t="str">
        <f t="shared" si="98"/>
        <v>七彩的魔术丝</v>
      </c>
      <c r="M328" s="1">
        <f t="shared" si="86"/>
        <v>3</v>
      </c>
      <c r="N328" s="1">
        <f t="shared" si="87"/>
        <v>50077</v>
      </c>
      <c r="O328" s="1" t="str">
        <f t="shared" si="99"/>
        <v>恶魔魂片</v>
      </c>
      <c r="P328" s="1">
        <f t="shared" si="88"/>
        <v>6</v>
      </c>
      <c r="Q328" s="1">
        <f t="shared" si="89"/>
        <v>50166</v>
      </c>
      <c r="R328" s="1" t="str">
        <f t="shared" si="100"/>
        <v>黑蝙蝠牙</v>
      </c>
      <c r="S328" s="1">
        <f t="shared" si="90"/>
        <v>15</v>
      </c>
      <c r="T328" s="1">
        <f t="shared" si="91"/>
        <v>50153</v>
      </c>
      <c r="U328" s="1" t="str">
        <f t="shared" si="101"/>
        <v>冰鸟的羽毛</v>
      </c>
      <c r="V328" s="1">
        <f t="shared" si="92"/>
        <v>15</v>
      </c>
      <c r="W328" s="1">
        <f t="shared" si="93"/>
        <v>50121</v>
      </c>
    </row>
    <row r="329" spans="1:23" x14ac:dyDescent="0.2">
      <c r="A329" s="1">
        <f>[4]武器3!A330</f>
        <v>10328</v>
      </c>
      <c r="B329" s="1" t="str">
        <f>[4]武器3!D330</f>
        <v>神秘的遗迹轻锤</v>
      </c>
      <c r="C329" s="1">
        <f>[4]武器3!E330</f>
        <v>17</v>
      </c>
      <c r="D329" s="139" t="str">
        <f>[4]武器3!F330</f>
        <v>s</v>
      </c>
      <c r="E329" s="1">
        <f t="shared" si="94"/>
        <v>4</v>
      </c>
      <c r="F329" s="1">
        <f t="shared" si="95"/>
        <v>4</v>
      </c>
      <c r="G329" s="1" t="str">
        <f>[4]武器3!$K330</f>
        <v>物理</v>
      </c>
      <c r="H329" s="1">
        <f>([4]武器3!AO330*(E329^2))/10</f>
        <v>835.00077119529055</v>
      </c>
      <c r="I329" s="1" t="str">
        <f t="shared" si="96"/>
        <v>,七彩的魔术丝,雷兽皮革,雷兽爪,强力的秘药</v>
      </c>
      <c r="J329" s="1">
        <f t="shared" si="97"/>
        <v>8350</v>
      </c>
      <c r="K329" s="1">
        <f t="shared" si="85"/>
        <v>11520</v>
      </c>
      <c r="L329" s="1" t="str">
        <f t="shared" si="98"/>
        <v>七彩的魔术丝</v>
      </c>
      <c r="M329" s="1">
        <f t="shared" si="86"/>
        <v>3</v>
      </c>
      <c r="N329" s="1">
        <f t="shared" si="87"/>
        <v>50077</v>
      </c>
      <c r="O329" s="1" t="str">
        <f t="shared" si="99"/>
        <v>雷兽皮革</v>
      </c>
      <c r="P329" s="1">
        <f t="shared" si="88"/>
        <v>9</v>
      </c>
      <c r="Q329" s="1">
        <f t="shared" si="89"/>
        <v>50107</v>
      </c>
      <c r="R329" s="1" t="str">
        <f t="shared" si="100"/>
        <v>雷兽爪</v>
      </c>
      <c r="S329" s="1">
        <f t="shared" si="90"/>
        <v>35</v>
      </c>
      <c r="T329" s="1">
        <f t="shared" si="91"/>
        <v>50139</v>
      </c>
      <c r="U329" s="1" t="str">
        <f t="shared" si="101"/>
        <v>强力的秘药</v>
      </c>
      <c r="V329" s="1">
        <f t="shared" si="92"/>
        <v>16</v>
      </c>
      <c r="W329" s="1">
        <f t="shared" si="93"/>
        <v>50169</v>
      </c>
    </row>
    <row r="330" spans="1:23" x14ac:dyDescent="0.2">
      <c r="A330" s="1">
        <f>[4]武器3!A331</f>
        <v>10329</v>
      </c>
      <c r="B330" s="1" t="str">
        <f>[4]武器3!D331</f>
        <v>精致的女神轻锤</v>
      </c>
      <c r="C330" s="1">
        <f>[4]武器3!E331</f>
        <v>3</v>
      </c>
      <c r="D330" s="139" t="str">
        <f>[4]武器3!F331</f>
        <v>a</v>
      </c>
      <c r="E330" s="1">
        <f t="shared" si="94"/>
        <v>3</v>
      </c>
      <c r="F330" s="1">
        <f t="shared" si="95"/>
        <v>3</v>
      </c>
      <c r="G330" s="1" t="str">
        <f>[4]武器3!$K331</f>
        <v>物理</v>
      </c>
      <c r="H330" s="1">
        <f>([4]武器3!AO331*(E330^2))/10</f>
        <v>31.05</v>
      </c>
      <c r="I330" s="1" t="str">
        <f t="shared" si="96"/>
        <v>,魔物骨头,黑蝙蝠牙,腐败牙,粉铜矿</v>
      </c>
      <c r="J330" s="1">
        <f t="shared" si="97"/>
        <v>311</v>
      </c>
      <c r="K330" s="1">
        <f t="shared" si="85"/>
        <v>1125</v>
      </c>
      <c r="L330" s="1" t="str">
        <f t="shared" si="98"/>
        <v>魔物骨头</v>
      </c>
      <c r="M330" s="1">
        <f t="shared" si="86"/>
        <v>1</v>
      </c>
      <c r="N330" s="1">
        <f t="shared" si="87"/>
        <v>50086</v>
      </c>
      <c r="O330" s="1" t="str">
        <f t="shared" si="99"/>
        <v>黑蝙蝠牙</v>
      </c>
      <c r="P330" s="1">
        <f t="shared" si="88"/>
        <v>1</v>
      </c>
      <c r="Q330" s="1">
        <f t="shared" si="89"/>
        <v>50153</v>
      </c>
      <c r="R330" s="1" t="str">
        <f t="shared" si="100"/>
        <v>腐败牙</v>
      </c>
      <c r="S330" s="1">
        <f t="shared" si="90"/>
        <v>7</v>
      </c>
      <c r="T330" s="1">
        <f t="shared" si="91"/>
        <v>50157</v>
      </c>
      <c r="U330" s="1" t="str">
        <f t="shared" si="101"/>
        <v/>
      </c>
      <c r="V330" s="1" t="str">
        <f t="shared" si="92"/>
        <v/>
      </c>
      <c r="W330" s="1" t="str">
        <f t="shared" si="93"/>
        <v/>
      </c>
    </row>
    <row r="331" spans="1:23" x14ac:dyDescent="0.2">
      <c r="A331" s="1">
        <f>[4]武器3!A332</f>
        <v>10330</v>
      </c>
      <c r="B331" s="1" t="str">
        <f>[4]武器3!D332</f>
        <v>闪耀的忏悔轻锤</v>
      </c>
      <c r="C331" s="1">
        <f>[4]武器3!E332</f>
        <v>5</v>
      </c>
      <c r="D331" s="139" t="str">
        <f>[4]武器3!F332</f>
        <v>a</v>
      </c>
      <c r="E331" s="1">
        <f t="shared" si="94"/>
        <v>3</v>
      </c>
      <c r="F331" s="1">
        <f t="shared" si="95"/>
        <v>3</v>
      </c>
      <c r="G331" s="1" t="str">
        <f>[4]武器3!$K332</f>
        <v>物理</v>
      </c>
      <c r="H331" s="1">
        <f>([4]武器3!AO332*(E331^2))/10</f>
        <v>63.45</v>
      </c>
      <c r="I331" s="1" t="str">
        <f t="shared" si="96"/>
        <v>,魔物骨头,雷兽爪,女战士的秘药,干燥的草药</v>
      </c>
      <c r="J331" s="1">
        <f t="shared" si="97"/>
        <v>635</v>
      </c>
      <c r="K331" s="1">
        <f t="shared" si="85"/>
        <v>1125</v>
      </c>
      <c r="L331" s="1" t="str">
        <f t="shared" si="98"/>
        <v>魔物骨头</v>
      </c>
      <c r="M331" s="1">
        <f t="shared" si="86"/>
        <v>1</v>
      </c>
      <c r="N331" s="1">
        <f t="shared" si="87"/>
        <v>50086</v>
      </c>
      <c r="O331" s="1" t="str">
        <f t="shared" si="99"/>
        <v>雷兽爪</v>
      </c>
      <c r="P331" s="1">
        <f t="shared" si="88"/>
        <v>4</v>
      </c>
      <c r="Q331" s="1">
        <f t="shared" si="89"/>
        <v>50139</v>
      </c>
      <c r="R331" s="1" t="str">
        <f t="shared" si="100"/>
        <v>女战士的秘药</v>
      </c>
      <c r="S331" s="1">
        <f t="shared" si="90"/>
        <v>15</v>
      </c>
      <c r="T331" s="1">
        <f t="shared" si="91"/>
        <v>50168</v>
      </c>
      <c r="U331" s="1" t="str">
        <f t="shared" si="101"/>
        <v/>
      </c>
      <c r="V331" s="1" t="str">
        <f t="shared" si="92"/>
        <v/>
      </c>
      <c r="W331" s="1" t="str">
        <f t="shared" si="93"/>
        <v/>
      </c>
    </row>
    <row r="332" spans="1:23" x14ac:dyDescent="0.2">
      <c r="A332" s="1">
        <f>[4]武器3!A333</f>
        <v>10331</v>
      </c>
      <c r="B332" s="1" t="str">
        <f>[4]武器3!D333</f>
        <v>犀利的颓废轻锤</v>
      </c>
      <c r="C332" s="1">
        <f>[4]武器3!E333</f>
        <v>7</v>
      </c>
      <c r="D332" s="139" t="str">
        <f>[4]武器3!F333</f>
        <v>a</v>
      </c>
      <c r="E332" s="1">
        <f t="shared" si="94"/>
        <v>3</v>
      </c>
      <c r="F332" s="1">
        <f t="shared" si="95"/>
        <v>3</v>
      </c>
      <c r="G332" s="1" t="str">
        <f>[4]武器3!$K333</f>
        <v>物理</v>
      </c>
      <c r="H332" s="1">
        <f>([4]武器3!AO333*(E332^2))/10</f>
        <v>95.85</v>
      </c>
      <c r="I332" s="1" t="str">
        <f t="shared" si="96"/>
        <v>,魔物骨头,沙盘缌片,新鲜的泥巴,女战士的秘药</v>
      </c>
      <c r="J332" s="1">
        <f t="shared" si="97"/>
        <v>959</v>
      </c>
      <c r="K332" s="1">
        <f t="shared" si="85"/>
        <v>1125</v>
      </c>
      <c r="L332" s="1" t="str">
        <f t="shared" si="98"/>
        <v>魔物骨头</v>
      </c>
      <c r="M332" s="1">
        <f t="shared" si="86"/>
        <v>1</v>
      </c>
      <c r="N332" s="1">
        <f t="shared" si="87"/>
        <v>50086</v>
      </c>
      <c r="O332" s="1" t="str">
        <f t="shared" si="99"/>
        <v>沙盘缌片</v>
      </c>
      <c r="P332" s="1">
        <f t="shared" si="88"/>
        <v>3</v>
      </c>
      <c r="Q332" s="1">
        <f t="shared" si="89"/>
        <v>50174</v>
      </c>
      <c r="R332" s="1" t="str">
        <f t="shared" si="100"/>
        <v>新鲜的泥巴</v>
      </c>
      <c r="S332" s="1">
        <f t="shared" si="90"/>
        <v>22</v>
      </c>
      <c r="T332" s="1">
        <f t="shared" si="91"/>
        <v>50013</v>
      </c>
      <c r="U332" s="1" t="str">
        <f t="shared" si="101"/>
        <v/>
      </c>
      <c r="V332" s="1" t="str">
        <f t="shared" si="92"/>
        <v/>
      </c>
      <c r="W332" s="1" t="str">
        <f t="shared" si="93"/>
        <v/>
      </c>
    </row>
    <row r="333" spans="1:23" x14ac:dyDescent="0.2">
      <c r="A333" s="1">
        <f>[4]武器3!A334</f>
        <v>10332</v>
      </c>
      <c r="B333" s="1" t="str">
        <f>[4]武器3!D334</f>
        <v>拉风的晨曦轻锤</v>
      </c>
      <c r="C333" s="1">
        <f>[4]武器3!E334</f>
        <v>9</v>
      </c>
      <c r="D333" s="139" t="str">
        <f>[4]武器3!F334</f>
        <v>a</v>
      </c>
      <c r="E333" s="1">
        <f t="shared" si="94"/>
        <v>3</v>
      </c>
      <c r="F333" s="1">
        <f t="shared" si="95"/>
        <v>3</v>
      </c>
      <c r="G333" s="1" t="str">
        <f>[4]武器3!$K334</f>
        <v>物理</v>
      </c>
      <c r="H333" s="1">
        <f>([4]武器3!AO334*(E333^2))/10</f>
        <v>152.12476051948053</v>
      </c>
      <c r="I333" s="1" t="str">
        <f t="shared" si="96"/>
        <v>,魔物骨头,巨人青皮,女战士的秘药,腐败牙</v>
      </c>
      <c r="J333" s="1">
        <f t="shared" si="97"/>
        <v>1521</v>
      </c>
      <c r="K333" s="1">
        <f t="shared" si="85"/>
        <v>2250</v>
      </c>
      <c r="L333" s="1" t="str">
        <f t="shared" si="98"/>
        <v>魔物骨头</v>
      </c>
      <c r="M333" s="1">
        <f t="shared" si="86"/>
        <v>2</v>
      </c>
      <c r="N333" s="1">
        <f t="shared" si="87"/>
        <v>50086</v>
      </c>
      <c r="O333" s="1" t="str">
        <f t="shared" si="99"/>
        <v>巨人青皮</v>
      </c>
      <c r="P333" s="1">
        <f t="shared" si="88"/>
        <v>4</v>
      </c>
      <c r="Q333" s="1">
        <f t="shared" si="89"/>
        <v>50113</v>
      </c>
      <c r="R333" s="1" t="str">
        <f t="shared" si="100"/>
        <v>女战士的秘药</v>
      </c>
      <c r="S333" s="1">
        <f t="shared" si="90"/>
        <v>34</v>
      </c>
      <c r="T333" s="1">
        <f t="shared" si="91"/>
        <v>50168</v>
      </c>
      <c r="U333" s="1" t="str">
        <f t="shared" si="101"/>
        <v/>
      </c>
      <c r="V333" s="1" t="str">
        <f t="shared" si="92"/>
        <v/>
      </c>
      <c r="W333" s="1" t="str">
        <f t="shared" si="93"/>
        <v/>
      </c>
    </row>
    <row r="334" spans="1:23" x14ac:dyDescent="0.2">
      <c r="A334" s="1">
        <f>[4]武器3!A335</f>
        <v>10333</v>
      </c>
      <c r="B334" s="1" t="str">
        <f>[4]武器3!D335</f>
        <v>犀利的忏悔锤子</v>
      </c>
      <c r="C334" s="1">
        <f>[4]武器3!E335</f>
        <v>11</v>
      </c>
      <c r="D334" s="139" t="str">
        <f>[4]武器3!F335</f>
        <v>a</v>
      </c>
      <c r="E334" s="1">
        <f t="shared" si="94"/>
        <v>3</v>
      </c>
      <c r="F334" s="1">
        <f t="shared" si="95"/>
        <v>3</v>
      </c>
      <c r="G334" s="1" t="str">
        <f>[4]武器3!$K335</f>
        <v>物理</v>
      </c>
      <c r="H334" s="1">
        <f>([4]武器3!AO335*(E334^2))/10</f>
        <v>159.30000000000001</v>
      </c>
      <c r="I334" s="1" t="str">
        <f t="shared" si="96"/>
        <v>,魔物骨头,绿之液,矿石,女战士的秘药</v>
      </c>
      <c r="J334" s="1">
        <f t="shared" si="97"/>
        <v>1593</v>
      </c>
      <c r="K334" s="1">
        <f t="shared" si="85"/>
        <v>2250</v>
      </c>
      <c r="L334" s="1" t="str">
        <f t="shared" si="98"/>
        <v>魔物骨头</v>
      </c>
      <c r="M334" s="1">
        <f t="shared" si="86"/>
        <v>2</v>
      </c>
      <c r="N334" s="1">
        <f t="shared" si="87"/>
        <v>50086</v>
      </c>
      <c r="O334" s="1" t="str">
        <f t="shared" si="99"/>
        <v>绿之液</v>
      </c>
      <c r="P334" s="1">
        <f t="shared" si="88"/>
        <v>9</v>
      </c>
      <c r="Q334" s="1">
        <f t="shared" si="89"/>
        <v>50094</v>
      </c>
      <c r="R334" s="1" t="str">
        <f t="shared" si="100"/>
        <v>矿石</v>
      </c>
      <c r="S334" s="1">
        <f t="shared" si="90"/>
        <v>36</v>
      </c>
      <c r="T334" s="1">
        <f t="shared" si="91"/>
        <v>50015</v>
      </c>
      <c r="U334" s="1" t="str">
        <f t="shared" si="101"/>
        <v/>
      </c>
      <c r="V334" s="1" t="str">
        <f t="shared" si="92"/>
        <v/>
      </c>
      <c r="W334" s="1" t="str">
        <f t="shared" si="93"/>
        <v/>
      </c>
    </row>
    <row r="335" spans="1:23" x14ac:dyDescent="0.2">
      <c r="A335" s="1">
        <f>[4]武器3!A336</f>
        <v>10334</v>
      </c>
      <c r="B335" s="1" t="str">
        <f>[4]武器3!D336</f>
        <v>拉风的玄铁锤子</v>
      </c>
      <c r="C335" s="1">
        <f>[4]武器3!E336</f>
        <v>13</v>
      </c>
      <c r="D335" s="139" t="str">
        <f>[4]武器3!F336</f>
        <v>a</v>
      </c>
      <c r="E335" s="1">
        <f t="shared" si="94"/>
        <v>3</v>
      </c>
      <c r="F335" s="1">
        <f t="shared" si="95"/>
        <v>3</v>
      </c>
      <c r="G335" s="1" t="str">
        <f>[4]武器3!$K336</f>
        <v>物理</v>
      </c>
      <c r="H335" s="1">
        <f>([4]武器3!AO336*(E335^2))/10</f>
        <v>248.48744422832982</v>
      </c>
      <c r="I335" s="1" t="str">
        <f t="shared" si="96"/>
        <v>,魔物骨头,黄之液,树枝,黑铜矿</v>
      </c>
      <c r="J335" s="1">
        <f t="shared" si="97"/>
        <v>2485</v>
      </c>
      <c r="K335" s="1">
        <f t="shared" si="85"/>
        <v>3375</v>
      </c>
      <c r="L335" s="1" t="str">
        <f t="shared" si="98"/>
        <v>魔物骨头</v>
      </c>
      <c r="M335" s="1">
        <f t="shared" si="86"/>
        <v>3</v>
      </c>
      <c r="N335" s="1">
        <f t="shared" si="87"/>
        <v>50086</v>
      </c>
      <c r="O335" s="1" t="str">
        <f t="shared" si="99"/>
        <v>黄之液</v>
      </c>
      <c r="P335" s="1">
        <f t="shared" si="88"/>
        <v>14</v>
      </c>
      <c r="Q335" s="1">
        <f t="shared" si="89"/>
        <v>50093</v>
      </c>
      <c r="R335" s="1" t="str">
        <f t="shared" si="100"/>
        <v>树枝</v>
      </c>
      <c r="S335" s="1">
        <f t="shared" si="90"/>
        <v>56</v>
      </c>
      <c r="T335" s="1">
        <f t="shared" si="91"/>
        <v>50045</v>
      </c>
      <c r="U335" s="1" t="str">
        <f t="shared" si="101"/>
        <v/>
      </c>
      <c r="V335" s="1" t="str">
        <f t="shared" si="92"/>
        <v/>
      </c>
      <c r="W335" s="1" t="str">
        <f t="shared" si="93"/>
        <v/>
      </c>
    </row>
    <row r="336" spans="1:23" x14ac:dyDescent="0.2">
      <c r="A336" s="1">
        <f>[4]武器3!A337</f>
        <v>10335</v>
      </c>
      <c r="B336" s="1" t="str">
        <f>[4]武器3!D337</f>
        <v>精致的颓废锤子</v>
      </c>
      <c r="C336" s="1">
        <f>[4]武器3!E337</f>
        <v>15</v>
      </c>
      <c r="D336" s="139" t="str">
        <f>[4]武器3!F337</f>
        <v>a</v>
      </c>
      <c r="E336" s="1">
        <f t="shared" si="94"/>
        <v>3</v>
      </c>
      <c r="F336" s="1">
        <f t="shared" si="95"/>
        <v>3</v>
      </c>
      <c r="G336" s="1" t="str">
        <f>[4]武器3!$K337</f>
        <v>物理</v>
      </c>
      <c r="H336" s="1">
        <f>([4]武器3!AO337*(E336^2))/10</f>
        <v>223.25764976958527</v>
      </c>
      <c r="I336" s="1" t="str">
        <f t="shared" si="96"/>
        <v>,魔物骨头,灵石,树枝,腐败牙</v>
      </c>
      <c r="J336" s="1">
        <f t="shared" si="97"/>
        <v>2233</v>
      </c>
      <c r="K336" s="1">
        <f t="shared" si="85"/>
        <v>2250</v>
      </c>
      <c r="L336" s="1" t="str">
        <f t="shared" si="98"/>
        <v>魔物骨头</v>
      </c>
      <c r="M336" s="1">
        <f t="shared" si="86"/>
        <v>2</v>
      </c>
      <c r="N336" s="1">
        <f t="shared" si="87"/>
        <v>50086</v>
      </c>
      <c r="O336" s="1" t="str">
        <f t="shared" si="99"/>
        <v>灵石</v>
      </c>
      <c r="P336" s="1">
        <f t="shared" si="88"/>
        <v>13</v>
      </c>
      <c r="Q336" s="1">
        <f t="shared" si="89"/>
        <v>50088</v>
      </c>
      <c r="R336" s="1" t="str">
        <f t="shared" si="100"/>
        <v>树枝</v>
      </c>
      <c r="S336" s="1">
        <f t="shared" si="90"/>
        <v>50</v>
      </c>
      <c r="T336" s="1">
        <f t="shared" si="91"/>
        <v>50045</v>
      </c>
      <c r="U336" s="1" t="str">
        <f t="shared" si="101"/>
        <v/>
      </c>
      <c r="V336" s="1" t="str">
        <f t="shared" si="92"/>
        <v/>
      </c>
      <c r="W336" s="1" t="str">
        <f t="shared" si="93"/>
        <v/>
      </c>
    </row>
    <row r="337" spans="1:23" x14ac:dyDescent="0.2">
      <c r="A337" s="1">
        <f>[4]武器3!A338</f>
        <v>10336</v>
      </c>
      <c r="B337" s="1" t="str">
        <f>[4]武器3!D338</f>
        <v>闪耀的空灵锤子</v>
      </c>
      <c r="C337" s="1">
        <f>[4]武器3!E338</f>
        <v>17</v>
      </c>
      <c r="D337" s="139" t="str">
        <f>[4]武器3!F338</f>
        <v>a</v>
      </c>
      <c r="E337" s="1">
        <f t="shared" si="94"/>
        <v>3</v>
      </c>
      <c r="F337" s="1">
        <f t="shared" si="95"/>
        <v>3</v>
      </c>
      <c r="G337" s="1" t="str">
        <f>[4]武器3!$K338</f>
        <v>物理</v>
      </c>
      <c r="H337" s="1">
        <f>([4]武器3!AO338*(E337^2))/10</f>
        <v>319.95</v>
      </c>
      <c r="I337" s="1" t="str">
        <f t="shared" si="96"/>
        <v>,魔物骨头,高级树枝,女战士的秘药,矿石</v>
      </c>
      <c r="J337" s="1">
        <f t="shared" si="97"/>
        <v>3200</v>
      </c>
      <c r="K337" s="1">
        <f t="shared" si="85"/>
        <v>3375</v>
      </c>
      <c r="L337" s="1" t="str">
        <f t="shared" si="98"/>
        <v>魔物骨头</v>
      </c>
      <c r="M337" s="1">
        <f t="shared" si="86"/>
        <v>3</v>
      </c>
      <c r="N337" s="1">
        <f t="shared" si="87"/>
        <v>50086</v>
      </c>
      <c r="O337" s="1" t="str">
        <f t="shared" si="99"/>
        <v>高级树枝</v>
      </c>
      <c r="P337" s="1">
        <f t="shared" si="88"/>
        <v>8</v>
      </c>
      <c r="Q337" s="1">
        <f t="shared" si="89"/>
        <v>50046</v>
      </c>
      <c r="R337" s="1" t="str">
        <f t="shared" si="100"/>
        <v>女战士的秘药</v>
      </c>
      <c r="S337" s="1">
        <f t="shared" si="90"/>
        <v>72</v>
      </c>
      <c r="T337" s="1">
        <f t="shared" si="91"/>
        <v>50168</v>
      </c>
      <c r="U337" s="1" t="str">
        <f t="shared" si="101"/>
        <v/>
      </c>
      <c r="V337" s="1" t="str">
        <f t="shared" si="92"/>
        <v/>
      </c>
      <c r="W337" s="1" t="str">
        <f t="shared" si="93"/>
        <v/>
      </c>
    </row>
    <row r="338" spans="1:23" x14ac:dyDescent="0.2">
      <c r="A338" s="1">
        <f>[4]武器3!A339</f>
        <v>10337</v>
      </c>
      <c r="B338" s="1" t="str">
        <f>[4]武器3!D339</f>
        <v>坚硬的青铜重锤</v>
      </c>
      <c r="C338" s="1">
        <f>[4]武器3!E339</f>
        <v>2</v>
      </c>
      <c r="D338" s="139" t="str">
        <f>[4]武器3!F339</f>
        <v>b</v>
      </c>
      <c r="E338" s="1">
        <f t="shared" si="94"/>
        <v>2</v>
      </c>
      <c r="F338" s="1">
        <f t="shared" si="95"/>
        <v>2</v>
      </c>
      <c r="G338" s="1" t="str">
        <f>[4]武器3!$K339</f>
        <v>物理</v>
      </c>
      <c r="H338" s="1">
        <f>([4]武器3!AO339*(E338^2))/10</f>
        <v>15</v>
      </c>
      <c r="I338" s="1" t="str">
        <f t="shared" si="96"/>
        <v>,魔物血液,腐败牙</v>
      </c>
      <c r="J338" s="1">
        <f t="shared" si="97"/>
        <v>150</v>
      </c>
      <c r="K338" s="1">
        <f t="shared" si="85"/>
        <v>270</v>
      </c>
      <c r="L338" s="1" t="str">
        <f t="shared" si="98"/>
        <v>魔物血液</v>
      </c>
      <c r="M338" s="1">
        <f t="shared" si="86"/>
        <v>1</v>
      </c>
      <c r="N338" s="1">
        <f t="shared" si="87"/>
        <v>50103</v>
      </c>
      <c r="O338" s="1" t="str">
        <f t="shared" si="99"/>
        <v>腐败牙</v>
      </c>
      <c r="P338" s="1">
        <f t="shared" si="88"/>
        <v>5</v>
      </c>
      <c r="Q338" s="1">
        <f t="shared" si="89"/>
        <v>50157</v>
      </c>
      <c r="R338" s="1" t="str">
        <f t="shared" si="100"/>
        <v/>
      </c>
      <c r="S338" s="1" t="str">
        <f t="shared" si="90"/>
        <v/>
      </c>
      <c r="T338" s="1" t="str">
        <f t="shared" si="91"/>
        <v/>
      </c>
      <c r="U338" s="1" t="str">
        <f t="shared" si="101"/>
        <v/>
      </c>
      <c r="V338" s="1" t="str">
        <f t="shared" si="92"/>
        <v/>
      </c>
      <c r="W338" s="1" t="str">
        <f t="shared" si="93"/>
        <v/>
      </c>
    </row>
    <row r="339" spans="1:23" x14ac:dyDescent="0.2">
      <c r="A339" s="1">
        <f>[4]武器3!A340</f>
        <v>10338</v>
      </c>
      <c r="B339" s="1" t="str">
        <f>[4]武器3!D340</f>
        <v>凌厉的斯塞提轻锤</v>
      </c>
      <c r="C339" s="1">
        <f>[4]武器3!E340</f>
        <v>4</v>
      </c>
      <c r="D339" s="139" t="str">
        <f>[4]武器3!F340</f>
        <v>b</v>
      </c>
      <c r="E339" s="1">
        <f t="shared" si="94"/>
        <v>2</v>
      </c>
      <c r="F339" s="1">
        <f t="shared" si="95"/>
        <v>2</v>
      </c>
      <c r="G339" s="1" t="str">
        <f>[4]武器3!$K340</f>
        <v>物理</v>
      </c>
      <c r="H339" s="1">
        <f>([4]武器3!AO340*(E339^2))/10</f>
        <v>34.361149090909088</v>
      </c>
      <c r="I339" s="1" t="str">
        <f t="shared" si="96"/>
        <v>,魔法石,树枝</v>
      </c>
      <c r="J339" s="1">
        <f t="shared" si="97"/>
        <v>344</v>
      </c>
      <c r="K339" s="1">
        <f t="shared" si="85"/>
        <v>540</v>
      </c>
      <c r="L339" s="1" t="str">
        <f t="shared" si="98"/>
        <v>魔法石</v>
      </c>
      <c r="M339" s="1">
        <f t="shared" si="86"/>
        <v>2</v>
      </c>
      <c r="N339" s="1">
        <f t="shared" si="87"/>
        <v>50018</v>
      </c>
      <c r="O339" s="1" t="str">
        <f t="shared" si="99"/>
        <v>树枝</v>
      </c>
      <c r="P339" s="1">
        <f t="shared" si="88"/>
        <v>12</v>
      </c>
      <c r="Q339" s="1">
        <f t="shared" si="89"/>
        <v>50045</v>
      </c>
      <c r="R339" s="1" t="str">
        <f t="shared" si="100"/>
        <v/>
      </c>
      <c r="S339" s="1" t="str">
        <f t="shared" si="90"/>
        <v/>
      </c>
      <c r="T339" s="1" t="str">
        <f t="shared" si="91"/>
        <v/>
      </c>
      <c r="U339" s="1" t="str">
        <f t="shared" si="101"/>
        <v/>
      </c>
      <c r="V339" s="1" t="str">
        <f t="shared" si="92"/>
        <v/>
      </c>
      <c r="W339" s="1" t="str">
        <f t="shared" si="93"/>
        <v/>
      </c>
    </row>
    <row r="340" spans="1:23" x14ac:dyDescent="0.2">
      <c r="A340" s="1">
        <f>[4]武器3!A341</f>
        <v>10339</v>
      </c>
      <c r="B340" s="1" t="str">
        <f>[4]武器3!D341</f>
        <v>优质的青铜锤子</v>
      </c>
      <c r="C340" s="1">
        <f>[4]武器3!E341</f>
        <v>6</v>
      </c>
      <c r="D340" s="139" t="str">
        <f>[4]武器3!F341</f>
        <v>b</v>
      </c>
      <c r="E340" s="1">
        <f t="shared" si="94"/>
        <v>2</v>
      </c>
      <c r="F340" s="1">
        <f t="shared" si="95"/>
        <v>2</v>
      </c>
      <c r="G340" s="1" t="str">
        <f>[4]武器3!$K341</f>
        <v>物理</v>
      </c>
      <c r="H340" s="1">
        <f>([4]武器3!AO341*(E340^2))/10</f>
        <v>45.724019138755985</v>
      </c>
      <c r="I340" s="1" t="str">
        <f t="shared" si="96"/>
        <v>,魔法石,女战士的秘药</v>
      </c>
      <c r="J340" s="1">
        <f t="shared" si="97"/>
        <v>457</v>
      </c>
      <c r="K340" s="1">
        <f t="shared" si="85"/>
        <v>540</v>
      </c>
      <c r="L340" s="1" t="str">
        <f t="shared" si="98"/>
        <v>魔法石</v>
      </c>
      <c r="M340" s="1">
        <f t="shared" si="86"/>
        <v>2</v>
      </c>
      <c r="N340" s="1">
        <f t="shared" si="87"/>
        <v>50018</v>
      </c>
      <c r="O340" s="1" t="str">
        <f t="shared" si="99"/>
        <v>女战士的秘药</v>
      </c>
      <c r="P340" s="1">
        <f t="shared" si="88"/>
        <v>16</v>
      </c>
      <c r="Q340" s="1">
        <f t="shared" si="89"/>
        <v>50168</v>
      </c>
      <c r="R340" s="1" t="str">
        <f t="shared" si="100"/>
        <v/>
      </c>
      <c r="S340" s="1" t="str">
        <f t="shared" si="90"/>
        <v/>
      </c>
      <c r="T340" s="1" t="str">
        <f t="shared" si="91"/>
        <v/>
      </c>
      <c r="U340" s="1" t="str">
        <f t="shared" si="101"/>
        <v/>
      </c>
      <c r="V340" s="1" t="str">
        <f t="shared" si="92"/>
        <v/>
      </c>
      <c r="W340" s="1" t="str">
        <f t="shared" si="93"/>
        <v/>
      </c>
    </row>
    <row r="341" spans="1:23" x14ac:dyDescent="0.2">
      <c r="A341" s="1">
        <f>[4]武器3!A342</f>
        <v>10340</v>
      </c>
      <c r="B341" s="1" t="str">
        <f>[4]武器3!D342</f>
        <v>凌厉的卡尼亚重锤</v>
      </c>
      <c r="C341" s="1">
        <f>[4]武器3!E342</f>
        <v>8</v>
      </c>
      <c r="D341" s="139" t="str">
        <f>[4]武器3!F342</f>
        <v>b</v>
      </c>
      <c r="E341" s="1">
        <f t="shared" si="94"/>
        <v>2</v>
      </c>
      <c r="F341" s="1">
        <f t="shared" si="95"/>
        <v>2</v>
      </c>
      <c r="G341" s="1" t="str">
        <f>[4]武器3!$K342</f>
        <v>物理</v>
      </c>
      <c r="H341" s="1">
        <f>([4]武器3!AO342*(E341^2))/10</f>
        <v>75.599999999999994</v>
      </c>
      <c r="I341" s="1" t="str">
        <f t="shared" si="96"/>
        <v>,魔物血液,树枝</v>
      </c>
      <c r="J341" s="1">
        <f t="shared" si="97"/>
        <v>756</v>
      </c>
      <c r="K341" s="1">
        <f t="shared" si="85"/>
        <v>810</v>
      </c>
      <c r="L341" s="1" t="str">
        <f t="shared" si="98"/>
        <v>魔物血液</v>
      </c>
      <c r="M341" s="1">
        <f t="shared" si="86"/>
        <v>3</v>
      </c>
      <c r="N341" s="1">
        <f t="shared" si="87"/>
        <v>50103</v>
      </c>
      <c r="O341" s="1" t="str">
        <f t="shared" si="99"/>
        <v>树枝</v>
      </c>
      <c r="P341" s="1">
        <f t="shared" si="88"/>
        <v>26</v>
      </c>
      <c r="Q341" s="1">
        <f t="shared" si="89"/>
        <v>50045</v>
      </c>
      <c r="R341" s="1" t="str">
        <f t="shared" si="100"/>
        <v/>
      </c>
      <c r="S341" s="1" t="str">
        <f t="shared" si="90"/>
        <v/>
      </c>
      <c r="T341" s="1" t="str">
        <f t="shared" si="91"/>
        <v/>
      </c>
      <c r="U341" s="1" t="str">
        <f t="shared" si="101"/>
        <v/>
      </c>
      <c r="V341" s="1" t="str">
        <f t="shared" si="92"/>
        <v/>
      </c>
      <c r="W341" s="1" t="str">
        <f t="shared" si="93"/>
        <v/>
      </c>
    </row>
    <row r="342" spans="1:23" x14ac:dyDescent="0.2">
      <c r="A342" s="1">
        <f>[4]武器3!A343</f>
        <v>10341</v>
      </c>
      <c r="B342" s="1" t="str">
        <f>[4]武器3!D343</f>
        <v>凌厉的智慧轻锤</v>
      </c>
      <c r="C342" s="1">
        <f>[4]武器3!E343</f>
        <v>10</v>
      </c>
      <c r="D342" s="139" t="str">
        <f>[4]武器3!F343</f>
        <v>b</v>
      </c>
      <c r="E342" s="1">
        <f t="shared" si="94"/>
        <v>2</v>
      </c>
      <c r="F342" s="1">
        <f t="shared" si="95"/>
        <v>2</v>
      </c>
      <c r="G342" s="1" t="str">
        <f>[4]武器3!$K343</f>
        <v>物理</v>
      </c>
      <c r="H342" s="1">
        <f>([4]武器3!AO343*(E342^2))/10</f>
        <v>98.511549090909085</v>
      </c>
      <c r="I342" s="1" t="str">
        <f t="shared" si="96"/>
        <v>,魔物血液,树枝</v>
      </c>
      <c r="J342" s="1">
        <f t="shared" si="97"/>
        <v>985</v>
      </c>
      <c r="K342" s="1">
        <f t="shared" si="85"/>
        <v>1080</v>
      </c>
      <c r="L342" s="1" t="str">
        <f t="shared" si="98"/>
        <v>魔物血液</v>
      </c>
      <c r="M342" s="1">
        <f t="shared" si="86"/>
        <v>4</v>
      </c>
      <c r="N342" s="1">
        <f t="shared" si="87"/>
        <v>50103</v>
      </c>
      <c r="O342" s="1" t="str">
        <f t="shared" si="99"/>
        <v>树枝</v>
      </c>
      <c r="P342" s="1">
        <f t="shared" si="88"/>
        <v>33</v>
      </c>
      <c r="Q342" s="1">
        <f t="shared" si="89"/>
        <v>50045</v>
      </c>
      <c r="R342" s="1" t="str">
        <f t="shared" si="100"/>
        <v/>
      </c>
      <c r="S342" s="1" t="str">
        <f t="shared" si="90"/>
        <v/>
      </c>
      <c r="T342" s="1" t="str">
        <f t="shared" si="91"/>
        <v/>
      </c>
      <c r="U342" s="1" t="str">
        <f t="shared" si="101"/>
        <v/>
      </c>
      <c r="V342" s="1" t="str">
        <f t="shared" si="92"/>
        <v/>
      </c>
      <c r="W342" s="1" t="str">
        <f t="shared" si="93"/>
        <v/>
      </c>
    </row>
    <row r="343" spans="1:23" x14ac:dyDescent="0.2">
      <c r="A343" s="1">
        <f>[4]武器3!A344</f>
        <v>10342</v>
      </c>
      <c r="B343" s="1" t="str">
        <f>[4]武器3!D344</f>
        <v>优质的混乱轻锤</v>
      </c>
      <c r="C343" s="1">
        <f>[4]武器3!E344</f>
        <v>12</v>
      </c>
      <c r="D343" s="139" t="str">
        <f>[4]武器3!F344</f>
        <v>b</v>
      </c>
      <c r="E343" s="1">
        <f t="shared" si="94"/>
        <v>2</v>
      </c>
      <c r="F343" s="1">
        <f t="shared" si="95"/>
        <v>2</v>
      </c>
      <c r="G343" s="1" t="str">
        <f>[4]武器3!$K344</f>
        <v>物理</v>
      </c>
      <c r="H343" s="1">
        <f>([4]武器3!AO344*(E343^2))/10</f>
        <v>91.8</v>
      </c>
      <c r="I343" s="1" t="str">
        <f t="shared" si="96"/>
        <v>,魔法石,粉铜矿</v>
      </c>
      <c r="J343" s="1">
        <f t="shared" si="97"/>
        <v>918</v>
      </c>
      <c r="K343" s="1">
        <f t="shared" si="85"/>
        <v>1080</v>
      </c>
      <c r="L343" s="1" t="str">
        <f t="shared" si="98"/>
        <v>魔法石</v>
      </c>
      <c r="M343" s="1">
        <f t="shared" si="86"/>
        <v>4</v>
      </c>
      <c r="N343" s="1">
        <f t="shared" si="87"/>
        <v>50018</v>
      </c>
      <c r="O343" s="1" t="str">
        <f t="shared" si="99"/>
        <v>粉铜矿</v>
      </c>
      <c r="P343" s="1">
        <f t="shared" si="88"/>
        <v>31</v>
      </c>
      <c r="Q343" s="1">
        <f t="shared" si="89"/>
        <v>50035</v>
      </c>
      <c r="R343" s="1" t="str">
        <f t="shared" si="100"/>
        <v/>
      </c>
      <c r="S343" s="1" t="str">
        <f t="shared" si="90"/>
        <v/>
      </c>
      <c r="T343" s="1" t="str">
        <f t="shared" si="91"/>
        <v/>
      </c>
      <c r="U343" s="1" t="str">
        <f t="shared" si="101"/>
        <v/>
      </c>
      <c r="V343" s="1" t="str">
        <f t="shared" si="92"/>
        <v/>
      </c>
      <c r="W343" s="1" t="str">
        <f t="shared" si="93"/>
        <v/>
      </c>
    </row>
    <row r="344" spans="1:23" x14ac:dyDescent="0.2">
      <c r="A344" s="1">
        <f>[4]武器3!A345</f>
        <v>10343</v>
      </c>
      <c r="B344" s="1" t="str">
        <f>[4]武器3!D345</f>
        <v>凌厉的卡尼亚锤子</v>
      </c>
      <c r="C344" s="1">
        <f>[4]武器3!E345</f>
        <v>14</v>
      </c>
      <c r="D344" s="139" t="str">
        <f>[4]武器3!F345</f>
        <v>b</v>
      </c>
      <c r="E344" s="1">
        <f t="shared" si="94"/>
        <v>2</v>
      </c>
      <c r="F344" s="1">
        <f t="shared" si="95"/>
        <v>2</v>
      </c>
      <c r="G344" s="1" t="str">
        <f>[4]武器3!$K345</f>
        <v>物理</v>
      </c>
      <c r="H344" s="1">
        <f>([4]武器3!AO345*(E344^2))/10</f>
        <v>106.8</v>
      </c>
      <c r="I344" s="1" t="str">
        <f t="shared" si="96"/>
        <v>,魔法石,树枝</v>
      </c>
      <c r="J344" s="1">
        <f t="shared" si="97"/>
        <v>1068</v>
      </c>
      <c r="K344" s="1">
        <f t="shared" si="85"/>
        <v>1080</v>
      </c>
      <c r="L344" s="1" t="str">
        <f t="shared" si="98"/>
        <v>魔法石</v>
      </c>
      <c r="M344" s="1">
        <f t="shared" si="86"/>
        <v>4</v>
      </c>
      <c r="N344" s="1">
        <f t="shared" si="87"/>
        <v>50018</v>
      </c>
      <c r="O344" s="1" t="str">
        <f t="shared" si="99"/>
        <v>树枝</v>
      </c>
      <c r="P344" s="1">
        <f t="shared" si="88"/>
        <v>36</v>
      </c>
      <c r="Q344" s="1">
        <f t="shared" si="89"/>
        <v>50045</v>
      </c>
      <c r="R344" s="1" t="str">
        <f t="shared" si="100"/>
        <v/>
      </c>
      <c r="S344" s="1" t="str">
        <f t="shared" si="90"/>
        <v/>
      </c>
      <c r="T344" s="1" t="str">
        <f t="shared" si="91"/>
        <v/>
      </c>
      <c r="U344" s="1" t="str">
        <f t="shared" si="101"/>
        <v/>
      </c>
      <c r="V344" s="1" t="str">
        <f t="shared" si="92"/>
        <v/>
      </c>
      <c r="W344" s="1" t="str">
        <f t="shared" si="93"/>
        <v/>
      </c>
    </row>
    <row r="345" spans="1:23" x14ac:dyDescent="0.2">
      <c r="A345" s="1">
        <f>[4]武器3!A346</f>
        <v>10344</v>
      </c>
      <c r="B345" s="1" t="str">
        <f>[4]武器3!D346</f>
        <v>坚硬的青铜重锤</v>
      </c>
      <c r="C345" s="1">
        <f>[4]武器3!E346</f>
        <v>16</v>
      </c>
      <c r="D345" s="139" t="str">
        <f>[4]武器3!F346</f>
        <v>b</v>
      </c>
      <c r="E345" s="1">
        <f t="shared" si="94"/>
        <v>2</v>
      </c>
      <c r="F345" s="1">
        <f t="shared" si="95"/>
        <v>2</v>
      </c>
      <c r="G345" s="1" t="str">
        <f>[4]武器3!$K346</f>
        <v>物理</v>
      </c>
      <c r="H345" s="1">
        <f>([4]武器3!AO346*(E345^2))/10</f>
        <v>178.93230545454546</v>
      </c>
      <c r="I345" s="1" t="str">
        <f t="shared" si="96"/>
        <v>,魔法石,腐败的毛皮</v>
      </c>
      <c r="J345" s="1">
        <f t="shared" si="97"/>
        <v>1789</v>
      </c>
      <c r="K345" s="1">
        <f t="shared" si="85"/>
        <v>1890</v>
      </c>
      <c r="L345" s="1" t="str">
        <f t="shared" si="98"/>
        <v>魔法石</v>
      </c>
      <c r="M345" s="1">
        <f t="shared" si="86"/>
        <v>7</v>
      </c>
      <c r="N345" s="1">
        <f t="shared" si="87"/>
        <v>50018</v>
      </c>
      <c r="O345" s="1" t="str">
        <f t="shared" si="99"/>
        <v>腐败的毛皮</v>
      </c>
      <c r="P345" s="1">
        <f t="shared" si="88"/>
        <v>60</v>
      </c>
      <c r="Q345" s="1">
        <f t="shared" si="89"/>
        <v>50119</v>
      </c>
      <c r="R345" s="1" t="str">
        <f t="shared" si="100"/>
        <v/>
      </c>
      <c r="S345" s="1" t="str">
        <f t="shared" si="90"/>
        <v/>
      </c>
      <c r="T345" s="1" t="str">
        <f t="shared" si="91"/>
        <v/>
      </c>
      <c r="U345" s="1" t="str">
        <f t="shared" si="101"/>
        <v/>
      </c>
      <c r="V345" s="1" t="str">
        <f t="shared" si="92"/>
        <v/>
      </c>
      <c r="W345" s="1" t="str">
        <f t="shared" si="93"/>
        <v/>
      </c>
    </row>
    <row r="346" spans="1:23" x14ac:dyDescent="0.2">
      <c r="A346" s="1">
        <f>[4]武器3!A347</f>
        <v>10345</v>
      </c>
      <c r="B346" s="1" t="str">
        <f>[4]武器3!D347</f>
        <v>初级的青铜重锤</v>
      </c>
      <c r="C346" s="1">
        <f>[4]武器3!E347</f>
        <v>2</v>
      </c>
      <c r="D346" s="139" t="str">
        <f>[4]武器3!F347</f>
        <v>c</v>
      </c>
      <c r="E346" s="1">
        <f t="shared" si="94"/>
        <v>1</v>
      </c>
      <c r="F346" s="1">
        <f t="shared" si="95"/>
        <v>1</v>
      </c>
      <c r="G346" s="1" t="str">
        <f>[4]武器3!$K347</f>
        <v/>
      </c>
      <c r="H346" s="1">
        <f>([4]武器3!AO347*(E346^2))/10</f>
        <v>4.8</v>
      </c>
      <c r="I346" s="1" t="str">
        <f t="shared" si="96"/>
        <v>,矿石</v>
      </c>
      <c r="J346" s="1">
        <f t="shared" si="97"/>
        <v>48</v>
      </c>
      <c r="K346" s="1">
        <f t="shared" si="85"/>
        <v>60</v>
      </c>
      <c r="L346" s="1" t="str">
        <f t="shared" si="98"/>
        <v>矿石</v>
      </c>
      <c r="M346" s="1">
        <f t="shared" si="86"/>
        <v>4</v>
      </c>
      <c r="N346" s="1">
        <f t="shared" si="87"/>
        <v>50015</v>
      </c>
      <c r="O346" s="1" t="str">
        <f t="shared" si="99"/>
        <v/>
      </c>
      <c r="P346" s="1" t="str">
        <f t="shared" si="88"/>
        <v/>
      </c>
      <c r="Q346" s="1" t="str">
        <f t="shared" si="89"/>
        <v/>
      </c>
      <c r="R346" s="1" t="str">
        <f t="shared" si="100"/>
        <v/>
      </c>
      <c r="S346" s="1" t="str">
        <f t="shared" si="90"/>
        <v/>
      </c>
      <c r="T346" s="1" t="str">
        <f t="shared" si="91"/>
        <v/>
      </c>
      <c r="U346" s="1" t="str">
        <f t="shared" si="101"/>
        <v/>
      </c>
      <c r="V346" s="1" t="str">
        <f t="shared" si="92"/>
        <v/>
      </c>
      <c r="W346" s="1" t="str">
        <f t="shared" si="93"/>
        <v/>
      </c>
    </row>
    <row r="347" spans="1:23" x14ac:dyDescent="0.2">
      <c r="A347" s="1">
        <f>[4]武器3!A348</f>
        <v>10346</v>
      </c>
      <c r="B347" s="1" t="str">
        <f>[4]武器3!D348</f>
        <v>普通的智慧重锤</v>
      </c>
      <c r="C347" s="1">
        <f>[4]武器3!E348</f>
        <v>4</v>
      </c>
      <c r="D347" s="139" t="str">
        <f>[4]武器3!F348</f>
        <v>c</v>
      </c>
      <c r="E347" s="1">
        <f t="shared" si="94"/>
        <v>1</v>
      </c>
      <c r="F347" s="1">
        <f t="shared" si="95"/>
        <v>1</v>
      </c>
      <c r="G347" s="1" t="str">
        <f>[4]武器3!$K348</f>
        <v/>
      </c>
      <c r="H347" s="1">
        <f>([4]武器3!AO348*(E347^2))/10</f>
        <v>9.6</v>
      </c>
      <c r="I347" s="1" t="str">
        <f t="shared" si="96"/>
        <v>,女战士的秘药</v>
      </c>
      <c r="J347" s="1">
        <f t="shared" si="97"/>
        <v>96</v>
      </c>
      <c r="K347" s="1">
        <f t="shared" si="85"/>
        <v>105</v>
      </c>
      <c r="L347" s="1" t="str">
        <f t="shared" si="98"/>
        <v>女战士的秘药</v>
      </c>
      <c r="M347" s="1">
        <f t="shared" si="86"/>
        <v>7</v>
      </c>
      <c r="N347" s="1">
        <f t="shared" si="87"/>
        <v>50168</v>
      </c>
      <c r="O347" s="1" t="str">
        <f t="shared" si="99"/>
        <v/>
      </c>
      <c r="P347" s="1" t="str">
        <f t="shared" si="88"/>
        <v/>
      </c>
      <c r="Q347" s="1" t="str">
        <f t="shared" si="89"/>
        <v/>
      </c>
      <c r="R347" s="1" t="str">
        <f t="shared" si="100"/>
        <v/>
      </c>
      <c r="S347" s="1" t="str">
        <f t="shared" si="90"/>
        <v/>
      </c>
      <c r="T347" s="1" t="str">
        <f t="shared" si="91"/>
        <v/>
      </c>
      <c r="U347" s="1" t="str">
        <f t="shared" si="101"/>
        <v/>
      </c>
      <c r="V347" s="1" t="str">
        <f t="shared" si="92"/>
        <v/>
      </c>
      <c r="W347" s="1" t="str">
        <f t="shared" si="93"/>
        <v/>
      </c>
    </row>
    <row r="348" spans="1:23" x14ac:dyDescent="0.2">
      <c r="A348" s="1">
        <f>[4]武器3!A349</f>
        <v>10347</v>
      </c>
      <c r="B348" s="1" t="str">
        <f>[4]武器3!D349</f>
        <v>普通的精灵锤子</v>
      </c>
      <c r="C348" s="1">
        <f>[4]武器3!E349</f>
        <v>6</v>
      </c>
      <c r="D348" s="139" t="str">
        <f>[4]武器3!F349</f>
        <v>c</v>
      </c>
      <c r="E348" s="1">
        <f t="shared" si="94"/>
        <v>1</v>
      </c>
      <c r="F348" s="1">
        <f t="shared" si="95"/>
        <v>1</v>
      </c>
      <c r="G348" s="1" t="str">
        <f>[4]武器3!$K349</f>
        <v/>
      </c>
      <c r="H348" s="1">
        <f>([4]武器3!AO349*(E348^2))/10</f>
        <v>14.4</v>
      </c>
      <c r="I348" s="1" t="str">
        <f t="shared" si="96"/>
        <v>,粉铜矿</v>
      </c>
      <c r="J348" s="1">
        <f t="shared" si="97"/>
        <v>144</v>
      </c>
      <c r="K348" s="1">
        <f t="shared" si="85"/>
        <v>150</v>
      </c>
      <c r="L348" s="1" t="str">
        <f t="shared" si="98"/>
        <v>粉铜矿</v>
      </c>
      <c r="M348" s="1">
        <f t="shared" si="86"/>
        <v>10</v>
      </c>
      <c r="N348" s="1">
        <f t="shared" si="87"/>
        <v>50035</v>
      </c>
      <c r="O348" s="1" t="str">
        <f t="shared" si="99"/>
        <v/>
      </c>
      <c r="P348" s="1" t="str">
        <f t="shared" si="88"/>
        <v/>
      </c>
      <c r="Q348" s="1" t="str">
        <f t="shared" si="89"/>
        <v/>
      </c>
      <c r="R348" s="1" t="str">
        <f t="shared" si="100"/>
        <v/>
      </c>
      <c r="S348" s="1" t="str">
        <f t="shared" si="90"/>
        <v/>
      </c>
      <c r="T348" s="1" t="str">
        <f t="shared" si="91"/>
        <v/>
      </c>
      <c r="U348" s="1" t="str">
        <f t="shared" si="101"/>
        <v/>
      </c>
      <c r="V348" s="1" t="str">
        <f t="shared" si="92"/>
        <v/>
      </c>
      <c r="W348" s="1" t="str">
        <f t="shared" si="93"/>
        <v/>
      </c>
    </row>
    <row r="349" spans="1:23" x14ac:dyDescent="0.2">
      <c r="A349" s="1">
        <f>[4]武器3!A350</f>
        <v>10348</v>
      </c>
      <c r="B349" s="1" t="str">
        <f>[4]武器3!D350</f>
        <v>破旧的空灵轻锤</v>
      </c>
      <c r="C349" s="1">
        <f>[4]武器3!E350</f>
        <v>8</v>
      </c>
      <c r="D349" s="139" t="str">
        <f>[4]武器3!F350</f>
        <v>c</v>
      </c>
      <c r="E349" s="1">
        <f t="shared" si="94"/>
        <v>1</v>
      </c>
      <c r="F349" s="1">
        <f t="shared" si="95"/>
        <v>1</v>
      </c>
      <c r="G349" s="1" t="str">
        <f>[4]武器3!$K350</f>
        <v/>
      </c>
      <c r="H349" s="1">
        <f>([4]武器3!AO350*(E349^2))/10</f>
        <v>19.2</v>
      </c>
      <c r="I349" s="1" t="str">
        <f t="shared" si="96"/>
        <v>,女战士的秘药</v>
      </c>
      <c r="J349" s="1">
        <f t="shared" si="97"/>
        <v>192</v>
      </c>
      <c r="K349" s="1">
        <f t="shared" si="85"/>
        <v>195</v>
      </c>
      <c r="L349" s="1" t="str">
        <f t="shared" si="98"/>
        <v>女战士的秘药</v>
      </c>
      <c r="M349" s="1">
        <f t="shared" si="86"/>
        <v>13</v>
      </c>
      <c r="N349" s="1">
        <f t="shared" si="87"/>
        <v>50168</v>
      </c>
      <c r="O349" s="1" t="str">
        <f t="shared" si="99"/>
        <v/>
      </c>
      <c r="P349" s="1" t="str">
        <f t="shared" si="88"/>
        <v/>
      </c>
      <c r="Q349" s="1" t="str">
        <f t="shared" si="89"/>
        <v/>
      </c>
      <c r="R349" s="1" t="str">
        <f t="shared" si="100"/>
        <v/>
      </c>
      <c r="S349" s="1" t="str">
        <f t="shared" si="90"/>
        <v/>
      </c>
      <c r="T349" s="1" t="str">
        <f t="shared" si="91"/>
        <v/>
      </c>
      <c r="U349" s="1" t="str">
        <f t="shared" si="101"/>
        <v/>
      </c>
      <c r="V349" s="1" t="str">
        <f t="shared" si="92"/>
        <v/>
      </c>
      <c r="W349" s="1" t="str">
        <f t="shared" si="93"/>
        <v/>
      </c>
    </row>
    <row r="350" spans="1:23" x14ac:dyDescent="0.2">
      <c r="A350" s="1">
        <f>[4]武器3!A351</f>
        <v>10349</v>
      </c>
      <c r="B350" s="1" t="str">
        <f>[4]武器3!D351</f>
        <v>破旧的智慧轻锤</v>
      </c>
      <c r="C350" s="1">
        <f>[4]武器3!E351</f>
        <v>10</v>
      </c>
      <c r="D350" s="139" t="str">
        <f>[4]武器3!F351</f>
        <v>c</v>
      </c>
      <c r="E350" s="1">
        <f t="shared" si="94"/>
        <v>1</v>
      </c>
      <c r="F350" s="1">
        <f t="shared" si="95"/>
        <v>1</v>
      </c>
      <c r="G350" s="1" t="str">
        <f>[4]武器3!$K351</f>
        <v/>
      </c>
      <c r="H350" s="1">
        <f>([4]武器3!AO351*(E350^2))/10</f>
        <v>24</v>
      </c>
      <c r="I350" s="1" t="str">
        <f t="shared" si="96"/>
        <v>,黑铜矿</v>
      </c>
      <c r="J350" s="1">
        <f t="shared" si="97"/>
        <v>240</v>
      </c>
      <c r="K350" s="1">
        <f t="shared" si="85"/>
        <v>240</v>
      </c>
      <c r="L350" s="1" t="str">
        <f t="shared" si="98"/>
        <v>黑铜矿</v>
      </c>
      <c r="M350" s="1">
        <f t="shared" si="86"/>
        <v>16</v>
      </c>
      <c r="N350" s="1">
        <f t="shared" si="87"/>
        <v>50031</v>
      </c>
      <c r="O350" s="1" t="str">
        <f t="shared" si="99"/>
        <v/>
      </c>
      <c r="P350" s="1" t="str">
        <f t="shared" si="88"/>
        <v/>
      </c>
      <c r="Q350" s="1" t="str">
        <f t="shared" si="89"/>
        <v/>
      </c>
      <c r="R350" s="1" t="str">
        <f t="shared" si="100"/>
        <v/>
      </c>
      <c r="S350" s="1" t="str">
        <f t="shared" si="90"/>
        <v/>
      </c>
      <c r="T350" s="1" t="str">
        <f t="shared" si="91"/>
        <v/>
      </c>
      <c r="U350" s="1" t="str">
        <f t="shared" si="101"/>
        <v/>
      </c>
      <c r="V350" s="1" t="str">
        <f t="shared" si="92"/>
        <v/>
      </c>
      <c r="W350" s="1" t="str">
        <f t="shared" si="93"/>
        <v/>
      </c>
    </row>
    <row r="351" spans="1:23" x14ac:dyDescent="0.2">
      <c r="A351" s="1">
        <f>[4]武器3!A352</f>
        <v>10350</v>
      </c>
      <c r="B351" s="1" t="str">
        <f>[4]武器3!D352</f>
        <v>破旧的遗迹锤子</v>
      </c>
      <c r="C351" s="1">
        <f>[4]武器3!E352</f>
        <v>12</v>
      </c>
      <c r="D351" s="139" t="str">
        <f>[4]武器3!F352</f>
        <v>c</v>
      </c>
      <c r="E351" s="1">
        <f t="shared" si="94"/>
        <v>1</v>
      </c>
      <c r="F351" s="1">
        <f t="shared" si="95"/>
        <v>1</v>
      </c>
      <c r="G351" s="1" t="str">
        <f>[4]武器3!$K352</f>
        <v/>
      </c>
      <c r="H351" s="1">
        <f>([4]武器3!AO352*(E351^2))/10</f>
        <v>28.95</v>
      </c>
      <c r="I351" s="1" t="str">
        <f t="shared" si="96"/>
        <v>,矿石</v>
      </c>
      <c r="J351" s="1">
        <f t="shared" si="97"/>
        <v>290</v>
      </c>
      <c r="K351" s="1">
        <f t="shared" si="85"/>
        <v>300</v>
      </c>
      <c r="L351" s="1" t="str">
        <f t="shared" si="98"/>
        <v>矿石</v>
      </c>
      <c r="M351" s="1">
        <f t="shared" si="86"/>
        <v>20</v>
      </c>
      <c r="N351" s="1">
        <f t="shared" si="87"/>
        <v>50015</v>
      </c>
      <c r="O351" s="1" t="str">
        <f t="shared" si="99"/>
        <v/>
      </c>
      <c r="P351" s="1" t="str">
        <f t="shared" si="88"/>
        <v/>
      </c>
      <c r="Q351" s="1" t="str">
        <f t="shared" si="89"/>
        <v/>
      </c>
      <c r="R351" s="1" t="str">
        <f t="shared" si="100"/>
        <v/>
      </c>
      <c r="S351" s="1" t="str">
        <f t="shared" si="90"/>
        <v/>
      </c>
      <c r="T351" s="1" t="str">
        <f t="shared" si="91"/>
        <v/>
      </c>
      <c r="U351" s="1" t="str">
        <f t="shared" si="101"/>
        <v/>
      </c>
      <c r="V351" s="1" t="str">
        <f t="shared" si="92"/>
        <v/>
      </c>
      <c r="W351" s="1" t="str">
        <f t="shared" si="93"/>
        <v/>
      </c>
    </row>
    <row r="352" spans="1:23" x14ac:dyDescent="0.2">
      <c r="A352" s="1">
        <f>[4]武器3!A353</f>
        <v>10351</v>
      </c>
      <c r="B352" s="1" t="str">
        <f>[4]武器3!D353</f>
        <v>一般的颓废锤子</v>
      </c>
      <c r="C352" s="1">
        <f>[4]武器3!E353</f>
        <v>14</v>
      </c>
      <c r="D352" s="139" t="str">
        <f>[4]武器3!F353</f>
        <v>c</v>
      </c>
      <c r="E352" s="1">
        <f t="shared" si="94"/>
        <v>1</v>
      </c>
      <c r="F352" s="1">
        <f t="shared" si="95"/>
        <v>1</v>
      </c>
      <c r="G352" s="1" t="str">
        <f>[4]武器3!$K353</f>
        <v/>
      </c>
      <c r="H352" s="1">
        <f>([4]武器3!AO353*(E352^2))/10</f>
        <v>33.75</v>
      </c>
      <c r="I352" s="1" t="str">
        <f t="shared" si="96"/>
        <v>,黑铜矿</v>
      </c>
      <c r="J352" s="1">
        <f t="shared" si="97"/>
        <v>338</v>
      </c>
      <c r="K352" s="1">
        <f t="shared" si="85"/>
        <v>345</v>
      </c>
      <c r="L352" s="1" t="str">
        <f t="shared" si="98"/>
        <v>黑铜矿</v>
      </c>
      <c r="M352" s="1">
        <f t="shared" si="86"/>
        <v>23</v>
      </c>
      <c r="N352" s="1">
        <f t="shared" si="87"/>
        <v>50031</v>
      </c>
      <c r="O352" s="1" t="str">
        <f t="shared" si="99"/>
        <v/>
      </c>
      <c r="P352" s="1" t="str">
        <f t="shared" si="88"/>
        <v/>
      </c>
      <c r="Q352" s="1" t="str">
        <f t="shared" si="89"/>
        <v/>
      </c>
      <c r="R352" s="1" t="str">
        <f t="shared" si="100"/>
        <v/>
      </c>
      <c r="S352" s="1" t="str">
        <f t="shared" si="90"/>
        <v/>
      </c>
      <c r="T352" s="1" t="str">
        <f t="shared" si="91"/>
        <v/>
      </c>
      <c r="U352" s="1" t="str">
        <f t="shared" si="101"/>
        <v/>
      </c>
      <c r="V352" s="1" t="str">
        <f t="shared" si="92"/>
        <v/>
      </c>
      <c r="W352" s="1" t="str">
        <f t="shared" si="93"/>
        <v/>
      </c>
    </row>
    <row r="353" spans="1:23" x14ac:dyDescent="0.2">
      <c r="A353" s="1">
        <f>[4]武器3!A354</f>
        <v>10352</v>
      </c>
      <c r="B353" s="1" t="str">
        <f>[4]武器3!D354</f>
        <v>初级的虚幻锤子</v>
      </c>
      <c r="C353" s="1">
        <f>[4]武器3!E354</f>
        <v>16</v>
      </c>
      <c r="D353" s="139" t="str">
        <f>[4]武器3!F354</f>
        <v>c</v>
      </c>
      <c r="E353" s="1">
        <f t="shared" si="94"/>
        <v>1</v>
      </c>
      <c r="F353" s="1">
        <f t="shared" si="95"/>
        <v>1</v>
      </c>
      <c r="G353" s="1" t="str">
        <f>[4]武器3!$K354</f>
        <v/>
      </c>
      <c r="H353" s="1">
        <f>([4]武器3!AO354*(E353^2))/10</f>
        <v>38.549999999999997</v>
      </c>
      <c r="I353" s="1" t="str">
        <f t="shared" si="96"/>
        <v>,腐败爪</v>
      </c>
      <c r="J353" s="1">
        <f t="shared" si="97"/>
        <v>386</v>
      </c>
      <c r="K353" s="1">
        <f t="shared" si="85"/>
        <v>390</v>
      </c>
      <c r="L353" s="1" t="str">
        <f t="shared" si="98"/>
        <v>腐败爪</v>
      </c>
      <c r="M353" s="1">
        <f t="shared" si="86"/>
        <v>26</v>
      </c>
      <c r="N353" s="1">
        <f t="shared" si="87"/>
        <v>50145</v>
      </c>
      <c r="O353" s="1" t="str">
        <f t="shared" si="99"/>
        <v/>
      </c>
      <c r="P353" s="1" t="str">
        <f t="shared" si="88"/>
        <v/>
      </c>
      <c r="Q353" s="1" t="str">
        <f t="shared" si="89"/>
        <v/>
      </c>
      <c r="R353" s="1" t="str">
        <f t="shared" si="100"/>
        <v/>
      </c>
      <c r="S353" s="1" t="str">
        <f t="shared" si="90"/>
        <v/>
      </c>
      <c r="T353" s="1" t="str">
        <f t="shared" si="91"/>
        <v/>
      </c>
      <c r="U353" s="1" t="str">
        <f t="shared" si="101"/>
        <v/>
      </c>
      <c r="V353" s="1" t="str">
        <f t="shared" si="92"/>
        <v/>
      </c>
      <c r="W353" s="1" t="str">
        <f t="shared" si="93"/>
        <v/>
      </c>
    </row>
    <row r="354" spans="1:23" x14ac:dyDescent="0.2">
      <c r="A354" s="1">
        <f>[4]武器3!A355</f>
        <v>10353</v>
      </c>
      <c r="B354" s="1" t="str">
        <f>[4]武器3!D355</f>
        <v>璀璨的虚幻玉枪</v>
      </c>
      <c r="C354" s="1">
        <f>[4]武器3!E355</f>
        <v>3</v>
      </c>
      <c r="D354" s="139" t="str">
        <f>[4]武器3!F355</f>
        <v>s</v>
      </c>
      <c r="E354" s="1">
        <f t="shared" si="94"/>
        <v>4</v>
      </c>
      <c r="F354" s="1">
        <f t="shared" si="95"/>
        <v>4</v>
      </c>
      <c r="G354" s="1" t="str">
        <f>[4]武器3!$K355</f>
        <v>电击</v>
      </c>
      <c r="H354" s="1">
        <f>([4]武器3!AO355*(E354^2))/10</f>
        <v>60</v>
      </c>
      <c r="I354" s="1" t="str">
        <f t="shared" si="96"/>
        <v>,绿色的魔术丝,赤色的水晶,优良粉铜矿,灵石</v>
      </c>
      <c r="J354" s="1">
        <f t="shared" si="97"/>
        <v>600</v>
      </c>
      <c r="K354" s="1">
        <f t="shared" si="85"/>
        <v>3840</v>
      </c>
      <c r="L354" s="1" t="str">
        <f t="shared" si="98"/>
        <v>绿色的魔术丝</v>
      </c>
      <c r="M354" s="1">
        <f t="shared" si="86"/>
        <v>1</v>
      </c>
      <c r="N354" s="1">
        <f t="shared" si="87"/>
        <v>50073</v>
      </c>
      <c r="O354" s="1" t="str">
        <f t="shared" si="99"/>
        <v>赤色的水晶</v>
      </c>
      <c r="P354" s="1">
        <f t="shared" si="88"/>
        <v>1</v>
      </c>
      <c r="Q354" s="1">
        <f t="shared" si="89"/>
        <v>50177</v>
      </c>
      <c r="R354" s="1" t="str">
        <f t="shared" si="100"/>
        <v>优良粉铜矿</v>
      </c>
      <c r="S354" s="1">
        <f t="shared" si="90"/>
        <v>2</v>
      </c>
      <c r="T354" s="1">
        <f t="shared" si="91"/>
        <v>50036</v>
      </c>
      <c r="U354" s="1" t="str">
        <f t="shared" si="101"/>
        <v>灵石</v>
      </c>
      <c r="V354" s="1">
        <f t="shared" si="92"/>
        <v>3</v>
      </c>
      <c r="W354" s="1">
        <f t="shared" si="93"/>
        <v>50088</v>
      </c>
    </row>
    <row r="355" spans="1:23" x14ac:dyDescent="0.2">
      <c r="A355" s="1">
        <f>[4]武器3!A356</f>
        <v>10354</v>
      </c>
      <c r="B355" s="1" t="str">
        <f>[4]武器3!D356</f>
        <v>传说的魔王玉枪</v>
      </c>
      <c r="C355" s="1">
        <f>[4]武器3!E356</f>
        <v>5</v>
      </c>
      <c r="D355" s="139" t="str">
        <f>[4]武器3!F356</f>
        <v>s</v>
      </c>
      <c r="E355" s="1">
        <f t="shared" si="94"/>
        <v>4</v>
      </c>
      <c r="F355" s="1">
        <f t="shared" si="95"/>
        <v>4</v>
      </c>
      <c r="G355" s="1" t="str">
        <f>[4]武器3!$K356</f>
        <v>电击</v>
      </c>
      <c r="H355" s="1">
        <f>([4]武器3!AO356*(E355^2))/10</f>
        <v>137.80590545454544</v>
      </c>
      <c r="I355" s="1" t="str">
        <f t="shared" si="96"/>
        <v>,绿色的魔术丝,火兽皮革,灵石,睡魔羽翼</v>
      </c>
      <c r="J355" s="1">
        <f t="shared" si="97"/>
        <v>1378</v>
      </c>
      <c r="K355" s="1">
        <f t="shared" si="85"/>
        <v>3840</v>
      </c>
      <c r="L355" s="1" t="str">
        <f t="shared" si="98"/>
        <v>绿色的魔术丝</v>
      </c>
      <c r="M355" s="1">
        <f t="shared" si="86"/>
        <v>1</v>
      </c>
      <c r="N355" s="1">
        <f t="shared" si="87"/>
        <v>50073</v>
      </c>
      <c r="O355" s="1" t="str">
        <f t="shared" si="99"/>
        <v>火兽皮革</v>
      </c>
      <c r="P355" s="1">
        <f t="shared" si="88"/>
        <v>2</v>
      </c>
      <c r="Q355" s="1">
        <f t="shared" si="89"/>
        <v>50106</v>
      </c>
      <c r="R355" s="1" t="str">
        <f t="shared" si="100"/>
        <v>灵石</v>
      </c>
      <c r="S355" s="1">
        <f t="shared" si="90"/>
        <v>6</v>
      </c>
      <c r="T355" s="1">
        <f t="shared" si="91"/>
        <v>50088</v>
      </c>
      <c r="U355" s="1" t="str">
        <f t="shared" si="101"/>
        <v>睡魔羽翼</v>
      </c>
      <c r="V355" s="1">
        <f t="shared" si="92"/>
        <v>3</v>
      </c>
      <c r="W355" s="1">
        <f t="shared" si="93"/>
        <v>50126</v>
      </c>
    </row>
    <row r="356" spans="1:23" x14ac:dyDescent="0.2">
      <c r="A356" s="1">
        <f>[4]武器3!A357</f>
        <v>10355</v>
      </c>
      <c r="B356" s="1" t="str">
        <f>[4]武器3!D357</f>
        <v>神奇的塞尔塔玉枪</v>
      </c>
      <c r="C356" s="1">
        <f>[4]武器3!E357</f>
        <v>7</v>
      </c>
      <c r="D356" s="139" t="str">
        <f>[4]武器3!F357</f>
        <v>s</v>
      </c>
      <c r="E356" s="1">
        <f t="shared" si="94"/>
        <v>4</v>
      </c>
      <c r="F356" s="1">
        <f t="shared" si="95"/>
        <v>4</v>
      </c>
      <c r="G356" s="1" t="str">
        <f>[4]武器3!$K357</f>
        <v>电击</v>
      </c>
      <c r="H356" s="1">
        <f>([4]武器3!AO357*(E356^2))/10</f>
        <v>247.78215209486166</v>
      </c>
      <c r="I356" s="1" t="str">
        <f t="shared" si="96"/>
        <v>,绿色的魔术丝,黑蝙蝠羽翼,蜥蜴牙,火之缌片</v>
      </c>
      <c r="J356" s="1">
        <f t="shared" si="97"/>
        <v>2478</v>
      </c>
      <c r="K356" s="1">
        <f t="shared" si="85"/>
        <v>3840</v>
      </c>
      <c r="L356" s="1" t="str">
        <f t="shared" si="98"/>
        <v>绿色的魔术丝</v>
      </c>
      <c r="M356" s="1">
        <f t="shared" si="86"/>
        <v>1</v>
      </c>
      <c r="N356" s="1">
        <f t="shared" si="87"/>
        <v>50073</v>
      </c>
      <c r="O356" s="1" t="str">
        <f t="shared" si="99"/>
        <v>黑蝙蝠羽翼</v>
      </c>
      <c r="P356" s="1">
        <f t="shared" si="88"/>
        <v>2</v>
      </c>
      <c r="Q356" s="1">
        <f t="shared" si="89"/>
        <v>50125</v>
      </c>
      <c r="R356" s="1" t="str">
        <f t="shared" si="100"/>
        <v>蜥蜴牙</v>
      </c>
      <c r="S356" s="1">
        <f t="shared" si="90"/>
        <v>11</v>
      </c>
      <c r="T356" s="1">
        <f t="shared" si="91"/>
        <v>50147</v>
      </c>
      <c r="U356" s="1" t="str">
        <f t="shared" si="101"/>
        <v>火之缌片</v>
      </c>
      <c r="V356" s="1">
        <f t="shared" si="92"/>
        <v>5</v>
      </c>
      <c r="W356" s="1">
        <f t="shared" si="93"/>
        <v>50175</v>
      </c>
    </row>
    <row r="357" spans="1:23" x14ac:dyDescent="0.2">
      <c r="A357" s="1">
        <f>[4]武器3!A358</f>
        <v>10356</v>
      </c>
      <c r="B357" s="1" t="str">
        <f>[4]武器3!D358</f>
        <v>神秘的魔王玉枪</v>
      </c>
      <c r="C357" s="1">
        <f>[4]武器3!E358</f>
        <v>9</v>
      </c>
      <c r="D357" s="139" t="str">
        <f>[4]武器3!F358</f>
        <v>s</v>
      </c>
      <c r="E357" s="1">
        <f t="shared" si="94"/>
        <v>4</v>
      </c>
      <c r="F357" s="1">
        <f t="shared" si="95"/>
        <v>4</v>
      </c>
      <c r="G357" s="1" t="str">
        <f>[4]武器3!$K358</f>
        <v>电击</v>
      </c>
      <c r="H357" s="1">
        <f>([4]武器3!AO358*(E357^2))/10</f>
        <v>304.11668099173551</v>
      </c>
      <c r="I357" s="1" t="str">
        <f t="shared" si="96"/>
        <v>,绿色的魔术丝,雷精魂片,水块,龙爪</v>
      </c>
      <c r="J357" s="1">
        <f t="shared" si="97"/>
        <v>3041</v>
      </c>
      <c r="K357" s="1">
        <f t="shared" si="85"/>
        <v>3840</v>
      </c>
      <c r="L357" s="1" t="str">
        <f t="shared" si="98"/>
        <v>绿色的魔术丝</v>
      </c>
      <c r="M357" s="1">
        <f t="shared" si="86"/>
        <v>1</v>
      </c>
      <c r="N357" s="1">
        <f t="shared" si="87"/>
        <v>50073</v>
      </c>
      <c r="O357" s="1" t="str">
        <f t="shared" si="99"/>
        <v>雷精魂片</v>
      </c>
      <c r="P357" s="1">
        <f t="shared" si="88"/>
        <v>4</v>
      </c>
      <c r="Q357" s="1">
        <f t="shared" si="89"/>
        <v>50161</v>
      </c>
      <c r="R357" s="1" t="str">
        <f t="shared" si="100"/>
        <v>水块</v>
      </c>
      <c r="S357" s="1">
        <f t="shared" si="90"/>
        <v>13</v>
      </c>
      <c r="T357" s="1">
        <f t="shared" si="91"/>
        <v>50090</v>
      </c>
      <c r="U357" s="1" t="str">
        <f t="shared" si="101"/>
        <v>龙爪</v>
      </c>
      <c r="V357" s="1">
        <f t="shared" si="92"/>
        <v>6</v>
      </c>
      <c r="W357" s="1">
        <f t="shared" si="93"/>
        <v>50144</v>
      </c>
    </row>
    <row r="358" spans="1:23" x14ac:dyDescent="0.2">
      <c r="A358" s="1">
        <f>[4]武器3!A359</f>
        <v>10357</v>
      </c>
      <c r="B358" s="1" t="str">
        <f>[4]武器3!D359</f>
        <v>神奇的精钢钢枪</v>
      </c>
      <c r="C358" s="1">
        <f>[4]武器3!E359</f>
        <v>11</v>
      </c>
      <c r="D358" s="139" t="str">
        <f>[4]武器3!F359</f>
        <v>s</v>
      </c>
      <c r="E358" s="1">
        <f t="shared" si="94"/>
        <v>4</v>
      </c>
      <c r="F358" s="1">
        <f t="shared" si="95"/>
        <v>4</v>
      </c>
      <c r="G358" s="1" t="str">
        <f>[4]武器3!$K359</f>
        <v>电击</v>
      </c>
      <c r="H358" s="1">
        <f>([4]武器3!AO359*(E358^2))/10</f>
        <v>399.55174188429748</v>
      </c>
      <c r="I358" s="1" t="str">
        <f t="shared" si="96"/>
        <v>,绿色的魔术丝,雷精魂片,白石粉,雷兽爪</v>
      </c>
      <c r="J358" s="1">
        <f t="shared" si="97"/>
        <v>3996</v>
      </c>
      <c r="K358" s="1">
        <f t="shared" si="85"/>
        <v>7680</v>
      </c>
      <c r="L358" s="1" t="str">
        <f t="shared" si="98"/>
        <v>绿色的魔术丝</v>
      </c>
      <c r="M358" s="1">
        <f t="shared" si="86"/>
        <v>2</v>
      </c>
      <c r="N358" s="1">
        <f t="shared" si="87"/>
        <v>50073</v>
      </c>
      <c r="O358" s="1" t="str">
        <f t="shared" si="99"/>
        <v>雷精魂片</v>
      </c>
      <c r="P358" s="1">
        <f t="shared" si="88"/>
        <v>5</v>
      </c>
      <c r="Q358" s="1">
        <f t="shared" si="89"/>
        <v>50161</v>
      </c>
      <c r="R358" s="1" t="str">
        <f t="shared" si="100"/>
        <v>白石粉</v>
      </c>
      <c r="S358" s="1">
        <f t="shared" si="90"/>
        <v>17</v>
      </c>
      <c r="T358" s="1">
        <f t="shared" si="91"/>
        <v>50187</v>
      </c>
      <c r="U358" s="1" t="str">
        <f t="shared" si="101"/>
        <v>雷兽爪</v>
      </c>
      <c r="V358" s="1">
        <f t="shared" si="92"/>
        <v>17</v>
      </c>
      <c r="W358" s="1">
        <f t="shared" si="93"/>
        <v>50139</v>
      </c>
    </row>
    <row r="359" spans="1:23" x14ac:dyDescent="0.2">
      <c r="A359" s="1">
        <f>[4]武器3!A360</f>
        <v>10358</v>
      </c>
      <c r="B359" s="1" t="str">
        <f>[4]武器3!D360</f>
        <v>璀璨的精灵枪</v>
      </c>
      <c r="C359" s="1">
        <f>[4]武器3!E360</f>
        <v>13</v>
      </c>
      <c r="D359" s="139" t="str">
        <f>[4]武器3!F360</f>
        <v>s</v>
      </c>
      <c r="E359" s="1">
        <f t="shared" si="94"/>
        <v>4</v>
      </c>
      <c r="F359" s="1">
        <f t="shared" si="95"/>
        <v>4</v>
      </c>
      <c r="G359" s="1" t="str">
        <f>[4]武器3!$K360</f>
        <v>电击</v>
      </c>
      <c r="H359" s="1">
        <f>([4]武器3!AO360*(E359^2))/10</f>
        <v>589.01350400000001</v>
      </c>
      <c r="I359" s="1" t="str">
        <f t="shared" si="96"/>
        <v>,绿色的魔术丝,雷兽皮革,蛇龟爪,蝙蝠羽翼</v>
      </c>
      <c r="J359" s="1">
        <f t="shared" si="97"/>
        <v>5890</v>
      </c>
      <c r="K359" s="1">
        <f t="shared" si="85"/>
        <v>7680</v>
      </c>
      <c r="L359" s="1" t="str">
        <f t="shared" si="98"/>
        <v>绿色的魔术丝</v>
      </c>
      <c r="M359" s="1">
        <f t="shared" si="86"/>
        <v>2</v>
      </c>
      <c r="N359" s="1">
        <f t="shared" si="87"/>
        <v>50073</v>
      </c>
      <c r="O359" s="1" t="str">
        <f t="shared" si="99"/>
        <v>雷兽皮革</v>
      </c>
      <c r="P359" s="1">
        <f t="shared" si="88"/>
        <v>7</v>
      </c>
      <c r="Q359" s="1">
        <f t="shared" si="89"/>
        <v>50107</v>
      </c>
      <c r="R359" s="1" t="str">
        <f t="shared" si="100"/>
        <v>蛇龟爪</v>
      </c>
      <c r="S359" s="1">
        <f t="shared" si="90"/>
        <v>11</v>
      </c>
      <c r="T359" s="1">
        <f t="shared" si="91"/>
        <v>50143</v>
      </c>
      <c r="U359" s="1" t="str">
        <f t="shared" si="101"/>
        <v>蝙蝠羽翼</v>
      </c>
      <c r="V359" s="1">
        <f t="shared" si="92"/>
        <v>11</v>
      </c>
      <c r="W359" s="1">
        <f t="shared" si="93"/>
        <v>50124</v>
      </c>
    </row>
    <row r="360" spans="1:23" x14ac:dyDescent="0.2">
      <c r="A360" s="1">
        <f>[4]武器3!A361</f>
        <v>10359</v>
      </c>
      <c r="B360" s="1" t="str">
        <f>[4]武器3!D361</f>
        <v>璀璨的白银玉枪</v>
      </c>
      <c r="C360" s="1">
        <f>[4]武器3!E361</f>
        <v>15</v>
      </c>
      <c r="D360" s="139" t="str">
        <f>[4]武器3!F361</f>
        <v>s</v>
      </c>
      <c r="E360" s="1">
        <f t="shared" si="94"/>
        <v>4</v>
      </c>
      <c r="F360" s="1">
        <f t="shared" si="95"/>
        <v>4</v>
      </c>
      <c r="G360" s="1" t="str">
        <f>[4]武器3!$K361</f>
        <v>电击</v>
      </c>
      <c r="H360" s="1">
        <f>([4]武器3!AO361*(E360^2))/10</f>
        <v>710.26299980165288</v>
      </c>
      <c r="I360" s="1" t="str">
        <f t="shared" si="96"/>
        <v>,绿色的魔术丝,雷精魂片,优良黑铜矿,雷兽爪</v>
      </c>
      <c r="J360" s="1">
        <f t="shared" si="97"/>
        <v>7103</v>
      </c>
      <c r="K360" s="1">
        <f t="shared" si="85"/>
        <v>7680</v>
      </c>
      <c r="L360" s="1" t="str">
        <f t="shared" si="98"/>
        <v>绿色的魔术丝</v>
      </c>
      <c r="M360" s="1">
        <f t="shared" si="86"/>
        <v>2</v>
      </c>
      <c r="N360" s="1">
        <f t="shared" si="87"/>
        <v>50073</v>
      </c>
      <c r="O360" s="1" t="str">
        <f t="shared" si="99"/>
        <v>雷精魂片</v>
      </c>
      <c r="P360" s="1">
        <f t="shared" si="88"/>
        <v>8</v>
      </c>
      <c r="Q360" s="1">
        <f t="shared" si="89"/>
        <v>50161</v>
      </c>
      <c r="R360" s="1" t="str">
        <f t="shared" si="100"/>
        <v>优良黑铜矿</v>
      </c>
      <c r="S360" s="1">
        <f t="shared" si="90"/>
        <v>14</v>
      </c>
      <c r="T360" s="1">
        <f t="shared" si="91"/>
        <v>50032</v>
      </c>
      <c r="U360" s="1" t="str">
        <f t="shared" si="101"/>
        <v>雷兽爪</v>
      </c>
      <c r="V360" s="1">
        <f t="shared" si="92"/>
        <v>30</v>
      </c>
      <c r="W360" s="1">
        <f t="shared" si="93"/>
        <v>50139</v>
      </c>
    </row>
    <row r="361" spans="1:23" x14ac:dyDescent="0.2">
      <c r="A361" s="1">
        <f>[4]武器3!A362</f>
        <v>10360</v>
      </c>
      <c r="B361" s="1" t="str">
        <f>[4]武器3!D362</f>
        <v>神秘的虚幻枪</v>
      </c>
      <c r="C361" s="1">
        <f>[4]武器3!E362</f>
        <v>17</v>
      </c>
      <c r="D361" s="139" t="str">
        <f>[4]武器3!F362</f>
        <v>s</v>
      </c>
      <c r="E361" s="1">
        <f t="shared" si="94"/>
        <v>4</v>
      </c>
      <c r="F361" s="1">
        <f t="shared" si="95"/>
        <v>4</v>
      </c>
      <c r="G361" s="1" t="str">
        <f>[4]武器3!$K362</f>
        <v>电击</v>
      </c>
      <c r="H361" s="1">
        <f>([4]武器3!AO362*(E361^2))/10</f>
        <v>1295.1379073057851</v>
      </c>
      <c r="I361" s="1" t="str">
        <f t="shared" si="96"/>
        <v>,绿色的魔术丝,苍石,优良黑铜矿,女战士的甘蜜</v>
      </c>
      <c r="J361" s="1">
        <f t="shared" si="97"/>
        <v>12951</v>
      </c>
      <c r="K361" s="1">
        <f t="shared" si="85"/>
        <v>15360</v>
      </c>
      <c r="L361" s="1" t="str">
        <f t="shared" si="98"/>
        <v>绿色的魔术丝</v>
      </c>
      <c r="M361" s="1">
        <f t="shared" si="86"/>
        <v>4</v>
      </c>
      <c r="N361" s="1">
        <f t="shared" si="87"/>
        <v>50073</v>
      </c>
      <c r="O361" s="1" t="str">
        <f t="shared" si="99"/>
        <v>苍石</v>
      </c>
      <c r="P361" s="1">
        <f t="shared" si="88"/>
        <v>9</v>
      </c>
      <c r="Q361" s="1">
        <f t="shared" si="89"/>
        <v>50017</v>
      </c>
      <c r="R361" s="1" t="str">
        <f t="shared" si="100"/>
        <v>优良黑铜矿</v>
      </c>
      <c r="S361" s="1">
        <f t="shared" si="90"/>
        <v>24</v>
      </c>
      <c r="T361" s="1">
        <f t="shared" si="91"/>
        <v>50032</v>
      </c>
      <c r="U361" s="1" t="str">
        <f t="shared" si="101"/>
        <v>女战士的甘蜜</v>
      </c>
      <c r="V361" s="1">
        <f t="shared" si="92"/>
        <v>24</v>
      </c>
      <c r="W361" s="1">
        <f t="shared" si="93"/>
        <v>50171</v>
      </c>
    </row>
    <row r="362" spans="1:23" x14ac:dyDescent="0.2">
      <c r="A362" s="1">
        <f>[4]武器3!A363</f>
        <v>10361</v>
      </c>
      <c r="B362" s="1" t="str">
        <f>[4]武器3!D363</f>
        <v>精致的遗迹钢枪</v>
      </c>
      <c r="C362" s="1">
        <f>[4]武器3!E363</f>
        <v>3</v>
      </c>
      <c r="D362" s="139" t="str">
        <f>[4]武器3!F363</f>
        <v>a</v>
      </c>
      <c r="E362" s="1">
        <f t="shared" si="94"/>
        <v>3</v>
      </c>
      <c r="F362" s="1">
        <f t="shared" si="95"/>
        <v>3</v>
      </c>
      <c r="G362" s="1" t="str">
        <f>[4]武器3!$K363</f>
        <v>电击</v>
      </c>
      <c r="H362" s="1">
        <f>([4]武器3!AO363*(E362^2))/10</f>
        <v>59.4</v>
      </c>
      <c r="I362" s="1" t="str">
        <f t="shared" si="96"/>
        <v>,电系魔物骨头,龙之皮革,腐败的毛皮,女战士的秘药</v>
      </c>
      <c r="J362" s="1">
        <f t="shared" si="97"/>
        <v>594</v>
      </c>
      <c r="K362" s="1">
        <f t="shared" si="85"/>
        <v>1125</v>
      </c>
      <c r="L362" s="1" t="str">
        <f t="shared" si="98"/>
        <v>电系魔物骨头</v>
      </c>
      <c r="M362" s="1">
        <f t="shared" si="86"/>
        <v>1</v>
      </c>
      <c r="N362" s="1">
        <f t="shared" si="87"/>
        <v>50083</v>
      </c>
      <c r="O362" s="1" t="str">
        <f t="shared" si="99"/>
        <v>龙之皮革</v>
      </c>
      <c r="P362" s="1">
        <f t="shared" si="88"/>
        <v>2</v>
      </c>
      <c r="Q362" s="1">
        <f t="shared" si="89"/>
        <v>50116</v>
      </c>
      <c r="R362" s="1" t="str">
        <f t="shared" si="100"/>
        <v>腐败的毛皮</v>
      </c>
      <c r="S362" s="1">
        <f t="shared" si="90"/>
        <v>14</v>
      </c>
      <c r="T362" s="1">
        <f t="shared" si="91"/>
        <v>50119</v>
      </c>
      <c r="U362" s="1" t="str">
        <f t="shared" si="101"/>
        <v/>
      </c>
      <c r="V362" s="1" t="str">
        <f t="shared" si="92"/>
        <v/>
      </c>
      <c r="W362" s="1" t="str">
        <f t="shared" si="93"/>
        <v/>
      </c>
    </row>
    <row r="363" spans="1:23" x14ac:dyDescent="0.2">
      <c r="A363" s="1">
        <f>[4]武器3!A364</f>
        <v>10362</v>
      </c>
      <c r="B363" s="1" t="str">
        <f>[4]武器3!D364</f>
        <v>闪耀的空灵枪</v>
      </c>
      <c r="C363" s="1">
        <f>[4]武器3!E364</f>
        <v>5</v>
      </c>
      <c r="D363" s="139" t="str">
        <f>[4]武器3!F364</f>
        <v>a</v>
      </c>
      <c r="E363" s="1">
        <f t="shared" si="94"/>
        <v>3</v>
      </c>
      <c r="F363" s="1">
        <f t="shared" si="95"/>
        <v>3</v>
      </c>
      <c r="G363" s="1" t="str">
        <f>[4]武器3!$K364</f>
        <v>电击</v>
      </c>
      <c r="H363" s="1">
        <f>([4]武器3!AO364*(E363^2))/10</f>
        <v>120.15</v>
      </c>
      <c r="I363" s="1" t="str">
        <f t="shared" si="96"/>
        <v>,电系魔物骨头,狐炎兽牙,新鲜的泥巴,腐败爪</v>
      </c>
      <c r="J363" s="1">
        <f t="shared" si="97"/>
        <v>1202</v>
      </c>
      <c r="K363" s="1">
        <f t="shared" si="85"/>
        <v>2250</v>
      </c>
      <c r="L363" s="1" t="str">
        <f t="shared" si="98"/>
        <v>电系魔物骨头</v>
      </c>
      <c r="M363" s="1">
        <f t="shared" si="86"/>
        <v>2</v>
      </c>
      <c r="N363" s="1">
        <f t="shared" si="87"/>
        <v>50083</v>
      </c>
      <c r="O363" s="1" t="str">
        <f t="shared" si="99"/>
        <v>狐炎兽牙</v>
      </c>
      <c r="P363" s="1">
        <f t="shared" si="88"/>
        <v>3</v>
      </c>
      <c r="Q363" s="1">
        <f t="shared" si="89"/>
        <v>50154</v>
      </c>
      <c r="R363" s="1" t="str">
        <f t="shared" si="100"/>
        <v>新鲜的泥巴</v>
      </c>
      <c r="S363" s="1">
        <f t="shared" si="90"/>
        <v>27</v>
      </c>
      <c r="T363" s="1">
        <f t="shared" si="91"/>
        <v>50013</v>
      </c>
      <c r="U363" s="1" t="str">
        <f t="shared" si="101"/>
        <v/>
      </c>
      <c r="V363" s="1" t="str">
        <f t="shared" si="92"/>
        <v/>
      </c>
      <c r="W363" s="1" t="str">
        <f t="shared" si="93"/>
        <v/>
      </c>
    </row>
    <row r="364" spans="1:23" x14ac:dyDescent="0.2">
      <c r="A364" s="1">
        <f>[4]武器3!A365</f>
        <v>10363</v>
      </c>
      <c r="B364" s="1" t="str">
        <f>[4]武器3!D365</f>
        <v>闪耀的精灵玉枪</v>
      </c>
      <c r="C364" s="1">
        <f>[4]武器3!E365</f>
        <v>7</v>
      </c>
      <c r="D364" s="139" t="str">
        <f>[4]武器3!F365</f>
        <v>a</v>
      </c>
      <c r="E364" s="1">
        <f t="shared" si="94"/>
        <v>3</v>
      </c>
      <c r="F364" s="1">
        <f t="shared" si="95"/>
        <v>3</v>
      </c>
      <c r="G364" s="1" t="str">
        <f>[4]武器3!$K365</f>
        <v>电击</v>
      </c>
      <c r="H364" s="1">
        <f>([4]武器3!AO365*(E364^2))/10</f>
        <v>92.684721719008266</v>
      </c>
      <c r="I364" s="1" t="str">
        <f t="shared" si="96"/>
        <v>,电系魔物骨头,魅灵石,新鲜的泥巴,树枝</v>
      </c>
      <c r="J364" s="1">
        <f t="shared" si="97"/>
        <v>927</v>
      </c>
      <c r="K364" s="1">
        <f t="shared" si="85"/>
        <v>1125</v>
      </c>
      <c r="L364" s="1" t="str">
        <f t="shared" si="98"/>
        <v>电系魔物骨头</v>
      </c>
      <c r="M364" s="1">
        <f t="shared" si="86"/>
        <v>1</v>
      </c>
      <c r="N364" s="1">
        <f t="shared" si="87"/>
        <v>50083</v>
      </c>
      <c r="O364" s="1" t="str">
        <f t="shared" si="99"/>
        <v>魅灵石</v>
      </c>
      <c r="P364" s="1">
        <f t="shared" si="88"/>
        <v>3</v>
      </c>
      <c r="Q364" s="1">
        <f t="shared" si="89"/>
        <v>50089</v>
      </c>
      <c r="R364" s="1" t="str">
        <f t="shared" si="100"/>
        <v>新鲜的泥巴</v>
      </c>
      <c r="S364" s="1">
        <f t="shared" si="90"/>
        <v>21</v>
      </c>
      <c r="T364" s="1">
        <f t="shared" si="91"/>
        <v>50013</v>
      </c>
      <c r="U364" s="1" t="str">
        <f t="shared" si="101"/>
        <v/>
      </c>
      <c r="V364" s="1" t="str">
        <f t="shared" si="92"/>
        <v/>
      </c>
      <c r="W364" s="1" t="str">
        <f t="shared" si="93"/>
        <v/>
      </c>
    </row>
    <row r="365" spans="1:23" x14ac:dyDescent="0.2">
      <c r="A365" s="1">
        <f>[4]武器3!A366</f>
        <v>10364</v>
      </c>
      <c r="B365" s="1" t="str">
        <f>[4]武器3!D366</f>
        <v>精致的智慧枪</v>
      </c>
      <c r="C365" s="1">
        <f>[4]武器3!E366</f>
        <v>9</v>
      </c>
      <c r="D365" s="139" t="str">
        <f>[4]武器3!F366</f>
        <v>a</v>
      </c>
      <c r="E365" s="1">
        <f t="shared" si="94"/>
        <v>3</v>
      </c>
      <c r="F365" s="1">
        <f t="shared" si="95"/>
        <v>3</v>
      </c>
      <c r="G365" s="1" t="str">
        <f>[4]武器3!$K366</f>
        <v>电击</v>
      </c>
      <c r="H365" s="1">
        <f>([4]武器3!AO366*(E365^2))/10</f>
        <v>105.53142857142856</v>
      </c>
      <c r="I365" s="1" t="str">
        <f t="shared" si="96"/>
        <v>,电系魔物骨头,魅灵石,新鲜的泥巴,粉铜矿</v>
      </c>
      <c r="J365" s="1">
        <f t="shared" si="97"/>
        <v>1055</v>
      </c>
      <c r="K365" s="1">
        <f t="shared" si="85"/>
        <v>1125</v>
      </c>
      <c r="L365" s="1" t="str">
        <f t="shared" si="98"/>
        <v>电系魔物骨头</v>
      </c>
      <c r="M365" s="1">
        <f t="shared" si="86"/>
        <v>1</v>
      </c>
      <c r="N365" s="1">
        <f t="shared" si="87"/>
        <v>50083</v>
      </c>
      <c r="O365" s="1" t="str">
        <f t="shared" si="99"/>
        <v>魅灵石</v>
      </c>
      <c r="P365" s="1">
        <f t="shared" si="88"/>
        <v>3</v>
      </c>
      <c r="Q365" s="1">
        <f t="shared" si="89"/>
        <v>50089</v>
      </c>
      <c r="R365" s="1" t="str">
        <f t="shared" si="100"/>
        <v>新鲜的泥巴</v>
      </c>
      <c r="S365" s="1">
        <f t="shared" si="90"/>
        <v>24</v>
      </c>
      <c r="T365" s="1">
        <f t="shared" si="91"/>
        <v>50013</v>
      </c>
      <c r="U365" s="1" t="str">
        <f t="shared" si="101"/>
        <v/>
      </c>
      <c r="V365" s="1" t="str">
        <f t="shared" si="92"/>
        <v/>
      </c>
      <c r="W365" s="1" t="str">
        <f t="shared" si="93"/>
        <v/>
      </c>
    </row>
    <row r="366" spans="1:23" x14ac:dyDescent="0.2">
      <c r="A366" s="1">
        <f>[4]武器3!A367</f>
        <v>10365</v>
      </c>
      <c r="B366" s="1" t="str">
        <f>[4]武器3!D367</f>
        <v>闪耀的玄铁玉枪</v>
      </c>
      <c r="C366" s="1">
        <f>[4]武器3!E367</f>
        <v>11</v>
      </c>
      <c r="D366" s="139" t="str">
        <f>[4]武器3!F367</f>
        <v>a</v>
      </c>
      <c r="E366" s="1">
        <f t="shared" si="94"/>
        <v>3</v>
      </c>
      <c r="F366" s="1">
        <f t="shared" si="95"/>
        <v>3</v>
      </c>
      <c r="G366" s="1" t="str">
        <f>[4]武器3!$K367</f>
        <v>电击</v>
      </c>
      <c r="H366" s="1">
        <f>([4]武器3!AO367*(E366^2))/10</f>
        <v>299.97509433962261</v>
      </c>
      <c r="I366" s="1" t="str">
        <f t="shared" si="96"/>
        <v>,电系魔物骨头,优良黑铜矿,腐败的毛皮,黑铜矿</v>
      </c>
      <c r="J366" s="1">
        <f t="shared" si="97"/>
        <v>3000</v>
      </c>
      <c r="K366" s="1">
        <f t="shared" si="85"/>
        <v>3375</v>
      </c>
      <c r="L366" s="1" t="str">
        <f t="shared" si="98"/>
        <v>电系魔物骨头</v>
      </c>
      <c r="M366" s="1">
        <f t="shared" si="86"/>
        <v>3</v>
      </c>
      <c r="N366" s="1">
        <f t="shared" si="87"/>
        <v>50083</v>
      </c>
      <c r="O366" s="1" t="str">
        <f t="shared" si="99"/>
        <v>优良黑铜矿</v>
      </c>
      <c r="P366" s="1">
        <f t="shared" si="88"/>
        <v>8</v>
      </c>
      <c r="Q366" s="1">
        <f t="shared" si="89"/>
        <v>50032</v>
      </c>
      <c r="R366" s="1" t="str">
        <f t="shared" si="100"/>
        <v>腐败的毛皮</v>
      </c>
      <c r="S366" s="1">
        <f t="shared" si="90"/>
        <v>67</v>
      </c>
      <c r="T366" s="1">
        <f t="shared" si="91"/>
        <v>50119</v>
      </c>
      <c r="U366" s="1" t="str">
        <f t="shared" si="101"/>
        <v/>
      </c>
      <c r="V366" s="1" t="str">
        <f t="shared" si="92"/>
        <v/>
      </c>
      <c r="W366" s="1" t="str">
        <f t="shared" si="93"/>
        <v/>
      </c>
    </row>
    <row r="367" spans="1:23" x14ac:dyDescent="0.2">
      <c r="A367" s="1">
        <f>[4]武器3!A368</f>
        <v>10366</v>
      </c>
      <c r="B367" s="1" t="str">
        <f>[4]武器3!D368</f>
        <v>精致的斯塞提玉枪</v>
      </c>
      <c r="C367" s="1">
        <f>[4]武器3!E368</f>
        <v>13</v>
      </c>
      <c r="D367" s="139" t="str">
        <f>[4]武器3!F368</f>
        <v>a</v>
      </c>
      <c r="E367" s="1">
        <f t="shared" si="94"/>
        <v>3</v>
      </c>
      <c r="F367" s="1">
        <f t="shared" si="95"/>
        <v>3</v>
      </c>
      <c r="G367" s="1" t="str">
        <f>[4]武器3!$K368</f>
        <v>电击</v>
      </c>
      <c r="H367" s="1">
        <f>([4]武器3!AO368*(E367^2))/10</f>
        <v>213.66680727272728</v>
      </c>
      <c r="I367" s="1" t="str">
        <f t="shared" si="96"/>
        <v>,电系魔物骨头,鬼牙,腐败爪,腐败牙</v>
      </c>
      <c r="J367" s="1">
        <f t="shared" si="97"/>
        <v>2137</v>
      </c>
      <c r="K367" s="1">
        <f t="shared" si="85"/>
        <v>2250</v>
      </c>
      <c r="L367" s="1" t="str">
        <f t="shared" si="98"/>
        <v>电系魔物骨头</v>
      </c>
      <c r="M367" s="1">
        <f t="shared" si="86"/>
        <v>2</v>
      </c>
      <c r="N367" s="1">
        <f t="shared" si="87"/>
        <v>50083</v>
      </c>
      <c r="O367" s="1" t="str">
        <f t="shared" si="99"/>
        <v>鬼牙</v>
      </c>
      <c r="P367" s="1">
        <f t="shared" si="88"/>
        <v>12</v>
      </c>
      <c r="Q367" s="1">
        <f t="shared" si="89"/>
        <v>50146</v>
      </c>
      <c r="R367" s="1" t="str">
        <f t="shared" si="100"/>
        <v>腐败爪</v>
      </c>
      <c r="S367" s="1">
        <f t="shared" si="90"/>
        <v>48</v>
      </c>
      <c r="T367" s="1">
        <f t="shared" si="91"/>
        <v>50145</v>
      </c>
      <c r="U367" s="1" t="str">
        <f t="shared" si="101"/>
        <v/>
      </c>
      <c r="V367" s="1" t="str">
        <f t="shared" si="92"/>
        <v/>
      </c>
      <c r="W367" s="1" t="str">
        <f t="shared" si="93"/>
        <v/>
      </c>
    </row>
    <row r="368" spans="1:23" x14ac:dyDescent="0.2">
      <c r="A368" s="1">
        <f>[4]武器3!A369</f>
        <v>10367</v>
      </c>
      <c r="B368" s="1" t="str">
        <f>[4]武器3!D369</f>
        <v>拉风的女神玉枪</v>
      </c>
      <c r="C368" s="1">
        <f>[4]武器3!E369</f>
        <v>15</v>
      </c>
      <c r="D368" s="139" t="str">
        <f>[4]武器3!F369</f>
        <v>a</v>
      </c>
      <c r="E368" s="1">
        <f t="shared" si="94"/>
        <v>3</v>
      </c>
      <c r="F368" s="1">
        <f t="shared" si="95"/>
        <v>3</v>
      </c>
      <c r="G368" s="1" t="str">
        <f>[4]武器3!$K369</f>
        <v>电击</v>
      </c>
      <c r="H368" s="1">
        <f>([4]武器3!AO369*(E368^2))/10</f>
        <v>419.85</v>
      </c>
      <c r="I368" s="1" t="str">
        <f t="shared" si="96"/>
        <v>,电系魔物骨头,黑蝙蝠牙,新鲜的泥巴,女战士的秘药</v>
      </c>
      <c r="J368" s="1">
        <f t="shared" si="97"/>
        <v>4199</v>
      </c>
      <c r="K368" s="1">
        <f t="shared" si="85"/>
        <v>4500</v>
      </c>
      <c r="L368" s="1" t="str">
        <f t="shared" si="98"/>
        <v>电系魔物骨头</v>
      </c>
      <c r="M368" s="1">
        <f t="shared" si="86"/>
        <v>4</v>
      </c>
      <c r="N368" s="1">
        <f t="shared" si="87"/>
        <v>50083</v>
      </c>
      <c r="O368" s="1" t="str">
        <f t="shared" si="99"/>
        <v>黑蝙蝠牙</v>
      </c>
      <c r="P368" s="1">
        <f t="shared" si="88"/>
        <v>11</v>
      </c>
      <c r="Q368" s="1">
        <f t="shared" si="89"/>
        <v>50153</v>
      </c>
      <c r="R368" s="1" t="str">
        <f t="shared" si="100"/>
        <v>新鲜的泥巴</v>
      </c>
      <c r="S368" s="1">
        <f t="shared" si="90"/>
        <v>94</v>
      </c>
      <c r="T368" s="1">
        <f t="shared" si="91"/>
        <v>50013</v>
      </c>
      <c r="U368" s="1" t="str">
        <f t="shared" si="101"/>
        <v/>
      </c>
      <c r="V368" s="1" t="str">
        <f t="shared" si="92"/>
        <v/>
      </c>
      <c r="W368" s="1" t="str">
        <f t="shared" si="93"/>
        <v/>
      </c>
    </row>
    <row r="369" spans="1:23" x14ac:dyDescent="0.2">
      <c r="A369" s="1">
        <f>[4]武器3!A370</f>
        <v>10368</v>
      </c>
      <c r="B369" s="1" t="str">
        <f>[4]武器3!D370</f>
        <v>犀利的斯塞提枪</v>
      </c>
      <c r="C369" s="1">
        <f>[4]武器3!E370</f>
        <v>17</v>
      </c>
      <c r="D369" s="139" t="str">
        <f>[4]武器3!F370</f>
        <v>a</v>
      </c>
      <c r="E369" s="1">
        <f t="shared" si="94"/>
        <v>3</v>
      </c>
      <c r="F369" s="1">
        <f t="shared" si="95"/>
        <v>3</v>
      </c>
      <c r="G369" s="1" t="str">
        <f>[4]武器3!$K370</f>
        <v>电击</v>
      </c>
      <c r="H369" s="1">
        <f>([4]武器3!AO370*(E369^2))/10</f>
        <v>311.42772000000002</v>
      </c>
      <c r="I369" s="1" t="str">
        <f t="shared" si="96"/>
        <v>,电系魔物骨头,紫之液,矿石,新鲜的泥巴</v>
      </c>
      <c r="J369" s="1">
        <f t="shared" si="97"/>
        <v>3114</v>
      </c>
      <c r="K369" s="1">
        <f t="shared" si="85"/>
        <v>3375</v>
      </c>
      <c r="L369" s="1" t="str">
        <f t="shared" si="98"/>
        <v>电系魔物骨头</v>
      </c>
      <c r="M369" s="1">
        <f t="shared" si="86"/>
        <v>3</v>
      </c>
      <c r="N369" s="1">
        <f t="shared" si="87"/>
        <v>50083</v>
      </c>
      <c r="O369" s="1" t="str">
        <f t="shared" si="99"/>
        <v>紫之液</v>
      </c>
      <c r="P369" s="1">
        <f t="shared" si="88"/>
        <v>18</v>
      </c>
      <c r="Q369" s="1">
        <f t="shared" si="89"/>
        <v>50095</v>
      </c>
      <c r="R369" s="1" t="str">
        <f t="shared" si="100"/>
        <v>矿石</v>
      </c>
      <c r="S369" s="1">
        <f t="shared" si="90"/>
        <v>70</v>
      </c>
      <c r="T369" s="1">
        <f t="shared" si="91"/>
        <v>50015</v>
      </c>
      <c r="U369" s="1" t="str">
        <f t="shared" si="101"/>
        <v/>
      </c>
      <c r="V369" s="1" t="str">
        <f t="shared" si="92"/>
        <v/>
      </c>
      <c r="W369" s="1" t="str">
        <f t="shared" si="93"/>
        <v/>
      </c>
    </row>
    <row r="370" spans="1:23" x14ac:dyDescent="0.2">
      <c r="A370" s="1">
        <f>[4]武器3!A371</f>
        <v>10369</v>
      </c>
      <c r="B370" s="1" t="str">
        <f>[4]武器3!D371</f>
        <v>优质的白银钢枪</v>
      </c>
      <c r="C370" s="1">
        <f>[4]武器3!E371</f>
        <v>2</v>
      </c>
      <c r="D370" s="139" t="str">
        <f>[4]武器3!F371</f>
        <v>b</v>
      </c>
      <c r="E370" s="1">
        <f t="shared" si="94"/>
        <v>2</v>
      </c>
      <c r="F370" s="1">
        <f t="shared" si="95"/>
        <v>2</v>
      </c>
      <c r="G370" s="1" t="str">
        <f>[4]武器3!$K371</f>
        <v>电击</v>
      </c>
      <c r="H370" s="1">
        <f>([4]武器3!AO371*(E370^2))/10</f>
        <v>13.65106909090909</v>
      </c>
      <c r="I370" s="1" t="str">
        <f t="shared" si="96"/>
        <v>,电系魔物血液,粉铜矿</v>
      </c>
      <c r="J370" s="1">
        <f t="shared" si="97"/>
        <v>137</v>
      </c>
      <c r="K370" s="1">
        <f t="shared" si="85"/>
        <v>270</v>
      </c>
      <c r="L370" s="1" t="str">
        <f t="shared" si="98"/>
        <v>电系魔物血液</v>
      </c>
      <c r="M370" s="1">
        <f t="shared" si="86"/>
        <v>1</v>
      </c>
      <c r="N370" s="1">
        <f t="shared" si="87"/>
        <v>50100</v>
      </c>
      <c r="O370" s="1" t="str">
        <f t="shared" si="99"/>
        <v>粉铜矿</v>
      </c>
      <c r="P370" s="1">
        <f t="shared" si="88"/>
        <v>5</v>
      </c>
      <c r="Q370" s="1">
        <f t="shared" si="89"/>
        <v>50035</v>
      </c>
      <c r="R370" s="1" t="str">
        <f t="shared" si="100"/>
        <v/>
      </c>
      <c r="S370" s="1" t="str">
        <f t="shared" si="90"/>
        <v/>
      </c>
      <c r="T370" s="1" t="str">
        <f t="shared" si="91"/>
        <v/>
      </c>
      <c r="U370" s="1" t="str">
        <f t="shared" si="101"/>
        <v/>
      </c>
      <c r="V370" s="1" t="str">
        <f t="shared" si="92"/>
        <v/>
      </c>
      <c r="W370" s="1" t="str">
        <f t="shared" si="93"/>
        <v/>
      </c>
    </row>
    <row r="371" spans="1:23" x14ac:dyDescent="0.2">
      <c r="A371" s="1">
        <f>[4]武器3!A372</f>
        <v>10370</v>
      </c>
      <c r="B371" s="1" t="str">
        <f>[4]武器3!D372</f>
        <v>坚硬的白银枪</v>
      </c>
      <c r="C371" s="1">
        <f>[4]武器3!E372</f>
        <v>4</v>
      </c>
      <c r="D371" s="139" t="str">
        <f>[4]武器3!F372</f>
        <v>b</v>
      </c>
      <c r="E371" s="1">
        <f t="shared" si="94"/>
        <v>2</v>
      </c>
      <c r="F371" s="1">
        <f t="shared" si="95"/>
        <v>2</v>
      </c>
      <c r="G371" s="1" t="str">
        <f>[4]武器3!$K372</f>
        <v>电击</v>
      </c>
      <c r="H371" s="1">
        <f>([4]武器3!AO372*(E371^2))/10</f>
        <v>25.2</v>
      </c>
      <c r="I371" s="1" t="str">
        <f t="shared" si="96"/>
        <v>,绿魔法石,女战士的秘药</v>
      </c>
      <c r="J371" s="1">
        <f t="shared" si="97"/>
        <v>252</v>
      </c>
      <c r="K371" s="1">
        <f t="shared" si="85"/>
        <v>270</v>
      </c>
      <c r="L371" s="1" t="str">
        <f t="shared" si="98"/>
        <v>绿魔法石</v>
      </c>
      <c r="M371" s="1">
        <f t="shared" si="86"/>
        <v>1</v>
      </c>
      <c r="N371" s="1">
        <f t="shared" si="87"/>
        <v>50021</v>
      </c>
      <c r="O371" s="1" t="str">
        <f t="shared" si="99"/>
        <v>女战士的秘药</v>
      </c>
      <c r="P371" s="1">
        <f t="shared" si="88"/>
        <v>9</v>
      </c>
      <c r="Q371" s="1">
        <f t="shared" si="89"/>
        <v>50168</v>
      </c>
      <c r="R371" s="1" t="str">
        <f t="shared" si="100"/>
        <v/>
      </c>
      <c r="S371" s="1" t="str">
        <f t="shared" si="90"/>
        <v/>
      </c>
      <c r="T371" s="1" t="str">
        <f t="shared" si="91"/>
        <v/>
      </c>
      <c r="U371" s="1" t="str">
        <f t="shared" si="101"/>
        <v/>
      </c>
      <c r="V371" s="1" t="str">
        <f t="shared" si="92"/>
        <v/>
      </c>
      <c r="W371" s="1" t="str">
        <f t="shared" si="93"/>
        <v/>
      </c>
    </row>
    <row r="372" spans="1:23" x14ac:dyDescent="0.2">
      <c r="A372" s="1">
        <f>[4]武器3!A373</f>
        <v>10371</v>
      </c>
      <c r="B372" s="1" t="str">
        <f>[4]武器3!D373</f>
        <v>发亮的精钢玉枪</v>
      </c>
      <c r="C372" s="1">
        <f>[4]武器3!E373</f>
        <v>6</v>
      </c>
      <c r="D372" s="139" t="str">
        <f>[4]武器3!F373</f>
        <v>b</v>
      </c>
      <c r="E372" s="1">
        <f t="shared" si="94"/>
        <v>2</v>
      </c>
      <c r="F372" s="1">
        <f t="shared" si="95"/>
        <v>2</v>
      </c>
      <c r="G372" s="1" t="str">
        <f>[4]武器3!$K373</f>
        <v>电击</v>
      </c>
      <c r="H372" s="1">
        <f>([4]武器3!AO373*(E372^2))/10</f>
        <v>94.2</v>
      </c>
      <c r="I372" s="1" t="str">
        <f t="shared" si="96"/>
        <v>,绿魔法石,腐败牙</v>
      </c>
      <c r="J372" s="1">
        <f t="shared" si="97"/>
        <v>942</v>
      </c>
      <c r="K372" s="1">
        <f t="shared" si="85"/>
        <v>1080</v>
      </c>
      <c r="L372" s="1" t="str">
        <f t="shared" si="98"/>
        <v>绿魔法石</v>
      </c>
      <c r="M372" s="1">
        <f t="shared" si="86"/>
        <v>4</v>
      </c>
      <c r="N372" s="1">
        <f t="shared" si="87"/>
        <v>50021</v>
      </c>
      <c r="O372" s="1" t="str">
        <f t="shared" si="99"/>
        <v>腐败牙</v>
      </c>
      <c r="P372" s="1">
        <f t="shared" si="88"/>
        <v>32</v>
      </c>
      <c r="Q372" s="1">
        <f t="shared" si="89"/>
        <v>50157</v>
      </c>
      <c r="R372" s="1" t="str">
        <f t="shared" si="100"/>
        <v/>
      </c>
      <c r="S372" s="1" t="str">
        <f t="shared" si="90"/>
        <v/>
      </c>
      <c r="T372" s="1" t="str">
        <f t="shared" si="91"/>
        <v/>
      </c>
      <c r="U372" s="1" t="str">
        <f t="shared" si="101"/>
        <v/>
      </c>
      <c r="V372" s="1" t="str">
        <f t="shared" si="92"/>
        <v/>
      </c>
      <c r="W372" s="1" t="str">
        <f t="shared" si="93"/>
        <v/>
      </c>
    </row>
    <row r="373" spans="1:23" x14ac:dyDescent="0.2">
      <c r="A373" s="1">
        <f>[4]武器3!A374</f>
        <v>10372</v>
      </c>
      <c r="B373" s="1" t="str">
        <f>[4]武器3!D374</f>
        <v>坚硬的斯塞提枪</v>
      </c>
      <c r="C373" s="1">
        <f>[4]武器3!E374</f>
        <v>8</v>
      </c>
      <c r="D373" s="139" t="str">
        <f>[4]武器3!F374</f>
        <v>b</v>
      </c>
      <c r="E373" s="1">
        <f t="shared" si="94"/>
        <v>2</v>
      </c>
      <c r="F373" s="1">
        <f t="shared" si="95"/>
        <v>2</v>
      </c>
      <c r="G373" s="1" t="str">
        <f>[4]武器3!$K374</f>
        <v>电击</v>
      </c>
      <c r="H373" s="1">
        <f>([4]武器3!AO374*(E373^2))/10</f>
        <v>50.4</v>
      </c>
      <c r="I373" s="1" t="str">
        <f t="shared" si="96"/>
        <v>,绿魔法石,矿石</v>
      </c>
      <c r="J373" s="1">
        <f t="shared" si="97"/>
        <v>504</v>
      </c>
      <c r="K373" s="1">
        <f t="shared" si="85"/>
        <v>540</v>
      </c>
      <c r="L373" s="1" t="str">
        <f t="shared" si="98"/>
        <v>绿魔法石</v>
      </c>
      <c r="M373" s="1">
        <f t="shared" si="86"/>
        <v>2</v>
      </c>
      <c r="N373" s="1">
        <f t="shared" si="87"/>
        <v>50021</v>
      </c>
      <c r="O373" s="1" t="str">
        <f t="shared" si="99"/>
        <v>矿石</v>
      </c>
      <c r="P373" s="1">
        <f t="shared" si="88"/>
        <v>17</v>
      </c>
      <c r="Q373" s="1">
        <f t="shared" si="89"/>
        <v>50015</v>
      </c>
      <c r="R373" s="1" t="str">
        <f t="shared" si="100"/>
        <v/>
      </c>
      <c r="S373" s="1" t="str">
        <f t="shared" si="90"/>
        <v/>
      </c>
      <c r="T373" s="1" t="str">
        <f t="shared" si="91"/>
        <v/>
      </c>
      <c r="U373" s="1" t="str">
        <f t="shared" si="101"/>
        <v/>
      </c>
      <c r="V373" s="1" t="str">
        <f t="shared" si="92"/>
        <v/>
      </c>
      <c r="W373" s="1" t="str">
        <f t="shared" si="93"/>
        <v/>
      </c>
    </row>
    <row r="374" spans="1:23" x14ac:dyDescent="0.2">
      <c r="A374" s="1">
        <f>[4]武器3!A375</f>
        <v>10373</v>
      </c>
      <c r="B374" s="1" t="str">
        <f>[4]武器3!D375</f>
        <v>优质的空灵枪</v>
      </c>
      <c r="C374" s="1">
        <f>[4]武器3!E375</f>
        <v>10</v>
      </c>
      <c r="D374" s="139" t="str">
        <f>[4]武器3!F375</f>
        <v>b</v>
      </c>
      <c r="E374" s="1">
        <f t="shared" si="94"/>
        <v>2</v>
      </c>
      <c r="F374" s="1">
        <f t="shared" si="95"/>
        <v>2</v>
      </c>
      <c r="G374" s="1" t="str">
        <f>[4]武器3!$K375</f>
        <v>电击</v>
      </c>
      <c r="H374" s="1">
        <f>([4]武器3!AO375*(E374^2))/10</f>
        <v>63</v>
      </c>
      <c r="I374" s="1" t="str">
        <f t="shared" si="96"/>
        <v>,绿魔法石,粉铜矿</v>
      </c>
      <c r="J374" s="1">
        <f t="shared" si="97"/>
        <v>630</v>
      </c>
      <c r="K374" s="1">
        <f t="shared" si="85"/>
        <v>810</v>
      </c>
      <c r="L374" s="1" t="str">
        <f t="shared" si="98"/>
        <v>绿魔法石</v>
      </c>
      <c r="M374" s="1">
        <f t="shared" si="86"/>
        <v>3</v>
      </c>
      <c r="N374" s="1">
        <f t="shared" si="87"/>
        <v>50021</v>
      </c>
      <c r="O374" s="1" t="str">
        <f t="shared" si="99"/>
        <v>粉铜矿</v>
      </c>
      <c r="P374" s="1">
        <f t="shared" si="88"/>
        <v>21</v>
      </c>
      <c r="Q374" s="1">
        <f t="shared" si="89"/>
        <v>50035</v>
      </c>
      <c r="R374" s="1" t="str">
        <f t="shared" si="100"/>
        <v/>
      </c>
      <c r="S374" s="1" t="str">
        <f t="shared" si="90"/>
        <v/>
      </c>
      <c r="T374" s="1" t="str">
        <f t="shared" si="91"/>
        <v/>
      </c>
      <c r="U374" s="1" t="str">
        <f t="shared" si="101"/>
        <v/>
      </c>
      <c r="V374" s="1" t="str">
        <f t="shared" si="92"/>
        <v/>
      </c>
      <c r="W374" s="1" t="str">
        <f t="shared" si="93"/>
        <v/>
      </c>
    </row>
    <row r="375" spans="1:23" x14ac:dyDescent="0.2">
      <c r="A375" s="1">
        <f>[4]武器3!A376</f>
        <v>10374</v>
      </c>
      <c r="B375" s="1" t="str">
        <f>[4]武器3!D376</f>
        <v>坚硬的女神枪</v>
      </c>
      <c r="C375" s="1">
        <f>[4]武器3!E376</f>
        <v>12</v>
      </c>
      <c r="D375" s="139" t="str">
        <f>[4]武器3!F376</f>
        <v>b</v>
      </c>
      <c r="E375" s="1">
        <f t="shared" si="94"/>
        <v>2</v>
      </c>
      <c r="F375" s="1">
        <f t="shared" si="95"/>
        <v>2</v>
      </c>
      <c r="G375" s="1" t="str">
        <f>[4]武器3!$K376</f>
        <v>电击</v>
      </c>
      <c r="H375" s="1">
        <f>([4]武器3!AO376*(E375^2))/10</f>
        <v>76.2</v>
      </c>
      <c r="I375" s="1" t="str">
        <f t="shared" si="96"/>
        <v>,电系魔物血液,腐败爪</v>
      </c>
      <c r="J375" s="1">
        <f t="shared" si="97"/>
        <v>762</v>
      </c>
      <c r="K375" s="1">
        <f t="shared" si="85"/>
        <v>810</v>
      </c>
      <c r="L375" s="1" t="str">
        <f t="shared" si="98"/>
        <v>电系魔物血液</v>
      </c>
      <c r="M375" s="1">
        <f t="shared" si="86"/>
        <v>3</v>
      </c>
      <c r="N375" s="1">
        <f t="shared" si="87"/>
        <v>50100</v>
      </c>
      <c r="O375" s="1" t="str">
        <f t="shared" si="99"/>
        <v>腐败爪</v>
      </c>
      <c r="P375" s="1">
        <f t="shared" si="88"/>
        <v>26</v>
      </c>
      <c r="Q375" s="1">
        <f t="shared" si="89"/>
        <v>50145</v>
      </c>
      <c r="R375" s="1" t="str">
        <f t="shared" si="100"/>
        <v/>
      </c>
      <c r="S375" s="1" t="str">
        <f t="shared" si="90"/>
        <v/>
      </c>
      <c r="T375" s="1" t="str">
        <f t="shared" si="91"/>
        <v/>
      </c>
      <c r="U375" s="1" t="str">
        <f t="shared" si="101"/>
        <v/>
      </c>
      <c r="V375" s="1" t="str">
        <f t="shared" si="92"/>
        <v/>
      </c>
      <c r="W375" s="1" t="str">
        <f t="shared" si="93"/>
        <v/>
      </c>
    </row>
    <row r="376" spans="1:23" x14ac:dyDescent="0.2">
      <c r="A376" s="1">
        <f>[4]武器3!A377</f>
        <v>10375</v>
      </c>
      <c r="B376" s="1" t="str">
        <f>[4]武器3!D377</f>
        <v>优质的混乱钢枪</v>
      </c>
      <c r="C376" s="1">
        <f>[4]武器3!E377</f>
        <v>14</v>
      </c>
      <c r="D376" s="139" t="str">
        <f>[4]武器3!F377</f>
        <v>b</v>
      </c>
      <c r="E376" s="1">
        <f t="shared" si="94"/>
        <v>2</v>
      </c>
      <c r="F376" s="1">
        <f t="shared" si="95"/>
        <v>2</v>
      </c>
      <c r="G376" s="1" t="str">
        <f>[4]武器3!$K377</f>
        <v>电击</v>
      </c>
      <c r="H376" s="1">
        <f>([4]武器3!AO377*(E376^2))/10</f>
        <v>88.8</v>
      </c>
      <c r="I376" s="1" t="str">
        <f t="shared" si="96"/>
        <v>,绿魔法石,腐败爪</v>
      </c>
      <c r="J376" s="1">
        <f t="shared" si="97"/>
        <v>888</v>
      </c>
      <c r="K376" s="1">
        <f t="shared" si="85"/>
        <v>1080</v>
      </c>
      <c r="L376" s="1" t="str">
        <f t="shared" si="98"/>
        <v>绿魔法石</v>
      </c>
      <c r="M376" s="1">
        <f t="shared" si="86"/>
        <v>4</v>
      </c>
      <c r="N376" s="1">
        <f t="shared" si="87"/>
        <v>50021</v>
      </c>
      <c r="O376" s="1" t="str">
        <f t="shared" si="99"/>
        <v>腐败爪</v>
      </c>
      <c r="P376" s="1">
        <f t="shared" si="88"/>
        <v>30</v>
      </c>
      <c r="Q376" s="1">
        <f t="shared" si="89"/>
        <v>50145</v>
      </c>
      <c r="R376" s="1" t="str">
        <f t="shared" si="100"/>
        <v/>
      </c>
      <c r="S376" s="1" t="str">
        <f t="shared" si="90"/>
        <v/>
      </c>
      <c r="T376" s="1" t="str">
        <f t="shared" si="91"/>
        <v/>
      </c>
      <c r="U376" s="1" t="str">
        <f t="shared" si="101"/>
        <v/>
      </c>
      <c r="V376" s="1" t="str">
        <f t="shared" si="92"/>
        <v/>
      </c>
      <c r="W376" s="1" t="str">
        <f t="shared" si="93"/>
        <v/>
      </c>
    </row>
    <row r="377" spans="1:23" x14ac:dyDescent="0.2">
      <c r="A377" s="1">
        <f>[4]武器3!A378</f>
        <v>10376</v>
      </c>
      <c r="B377" s="1" t="str">
        <f>[4]武器3!D378</f>
        <v>优质的颓废枪</v>
      </c>
      <c r="C377" s="1">
        <f>[4]武器3!E378</f>
        <v>16</v>
      </c>
      <c r="D377" s="139" t="str">
        <f>[4]武器3!F378</f>
        <v>b</v>
      </c>
      <c r="E377" s="1">
        <f t="shared" si="94"/>
        <v>2</v>
      </c>
      <c r="F377" s="1">
        <f t="shared" si="95"/>
        <v>2</v>
      </c>
      <c r="G377" s="1" t="str">
        <f>[4]武器3!$K378</f>
        <v>电击</v>
      </c>
      <c r="H377" s="1">
        <f>([4]武器3!AO378*(E377^2))/10</f>
        <v>101.4</v>
      </c>
      <c r="I377" s="1" t="str">
        <f t="shared" si="96"/>
        <v>,绿魔法石,干燥的草药</v>
      </c>
      <c r="J377" s="1">
        <f t="shared" si="97"/>
        <v>1014</v>
      </c>
      <c r="K377" s="1">
        <f t="shared" si="85"/>
        <v>1080</v>
      </c>
      <c r="L377" s="1" t="str">
        <f t="shared" si="98"/>
        <v>绿魔法石</v>
      </c>
      <c r="M377" s="1">
        <f t="shared" si="86"/>
        <v>4</v>
      </c>
      <c r="N377" s="1">
        <f t="shared" si="87"/>
        <v>50021</v>
      </c>
      <c r="O377" s="1" t="str">
        <f t="shared" si="99"/>
        <v>干燥的草药</v>
      </c>
      <c r="P377" s="1">
        <f t="shared" si="88"/>
        <v>34</v>
      </c>
      <c r="Q377" s="1">
        <f t="shared" si="89"/>
        <v>50189</v>
      </c>
      <c r="R377" s="1" t="str">
        <f t="shared" si="100"/>
        <v/>
      </c>
      <c r="S377" s="1" t="str">
        <f t="shared" si="90"/>
        <v/>
      </c>
      <c r="T377" s="1" t="str">
        <f t="shared" si="91"/>
        <v/>
      </c>
      <c r="U377" s="1" t="str">
        <f t="shared" si="101"/>
        <v/>
      </c>
      <c r="V377" s="1" t="str">
        <f t="shared" si="92"/>
        <v/>
      </c>
      <c r="W377" s="1" t="str">
        <f t="shared" si="93"/>
        <v/>
      </c>
    </row>
    <row r="378" spans="1:23" x14ac:dyDescent="0.2">
      <c r="A378" s="1">
        <f>[4]武器3!A379</f>
        <v>10377</v>
      </c>
      <c r="B378" s="1" t="str">
        <f>[4]武器3!D379</f>
        <v>初级的混乱枪</v>
      </c>
      <c r="C378" s="1">
        <f>[4]武器3!E379</f>
        <v>2</v>
      </c>
      <c r="D378" s="139" t="str">
        <f>[4]武器3!F379</f>
        <v>c</v>
      </c>
      <c r="E378" s="1">
        <f t="shared" si="94"/>
        <v>1</v>
      </c>
      <c r="F378" s="1">
        <f t="shared" si="95"/>
        <v>1</v>
      </c>
      <c r="G378" s="1" t="str">
        <f>[4]武器3!$K379</f>
        <v/>
      </c>
      <c r="H378" s="1">
        <f>([4]武器3!AO379*(E378^2))/10</f>
        <v>3.9</v>
      </c>
      <c r="I378" s="1" t="str">
        <f t="shared" si="96"/>
        <v>,黑铜矿</v>
      </c>
      <c r="J378" s="1">
        <f t="shared" si="97"/>
        <v>39</v>
      </c>
      <c r="K378" s="1">
        <f t="shared" si="85"/>
        <v>45</v>
      </c>
      <c r="L378" s="1" t="str">
        <f t="shared" si="98"/>
        <v>黑铜矿</v>
      </c>
      <c r="M378" s="1">
        <f t="shared" si="86"/>
        <v>3</v>
      </c>
      <c r="N378" s="1">
        <f t="shared" si="87"/>
        <v>50031</v>
      </c>
      <c r="O378" s="1" t="str">
        <f t="shared" si="99"/>
        <v/>
      </c>
      <c r="P378" s="1" t="str">
        <f t="shared" si="88"/>
        <v/>
      </c>
      <c r="Q378" s="1" t="str">
        <f t="shared" si="89"/>
        <v/>
      </c>
      <c r="R378" s="1" t="str">
        <f t="shared" si="100"/>
        <v/>
      </c>
      <c r="S378" s="1" t="str">
        <f t="shared" si="90"/>
        <v/>
      </c>
      <c r="T378" s="1" t="str">
        <f t="shared" si="91"/>
        <v/>
      </c>
      <c r="U378" s="1" t="str">
        <f t="shared" si="101"/>
        <v/>
      </c>
      <c r="V378" s="1" t="str">
        <f t="shared" si="92"/>
        <v/>
      </c>
      <c r="W378" s="1" t="str">
        <f t="shared" si="93"/>
        <v/>
      </c>
    </row>
    <row r="379" spans="1:23" x14ac:dyDescent="0.2">
      <c r="A379" s="1">
        <f>[4]武器3!A380</f>
        <v>10378</v>
      </c>
      <c r="B379" s="1" t="str">
        <f>[4]武器3!D380</f>
        <v>破旧的智慧枪</v>
      </c>
      <c r="C379" s="1">
        <f>[4]武器3!E380</f>
        <v>4</v>
      </c>
      <c r="D379" s="139" t="str">
        <f>[4]武器3!F380</f>
        <v>c</v>
      </c>
      <c r="E379" s="1">
        <f t="shared" si="94"/>
        <v>1</v>
      </c>
      <c r="F379" s="1">
        <f t="shared" si="95"/>
        <v>1</v>
      </c>
      <c r="G379" s="1" t="str">
        <f>[4]武器3!$K380</f>
        <v/>
      </c>
      <c r="H379" s="1">
        <f>([4]武器3!AO380*(E379^2))/10</f>
        <v>7.95</v>
      </c>
      <c r="I379" s="1" t="str">
        <f t="shared" si="96"/>
        <v>,女战士的秘药</v>
      </c>
      <c r="J379" s="1">
        <f t="shared" si="97"/>
        <v>80</v>
      </c>
      <c r="K379" s="1">
        <f t="shared" si="85"/>
        <v>90</v>
      </c>
      <c r="L379" s="1" t="str">
        <f t="shared" si="98"/>
        <v>女战士的秘药</v>
      </c>
      <c r="M379" s="1">
        <f t="shared" si="86"/>
        <v>6</v>
      </c>
      <c r="N379" s="1">
        <f t="shared" si="87"/>
        <v>50168</v>
      </c>
      <c r="O379" s="1" t="str">
        <f t="shared" si="99"/>
        <v/>
      </c>
      <c r="P379" s="1" t="str">
        <f t="shared" si="88"/>
        <v/>
      </c>
      <c r="Q379" s="1" t="str">
        <f t="shared" si="89"/>
        <v/>
      </c>
      <c r="R379" s="1" t="str">
        <f t="shared" si="100"/>
        <v/>
      </c>
      <c r="S379" s="1" t="str">
        <f t="shared" si="90"/>
        <v/>
      </c>
      <c r="T379" s="1" t="str">
        <f t="shared" si="91"/>
        <v/>
      </c>
      <c r="U379" s="1" t="str">
        <f t="shared" si="101"/>
        <v/>
      </c>
      <c r="V379" s="1" t="str">
        <f t="shared" si="92"/>
        <v/>
      </c>
      <c r="W379" s="1" t="str">
        <f t="shared" si="93"/>
        <v/>
      </c>
    </row>
    <row r="380" spans="1:23" x14ac:dyDescent="0.2">
      <c r="A380" s="1">
        <f>[4]武器3!A381</f>
        <v>10379</v>
      </c>
      <c r="B380" s="1" t="str">
        <f>[4]武器3!D381</f>
        <v>一般的塞尔塔玉枪</v>
      </c>
      <c r="C380" s="1">
        <f>[4]武器3!E381</f>
        <v>6</v>
      </c>
      <c r="D380" s="139" t="str">
        <f>[4]武器3!F381</f>
        <v>c</v>
      </c>
      <c r="E380" s="1">
        <f t="shared" si="94"/>
        <v>1</v>
      </c>
      <c r="F380" s="1">
        <f t="shared" si="95"/>
        <v>1</v>
      </c>
      <c r="G380" s="1" t="str">
        <f>[4]武器3!$K381</f>
        <v/>
      </c>
      <c r="H380" s="1">
        <f>([4]武器3!AO381*(E380^2))/10</f>
        <v>12</v>
      </c>
      <c r="I380" s="1" t="str">
        <f t="shared" si="96"/>
        <v>,黑铜矿</v>
      </c>
      <c r="J380" s="1">
        <f t="shared" si="97"/>
        <v>120</v>
      </c>
      <c r="K380" s="1">
        <f t="shared" si="85"/>
        <v>120</v>
      </c>
      <c r="L380" s="1" t="str">
        <f t="shared" si="98"/>
        <v>黑铜矿</v>
      </c>
      <c r="M380" s="1">
        <f t="shared" si="86"/>
        <v>8</v>
      </c>
      <c r="N380" s="1">
        <f t="shared" si="87"/>
        <v>50031</v>
      </c>
      <c r="O380" s="1" t="str">
        <f t="shared" si="99"/>
        <v/>
      </c>
      <c r="P380" s="1" t="str">
        <f t="shared" si="88"/>
        <v/>
      </c>
      <c r="Q380" s="1" t="str">
        <f t="shared" si="89"/>
        <v/>
      </c>
      <c r="R380" s="1" t="str">
        <f t="shared" si="100"/>
        <v/>
      </c>
      <c r="S380" s="1" t="str">
        <f t="shared" si="90"/>
        <v/>
      </c>
      <c r="T380" s="1" t="str">
        <f t="shared" si="91"/>
        <v/>
      </c>
      <c r="U380" s="1" t="str">
        <f t="shared" si="101"/>
        <v/>
      </c>
      <c r="V380" s="1" t="str">
        <f t="shared" si="92"/>
        <v/>
      </c>
      <c r="W380" s="1" t="str">
        <f t="shared" si="93"/>
        <v/>
      </c>
    </row>
    <row r="381" spans="1:23" x14ac:dyDescent="0.2">
      <c r="A381" s="1">
        <f>[4]武器3!A382</f>
        <v>10380</v>
      </c>
      <c r="B381" s="1" t="str">
        <f>[4]武器3!D382</f>
        <v>普通的精钢钢枪</v>
      </c>
      <c r="C381" s="1">
        <f>[4]武器3!E382</f>
        <v>8</v>
      </c>
      <c r="D381" s="139" t="str">
        <f>[4]武器3!F382</f>
        <v>c</v>
      </c>
      <c r="E381" s="1">
        <f t="shared" si="94"/>
        <v>1</v>
      </c>
      <c r="F381" s="1">
        <f t="shared" si="95"/>
        <v>1</v>
      </c>
      <c r="G381" s="1" t="str">
        <f>[4]武器3!$K382</f>
        <v/>
      </c>
      <c r="H381" s="1">
        <f>([4]武器3!AO382*(E381^2))/10</f>
        <v>15.9</v>
      </c>
      <c r="I381" s="1" t="str">
        <f t="shared" si="96"/>
        <v>,矿石</v>
      </c>
      <c r="J381" s="1">
        <f t="shared" si="97"/>
        <v>159</v>
      </c>
      <c r="K381" s="1">
        <f t="shared" si="85"/>
        <v>165</v>
      </c>
      <c r="L381" s="1" t="str">
        <f t="shared" si="98"/>
        <v>矿石</v>
      </c>
      <c r="M381" s="1">
        <f t="shared" si="86"/>
        <v>11</v>
      </c>
      <c r="N381" s="1">
        <f t="shared" si="87"/>
        <v>50015</v>
      </c>
      <c r="O381" s="1" t="str">
        <f t="shared" si="99"/>
        <v/>
      </c>
      <c r="P381" s="1" t="str">
        <f t="shared" si="88"/>
        <v/>
      </c>
      <c r="Q381" s="1" t="str">
        <f t="shared" si="89"/>
        <v/>
      </c>
      <c r="R381" s="1" t="str">
        <f t="shared" si="100"/>
        <v/>
      </c>
      <c r="S381" s="1" t="str">
        <f t="shared" si="90"/>
        <v/>
      </c>
      <c r="T381" s="1" t="str">
        <f t="shared" si="91"/>
        <v/>
      </c>
      <c r="U381" s="1" t="str">
        <f t="shared" si="101"/>
        <v/>
      </c>
      <c r="V381" s="1" t="str">
        <f t="shared" si="92"/>
        <v/>
      </c>
      <c r="W381" s="1" t="str">
        <f t="shared" si="93"/>
        <v/>
      </c>
    </row>
    <row r="382" spans="1:23" x14ac:dyDescent="0.2">
      <c r="A382" s="1">
        <f>[4]武器3!A383</f>
        <v>10381</v>
      </c>
      <c r="B382" s="1" t="str">
        <f>[4]武器3!D383</f>
        <v>一般的玄铁钢枪</v>
      </c>
      <c r="C382" s="1">
        <f>[4]武器3!E383</f>
        <v>10</v>
      </c>
      <c r="D382" s="139" t="str">
        <f>[4]武器3!F383</f>
        <v>c</v>
      </c>
      <c r="E382" s="1">
        <f t="shared" si="94"/>
        <v>1</v>
      </c>
      <c r="F382" s="1">
        <f t="shared" si="95"/>
        <v>1</v>
      </c>
      <c r="G382" s="1" t="str">
        <f>[4]武器3!$K383</f>
        <v/>
      </c>
      <c r="H382" s="1">
        <f>([4]武器3!AO383*(E382^2))/10</f>
        <v>19.95</v>
      </c>
      <c r="I382" s="1" t="str">
        <f t="shared" si="96"/>
        <v>,粉铜矿</v>
      </c>
      <c r="J382" s="1">
        <f t="shared" si="97"/>
        <v>200</v>
      </c>
      <c r="K382" s="1">
        <f t="shared" si="85"/>
        <v>210</v>
      </c>
      <c r="L382" s="1" t="str">
        <f t="shared" si="98"/>
        <v>粉铜矿</v>
      </c>
      <c r="M382" s="1">
        <f t="shared" si="86"/>
        <v>14</v>
      </c>
      <c r="N382" s="1">
        <f t="shared" si="87"/>
        <v>50035</v>
      </c>
      <c r="O382" s="1" t="str">
        <f t="shared" si="99"/>
        <v/>
      </c>
      <c r="P382" s="1" t="str">
        <f t="shared" si="88"/>
        <v/>
      </c>
      <c r="Q382" s="1" t="str">
        <f t="shared" si="89"/>
        <v/>
      </c>
      <c r="R382" s="1" t="str">
        <f t="shared" si="100"/>
        <v/>
      </c>
      <c r="S382" s="1" t="str">
        <f t="shared" si="90"/>
        <v/>
      </c>
      <c r="T382" s="1" t="str">
        <f t="shared" si="91"/>
        <v/>
      </c>
      <c r="U382" s="1" t="str">
        <f t="shared" si="101"/>
        <v/>
      </c>
      <c r="V382" s="1" t="str">
        <f t="shared" si="92"/>
        <v/>
      </c>
      <c r="W382" s="1" t="str">
        <f t="shared" si="93"/>
        <v/>
      </c>
    </row>
    <row r="383" spans="1:23" x14ac:dyDescent="0.2">
      <c r="A383" s="1">
        <f>[4]武器3!A384</f>
        <v>10382</v>
      </c>
      <c r="B383" s="1" t="str">
        <f>[4]武器3!D384</f>
        <v>普通的晨曦钢枪</v>
      </c>
      <c r="C383" s="1">
        <f>[4]武器3!E384</f>
        <v>12</v>
      </c>
      <c r="D383" s="139" t="str">
        <f>[4]武器3!F384</f>
        <v>c</v>
      </c>
      <c r="E383" s="1">
        <f t="shared" si="94"/>
        <v>1</v>
      </c>
      <c r="F383" s="1">
        <f t="shared" si="95"/>
        <v>1</v>
      </c>
      <c r="G383" s="1" t="str">
        <f>[4]武器3!$K384</f>
        <v/>
      </c>
      <c r="H383" s="1">
        <f>([4]武器3!AO384*(E383^2))/10</f>
        <v>24</v>
      </c>
      <c r="I383" s="1" t="str">
        <f t="shared" si="96"/>
        <v>,女战士的秘药</v>
      </c>
      <c r="J383" s="1">
        <f t="shared" si="97"/>
        <v>240</v>
      </c>
      <c r="K383" s="1">
        <f t="shared" si="85"/>
        <v>240</v>
      </c>
      <c r="L383" s="1" t="str">
        <f t="shared" si="98"/>
        <v>女战士的秘药</v>
      </c>
      <c r="M383" s="1">
        <f t="shared" si="86"/>
        <v>16</v>
      </c>
      <c r="N383" s="1">
        <f t="shared" si="87"/>
        <v>50168</v>
      </c>
      <c r="O383" s="1" t="str">
        <f t="shared" si="99"/>
        <v/>
      </c>
      <c r="P383" s="1" t="str">
        <f t="shared" si="88"/>
        <v/>
      </c>
      <c r="Q383" s="1" t="str">
        <f t="shared" si="89"/>
        <v/>
      </c>
      <c r="R383" s="1" t="str">
        <f t="shared" si="100"/>
        <v/>
      </c>
      <c r="S383" s="1" t="str">
        <f t="shared" si="90"/>
        <v/>
      </c>
      <c r="T383" s="1" t="str">
        <f t="shared" si="91"/>
        <v/>
      </c>
      <c r="U383" s="1" t="str">
        <f t="shared" si="101"/>
        <v/>
      </c>
      <c r="V383" s="1" t="str">
        <f t="shared" si="92"/>
        <v/>
      </c>
      <c r="W383" s="1" t="str">
        <f t="shared" si="93"/>
        <v/>
      </c>
    </row>
    <row r="384" spans="1:23" x14ac:dyDescent="0.2">
      <c r="A384" s="1">
        <f>[4]武器3!A385</f>
        <v>10383</v>
      </c>
      <c r="B384" s="1" t="str">
        <f>[4]武器3!D385</f>
        <v>普通的魔王钢枪</v>
      </c>
      <c r="C384" s="1">
        <f>[4]武器3!E385</f>
        <v>14</v>
      </c>
      <c r="D384" s="139" t="str">
        <f>[4]武器3!F385</f>
        <v>c</v>
      </c>
      <c r="E384" s="1">
        <f t="shared" si="94"/>
        <v>1</v>
      </c>
      <c r="F384" s="1">
        <f t="shared" si="95"/>
        <v>1</v>
      </c>
      <c r="G384" s="1" t="str">
        <f>[4]武器3!$K385</f>
        <v/>
      </c>
      <c r="H384" s="1">
        <f>([4]武器3!AO385*(E384^2))/10</f>
        <v>27.9</v>
      </c>
      <c r="I384" s="1" t="str">
        <f t="shared" si="96"/>
        <v>,腐败的毛皮</v>
      </c>
      <c r="J384" s="1">
        <f t="shared" si="97"/>
        <v>279</v>
      </c>
      <c r="K384" s="1">
        <f t="shared" si="85"/>
        <v>285</v>
      </c>
      <c r="L384" s="1" t="str">
        <f t="shared" si="98"/>
        <v>腐败的毛皮</v>
      </c>
      <c r="M384" s="1">
        <f t="shared" si="86"/>
        <v>19</v>
      </c>
      <c r="N384" s="1">
        <f t="shared" si="87"/>
        <v>50119</v>
      </c>
      <c r="O384" s="1" t="str">
        <f t="shared" si="99"/>
        <v/>
      </c>
      <c r="P384" s="1" t="str">
        <f t="shared" si="88"/>
        <v/>
      </c>
      <c r="Q384" s="1" t="str">
        <f t="shared" si="89"/>
        <v/>
      </c>
      <c r="R384" s="1" t="str">
        <f t="shared" si="100"/>
        <v/>
      </c>
      <c r="S384" s="1" t="str">
        <f t="shared" si="90"/>
        <v/>
      </c>
      <c r="T384" s="1" t="str">
        <f t="shared" si="91"/>
        <v/>
      </c>
      <c r="U384" s="1" t="str">
        <f t="shared" si="101"/>
        <v/>
      </c>
      <c r="V384" s="1" t="str">
        <f t="shared" si="92"/>
        <v/>
      </c>
      <c r="W384" s="1" t="str">
        <f t="shared" si="93"/>
        <v/>
      </c>
    </row>
    <row r="385" spans="1:23" x14ac:dyDescent="0.2">
      <c r="A385" s="1">
        <f>[4]武器3!A386</f>
        <v>10384</v>
      </c>
      <c r="B385" s="1" t="str">
        <f>[4]武器3!D386</f>
        <v>普通的忏悔枪</v>
      </c>
      <c r="C385" s="1">
        <f>[4]武器3!E386</f>
        <v>16</v>
      </c>
      <c r="D385" s="139" t="str">
        <f>[4]武器3!F386</f>
        <v>c</v>
      </c>
      <c r="E385" s="1">
        <f t="shared" si="94"/>
        <v>1</v>
      </c>
      <c r="F385" s="1">
        <f t="shared" si="95"/>
        <v>1</v>
      </c>
      <c r="G385" s="1" t="str">
        <f>[4]武器3!$K386</f>
        <v/>
      </c>
      <c r="H385" s="1">
        <f>([4]武器3!AO386*(E385^2))/10</f>
        <v>31.95</v>
      </c>
      <c r="I385" s="1" t="str">
        <f t="shared" si="96"/>
        <v>,黑铜矿</v>
      </c>
      <c r="J385" s="1">
        <f t="shared" si="97"/>
        <v>320</v>
      </c>
      <c r="K385" s="1">
        <f t="shared" si="85"/>
        <v>330</v>
      </c>
      <c r="L385" s="1" t="str">
        <f t="shared" si="98"/>
        <v>黑铜矿</v>
      </c>
      <c r="M385" s="1">
        <f t="shared" si="86"/>
        <v>22</v>
      </c>
      <c r="N385" s="1">
        <f t="shared" si="87"/>
        <v>50031</v>
      </c>
      <c r="O385" s="1" t="str">
        <f t="shared" si="99"/>
        <v/>
      </c>
      <c r="P385" s="1" t="str">
        <f t="shared" si="88"/>
        <v/>
      </c>
      <c r="Q385" s="1" t="str">
        <f t="shared" si="89"/>
        <v/>
      </c>
      <c r="R385" s="1" t="str">
        <f t="shared" si="100"/>
        <v/>
      </c>
      <c r="S385" s="1" t="str">
        <f t="shared" si="90"/>
        <v/>
      </c>
      <c r="T385" s="1" t="str">
        <f t="shared" si="91"/>
        <v/>
      </c>
      <c r="U385" s="1" t="str">
        <f t="shared" si="101"/>
        <v/>
      </c>
      <c r="V385" s="1" t="str">
        <f t="shared" si="92"/>
        <v/>
      </c>
      <c r="W385" s="1" t="str">
        <f t="shared" si="93"/>
        <v/>
      </c>
    </row>
    <row r="386" spans="1:23" x14ac:dyDescent="0.2">
      <c r="A386" s="1">
        <f>[4]武器3!A387</f>
        <v>10385</v>
      </c>
      <c r="B386" s="1" t="str">
        <f>[4]武器3!D387</f>
        <v>传说的女神重锤</v>
      </c>
      <c r="C386" s="1">
        <f>[4]武器3!E387</f>
        <v>3</v>
      </c>
      <c r="D386" s="139" t="str">
        <f>[4]武器3!F387</f>
        <v>s</v>
      </c>
      <c r="E386" s="1">
        <f t="shared" si="94"/>
        <v>4</v>
      </c>
      <c r="F386" s="1">
        <f t="shared" si="95"/>
        <v>4</v>
      </c>
      <c r="G386" s="1" t="str">
        <f>[4]武器3!$K387</f>
        <v>神圣</v>
      </c>
      <c r="H386" s="1">
        <f>([4]武器3!AO387*(E386^2))/10</f>
        <v>115.40479999999999</v>
      </c>
      <c r="I386" s="1" t="str">
        <f t="shared" si="96"/>
        <v>,白色的魔术丝,精灵女王羽翼,灵石,研磨土块</v>
      </c>
      <c r="J386" s="1">
        <f t="shared" si="97"/>
        <v>1154</v>
      </c>
      <c r="K386" s="1">
        <f t="shared" ref="K386:K449" si="102">INT(M386*VLOOKUP(L386,newMarkingCost,8,FALSE)*10*E386)</f>
        <v>3840</v>
      </c>
      <c r="L386" s="1" t="str">
        <f t="shared" si="98"/>
        <v>白色的魔术丝</v>
      </c>
      <c r="M386" s="1">
        <f t="shared" ref="M386:M449" si="103">ROUNDUP($H386/($F386)/VLOOKUP(L386,newMarkingCost,8,FALSE),0)</f>
        <v>1</v>
      </c>
      <c r="N386" s="1">
        <f t="shared" ref="N386:N449" si="104">IF(L386="","",VLOOKUP(L386,NewMarkingID,2,FALSE))</f>
        <v>50075</v>
      </c>
      <c r="O386" s="1" t="str">
        <f t="shared" si="99"/>
        <v>精灵女王羽翼</v>
      </c>
      <c r="P386" s="1">
        <f t="shared" ref="P386:P449" si="105">IF(O386="","",ROUNDUP($H386/($F386)/VLOOKUP(O386,newMarkingCost,8,FALSE),0))</f>
        <v>1</v>
      </c>
      <c r="Q386" s="1">
        <f t="shared" ref="Q386:Q449" si="106">IF(O386="","",VLOOKUP(O386,NewMarkingID,2,FALSE))</f>
        <v>50127</v>
      </c>
      <c r="R386" s="1" t="str">
        <f t="shared" si="100"/>
        <v>灵石</v>
      </c>
      <c r="S386" s="1">
        <f t="shared" ref="S386:S449" si="107">IF(R386="","",ROUNDUP($H386/($F386)/VLOOKUP(R386,newMarkingCost,8,FALSE),0))</f>
        <v>5</v>
      </c>
      <c r="T386" s="1">
        <f t="shared" ref="T386:T449" si="108">IF(R386="","",VLOOKUP(R386,NewMarkingID,2,FALSE))</f>
        <v>50088</v>
      </c>
      <c r="U386" s="1" t="str">
        <f t="shared" si="101"/>
        <v>研磨土块</v>
      </c>
      <c r="V386" s="1">
        <f t="shared" ref="V386:V449" si="109">IF(U386="","",ROUNDUP($H386/($F386)/VLOOKUP(U386,newMarkingCost,8,FALSE),0))</f>
        <v>3</v>
      </c>
      <c r="W386" s="1">
        <f t="shared" ref="W386:W449" si="110">IF(U386="","",VLOOKUP(U386,NewMarkingID,2,FALSE))</f>
        <v>50014</v>
      </c>
    </row>
    <row r="387" spans="1:23" x14ac:dyDescent="0.2">
      <c r="A387" s="1">
        <f>[4]武器3!A388</f>
        <v>10386</v>
      </c>
      <c r="B387" s="1" t="str">
        <f>[4]武器3!D388</f>
        <v>传说的晨曦轻锤</v>
      </c>
      <c r="C387" s="1">
        <f>[4]武器3!E388</f>
        <v>5</v>
      </c>
      <c r="D387" s="139" t="str">
        <f>[4]武器3!F388</f>
        <v>s</v>
      </c>
      <c r="E387" s="1">
        <f t="shared" ref="E387:E450" si="111">IF(D387="s",4,IF(D387="a",3,IF(D387="b",2,1)))</f>
        <v>4</v>
      </c>
      <c r="F387" s="1">
        <f t="shared" ref="F387:F450" si="112">E387</f>
        <v>4</v>
      </c>
      <c r="G387" s="1" t="str">
        <f>[4]武器3!$K388</f>
        <v>神圣</v>
      </c>
      <c r="H387" s="1">
        <f>([4]武器3!AO388*(E387^2))/10</f>
        <v>220.8</v>
      </c>
      <c r="I387" s="1" t="str">
        <f t="shared" ref="I387:I450" si="113">getMarking(E387,F387,G387,1)</f>
        <v>,白色的魔术丝,魅灵魂片,恶魔爪,狐炎兽爪</v>
      </c>
      <c r="J387" s="1">
        <f t="shared" ref="J387:J450" si="114">ROUND(H387*10,0)</f>
        <v>2208</v>
      </c>
      <c r="K387" s="1">
        <f t="shared" si="102"/>
        <v>3840</v>
      </c>
      <c r="L387" s="1" t="str">
        <f t="shared" ref="L387:L450" si="115">getSring($I387,1,$F387)</f>
        <v>白色的魔术丝</v>
      </c>
      <c r="M387" s="1">
        <f t="shared" si="103"/>
        <v>1</v>
      </c>
      <c r="N387" s="1">
        <f t="shared" si="104"/>
        <v>50075</v>
      </c>
      <c r="O387" s="1" t="str">
        <f t="shared" ref="O387:O450" si="116">getSring($I387,2,$F387)</f>
        <v>魅灵魂片</v>
      </c>
      <c r="P387" s="1">
        <f t="shared" si="105"/>
        <v>2</v>
      </c>
      <c r="Q387" s="1">
        <f t="shared" si="106"/>
        <v>50163</v>
      </c>
      <c r="R387" s="1" t="str">
        <f t="shared" ref="R387:R450" si="117">getSring($I387,3,$F387)</f>
        <v>恶魔爪</v>
      </c>
      <c r="S387" s="1">
        <f t="shared" si="107"/>
        <v>5</v>
      </c>
      <c r="T387" s="1">
        <f t="shared" si="108"/>
        <v>50141</v>
      </c>
      <c r="U387" s="1" t="str">
        <f t="shared" ref="U387:U450" si="118">getSring($I387,4,$F387)</f>
        <v>狐炎兽爪</v>
      </c>
      <c r="V387" s="1">
        <f t="shared" si="109"/>
        <v>5</v>
      </c>
      <c r="W387" s="1">
        <f t="shared" si="110"/>
        <v>50142</v>
      </c>
    </row>
    <row r="388" spans="1:23" x14ac:dyDescent="0.2">
      <c r="A388" s="1">
        <f>[4]武器3!A389</f>
        <v>10387</v>
      </c>
      <c r="B388" s="1" t="str">
        <f>[4]武器3!D389</f>
        <v>神秘的斯塞提轻锤</v>
      </c>
      <c r="C388" s="1">
        <f>[4]武器3!E389</f>
        <v>7</v>
      </c>
      <c r="D388" s="139" t="str">
        <f>[4]武器3!F389</f>
        <v>s</v>
      </c>
      <c r="E388" s="1">
        <f t="shared" si="111"/>
        <v>4</v>
      </c>
      <c r="F388" s="1">
        <f t="shared" si="112"/>
        <v>4</v>
      </c>
      <c r="G388" s="1" t="str">
        <f>[4]武器3!$K389</f>
        <v>神圣</v>
      </c>
      <c r="H388" s="1">
        <f>([4]武器3!AO389*(E388^2))/10</f>
        <v>192</v>
      </c>
      <c r="I388" s="1" t="str">
        <f t="shared" si="113"/>
        <v>,白色的魔术丝,苍石,青之液,恶魔爪</v>
      </c>
      <c r="J388" s="1">
        <f t="shared" si="114"/>
        <v>1920</v>
      </c>
      <c r="K388" s="1">
        <f t="shared" si="102"/>
        <v>3840</v>
      </c>
      <c r="L388" s="1" t="str">
        <f t="shared" si="115"/>
        <v>白色的魔术丝</v>
      </c>
      <c r="M388" s="1">
        <f t="shared" si="103"/>
        <v>1</v>
      </c>
      <c r="N388" s="1">
        <f t="shared" si="104"/>
        <v>50075</v>
      </c>
      <c r="O388" s="1" t="str">
        <f t="shared" si="116"/>
        <v>苍石</v>
      </c>
      <c r="P388" s="1">
        <f t="shared" si="105"/>
        <v>2</v>
      </c>
      <c r="Q388" s="1">
        <f t="shared" si="106"/>
        <v>50017</v>
      </c>
      <c r="R388" s="1" t="str">
        <f t="shared" si="117"/>
        <v>青之液</v>
      </c>
      <c r="S388" s="1">
        <f t="shared" si="107"/>
        <v>8</v>
      </c>
      <c r="T388" s="1">
        <f t="shared" si="108"/>
        <v>50092</v>
      </c>
      <c r="U388" s="1" t="str">
        <f t="shared" si="118"/>
        <v>恶魔爪</v>
      </c>
      <c r="V388" s="1">
        <f t="shared" si="109"/>
        <v>4</v>
      </c>
      <c r="W388" s="1">
        <f t="shared" si="110"/>
        <v>50141</v>
      </c>
    </row>
    <row r="389" spans="1:23" x14ac:dyDescent="0.2">
      <c r="A389" s="1">
        <f>[4]武器3!A390</f>
        <v>10388</v>
      </c>
      <c r="B389" s="1" t="str">
        <f>[4]武器3!D390</f>
        <v>神奇的白银锤子</v>
      </c>
      <c r="C389" s="1">
        <f>[4]武器3!E390</f>
        <v>9</v>
      </c>
      <c r="D389" s="139" t="str">
        <f>[4]武器3!F390</f>
        <v>s</v>
      </c>
      <c r="E389" s="1">
        <f t="shared" si="111"/>
        <v>4</v>
      </c>
      <c r="F389" s="1">
        <f t="shared" si="112"/>
        <v>4</v>
      </c>
      <c r="G389" s="1" t="str">
        <f>[4]武器3!$K390</f>
        <v>神圣</v>
      </c>
      <c r="H389" s="1">
        <f>([4]武器3!AO390*(E389^2))/10</f>
        <v>507.03360000000004</v>
      </c>
      <c r="I389" s="1" t="str">
        <f t="shared" si="113"/>
        <v>,白色的魔术丝,火精魂片,柔软的毛皮,蜥蜴牙</v>
      </c>
      <c r="J389" s="1">
        <f t="shared" si="114"/>
        <v>5070</v>
      </c>
      <c r="K389" s="1">
        <f t="shared" si="102"/>
        <v>7680</v>
      </c>
      <c r="L389" s="1" t="str">
        <f t="shared" si="115"/>
        <v>白色的魔术丝</v>
      </c>
      <c r="M389" s="1">
        <f t="shared" si="103"/>
        <v>2</v>
      </c>
      <c r="N389" s="1">
        <f t="shared" si="104"/>
        <v>50075</v>
      </c>
      <c r="O389" s="1" t="str">
        <f t="shared" si="116"/>
        <v>火精魂片</v>
      </c>
      <c r="P389" s="1">
        <f t="shared" si="105"/>
        <v>6</v>
      </c>
      <c r="Q389" s="1">
        <f t="shared" si="106"/>
        <v>50160</v>
      </c>
      <c r="R389" s="1" t="str">
        <f t="shared" si="117"/>
        <v>柔软的毛皮</v>
      </c>
      <c r="S389" s="1">
        <f t="shared" si="107"/>
        <v>10</v>
      </c>
      <c r="T389" s="1">
        <f t="shared" si="108"/>
        <v>50114</v>
      </c>
      <c r="U389" s="1" t="str">
        <f t="shared" si="118"/>
        <v>蜥蜴牙</v>
      </c>
      <c r="V389" s="1">
        <f t="shared" si="109"/>
        <v>22</v>
      </c>
      <c r="W389" s="1">
        <f t="shared" si="110"/>
        <v>50147</v>
      </c>
    </row>
    <row r="390" spans="1:23" x14ac:dyDescent="0.2">
      <c r="A390" s="1">
        <f>[4]武器3!A391</f>
        <v>10389</v>
      </c>
      <c r="B390" s="1" t="str">
        <f>[4]武器3!D391</f>
        <v>神奇的卡尼亚轻锤</v>
      </c>
      <c r="C390" s="1">
        <f>[4]武器3!E391</f>
        <v>11</v>
      </c>
      <c r="D390" s="139" t="str">
        <f>[4]武器3!F391</f>
        <v>s</v>
      </c>
      <c r="E390" s="1">
        <f t="shared" si="111"/>
        <v>4</v>
      </c>
      <c r="F390" s="1">
        <f t="shared" si="112"/>
        <v>4</v>
      </c>
      <c r="G390" s="1" t="str">
        <f>[4]武器3!$K391</f>
        <v>神圣</v>
      </c>
      <c r="H390" s="1">
        <f>([4]武器3!AO391*(E390^2))/10</f>
        <v>475.59910531732419</v>
      </c>
      <c r="I390" s="1" t="str">
        <f t="shared" si="113"/>
        <v>,白色的魔术丝,水精魂片,南瓜,灵木的根</v>
      </c>
      <c r="J390" s="1">
        <f t="shared" si="114"/>
        <v>4756</v>
      </c>
      <c r="K390" s="1">
        <f t="shared" si="102"/>
        <v>7680</v>
      </c>
      <c r="L390" s="1" t="str">
        <f t="shared" si="115"/>
        <v>白色的魔术丝</v>
      </c>
      <c r="M390" s="1">
        <f t="shared" si="103"/>
        <v>2</v>
      </c>
      <c r="N390" s="1">
        <f t="shared" si="104"/>
        <v>50075</v>
      </c>
      <c r="O390" s="1" t="str">
        <f t="shared" si="116"/>
        <v>水精魂片</v>
      </c>
      <c r="P390" s="1">
        <f t="shared" si="105"/>
        <v>5</v>
      </c>
      <c r="Q390" s="1">
        <f t="shared" si="106"/>
        <v>50159</v>
      </c>
      <c r="R390" s="1" t="str">
        <f t="shared" si="117"/>
        <v>南瓜</v>
      </c>
      <c r="S390" s="1">
        <f t="shared" si="107"/>
        <v>20</v>
      </c>
      <c r="T390" s="1">
        <f t="shared" si="108"/>
        <v>50070</v>
      </c>
      <c r="U390" s="1" t="str">
        <f t="shared" si="118"/>
        <v>灵木的根</v>
      </c>
      <c r="V390" s="1">
        <f t="shared" si="109"/>
        <v>20</v>
      </c>
      <c r="W390" s="1">
        <f t="shared" si="110"/>
        <v>50063</v>
      </c>
    </row>
    <row r="391" spans="1:23" x14ac:dyDescent="0.2">
      <c r="A391" s="1">
        <f>[4]武器3!A392</f>
        <v>10390</v>
      </c>
      <c r="B391" s="1" t="str">
        <f>[4]武器3!D392</f>
        <v>神秘的精钢锤子</v>
      </c>
      <c r="C391" s="1">
        <f>[4]武器3!E392</f>
        <v>13</v>
      </c>
      <c r="D391" s="139" t="str">
        <f>[4]武器3!F392</f>
        <v>s</v>
      </c>
      <c r="E391" s="1">
        <f t="shared" si="111"/>
        <v>4</v>
      </c>
      <c r="F391" s="1">
        <f t="shared" si="112"/>
        <v>4</v>
      </c>
      <c r="G391" s="1" t="str">
        <f>[4]武器3!$K392</f>
        <v>神圣</v>
      </c>
      <c r="H391" s="1">
        <f>([4]武器3!AO392*(E391^2))/10</f>
        <v>875.27880568595049</v>
      </c>
      <c r="I391" s="1" t="str">
        <f t="shared" si="113"/>
        <v>,白色的魔术丝,黄色的水晶,优良黑铜矿,风之缌片</v>
      </c>
      <c r="J391" s="1">
        <f t="shared" si="114"/>
        <v>8753</v>
      </c>
      <c r="K391" s="1">
        <f t="shared" si="102"/>
        <v>11520</v>
      </c>
      <c r="L391" s="1" t="str">
        <f t="shared" si="115"/>
        <v>白色的魔术丝</v>
      </c>
      <c r="M391" s="1">
        <f t="shared" si="103"/>
        <v>3</v>
      </c>
      <c r="N391" s="1">
        <f t="shared" si="104"/>
        <v>50075</v>
      </c>
      <c r="O391" s="1" t="str">
        <f t="shared" si="116"/>
        <v>黄色的水晶</v>
      </c>
      <c r="P391" s="1">
        <f t="shared" si="105"/>
        <v>6</v>
      </c>
      <c r="Q391" s="1">
        <f t="shared" si="106"/>
        <v>50179</v>
      </c>
      <c r="R391" s="1" t="str">
        <f t="shared" si="117"/>
        <v>优良黑铜矿</v>
      </c>
      <c r="S391" s="1">
        <f t="shared" si="107"/>
        <v>17</v>
      </c>
      <c r="T391" s="1">
        <f t="shared" si="108"/>
        <v>50032</v>
      </c>
      <c r="U391" s="1" t="str">
        <f t="shared" si="118"/>
        <v>风之缌片</v>
      </c>
      <c r="V391" s="1">
        <f t="shared" si="109"/>
        <v>17</v>
      </c>
      <c r="W391" s="1">
        <f t="shared" si="110"/>
        <v>50176</v>
      </c>
    </row>
    <row r="392" spans="1:23" x14ac:dyDescent="0.2">
      <c r="A392" s="1">
        <f>[4]武器3!A393</f>
        <v>10391</v>
      </c>
      <c r="B392" s="1" t="str">
        <f>[4]武器3!D393</f>
        <v>传说的精灵重锤</v>
      </c>
      <c r="C392" s="1">
        <f>[4]武器3!E393</f>
        <v>15</v>
      </c>
      <c r="D392" s="139" t="str">
        <f>[4]武器3!F393</f>
        <v>s</v>
      </c>
      <c r="E392" s="1">
        <f t="shared" si="111"/>
        <v>4</v>
      </c>
      <c r="F392" s="1">
        <f t="shared" si="112"/>
        <v>4</v>
      </c>
      <c r="G392" s="1" t="str">
        <f>[4]武器3!$K393</f>
        <v>神圣</v>
      </c>
      <c r="H392" s="1">
        <f>([4]武器3!AO393*(E392^2))/10</f>
        <v>1048.6066102185491</v>
      </c>
      <c r="I392" s="1" t="str">
        <f t="shared" si="113"/>
        <v>,白色的魔术丝,火兽皮革,昆虫躯壳,水鸟的羽毛</v>
      </c>
      <c r="J392" s="1">
        <f t="shared" si="114"/>
        <v>10486</v>
      </c>
      <c r="K392" s="1">
        <f t="shared" si="102"/>
        <v>11520</v>
      </c>
      <c r="L392" s="1" t="str">
        <f t="shared" si="115"/>
        <v>白色的魔术丝</v>
      </c>
      <c r="M392" s="1">
        <f t="shared" si="103"/>
        <v>3</v>
      </c>
      <c r="N392" s="1">
        <f t="shared" si="104"/>
        <v>50075</v>
      </c>
      <c r="O392" s="1" t="str">
        <f t="shared" si="116"/>
        <v>火兽皮革</v>
      </c>
      <c r="P392" s="1">
        <f t="shared" si="105"/>
        <v>11</v>
      </c>
      <c r="Q392" s="1">
        <f t="shared" si="106"/>
        <v>50106</v>
      </c>
      <c r="R392" s="1" t="str">
        <f t="shared" si="117"/>
        <v>昆虫躯壳</v>
      </c>
      <c r="S392" s="1">
        <f t="shared" si="107"/>
        <v>20</v>
      </c>
      <c r="T392" s="1">
        <f t="shared" si="108"/>
        <v>50129</v>
      </c>
      <c r="U392" s="1" t="str">
        <f t="shared" si="118"/>
        <v>水鸟的羽毛</v>
      </c>
      <c r="V392" s="1">
        <f t="shared" si="109"/>
        <v>20</v>
      </c>
      <c r="W392" s="1">
        <f t="shared" si="110"/>
        <v>50120</v>
      </c>
    </row>
    <row r="393" spans="1:23" x14ac:dyDescent="0.2">
      <c r="A393" s="1">
        <f>[4]武器3!A394</f>
        <v>10392</v>
      </c>
      <c r="B393" s="1" t="str">
        <f>[4]武器3!D394</f>
        <v>神秘的空灵重锤</v>
      </c>
      <c r="C393" s="1">
        <f>[4]武器3!E394</f>
        <v>17</v>
      </c>
      <c r="D393" s="139" t="str">
        <f>[4]武器3!F394</f>
        <v>s</v>
      </c>
      <c r="E393" s="1">
        <f t="shared" si="111"/>
        <v>4</v>
      </c>
      <c r="F393" s="1">
        <f t="shared" si="112"/>
        <v>4</v>
      </c>
      <c r="G393" s="1" t="str">
        <f>[4]武器3!$K394</f>
        <v>神圣</v>
      </c>
      <c r="H393" s="1">
        <f>([4]武器3!AO394*(E393^2))/10</f>
        <v>1140.310068892562</v>
      </c>
      <c r="I393" s="1" t="str">
        <f t="shared" si="113"/>
        <v>,白色的魔术丝,黄色粉铜矿,蛇龟爪,龙之皮革</v>
      </c>
      <c r="J393" s="1">
        <f t="shared" si="114"/>
        <v>11403</v>
      </c>
      <c r="K393" s="1">
        <f t="shared" si="102"/>
        <v>11520</v>
      </c>
      <c r="L393" s="1" t="str">
        <f t="shared" si="115"/>
        <v>白色的魔术丝</v>
      </c>
      <c r="M393" s="1">
        <f t="shared" si="103"/>
        <v>3</v>
      </c>
      <c r="N393" s="1">
        <f t="shared" si="104"/>
        <v>50075</v>
      </c>
      <c r="O393" s="1" t="str">
        <f t="shared" si="116"/>
        <v>黄色粉铜矿</v>
      </c>
      <c r="P393" s="1">
        <f t="shared" si="105"/>
        <v>8</v>
      </c>
      <c r="Q393" s="1">
        <f t="shared" si="106"/>
        <v>50040</v>
      </c>
      <c r="R393" s="1" t="str">
        <f t="shared" si="117"/>
        <v>蛇龟爪</v>
      </c>
      <c r="S393" s="1">
        <f t="shared" si="107"/>
        <v>22</v>
      </c>
      <c r="T393" s="1">
        <f t="shared" si="108"/>
        <v>50143</v>
      </c>
      <c r="U393" s="1" t="str">
        <f t="shared" si="118"/>
        <v>龙之皮革</v>
      </c>
      <c r="V393" s="1">
        <f t="shared" si="109"/>
        <v>22</v>
      </c>
      <c r="W393" s="1">
        <f t="shared" si="110"/>
        <v>50116</v>
      </c>
    </row>
    <row r="394" spans="1:23" x14ac:dyDescent="0.2">
      <c r="A394" s="1">
        <f>[4]武器3!A395</f>
        <v>10393</v>
      </c>
      <c r="B394" s="1" t="str">
        <f>[4]武器3!D395</f>
        <v>精致的卡尼亚重锤</v>
      </c>
      <c r="C394" s="1">
        <f>[4]武器3!E395</f>
        <v>3</v>
      </c>
      <c r="D394" s="139" t="str">
        <f>[4]武器3!F395</f>
        <v>a</v>
      </c>
      <c r="E394" s="1">
        <f t="shared" si="111"/>
        <v>3</v>
      </c>
      <c r="F394" s="1">
        <f t="shared" si="112"/>
        <v>3</v>
      </c>
      <c r="G394" s="1" t="str">
        <f>[4]武器3!$K395</f>
        <v>神圣</v>
      </c>
      <c r="H394" s="1">
        <f>([4]武器3!AO395*(E394^2))/10</f>
        <v>27</v>
      </c>
      <c r="I394" s="1" t="str">
        <f t="shared" si="113"/>
        <v>,圣系魔物骨头,绿晶石,粉铜矿,矿石</v>
      </c>
      <c r="J394" s="1">
        <f t="shared" si="114"/>
        <v>270</v>
      </c>
      <c r="K394" s="1">
        <f t="shared" si="102"/>
        <v>1125</v>
      </c>
      <c r="L394" s="1" t="str">
        <f t="shared" si="115"/>
        <v>圣系魔物骨头</v>
      </c>
      <c r="M394" s="1">
        <f t="shared" si="103"/>
        <v>1</v>
      </c>
      <c r="N394" s="1">
        <f t="shared" si="104"/>
        <v>50084</v>
      </c>
      <c r="O394" s="1" t="str">
        <f t="shared" si="116"/>
        <v>绿晶石</v>
      </c>
      <c r="P394" s="1">
        <f t="shared" si="105"/>
        <v>1</v>
      </c>
      <c r="Q394" s="1">
        <f t="shared" si="106"/>
        <v>50028</v>
      </c>
      <c r="R394" s="1" t="str">
        <f t="shared" si="117"/>
        <v>粉铜矿</v>
      </c>
      <c r="S394" s="1">
        <f t="shared" si="107"/>
        <v>6</v>
      </c>
      <c r="T394" s="1">
        <f t="shared" si="108"/>
        <v>50035</v>
      </c>
      <c r="U394" s="1" t="str">
        <f t="shared" si="118"/>
        <v/>
      </c>
      <c r="V394" s="1" t="str">
        <f t="shared" si="109"/>
        <v/>
      </c>
      <c r="W394" s="1" t="str">
        <f t="shared" si="110"/>
        <v/>
      </c>
    </row>
    <row r="395" spans="1:23" x14ac:dyDescent="0.2">
      <c r="A395" s="1">
        <f>[4]武器3!A396</f>
        <v>10394</v>
      </c>
      <c r="B395" s="1" t="str">
        <f>[4]武器3!D396</f>
        <v>拉风的玄铁锤子</v>
      </c>
      <c r="C395" s="1">
        <f>[4]武器3!E396</f>
        <v>5</v>
      </c>
      <c r="D395" s="139" t="str">
        <f>[4]武器3!F396</f>
        <v>a</v>
      </c>
      <c r="E395" s="1">
        <f t="shared" si="111"/>
        <v>3</v>
      </c>
      <c r="F395" s="1">
        <f t="shared" si="112"/>
        <v>3</v>
      </c>
      <c r="G395" s="1" t="str">
        <f>[4]武器3!$K396</f>
        <v>神圣</v>
      </c>
      <c r="H395" s="1">
        <f>([4]武器3!AO396*(E395^2))/10</f>
        <v>62.430840000000003</v>
      </c>
      <c r="I395" s="1" t="str">
        <f t="shared" si="113"/>
        <v>,圣系魔物骨头,巨大鱼牙,粉铜矿,干燥的草药</v>
      </c>
      <c r="J395" s="1">
        <f t="shared" si="114"/>
        <v>624</v>
      </c>
      <c r="K395" s="1">
        <f t="shared" si="102"/>
        <v>1125</v>
      </c>
      <c r="L395" s="1" t="str">
        <f t="shared" si="115"/>
        <v>圣系魔物骨头</v>
      </c>
      <c r="M395" s="1">
        <f t="shared" si="103"/>
        <v>1</v>
      </c>
      <c r="N395" s="1">
        <f t="shared" si="104"/>
        <v>50084</v>
      </c>
      <c r="O395" s="1" t="str">
        <f t="shared" si="116"/>
        <v>巨大鱼牙</v>
      </c>
      <c r="P395" s="1">
        <f t="shared" si="105"/>
        <v>4</v>
      </c>
      <c r="Q395" s="1">
        <f t="shared" si="106"/>
        <v>50151</v>
      </c>
      <c r="R395" s="1" t="str">
        <f t="shared" si="117"/>
        <v>粉铜矿</v>
      </c>
      <c r="S395" s="1">
        <f t="shared" si="107"/>
        <v>14</v>
      </c>
      <c r="T395" s="1">
        <f t="shared" si="108"/>
        <v>50035</v>
      </c>
      <c r="U395" s="1" t="str">
        <f t="shared" si="118"/>
        <v/>
      </c>
      <c r="V395" s="1" t="str">
        <f t="shared" si="109"/>
        <v/>
      </c>
      <c r="W395" s="1" t="str">
        <f t="shared" si="110"/>
        <v/>
      </c>
    </row>
    <row r="396" spans="1:23" x14ac:dyDescent="0.2">
      <c r="A396" s="1">
        <f>[4]武器3!A397</f>
        <v>10395</v>
      </c>
      <c r="B396" s="1" t="str">
        <f>[4]武器3!D397</f>
        <v>犀利的白银轻锤</v>
      </c>
      <c r="C396" s="1">
        <f>[4]武器3!E397</f>
        <v>7</v>
      </c>
      <c r="D396" s="139" t="str">
        <f>[4]武器3!F397</f>
        <v>a</v>
      </c>
      <c r="E396" s="1">
        <f t="shared" si="111"/>
        <v>3</v>
      </c>
      <c r="F396" s="1">
        <f t="shared" si="112"/>
        <v>3</v>
      </c>
      <c r="G396" s="1" t="str">
        <f>[4]武器3!$K397</f>
        <v>神圣</v>
      </c>
      <c r="H396" s="1">
        <f>([4]武器3!AO397*(E396^2))/10</f>
        <v>97.770983241106734</v>
      </c>
      <c r="I396" s="1" t="str">
        <f t="shared" si="113"/>
        <v>,圣系魔物骨头,巨大鱼牙,新鲜的泥巴,腐败爪</v>
      </c>
      <c r="J396" s="1">
        <f t="shared" si="114"/>
        <v>978</v>
      </c>
      <c r="K396" s="1">
        <f t="shared" si="102"/>
        <v>1125</v>
      </c>
      <c r="L396" s="1" t="str">
        <f t="shared" si="115"/>
        <v>圣系魔物骨头</v>
      </c>
      <c r="M396" s="1">
        <f t="shared" si="103"/>
        <v>1</v>
      </c>
      <c r="N396" s="1">
        <f t="shared" si="104"/>
        <v>50084</v>
      </c>
      <c r="O396" s="1" t="str">
        <f t="shared" si="116"/>
        <v>巨大鱼牙</v>
      </c>
      <c r="P396" s="1">
        <f t="shared" si="105"/>
        <v>6</v>
      </c>
      <c r="Q396" s="1">
        <f t="shared" si="106"/>
        <v>50151</v>
      </c>
      <c r="R396" s="1" t="str">
        <f t="shared" si="117"/>
        <v>新鲜的泥巴</v>
      </c>
      <c r="S396" s="1">
        <f t="shared" si="107"/>
        <v>22</v>
      </c>
      <c r="T396" s="1">
        <f t="shared" si="108"/>
        <v>50013</v>
      </c>
      <c r="U396" s="1" t="str">
        <f t="shared" si="118"/>
        <v/>
      </c>
      <c r="V396" s="1" t="str">
        <f t="shared" si="109"/>
        <v/>
      </c>
      <c r="W396" s="1" t="str">
        <f t="shared" si="110"/>
        <v/>
      </c>
    </row>
    <row r="397" spans="1:23" x14ac:dyDescent="0.2">
      <c r="A397" s="1">
        <f>[4]武器3!A398</f>
        <v>10396</v>
      </c>
      <c r="B397" s="1" t="str">
        <f>[4]武器3!D398</f>
        <v>精致的颓废重锤</v>
      </c>
      <c r="C397" s="1">
        <f>[4]武器3!E398</f>
        <v>9</v>
      </c>
      <c r="D397" s="139" t="str">
        <f>[4]武器3!F398</f>
        <v>a</v>
      </c>
      <c r="E397" s="1">
        <f t="shared" si="111"/>
        <v>3</v>
      </c>
      <c r="F397" s="1">
        <f t="shared" si="112"/>
        <v>3</v>
      </c>
      <c r="G397" s="1" t="str">
        <f>[4]武器3!$K398</f>
        <v>神圣</v>
      </c>
      <c r="H397" s="1">
        <f>([4]武器3!AO398*(E397^2))/10</f>
        <v>249.60050181818178</v>
      </c>
      <c r="I397" s="1" t="str">
        <f t="shared" si="113"/>
        <v>,圣系魔物骨头,蛇龟爪,腐败爪,腐败牙</v>
      </c>
      <c r="J397" s="1">
        <f t="shared" si="114"/>
        <v>2496</v>
      </c>
      <c r="K397" s="1">
        <f t="shared" si="102"/>
        <v>3375</v>
      </c>
      <c r="L397" s="1" t="str">
        <f t="shared" si="115"/>
        <v>圣系魔物骨头</v>
      </c>
      <c r="M397" s="1">
        <f t="shared" si="103"/>
        <v>3</v>
      </c>
      <c r="N397" s="1">
        <f t="shared" si="104"/>
        <v>50084</v>
      </c>
      <c r="O397" s="1" t="str">
        <f t="shared" si="116"/>
        <v>蛇龟爪</v>
      </c>
      <c r="P397" s="1">
        <f t="shared" si="105"/>
        <v>7</v>
      </c>
      <c r="Q397" s="1">
        <f t="shared" si="106"/>
        <v>50143</v>
      </c>
      <c r="R397" s="1" t="str">
        <f t="shared" si="117"/>
        <v>腐败爪</v>
      </c>
      <c r="S397" s="1">
        <f t="shared" si="107"/>
        <v>56</v>
      </c>
      <c r="T397" s="1">
        <f t="shared" si="108"/>
        <v>50145</v>
      </c>
      <c r="U397" s="1" t="str">
        <f t="shared" si="118"/>
        <v/>
      </c>
      <c r="V397" s="1" t="str">
        <f t="shared" si="109"/>
        <v/>
      </c>
      <c r="W397" s="1" t="str">
        <f t="shared" si="110"/>
        <v/>
      </c>
    </row>
    <row r="398" spans="1:23" x14ac:dyDescent="0.2">
      <c r="A398" s="1">
        <f>[4]武器3!A399</f>
        <v>10397</v>
      </c>
      <c r="B398" s="1" t="str">
        <f>[4]武器3!D399</f>
        <v>犀利的塞尔塔轻锤</v>
      </c>
      <c r="C398" s="1">
        <f>[4]武器3!E399</f>
        <v>11</v>
      </c>
      <c r="D398" s="139" t="str">
        <f>[4]武器3!F399</f>
        <v>a</v>
      </c>
      <c r="E398" s="1">
        <f t="shared" si="111"/>
        <v>3</v>
      </c>
      <c r="F398" s="1">
        <f t="shared" si="112"/>
        <v>3</v>
      </c>
      <c r="G398" s="1" t="str">
        <f>[4]武器3!$K399</f>
        <v>神圣</v>
      </c>
      <c r="H398" s="1">
        <f>([4]武器3!AO399*(E398^2))/10</f>
        <v>179.08548099173555</v>
      </c>
      <c r="I398" s="1" t="str">
        <f t="shared" si="113"/>
        <v>,圣系魔物骨头,南瓜,干燥的草药,树枝</v>
      </c>
      <c r="J398" s="1">
        <f t="shared" si="114"/>
        <v>1791</v>
      </c>
      <c r="K398" s="1">
        <f t="shared" si="102"/>
        <v>2250</v>
      </c>
      <c r="L398" s="1" t="str">
        <f t="shared" si="115"/>
        <v>圣系魔物骨头</v>
      </c>
      <c r="M398" s="1">
        <f t="shared" si="103"/>
        <v>2</v>
      </c>
      <c r="N398" s="1">
        <f t="shared" si="104"/>
        <v>50084</v>
      </c>
      <c r="O398" s="1" t="str">
        <f t="shared" si="116"/>
        <v>南瓜</v>
      </c>
      <c r="P398" s="1">
        <f t="shared" si="105"/>
        <v>10</v>
      </c>
      <c r="Q398" s="1">
        <f t="shared" si="106"/>
        <v>50070</v>
      </c>
      <c r="R398" s="1" t="str">
        <f t="shared" si="117"/>
        <v>干燥的草药</v>
      </c>
      <c r="S398" s="1">
        <f t="shared" si="107"/>
        <v>40</v>
      </c>
      <c r="T398" s="1">
        <f t="shared" si="108"/>
        <v>50189</v>
      </c>
      <c r="U398" s="1" t="str">
        <f t="shared" si="118"/>
        <v/>
      </c>
      <c r="V398" s="1" t="str">
        <f t="shared" si="109"/>
        <v/>
      </c>
      <c r="W398" s="1" t="str">
        <f t="shared" si="110"/>
        <v/>
      </c>
    </row>
    <row r="399" spans="1:23" x14ac:dyDescent="0.2">
      <c r="A399" s="1">
        <f>[4]武器3!A400</f>
        <v>10398</v>
      </c>
      <c r="B399" s="1" t="str">
        <f>[4]武器3!D400</f>
        <v>精致的玄铁轻锤</v>
      </c>
      <c r="C399" s="1">
        <f>[4]武器3!E400</f>
        <v>13</v>
      </c>
      <c r="D399" s="139" t="str">
        <f>[4]武器3!F400</f>
        <v>a</v>
      </c>
      <c r="E399" s="1">
        <f t="shared" si="111"/>
        <v>3</v>
      </c>
      <c r="F399" s="1">
        <f t="shared" si="112"/>
        <v>3</v>
      </c>
      <c r="G399" s="1" t="str">
        <f>[4]武器3!$K400</f>
        <v>神圣</v>
      </c>
      <c r="H399" s="1">
        <f>([4]武器3!AO400*(E399^2))/10</f>
        <v>226.02267106207955</v>
      </c>
      <c r="I399" s="1" t="str">
        <f t="shared" si="113"/>
        <v>,圣系魔物骨头,蝙蝠羽翼,腐败爪,新鲜的泥巴</v>
      </c>
      <c r="J399" s="1">
        <f t="shared" si="114"/>
        <v>2260</v>
      </c>
      <c r="K399" s="1">
        <f t="shared" si="102"/>
        <v>3375</v>
      </c>
      <c r="L399" s="1" t="str">
        <f t="shared" si="115"/>
        <v>圣系魔物骨头</v>
      </c>
      <c r="M399" s="1">
        <f t="shared" si="103"/>
        <v>3</v>
      </c>
      <c r="N399" s="1">
        <f t="shared" si="104"/>
        <v>50084</v>
      </c>
      <c r="O399" s="1" t="str">
        <f t="shared" si="116"/>
        <v>蝙蝠羽翼</v>
      </c>
      <c r="P399" s="1">
        <f t="shared" si="105"/>
        <v>6</v>
      </c>
      <c r="Q399" s="1">
        <f t="shared" si="106"/>
        <v>50124</v>
      </c>
      <c r="R399" s="1" t="str">
        <f t="shared" si="117"/>
        <v>腐败爪</v>
      </c>
      <c r="S399" s="1">
        <f t="shared" si="107"/>
        <v>51</v>
      </c>
      <c r="T399" s="1">
        <f t="shared" si="108"/>
        <v>50145</v>
      </c>
      <c r="U399" s="1" t="str">
        <f t="shared" si="118"/>
        <v/>
      </c>
      <c r="V399" s="1" t="str">
        <f t="shared" si="109"/>
        <v/>
      </c>
      <c r="W399" s="1" t="str">
        <f t="shared" si="110"/>
        <v/>
      </c>
    </row>
    <row r="400" spans="1:23" x14ac:dyDescent="0.2">
      <c r="A400" s="1">
        <f>[4]武器3!A401</f>
        <v>10399</v>
      </c>
      <c r="B400" s="1" t="str">
        <f>[4]武器3!D401</f>
        <v>拉风的青铜重锤</v>
      </c>
      <c r="C400" s="1">
        <f>[4]武器3!E401</f>
        <v>15</v>
      </c>
      <c r="D400" s="139" t="str">
        <f>[4]武器3!F401</f>
        <v>a</v>
      </c>
      <c r="E400" s="1">
        <f t="shared" si="111"/>
        <v>3</v>
      </c>
      <c r="F400" s="1">
        <f t="shared" si="112"/>
        <v>3</v>
      </c>
      <c r="G400" s="1" t="str">
        <f>[4]武器3!$K401</f>
        <v>神圣</v>
      </c>
      <c r="H400" s="1">
        <f>([4]武器3!AO401*(E400^2))/10</f>
        <v>275.69344147465438</v>
      </c>
      <c r="I400" s="1" t="str">
        <f t="shared" si="113"/>
        <v>,圣系魔物骨头,石像鬼羽翼,黑铜矿,腐败牙</v>
      </c>
      <c r="J400" s="1">
        <f t="shared" si="114"/>
        <v>2757</v>
      </c>
      <c r="K400" s="1">
        <f t="shared" si="102"/>
        <v>3375</v>
      </c>
      <c r="L400" s="1" t="str">
        <f t="shared" si="115"/>
        <v>圣系魔物骨头</v>
      </c>
      <c r="M400" s="1">
        <f t="shared" si="103"/>
        <v>3</v>
      </c>
      <c r="N400" s="1">
        <f t="shared" si="104"/>
        <v>50084</v>
      </c>
      <c r="O400" s="1" t="str">
        <f t="shared" si="116"/>
        <v>石像鬼羽翼</v>
      </c>
      <c r="P400" s="1">
        <f t="shared" si="105"/>
        <v>7</v>
      </c>
      <c r="Q400" s="1">
        <f t="shared" si="106"/>
        <v>50128</v>
      </c>
      <c r="R400" s="1" t="str">
        <f t="shared" si="117"/>
        <v>黑铜矿</v>
      </c>
      <c r="S400" s="1">
        <f t="shared" si="107"/>
        <v>62</v>
      </c>
      <c r="T400" s="1">
        <f t="shared" si="108"/>
        <v>50031</v>
      </c>
      <c r="U400" s="1" t="str">
        <f t="shared" si="118"/>
        <v/>
      </c>
      <c r="V400" s="1" t="str">
        <f t="shared" si="109"/>
        <v/>
      </c>
      <c r="W400" s="1" t="str">
        <f t="shared" si="110"/>
        <v/>
      </c>
    </row>
    <row r="401" spans="1:23" x14ac:dyDescent="0.2">
      <c r="A401" s="1">
        <f>[4]武器3!A402</f>
        <v>10400</v>
      </c>
      <c r="B401" s="1" t="str">
        <f>[4]武器3!D402</f>
        <v>犀利的言语锤子</v>
      </c>
      <c r="C401" s="1">
        <f>[4]武器3!E402</f>
        <v>17</v>
      </c>
      <c r="D401" s="139" t="str">
        <f>[4]武器3!F402</f>
        <v>a</v>
      </c>
      <c r="E401" s="1">
        <f t="shared" si="111"/>
        <v>3</v>
      </c>
      <c r="F401" s="1">
        <f t="shared" si="112"/>
        <v>3</v>
      </c>
      <c r="G401" s="1" t="str">
        <f>[4]武器3!$K402</f>
        <v>神圣</v>
      </c>
      <c r="H401" s="1">
        <f>([4]武器3!AO402*(E401^2))/10</f>
        <v>549.05806115702478</v>
      </c>
      <c r="I401" s="1" t="str">
        <f t="shared" si="113"/>
        <v>,圣系魔物骨头,奇特树的茎,干燥的草药,树枝</v>
      </c>
      <c r="J401" s="1">
        <f t="shared" si="114"/>
        <v>5491</v>
      </c>
      <c r="K401" s="1">
        <f t="shared" si="102"/>
        <v>5625</v>
      </c>
      <c r="L401" s="1" t="str">
        <f t="shared" si="115"/>
        <v>圣系魔物骨头</v>
      </c>
      <c r="M401" s="1">
        <f t="shared" si="103"/>
        <v>5</v>
      </c>
      <c r="N401" s="1">
        <f t="shared" si="104"/>
        <v>50084</v>
      </c>
      <c r="O401" s="1" t="str">
        <f t="shared" si="116"/>
        <v>奇特树的茎</v>
      </c>
      <c r="P401" s="1">
        <f t="shared" si="105"/>
        <v>31</v>
      </c>
      <c r="Q401" s="1">
        <f t="shared" si="106"/>
        <v>50065</v>
      </c>
      <c r="R401" s="1" t="str">
        <f t="shared" si="117"/>
        <v>干燥的草药</v>
      </c>
      <c r="S401" s="1">
        <f t="shared" si="107"/>
        <v>123</v>
      </c>
      <c r="T401" s="1">
        <f t="shared" si="108"/>
        <v>50189</v>
      </c>
      <c r="U401" s="1" t="str">
        <f t="shared" si="118"/>
        <v/>
      </c>
      <c r="V401" s="1" t="str">
        <f t="shared" si="109"/>
        <v/>
      </c>
      <c r="W401" s="1" t="str">
        <f t="shared" si="110"/>
        <v/>
      </c>
    </row>
    <row r="402" spans="1:23" x14ac:dyDescent="0.2">
      <c r="A402" s="1">
        <f>[4]武器3!A403</f>
        <v>10401</v>
      </c>
      <c r="B402" s="1" t="str">
        <f>[4]武器3!D403</f>
        <v>发亮的混乱锤子</v>
      </c>
      <c r="C402" s="1">
        <f>[4]武器3!E403</f>
        <v>2</v>
      </c>
      <c r="D402" s="139" t="str">
        <f>[4]武器3!F403</f>
        <v>b</v>
      </c>
      <c r="E402" s="1">
        <f t="shared" si="111"/>
        <v>2</v>
      </c>
      <c r="F402" s="1">
        <f t="shared" si="112"/>
        <v>2</v>
      </c>
      <c r="G402" s="1" t="str">
        <f>[4]武器3!$K403</f>
        <v>神圣</v>
      </c>
      <c r="H402" s="1">
        <f>([4]武器3!AO403*(E402^2))/10</f>
        <v>13.2</v>
      </c>
      <c r="I402" s="1" t="str">
        <f t="shared" si="113"/>
        <v>,白魔法石,女战士的秘药</v>
      </c>
      <c r="J402" s="1">
        <f t="shared" si="114"/>
        <v>132</v>
      </c>
      <c r="K402" s="1">
        <f t="shared" si="102"/>
        <v>270</v>
      </c>
      <c r="L402" s="1" t="str">
        <f t="shared" si="115"/>
        <v>白魔法石</v>
      </c>
      <c r="M402" s="1">
        <f t="shared" si="103"/>
        <v>1</v>
      </c>
      <c r="N402" s="1">
        <f t="shared" si="104"/>
        <v>50023</v>
      </c>
      <c r="O402" s="1" t="str">
        <f t="shared" si="116"/>
        <v>女战士的秘药</v>
      </c>
      <c r="P402" s="1">
        <f t="shared" si="105"/>
        <v>5</v>
      </c>
      <c r="Q402" s="1">
        <f t="shared" si="106"/>
        <v>50168</v>
      </c>
      <c r="R402" s="1" t="str">
        <f t="shared" si="117"/>
        <v/>
      </c>
      <c r="S402" s="1" t="str">
        <f t="shared" si="107"/>
        <v/>
      </c>
      <c r="T402" s="1" t="str">
        <f t="shared" si="108"/>
        <v/>
      </c>
      <c r="U402" s="1" t="str">
        <f t="shared" si="118"/>
        <v/>
      </c>
      <c r="V402" s="1" t="str">
        <f t="shared" si="109"/>
        <v/>
      </c>
      <c r="W402" s="1" t="str">
        <f t="shared" si="110"/>
        <v/>
      </c>
    </row>
    <row r="403" spans="1:23" x14ac:dyDescent="0.2">
      <c r="A403" s="1">
        <f>[4]武器3!A404</f>
        <v>10402</v>
      </c>
      <c r="B403" s="1" t="str">
        <f>[4]武器3!D404</f>
        <v>凌厉的女神重锤</v>
      </c>
      <c r="C403" s="1">
        <f>[4]武器3!E404</f>
        <v>4</v>
      </c>
      <c r="D403" s="139" t="str">
        <f>[4]武器3!F404</f>
        <v>b</v>
      </c>
      <c r="E403" s="1">
        <f t="shared" si="111"/>
        <v>2</v>
      </c>
      <c r="F403" s="1">
        <f t="shared" si="112"/>
        <v>2</v>
      </c>
      <c r="G403" s="1" t="str">
        <f>[4]武器3!$K404</f>
        <v>神圣</v>
      </c>
      <c r="H403" s="1">
        <f>([4]武器3!AO404*(E403^2))/10</f>
        <v>30.485759999999999</v>
      </c>
      <c r="I403" s="1" t="str">
        <f t="shared" si="113"/>
        <v>,白魔法石,黑铜矿</v>
      </c>
      <c r="J403" s="1">
        <f t="shared" si="114"/>
        <v>305</v>
      </c>
      <c r="K403" s="1">
        <f t="shared" si="102"/>
        <v>540</v>
      </c>
      <c r="L403" s="1" t="str">
        <f t="shared" si="115"/>
        <v>白魔法石</v>
      </c>
      <c r="M403" s="1">
        <f t="shared" si="103"/>
        <v>2</v>
      </c>
      <c r="N403" s="1">
        <f t="shared" si="104"/>
        <v>50023</v>
      </c>
      <c r="O403" s="1" t="str">
        <f t="shared" si="116"/>
        <v>黑铜矿</v>
      </c>
      <c r="P403" s="1">
        <f t="shared" si="105"/>
        <v>11</v>
      </c>
      <c r="Q403" s="1">
        <f t="shared" si="106"/>
        <v>50031</v>
      </c>
      <c r="R403" s="1" t="str">
        <f t="shared" si="117"/>
        <v/>
      </c>
      <c r="S403" s="1" t="str">
        <f t="shared" si="107"/>
        <v/>
      </c>
      <c r="T403" s="1" t="str">
        <f t="shared" si="108"/>
        <v/>
      </c>
      <c r="U403" s="1" t="str">
        <f t="shared" si="118"/>
        <v/>
      </c>
      <c r="V403" s="1" t="str">
        <f t="shared" si="109"/>
        <v/>
      </c>
      <c r="W403" s="1" t="str">
        <f t="shared" si="110"/>
        <v/>
      </c>
    </row>
    <row r="404" spans="1:23" x14ac:dyDescent="0.2">
      <c r="A404" s="1">
        <f>[4]武器3!A405</f>
        <v>10403</v>
      </c>
      <c r="B404" s="1" t="str">
        <f>[4]武器3!D405</f>
        <v>发亮的青铜轻锤</v>
      </c>
      <c r="C404" s="1">
        <f>[4]武器3!E405</f>
        <v>6</v>
      </c>
      <c r="D404" s="139" t="str">
        <f>[4]武器3!F405</f>
        <v>b</v>
      </c>
      <c r="E404" s="1">
        <f t="shared" si="111"/>
        <v>2</v>
      </c>
      <c r="F404" s="1">
        <f t="shared" si="112"/>
        <v>2</v>
      </c>
      <c r="G404" s="1" t="str">
        <f>[4]武器3!$K405</f>
        <v>神圣</v>
      </c>
      <c r="H404" s="1">
        <f>([4]武器3!AO405*(E404^2))/10</f>
        <v>48.490560000000002</v>
      </c>
      <c r="I404" s="1" t="str">
        <f t="shared" si="113"/>
        <v>,白魔法石,干燥的草药</v>
      </c>
      <c r="J404" s="1">
        <f t="shared" si="114"/>
        <v>485</v>
      </c>
      <c r="K404" s="1">
        <f t="shared" si="102"/>
        <v>540</v>
      </c>
      <c r="L404" s="1" t="str">
        <f t="shared" si="115"/>
        <v>白魔法石</v>
      </c>
      <c r="M404" s="1">
        <f t="shared" si="103"/>
        <v>2</v>
      </c>
      <c r="N404" s="1">
        <f t="shared" si="104"/>
        <v>50023</v>
      </c>
      <c r="O404" s="1" t="str">
        <f t="shared" si="116"/>
        <v>干燥的草药</v>
      </c>
      <c r="P404" s="1">
        <f t="shared" si="105"/>
        <v>17</v>
      </c>
      <c r="Q404" s="1">
        <f t="shared" si="106"/>
        <v>50189</v>
      </c>
      <c r="R404" s="1" t="str">
        <f t="shared" si="117"/>
        <v/>
      </c>
      <c r="S404" s="1" t="str">
        <f t="shared" si="107"/>
        <v/>
      </c>
      <c r="T404" s="1" t="str">
        <f t="shared" si="108"/>
        <v/>
      </c>
      <c r="U404" s="1" t="str">
        <f t="shared" si="118"/>
        <v/>
      </c>
      <c r="V404" s="1" t="str">
        <f t="shared" si="109"/>
        <v/>
      </c>
      <c r="W404" s="1" t="str">
        <f t="shared" si="110"/>
        <v/>
      </c>
    </row>
    <row r="405" spans="1:23" x14ac:dyDescent="0.2">
      <c r="A405" s="1">
        <f>[4]武器3!A406</f>
        <v>10404</v>
      </c>
      <c r="B405" s="1" t="str">
        <f>[4]武器3!D406</f>
        <v>坚硬的白银轻锤</v>
      </c>
      <c r="C405" s="1">
        <f>[4]武器3!E406</f>
        <v>8</v>
      </c>
      <c r="D405" s="139" t="str">
        <f>[4]武器3!F406</f>
        <v>b</v>
      </c>
      <c r="E405" s="1">
        <f t="shared" si="111"/>
        <v>2</v>
      </c>
      <c r="F405" s="1">
        <f t="shared" si="112"/>
        <v>2</v>
      </c>
      <c r="G405" s="1" t="str">
        <f>[4]武器3!$K406</f>
        <v>神圣</v>
      </c>
      <c r="H405" s="1">
        <f>([4]武器3!AO406*(E405^2))/10</f>
        <v>68.335360000000009</v>
      </c>
      <c r="I405" s="1" t="str">
        <f t="shared" si="113"/>
        <v>,圣系魔物血液,粉铜矿</v>
      </c>
      <c r="J405" s="1">
        <f t="shared" si="114"/>
        <v>683</v>
      </c>
      <c r="K405" s="1">
        <f t="shared" si="102"/>
        <v>810</v>
      </c>
      <c r="L405" s="1" t="str">
        <f t="shared" si="115"/>
        <v>圣系魔物血液</v>
      </c>
      <c r="M405" s="1">
        <f t="shared" si="103"/>
        <v>3</v>
      </c>
      <c r="N405" s="1">
        <f t="shared" si="104"/>
        <v>50101</v>
      </c>
      <c r="O405" s="1" t="str">
        <f t="shared" si="116"/>
        <v>粉铜矿</v>
      </c>
      <c r="P405" s="1">
        <f t="shared" si="105"/>
        <v>23</v>
      </c>
      <c r="Q405" s="1">
        <f t="shared" si="106"/>
        <v>50035</v>
      </c>
      <c r="R405" s="1" t="str">
        <f t="shared" si="117"/>
        <v/>
      </c>
      <c r="S405" s="1" t="str">
        <f t="shared" si="107"/>
        <v/>
      </c>
      <c r="T405" s="1" t="str">
        <f t="shared" si="108"/>
        <v/>
      </c>
      <c r="U405" s="1" t="str">
        <f t="shared" si="118"/>
        <v/>
      </c>
      <c r="V405" s="1" t="str">
        <f t="shared" si="109"/>
        <v/>
      </c>
      <c r="W405" s="1" t="str">
        <f t="shared" si="110"/>
        <v/>
      </c>
    </row>
    <row r="406" spans="1:23" x14ac:dyDescent="0.2">
      <c r="A406" s="1">
        <f>[4]武器3!A407</f>
        <v>10405</v>
      </c>
      <c r="B406" s="1" t="str">
        <f>[4]武器3!D407</f>
        <v>优质的颓废重锤</v>
      </c>
      <c r="C406" s="1">
        <f>[4]武器3!E407</f>
        <v>10</v>
      </c>
      <c r="D406" s="139" t="str">
        <f>[4]武器3!F407</f>
        <v>b</v>
      </c>
      <c r="E406" s="1">
        <f t="shared" si="111"/>
        <v>2</v>
      </c>
      <c r="F406" s="1">
        <f t="shared" si="112"/>
        <v>2</v>
      </c>
      <c r="G406" s="1" t="str">
        <f>[4]武器3!$K407</f>
        <v>神圣</v>
      </c>
      <c r="H406" s="1">
        <f>([4]武器3!AO407*(E406^2))/10</f>
        <v>66</v>
      </c>
      <c r="I406" s="1" t="str">
        <f t="shared" si="113"/>
        <v>,白魔法石,腐败爪</v>
      </c>
      <c r="J406" s="1">
        <f t="shared" si="114"/>
        <v>660</v>
      </c>
      <c r="K406" s="1">
        <f t="shared" si="102"/>
        <v>810</v>
      </c>
      <c r="L406" s="1" t="str">
        <f t="shared" si="115"/>
        <v>白魔法石</v>
      </c>
      <c r="M406" s="1">
        <f t="shared" si="103"/>
        <v>3</v>
      </c>
      <c r="N406" s="1">
        <f t="shared" si="104"/>
        <v>50023</v>
      </c>
      <c r="O406" s="1" t="str">
        <f t="shared" si="116"/>
        <v>腐败爪</v>
      </c>
      <c r="P406" s="1">
        <f t="shared" si="105"/>
        <v>22</v>
      </c>
      <c r="Q406" s="1">
        <f t="shared" si="106"/>
        <v>50145</v>
      </c>
      <c r="R406" s="1" t="str">
        <f t="shared" si="117"/>
        <v/>
      </c>
      <c r="S406" s="1" t="str">
        <f t="shared" si="107"/>
        <v/>
      </c>
      <c r="T406" s="1" t="str">
        <f t="shared" si="108"/>
        <v/>
      </c>
      <c r="U406" s="1" t="str">
        <f t="shared" si="118"/>
        <v/>
      </c>
      <c r="V406" s="1" t="str">
        <f t="shared" si="109"/>
        <v/>
      </c>
      <c r="W406" s="1" t="str">
        <f t="shared" si="110"/>
        <v/>
      </c>
    </row>
    <row r="407" spans="1:23" x14ac:dyDescent="0.2">
      <c r="A407" s="1">
        <f>[4]武器3!A408</f>
        <v>10406</v>
      </c>
      <c r="B407" s="1" t="str">
        <f>[4]武器3!D408</f>
        <v>凌厉的遗迹重锤</v>
      </c>
      <c r="C407" s="1">
        <f>[4]武器3!E408</f>
        <v>12</v>
      </c>
      <c r="D407" s="139" t="str">
        <f>[4]武器3!F408</f>
        <v>b</v>
      </c>
      <c r="E407" s="1">
        <f t="shared" si="111"/>
        <v>2</v>
      </c>
      <c r="F407" s="1">
        <f t="shared" si="112"/>
        <v>2</v>
      </c>
      <c r="G407" s="1" t="str">
        <f>[4]武器3!$K408</f>
        <v>神圣</v>
      </c>
      <c r="H407" s="1">
        <f>([4]武器3!AO408*(E407^2))/10</f>
        <v>79.8</v>
      </c>
      <c r="I407" s="1" t="str">
        <f t="shared" si="113"/>
        <v>,白魔法石,矿石</v>
      </c>
      <c r="J407" s="1">
        <f t="shared" si="114"/>
        <v>798</v>
      </c>
      <c r="K407" s="1">
        <f t="shared" si="102"/>
        <v>810</v>
      </c>
      <c r="L407" s="1" t="str">
        <f t="shared" si="115"/>
        <v>白魔法石</v>
      </c>
      <c r="M407" s="1">
        <f t="shared" si="103"/>
        <v>3</v>
      </c>
      <c r="N407" s="1">
        <f t="shared" si="104"/>
        <v>50023</v>
      </c>
      <c r="O407" s="1" t="str">
        <f t="shared" si="116"/>
        <v>矿石</v>
      </c>
      <c r="P407" s="1">
        <f t="shared" si="105"/>
        <v>27</v>
      </c>
      <c r="Q407" s="1">
        <f t="shared" si="106"/>
        <v>50015</v>
      </c>
      <c r="R407" s="1" t="str">
        <f t="shared" si="117"/>
        <v/>
      </c>
      <c r="S407" s="1" t="str">
        <f t="shared" si="107"/>
        <v/>
      </c>
      <c r="T407" s="1" t="str">
        <f t="shared" si="108"/>
        <v/>
      </c>
      <c r="U407" s="1" t="str">
        <f t="shared" si="118"/>
        <v/>
      </c>
      <c r="V407" s="1" t="str">
        <f t="shared" si="109"/>
        <v/>
      </c>
      <c r="W407" s="1" t="str">
        <f t="shared" si="110"/>
        <v/>
      </c>
    </row>
    <row r="408" spans="1:23" x14ac:dyDescent="0.2">
      <c r="A408" s="1">
        <f>[4]武器3!A409</f>
        <v>10407</v>
      </c>
      <c r="B408" s="1" t="str">
        <f>[4]武器3!D409</f>
        <v>优质的言语锤子</v>
      </c>
      <c r="C408" s="1">
        <f>[4]武器3!E409</f>
        <v>14</v>
      </c>
      <c r="D408" s="139" t="str">
        <f>[4]武器3!F409</f>
        <v>b</v>
      </c>
      <c r="E408" s="1">
        <f t="shared" si="111"/>
        <v>2</v>
      </c>
      <c r="F408" s="1">
        <f t="shared" si="112"/>
        <v>2</v>
      </c>
      <c r="G408" s="1" t="str">
        <f>[4]武器3!$K409</f>
        <v>神圣</v>
      </c>
      <c r="H408" s="1">
        <f>([4]武器3!AO409*(E408^2))/10</f>
        <v>139.97661090909091</v>
      </c>
      <c r="I408" s="1" t="str">
        <f t="shared" si="113"/>
        <v>,白魔法石,黑铜矿</v>
      </c>
      <c r="J408" s="1">
        <f t="shared" si="114"/>
        <v>1400</v>
      </c>
      <c r="K408" s="1">
        <f t="shared" si="102"/>
        <v>1620</v>
      </c>
      <c r="L408" s="1" t="str">
        <f t="shared" si="115"/>
        <v>白魔法石</v>
      </c>
      <c r="M408" s="1">
        <f t="shared" si="103"/>
        <v>6</v>
      </c>
      <c r="N408" s="1">
        <f t="shared" si="104"/>
        <v>50023</v>
      </c>
      <c r="O408" s="1" t="str">
        <f t="shared" si="116"/>
        <v>黑铜矿</v>
      </c>
      <c r="P408" s="1">
        <f t="shared" si="105"/>
        <v>47</v>
      </c>
      <c r="Q408" s="1">
        <f t="shared" si="106"/>
        <v>50031</v>
      </c>
      <c r="R408" s="1" t="str">
        <f t="shared" si="117"/>
        <v/>
      </c>
      <c r="S408" s="1" t="str">
        <f t="shared" si="107"/>
        <v/>
      </c>
      <c r="T408" s="1" t="str">
        <f t="shared" si="108"/>
        <v/>
      </c>
      <c r="U408" s="1" t="str">
        <f t="shared" si="118"/>
        <v/>
      </c>
      <c r="V408" s="1" t="str">
        <f t="shared" si="109"/>
        <v/>
      </c>
      <c r="W408" s="1" t="str">
        <f t="shared" si="110"/>
        <v/>
      </c>
    </row>
    <row r="409" spans="1:23" x14ac:dyDescent="0.2">
      <c r="A409" s="1">
        <f>[4]武器3!A410</f>
        <v>10408</v>
      </c>
      <c r="B409" s="1" t="str">
        <f>[4]武器3!D410</f>
        <v>发亮的晨曦锤子</v>
      </c>
      <c r="C409" s="1">
        <f>[4]武器3!E410</f>
        <v>16</v>
      </c>
      <c r="D409" s="139" t="str">
        <f>[4]武器3!F410</f>
        <v>b</v>
      </c>
      <c r="E409" s="1">
        <f t="shared" si="111"/>
        <v>2</v>
      </c>
      <c r="F409" s="1">
        <f t="shared" si="112"/>
        <v>2</v>
      </c>
      <c r="G409" s="1" t="str">
        <f>[4]武器3!$K410</f>
        <v>神圣</v>
      </c>
      <c r="H409" s="1">
        <f>([4]武器3!AO410*(E409^2))/10</f>
        <v>230.4</v>
      </c>
      <c r="I409" s="1" t="str">
        <f t="shared" si="113"/>
        <v>,圣系魔物血液,粉铜矿</v>
      </c>
      <c r="J409" s="1">
        <f t="shared" si="114"/>
        <v>2304</v>
      </c>
      <c r="K409" s="1">
        <f t="shared" si="102"/>
        <v>2430</v>
      </c>
      <c r="L409" s="1" t="str">
        <f t="shared" si="115"/>
        <v>圣系魔物血液</v>
      </c>
      <c r="M409" s="1">
        <f t="shared" si="103"/>
        <v>9</v>
      </c>
      <c r="N409" s="1">
        <f t="shared" si="104"/>
        <v>50101</v>
      </c>
      <c r="O409" s="1" t="str">
        <f t="shared" si="116"/>
        <v>粉铜矿</v>
      </c>
      <c r="P409" s="1">
        <f t="shared" si="105"/>
        <v>77</v>
      </c>
      <c r="Q409" s="1">
        <f t="shared" si="106"/>
        <v>50035</v>
      </c>
      <c r="R409" s="1" t="str">
        <f t="shared" si="117"/>
        <v/>
      </c>
      <c r="S409" s="1" t="str">
        <f t="shared" si="107"/>
        <v/>
      </c>
      <c r="T409" s="1" t="str">
        <f t="shared" si="108"/>
        <v/>
      </c>
      <c r="U409" s="1" t="str">
        <f t="shared" si="118"/>
        <v/>
      </c>
      <c r="V409" s="1" t="str">
        <f t="shared" si="109"/>
        <v/>
      </c>
      <c r="W409" s="1" t="str">
        <f t="shared" si="110"/>
        <v/>
      </c>
    </row>
    <row r="410" spans="1:23" x14ac:dyDescent="0.2">
      <c r="A410" s="1">
        <f>[4]武器3!A411</f>
        <v>10409</v>
      </c>
      <c r="B410" s="1" t="str">
        <f>[4]武器3!D411</f>
        <v>一般的精钢重锤</v>
      </c>
      <c r="C410" s="1">
        <f>[4]武器3!E411</f>
        <v>2</v>
      </c>
      <c r="D410" s="139" t="str">
        <f>[4]武器3!F411</f>
        <v>c</v>
      </c>
      <c r="E410" s="1">
        <f t="shared" si="111"/>
        <v>1</v>
      </c>
      <c r="F410" s="1">
        <f t="shared" si="112"/>
        <v>1</v>
      </c>
      <c r="G410" s="1" t="str">
        <f>[4]武器3!$K411</f>
        <v/>
      </c>
      <c r="H410" s="1">
        <f>([4]武器3!AO411*(E410^2))/10</f>
        <v>4.05</v>
      </c>
      <c r="I410" s="1" t="str">
        <f t="shared" si="113"/>
        <v>,腐败的毛皮</v>
      </c>
      <c r="J410" s="1">
        <f t="shared" si="114"/>
        <v>41</v>
      </c>
      <c r="K410" s="1">
        <f t="shared" si="102"/>
        <v>45</v>
      </c>
      <c r="L410" s="1" t="str">
        <f t="shared" si="115"/>
        <v>腐败的毛皮</v>
      </c>
      <c r="M410" s="1">
        <f t="shared" si="103"/>
        <v>3</v>
      </c>
      <c r="N410" s="1">
        <f t="shared" si="104"/>
        <v>50119</v>
      </c>
      <c r="O410" s="1" t="str">
        <f t="shared" si="116"/>
        <v/>
      </c>
      <c r="P410" s="1" t="str">
        <f t="shared" si="105"/>
        <v/>
      </c>
      <c r="Q410" s="1" t="str">
        <f t="shared" si="106"/>
        <v/>
      </c>
      <c r="R410" s="1" t="str">
        <f t="shared" si="117"/>
        <v/>
      </c>
      <c r="S410" s="1" t="str">
        <f t="shared" si="107"/>
        <v/>
      </c>
      <c r="T410" s="1" t="str">
        <f t="shared" si="108"/>
        <v/>
      </c>
      <c r="U410" s="1" t="str">
        <f t="shared" si="118"/>
        <v/>
      </c>
      <c r="V410" s="1" t="str">
        <f t="shared" si="109"/>
        <v/>
      </c>
      <c r="W410" s="1" t="str">
        <f t="shared" si="110"/>
        <v/>
      </c>
    </row>
    <row r="411" spans="1:23" x14ac:dyDescent="0.2">
      <c r="A411" s="1">
        <f>[4]武器3!A412</f>
        <v>10410</v>
      </c>
      <c r="B411" s="1" t="str">
        <f>[4]武器3!D412</f>
        <v>破旧的水晶轻锤</v>
      </c>
      <c r="C411" s="1">
        <f>[4]武器3!E412</f>
        <v>4</v>
      </c>
      <c r="D411" s="139" t="str">
        <f>[4]武器3!F412</f>
        <v>c</v>
      </c>
      <c r="E411" s="1">
        <f t="shared" si="111"/>
        <v>1</v>
      </c>
      <c r="F411" s="1">
        <f t="shared" si="112"/>
        <v>1</v>
      </c>
      <c r="G411" s="1" t="str">
        <f>[4]武器3!$K412</f>
        <v/>
      </c>
      <c r="H411" s="1">
        <f>([4]武器3!AO412*(E411^2))/10</f>
        <v>8.25</v>
      </c>
      <c r="I411" s="1" t="str">
        <f t="shared" si="113"/>
        <v>,树枝</v>
      </c>
      <c r="J411" s="1">
        <f t="shared" si="114"/>
        <v>83</v>
      </c>
      <c r="K411" s="1">
        <f t="shared" si="102"/>
        <v>90</v>
      </c>
      <c r="L411" s="1" t="str">
        <f t="shared" si="115"/>
        <v>树枝</v>
      </c>
      <c r="M411" s="1">
        <f t="shared" si="103"/>
        <v>6</v>
      </c>
      <c r="N411" s="1">
        <f t="shared" si="104"/>
        <v>50045</v>
      </c>
      <c r="O411" s="1" t="str">
        <f t="shared" si="116"/>
        <v/>
      </c>
      <c r="P411" s="1" t="str">
        <f t="shared" si="105"/>
        <v/>
      </c>
      <c r="Q411" s="1" t="str">
        <f t="shared" si="106"/>
        <v/>
      </c>
      <c r="R411" s="1" t="str">
        <f t="shared" si="117"/>
        <v/>
      </c>
      <c r="S411" s="1" t="str">
        <f t="shared" si="107"/>
        <v/>
      </c>
      <c r="T411" s="1" t="str">
        <f t="shared" si="108"/>
        <v/>
      </c>
      <c r="U411" s="1" t="str">
        <f t="shared" si="118"/>
        <v/>
      </c>
      <c r="V411" s="1" t="str">
        <f t="shared" si="109"/>
        <v/>
      </c>
      <c r="W411" s="1" t="str">
        <f t="shared" si="110"/>
        <v/>
      </c>
    </row>
    <row r="412" spans="1:23" x14ac:dyDescent="0.2">
      <c r="A412" s="1">
        <f>[4]武器3!A413</f>
        <v>10411</v>
      </c>
      <c r="B412" s="1" t="str">
        <f>[4]武器3!D413</f>
        <v>普通的魔王锤子</v>
      </c>
      <c r="C412" s="1">
        <f>[4]武器3!E413</f>
        <v>6</v>
      </c>
      <c r="D412" s="139" t="str">
        <f>[4]武器3!F413</f>
        <v>c</v>
      </c>
      <c r="E412" s="1">
        <f t="shared" si="111"/>
        <v>1</v>
      </c>
      <c r="F412" s="1">
        <f t="shared" si="112"/>
        <v>1</v>
      </c>
      <c r="G412" s="1" t="str">
        <f>[4]武器3!$K413</f>
        <v/>
      </c>
      <c r="H412" s="1">
        <f>([4]武器3!AO413*(E412^2))/10</f>
        <v>12.45</v>
      </c>
      <c r="I412" s="1" t="str">
        <f t="shared" si="113"/>
        <v>,女战士的秘药</v>
      </c>
      <c r="J412" s="1">
        <f t="shared" si="114"/>
        <v>125</v>
      </c>
      <c r="K412" s="1">
        <f t="shared" si="102"/>
        <v>135</v>
      </c>
      <c r="L412" s="1" t="str">
        <f t="shared" si="115"/>
        <v>女战士的秘药</v>
      </c>
      <c r="M412" s="1">
        <f t="shared" si="103"/>
        <v>9</v>
      </c>
      <c r="N412" s="1">
        <f t="shared" si="104"/>
        <v>50168</v>
      </c>
      <c r="O412" s="1" t="str">
        <f t="shared" si="116"/>
        <v/>
      </c>
      <c r="P412" s="1" t="str">
        <f t="shared" si="105"/>
        <v/>
      </c>
      <c r="Q412" s="1" t="str">
        <f t="shared" si="106"/>
        <v/>
      </c>
      <c r="R412" s="1" t="str">
        <f t="shared" si="117"/>
        <v/>
      </c>
      <c r="S412" s="1" t="str">
        <f t="shared" si="107"/>
        <v/>
      </c>
      <c r="T412" s="1" t="str">
        <f t="shared" si="108"/>
        <v/>
      </c>
      <c r="U412" s="1" t="str">
        <f t="shared" si="118"/>
        <v/>
      </c>
      <c r="V412" s="1" t="str">
        <f t="shared" si="109"/>
        <v/>
      </c>
      <c r="W412" s="1" t="str">
        <f t="shared" si="110"/>
        <v/>
      </c>
    </row>
    <row r="413" spans="1:23" x14ac:dyDescent="0.2">
      <c r="A413" s="1">
        <f>[4]武器3!A414</f>
        <v>10412</v>
      </c>
      <c r="B413" s="1" t="str">
        <f>[4]武器3!D414</f>
        <v>普通的精灵轻锤</v>
      </c>
      <c r="C413" s="1">
        <f>[4]武器3!E414</f>
        <v>8</v>
      </c>
      <c r="D413" s="139" t="str">
        <f>[4]武器3!F414</f>
        <v>c</v>
      </c>
      <c r="E413" s="1">
        <f t="shared" si="111"/>
        <v>1</v>
      </c>
      <c r="F413" s="1">
        <f t="shared" si="112"/>
        <v>1</v>
      </c>
      <c r="G413" s="1" t="str">
        <f>[4]武器3!$K414</f>
        <v/>
      </c>
      <c r="H413" s="1">
        <f>([4]武器3!AO414*(E413^2))/10</f>
        <v>16.649999999999999</v>
      </c>
      <c r="I413" s="1" t="str">
        <f t="shared" si="113"/>
        <v>,女战士的秘药</v>
      </c>
      <c r="J413" s="1">
        <f t="shared" si="114"/>
        <v>167</v>
      </c>
      <c r="K413" s="1">
        <f t="shared" si="102"/>
        <v>180</v>
      </c>
      <c r="L413" s="1" t="str">
        <f t="shared" si="115"/>
        <v>女战士的秘药</v>
      </c>
      <c r="M413" s="1">
        <f t="shared" si="103"/>
        <v>12</v>
      </c>
      <c r="N413" s="1">
        <f t="shared" si="104"/>
        <v>50168</v>
      </c>
      <c r="O413" s="1" t="str">
        <f t="shared" si="116"/>
        <v/>
      </c>
      <c r="P413" s="1" t="str">
        <f t="shared" si="105"/>
        <v/>
      </c>
      <c r="Q413" s="1" t="str">
        <f t="shared" si="106"/>
        <v/>
      </c>
      <c r="R413" s="1" t="str">
        <f t="shared" si="117"/>
        <v/>
      </c>
      <c r="S413" s="1" t="str">
        <f t="shared" si="107"/>
        <v/>
      </c>
      <c r="T413" s="1" t="str">
        <f t="shared" si="108"/>
        <v/>
      </c>
      <c r="U413" s="1" t="str">
        <f t="shared" si="118"/>
        <v/>
      </c>
      <c r="V413" s="1" t="str">
        <f t="shared" si="109"/>
        <v/>
      </c>
      <c r="W413" s="1" t="str">
        <f t="shared" si="110"/>
        <v/>
      </c>
    </row>
    <row r="414" spans="1:23" x14ac:dyDescent="0.2">
      <c r="A414" s="1">
        <f>[4]武器3!A415</f>
        <v>10413</v>
      </c>
      <c r="B414" s="1" t="str">
        <f>[4]武器3!D415</f>
        <v>一般的言语锤子</v>
      </c>
      <c r="C414" s="1">
        <f>[4]武器3!E415</f>
        <v>10</v>
      </c>
      <c r="D414" s="139" t="str">
        <f>[4]武器3!F415</f>
        <v>c</v>
      </c>
      <c r="E414" s="1">
        <f t="shared" si="111"/>
        <v>1</v>
      </c>
      <c r="F414" s="1">
        <f t="shared" si="112"/>
        <v>1</v>
      </c>
      <c r="G414" s="1" t="str">
        <f>[4]武器3!$K415</f>
        <v/>
      </c>
      <c r="H414" s="1">
        <f>([4]武器3!AO415*(E414^2))/10</f>
        <v>20.85</v>
      </c>
      <c r="I414" s="1" t="str">
        <f t="shared" si="113"/>
        <v>,腐败牙</v>
      </c>
      <c r="J414" s="1">
        <f t="shared" si="114"/>
        <v>209</v>
      </c>
      <c r="K414" s="1">
        <f t="shared" si="102"/>
        <v>210</v>
      </c>
      <c r="L414" s="1" t="str">
        <f t="shared" si="115"/>
        <v>腐败牙</v>
      </c>
      <c r="M414" s="1">
        <f t="shared" si="103"/>
        <v>14</v>
      </c>
      <c r="N414" s="1">
        <f t="shared" si="104"/>
        <v>50157</v>
      </c>
      <c r="O414" s="1" t="str">
        <f t="shared" si="116"/>
        <v/>
      </c>
      <c r="P414" s="1" t="str">
        <f t="shared" si="105"/>
        <v/>
      </c>
      <c r="Q414" s="1" t="str">
        <f t="shared" si="106"/>
        <v/>
      </c>
      <c r="R414" s="1" t="str">
        <f t="shared" si="117"/>
        <v/>
      </c>
      <c r="S414" s="1" t="str">
        <f t="shared" si="107"/>
        <v/>
      </c>
      <c r="T414" s="1" t="str">
        <f t="shared" si="108"/>
        <v/>
      </c>
      <c r="U414" s="1" t="str">
        <f t="shared" si="118"/>
        <v/>
      </c>
      <c r="V414" s="1" t="str">
        <f t="shared" si="109"/>
        <v/>
      </c>
      <c r="W414" s="1" t="str">
        <f t="shared" si="110"/>
        <v/>
      </c>
    </row>
    <row r="415" spans="1:23" x14ac:dyDescent="0.2">
      <c r="A415" s="1">
        <f>[4]武器3!A416</f>
        <v>10414</v>
      </c>
      <c r="B415" s="1" t="str">
        <f>[4]武器3!D416</f>
        <v>破旧的卡尼亚轻锤</v>
      </c>
      <c r="C415" s="1">
        <f>[4]武器3!E416</f>
        <v>12</v>
      </c>
      <c r="D415" s="139" t="str">
        <f>[4]武器3!F416</f>
        <v>c</v>
      </c>
      <c r="E415" s="1">
        <f t="shared" si="111"/>
        <v>1</v>
      </c>
      <c r="F415" s="1">
        <f t="shared" si="112"/>
        <v>1</v>
      </c>
      <c r="G415" s="1" t="str">
        <f>[4]武器3!$K416</f>
        <v/>
      </c>
      <c r="H415" s="1">
        <f>([4]武器3!AO416*(E415^2))/10</f>
        <v>25.05</v>
      </c>
      <c r="I415" s="1" t="str">
        <f t="shared" si="113"/>
        <v>,矿石</v>
      </c>
      <c r="J415" s="1">
        <f t="shared" si="114"/>
        <v>251</v>
      </c>
      <c r="K415" s="1">
        <f t="shared" si="102"/>
        <v>255</v>
      </c>
      <c r="L415" s="1" t="str">
        <f t="shared" si="115"/>
        <v>矿石</v>
      </c>
      <c r="M415" s="1">
        <f t="shared" si="103"/>
        <v>17</v>
      </c>
      <c r="N415" s="1">
        <f t="shared" si="104"/>
        <v>50015</v>
      </c>
      <c r="O415" s="1" t="str">
        <f t="shared" si="116"/>
        <v/>
      </c>
      <c r="P415" s="1" t="str">
        <f t="shared" si="105"/>
        <v/>
      </c>
      <c r="Q415" s="1" t="str">
        <f t="shared" si="106"/>
        <v/>
      </c>
      <c r="R415" s="1" t="str">
        <f t="shared" si="117"/>
        <v/>
      </c>
      <c r="S415" s="1" t="str">
        <f t="shared" si="107"/>
        <v/>
      </c>
      <c r="T415" s="1" t="str">
        <f t="shared" si="108"/>
        <v/>
      </c>
      <c r="U415" s="1" t="str">
        <f t="shared" si="118"/>
        <v/>
      </c>
      <c r="V415" s="1" t="str">
        <f t="shared" si="109"/>
        <v/>
      </c>
      <c r="W415" s="1" t="str">
        <f t="shared" si="110"/>
        <v/>
      </c>
    </row>
    <row r="416" spans="1:23" x14ac:dyDescent="0.2">
      <c r="A416" s="1">
        <f>[4]武器3!A417</f>
        <v>10415</v>
      </c>
      <c r="B416" s="1" t="str">
        <f>[4]武器3!D417</f>
        <v>破旧的忏悔轻锤</v>
      </c>
      <c r="C416" s="1">
        <f>[4]武器3!E417</f>
        <v>14</v>
      </c>
      <c r="D416" s="139" t="str">
        <f>[4]武器3!F417</f>
        <v>c</v>
      </c>
      <c r="E416" s="1">
        <f t="shared" si="111"/>
        <v>1</v>
      </c>
      <c r="F416" s="1">
        <f t="shared" si="112"/>
        <v>1</v>
      </c>
      <c r="G416" s="1" t="str">
        <f>[4]武器3!$K417</f>
        <v/>
      </c>
      <c r="H416" s="1">
        <f>([4]武器3!AO417*(E416^2))/10</f>
        <v>29.25</v>
      </c>
      <c r="I416" s="1" t="str">
        <f t="shared" si="113"/>
        <v>,腐败牙</v>
      </c>
      <c r="J416" s="1">
        <f t="shared" si="114"/>
        <v>293</v>
      </c>
      <c r="K416" s="1">
        <f t="shared" si="102"/>
        <v>300</v>
      </c>
      <c r="L416" s="1" t="str">
        <f t="shared" si="115"/>
        <v>腐败牙</v>
      </c>
      <c r="M416" s="1">
        <f t="shared" si="103"/>
        <v>20</v>
      </c>
      <c r="N416" s="1">
        <f t="shared" si="104"/>
        <v>50157</v>
      </c>
      <c r="O416" s="1" t="str">
        <f t="shared" si="116"/>
        <v/>
      </c>
      <c r="P416" s="1" t="str">
        <f t="shared" si="105"/>
        <v/>
      </c>
      <c r="Q416" s="1" t="str">
        <f t="shared" si="106"/>
        <v/>
      </c>
      <c r="R416" s="1" t="str">
        <f t="shared" si="117"/>
        <v/>
      </c>
      <c r="S416" s="1" t="str">
        <f t="shared" si="107"/>
        <v/>
      </c>
      <c r="T416" s="1" t="str">
        <f t="shared" si="108"/>
        <v/>
      </c>
      <c r="U416" s="1" t="str">
        <f t="shared" si="118"/>
        <v/>
      </c>
      <c r="V416" s="1" t="str">
        <f t="shared" si="109"/>
        <v/>
      </c>
      <c r="W416" s="1" t="str">
        <f t="shared" si="110"/>
        <v/>
      </c>
    </row>
    <row r="417" spans="1:23" x14ac:dyDescent="0.2">
      <c r="A417" s="1">
        <f>[4]武器3!A418</f>
        <v>10416</v>
      </c>
      <c r="B417" s="1" t="str">
        <f>[4]武器3!D418</f>
        <v>破旧的玄铁锤子</v>
      </c>
      <c r="C417" s="1">
        <f>[4]武器3!E418</f>
        <v>16</v>
      </c>
      <c r="D417" s="139" t="str">
        <f>[4]武器3!F418</f>
        <v>c</v>
      </c>
      <c r="E417" s="1">
        <f t="shared" si="111"/>
        <v>1</v>
      </c>
      <c r="F417" s="1">
        <f t="shared" si="112"/>
        <v>1</v>
      </c>
      <c r="G417" s="1" t="str">
        <f>[4]武器3!$K418</f>
        <v/>
      </c>
      <c r="H417" s="1">
        <f>([4]武器3!AO418*(E417^2))/10</f>
        <v>33.450000000000003</v>
      </c>
      <c r="I417" s="1" t="str">
        <f t="shared" si="113"/>
        <v>,腐败的毛皮</v>
      </c>
      <c r="J417" s="1">
        <f t="shared" si="114"/>
        <v>335</v>
      </c>
      <c r="K417" s="1">
        <f t="shared" si="102"/>
        <v>345</v>
      </c>
      <c r="L417" s="1" t="str">
        <f t="shared" si="115"/>
        <v>腐败的毛皮</v>
      </c>
      <c r="M417" s="1">
        <f t="shared" si="103"/>
        <v>23</v>
      </c>
      <c r="N417" s="1">
        <f t="shared" si="104"/>
        <v>50119</v>
      </c>
      <c r="O417" s="1" t="str">
        <f t="shared" si="116"/>
        <v/>
      </c>
      <c r="P417" s="1" t="str">
        <f t="shared" si="105"/>
        <v/>
      </c>
      <c r="Q417" s="1" t="str">
        <f t="shared" si="106"/>
        <v/>
      </c>
      <c r="R417" s="1" t="str">
        <f t="shared" si="117"/>
        <v/>
      </c>
      <c r="S417" s="1" t="str">
        <f t="shared" si="107"/>
        <v/>
      </c>
      <c r="T417" s="1" t="str">
        <f t="shared" si="108"/>
        <v/>
      </c>
      <c r="U417" s="1" t="str">
        <f t="shared" si="118"/>
        <v/>
      </c>
      <c r="V417" s="1" t="str">
        <f t="shared" si="109"/>
        <v/>
      </c>
      <c r="W417" s="1" t="str">
        <f t="shared" si="110"/>
        <v/>
      </c>
    </row>
    <row r="418" spans="1:23" x14ac:dyDescent="0.2">
      <c r="A418" s="1">
        <f>[4]武器3!A419</f>
        <v>10417</v>
      </c>
      <c r="B418" s="1" t="str">
        <f>[4]武器3!D419</f>
        <v>璀璨的遗迹法杖</v>
      </c>
      <c r="C418" s="1">
        <f>[4]武器3!E419</f>
        <v>3</v>
      </c>
      <c r="D418" s="139" t="str">
        <f>[4]武器3!F419</f>
        <v>s</v>
      </c>
      <c r="E418" s="1">
        <f t="shared" si="111"/>
        <v>4</v>
      </c>
      <c r="F418" s="1">
        <f t="shared" si="112"/>
        <v>4</v>
      </c>
      <c r="G418" s="1" t="str">
        <f>[4]武器3!$K419</f>
        <v>火炎</v>
      </c>
      <c r="H418" s="1">
        <f>([4]武器3!AO419*(E418^2))/10</f>
        <v>52.8</v>
      </c>
      <c r="I418" s="1" t="str">
        <f t="shared" si="113"/>
        <v>,赤色的魔术丝,高级黑铜矿,绿之液,骷髅骨</v>
      </c>
      <c r="J418" s="1">
        <f t="shared" si="114"/>
        <v>528</v>
      </c>
      <c r="K418" s="1">
        <f t="shared" si="102"/>
        <v>3840</v>
      </c>
      <c r="L418" s="1" t="str">
        <f t="shared" si="115"/>
        <v>赤色的魔术丝</v>
      </c>
      <c r="M418" s="1">
        <f t="shared" si="103"/>
        <v>1</v>
      </c>
      <c r="N418" s="1">
        <f t="shared" si="104"/>
        <v>50071</v>
      </c>
      <c r="O418" s="1" t="str">
        <f t="shared" si="116"/>
        <v>高级黑铜矿</v>
      </c>
      <c r="P418" s="1">
        <f t="shared" si="105"/>
        <v>1</v>
      </c>
      <c r="Q418" s="1">
        <f t="shared" si="106"/>
        <v>50033</v>
      </c>
      <c r="R418" s="1" t="str">
        <f t="shared" si="117"/>
        <v>绿之液</v>
      </c>
      <c r="S418" s="1">
        <f t="shared" si="107"/>
        <v>3</v>
      </c>
      <c r="T418" s="1">
        <f t="shared" si="108"/>
        <v>50094</v>
      </c>
      <c r="U418" s="1" t="str">
        <f t="shared" si="118"/>
        <v>骷髅骨</v>
      </c>
      <c r="V418" s="1">
        <f t="shared" si="109"/>
        <v>3</v>
      </c>
      <c r="W418" s="1">
        <f t="shared" si="110"/>
        <v>50079</v>
      </c>
    </row>
    <row r="419" spans="1:23" x14ac:dyDescent="0.2">
      <c r="A419" s="1">
        <f>[4]武器3!A420</f>
        <v>10418</v>
      </c>
      <c r="B419" s="1" t="str">
        <f>[4]武器3!D420</f>
        <v>璀璨的女神魔杖</v>
      </c>
      <c r="C419" s="1">
        <f>[4]武器3!E420</f>
        <v>5</v>
      </c>
      <c r="D419" s="139" t="str">
        <f>[4]武器3!F420</f>
        <v>s</v>
      </c>
      <c r="E419" s="1">
        <f t="shared" si="111"/>
        <v>4</v>
      </c>
      <c r="F419" s="1">
        <f t="shared" si="112"/>
        <v>4</v>
      </c>
      <c r="G419" s="1" t="str">
        <f>[4]武器3!$K420</f>
        <v>火炎</v>
      </c>
      <c r="H419" s="1">
        <f>([4]武器3!AO420*(E419^2))/10</f>
        <v>105.6</v>
      </c>
      <c r="I419" s="1" t="str">
        <f t="shared" si="113"/>
        <v>,赤色的魔术丝,高级黑铜矿,青之液,奇特树的茎</v>
      </c>
      <c r="J419" s="1">
        <f t="shared" si="114"/>
        <v>1056</v>
      </c>
      <c r="K419" s="1">
        <f t="shared" si="102"/>
        <v>3840</v>
      </c>
      <c r="L419" s="1" t="str">
        <f t="shared" si="115"/>
        <v>赤色的魔术丝</v>
      </c>
      <c r="M419" s="1">
        <f t="shared" si="103"/>
        <v>1</v>
      </c>
      <c r="N419" s="1">
        <f t="shared" si="104"/>
        <v>50071</v>
      </c>
      <c r="O419" s="1" t="str">
        <f t="shared" si="116"/>
        <v>高级黑铜矿</v>
      </c>
      <c r="P419" s="1">
        <f t="shared" si="105"/>
        <v>1</v>
      </c>
      <c r="Q419" s="1">
        <f t="shared" si="106"/>
        <v>50033</v>
      </c>
      <c r="R419" s="1" t="str">
        <f t="shared" si="117"/>
        <v>青之液</v>
      </c>
      <c r="S419" s="1">
        <f t="shared" si="107"/>
        <v>5</v>
      </c>
      <c r="T419" s="1">
        <f t="shared" si="108"/>
        <v>50092</v>
      </c>
      <c r="U419" s="1" t="str">
        <f t="shared" si="118"/>
        <v>奇特树的茎</v>
      </c>
      <c r="V419" s="1">
        <f t="shared" si="109"/>
        <v>5</v>
      </c>
      <c r="W419" s="1">
        <f t="shared" si="110"/>
        <v>50065</v>
      </c>
    </row>
    <row r="420" spans="1:23" x14ac:dyDescent="0.2">
      <c r="A420" s="1">
        <f>[4]武器3!A421</f>
        <v>10419</v>
      </c>
      <c r="B420" s="1" t="str">
        <f>[4]武器3!D421</f>
        <v>璀璨的斯塞提魔杖</v>
      </c>
      <c r="C420" s="1">
        <f>[4]武器3!E421</f>
        <v>7</v>
      </c>
      <c r="D420" s="139" t="str">
        <f>[4]武器3!F421</f>
        <v>s</v>
      </c>
      <c r="E420" s="1">
        <f t="shared" si="111"/>
        <v>4</v>
      </c>
      <c r="F420" s="1">
        <f t="shared" si="112"/>
        <v>4</v>
      </c>
      <c r="G420" s="1" t="str">
        <f>[4]武器3!$K421</f>
        <v>火炎</v>
      </c>
      <c r="H420" s="1">
        <f>([4]武器3!AO421*(E420^2))/10</f>
        <v>196.8</v>
      </c>
      <c r="I420" s="1" t="str">
        <f t="shared" si="113"/>
        <v>,赤色的魔术丝,精灵女王羽翼,龙之皮革,强力的秘药</v>
      </c>
      <c r="J420" s="1">
        <f t="shared" si="114"/>
        <v>1968</v>
      </c>
      <c r="K420" s="1">
        <f t="shared" si="102"/>
        <v>3840</v>
      </c>
      <c r="L420" s="1" t="str">
        <f t="shared" si="115"/>
        <v>赤色的魔术丝</v>
      </c>
      <c r="M420" s="1">
        <f t="shared" si="103"/>
        <v>1</v>
      </c>
      <c r="N420" s="1">
        <f t="shared" si="104"/>
        <v>50071</v>
      </c>
      <c r="O420" s="1" t="str">
        <f t="shared" si="116"/>
        <v>精灵女王羽翼</v>
      </c>
      <c r="P420" s="1">
        <f t="shared" si="105"/>
        <v>2</v>
      </c>
      <c r="Q420" s="1">
        <f t="shared" si="106"/>
        <v>50127</v>
      </c>
      <c r="R420" s="1" t="str">
        <f t="shared" si="117"/>
        <v>龙之皮革</v>
      </c>
      <c r="S420" s="1">
        <f t="shared" si="107"/>
        <v>4</v>
      </c>
      <c r="T420" s="1">
        <f t="shared" si="108"/>
        <v>50116</v>
      </c>
      <c r="U420" s="1" t="str">
        <f t="shared" si="118"/>
        <v>强力的秘药</v>
      </c>
      <c r="V420" s="1">
        <f t="shared" si="109"/>
        <v>4</v>
      </c>
      <c r="W420" s="1">
        <f t="shared" si="110"/>
        <v>50169</v>
      </c>
    </row>
    <row r="421" spans="1:23" x14ac:dyDescent="0.2">
      <c r="A421" s="1">
        <f>[4]武器3!A422</f>
        <v>10420</v>
      </c>
      <c r="B421" s="1" t="str">
        <f>[4]武器3!D422</f>
        <v>传说的魔王权杖</v>
      </c>
      <c r="C421" s="1">
        <f>[4]武器3!E422</f>
        <v>9</v>
      </c>
      <c r="D421" s="139" t="str">
        <f>[4]武器3!F422</f>
        <v>s</v>
      </c>
      <c r="E421" s="1">
        <f t="shared" si="111"/>
        <v>4</v>
      </c>
      <c r="F421" s="1">
        <f t="shared" si="112"/>
        <v>4</v>
      </c>
      <c r="G421" s="1" t="str">
        <f>[4]武器3!$K422</f>
        <v>火炎</v>
      </c>
      <c r="H421" s="1">
        <f>([4]武器3!AO422*(E421^2))/10</f>
        <v>255.40147200000001</v>
      </c>
      <c r="I421" s="1" t="str">
        <f t="shared" si="113"/>
        <v>,赤色的魔术丝,蜥蜴皮革,恶魔毛皮,灵木的枝</v>
      </c>
      <c r="J421" s="1">
        <f t="shared" si="114"/>
        <v>2554</v>
      </c>
      <c r="K421" s="1">
        <f t="shared" si="102"/>
        <v>3840</v>
      </c>
      <c r="L421" s="1" t="str">
        <f t="shared" si="115"/>
        <v>赤色的魔术丝</v>
      </c>
      <c r="M421" s="1">
        <f t="shared" si="103"/>
        <v>1</v>
      </c>
      <c r="N421" s="1">
        <f t="shared" si="104"/>
        <v>50071</v>
      </c>
      <c r="O421" s="1" t="str">
        <f t="shared" si="116"/>
        <v>蜥蜴皮革</v>
      </c>
      <c r="P421" s="1">
        <f t="shared" si="105"/>
        <v>3</v>
      </c>
      <c r="Q421" s="1">
        <f t="shared" si="106"/>
        <v>50104</v>
      </c>
      <c r="R421" s="1" t="str">
        <f t="shared" si="117"/>
        <v>恶魔毛皮</v>
      </c>
      <c r="S421" s="1">
        <f t="shared" si="107"/>
        <v>5</v>
      </c>
      <c r="T421" s="1">
        <f t="shared" si="108"/>
        <v>50118</v>
      </c>
      <c r="U421" s="1" t="str">
        <f t="shared" si="118"/>
        <v>灵木的枝</v>
      </c>
      <c r="V421" s="1">
        <f t="shared" si="109"/>
        <v>11</v>
      </c>
      <c r="W421" s="1">
        <f t="shared" si="110"/>
        <v>50064</v>
      </c>
    </row>
    <row r="422" spans="1:23" x14ac:dyDescent="0.2">
      <c r="A422" s="1">
        <f>[4]武器3!A423</f>
        <v>10421</v>
      </c>
      <c r="B422" s="1" t="str">
        <f>[4]武器3!D423</f>
        <v>神奇的斯塞提魔杖</v>
      </c>
      <c r="C422" s="1">
        <f>[4]武器3!E423</f>
        <v>11</v>
      </c>
      <c r="D422" s="139" t="str">
        <f>[4]武器3!F423</f>
        <v>s</v>
      </c>
      <c r="E422" s="1">
        <f t="shared" si="111"/>
        <v>4</v>
      </c>
      <c r="F422" s="1">
        <f t="shared" si="112"/>
        <v>4</v>
      </c>
      <c r="G422" s="1" t="str">
        <f>[4]武器3!$K423</f>
        <v>火炎</v>
      </c>
      <c r="H422" s="1">
        <f>([4]武器3!AO423*(E422^2))/10</f>
        <v>392.76024425385936</v>
      </c>
      <c r="I422" s="1" t="str">
        <f t="shared" si="113"/>
        <v>,赤色的魔术丝,火兽皮革,蓝缌片,赤之液</v>
      </c>
      <c r="J422" s="1">
        <f t="shared" si="114"/>
        <v>3928</v>
      </c>
      <c r="K422" s="1">
        <f t="shared" si="102"/>
        <v>7680</v>
      </c>
      <c r="L422" s="1" t="str">
        <f t="shared" si="115"/>
        <v>赤色的魔术丝</v>
      </c>
      <c r="M422" s="1">
        <f t="shared" si="103"/>
        <v>2</v>
      </c>
      <c r="N422" s="1">
        <f t="shared" si="104"/>
        <v>50071</v>
      </c>
      <c r="O422" s="1" t="str">
        <f t="shared" si="116"/>
        <v>火兽皮革</v>
      </c>
      <c r="P422" s="1">
        <f t="shared" si="105"/>
        <v>5</v>
      </c>
      <c r="Q422" s="1">
        <f t="shared" si="106"/>
        <v>50106</v>
      </c>
      <c r="R422" s="1" t="str">
        <f t="shared" si="117"/>
        <v>蓝缌片</v>
      </c>
      <c r="S422" s="1">
        <f t="shared" si="107"/>
        <v>8</v>
      </c>
      <c r="T422" s="1">
        <f t="shared" si="108"/>
        <v>50173</v>
      </c>
      <c r="U422" s="1" t="str">
        <f t="shared" si="118"/>
        <v>赤之液</v>
      </c>
      <c r="V422" s="1">
        <f t="shared" si="109"/>
        <v>17</v>
      </c>
      <c r="W422" s="1">
        <f t="shared" si="110"/>
        <v>50091</v>
      </c>
    </row>
    <row r="423" spans="1:23" x14ac:dyDescent="0.2">
      <c r="A423" s="1">
        <f>[4]武器3!A424</f>
        <v>10422</v>
      </c>
      <c r="B423" s="1" t="str">
        <f>[4]武器3!D424</f>
        <v>神奇的忏悔魔杖</v>
      </c>
      <c r="C423" s="1">
        <f>[4]武器3!E424</f>
        <v>13</v>
      </c>
      <c r="D423" s="139" t="str">
        <f>[4]武器3!F424</f>
        <v>s</v>
      </c>
      <c r="E423" s="1">
        <f t="shared" si="111"/>
        <v>4</v>
      </c>
      <c r="F423" s="1">
        <f t="shared" si="112"/>
        <v>4</v>
      </c>
      <c r="G423" s="1" t="str">
        <f>[4]武器3!$K424</f>
        <v>火炎</v>
      </c>
      <c r="H423" s="1">
        <f>([4]武器3!AO424*(E423^2))/10</f>
        <v>752.92294770247941</v>
      </c>
      <c r="I423" s="1" t="str">
        <f t="shared" si="113"/>
        <v>,赤色的魔术丝,睡魔魂片,昆虫躯壳,狐炎兽牙</v>
      </c>
      <c r="J423" s="1">
        <f t="shared" si="114"/>
        <v>7529</v>
      </c>
      <c r="K423" s="1">
        <f t="shared" si="102"/>
        <v>7680</v>
      </c>
      <c r="L423" s="1" t="str">
        <f t="shared" si="115"/>
        <v>赤色的魔术丝</v>
      </c>
      <c r="M423" s="1">
        <f t="shared" si="103"/>
        <v>2</v>
      </c>
      <c r="N423" s="1">
        <f t="shared" si="104"/>
        <v>50071</v>
      </c>
      <c r="O423" s="1" t="str">
        <f t="shared" si="116"/>
        <v>睡魔魂片</v>
      </c>
      <c r="P423" s="1">
        <f t="shared" si="105"/>
        <v>6</v>
      </c>
      <c r="Q423" s="1">
        <f t="shared" si="106"/>
        <v>50165</v>
      </c>
      <c r="R423" s="1" t="str">
        <f t="shared" si="117"/>
        <v>昆虫躯壳</v>
      </c>
      <c r="S423" s="1">
        <f t="shared" si="107"/>
        <v>14</v>
      </c>
      <c r="T423" s="1">
        <f t="shared" si="108"/>
        <v>50129</v>
      </c>
      <c r="U423" s="1" t="str">
        <f t="shared" si="118"/>
        <v>狐炎兽牙</v>
      </c>
      <c r="V423" s="1">
        <f t="shared" si="109"/>
        <v>14</v>
      </c>
      <c r="W423" s="1">
        <f t="shared" si="110"/>
        <v>50154</v>
      </c>
    </row>
    <row r="424" spans="1:23" x14ac:dyDescent="0.2">
      <c r="A424" s="1">
        <f>[4]武器3!A425</f>
        <v>10423</v>
      </c>
      <c r="B424" s="1" t="str">
        <f>[4]武器3!D425</f>
        <v>传说的精钢魔杖</v>
      </c>
      <c r="C424" s="1">
        <f>[4]武器3!E425</f>
        <v>15</v>
      </c>
      <c r="D424" s="139" t="str">
        <f>[4]武器3!F425</f>
        <v>s</v>
      </c>
      <c r="E424" s="1">
        <f t="shared" si="111"/>
        <v>4</v>
      </c>
      <c r="F424" s="1">
        <f t="shared" si="112"/>
        <v>4</v>
      </c>
      <c r="G424" s="1" t="str">
        <f>[4]武器3!$K425</f>
        <v>火炎</v>
      </c>
      <c r="H424" s="1">
        <f>([4]武器3!AO425*(E424^2))/10</f>
        <v>895.69367566574851</v>
      </c>
      <c r="I424" s="1" t="str">
        <f t="shared" si="113"/>
        <v>,赤色的魔术丝,黄色的水晶,狐炎兽爪,腐败的皮革</v>
      </c>
      <c r="J424" s="1">
        <f t="shared" si="114"/>
        <v>8957</v>
      </c>
      <c r="K424" s="1">
        <f t="shared" si="102"/>
        <v>11520</v>
      </c>
      <c r="L424" s="1" t="str">
        <f t="shared" si="115"/>
        <v>赤色的魔术丝</v>
      </c>
      <c r="M424" s="1">
        <f t="shared" si="103"/>
        <v>3</v>
      </c>
      <c r="N424" s="1">
        <f t="shared" si="104"/>
        <v>50071</v>
      </c>
      <c r="O424" s="1" t="str">
        <f t="shared" si="116"/>
        <v>黄色的水晶</v>
      </c>
      <c r="P424" s="1">
        <f t="shared" si="105"/>
        <v>6</v>
      </c>
      <c r="Q424" s="1">
        <f t="shared" si="106"/>
        <v>50179</v>
      </c>
      <c r="R424" s="1" t="str">
        <f t="shared" si="117"/>
        <v>狐炎兽爪</v>
      </c>
      <c r="S424" s="1">
        <f t="shared" si="107"/>
        <v>17</v>
      </c>
      <c r="T424" s="1">
        <f t="shared" si="108"/>
        <v>50142</v>
      </c>
      <c r="U424" s="1" t="str">
        <f t="shared" si="118"/>
        <v>腐败的皮革</v>
      </c>
      <c r="V424" s="1">
        <f t="shared" si="109"/>
        <v>17</v>
      </c>
      <c r="W424" s="1">
        <f t="shared" si="110"/>
        <v>50117</v>
      </c>
    </row>
    <row r="425" spans="1:23" x14ac:dyDescent="0.2">
      <c r="A425" s="1">
        <f>[4]武器3!A426</f>
        <v>10424</v>
      </c>
      <c r="B425" s="1" t="str">
        <f>[4]武器3!D426</f>
        <v>神秘的忏悔权杖</v>
      </c>
      <c r="C425" s="1">
        <f>[4]武器3!E426</f>
        <v>17</v>
      </c>
      <c r="D425" s="139" t="str">
        <f>[4]武器3!F426</f>
        <v>s</v>
      </c>
      <c r="E425" s="1">
        <f t="shared" si="111"/>
        <v>4</v>
      </c>
      <c r="F425" s="1">
        <f t="shared" si="112"/>
        <v>4</v>
      </c>
      <c r="G425" s="1" t="str">
        <f>[4]武器3!$K426</f>
        <v>火炎</v>
      </c>
      <c r="H425" s="1">
        <f>([4]武器3!AO426*(E425^2))/10</f>
        <v>1235.9932481208248</v>
      </c>
      <c r="I425" s="1" t="str">
        <f t="shared" si="113"/>
        <v>,赤色的魔术丝,睡魔魂片,灵石,水兽牙</v>
      </c>
      <c r="J425" s="1">
        <f t="shared" si="114"/>
        <v>12360</v>
      </c>
      <c r="K425" s="1">
        <f t="shared" si="102"/>
        <v>15360</v>
      </c>
      <c r="L425" s="1" t="str">
        <f t="shared" si="115"/>
        <v>赤色的魔术丝</v>
      </c>
      <c r="M425" s="1">
        <f t="shared" si="103"/>
        <v>4</v>
      </c>
      <c r="N425" s="1">
        <f t="shared" si="104"/>
        <v>50071</v>
      </c>
      <c r="O425" s="1" t="str">
        <f t="shared" si="116"/>
        <v>睡魔魂片</v>
      </c>
      <c r="P425" s="1">
        <f t="shared" si="105"/>
        <v>9</v>
      </c>
      <c r="Q425" s="1">
        <f t="shared" si="106"/>
        <v>50165</v>
      </c>
      <c r="R425" s="1" t="str">
        <f t="shared" si="117"/>
        <v>灵石</v>
      </c>
      <c r="S425" s="1">
        <f t="shared" si="107"/>
        <v>52</v>
      </c>
      <c r="T425" s="1">
        <f t="shared" si="108"/>
        <v>50088</v>
      </c>
      <c r="U425" s="1" t="str">
        <f t="shared" si="118"/>
        <v>水兽牙</v>
      </c>
      <c r="V425" s="1">
        <f t="shared" si="109"/>
        <v>52</v>
      </c>
      <c r="W425" s="1">
        <f t="shared" si="110"/>
        <v>50150</v>
      </c>
    </row>
    <row r="426" spans="1:23" x14ac:dyDescent="0.2">
      <c r="A426" s="1">
        <f>[4]武器3!A427</f>
        <v>10425</v>
      </c>
      <c r="B426" s="1" t="str">
        <f>[4]武器3!D427</f>
        <v>闪耀的白银魔杖</v>
      </c>
      <c r="C426" s="1">
        <f>[4]武器3!E427</f>
        <v>3</v>
      </c>
      <c r="D426" s="139" t="str">
        <f>[4]武器3!F427</f>
        <v>a</v>
      </c>
      <c r="E426" s="1">
        <f t="shared" si="111"/>
        <v>3</v>
      </c>
      <c r="F426" s="1">
        <f t="shared" si="112"/>
        <v>3</v>
      </c>
      <c r="G426" s="1" t="str">
        <f>[4]武器3!$K427</f>
        <v>火炎</v>
      </c>
      <c r="H426" s="1">
        <f>([4]武器3!AO427*(E426^2))/10</f>
        <v>24.3</v>
      </c>
      <c r="I426" s="1" t="str">
        <f t="shared" si="113"/>
        <v>,火系魔物骨头,魅灵石,粉铜矿,树枝</v>
      </c>
      <c r="J426" s="1">
        <f t="shared" si="114"/>
        <v>243</v>
      </c>
      <c r="K426" s="1">
        <f t="shared" si="102"/>
        <v>1125</v>
      </c>
      <c r="L426" s="1" t="str">
        <f t="shared" si="115"/>
        <v>火系魔物骨头</v>
      </c>
      <c r="M426" s="1">
        <f t="shared" si="103"/>
        <v>1</v>
      </c>
      <c r="N426" s="1">
        <f t="shared" si="104"/>
        <v>50082</v>
      </c>
      <c r="O426" s="1" t="str">
        <f t="shared" si="116"/>
        <v>魅灵石</v>
      </c>
      <c r="P426" s="1">
        <f t="shared" si="105"/>
        <v>1</v>
      </c>
      <c r="Q426" s="1">
        <f t="shared" si="106"/>
        <v>50089</v>
      </c>
      <c r="R426" s="1" t="str">
        <f t="shared" si="117"/>
        <v>粉铜矿</v>
      </c>
      <c r="S426" s="1">
        <f t="shared" si="107"/>
        <v>6</v>
      </c>
      <c r="T426" s="1">
        <f t="shared" si="108"/>
        <v>50035</v>
      </c>
      <c r="U426" s="1" t="str">
        <f t="shared" si="118"/>
        <v/>
      </c>
      <c r="V426" s="1" t="str">
        <f t="shared" si="109"/>
        <v/>
      </c>
      <c r="W426" s="1" t="str">
        <f t="shared" si="110"/>
        <v/>
      </c>
    </row>
    <row r="427" spans="1:23" x14ac:dyDescent="0.2">
      <c r="A427" s="1">
        <f>[4]武器3!A428</f>
        <v>10426</v>
      </c>
      <c r="B427" s="1" t="str">
        <f>[4]武器3!D428</f>
        <v>精致的遗迹魔杖</v>
      </c>
      <c r="C427" s="1">
        <f>[4]武器3!E428</f>
        <v>5</v>
      </c>
      <c r="D427" s="139" t="str">
        <f>[4]武器3!F428</f>
        <v>a</v>
      </c>
      <c r="E427" s="1">
        <f t="shared" si="111"/>
        <v>3</v>
      </c>
      <c r="F427" s="1">
        <f t="shared" si="112"/>
        <v>3</v>
      </c>
      <c r="G427" s="1" t="str">
        <f>[4]武器3!$K428</f>
        <v>火炎</v>
      </c>
      <c r="H427" s="1">
        <f>([4]武器3!AO428*(E427^2))/10</f>
        <v>36.450000000000003</v>
      </c>
      <c r="I427" s="1" t="str">
        <f t="shared" si="113"/>
        <v>,火系魔物骨头,兽骨,树枝,矿石</v>
      </c>
      <c r="J427" s="1">
        <f t="shared" si="114"/>
        <v>365</v>
      </c>
      <c r="K427" s="1">
        <f t="shared" si="102"/>
        <v>1125</v>
      </c>
      <c r="L427" s="1" t="str">
        <f t="shared" si="115"/>
        <v>火系魔物骨头</v>
      </c>
      <c r="M427" s="1">
        <f t="shared" si="103"/>
        <v>1</v>
      </c>
      <c r="N427" s="1">
        <f t="shared" si="104"/>
        <v>50082</v>
      </c>
      <c r="O427" s="1" t="str">
        <f t="shared" si="116"/>
        <v>兽骨</v>
      </c>
      <c r="P427" s="1">
        <f t="shared" si="105"/>
        <v>3</v>
      </c>
      <c r="Q427" s="1">
        <f t="shared" si="106"/>
        <v>50078</v>
      </c>
      <c r="R427" s="1" t="str">
        <f t="shared" si="117"/>
        <v>树枝</v>
      </c>
      <c r="S427" s="1">
        <f t="shared" si="107"/>
        <v>9</v>
      </c>
      <c r="T427" s="1">
        <f t="shared" si="108"/>
        <v>50045</v>
      </c>
      <c r="U427" s="1" t="str">
        <f t="shared" si="118"/>
        <v/>
      </c>
      <c r="V427" s="1" t="str">
        <f t="shared" si="109"/>
        <v/>
      </c>
      <c r="W427" s="1" t="str">
        <f t="shared" si="110"/>
        <v/>
      </c>
    </row>
    <row r="428" spans="1:23" x14ac:dyDescent="0.2">
      <c r="A428" s="1">
        <f>[4]武器3!A429</f>
        <v>10427</v>
      </c>
      <c r="B428" s="1" t="str">
        <f>[4]武器3!D429</f>
        <v>拉风的魔王法杖</v>
      </c>
      <c r="C428" s="1">
        <f>[4]武器3!E429</f>
        <v>7</v>
      </c>
      <c r="D428" s="139" t="str">
        <f>[4]武器3!F429</f>
        <v>a</v>
      </c>
      <c r="E428" s="1">
        <f t="shared" si="111"/>
        <v>3</v>
      </c>
      <c r="F428" s="1">
        <f t="shared" si="112"/>
        <v>3</v>
      </c>
      <c r="G428" s="1" t="str">
        <f>[4]武器3!$K429</f>
        <v>火炎</v>
      </c>
      <c r="H428" s="1">
        <f>([4]武器3!AO429*(E428^2))/10</f>
        <v>76.95</v>
      </c>
      <c r="I428" s="1" t="str">
        <f t="shared" si="113"/>
        <v>,火系魔物骨头,火之缌片,矿石,腐败牙</v>
      </c>
      <c r="J428" s="1">
        <f t="shared" si="114"/>
        <v>770</v>
      </c>
      <c r="K428" s="1">
        <f t="shared" si="102"/>
        <v>1125</v>
      </c>
      <c r="L428" s="1" t="str">
        <f t="shared" si="115"/>
        <v>火系魔物骨头</v>
      </c>
      <c r="M428" s="1">
        <f t="shared" si="103"/>
        <v>1</v>
      </c>
      <c r="N428" s="1">
        <f t="shared" si="104"/>
        <v>50082</v>
      </c>
      <c r="O428" s="1" t="str">
        <f t="shared" si="116"/>
        <v>火之缌片</v>
      </c>
      <c r="P428" s="1">
        <f t="shared" si="105"/>
        <v>2</v>
      </c>
      <c r="Q428" s="1">
        <f t="shared" si="106"/>
        <v>50175</v>
      </c>
      <c r="R428" s="1" t="str">
        <f t="shared" si="117"/>
        <v>矿石</v>
      </c>
      <c r="S428" s="1">
        <f t="shared" si="107"/>
        <v>18</v>
      </c>
      <c r="T428" s="1">
        <f t="shared" si="108"/>
        <v>50015</v>
      </c>
      <c r="U428" s="1" t="str">
        <f t="shared" si="118"/>
        <v/>
      </c>
      <c r="V428" s="1" t="str">
        <f t="shared" si="109"/>
        <v/>
      </c>
      <c r="W428" s="1" t="str">
        <f t="shared" si="110"/>
        <v/>
      </c>
    </row>
    <row r="429" spans="1:23" x14ac:dyDescent="0.2">
      <c r="A429" s="1">
        <f>[4]武器3!A430</f>
        <v>10428</v>
      </c>
      <c r="B429" s="1" t="str">
        <f>[4]武器3!D430</f>
        <v>拉风的遗迹权杖</v>
      </c>
      <c r="C429" s="1">
        <f>[4]武器3!E430</f>
        <v>9</v>
      </c>
      <c r="D429" s="139" t="str">
        <f>[4]武器3!F430</f>
        <v>a</v>
      </c>
      <c r="E429" s="1">
        <f t="shared" si="111"/>
        <v>3</v>
      </c>
      <c r="F429" s="1">
        <f t="shared" si="112"/>
        <v>3</v>
      </c>
      <c r="G429" s="1" t="str">
        <f>[4]武器3!$K430</f>
        <v>火炎</v>
      </c>
      <c r="H429" s="1">
        <f>([4]武器3!AO430*(E429^2))/10</f>
        <v>91.582920000000016</v>
      </c>
      <c r="I429" s="1" t="str">
        <f t="shared" si="113"/>
        <v>,火系魔物骨头,炎石,新鲜的泥巴,腐败爪</v>
      </c>
      <c r="J429" s="1">
        <f t="shared" si="114"/>
        <v>916</v>
      </c>
      <c r="K429" s="1">
        <f t="shared" si="102"/>
        <v>1125</v>
      </c>
      <c r="L429" s="1" t="str">
        <f t="shared" si="115"/>
        <v>火系魔物骨头</v>
      </c>
      <c r="M429" s="1">
        <f t="shared" si="103"/>
        <v>1</v>
      </c>
      <c r="N429" s="1">
        <f t="shared" si="104"/>
        <v>50082</v>
      </c>
      <c r="O429" s="1" t="str">
        <f t="shared" si="116"/>
        <v>炎石</v>
      </c>
      <c r="P429" s="1">
        <f t="shared" si="105"/>
        <v>3</v>
      </c>
      <c r="Q429" s="1">
        <f t="shared" si="106"/>
        <v>50016</v>
      </c>
      <c r="R429" s="1" t="str">
        <f t="shared" si="117"/>
        <v>新鲜的泥巴</v>
      </c>
      <c r="S429" s="1">
        <f t="shared" si="107"/>
        <v>21</v>
      </c>
      <c r="T429" s="1">
        <f t="shared" si="108"/>
        <v>50013</v>
      </c>
      <c r="U429" s="1" t="str">
        <f t="shared" si="118"/>
        <v/>
      </c>
      <c r="V429" s="1" t="str">
        <f t="shared" si="109"/>
        <v/>
      </c>
      <c r="W429" s="1" t="str">
        <f t="shared" si="110"/>
        <v/>
      </c>
    </row>
    <row r="430" spans="1:23" x14ac:dyDescent="0.2">
      <c r="A430" s="1">
        <f>[4]武器3!A431</f>
        <v>10429</v>
      </c>
      <c r="B430" s="1" t="str">
        <f>[4]武器3!D431</f>
        <v>拉风的卡尼亚魔杖</v>
      </c>
      <c r="C430" s="1">
        <f>[4]武器3!E431</f>
        <v>11</v>
      </c>
      <c r="D430" s="139" t="str">
        <f>[4]武器3!F431</f>
        <v>a</v>
      </c>
      <c r="E430" s="1">
        <f t="shared" si="111"/>
        <v>3</v>
      </c>
      <c r="F430" s="1">
        <f t="shared" si="112"/>
        <v>3</v>
      </c>
      <c r="G430" s="1" t="str">
        <f>[4]武器3!$K431</f>
        <v>火炎</v>
      </c>
      <c r="H430" s="1">
        <f>([4]武器3!AO431*(E430^2))/10</f>
        <v>118.48857024793389</v>
      </c>
      <c r="I430" s="1" t="str">
        <f t="shared" si="113"/>
        <v>,火系魔物骨头,金刚石,腐败的毛皮,腐败牙</v>
      </c>
      <c r="J430" s="1">
        <f t="shared" si="114"/>
        <v>1185</v>
      </c>
      <c r="K430" s="1">
        <f t="shared" si="102"/>
        <v>2250</v>
      </c>
      <c r="L430" s="1" t="str">
        <f t="shared" si="115"/>
        <v>火系魔物骨头</v>
      </c>
      <c r="M430" s="1">
        <f t="shared" si="103"/>
        <v>2</v>
      </c>
      <c r="N430" s="1">
        <f t="shared" si="104"/>
        <v>50082</v>
      </c>
      <c r="O430" s="1" t="str">
        <f t="shared" si="116"/>
        <v>金刚石</v>
      </c>
      <c r="P430" s="1">
        <f t="shared" si="105"/>
        <v>3</v>
      </c>
      <c r="Q430" s="1">
        <f t="shared" si="106"/>
        <v>50029</v>
      </c>
      <c r="R430" s="1" t="str">
        <f t="shared" si="117"/>
        <v>腐败的毛皮</v>
      </c>
      <c r="S430" s="1">
        <f t="shared" si="107"/>
        <v>27</v>
      </c>
      <c r="T430" s="1">
        <f t="shared" si="108"/>
        <v>50119</v>
      </c>
      <c r="U430" s="1" t="str">
        <f t="shared" si="118"/>
        <v/>
      </c>
      <c r="V430" s="1" t="str">
        <f t="shared" si="109"/>
        <v/>
      </c>
      <c r="W430" s="1" t="str">
        <f t="shared" si="110"/>
        <v/>
      </c>
    </row>
    <row r="431" spans="1:23" x14ac:dyDescent="0.2">
      <c r="A431" s="1">
        <f>[4]武器3!A432</f>
        <v>10430</v>
      </c>
      <c r="B431" s="1" t="str">
        <f>[4]武器3!D432</f>
        <v>闪耀的玄铁权杖</v>
      </c>
      <c r="C431" s="1">
        <f>[4]武器3!E432</f>
        <v>13</v>
      </c>
      <c r="D431" s="139" t="str">
        <f>[4]武器3!F432</f>
        <v>a</v>
      </c>
      <c r="E431" s="1">
        <f t="shared" si="111"/>
        <v>3</v>
      </c>
      <c r="F431" s="1">
        <f t="shared" si="112"/>
        <v>3</v>
      </c>
      <c r="G431" s="1" t="str">
        <f>[4]武器3!$K432</f>
        <v>火炎</v>
      </c>
      <c r="H431" s="1">
        <f>([4]武器3!AO432*(E431^2))/10</f>
        <v>190.86003133884296</v>
      </c>
      <c r="I431" s="1" t="str">
        <f t="shared" si="113"/>
        <v>,火系魔物骨头,绿之液,树枝,腐败爪</v>
      </c>
      <c r="J431" s="1">
        <f t="shared" si="114"/>
        <v>1909</v>
      </c>
      <c r="K431" s="1">
        <f t="shared" si="102"/>
        <v>2250</v>
      </c>
      <c r="L431" s="1" t="str">
        <f t="shared" si="115"/>
        <v>火系魔物骨头</v>
      </c>
      <c r="M431" s="1">
        <f t="shared" si="103"/>
        <v>2</v>
      </c>
      <c r="N431" s="1">
        <f t="shared" si="104"/>
        <v>50082</v>
      </c>
      <c r="O431" s="1" t="str">
        <f t="shared" si="116"/>
        <v>绿之液</v>
      </c>
      <c r="P431" s="1">
        <f t="shared" si="105"/>
        <v>11</v>
      </c>
      <c r="Q431" s="1">
        <f t="shared" si="106"/>
        <v>50094</v>
      </c>
      <c r="R431" s="1" t="str">
        <f t="shared" si="117"/>
        <v>树枝</v>
      </c>
      <c r="S431" s="1">
        <f t="shared" si="107"/>
        <v>43</v>
      </c>
      <c r="T431" s="1">
        <f t="shared" si="108"/>
        <v>50045</v>
      </c>
      <c r="U431" s="1" t="str">
        <f t="shared" si="118"/>
        <v/>
      </c>
      <c r="V431" s="1" t="str">
        <f t="shared" si="109"/>
        <v/>
      </c>
      <c r="W431" s="1" t="str">
        <f t="shared" si="110"/>
        <v/>
      </c>
    </row>
    <row r="432" spans="1:23" x14ac:dyDescent="0.2">
      <c r="A432" s="1">
        <f>[4]武器3!A433</f>
        <v>10431</v>
      </c>
      <c r="B432" s="1" t="str">
        <f>[4]武器3!D433</f>
        <v>闪耀的斯塞提权杖</v>
      </c>
      <c r="C432" s="1">
        <f>[4]武器3!E433</f>
        <v>15</v>
      </c>
      <c r="D432" s="139" t="str">
        <f>[4]武器3!F433</f>
        <v>a</v>
      </c>
      <c r="E432" s="1">
        <f t="shared" si="111"/>
        <v>3</v>
      </c>
      <c r="F432" s="1">
        <f t="shared" si="112"/>
        <v>3</v>
      </c>
      <c r="G432" s="1" t="str">
        <f>[4]武器3!$K433</f>
        <v>火炎</v>
      </c>
      <c r="H432" s="1">
        <f>([4]武器3!AO433*(E432^2))/10</f>
        <v>411.75</v>
      </c>
      <c r="I432" s="1" t="str">
        <f t="shared" si="113"/>
        <v>,火系魔物骨头,石像鬼羽翼,粉铜矿,腐败牙</v>
      </c>
      <c r="J432" s="1">
        <f t="shared" si="114"/>
        <v>4118</v>
      </c>
      <c r="K432" s="1">
        <f t="shared" si="102"/>
        <v>4500</v>
      </c>
      <c r="L432" s="1" t="str">
        <f t="shared" si="115"/>
        <v>火系魔物骨头</v>
      </c>
      <c r="M432" s="1">
        <f t="shared" si="103"/>
        <v>4</v>
      </c>
      <c r="N432" s="1">
        <f t="shared" si="104"/>
        <v>50082</v>
      </c>
      <c r="O432" s="1" t="str">
        <f t="shared" si="116"/>
        <v>石像鬼羽翼</v>
      </c>
      <c r="P432" s="1">
        <f t="shared" si="105"/>
        <v>11</v>
      </c>
      <c r="Q432" s="1">
        <f t="shared" si="106"/>
        <v>50128</v>
      </c>
      <c r="R432" s="1" t="str">
        <f t="shared" si="117"/>
        <v>粉铜矿</v>
      </c>
      <c r="S432" s="1">
        <f t="shared" si="107"/>
        <v>92</v>
      </c>
      <c r="T432" s="1">
        <f t="shared" si="108"/>
        <v>50035</v>
      </c>
      <c r="U432" s="1" t="str">
        <f t="shared" si="118"/>
        <v/>
      </c>
      <c r="V432" s="1" t="str">
        <f t="shared" si="109"/>
        <v/>
      </c>
      <c r="W432" s="1" t="str">
        <f t="shared" si="110"/>
        <v/>
      </c>
    </row>
    <row r="433" spans="1:23" x14ac:dyDescent="0.2">
      <c r="A433" s="1">
        <f>[4]武器3!A434</f>
        <v>10432</v>
      </c>
      <c r="B433" s="1" t="str">
        <f>[4]武器3!D434</f>
        <v>拉风的魔王权杖</v>
      </c>
      <c r="C433" s="1">
        <f>[4]武器3!E434</f>
        <v>17</v>
      </c>
      <c r="D433" s="139" t="str">
        <f>[4]武器3!F434</f>
        <v>a</v>
      </c>
      <c r="E433" s="1">
        <f t="shared" si="111"/>
        <v>3</v>
      </c>
      <c r="F433" s="1">
        <f t="shared" si="112"/>
        <v>3</v>
      </c>
      <c r="G433" s="1" t="str">
        <f>[4]武器3!$K434</f>
        <v>火炎</v>
      </c>
      <c r="H433" s="1">
        <f>([4]武器3!AO434*(E433^2))/10</f>
        <v>529.20000000000005</v>
      </c>
      <c r="I433" s="1" t="str">
        <f t="shared" si="113"/>
        <v>,火系魔物骨头,绿之液,新鲜的泥巴,腐败牙</v>
      </c>
      <c r="J433" s="1">
        <f t="shared" si="114"/>
        <v>5292</v>
      </c>
      <c r="K433" s="1">
        <f t="shared" si="102"/>
        <v>5625</v>
      </c>
      <c r="L433" s="1" t="str">
        <f t="shared" si="115"/>
        <v>火系魔物骨头</v>
      </c>
      <c r="M433" s="1">
        <f t="shared" si="103"/>
        <v>5</v>
      </c>
      <c r="N433" s="1">
        <f t="shared" si="104"/>
        <v>50082</v>
      </c>
      <c r="O433" s="1" t="str">
        <f t="shared" si="116"/>
        <v>绿之液</v>
      </c>
      <c r="P433" s="1">
        <f t="shared" si="105"/>
        <v>30</v>
      </c>
      <c r="Q433" s="1">
        <f t="shared" si="106"/>
        <v>50094</v>
      </c>
      <c r="R433" s="1" t="str">
        <f t="shared" si="117"/>
        <v>新鲜的泥巴</v>
      </c>
      <c r="S433" s="1">
        <f t="shared" si="107"/>
        <v>118</v>
      </c>
      <c r="T433" s="1">
        <f t="shared" si="108"/>
        <v>50013</v>
      </c>
      <c r="U433" s="1" t="str">
        <f t="shared" si="118"/>
        <v/>
      </c>
      <c r="V433" s="1" t="str">
        <f t="shared" si="109"/>
        <v/>
      </c>
      <c r="W433" s="1" t="str">
        <f t="shared" si="110"/>
        <v/>
      </c>
    </row>
    <row r="434" spans="1:23" x14ac:dyDescent="0.2">
      <c r="A434" s="1">
        <f>[4]武器3!A435</f>
        <v>10433</v>
      </c>
      <c r="B434" s="1" t="str">
        <f>[4]武器3!D435</f>
        <v>优质的智慧权杖</v>
      </c>
      <c r="C434" s="1">
        <f>[4]武器3!E435</f>
        <v>2</v>
      </c>
      <c r="D434" s="139" t="str">
        <f>[4]武器3!F435</f>
        <v>b</v>
      </c>
      <c r="E434" s="1">
        <f t="shared" si="111"/>
        <v>2</v>
      </c>
      <c r="F434" s="1">
        <f t="shared" si="112"/>
        <v>2</v>
      </c>
      <c r="G434" s="1" t="str">
        <f>[4]武器3!$K435</f>
        <v>火炎</v>
      </c>
      <c r="H434" s="1">
        <f>([4]武器3!AO435*(E434^2))/10</f>
        <v>12</v>
      </c>
      <c r="I434" s="1" t="str">
        <f t="shared" si="113"/>
        <v>,火系魔物血液,腐败牙</v>
      </c>
      <c r="J434" s="1">
        <f t="shared" si="114"/>
        <v>120</v>
      </c>
      <c r="K434" s="1">
        <f t="shared" si="102"/>
        <v>270</v>
      </c>
      <c r="L434" s="1" t="str">
        <f t="shared" si="115"/>
        <v>火系魔物血液</v>
      </c>
      <c r="M434" s="1">
        <f t="shared" si="103"/>
        <v>1</v>
      </c>
      <c r="N434" s="1">
        <f t="shared" si="104"/>
        <v>50099</v>
      </c>
      <c r="O434" s="1" t="str">
        <f t="shared" si="116"/>
        <v>腐败牙</v>
      </c>
      <c r="P434" s="1">
        <f t="shared" si="105"/>
        <v>4</v>
      </c>
      <c r="Q434" s="1">
        <f t="shared" si="106"/>
        <v>50157</v>
      </c>
      <c r="R434" s="1" t="str">
        <f t="shared" si="117"/>
        <v/>
      </c>
      <c r="S434" s="1" t="str">
        <f t="shared" si="107"/>
        <v/>
      </c>
      <c r="T434" s="1" t="str">
        <f t="shared" si="108"/>
        <v/>
      </c>
      <c r="U434" s="1" t="str">
        <f t="shared" si="118"/>
        <v/>
      </c>
      <c r="V434" s="1" t="str">
        <f t="shared" si="109"/>
        <v/>
      </c>
      <c r="W434" s="1" t="str">
        <f t="shared" si="110"/>
        <v/>
      </c>
    </row>
    <row r="435" spans="1:23" x14ac:dyDescent="0.2">
      <c r="A435" s="1">
        <f>[4]武器3!A436</f>
        <v>10434</v>
      </c>
      <c r="B435" s="1" t="str">
        <f>[4]武器3!D436</f>
        <v>凌厉的晨曦魔杖</v>
      </c>
      <c r="C435" s="1">
        <f>[4]武器3!E436</f>
        <v>4</v>
      </c>
      <c r="D435" s="139" t="str">
        <f>[4]武器3!F436</f>
        <v>b</v>
      </c>
      <c r="E435" s="1">
        <f t="shared" si="111"/>
        <v>2</v>
      </c>
      <c r="F435" s="1">
        <f t="shared" si="112"/>
        <v>2</v>
      </c>
      <c r="G435" s="1" t="str">
        <f>[4]武器3!$K436</f>
        <v>火炎</v>
      </c>
      <c r="H435" s="1">
        <f>([4]武器3!AO436*(E435^2))/10</f>
        <v>17.399999999999999</v>
      </c>
      <c r="I435" s="1" t="str">
        <f t="shared" si="113"/>
        <v>,火系魔物血液,女战士的秘药</v>
      </c>
      <c r="J435" s="1">
        <f t="shared" si="114"/>
        <v>174</v>
      </c>
      <c r="K435" s="1">
        <f t="shared" si="102"/>
        <v>270</v>
      </c>
      <c r="L435" s="1" t="str">
        <f t="shared" si="115"/>
        <v>火系魔物血液</v>
      </c>
      <c r="M435" s="1">
        <f t="shared" si="103"/>
        <v>1</v>
      </c>
      <c r="N435" s="1">
        <f t="shared" si="104"/>
        <v>50099</v>
      </c>
      <c r="O435" s="1" t="str">
        <f t="shared" si="116"/>
        <v>女战士的秘药</v>
      </c>
      <c r="P435" s="1">
        <f t="shared" si="105"/>
        <v>6</v>
      </c>
      <c r="Q435" s="1">
        <f t="shared" si="106"/>
        <v>50168</v>
      </c>
      <c r="R435" s="1" t="str">
        <f t="shared" si="117"/>
        <v/>
      </c>
      <c r="S435" s="1" t="str">
        <f t="shared" si="107"/>
        <v/>
      </c>
      <c r="T435" s="1" t="str">
        <f t="shared" si="108"/>
        <v/>
      </c>
      <c r="U435" s="1" t="str">
        <f t="shared" si="118"/>
        <v/>
      </c>
      <c r="V435" s="1" t="str">
        <f t="shared" si="109"/>
        <v/>
      </c>
      <c r="W435" s="1" t="str">
        <f t="shared" si="110"/>
        <v/>
      </c>
    </row>
    <row r="436" spans="1:23" x14ac:dyDescent="0.2">
      <c r="A436" s="1">
        <f>[4]武器3!A437</f>
        <v>10435</v>
      </c>
      <c r="B436" s="1" t="str">
        <f>[4]武器3!D437</f>
        <v>发亮的魔王权杖</v>
      </c>
      <c r="C436" s="1">
        <f>[4]武器3!E437</f>
        <v>6</v>
      </c>
      <c r="D436" s="139" t="str">
        <f>[4]武器3!F437</f>
        <v>b</v>
      </c>
      <c r="E436" s="1">
        <f t="shared" si="111"/>
        <v>2</v>
      </c>
      <c r="F436" s="1">
        <f t="shared" si="112"/>
        <v>2</v>
      </c>
      <c r="G436" s="1" t="str">
        <f>[4]武器3!$K437</f>
        <v>火炎</v>
      </c>
      <c r="H436" s="1">
        <f>([4]武器3!AO437*(E436^2))/10</f>
        <v>38.4</v>
      </c>
      <c r="I436" s="1" t="str">
        <f t="shared" si="113"/>
        <v>,火系魔物血液,树枝</v>
      </c>
      <c r="J436" s="1">
        <f t="shared" si="114"/>
        <v>384</v>
      </c>
      <c r="K436" s="1">
        <f t="shared" si="102"/>
        <v>540</v>
      </c>
      <c r="L436" s="1" t="str">
        <f t="shared" si="115"/>
        <v>火系魔物血液</v>
      </c>
      <c r="M436" s="1">
        <f t="shared" si="103"/>
        <v>2</v>
      </c>
      <c r="N436" s="1">
        <f t="shared" si="104"/>
        <v>50099</v>
      </c>
      <c r="O436" s="1" t="str">
        <f t="shared" si="116"/>
        <v>树枝</v>
      </c>
      <c r="P436" s="1">
        <f t="shared" si="105"/>
        <v>13</v>
      </c>
      <c r="Q436" s="1">
        <f t="shared" si="106"/>
        <v>50045</v>
      </c>
      <c r="R436" s="1" t="str">
        <f t="shared" si="117"/>
        <v/>
      </c>
      <c r="S436" s="1" t="str">
        <f t="shared" si="107"/>
        <v/>
      </c>
      <c r="T436" s="1" t="str">
        <f t="shared" si="108"/>
        <v/>
      </c>
      <c r="U436" s="1" t="str">
        <f t="shared" si="118"/>
        <v/>
      </c>
      <c r="V436" s="1" t="str">
        <f t="shared" si="109"/>
        <v/>
      </c>
      <c r="W436" s="1" t="str">
        <f t="shared" si="110"/>
        <v/>
      </c>
    </row>
    <row r="437" spans="1:23" x14ac:dyDescent="0.2">
      <c r="A437" s="1">
        <f>[4]武器3!A438</f>
        <v>10436</v>
      </c>
      <c r="B437" s="1" t="str">
        <f>[4]武器3!D438</f>
        <v>凌厉的魔王魔杖</v>
      </c>
      <c r="C437" s="1">
        <f>[4]武器3!E438</f>
        <v>8</v>
      </c>
      <c r="D437" s="139" t="str">
        <f>[4]武器3!F438</f>
        <v>b</v>
      </c>
      <c r="E437" s="1">
        <f t="shared" si="111"/>
        <v>2</v>
      </c>
      <c r="F437" s="1">
        <f t="shared" si="112"/>
        <v>2</v>
      </c>
      <c r="G437" s="1" t="str">
        <f>[4]武器3!$K438</f>
        <v>火炎</v>
      </c>
      <c r="H437" s="1">
        <f>([4]武器3!AO438*(E437^2))/10</f>
        <v>51.6</v>
      </c>
      <c r="I437" s="1" t="str">
        <f t="shared" si="113"/>
        <v>,赤魔法石,矿石</v>
      </c>
      <c r="J437" s="1">
        <f t="shared" si="114"/>
        <v>516</v>
      </c>
      <c r="K437" s="1">
        <f t="shared" si="102"/>
        <v>540</v>
      </c>
      <c r="L437" s="1" t="str">
        <f t="shared" si="115"/>
        <v>赤魔法石</v>
      </c>
      <c r="M437" s="1">
        <f t="shared" si="103"/>
        <v>2</v>
      </c>
      <c r="N437" s="1">
        <f t="shared" si="104"/>
        <v>50019</v>
      </c>
      <c r="O437" s="1" t="str">
        <f t="shared" si="116"/>
        <v>矿石</v>
      </c>
      <c r="P437" s="1">
        <f t="shared" si="105"/>
        <v>18</v>
      </c>
      <c r="Q437" s="1">
        <f t="shared" si="106"/>
        <v>50015</v>
      </c>
      <c r="R437" s="1" t="str">
        <f t="shared" si="117"/>
        <v/>
      </c>
      <c r="S437" s="1" t="str">
        <f t="shared" si="107"/>
        <v/>
      </c>
      <c r="T437" s="1" t="str">
        <f t="shared" si="108"/>
        <v/>
      </c>
      <c r="U437" s="1" t="str">
        <f t="shared" si="118"/>
        <v/>
      </c>
      <c r="V437" s="1" t="str">
        <f t="shared" si="109"/>
        <v/>
      </c>
      <c r="W437" s="1" t="str">
        <f t="shared" si="110"/>
        <v/>
      </c>
    </row>
    <row r="438" spans="1:23" x14ac:dyDescent="0.2">
      <c r="A438" s="1">
        <f>[4]武器3!A439</f>
        <v>10437</v>
      </c>
      <c r="B438" s="1" t="str">
        <f>[4]武器3!D439</f>
        <v>坚硬的玄铁法杖</v>
      </c>
      <c r="C438" s="1">
        <f>[4]武器3!E439</f>
        <v>10</v>
      </c>
      <c r="D438" s="139" t="str">
        <f>[4]武器3!F439</f>
        <v>b</v>
      </c>
      <c r="E438" s="1">
        <f t="shared" si="111"/>
        <v>2</v>
      </c>
      <c r="F438" s="1">
        <f t="shared" si="112"/>
        <v>2</v>
      </c>
      <c r="G438" s="1" t="str">
        <f>[4]武器3!$K439</f>
        <v>火炎</v>
      </c>
      <c r="H438" s="1">
        <f>([4]武器3!AO439*(E438^2))/10</f>
        <v>64.8</v>
      </c>
      <c r="I438" s="1" t="str">
        <f t="shared" si="113"/>
        <v>,赤魔法石,矿石</v>
      </c>
      <c r="J438" s="1">
        <f t="shared" si="114"/>
        <v>648</v>
      </c>
      <c r="K438" s="1">
        <f t="shared" si="102"/>
        <v>810</v>
      </c>
      <c r="L438" s="1" t="str">
        <f t="shared" si="115"/>
        <v>赤魔法石</v>
      </c>
      <c r="M438" s="1">
        <f t="shared" si="103"/>
        <v>3</v>
      </c>
      <c r="N438" s="1">
        <f t="shared" si="104"/>
        <v>50019</v>
      </c>
      <c r="O438" s="1" t="str">
        <f t="shared" si="116"/>
        <v>矿石</v>
      </c>
      <c r="P438" s="1">
        <f t="shared" si="105"/>
        <v>22</v>
      </c>
      <c r="Q438" s="1">
        <f t="shared" si="106"/>
        <v>50015</v>
      </c>
      <c r="R438" s="1" t="str">
        <f t="shared" si="117"/>
        <v/>
      </c>
      <c r="S438" s="1" t="str">
        <f t="shared" si="107"/>
        <v/>
      </c>
      <c r="T438" s="1" t="str">
        <f t="shared" si="108"/>
        <v/>
      </c>
      <c r="U438" s="1" t="str">
        <f t="shared" si="118"/>
        <v/>
      </c>
      <c r="V438" s="1" t="str">
        <f t="shared" si="109"/>
        <v/>
      </c>
      <c r="W438" s="1" t="str">
        <f t="shared" si="110"/>
        <v/>
      </c>
    </row>
    <row r="439" spans="1:23" x14ac:dyDescent="0.2">
      <c r="A439" s="1">
        <f>[4]武器3!A440</f>
        <v>10438</v>
      </c>
      <c r="B439" s="1" t="str">
        <f>[4]武器3!D440</f>
        <v>发亮的水晶法杖</v>
      </c>
      <c r="C439" s="1">
        <f>[4]武器3!E440</f>
        <v>12</v>
      </c>
      <c r="D439" s="139" t="str">
        <f>[4]武器3!F440</f>
        <v>b</v>
      </c>
      <c r="E439" s="1">
        <f t="shared" si="111"/>
        <v>2</v>
      </c>
      <c r="F439" s="1">
        <f t="shared" si="112"/>
        <v>2</v>
      </c>
      <c r="G439" s="1" t="str">
        <f>[4]武器3!$K440</f>
        <v>火炎</v>
      </c>
      <c r="H439" s="1">
        <f>([4]武器3!AO440*(E439^2))/10</f>
        <v>77.400000000000006</v>
      </c>
      <c r="I439" s="1" t="str">
        <f t="shared" si="113"/>
        <v>,火系魔物血液,女战士的秘药</v>
      </c>
      <c r="J439" s="1">
        <f t="shared" si="114"/>
        <v>774</v>
      </c>
      <c r="K439" s="1">
        <f t="shared" si="102"/>
        <v>810</v>
      </c>
      <c r="L439" s="1" t="str">
        <f t="shared" si="115"/>
        <v>火系魔物血液</v>
      </c>
      <c r="M439" s="1">
        <f t="shared" si="103"/>
        <v>3</v>
      </c>
      <c r="N439" s="1">
        <f t="shared" si="104"/>
        <v>50099</v>
      </c>
      <c r="O439" s="1" t="str">
        <f t="shared" si="116"/>
        <v>女战士的秘药</v>
      </c>
      <c r="P439" s="1">
        <f t="shared" si="105"/>
        <v>26</v>
      </c>
      <c r="Q439" s="1">
        <f t="shared" si="106"/>
        <v>50168</v>
      </c>
      <c r="R439" s="1" t="str">
        <f t="shared" si="117"/>
        <v/>
      </c>
      <c r="S439" s="1" t="str">
        <f t="shared" si="107"/>
        <v/>
      </c>
      <c r="T439" s="1" t="str">
        <f t="shared" si="108"/>
        <v/>
      </c>
      <c r="U439" s="1" t="str">
        <f t="shared" si="118"/>
        <v/>
      </c>
      <c r="V439" s="1" t="str">
        <f t="shared" si="109"/>
        <v/>
      </c>
      <c r="W439" s="1" t="str">
        <f t="shared" si="110"/>
        <v/>
      </c>
    </row>
    <row r="440" spans="1:23" x14ac:dyDescent="0.2">
      <c r="A440" s="1">
        <f>[4]武器3!A441</f>
        <v>10439</v>
      </c>
      <c r="B440" s="1" t="str">
        <f>[4]武器3!D441</f>
        <v>发亮的智慧魔杖</v>
      </c>
      <c r="C440" s="1">
        <f>[4]武器3!E441</f>
        <v>14</v>
      </c>
      <c r="D440" s="139" t="str">
        <f>[4]武器3!F441</f>
        <v>b</v>
      </c>
      <c r="E440" s="1">
        <f t="shared" si="111"/>
        <v>2</v>
      </c>
      <c r="F440" s="1">
        <f t="shared" si="112"/>
        <v>2</v>
      </c>
      <c r="G440" s="1" t="str">
        <f>[4]武器3!$K441</f>
        <v>火炎</v>
      </c>
      <c r="H440" s="1">
        <f>([4]武器3!AO441*(E440^2))/10</f>
        <v>219.6</v>
      </c>
      <c r="I440" s="1" t="str">
        <f t="shared" si="113"/>
        <v>,火系魔物血液,女战士的秘药</v>
      </c>
      <c r="J440" s="1">
        <f t="shared" si="114"/>
        <v>2196</v>
      </c>
      <c r="K440" s="1">
        <f t="shared" si="102"/>
        <v>2430</v>
      </c>
      <c r="L440" s="1" t="str">
        <f t="shared" si="115"/>
        <v>火系魔物血液</v>
      </c>
      <c r="M440" s="1">
        <f t="shared" si="103"/>
        <v>9</v>
      </c>
      <c r="N440" s="1">
        <f t="shared" si="104"/>
        <v>50099</v>
      </c>
      <c r="O440" s="1" t="str">
        <f t="shared" si="116"/>
        <v>女战士的秘药</v>
      </c>
      <c r="P440" s="1">
        <f t="shared" si="105"/>
        <v>74</v>
      </c>
      <c r="Q440" s="1">
        <f t="shared" si="106"/>
        <v>50168</v>
      </c>
      <c r="R440" s="1" t="str">
        <f t="shared" si="117"/>
        <v/>
      </c>
      <c r="S440" s="1" t="str">
        <f t="shared" si="107"/>
        <v/>
      </c>
      <c r="T440" s="1" t="str">
        <f t="shared" si="108"/>
        <v/>
      </c>
      <c r="U440" s="1" t="str">
        <f t="shared" si="118"/>
        <v/>
      </c>
      <c r="V440" s="1" t="str">
        <f t="shared" si="109"/>
        <v/>
      </c>
      <c r="W440" s="1" t="str">
        <f t="shared" si="110"/>
        <v/>
      </c>
    </row>
    <row r="441" spans="1:23" x14ac:dyDescent="0.2">
      <c r="A441" s="1">
        <f>[4]武器3!A442</f>
        <v>10440</v>
      </c>
      <c r="B441" s="1" t="str">
        <f>[4]武器3!D442</f>
        <v>发亮的空灵法杖</v>
      </c>
      <c r="C441" s="1">
        <f>[4]武器3!E442</f>
        <v>16</v>
      </c>
      <c r="D441" s="139" t="str">
        <f>[4]武器3!F442</f>
        <v>b</v>
      </c>
      <c r="E441" s="1">
        <f t="shared" si="111"/>
        <v>2</v>
      </c>
      <c r="F441" s="1">
        <f t="shared" si="112"/>
        <v>2</v>
      </c>
      <c r="G441" s="1" t="str">
        <f>[4]武器3!$K442</f>
        <v>火炎</v>
      </c>
      <c r="H441" s="1">
        <f>([4]武器3!AO442*(E441^2))/10</f>
        <v>250.8</v>
      </c>
      <c r="I441" s="1" t="str">
        <f t="shared" si="113"/>
        <v>,赤魔法石,黑铜矿</v>
      </c>
      <c r="J441" s="1">
        <f t="shared" si="114"/>
        <v>2508</v>
      </c>
      <c r="K441" s="1">
        <f t="shared" si="102"/>
        <v>2700</v>
      </c>
      <c r="L441" s="1" t="str">
        <f t="shared" si="115"/>
        <v>赤魔法石</v>
      </c>
      <c r="M441" s="1">
        <f t="shared" si="103"/>
        <v>10</v>
      </c>
      <c r="N441" s="1">
        <f t="shared" si="104"/>
        <v>50019</v>
      </c>
      <c r="O441" s="1" t="str">
        <f t="shared" si="116"/>
        <v>黑铜矿</v>
      </c>
      <c r="P441" s="1">
        <f t="shared" si="105"/>
        <v>84</v>
      </c>
      <c r="Q441" s="1">
        <f t="shared" si="106"/>
        <v>50031</v>
      </c>
      <c r="R441" s="1" t="str">
        <f t="shared" si="117"/>
        <v/>
      </c>
      <c r="S441" s="1" t="str">
        <f t="shared" si="107"/>
        <v/>
      </c>
      <c r="T441" s="1" t="str">
        <f t="shared" si="108"/>
        <v/>
      </c>
      <c r="U441" s="1" t="str">
        <f t="shared" si="118"/>
        <v/>
      </c>
      <c r="V441" s="1" t="str">
        <f t="shared" si="109"/>
        <v/>
      </c>
      <c r="W441" s="1" t="str">
        <f t="shared" si="110"/>
        <v/>
      </c>
    </row>
    <row r="442" spans="1:23" x14ac:dyDescent="0.2">
      <c r="A442" s="1">
        <f>[4]武器3!A443</f>
        <v>10441</v>
      </c>
      <c r="B442" s="1" t="str">
        <f>[4]武器3!D443</f>
        <v>一般的言语法杖</v>
      </c>
      <c r="C442" s="1">
        <f>[4]武器3!E443</f>
        <v>2</v>
      </c>
      <c r="D442" s="139" t="str">
        <f>[4]武器3!F443</f>
        <v>c</v>
      </c>
      <c r="E442" s="1">
        <f t="shared" si="111"/>
        <v>1</v>
      </c>
      <c r="F442" s="1">
        <f t="shared" si="112"/>
        <v>1</v>
      </c>
      <c r="G442" s="1" t="str">
        <f>[4]武器3!$K443</f>
        <v/>
      </c>
      <c r="H442" s="1">
        <f>([4]武器3!AO443*(E442^2))/10</f>
        <v>2.7</v>
      </c>
      <c r="I442" s="1" t="str">
        <f t="shared" si="113"/>
        <v>,粉铜矿</v>
      </c>
      <c r="J442" s="1">
        <f t="shared" si="114"/>
        <v>27</v>
      </c>
      <c r="K442" s="1">
        <f t="shared" si="102"/>
        <v>30</v>
      </c>
      <c r="L442" s="1" t="str">
        <f t="shared" si="115"/>
        <v>粉铜矿</v>
      </c>
      <c r="M442" s="1">
        <f t="shared" si="103"/>
        <v>2</v>
      </c>
      <c r="N442" s="1">
        <f t="shared" si="104"/>
        <v>50035</v>
      </c>
      <c r="O442" s="1" t="str">
        <f t="shared" si="116"/>
        <v/>
      </c>
      <c r="P442" s="1" t="str">
        <f t="shared" si="105"/>
        <v/>
      </c>
      <c r="Q442" s="1" t="str">
        <f t="shared" si="106"/>
        <v/>
      </c>
      <c r="R442" s="1" t="str">
        <f t="shared" si="117"/>
        <v/>
      </c>
      <c r="S442" s="1" t="str">
        <f t="shared" si="107"/>
        <v/>
      </c>
      <c r="T442" s="1" t="str">
        <f t="shared" si="108"/>
        <v/>
      </c>
      <c r="U442" s="1" t="str">
        <f t="shared" si="118"/>
        <v/>
      </c>
      <c r="V442" s="1" t="str">
        <f t="shared" si="109"/>
        <v/>
      </c>
      <c r="W442" s="1" t="str">
        <f t="shared" si="110"/>
        <v/>
      </c>
    </row>
    <row r="443" spans="1:23" x14ac:dyDescent="0.2">
      <c r="A443" s="1">
        <f>[4]武器3!A444</f>
        <v>10442</v>
      </c>
      <c r="B443" s="1" t="str">
        <f>[4]武器3!D444</f>
        <v>一般的青铜魔杖</v>
      </c>
      <c r="C443" s="1">
        <f>[4]武器3!E444</f>
        <v>4</v>
      </c>
      <c r="D443" s="139" t="str">
        <f>[4]武器3!F444</f>
        <v>c</v>
      </c>
      <c r="E443" s="1">
        <f t="shared" si="111"/>
        <v>1</v>
      </c>
      <c r="F443" s="1">
        <f t="shared" si="112"/>
        <v>1</v>
      </c>
      <c r="G443" s="1" t="str">
        <f>[4]武器3!$K444</f>
        <v/>
      </c>
      <c r="H443" s="1">
        <f>([4]武器3!AO444*(E443^2))/10</f>
        <v>5.55</v>
      </c>
      <c r="I443" s="1" t="str">
        <f t="shared" si="113"/>
        <v>,黑铜矿</v>
      </c>
      <c r="J443" s="1">
        <f t="shared" si="114"/>
        <v>56</v>
      </c>
      <c r="K443" s="1">
        <f t="shared" si="102"/>
        <v>60</v>
      </c>
      <c r="L443" s="1" t="str">
        <f t="shared" si="115"/>
        <v>黑铜矿</v>
      </c>
      <c r="M443" s="1">
        <f t="shared" si="103"/>
        <v>4</v>
      </c>
      <c r="N443" s="1">
        <f t="shared" si="104"/>
        <v>50031</v>
      </c>
      <c r="O443" s="1" t="str">
        <f t="shared" si="116"/>
        <v/>
      </c>
      <c r="P443" s="1" t="str">
        <f t="shared" si="105"/>
        <v/>
      </c>
      <c r="Q443" s="1" t="str">
        <f t="shared" si="106"/>
        <v/>
      </c>
      <c r="R443" s="1" t="str">
        <f t="shared" si="117"/>
        <v/>
      </c>
      <c r="S443" s="1" t="str">
        <f t="shared" si="107"/>
        <v/>
      </c>
      <c r="T443" s="1" t="str">
        <f t="shared" si="108"/>
        <v/>
      </c>
      <c r="U443" s="1" t="str">
        <f t="shared" si="118"/>
        <v/>
      </c>
      <c r="V443" s="1" t="str">
        <f t="shared" si="109"/>
        <v/>
      </c>
      <c r="W443" s="1" t="str">
        <f t="shared" si="110"/>
        <v/>
      </c>
    </row>
    <row r="444" spans="1:23" x14ac:dyDescent="0.2">
      <c r="A444" s="1">
        <f>[4]武器3!A445</f>
        <v>10443</v>
      </c>
      <c r="B444" s="1" t="str">
        <f>[4]武器3!D445</f>
        <v>初级的遗迹权杖</v>
      </c>
      <c r="C444" s="1">
        <f>[4]武器3!E445</f>
        <v>6</v>
      </c>
      <c r="D444" s="139" t="str">
        <f>[4]武器3!F445</f>
        <v>c</v>
      </c>
      <c r="E444" s="1">
        <f t="shared" si="111"/>
        <v>1</v>
      </c>
      <c r="F444" s="1">
        <f t="shared" si="112"/>
        <v>1</v>
      </c>
      <c r="G444" s="1" t="str">
        <f>[4]武器3!$K445</f>
        <v/>
      </c>
      <c r="H444" s="1">
        <f>([4]武器3!AO445*(E444^2))/10</f>
        <v>8.4</v>
      </c>
      <c r="I444" s="1" t="str">
        <f t="shared" si="113"/>
        <v>,腐败牙</v>
      </c>
      <c r="J444" s="1">
        <f t="shared" si="114"/>
        <v>84</v>
      </c>
      <c r="K444" s="1">
        <f t="shared" si="102"/>
        <v>90</v>
      </c>
      <c r="L444" s="1" t="str">
        <f t="shared" si="115"/>
        <v>腐败牙</v>
      </c>
      <c r="M444" s="1">
        <f t="shared" si="103"/>
        <v>6</v>
      </c>
      <c r="N444" s="1">
        <f t="shared" si="104"/>
        <v>50157</v>
      </c>
      <c r="O444" s="1" t="str">
        <f t="shared" si="116"/>
        <v/>
      </c>
      <c r="P444" s="1" t="str">
        <f t="shared" si="105"/>
        <v/>
      </c>
      <c r="Q444" s="1" t="str">
        <f t="shared" si="106"/>
        <v/>
      </c>
      <c r="R444" s="1" t="str">
        <f t="shared" si="117"/>
        <v/>
      </c>
      <c r="S444" s="1" t="str">
        <f t="shared" si="107"/>
        <v/>
      </c>
      <c r="T444" s="1" t="str">
        <f t="shared" si="108"/>
        <v/>
      </c>
      <c r="U444" s="1" t="str">
        <f t="shared" si="118"/>
        <v/>
      </c>
      <c r="V444" s="1" t="str">
        <f t="shared" si="109"/>
        <v/>
      </c>
      <c r="W444" s="1" t="str">
        <f t="shared" si="110"/>
        <v/>
      </c>
    </row>
    <row r="445" spans="1:23" x14ac:dyDescent="0.2">
      <c r="A445" s="1">
        <f>[4]武器3!A446</f>
        <v>10444</v>
      </c>
      <c r="B445" s="1" t="str">
        <f>[4]武器3!D446</f>
        <v>破旧的魔王权杖</v>
      </c>
      <c r="C445" s="1">
        <f>[4]武器3!E446</f>
        <v>8</v>
      </c>
      <c r="D445" s="139" t="str">
        <f>[4]武器3!F446</f>
        <v>c</v>
      </c>
      <c r="E445" s="1">
        <f t="shared" si="111"/>
        <v>1</v>
      </c>
      <c r="F445" s="1">
        <f t="shared" si="112"/>
        <v>1</v>
      </c>
      <c r="G445" s="1" t="str">
        <f>[4]武器3!$K446</f>
        <v/>
      </c>
      <c r="H445" s="1">
        <f>([4]武器3!AO446*(E445^2))/10</f>
        <v>11.1</v>
      </c>
      <c r="I445" s="1" t="str">
        <f t="shared" si="113"/>
        <v>,女战士的秘药</v>
      </c>
      <c r="J445" s="1">
        <f t="shared" si="114"/>
        <v>111</v>
      </c>
      <c r="K445" s="1">
        <f t="shared" si="102"/>
        <v>120</v>
      </c>
      <c r="L445" s="1" t="str">
        <f t="shared" si="115"/>
        <v>女战士的秘药</v>
      </c>
      <c r="M445" s="1">
        <f t="shared" si="103"/>
        <v>8</v>
      </c>
      <c r="N445" s="1">
        <f t="shared" si="104"/>
        <v>50168</v>
      </c>
      <c r="O445" s="1" t="str">
        <f t="shared" si="116"/>
        <v/>
      </c>
      <c r="P445" s="1" t="str">
        <f t="shared" si="105"/>
        <v/>
      </c>
      <c r="Q445" s="1" t="str">
        <f t="shared" si="106"/>
        <v/>
      </c>
      <c r="R445" s="1" t="str">
        <f t="shared" si="117"/>
        <v/>
      </c>
      <c r="S445" s="1" t="str">
        <f t="shared" si="107"/>
        <v/>
      </c>
      <c r="T445" s="1" t="str">
        <f t="shared" si="108"/>
        <v/>
      </c>
      <c r="U445" s="1" t="str">
        <f t="shared" si="118"/>
        <v/>
      </c>
      <c r="V445" s="1" t="str">
        <f t="shared" si="109"/>
        <v/>
      </c>
      <c r="W445" s="1" t="str">
        <f t="shared" si="110"/>
        <v/>
      </c>
    </row>
    <row r="446" spans="1:23" x14ac:dyDescent="0.2">
      <c r="A446" s="1">
        <f>[4]武器3!A447</f>
        <v>10445</v>
      </c>
      <c r="B446" s="1" t="str">
        <f>[4]武器3!D447</f>
        <v>普通的晨曦法杖</v>
      </c>
      <c r="C446" s="1">
        <f>[4]武器3!E447</f>
        <v>10</v>
      </c>
      <c r="D446" s="139" t="str">
        <f>[4]武器3!F447</f>
        <v>c</v>
      </c>
      <c r="E446" s="1">
        <f t="shared" si="111"/>
        <v>1</v>
      </c>
      <c r="F446" s="1">
        <f t="shared" si="112"/>
        <v>1</v>
      </c>
      <c r="G446" s="1" t="str">
        <f>[4]武器3!$K447</f>
        <v/>
      </c>
      <c r="H446" s="1">
        <f>([4]武器3!AO447*(E446^2))/10</f>
        <v>13.95</v>
      </c>
      <c r="I446" s="1" t="str">
        <f t="shared" si="113"/>
        <v>,矿石</v>
      </c>
      <c r="J446" s="1">
        <f t="shared" si="114"/>
        <v>140</v>
      </c>
      <c r="K446" s="1">
        <f t="shared" si="102"/>
        <v>150</v>
      </c>
      <c r="L446" s="1" t="str">
        <f t="shared" si="115"/>
        <v>矿石</v>
      </c>
      <c r="M446" s="1">
        <f t="shared" si="103"/>
        <v>10</v>
      </c>
      <c r="N446" s="1">
        <f t="shared" si="104"/>
        <v>50015</v>
      </c>
      <c r="O446" s="1" t="str">
        <f t="shared" si="116"/>
        <v/>
      </c>
      <c r="P446" s="1" t="str">
        <f t="shared" si="105"/>
        <v/>
      </c>
      <c r="Q446" s="1" t="str">
        <f t="shared" si="106"/>
        <v/>
      </c>
      <c r="R446" s="1" t="str">
        <f t="shared" si="117"/>
        <v/>
      </c>
      <c r="S446" s="1" t="str">
        <f t="shared" si="107"/>
        <v/>
      </c>
      <c r="T446" s="1" t="str">
        <f t="shared" si="108"/>
        <v/>
      </c>
      <c r="U446" s="1" t="str">
        <f t="shared" si="118"/>
        <v/>
      </c>
      <c r="V446" s="1" t="str">
        <f t="shared" si="109"/>
        <v/>
      </c>
      <c r="W446" s="1" t="str">
        <f t="shared" si="110"/>
        <v/>
      </c>
    </row>
    <row r="447" spans="1:23" x14ac:dyDescent="0.2">
      <c r="A447" s="1">
        <f>[4]武器3!A448</f>
        <v>10446</v>
      </c>
      <c r="B447" s="1" t="str">
        <f>[4]武器3!D448</f>
        <v>一般的遗迹魔杖</v>
      </c>
      <c r="C447" s="1">
        <f>[4]武器3!E448</f>
        <v>12</v>
      </c>
      <c r="D447" s="139" t="str">
        <f>[4]武器3!F448</f>
        <v>c</v>
      </c>
      <c r="E447" s="1">
        <f t="shared" si="111"/>
        <v>1</v>
      </c>
      <c r="F447" s="1">
        <f t="shared" si="112"/>
        <v>1</v>
      </c>
      <c r="G447" s="1" t="str">
        <f>[4]武器3!$K448</f>
        <v/>
      </c>
      <c r="H447" s="1">
        <f>([4]武器3!AO448*(E447^2))/10</f>
        <v>16.8</v>
      </c>
      <c r="I447" s="1" t="str">
        <f t="shared" si="113"/>
        <v>,粉铜矿</v>
      </c>
      <c r="J447" s="1">
        <f t="shared" si="114"/>
        <v>168</v>
      </c>
      <c r="K447" s="1">
        <f t="shared" si="102"/>
        <v>180</v>
      </c>
      <c r="L447" s="1" t="str">
        <f t="shared" si="115"/>
        <v>粉铜矿</v>
      </c>
      <c r="M447" s="1">
        <f t="shared" si="103"/>
        <v>12</v>
      </c>
      <c r="N447" s="1">
        <f t="shared" si="104"/>
        <v>50035</v>
      </c>
      <c r="O447" s="1" t="str">
        <f t="shared" si="116"/>
        <v/>
      </c>
      <c r="P447" s="1" t="str">
        <f t="shared" si="105"/>
        <v/>
      </c>
      <c r="Q447" s="1" t="str">
        <f t="shared" si="106"/>
        <v/>
      </c>
      <c r="R447" s="1" t="str">
        <f t="shared" si="117"/>
        <v/>
      </c>
      <c r="S447" s="1" t="str">
        <f t="shared" si="107"/>
        <v/>
      </c>
      <c r="T447" s="1" t="str">
        <f t="shared" si="108"/>
        <v/>
      </c>
      <c r="U447" s="1" t="str">
        <f t="shared" si="118"/>
        <v/>
      </c>
      <c r="V447" s="1" t="str">
        <f t="shared" si="109"/>
        <v/>
      </c>
      <c r="W447" s="1" t="str">
        <f t="shared" si="110"/>
        <v/>
      </c>
    </row>
    <row r="448" spans="1:23" x14ac:dyDescent="0.2">
      <c r="A448" s="1">
        <f>[4]武器3!A449</f>
        <v>10447</v>
      </c>
      <c r="B448" s="1" t="str">
        <f>[4]武器3!D449</f>
        <v>初级的斯塞提魔杖</v>
      </c>
      <c r="C448" s="1">
        <f>[4]武器3!E449</f>
        <v>14</v>
      </c>
      <c r="D448" s="139" t="str">
        <f>[4]武器3!F449</f>
        <v>c</v>
      </c>
      <c r="E448" s="1">
        <f t="shared" si="111"/>
        <v>1</v>
      </c>
      <c r="F448" s="1">
        <f t="shared" si="112"/>
        <v>1</v>
      </c>
      <c r="G448" s="1" t="str">
        <f>[4]武器3!$K449</f>
        <v/>
      </c>
      <c r="H448" s="1">
        <f>([4]武器3!AO449*(E448^2))/10</f>
        <v>19.5</v>
      </c>
      <c r="I448" s="1" t="str">
        <f t="shared" si="113"/>
        <v>,矿石</v>
      </c>
      <c r="J448" s="1">
        <f t="shared" si="114"/>
        <v>195</v>
      </c>
      <c r="K448" s="1">
        <f t="shared" si="102"/>
        <v>195</v>
      </c>
      <c r="L448" s="1" t="str">
        <f t="shared" si="115"/>
        <v>矿石</v>
      </c>
      <c r="M448" s="1">
        <f t="shared" si="103"/>
        <v>13</v>
      </c>
      <c r="N448" s="1">
        <f t="shared" si="104"/>
        <v>50015</v>
      </c>
      <c r="O448" s="1" t="str">
        <f t="shared" si="116"/>
        <v/>
      </c>
      <c r="P448" s="1" t="str">
        <f t="shared" si="105"/>
        <v/>
      </c>
      <c r="Q448" s="1" t="str">
        <f t="shared" si="106"/>
        <v/>
      </c>
      <c r="R448" s="1" t="str">
        <f t="shared" si="117"/>
        <v/>
      </c>
      <c r="S448" s="1" t="str">
        <f t="shared" si="107"/>
        <v/>
      </c>
      <c r="T448" s="1" t="str">
        <f t="shared" si="108"/>
        <v/>
      </c>
      <c r="U448" s="1" t="str">
        <f t="shared" si="118"/>
        <v/>
      </c>
      <c r="V448" s="1" t="str">
        <f t="shared" si="109"/>
        <v/>
      </c>
      <c r="W448" s="1" t="str">
        <f t="shared" si="110"/>
        <v/>
      </c>
    </row>
    <row r="449" spans="1:23" x14ac:dyDescent="0.2">
      <c r="A449" s="1">
        <f>[4]武器3!A450</f>
        <v>10448</v>
      </c>
      <c r="B449" s="1" t="str">
        <f>[4]武器3!D450</f>
        <v>普通的玄铁权杖</v>
      </c>
      <c r="C449" s="1">
        <f>[4]武器3!E450</f>
        <v>16</v>
      </c>
      <c r="D449" s="139" t="str">
        <f>[4]武器3!F450</f>
        <v>c</v>
      </c>
      <c r="E449" s="1">
        <f t="shared" si="111"/>
        <v>1</v>
      </c>
      <c r="F449" s="1">
        <f t="shared" si="112"/>
        <v>1</v>
      </c>
      <c r="G449" s="1" t="str">
        <f>[4]武器3!$K450</f>
        <v/>
      </c>
      <c r="H449" s="1">
        <f>([4]武器3!AO450*(E449^2))/10</f>
        <v>22.35</v>
      </c>
      <c r="I449" s="1" t="str">
        <f t="shared" si="113"/>
        <v>,矿石</v>
      </c>
      <c r="J449" s="1">
        <f t="shared" si="114"/>
        <v>224</v>
      </c>
      <c r="K449" s="1">
        <f t="shared" si="102"/>
        <v>225</v>
      </c>
      <c r="L449" s="1" t="str">
        <f t="shared" si="115"/>
        <v>矿石</v>
      </c>
      <c r="M449" s="1">
        <f t="shared" si="103"/>
        <v>15</v>
      </c>
      <c r="N449" s="1">
        <f t="shared" si="104"/>
        <v>50015</v>
      </c>
      <c r="O449" s="1" t="str">
        <f t="shared" si="116"/>
        <v/>
      </c>
      <c r="P449" s="1" t="str">
        <f t="shared" si="105"/>
        <v/>
      </c>
      <c r="Q449" s="1" t="str">
        <f t="shared" si="106"/>
        <v/>
      </c>
      <c r="R449" s="1" t="str">
        <f t="shared" si="117"/>
        <v/>
      </c>
      <c r="S449" s="1" t="str">
        <f t="shared" si="107"/>
        <v/>
      </c>
      <c r="T449" s="1" t="str">
        <f t="shared" si="108"/>
        <v/>
      </c>
      <c r="U449" s="1" t="str">
        <f t="shared" si="118"/>
        <v/>
      </c>
      <c r="V449" s="1" t="str">
        <f t="shared" si="109"/>
        <v/>
      </c>
      <c r="W449" s="1" t="str">
        <f t="shared" si="110"/>
        <v/>
      </c>
    </row>
    <row r="450" spans="1:23" x14ac:dyDescent="0.2">
      <c r="A450" s="1">
        <f>[4]武器3!A451</f>
        <v>10449</v>
      </c>
      <c r="B450" s="1" t="str">
        <f>[4]武器3!D451</f>
        <v>璀璨的智慧爪</v>
      </c>
      <c r="C450" s="1">
        <f>[4]武器3!E451</f>
        <v>3</v>
      </c>
      <c r="D450" s="139" t="str">
        <f>[4]武器3!F451</f>
        <v>s</v>
      </c>
      <c r="E450" s="1">
        <f t="shared" si="111"/>
        <v>4</v>
      </c>
      <c r="F450" s="1">
        <f t="shared" si="112"/>
        <v>4</v>
      </c>
      <c r="G450" s="1" t="str">
        <f>[4]武器3!$K451</f>
        <v>黑暗</v>
      </c>
      <c r="H450" s="1">
        <f>([4]武器3!AO451*(E450^2))/10</f>
        <v>67.2</v>
      </c>
      <c r="I450" s="1" t="str">
        <f t="shared" si="113"/>
        <v>,黑色的魔术丝,精灵女王羽翼,紫之液,青之液</v>
      </c>
      <c r="J450" s="1">
        <f t="shared" si="114"/>
        <v>672</v>
      </c>
      <c r="K450" s="1">
        <f t="shared" ref="K450:K513" si="119">INT(M450*VLOOKUP(L450,newMarkingCost,8,FALSE)*10*E450)</f>
        <v>3840</v>
      </c>
      <c r="L450" s="1" t="str">
        <f t="shared" si="115"/>
        <v>黑色的魔术丝</v>
      </c>
      <c r="M450" s="1">
        <f t="shared" ref="M450:M513" si="120">ROUNDUP($H450/($F450)/VLOOKUP(L450,newMarkingCost,8,FALSE),0)</f>
        <v>1</v>
      </c>
      <c r="N450" s="1">
        <f t="shared" ref="N450:N513" si="121">IF(L450="","",VLOOKUP(L450,NewMarkingID,2,FALSE))</f>
        <v>50076</v>
      </c>
      <c r="O450" s="1" t="str">
        <f t="shared" si="116"/>
        <v>精灵女王羽翼</v>
      </c>
      <c r="P450" s="1">
        <f t="shared" ref="P450:P513" si="122">IF(O450="","",ROUNDUP($H450/($F450)/VLOOKUP(O450,newMarkingCost,8,FALSE),0))</f>
        <v>1</v>
      </c>
      <c r="Q450" s="1">
        <f t="shared" ref="Q450:Q513" si="123">IF(O450="","",VLOOKUP(O450,NewMarkingID,2,FALSE))</f>
        <v>50127</v>
      </c>
      <c r="R450" s="1" t="str">
        <f t="shared" si="117"/>
        <v>紫之液</v>
      </c>
      <c r="S450" s="1">
        <f t="shared" ref="S450:S513" si="124">IF(R450="","",ROUNDUP($H450/($F450)/VLOOKUP(R450,newMarkingCost,8,FALSE),0))</f>
        <v>3</v>
      </c>
      <c r="T450" s="1">
        <f t="shared" ref="T450:T513" si="125">IF(R450="","",VLOOKUP(R450,NewMarkingID,2,FALSE))</f>
        <v>50095</v>
      </c>
      <c r="U450" s="1" t="str">
        <f t="shared" si="118"/>
        <v>青之液</v>
      </c>
      <c r="V450" s="1">
        <f t="shared" ref="V450:V513" si="126">IF(U450="","",ROUNDUP($H450/($F450)/VLOOKUP(U450,newMarkingCost,8,FALSE),0))</f>
        <v>3</v>
      </c>
      <c r="W450" s="1">
        <f t="shared" ref="W450:W513" si="127">IF(U450="","",VLOOKUP(U450,NewMarkingID,2,FALSE))</f>
        <v>50092</v>
      </c>
    </row>
    <row r="451" spans="1:23" x14ac:dyDescent="0.2">
      <c r="A451" s="1">
        <f>[4]武器3!A452</f>
        <v>10450</v>
      </c>
      <c r="B451" s="1" t="str">
        <f>[4]武器3!D452</f>
        <v>传说的玄铁毒爪</v>
      </c>
      <c r="C451" s="1">
        <f>[4]武器3!E452</f>
        <v>5</v>
      </c>
      <c r="D451" s="139" t="str">
        <f>[4]武器3!F452</f>
        <v>s</v>
      </c>
      <c r="E451" s="1">
        <f t="shared" ref="E451:E514" si="128">IF(D451="s",4,IF(D451="a",3,IF(D451="b",2,1)))</f>
        <v>4</v>
      </c>
      <c r="F451" s="1">
        <f t="shared" ref="F451:F514" si="129">E451</f>
        <v>4</v>
      </c>
      <c r="G451" s="1" t="str">
        <f>[4]武器3!$K452</f>
        <v>黑暗</v>
      </c>
      <c r="H451" s="1">
        <f>([4]武器3!AO452*(E451^2))/10</f>
        <v>115.2</v>
      </c>
      <c r="I451" s="1" t="str">
        <f t="shared" ref="I451:I514" si="130">getMarking(E451,F451,G451,1)</f>
        <v>,黑色的魔术丝,苍石,冰鸟的羽毛,蓝缌片</v>
      </c>
      <c r="J451" s="1">
        <f t="shared" ref="J451:J514" si="131">ROUND(H451*10,0)</f>
        <v>1152</v>
      </c>
      <c r="K451" s="1">
        <f t="shared" si="119"/>
        <v>3840</v>
      </c>
      <c r="L451" s="1" t="str">
        <f t="shared" ref="L451:L514" si="132">getSring($I451,1,$F451)</f>
        <v>黑色的魔术丝</v>
      </c>
      <c r="M451" s="1">
        <f t="shared" si="120"/>
        <v>1</v>
      </c>
      <c r="N451" s="1">
        <f t="shared" si="121"/>
        <v>50076</v>
      </c>
      <c r="O451" s="1" t="str">
        <f t="shared" ref="O451:O514" si="133">getSring($I451,2,$F451)</f>
        <v>苍石</v>
      </c>
      <c r="P451" s="1">
        <f t="shared" si="122"/>
        <v>1</v>
      </c>
      <c r="Q451" s="1">
        <f t="shared" si="123"/>
        <v>50017</v>
      </c>
      <c r="R451" s="1" t="str">
        <f t="shared" ref="R451:R514" si="134">getSring($I451,3,$F451)</f>
        <v>冰鸟的羽毛</v>
      </c>
      <c r="S451" s="1">
        <f t="shared" si="124"/>
        <v>3</v>
      </c>
      <c r="T451" s="1">
        <f t="shared" si="125"/>
        <v>50121</v>
      </c>
      <c r="U451" s="1" t="str">
        <f t="shared" ref="U451:U514" si="135">getSring($I451,4,$F451)</f>
        <v>蓝缌片</v>
      </c>
      <c r="V451" s="1">
        <f t="shared" si="126"/>
        <v>3</v>
      </c>
      <c r="W451" s="1">
        <f t="shared" si="127"/>
        <v>50173</v>
      </c>
    </row>
    <row r="452" spans="1:23" x14ac:dyDescent="0.2">
      <c r="A452" s="1">
        <f>[4]武器3!A453</f>
        <v>10451</v>
      </c>
      <c r="B452" s="1" t="str">
        <f>[4]武器3!D453</f>
        <v>神奇的卡尼亚毒爪</v>
      </c>
      <c r="C452" s="1">
        <f>[4]武器3!E453</f>
        <v>7</v>
      </c>
      <c r="D452" s="139" t="str">
        <f>[4]武器3!F453</f>
        <v>s</v>
      </c>
      <c r="E452" s="1">
        <f t="shared" si="128"/>
        <v>4</v>
      </c>
      <c r="F452" s="1">
        <f t="shared" si="129"/>
        <v>4</v>
      </c>
      <c r="G452" s="1" t="str">
        <f>[4]武器3!$K453</f>
        <v>黑暗</v>
      </c>
      <c r="H452" s="1">
        <f>([4]武器3!AO453*(E452^2))/10</f>
        <v>236.81595662809917</v>
      </c>
      <c r="I452" s="1" t="str">
        <f t="shared" si="130"/>
        <v>,黑色的魔术丝,黑蝙蝠羽翼,龙之皮革,女战士的甘蜜</v>
      </c>
      <c r="J452" s="1">
        <f t="shared" si="131"/>
        <v>2368</v>
      </c>
      <c r="K452" s="1">
        <f t="shared" si="119"/>
        <v>3840</v>
      </c>
      <c r="L452" s="1" t="str">
        <f t="shared" si="132"/>
        <v>黑色的魔术丝</v>
      </c>
      <c r="M452" s="1">
        <f t="shared" si="120"/>
        <v>1</v>
      </c>
      <c r="N452" s="1">
        <f t="shared" si="121"/>
        <v>50076</v>
      </c>
      <c r="O452" s="1" t="str">
        <f t="shared" si="133"/>
        <v>黑蝙蝠羽翼</v>
      </c>
      <c r="P452" s="1">
        <f t="shared" si="122"/>
        <v>2</v>
      </c>
      <c r="Q452" s="1">
        <f t="shared" si="123"/>
        <v>50125</v>
      </c>
      <c r="R452" s="1" t="str">
        <f t="shared" si="134"/>
        <v>龙之皮革</v>
      </c>
      <c r="S452" s="1">
        <f t="shared" si="124"/>
        <v>5</v>
      </c>
      <c r="T452" s="1">
        <f t="shared" si="125"/>
        <v>50116</v>
      </c>
      <c r="U452" s="1" t="str">
        <f t="shared" si="135"/>
        <v>女战士的甘蜜</v>
      </c>
      <c r="V452" s="1">
        <f t="shared" si="126"/>
        <v>5</v>
      </c>
      <c r="W452" s="1">
        <f t="shared" si="127"/>
        <v>50171</v>
      </c>
    </row>
    <row r="453" spans="1:23" x14ac:dyDescent="0.2">
      <c r="A453" s="1">
        <f>[4]武器3!A454</f>
        <v>10452</v>
      </c>
      <c r="B453" s="1" t="str">
        <f>[4]武器3!D454</f>
        <v>神秘的虚幻毒爪</v>
      </c>
      <c r="C453" s="1">
        <f>[4]武器3!E454</f>
        <v>9</v>
      </c>
      <c r="D453" s="139" t="str">
        <f>[4]武器3!F454</f>
        <v>s</v>
      </c>
      <c r="E453" s="1">
        <f t="shared" si="128"/>
        <v>4</v>
      </c>
      <c r="F453" s="1">
        <f t="shared" si="129"/>
        <v>4</v>
      </c>
      <c r="G453" s="1" t="str">
        <f>[4]武器3!$K454</f>
        <v>黑暗</v>
      </c>
      <c r="H453" s="1">
        <f>([4]武器3!AO454*(E453^2))/10</f>
        <v>281.7449330247934</v>
      </c>
      <c r="I453" s="1" t="str">
        <f t="shared" si="130"/>
        <v>,黑色的魔术丝,大型昆虫躯壳,赤之液,魅灵石</v>
      </c>
      <c r="J453" s="1">
        <f t="shared" si="131"/>
        <v>2817</v>
      </c>
      <c r="K453" s="1">
        <f t="shared" si="119"/>
        <v>3840</v>
      </c>
      <c r="L453" s="1" t="str">
        <f t="shared" si="132"/>
        <v>黑色的魔术丝</v>
      </c>
      <c r="M453" s="1">
        <f t="shared" si="120"/>
        <v>1</v>
      </c>
      <c r="N453" s="1">
        <f t="shared" si="121"/>
        <v>50076</v>
      </c>
      <c r="O453" s="1" t="str">
        <f t="shared" si="133"/>
        <v>大型昆虫躯壳</v>
      </c>
      <c r="P453" s="1">
        <f t="shared" si="122"/>
        <v>2</v>
      </c>
      <c r="Q453" s="1">
        <f t="shared" si="123"/>
        <v>50130</v>
      </c>
      <c r="R453" s="1" t="str">
        <f t="shared" si="134"/>
        <v>赤之液</v>
      </c>
      <c r="S453" s="1">
        <f t="shared" si="124"/>
        <v>12</v>
      </c>
      <c r="T453" s="1">
        <f t="shared" si="125"/>
        <v>50091</v>
      </c>
      <c r="U453" s="1" t="str">
        <f t="shared" si="135"/>
        <v>魅灵石</v>
      </c>
      <c r="V453" s="1">
        <f t="shared" si="126"/>
        <v>6</v>
      </c>
      <c r="W453" s="1">
        <f t="shared" si="127"/>
        <v>50089</v>
      </c>
    </row>
    <row r="454" spans="1:23" x14ac:dyDescent="0.2">
      <c r="A454" s="1">
        <f>[4]武器3!A455</f>
        <v>10453</v>
      </c>
      <c r="B454" s="1" t="str">
        <f>[4]武器3!D455</f>
        <v>传说的斯塞提爪</v>
      </c>
      <c r="C454" s="1">
        <f>[4]武器3!E455</f>
        <v>11</v>
      </c>
      <c r="D454" s="139" t="str">
        <f>[4]武器3!F455</f>
        <v>s</v>
      </c>
      <c r="E454" s="1">
        <f t="shared" si="128"/>
        <v>4</v>
      </c>
      <c r="F454" s="1">
        <f t="shared" si="129"/>
        <v>4</v>
      </c>
      <c r="G454" s="1" t="str">
        <f>[4]武器3!$K455</f>
        <v>黑暗</v>
      </c>
      <c r="H454" s="1">
        <f>([4]武器3!AO455*(E454^2))/10</f>
        <v>369.33796601652892</v>
      </c>
      <c r="I454" s="1" t="str">
        <f t="shared" si="130"/>
        <v>,黑色的魔术丝,紫色粉铜矿,人狼毛皮,珍珠石</v>
      </c>
      <c r="J454" s="1">
        <f t="shared" si="131"/>
        <v>3693</v>
      </c>
      <c r="K454" s="1">
        <f t="shared" si="119"/>
        <v>3840</v>
      </c>
      <c r="L454" s="1" t="str">
        <f t="shared" si="132"/>
        <v>黑色的魔术丝</v>
      </c>
      <c r="M454" s="1">
        <f t="shared" si="120"/>
        <v>1</v>
      </c>
      <c r="N454" s="1">
        <f t="shared" si="121"/>
        <v>50076</v>
      </c>
      <c r="O454" s="1" t="str">
        <f t="shared" si="133"/>
        <v>紫色粉铜矿</v>
      </c>
      <c r="P454" s="1">
        <f t="shared" si="122"/>
        <v>3</v>
      </c>
      <c r="Q454" s="1">
        <f t="shared" si="123"/>
        <v>50039</v>
      </c>
      <c r="R454" s="1" t="str">
        <f t="shared" si="134"/>
        <v>人狼毛皮</v>
      </c>
      <c r="S454" s="1">
        <f t="shared" si="124"/>
        <v>7</v>
      </c>
      <c r="T454" s="1">
        <f t="shared" si="125"/>
        <v>50110</v>
      </c>
      <c r="U454" s="1" t="str">
        <f t="shared" si="135"/>
        <v>珍珠石</v>
      </c>
      <c r="V454" s="1">
        <f t="shared" si="126"/>
        <v>7</v>
      </c>
      <c r="W454" s="1">
        <f t="shared" si="127"/>
        <v>50026</v>
      </c>
    </row>
    <row r="455" spans="1:23" x14ac:dyDescent="0.2">
      <c r="A455" s="1">
        <f>[4]武器3!A456</f>
        <v>10454</v>
      </c>
      <c r="B455" s="1" t="str">
        <f>[4]武器3!D456</f>
        <v>璀璨的精钢毒爪</v>
      </c>
      <c r="C455" s="1">
        <f>[4]武器3!E456</f>
        <v>13</v>
      </c>
      <c r="D455" s="139" t="str">
        <f>[4]武器3!F456</f>
        <v>s</v>
      </c>
      <c r="E455" s="1">
        <f t="shared" si="128"/>
        <v>4</v>
      </c>
      <c r="F455" s="1">
        <f t="shared" si="129"/>
        <v>4</v>
      </c>
      <c r="G455" s="1" t="str">
        <f>[4]武器3!$K456</f>
        <v>黑暗</v>
      </c>
      <c r="H455" s="1">
        <f>([4]武器3!AO456*(E455^2))/10</f>
        <v>555.79198096856419</v>
      </c>
      <c r="I455" s="1" t="str">
        <f t="shared" si="130"/>
        <v>,黑色的魔术丝,黑蝙蝠羽翼,胆石,高级树枝</v>
      </c>
      <c r="J455" s="1">
        <f t="shared" si="131"/>
        <v>5558</v>
      </c>
      <c r="K455" s="1">
        <f t="shared" si="119"/>
        <v>7680</v>
      </c>
      <c r="L455" s="1" t="str">
        <f t="shared" si="132"/>
        <v>黑色的魔术丝</v>
      </c>
      <c r="M455" s="1">
        <f t="shared" si="120"/>
        <v>2</v>
      </c>
      <c r="N455" s="1">
        <f t="shared" si="121"/>
        <v>50076</v>
      </c>
      <c r="O455" s="1" t="str">
        <f t="shared" si="133"/>
        <v>黑蝙蝠羽翼</v>
      </c>
      <c r="P455" s="1">
        <f t="shared" si="122"/>
        <v>4</v>
      </c>
      <c r="Q455" s="1">
        <f t="shared" si="123"/>
        <v>50125</v>
      </c>
      <c r="R455" s="1" t="str">
        <f t="shared" si="134"/>
        <v>胆石</v>
      </c>
      <c r="S455" s="1">
        <f t="shared" si="124"/>
        <v>24</v>
      </c>
      <c r="T455" s="1">
        <f t="shared" si="125"/>
        <v>50087</v>
      </c>
      <c r="U455" s="1" t="str">
        <f t="shared" si="135"/>
        <v>高级树枝</v>
      </c>
      <c r="V455" s="1">
        <f t="shared" si="126"/>
        <v>11</v>
      </c>
      <c r="W455" s="1">
        <f t="shared" si="127"/>
        <v>50046</v>
      </c>
    </row>
    <row r="456" spans="1:23" x14ac:dyDescent="0.2">
      <c r="A456" s="1">
        <f>[4]武器3!A457</f>
        <v>10455</v>
      </c>
      <c r="B456" s="1" t="str">
        <f>[4]武器3!D457</f>
        <v>传说的混乱毒爪</v>
      </c>
      <c r="C456" s="1">
        <f>[4]武器3!E457</f>
        <v>15</v>
      </c>
      <c r="D456" s="139" t="str">
        <f>[4]武器3!F457</f>
        <v>s</v>
      </c>
      <c r="E456" s="1">
        <f t="shared" si="128"/>
        <v>4</v>
      </c>
      <c r="F456" s="1">
        <f t="shared" si="129"/>
        <v>4</v>
      </c>
      <c r="G456" s="1" t="str">
        <f>[4]武器3!$K457</f>
        <v>黑暗</v>
      </c>
      <c r="H456" s="1">
        <f>([4]武器3!AO457*(E456^2))/10</f>
        <v>671.96483385123963</v>
      </c>
      <c r="I456" s="1" t="str">
        <f t="shared" si="130"/>
        <v>,黑色的魔术丝,火兽皮革,水结晶石,恶魔毛皮</v>
      </c>
      <c r="J456" s="1">
        <f t="shared" si="131"/>
        <v>6720</v>
      </c>
      <c r="K456" s="1">
        <f t="shared" si="119"/>
        <v>7680</v>
      </c>
      <c r="L456" s="1" t="str">
        <f t="shared" si="132"/>
        <v>黑色的魔术丝</v>
      </c>
      <c r="M456" s="1">
        <f t="shared" si="120"/>
        <v>2</v>
      </c>
      <c r="N456" s="1">
        <f t="shared" si="121"/>
        <v>50076</v>
      </c>
      <c r="O456" s="1" t="str">
        <f t="shared" si="133"/>
        <v>火兽皮革</v>
      </c>
      <c r="P456" s="1">
        <f t="shared" si="122"/>
        <v>7</v>
      </c>
      <c r="Q456" s="1">
        <f t="shared" si="123"/>
        <v>50106</v>
      </c>
      <c r="R456" s="1" t="str">
        <f t="shared" si="134"/>
        <v>水结晶石</v>
      </c>
      <c r="S456" s="1">
        <f t="shared" si="124"/>
        <v>13</v>
      </c>
      <c r="T456" s="1">
        <f t="shared" si="125"/>
        <v>50030</v>
      </c>
      <c r="U456" s="1" t="str">
        <f t="shared" si="135"/>
        <v>恶魔毛皮</v>
      </c>
      <c r="V456" s="1">
        <f t="shared" si="126"/>
        <v>13</v>
      </c>
      <c r="W456" s="1">
        <f t="shared" si="127"/>
        <v>50118</v>
      </c>
    </row>
    <row r="457" spans="1:23" x14ac:dyDescent="0.2">
      <c r="A457" s="1">
        <f>[4]武器3!A458</f>
        <v>10456</v>
      </c>
      <c r="B457" s="1" t="str">
        <f>[4]武器3!D458</f>
        <v>神奇的空灵血爪</v>
      </c>
      <c r="C457" s="1">
        <f>[4]武器3!E458</f>
        <v>17</v>
      </c>
      <c r="D457" s="139" t="str">
        <f>[4]武器3!F458</f>
        <v>s</v>
      </c>
      <c r="E457" s="1">
        <f t="shared" si="128"/>
        <v>4</v>
      </c>
      <c r="F457" s="1">
        <f t="shared" si="129"/>
        <v>4</v>
      </c>
      <c r="G457" s="1" t="str">
        <f>[4]武器3!$K458</f>
        <v>黑暗</v>
      </c>
      <c r="H457" s="1">
        <f>([4]武器3!AO458*(E457^2))/10</f>
        <v>595.20000000000005</v>
      </c>
      <c r="I457" s="1" t="str">
        <f t="shared" si="130"/>
        <v>,黑色的魔术丝,火精魂片,巨大鱼牙,巨人青皮</v>
      </c>
      <c r="J457" s="1">
        <f t="shared" si="131"/>
        <v>5952</v>
      </c>
      <c r="K457" s="1">
        <f t="shared" si="119"/>
        <v>7680</v>
      </c>
      <c r="L457" s="1" t="str">
        <f t="shared" si="132"/>
        <v>黑色的魔术丝</v>
      </c>
      <c r="M457" s="1">
        <f t="shared" si="120"/>
        <v>2</v>
      </c>
      <c r="N457" s="1">
        <f t="shared" si="121"/>
        <v>50076</v>
      </c>
      <c r="O457" s="1" t="str">
        <f t="shared" si="133"/>
        <v>火精魂片</v>
      </c>
      <c r="P457" s="1">
        <f t="shared" si="122"/>
        <v>7</v>
      </c>
      <c r="Q457" s="1">
        <f t="shared" si="123"/>
        <v>50160</v>
      </c>
      <c r="R457" s="1" t="str">
        <f t="shared" si="134"/>
        <v>巨大鱼牙</v>
      </c>
      <c r="S457" s="1">
        <f t="shared" si="124"/>
        <v>25</v>
      </c>
      <c r="T457" s="1">
        <f t="shared" si="125"/>
        <v>50151</v>
      </c>
      <c r="U457" s="1" t="str">
        <f t="shared" si="135"/>
        <v>巨人青皮</v>
      </c>
      <c r="V457" s="1">
        <f t="shared" si="126"/>
        <v>12</v>
      </c>
      <c r="W457" s="1">
        <f t="shared" si="127"/>
        <v>50113</v>
      </c>
    </row>
    <row r="458" spans="1:23" x14ac:dyDescent="0.2">
      <c r="A458" s="1">
        <f>[4]武器3!A459</f>
        <v>10457</v>
      </c>
      <c r="B458" s="1" t="str">
        <f>[4]武器3!D459</f>
        <v>拉风的虚幻爪</v>
      </c>
      <c r="C458" s="1">
        <f>[4]武器3!E459</f>
        <v>3</v>
      </c>
      <c r="D458" s="139" t="str">
        <f>[4]武器3!F459</f>
        <v>a</v>
      </c>
      <c r="E458" s="1">
        <f t="shared" si="128"/>
        <v>3</v>
      </c>
      <c r="F458" s="1">
        <f t="shared" si="129"/>
        <v>3</v>
      </c>
      <c r="G458" s="1" t="str">
        <f>[4]武器3!$K459</f>
        <v>黑暗</v>
      </c>
      <c r="H458" s="1">
        <f>([4]武器3!AO459*(E458^2))/10</f>
        <v>33.75</v>
      </c>
      <c r="I458" s="1" t="str">
        <f t="shared" si="130"/>
        <v>,暗系魔物骨头,强力的秘药,腐败牙,黑铜矿</v>
      </c>
      <c r="J458" s="1">
        <f t="shared" si="131"/>
        <v>338</v>
      </c>
      <c r="K458" s="1">
        <f t="shared" si="119"/>
        <v>1125</v>
      </c>
      <c r="L458" s="1" t="str">
        <f t="shared" si="132"/>
        <v>暗系魔物骨头</v>
      </c>
      <c r="M458" s="1">
        <f t="shared" si="120"/>
        <v>1</v>
      </c>
      <c r="N458" s="1">
        <f t="shared" si="121"/>
        <v>50085</v>
      </c>
      <c r="O458" s="1" t="str">
        <f t="shared" si="133"/>
        <v>强力的秘药</v>
      </c>
      <c r="P458" s="1">
        <f t="shared" si="122"/>
        <v>1</v>
      </c>
      <c r="Q458" s="1">
        <f t="shared" si="123"/>
        <v>50169</v>
      </c>
      <c r="R458" s="1" t="str">
        <f t="shared" si="134"/>
        <v>腐败牙</v>
      </c>
      <c r="S458" s="1">
        <f t="shared" si="124"/>
        <v>8</v>
      </c>
      <c r="T458" s="1">
        <f t="shared" si="125"/>
        <v>50157</v>
      </c>
      <c r="U458" s="1" t="str">
        <f t="shared" si="135"/>
        <v/>
      </c>
      <c r="V458" s="1" t="str">
        <f t="shared" si="126"/>
        <v/>
      </c>
      <c r="W458" s="1" t="str">
        <f t="shared" si="127"/>
        <v/>
      </c>
    </row>
    <row r="459" spans="1:23" x14ac:dyDescent="0.2">
      <c r="A459" s="1">
        <f>[4]武器3!A460</f>
        <v>10458</v>
      </c>
      <c r="B459" s="1" t="str">
        <f>[4]武器3!D460</f>
        <v>精致的斯塞提毒爪</v>
      </c>
      <c r="C459" s="1">
        <f>[4]武器3!E460</f>
        <v>5</v>
      </c>
      <c r="D459" s="139" t="str">
        <f>[4]武器3!F460</f>
        <v>a</v>
      </c>
      <c r="E459" s="1">
        <f t="shared" si="128"/>
        <v>3</v>
      </c>
      <c r="F459" s="1">
        <f t="shared" si="129"/>
        <v>3</v>
      </c>
      <c r="G459" s="1" t="str">
        <f>[4]武器3!$K460</f>
        <v>黑暗</v>
      </c>
      <c r="H459" s="1">
        <f>([4]武器3!AO460*(E459^2))/10</f>
        <v>49.95</v>
      </c>
      <c r="I459" s="1" t="str">
        <f t="shared" si="130"/>
        <v>,暗系魔物骨头,巨人之皮,腐败牙,腐败的毛皮</v>
      </c>
      <c r="J459" s="1">
        <f t="shared" si="131"/>
        <v>500</v>
      </c>
      <c r="K459" s="1">
        <f t="shared" si="119"/>
        <v>1125</v>
      </c>
      <c r="L459" s="1" t="str">
        <f t="shared" si="132"/>
        <v>暗系魔物骨头</v>
      </c>
      <c r="M459" s="1">
        <f t="shared" si="120"/>
        <v>1</v>
      </c>
      <c r="N459" s="1">
        <f t="shared" si="121"/>
        <v>50085</v>
      </c>
      <c r="O459" s="1" t="str">
        <f t="shared" si="133"/>
        <v>巨人之皮</v>
      </c>
      <c r="P459" s="1">
        <f t="shared" si="122"/>
        <v>2</v>
      </c>
      <c r="Q459" s="1">
        <f t="shared" si="123"/>
        <v>50111</v>
      </c>
      <c r="R459" s="1" t="str">
        <f t="shared" si="134"/>
        <v>腐败牙</v>
      </c>
      <c r="S459" s="1">
        <f t="shared" si="124"/>
        <v>12</v>
      </c>
      <c r="T459" s="1">
        <f t="shared" si="125"/>
        <v>50157</v>
      </c>
      <c r="U459" s="1" t="str">
        <f t="shared" si="135"/>
        <v/>
      </c>
      <c r="V459" s="1" t="str">
        <f t="shared" si="126"/>
        <v/>
      </c>
      <c r="W459" s="1" t="str">
        <f t="shared" si="127"/>
        <v/>
      </c>
    </row>
    <row r="460" spans="1:23" x14ac:dyDescent="0.2">
      <c r="A460" s="1">
        <f>[4]武器3!A461</f>
        <v>10459</v>
      </c>
      <c r="B460" s="1" t="str">
        <f>[4]武器3!D461</f>
        <v>犀利的晨曦毒爪</v>
      </c>
      <c r="C460" s="1">
        <f>[4]武器3!E461</f>
        <v>7</v>
      </c>
      <c r="D460" s="139" t="str">
        <f>[4]武器3!F461</f>
        <v>a</v>
      </c>
      <c r="E460" s="1">
        <f t="shared" si="128"/>
        <v>3</v>
      </c>
      <c r="F460" s="1">
        <f t="shared" si="129"/>
        <v>3</v>
      </c>
      <c r="G460" s="1" t="str">
        <f>[4]武器3!$K461</f>
        <v>黑暗</v>
      </c>
      <c r="H460" s="1">
        <f>([4]武器3!AO461*(E460^2))/10</f>
        <v>103.95</v>
      </c>
      <c r="I460" s="1" t="str">
        <f t="shared" si="130"/>
        <v>,暗系魔物骨头,冰鸟的羽毛,腐败爪,干燥的草药</v>
      </c>
      <c r="J460" s="1">
        <f t="shared" si="131"/>
        <v>1040</v>
      </c>
      <c r="K460" s="1">
        <f t="shared" si="119"/>
        <v>1125</v>
      </c>
      <c r="L460" s="1" t="str">
        <f t="shared" si="132"/>
        <v>暗系魔物骨头</v>
      </c>
      <c r="M460" s="1">
        <f t="shared" si="120"/>
        <v>1</v>
      </c>
      <c r="N460" s="1">
        <f t="shared" si="121"/>
        <v>50085</v>
      </c>
      <c r="O460" s="1" t="str">
        <f t="shared" si="133"/>
        <v>冰鸟的羽毛</v>
      </c>
      <c r="P460" s="1">
        <f t="shared" si="122"/>
        <v>3</v>
      </c>
      <c r="Q460" s="1">
        <f t="shared" si="123"/>
        <v>50121</v>
      </c>
      <c r="R460" s="1" t="str">
        <f t="shared" si="134"/>
        <v>腐败爪</v>
      </c>
      <c r="S460" s="1">
        <f t="shared" si="124"/>
        <v>24</v>
      </c>
      <c r="T460" s="1">
        <f t="shared" si="125"/>
        <v>50145</v>
      </c>
      <c r="U460" s="1" t="str">
        <f t="shared" si="135"/>
        <v/>
      </c>
      <c r="V460" s="1" t="str">
        <f t="shared" si="126"/>
        <v/>
      </c>
      <c r="W460" s="1" t="str">
        <f t="shared" si="127"/>
        <v/>
      </c>
    </row>
    <row r="461" spans="1:23" x14ac:dyDescent="0.2">
      <c r="A461" s="1">
        <f>[4]武器3!A462</f>
        <v>10460</v>
      </c>
      <c r="B461" s="1" t="str">
        <f>[4]武器3!D462</f>
        <v>拉风的晨曦毒爪</v>
      </c>
      <c r="C461" s="1">
        <f>[4]武器3!E462</f>
        <v>9</v>
      </c>
      <c r="D461" s="139" t="str">
        <f>[4]武器3!F462</f>
        <v>a</v>
      </c>
      <c r="E461" s="1">
        <f t="shared" si="128"/>
        <v>3</v>
      </c>
      <c r="F461" s="1">
        <f t="shared" si="129"/>
        <v>3</v>
      </c>
      <c r="G461" s="1" t="str">
        <f>[4]武器3!$K462</f>
        <v>黑暗</v>
      </c>
      <c r="H461" s="1">
        <f>([4]武器3!AO462*(E461^2))/10</f>
        <v>120.46250023140496</v>
      </c>
      <c r="I461" s="1" t="str">
        <f t="shared" si="130"/>
        <v>,暗系魔物骨头,研磨土块,树枝,黑铜矿</v>
      </c>
      <c r="J461" s="1">
        <f t="shared" si="131"/>
        <v>1205</v>
      </c>
      <c r="K461" s="1">
        <f t="shared" si="119"/>
        <v>2250</v>
      </c>
      <c r="L461" s="1" t="str">
        <f t="shared" si="132"/>
        <v>暗系魔物骨头</v>
      </c>
      <c r="M461" s="1">
        <f t="shared" si="120"/>
        <v>2</v>
      </c>
      <c r="N461" s="1">
        <f t="shared" si="121"/>
        <v>50085</v>
      </c>
      <c r="O461" s="1" t="str">
        <f t="shared" si="133"/>
        <v>研磨土块</v>
      </c>
      <c r="P461" s="1">
        <f t="shared" si="122"/>
        <v>3</v>
      </c>
      <c r="Q461" s="1">
        <f t="shared" si="123"/>
        <v>50014</v>
      </c>
      <c r="R461" s="1" t="str">
        <f t="shared" si="134"/>
        <v>树枝</v>
      </c>
      <c r="S461" s="1">
        <f t="shared" si="124"/>
        <v>27</v>
      </c>
      <c r="T461" s="1">
        <f t="shared" si="125"/>
        <v>50045</v>
      </c>
      <c r="U461" s="1" t="str">
        <f t="shared" si="135"/>
        <v/>
      </c>
      <c r="V461" s="1" t="str">
        <f t="shared" si="126"/>
        <v/>
      </c>
      <c r="W461" s="1" t="str">
        <f t="shared" si="127"/>
        <v/>
      </c>
    </row>
    <row r="462" spans="1:23" x14ac:dyDescent="0.2">
      <c r="A462" s="1">
        <f>[4]武器3!A463</f>
        <v>10461</v>
      </c>
      <c r="B462" s="1" t="str">
        <f>[4]武器3!D463</f>
        <v>闪耀的塞尔塔血爪</v>
      </c>
      <c r="C462" s="1">
        <f>[4]武器3!E463</f>
        <v>11</v>
      </c>
      <c r="D462" s="139" t="str">
        <f>[4]武器3!F463</f>
        <v>a</v>
      </c>
      <c r="E462" s="1">
        <f t="shared" si="128"/>
        <v>3</v>
      </c>
      <c r="F462" s="1">
        <f t="shared" si="129"/>
        <v>3</v>
      </c>
      <c r="G462" s="1" t="str">
        <f>[4]武器3!$K463</f>
        <v>黑暗</v>
      </c>
      <c r="H462" s="1">
        <f>([4]武器3!AO463*(E462^2))/10</f>
        <v>204.80727272727273</v>
      </c>
      <c r="I462" s="1" t="str">
        <f t="shared" si="130"/>
        <v>,暗系魔物骨头,火兽牙,树枝,腐败的毛皮</v>
      </c>
      <c r="J462" s="1">
        <f t="shared" si="131"/>
        <v>2048</v>
      </c>
      <c r="K462" s="1">
        <f t="shared" si="119"/>
        <v>2250</v>
      </c>
      <c r="L462" s="1" t="str">
        <f t="shared" si="132"/>
        <v>暗系魔物骨头</v>
      </c>
      <c r="M462" s="1">
        <f t="shared" si="120"/>
        <v>2</v>
      </c>
      <c r="N462" s="1">
        <f t="shared" si="121"/>
        <v>50085</v>
      </c>
      <c r="O462" s="1" t="str">
        <f t="shared" si="133"/>
        <v>火兽牙</v>
      </c>
      <c r="P462" s="1">
        <f t="shared" si="122"/>
        <v>12</v>
      </c>
      <c r="Q462" s="1">
        <f t="shared" si="123"/>
        <v>50148</v>
      </c>
      <c r="R462" s="1" t="str">
        <f t="shared" si="134"/>
        <v>树枝</v>
      </c>
      <c r="S462" s="1">
        <f t="shared" si="124"/>
        <v>46</v>
      </c>
      <c r="T462" s="1">
        <f t="shared" si="125"/>
        <v>50045</v>
      </c>
      <c r="U462" s="1" t="str">
        <f t="shared" si="135"/>
        <v/>
      </c>
      <c r="V462" s="1" t="str">
        <f t="shared" si="126"/>
        <v/>
      </c>
      <c r="W462" s="1" t="str">
        <f t="shared" si="127"/>
        <v/>
      </c>
    </row>
    <row r="463" spans="1:23" x14ac:dyDescent="0.2">
      <c r="A463" s="1">
        <f>[4]武器3!A464</f>
        <v>10462</v>
      </c>
      <c r="B463" s="1" t="str">
        <f>[4]武器3!D464</f>
        <v>拉风的精钢血爪</v>
      </c>
      <c r="C463" s="1">
        <f>[4]武器3!E464</f>
        <v>13</v>
      </c>
      <c r="D463" s="139" t="str">
        <f>[4]武器3!F464</f>
        <v>a</v>
      </c>
      <c r="E463" s="1">
        <f t="shared" si="128"/>
        <v>3</v>
      </c>
      <c r="F463" s="1">
        <f t="shared" si="129"/>
        <v>3</v>
      </c>
      <c r="G463" s="1" t="str">
        <f>[4]武器3!$K464</f>
        <v>黑暗</v>
      </c>
      <c r="H463" s="1">
        <f>([4]武器3!AO464*(E463^2))/10</f>
        <v>253.86610909090905</v>
      </c>
      <c r="I463" s="1" t="str">
        <f t="shared" si="130"/>
        <v>,暗系魔物骨头,黑晶石,粉铜矿,腐败的毛皮</v>
      </c>
      <c r="J463" s="1">
        <f t="shared" si="131"/>
        <v>2539</v>
      </c>
      <c r="K463" s="1">
        <f t="shared" si="119"/>
        <v>3375</v>
      </c>
      <c r="L463" s="1" t="str">
        <f t="shared" si="132"/>
        <v>暗系魔物骨头</v>
      </c>
      <c r="M463" s="1">
        <f t="shared" si="120"/>
        <v>3</v>
      </c>
      <c r="N463" s="1">
        <f t="shared" si="121"/>
        <v>50085</v>
      </c>
      <c r="O463" s="1" t="str">
        <f t="shared" si="133"/>
        <v>黑晶石</v>
      </c>
      <c r="P463" s="1">
        <f t="shared" si="122"/>
        <v>7</v>
      </c>
      <c r="Q463" s="1">
        <f t="shared" si="123"/>
        <v>50027</v>
      </c>
      <c r="R463" s="1" t="str">
        <f t="shared" si="134"/>
        <v>粉铜矿</v>
      </c>
      <c r="S463" s="1">
        <f t="shared" si="124"/>
        <v>57</v>
      </c>
      <c r="T463" s="1">
        <f t="shared" si="125"/>
        <v>50035</v>
      </c>
      <c r="U463" s="1" t="str">
        <f t="shared" si="135"/>
        <v/>
      </c>
      <c r="V463" s="1" t="str">
        <f t="shared" si="126"/>
        <v/>
      </c>
      <c r="W463" s="1" t="str">
        <f t="shared" si="127"/>
        <v/>
      </c>
    </row>
    <row r="464" spans="1:23" x14ac:dyDescent="0.2">
      <c r="A464" s="1">
        <f>[4]武器3!A465</f>
        <v>10463</v>
      </c>
      <c r="B464" s="1" t="str">
        <f>[4]武器3!D465</f>
        <v>犀利的塞尔塔血爪</v>
      </c>
      <c r="C464" s="1">
        <f>[4]武器3!E465</f>
        <v>15</v>
      </c>
      <c r="D464" s="139" t="str">
        <f>[4]武器3!F465</f>
        <v>a</v>
      </c>
      <c r="E464" s="1">
        <f t="shared" si="128"/>
        <v>3</v>
      </c>
      <c r="F464" s="1">
        <f t="shared" si="129"/>
        <v>3</v>
      </c>
      <c r="G464" s="1" t="str">
        <f>[4]武器3!$K465</f>
        <v>黑暗</v>
      </c>
      <c r="H464" s="1">
        <f>([4]武器3!AO465*(E464^2))/10</f>
        <v>352.98408940092173</v>
      </c>
      <c r="I464" s="1" t="str">
        <f t="shared" si="130"/>
        <v>,暗系魔物骨头,石像鬼羽翼,腐败爪,腐败的毛皮</v>
      </c>
      <c r="J464" s="1">
        <f t="shared" si="131"/>
        <v>3530</v>
      </c>
      <c r="K464" s="1">
        <f t="shared" si="119"/>
        <v>4500</v>
      </c>
      <c r="L464" s="1" t="str">
        <f t="shared" si="132"/>
        <v>暗系魔物骨头</v>
      </c>
      <c r="M464" s="1">
        <f t="shared" si="120"/>
        <v>4</v>
      </c>
      <c r="N464" s="1">
        <f t="shared" si="121"/>
        <v>50085</v>
      </c>
      <c r="O464" s="1" t="str">
        <f t="shared" si="133"/>
        <v>石像鬼羽翼</v>
      </c>
      <c r="P464" s="1">
        <f t="shared" si="122"/>
        <v>9</v>
      </c>
      <c r="Q464" s="1">
        <f t="shared" si="123"/>
        <v>50128</v>
      </c>
      <c r="R464" s="1" t="str">
        <f t="shared" si="134"/>
        <v>腐败爪</v>
      </c>
      <c r="S464" s="1">
        <f t="shared" si="124"/>
        <v>79</v>
      </c>
      <c r="T464" s="1">
        <f t="shared" si="125"/>
        <v>50145</v>
      </c>
      <c r="U464" s="1" t="str">
        <f t="shared" si="135"/>
        <v/>
      </c>
      <c r="V464" s="1" t="str">
        <f t="shared" si="126"/>
        <v/>
      </c>
      <c r="W464" s="1" t="str">
        <f t="shared" si="127"/>
        <v/>
      </c>
    </row>
    <row r="465" spans="1:23" x14ac:dyDescent="0.2">
      <c r="A465" s="1">
        <f>[4]武器3!A466</f>
        <v>10464</v>
      </c>
      <c r="B465" s="1" t="str">
        <f>[4]武器3!D466</f>
        <v>精致的精灵爪</v>
      </c>
      <c r="C465" s="1">
        <f>[4]武器3!E466</f>
        <v>17</v>
      </c>
      <c r="D465" s="139" t="str">
        <f>[4]武器3!F466</f>
        <v>a</v>
      </c>
      <c r="E465" s="1">
        <f t="shared" si="128"/>
        <v>3</v>
      </c>
      <c r="F465" s="1">
        <f t="shared" si="129"/>
        <v>3</v>
      </c>
      <c r="G465" s="1" t="str">
        <f>[4]武器3!$K466</f>
        <v>黑暗</v>
      </c>
      <c r="H465" s="1">
        <f>([4]武器3!AO466*(E465^2))/10</f>
        <v>282.42745467768594</v>
      </c>
      <c r="I465" s="1" t="str">
        <f t="shared" si="130"/>
        <v>,暗系魔物骨头,风之缌片,矿石,腐败的毛皮</v>
      </c>
      <c r="J465" s="1">
        <f t="shared" si="131"/>
        <v>2824</v>
      </c>
      <c r="K465" s="1">
        <f t="shared" si="119"/>
        <v>3375</v>
      </c>
      <c r="L465" s="1" t="str">
        <f t="shared" si="132"/>
        <v>暗系魔物骨头</v>
      </c>
      <c r="M465" s="1">
        <f t="shared" si="120"/>
        <v>3</v>
      </c>
      <c r="N465" s="1">
        <f t="shared" si="121"/>
        <v>50085</v>
      </c>
      <c r="O465" s="1" t="str">
        <f t="shared" si="133"/>
        <v>风之缌片</v>
      </c>
      <c r="P465" s="1">
        <f t="shared" si="122"/>
        <v>7</v>
      </c>
      <c r="Q465" s="1">
        <f t="shared" si="123"/>
        <v>50176</v>
      </c>
      <c r="R465" s="1" t="str">
        <f t="shared" si="134"/>
        <v>矿石</v>
      </c>
      <c r="S465" s="1">
        <f t="shared" si="124"/>
        <v>63</v>
      </c>
      <c r="T465" s="1">
        <f t="shared" si="125"/>
        <v>50015</v>
      </c>
      <c r="U465" s="1" t="str">
        <f t="shared" si="135"/>
        <v/>
      </c>
      <c r="V465" s="1" t="str">
        <f t="shared" si="126"/>
        <v/>
      </c>
      <c r="W465" s="1" t="str">
        <f t="shared" si="127"/>
        <v/>
      </c>
    </row>
    <row r="466" spans="1:23" x14ac:dyDescent="0.2">
      <c r="A466" s="1">
        <f>[4]武器3!A467</f>
        <v>10465</v>
      </c>
      <c r="B466" s="1" t="str">
        <f>[4]武器3!D467</f>
        <v>发亮的晨曦血爪</v>
      </c>
      <c r="C466" s="1">
        <f>[4]武器3!E467</f>
        <v>2</v>
      </c>
      <c r="D466" s="139" t="str">
        <f>[4]武器3!F467</f>
        <v>b</v>
      </c>
      <c r="E466" s="1">
        <f t="shared" si="128"/>
        <v>2</v>
      </c>
      <c r="F466" s="1">
        <f t="shared" si="129"/>
        <v>2</v>
      </c>
      <c r="G466" s="1" t="str">
        <f>[4]武器3!$K467</f>
        <v>黑暗</v>
      </c>
      <c r="H466" s="1">
        <f>([4]武器3!AO467*(E466^2))/10</f>
        <v>12.992000000000001</v>
      </c>
      <c r="I466" s="1" t="str">
        <f t="shared" si="130"/>
        <v>,暗系魔物血液,腐败的毛皮</v>
      </c>
      <c r="J466" s="1">
        <f t="shared" si="131"/>
        <v>130</v>
      </c>
      <c r="K466" s="1">
        <f t="shared" si="119"/>
        <v>270</v>
      </c>
      <c r="L466" s="1" t="str">
        <f t="shared" si="132"/>
        <v>暗系魔物血液</v>
      </c>
      <c r="M466" s="1">
        <f t="shared" si="120"/>
        <v>1</v>
      </c>
      <c r="N466" s="1">
        <f t="shared" si="121"/>
        <v>50102</v>
      </c>
      <c r="O466" s="1" t="str">
        <f t="shared" si="133"/>
        <v>腐败的毛皮</v>
      </c>
      <c r="P466" s="1">
        <f t="shared" si="122"/>
        <v>5</v>
      </c>
      <c r="Q466" s="1">
        <f t="shared" si="123"/>
        <v>50119</v>
      </c>
      <c r="R466" s="1" t="str">
        <f t="shared" si="134"/>
        <v/>
      </c>
      <c r="S466" s="1" t="str">
        <f t="shared" si="124"/>
        <v/>
      </c>
      <c r="T466" s="1" t="str">
        <f t="shared" si="125"/>
        <v/>
      </c>
      <c r="U466" s="1" t="str">
        <f t="shared" si="135"/>
        <v/>
      </c>
      <c r="V466" s="1" t="str">
        <f t="shared" si="126"/>
        <v/>
      </c>
      <c r="W466" s="1" t="str">
        <f t="shared" si="127"/>
        <v/>
      </c>
    </row>
    <row r="467" spans="1:23" x14ac:dyDescent="0.2">
      <c r="A467" s="1">
        <f>[4]武器3!A468</f>
        <v>10466</v>
      </c>
      <c r="B467" s="1" t="str">
        <f>[4]武器3!D468</f>
        <v>优质的塞尔塔毒爪</v>
      </c>
      <c r="C467" s="1">
        <f>[4]武器3!E468</f>
        <v>4</v>
      </c>
      <c r="D467" s="139" t="str">
        <f>[4]武器3!F468</f>
        <v>b</v>
      </c>
      <c r="E467" s="1">
        <f t="shared" si="128"/>
        <v>2</v>
      </c>
      <c r="F467" s="1">
        <f t="shared" si="129"/>
        <v>2</v>
      </c>
      <c r="G467" s="1" t="str">
        <f>[4]武器3!$K468</f>
        <v>黑暗</v>
      </c>
      <c r="H467" s="1">
        <f>([4]武器3!AO468*(E467^2))/10</f>
        <v>24</v>
      </c>
      <c r="I467" s="1" t="str">
        <f t="shared" si="130"/>
        <v>,黑魔法石,女战士的秘药</v>
      </c>
      <c r="J467" s="1">
        <f t="shared" si="131"/>
        <v>240</v>
      </c>
      <c r="K467" s="1">
        <f t="shared" si="119"/>
        <v>270</v>
      </c>
      <c r="L467" s="1" t="str">
        <f t="shared" si="132"/>
        <v>黑魔法石</v>
      </c>
      <c r="M467" s="1">
        <f t="shared" si="120"/>
        <v>1</v>
      </c>
      <c r="N467" s="1">
        <f t="shared" si="121"/>
        <v>50024</v>
      </c>
      <c r="O467" s="1" t="str">
        <f t="shared" si="133"/>
        <v>女战士的秘药</v>
      </c>
      <c r="P467" s="1">
        <f t="shared" si="122"/>
        <v>8</v>
      </c>
      <c r="Q467" s="1">
        <f t="shared" si="123"/>
        <v>50168</v>
      </c>
      <c r="R467" s="1" t="str">
        <f t="shared" si="134"/>
        <v/>
      </c>
      <c r="S467" s="1" t="str">
        <f t="shared" si="124"/>
        <v/>
      </c>
      <c r="T467" s="1" t="str">
        <f t="shared" si="125"/>
        <v/>
      </c>
      <c r="U467" s="1" t="str">
        <f t="shared" si="135"/>
        <v/>
      </c>
      <c r="V467" s="1" t="str">
        <f t="shared" si="126"/>
        <v/>
      </c>
      <c r="W467" s="1" t="str">
        <f t="shared" si="127"/>
        <v/>
      </c>
    </row>
    <row r="468" spans="1:23" x14ac:dyDescent="0.2">
      <c r="A468" s="1">
        <f>[4]武器3!A469</f>
        <v>10467</v>
      </c>
      <c r="B468" s="1" t="str">
        <f>[4]武器3!D469</f>
        <v>优质的卡尼亚血爪</v>
      </c>
      <c r="C468" s="1">
        <f>[4]武器3!E469</f>
        <v>6</v>
      </c>
      <c r="D468" s="139" t="str">
        <f>[4]武器3!F469</f>
        <v>b</v>
      </c>
      <c r="E468" s="1">
        <f t="shared" si="128"/>
        <v>2</v>
      </c>
      <c r="F468" s="1">
        <f t="shared" si="129"/>
        <v>2</v>
      </c>
      <c r="G468" s="1" t="str">
        <f>[4]武器3!$K469</f>
        <v>黑暗</v>
      </c>
      <c r="H468" s="1">
        <f>([4]武器3!AO469*(E468^2))/10</f>
        <v>36</v>
      </c>
      <c r="I468" s="1" t="str">
        <f t="shared" si="130"/>
        <v>,暗系魔物血液,树枝</v>
      </c>
      <c r="J468" s="1">
        <f t="shared" si="131"/>
        <v>360</v>
      </c>
      <c r="K468" s="1">
        <f t="shared" si="119"/>
        <v>540</v>
      </c>
      <c r="L468" s="1" t="str">
        <f t="shared" si="132"/>
        <v>暗系魔物血液</v>
      </c>
      <c r="M468" s="1">
        <f t="shared" si="120"/>
        <v>2</v>
      </c>
      <c r="N468" s="1">
        <f t="shared" si="121"/>
        <v>50102</v>
      </c>
      <c r="O468" s="1" t="str">
        <f t="shared" si="133"/>
        <v>树枝</v>
      </c>
      <c r="P468" s="1">
        <f t="shared" si="122"/>
        <v>12</v>
      </c>
      <c r="Q468" s="1">
        <f t="shared" si="123"/>
        <v>50045</v>
      </c>
      <c r="R468" s="1" t="str">
        <f t="shared" si="134"/>
        <v/>
      </c>
      <c r="S468" s="1" t="str">
        <f t="shared" si="124"/>
        <v/>
      </c>
      <c r="T468" s="1" t="str">
        <f t="shared" si="125"/>
        <v/>
      </c>
      <c r="U468" s="1" t="str">
        <f t="shared" si="135"/>
        <v/>
      </c>
      <c r="V468" s="1" t="str">
        <f t="shared" si="126"/>
        <v/>
      </c>
      <c r="W468" s="1" t="str">
        <f t="shared" si="127"/>
        <v/>
      </c>
    </row>
    <row r="469" spans="1:23" x14ac:dyDescent="0.2">
      <c r="A469" s="1">
        <f>[4]武器3!A470</f>
        <v>10468</v>
      </c>
      <c r="B469" s="1" t="str">
        <f>[4]武器3!D470</f>
        <v>凌厉的忏悔毒爪</v>
      </c>
      <c r="C469" s="1">
        <f>[4]武器3!E470</f>
        <v>8</v>
      </c>
      <c r="D469" s="139" t="str">
        <f>[4]武器3!F470</f>
        <v>b</v>
      </c>
      <c r="E469" s="1">
        <f t="shared" si="128"/>
        <v>2</v>
      </c>
      <c r="F469" s="1">
        <f t="shared" si="129"/>
        <v>2</v>
      </c>
      <c r="G469" s="1" t="str">
        <f>[4]武器3!$K470</f>
        <v>黑暗</v>
      </c>
      <c r="H469" s="1">
        <f>([4]武器3!AO470*(E469^2))/10</f>
        <v>48</v>
      </c>
      <c r="I469" s="1" t="str">
        <f t="shared" si="130"/>
        <v>,黑魔法石,女战士的秘药</v>
      </c>
      <c r="J469" s="1">
        <f t="shared" si="131"/>
        <v>480</v>
      </c>
      <c r="K469" s="1">
        <f t="shared" si="119"/>
        <v>540</v>
      </c>
      <c r="L469" s="1" t="str">
        <f t="shared" si="132"/>
        <v>黑魔法石</v>
      </c>
      <c r="M469" s="1">
        <f t="shared" si="120"/>
        <v>2</v>
      </c>
      <c r="N469" s="1">
        <f t="shared" si="121"/>
        <v>50024</v>
      </c>
      <c r="O469" s="1" t="str">
        <f t="shared" si="133"/>
        <v>女战士的秘药</v>
      </c>
      <c r="P469" s="1">
        <f t="shared" si="122"/>
        <v>16</v>
      </c>
      <c r="Q469" s="1">
        <f t="shared" si="123"/>
        <v>50168</v>
      </c>
      <c r="R469" s="1" t="str">
        <f t="shared" si="134"/>
        <v/>
      </c>
      <c r="S469" s="1" t="str">
        <f t="shared" si="124"/>
        <v/>
      </c>
      <c r="T469" s="1" t="str">
        <f t="shared" si="125"/>
        <v/>
      </c>
      <c r="U469" s="1" t="str">
        <f t="shared" si="135"/>
        <v/>
      </c>
      <c r="V469" s="1" t="str">
        <f t="shared" si="126"/>
        <v/>
      </c>
      <c r="W469" s="1" t="str">
        <f t="shared" si="127"/>
        <v/>
      </c>
    </row>
    <row r="470" spans="1:23" x14ac:dyDescent="0.2">
      <c r="A470" s="1">
        <f>[4]武器3!A471</f>
        <v>10469</v>
      </c>
      <c r="B470" s="1" t="str">
        <f>[4]武器3!D471</f>
        <v>凌厉的卡尼亚血爪</v>
      </c>
      <c r="C470" s="1">
        <f>[4]武器3!E471</f>
        <v>10</v>
      </c>
      <c r="D470" s="139" t="str">
        <f>[4]武器3!F471</f>
        <v>b</v>
      </c>
      <c r="E470" s="1">
        <f t="shared" si="128"/>
        <v>2</v>
      </c>
      <c r="F470" s="1">
        <f t="shared" si="129"/>
        <v>2</v>
      </c>
      <c r="G470" s="1" t="str">
        <f>[4]武器3!$K471</f>
        <v>黑暗</v>
      </c>
      <c r="H470" s="1">
        <f>([4]武器3!AO471*(E470^2))/10</f>
        <v>60</v>
      </c>
      <c r="I470" s="1" t="str">
        <f t="shared" si="130"/>
        <v>,暗系魔物血液,黑铜矿</v>
      </c>
      <c r="J470" s="1">
        <f t="shared" si="131"/>
        <v>600</v>
      </c>
      <c r="K470" s="1">
        <f t="shared" si="119"/>
        <v>810</v>
      </c>
      <c r="L470" s="1" t="str">
        <f t="shared" si="132"/>
        <v>暗系魔物血液</v>
      </c>
      <c r="M470" s="1">
        <f t="shared" si="120"/>
        <v>3</v>
      </c>
      <c r="N470" s="1">
        <f t="shared" si="121"/>
        <v>50102</v>
      </c>
      <c r="O470" s="1" t="str">
        <f t="shared" si="133"/>
        <v>黑铜矿</v>
      </c>
      <c r="P470" s="1">
        <f t="shared" si="122"/>
        <v>20</v>
      </c>
      <c r="Q470" s="1">
        <f t="shared" si="123"/>
        <v>50031</v>
      </c>
      <c r="R470" s="1" t="str">
        <f t="shared" si="134"/>
        <v/>
      </c>
      <c r="S470" s="1" t="str">
        <f t="shared" si="124"/>
        <v/>
      </c>
      <c r="T470" s="1" t="str">
        <f t="shared" si="125"/>
        <v/>
      </c>
      <c r="U470" s="1" t="str">
        <f t="shared" si="135"/>
        <v/>
      </c>
      <c r="V470" s="1" t="str">
        <f t="shared" si="126"/>
        <v/>
      </c>
      <c r="W470" s="1" t="str">
        <f t="shared" si="127"/>
        <v/>
      </c>
    </row>
    <row r="471" spans="1:23" x14ac:dyDescent="0.2">
      <c r="A471" s="1">
        <f>[4]武器3!A472</f>
        <v>10470</v>
      </c>
      <c r="B471" s="1" t="str">
        <f>[4]武器3!D472</f>
        <v>坚硬的晨曦毒爪</v>
      </c>
      <c r="C471" s="1">
        <f>[4]武器3!E472</f>
        <v>12</v>
      </c>
      <c r="D471" s="139" t="str">
        <f>[4]武器3!F472</f>
        <v>b</v>
      </c>
      <c r="E471" s="1">
        <f t="shared" si="128"/>
        <v>2</v>
      </c>
      <c r="F471" s="1">
        <f t="shared" si="129"/>
        <v>2</v>
      </c>
      <c r="G471" s="1" t="str">
        <f>[4]武器3!$K472</f>
        <v>黑暗</v>
      </c>
      <c r="H471" s="1">
        <f>([4]武器3!AO472*(E471^2))/10</f>
        <v>72</v>
      </c>
      <c r="I471" s="1" t="str">
        <f t="shared" si="130"/>
        <v>,暗系魔物血液,树枝</v>
      </c>
      <c r="J471" s="1">
        <f t="shared" si="131"/>
        <v>720</v>
      </c>
      <c r="K471" s="1">
        <f t="shared" si="119"/>
        <v>810</v>
      </c>
      <c r="L471" s="1" t="str">
        <f t="shared" si="132"/>
        <v>暗系魔物血液</v>
      </c>
      <c r="M471" s="1">
        <f t="shared" si="120"/>
        <v>3</v>
      </c>
      <c r="N471" s="1">
        <f t="shared" si="121"/>
        <v>50102</v>
      </c>
      <c r="O471" s="1" t="str">
        <f t="shared" si="133"/>
        <v>树枝</v>
      </c>
      <c r="P471" s="1">
        <f t="shared" si="122"/>
        <v>24</v>
      </c>
      <c r="Q471" s="1">
        <f t="shared" si="123"/>
        <v>50045</v>
      </c>
      <c r="R471" s="1" t="str">
        <f t="shared" si="134"/>
        <v/>
      </c>
      <c r="S471" s="1" t="str">
        <f t="shared" si="124"/>
        <v/>
      </c>
      <c r="T471" s="1" t="str">
        <f t="shared" si="125"/>
        <v/>
      </c>
      <c r="U471" s="1" t="str">
        <f t="shared" si="135"/>
        <v/>
      </c>
      <c r="V471" s="1" t="str">
        <f t="shared" si="126"/>
        <v/>
      </c>
      <c r="W471" s="1" t="str">
        <f t="shared" si="127"/>
        <v/>
      </c>
    </row>
    <row r="472" spans="1:23" x14ac:dyDescent="0.2">
      <c r="A472" s="1">
        <f>[4]武器3!A473</f>
        <v>10471</v>
      </c>
      <c r="B472" s="1" t="str">
        <f>[4]武器3!D473</f>
        <v>发亮的水晶爪</v>
      </c>
      <c r="C472" s="1">
        <f>[4]武器3!E473</f>
        <v>14</v>
      </c>
      <c r="D472" s="139" t="str">
        <f>[4]武器3!F473</f>
        <v>b</v>
      </c>
      <c r="E472" s="1">
        <f t="shared" si="128"/>
        <v>2</v>
      </c>
      <c r="F472" s="1">
        <f t="shared" si="129"/>
        <v>2</v>
      </c>
      <c r="G472" s="1" t="str">
        <f>[4]武器3!$K473</f>
        <v>黑暗</v>
      </c>
      <c r="H472" s="1">
        <f>([4]武器3!AO473*(E472^2))/10</f>
        <v>84.6</v>
      </c>
      <c r="I472" s="1" t="str">
        <f t="shared" si="130"/>
        <v>,暗系魔物血液,新鲜的泥巴</v>
      </c>
      <c r="J472" s="1">
        <f t="shared" si="131"/>
        <v>846</v>
      </c>
      <c r="K472" s="1">
        <f t="shared" si="119"/>
        <v>1080</v>
      </c>
      <c r="L472" s="1" t="str">
        <f t="shared" si="132"/>
        <v>暗系魔物血液</v>
      </c>
      <c r="M472" s="1">
        <f t="shared" si="120"/>
        <v>4</v>
      </c>
      <c r="N472" s="1">
        <f t="shared" si="121"/>
        <v>50102</v>
      </c>
      <c r="O472" s="1" t="str">
        <f t="shared" si="133"/>
        <v>新鲜的泥巴</v>
      </c>
      <c r="P472" s="1">
        <f t="shared" si="122"/>
        <v>29</v>
      </c>
      <c r="Q472" s="1">
        <f t="shared" si="123"/>
        <v>50013</v>
      </c>
      <c r="R472" s="1" t="str">
        <f t="shared" si="134"/>
        <v/>
      </c>
      <c r="S472" s="1" t="str">
        <f t="shared" si="124"/>
        <v/>
      </c>
      <c r="T472" s="1" t="str">
        <f t="shared" si="125"/>
        <v/>
      </c>
      <c r="U472" s="1" t="str">
        <f t="shared" si="135"/>
        <v/>
      </c>
      <c r="V472" s="1" t="str">
        <f t="shared" si="126"/>
        <v/>
      </c>
      <c r="W472" s="1" t="str">
        <f t="shared" si="127"/>
        <v/>
      </c>
    </row>
    <row r="473" spans="1:23" x14ac:dyDescent="0.2">
      <c r="A473" s="1">
        <f>[4]武器3!A474</f>
        <v>10472</v>
      </c>
      <c r="B473" s="1" t="str">
        <f>[4]武器3!D474</f>
        <v>优质的精钢血爪</v>
      </c>
      <c r="C473" s="1">
        <f>[4]武器3!E474</f>
        <v>16</v>
      </c>
      <c r="D473" s="139" t="str">
        <f>[4]武器3!F474</f>
        <v>b</v>
      </c>
      <c r="E473" s="1">
        <f t="shared" si="128"/>
        <v>2</v>
      </c>
      <c r="F473" s="1">
        <f t="shared" si="129"/>
        <v>2</v>
      </c>
      <c r="G473" s="1" t="str">
        <f>[4]武器3!$K474</f>
        <v>黑暗</v>
      </c>
      <c r="H473" s="1">
        <f>([4]武器3!AO474*(E473^2))/10</f>
        <v>96.853333333333325</v>
      </c>
      <c r="I473" s="1" t="str">
        <f t="shared" si="130"/>
        <v>,黑魔法石,腐败爪</v>
      </c>
      <c r="J473" s="1">
        <f t="shared" si="131"/>
        <v>969</v>
      </c>
      <c r="K473" s="1">
        <f t="shared" si="119"/>
        <v>1080</v>
      </c>
      <c r="L473" s="1" t="str">
        <f t="shared" si="132"/>
        <v>黑魔法石</v>
      </c>
      <c r="M473" s="1">
        <f t="shared" si="120"/>
        <v>4</v>
      </c>
      <c r="N473" s="1">
        <f t="shared" si="121"/>
        <v>50024</v>
      </c>
      <c r="O473" s="1" t="str">
        <f t="shared" si="133"/>
        <v>腐败爪</v>
      </c>
      <c r="P473" s="1">
        <f t="shared" si="122"/>
        <v>33</v>
      </c>
      <c r="Q473" s="1">
        <f t="shared" si="123"/>
        <v>50145</v>
      </c>
      <c r="R473" s="1" t="str">
        <f t="shared" si="134"/>
        <v/>
      </c>
      <c r="S473" s="1" t="str">
        <f t="shared" si="124"/>
        <v/>
      </c>
      <c r="T473" s="1" t="str">
        <f t="shared" si="125"/>
        <v/>
      </c>
      <c r="U473" s="1" t="str">
        <f t="shared" si="135"/>
        <v/>
      </c>
      <c r="V473" s="1" t="str">
        <f t="shared" si="126"/>
        <v/>
      </c>
      <c r="W473" s="1" t="str">
        <f t="shared" si="127"/>
        <v/>
      </c>
    </row>
    <row r="474" spans="1:23" x14ac:dyDescent="0.2">
      <c r="A474" s="1">
        <f>[4]武器3!A475</f>
        <v>10473</v>
      </c>
      <c r="B474" s="1" t="str">
        <f>[4]武器3!D475</f>
        <v>初级的斯塞提毒爪</v>
      </c>
      <c r="C474" s="1">
        <f>[4]武器3!E475</f>
        <v>2</v>
      </c>
      <c r="D474" s="139" t="str">
        <f>[4]武器3!F475</f>
        <v>c</v>
      </c>
      <c r="E474" s="1">
        <f t="shared" si="128"/>
        <v>1</v>
      </c>
      <c r="F474" s="1">
        <f t="shared" si="129"/>
        <v>1</v>
      </c>
      <c r="G474" s="1" t="str">
        <f>[4]武器3!$K475</f>
        <v/>
      </c>
      <c r="H474" s="1">
        <f>([4]武器3!AO475*(E474^2))/10</f>
        <v>3.75</v>
      </c>
      <c r="I474" s="1" t="str">
        <f t="shared" si="130"/>
        <v>,矿石</v>
      </c>
      <c r="J474" s="1">
        <f t="shared" si="131"/>
        <v>38</v>
      </c>
      <c r="K474" s="1">
        <f t="shared" si="119"/>
        <v>45</v>
      </c>
      <c r="L474" s="1" t="str">
        <f t="shared" si="132"/>
        <v>矿石</v>
      </c>
      <c r="M474" s="1">
        <f t="shared" si="120"/>
        <v>3</v>
      </c>
      <c r="N474" s="1">
        <f t="shared" si="121"/>
        <v>50015</v>
      </c>
      <c r="O474" s="1" t="str">
        <f t="shared" si="133"/>
        <v/>
      </c>
      <c r="P474" s="1" t="str">
        <f t="shared" si="122"/>
        <v/>
      </c>
      <c r="Q474" s="1" t="str">
        <f t="shared" si="123"/>
        <v/>
      </c>
      <c r="R474" s="1" t="str">
        <f t="shared" si="134"/>
        <v/>
      </c>
      <c r="S474" s="1" t="str">
        <f t="shared" si="124"/>
        <v/>
      </c>
      <c r="T474" s="1" t="str">
        <f t="shared" si="125"/>
        <v/>
      </c>
      <c r="U474" s="1" t="str">
        <f t="shared" si="135"/>
        <v/>
      </c>
      <c r="V474" s="1" t="str">
        <f t="shared" si="126"/>
        <v/>
      </c>
      <c r="W474" s="1" t="str">
        <f t="shared" si="127"/>
        <v/>
      </c>
    </row>
    <row r="475" spans="1:23" x14ac:dyDescent="0.2">
      <c r="A475" s="1">
        <f>[4]武器3!A476</f>
        <v>10474</v>
      </c>
      <c r="B475" s="1" t="str">
        <f>[4]武器3!D476</f>
        <v>普通的精灵血爪</v>
      </c>
      <c r="C475" s="1">
        <f>[4]武器3!E476</f>
        <v>4</v>
      </c>
      <c r="D475" s="139" t="str">
        <f>[4]武器3!F476</f>
        <v>c</v>
      </c>
      <c r="E475" s="1">
        <f t="shared" si="128"/>
        <v>1</v>
      </c>
      <c r="F475" s="1">
        <f t="shared" si="129"/>
        <v>1</v>
      </c>
      <c r="G475" s="1" t="str">
        <f>[4]武器3!$K476</f>
        <v/>
      </c>
      <c r="H475" s="1">
        <f>([4]武器3!AO476*(E475^2))/10</f>
        <v>7.5</v>
      </c>
      <c r="I475" s="1" t="str">
        <f t="shared" si="130"/>
        <v>,腐败牙</v>
      </c>
      <c r="J475" s="1">
        <f t="shared" si="131"/>
        <v>75</v>
      </c>
      <c r="K475" s="1">
        <f t="shared" si="119"/>
        <v>75</v>
      </c>
      <c r="L475" s="1" t="str">
        <f t="shared" si="132"/>
        <v>腐败牙</v>
      </c>
      <c r="M475" s="1">
        <f t="shared" si="120"/>
        <v>5</v>
      </c>
      <c r="N475" s="1">
        <f t="shared" si="121"/>
        <v>50157</v>
      </c>
      <c r="O475" s="1" t="str">
        <f t="shared" si="133"/>
        <v/>
      </c>
      <c r="P475" s="1" t="str">
        <f t="shared" si="122"/>
        <v/>
      </c>
      <c r="Q475" s="1" t="str">
        <f t="shared" si="123"/>
        <v/>
      </c>
      <c r="R475" s="1" t="str">
        <f t="shared" si="134"/>
        <v/>
      </c>
      <c r="S475" s="1" t="str">
        <f t="shared" si="124"/>
        <v/>
      </c>
      <c r="T475" s="1" t="str">
        <f t="shared" si="125"/>
        <v/>
      </c>
      <c r="U475" s="1" t="str">
        <f t="shared" si="135"/>
        <v/>
      </c>
      <c r="V475" s="1" t="str">
        <f t="shared" si="126"/>
        <v/>
      </c>
      <c r="W475" s="1" t="str">
        <f t="shared" si="127"/>
        <v/>
      </c>
    </row>
    <row r="476" spans="1:23" x14ac:dyDescent="0.2">
      <c r="A476" s="1">
        <f>[4]武器3!A477</f>
        <v>10475</v>
      </c>
      <c r="B476" s="1" t="str">
        <f>[4]武器3!D477</f>
        <v>一般的女神血爪</v>
      </c>
      <c r="C476" s="1">
        <f>[4]武器3!E477</f>
        <v>6</v>
      </c>
      <c r="D476" s="139" t="str">
        <f>[4]武器3!F477</f>
        <v>c</v>
      </c>
      <c r="E476" s="1">
        <f t="shared" si="128"/>
        <v>1</v>
      </c>
      <c r="F476" s="1">
        <f t="shared" si="129"/>
        <v>1</v>
      </c>
      <c r="G476" s="1" t="str">
        <f>[4]武器3!$K477</f>
        <v/>
      </c>
      <c r="H476" s="1">
        <f>([4]武器3!AO477*(E476^2))/10</f>
        <v>11.4</v>
      </c>
      <c r="I476" s="1" t="str">
        <f t="shared" si="130"/>
        <v>,腐败的毛皮</v>
      </c>
      <c r="J476" s="1">
        <f t="shared" si="131"/>
        <v>114</v>
      </c>
      <c r="K476" s="1">
        <f t="shared" si="119"/>
        <v>120</v>
      </c>
      <c r="L476" s="1" t="str">
        <f t="shared" si="132"/>
        <v>腐败的毛皮</v>
      </c>
      <c r="M476" s="1">
        <f t="shared" si="120"/>
        <v>8</v>
      </c>
      <c r="N476" s="1">
        <f t="shared" si="121"/>
        <v>50119</v>
      </c>
      <c r="O476" s="1" t="str">
        <f t="shared" si="133"/>
        <v/>
      </c>
      <c r="P476" s="1" t="str">
        <f t="shared" si="122"/>
        <v/>
      </c>
      <c r="Q476" s="1" t="str">
        <f t="shared" si="123"/>
        <v/>
      </c>
      <c r="R476" s="1" t="str">
        <f t="shared" si="134"/>
        <v/>
      </c>
      <c r="S476" s="1" t="str">
        <f t="shared" si="124"/>
        <v/>
      </c>
      <c r="T476" s="1" t="str">
        <f t="shared" si="125"/>
        <v/>
      </c>
      <c r="U476" s="1" t="str">
        <f t="shared" si="135"/>
        <v/>
      </c>
      <c r="V476" s="1" t="str">
        <f t="shared" si="126"/>
        <v/>
      </c>
      <c r="W476" s="1" t="str">
        <f t="shared" si="127"/>
        <v/>
      </c>
    </row>
    <row r="477" spans="1:23" x14ac:dyDescent="0.2">
      <c r="A477" s="1">
        <f>[4]武器3!A478</f>
        <v>10476</v>
      </c>
      <c r="B477" s="1" t="str">
        <f>[4]武器3!D478</f>
        <v>一般的颓废爪</v>
      </c>
      <c r="C477" s="1">
        <f>[4]武器3!E478</f>
        <v>8</v>
      </c>
      <c r="D477" s="139" t="str">
        <f>[4]武器3!F478</f>
        <v>c</v>
      </c>
      <c r="E477" s="1">
        <f t="shared" si="128"/>
        <v>1</v>
      </c>
      <c r="F477" s="1">
        <f t="shared" si="129"/>
        <v>1</v>
      </c>
      <c r="G477" s="1" t="str">
        <f>[4]武器3!$K478</f>
        <v/>
      </c>
      <c r="H477" s="1">
        <f>([4]武器3!AO478*(E477^2))/10</f>
        <v>15.15</v>
      </c>
      <c r="I477" s="1" t="str">
        <f t="shared" si="130"/>
        <v>,干燥的草药</v>
      </c>
      <c r="J477" s="1">
        <f t="shared" si="131"/>
        <v>152</v>
      </c>
      <c r="K477" s="1">
        <f t="shared" si="119"/>
        <v>165</v>
      </c>
      <c r="L477" s="1" t="str">
        <f t="shared" si="132"/>
        <v>干燥的草药</v>
      </c>
      <c r="M477" s="1">
        <f t="shared" si="120"/>
        <v>11</v>
      </c>
      <c r="N477" s="1">
        <f t="shared" si="121"/>
        <v>50189</v>
      </c>
      <c r="O477" s="1" t="str">
        <f t="shared" si="133"/>
        <v/>
      </c>
      <c r="P477" s="1" t="str">
        <f t="shared" si="122"/>
        <v/>
      </c>
      <c r="Q477" s="1" t="str">
        <f t="shared" si="123"/>
        <v/>
      </c>
      <c r="R477" s="1" t="str">
        <f t="shared" si="134"/>
        <v/>
      </c>
      <c r="S477" s="1" t="str">
        <f t="shared" si="124"/>
        <v/>
      </c>
      <c r="T477" s="1" t="str">
        <f t="shared" si="125"/>
        <v/>
      </c>
      <c r="U477" s="1" t="str">
        <f t="shared" si="135"/>
        <v/>
      </c>
      <c r="V477" s="1" t="str">
        <f t="shared" si="126"/>
        <v/>
      </c>
      <c r="W477" s="1" t="str">
        <f t="shared" si="127"/>
        <v/>
      </c>
    </row>
    <row r="478" spans="1:23" x14ac:dyDescent="0.2">
      <c r="A478" s="1">
        <f>[4]武器3!A479</f>
        <v>10477</v>
      </c>
      <c r="B478" s="1" t="str">
        <f>[4]武器3!D479</f>
        <v>普通的晨曦爪</v>
      </c>
      <c r="C478" s="1">
        <f>[4]武器3!E479</f>
        <v>10</v>
      </c>
      <c r="D478" s="139" t="str">
        <f>[4]武器3!F479</f>
        <v>c</v>
      </c>
      <c r="E478" s="1">
        <f t="shared" si="128"/>
        <v>1</v>
      </c>
      <c r="F478" s="1">
        <f t="shared" si="129"/>
        <v>1</v>
      </c>
      <c r="G478" s="1" t="str">
        <f>[4]武器3!$K479</f>
        <v/>
      </c>
      <c r="H478" s="1">
        <f>([4]武器3!AO479*(E478^2))/10</f>
        <v>19.05</v>
      </c>
      <c r="I478" s="1" t="str">
        <f t="shared" si="130"/>
        <v>,腐败的毛皮</v>
      </c>
      <c r="J478" s="1">
        <f t="shared" si="131"/>
        <v>191</v>
      </c>
      <c r="K478" s="1">
        <f t="shared" si="119"/>
        <v>195</v>
      </c>
      <c r="L478" s="1" t="str">
        <f t="shared" si="132"/>
        <v>腐败的毛皮</v>
      </c>
      <c r="M478" s="1">
        <f t="shared" si="120"/>
        <v>13</v>
      </c>
      <c r="N478" s="1">
        <f t="shared" si="121"/>
        <v>50119</v>
      </c>
      <c r="O478" s="1" t="str">
        <f t="shared" si="133"/>
        <v/>
      </c>
      <c r="P478" s="1" t="str">
        <f t="shared" si="122"/>
        <v/>
      </c>
      <c r="Q478" s="1" t="str">
        <f t="shared" si="123"/>
        <v/>
      </c>
      <c r="R478" s="1" t="str">
        <f t="shared" si="134"/>
        <v/>
      </c>
      <c r="S478" s="1" t="str">
        <f t="shared" si="124"/>
        <v/>
      </c>
      <c r="T478" s="1" t="str">
        <f t="shared" si="125"/>
        <v/>
      </c>
      <c r="U478" s="1" t="str">
        <f t="shared" si="135"/>
        <v/>
      </c>
      <c r="V478" s="1" t="str">
        <f t="shared" si="126"/>
        <v/>
      </c>
      <c r="W478" s="1" t="str">
        <f t="shared" si="127"/>
        <v/>
      </c>
    </row>
    <row r="479" spans="1:23" x14ac:dyDescent="0.2">
      <c r="A479" s="1">
        <f>[4]武器3!A480</f>
        <v>10478</v>
      </c>
      <c r="B479" s="1" t="str">
        <f>[4]武器3!D480</f>
        <v>破旧的卡尼亚爪</v>
      </c>
      <c r="C479" s="1">
        <f>[4]武器3!E480</f>
        <v>12</v>
      </c>
      <c r="D479" s="139" t="str">
        <f>[4]武器3!F480</f>
        <v>c</v>
      </c>
      <c r="E479" s="1">
        <f t="shared" si="128"/>
        <v>1</v>
      </c>
      <c r="F479" s="1">
        <f t="shared" si="129"/>
        <v>1</v>
      </c>
      <c r="G479" s="1" t="str">
        <f>[4]武器3!$K480</f>
        <v/>
      </c>
      <c r="H479" s="1">
        <f>([4]武器3!AO480*(E479^2))/10</f>
        <v>22.8</v>
      </c>
      <c r="I479" s="1" t="str">
        <f t="shared" si="130"/>
        <v>,腐败爪</v>
      </c>
      <c r="J479" s="1">
        <f t="shared" si="131"/>
        <v>228</v>
      </c>
      <c r="K479" s="1">
        <f t="shared" si="119"/>
        <v>240</v>
      </c>
      <c r="L479" s="1" t="str">
        <f t="shared" si="132"/>
        <v>腐败爪</v>
      </c>
      <c r="M479" s="1">
        <f t="shared" si="120"/>
        <v>16</v>
      </c>
      <c r="N479" s="1">
        <f t="shared" si="121"/>
        <v>50145</v>
      </c>
      <c r="O479" s="1" t="str">
        <f t="shared" si="133"/>
        <v/>
      </c>
      <c r="P479" s="1" t="str">
        <f t="shared" si="122"/>
        <v/>
      </c>
      <c r="Q479" s="1" t="str">
        <f t="shared" si="123"/>
        <v/>
      </c>
      <c r="R479" s="1" t="str">
        <f t="shared" si="134"/>
        <v/>
      </c>
      <c r="S479" s="1" t="str">
        <f t="shared" si="124"/>
        <v/>
      </c>
      <c r="T479" s="1" t="str">
        <f t="shared" si="125"/>
        <v/>
      </c>
      <c r="U479" s="1" t="str">
        <f t="shared" si="135"/>
        <v/>
      </c>
      <c r="V479" s="1" t="str">
        <f t="shared" si="126"/>
        <v/>
      </c>
      <c r="W479" s="1" t="str">
        <f t="shared" si="127"/>
        <v/>
      </c>
    </row>
    <row r="480" spans="1:23" x14ac:dyDescent="0.2">
      <c r="A480" s="1">
        <f>[4]武器3!A481</f>
        <v>10479</v>
      </c>
      <c r="B480" s="1" t="str">
        <f>[4]武器3!D481</f>
        <v>初级的精灵血爪</v>
      </c>
      <c r="C480" s="1">
        <f>[4]武器3!E481</f>
        <v>14</v>
      </c>
      <c r="D480" s="139" t="str">
        <f>[4]武器3!F481</f>
        <v>c</v>
      </c>
      <c r="E480" s="1">
        <f t="shared" si="128"/>
        <v>1</v>
      </c>
      <c r="F480" s="1">
        <f t="shared" si="129"/>
        <v>1</v>
      </c>
      <c r="G480" s="1" t="str">
        <f>[4]武器3!$K481</f>
        <v/>
      </c>
      <c r="H480" s="1">
        <f>([4]武器3!AO481*(E480^2))/10</f>
        <v>26.7</v>
      </c>
      <c r="I480" s="1" t="str">
        <f t="shared" si="130"/>
        <v>,腐败的毛皮</v>
      </c>
      <c r="J480" s="1">
        <f t="shared" si="131"/>
        <v>267</v>
      </c>
      <c r="K480" s="1">
        <f t="shared" si="119"/>
        <v>270</v>
      </c>
      <c r="L480" s="1" t="str">
        <f t="shared" si="132"/>
        <v>腐败的毛皮</v>
      </c>
      <c r="M480" s="1">
        <f t="shared" si="120"/>
        <v>18</v>
      </c>
      <c r="N480" s="1">
        <f t="shared" si="121"/>
        <v>50119</v>
      </c>
      <c r="O480" s="1" t="str">
        <f t="shared" si="133"/>
        <v/>
      </c>
      <c r="P480" s="1" t="str">
        <f t="shared" si="122"/>
        <v/>
      </c>
      <c r="Q480" s="1" t="str">
        <f t="shared" si="123"/>
        <v/>
      </c>
      <c r="R480" s="1" t="str">
        <f t="shared" si="134"/>
        <v/>
      </c>
      <c r="S480" s="1" t="str">
        <f t="shared" si="124"/>
        <v/>
      </c>
      <c r="T480" s="1" t="str">
        <f t="shared" si="125"/>
        <v/>
      </c>
      <c r="U480" s="1" t="str">
        <f t="shared" si="135"/>
        <v/>
      </c>
      <c r="V480" s="1" t="str">
        <f t="shared" si="126"/>
        <v/>
      </c>
      <c r="W480" s="1" t="str">
        <f t="shared" si="127"/>
        <v/>
      </c>
    </row>
    <row r="481" spans="1:23" x14ac:dyDescent="0.2">
      <c r="A481" s="1">
        <f>[4]武器3!A482</f>
        <v>10480</v>
      </c>
      <c r="B481" s="1" t="str">
        <f>[4]武器3!D482</f>
        <v>初级的言语毒爪</v>
      </c>
      <c r="C481" s="1">
        <f>[4]武器3!E482</f>
        <v>16</v>
      </c>
      <c r="D481" s="139" t="str">
        <f>[4]武器3!F482</f>
        <v>c</v>
      </c>
      <c r="E481" s="1">
        <f t="shared" si="128"/>
        <v>1</v>
      </c>
      <c r="F481" s="1">
        <f t="shared" si="129"/>
        <v>1</v>
      </c>
      <c r="G481" s="1" t="str">
        <f>[4]武器3!$K482</f>
        <v/>
      </c>
      <c r="H481" s="1">
        <f>([4]武器3!AO482*(E481^2))/10</f>
        <v>30.45</v>
      </c>
      <c r="I481" s="1" t="str">
        <f t="shared" si="130"/>
        <v>,粉铜矿</v>
      </c>
      <c r="J481" s="1">
        <f t="shared" si="131"/>
        <v>305</v>
      </c>
      <c r="K481" s="1">
        <f t="shared" si="119"/>
        <v>315</v>
      </c>
      <c r="L481" s="1" t="str">
        <f t="shared" si="132"/>
        <v>粉铜矿</v>
      </c>
      <c r="M481" s="1">
        <f t="shared" si="120"/>
        <v>21</v>
      </c>
      <c r="N481" s="1">
        <f t="shared" si="121"/>
        <v>50035</v>
      </c>
      <c r="O481" s="1" t="str">
        <f t="shared" si="133"/>
        <v/>
      </c>
      <c r="P481" s="1" t="str">
        <f t="shared" si="122"/>
        <v/>
      </c>
      <c r="Q481" s="1" t="str">
        <f t="shared" si="123"/>
        <v/>
      </c>
      <c r="R481" s="1" t="str">
        <f t="shared" si="134"/>
        <v/>
      </c>
      <c r="S481" s="1" t="str">
        <f t="shared" si="124"/>
        <v/>
      </c>
      <c r="T481" s="1" t="str">
        <f t="shared" si="125"/>
        <v/>
      </c>
      <c r="U481" s="1" t="str">
        <f t="shared" si="135"/>
        <v/>
      </c>
      <c r="V481" s="1" t="str">
        <f t="shared" si="126"/>
        <v/>
      </c>
      <c r="W481" s="1" t="str">
        <f t="shared" si="127"/>
        <v/>
      </c>
    </row>
    <row r="482" spans="1:23" x14ac:dyDescent="0.2">
      <c r="A482" s="1">
        <f>[4]武器3!A483</f>
        <v>10481</v>
      </c>
      <c r="B482" s="1" t="str">
        <f>[4]武器3!D483</f>
        <v>璀璨的智慧刀</v>
      </c>
      <c r="C482" s="1">
        <f>[4]武器3!E483</f>
        <v>3</v>
      </c>
      <c r="D482" s="139" t="str">
        <f>[4]武器3!F483</f>
        <v>s</v>
      </c>
      <c r="E482" s="1">
        <f t="shared" si="128"/>
        <v>4</v>
      </c>
      <c r="F482" s="1">
        <f t="shared" si="129"/>
        <v>4</v>
      </c>
      <c r="G482" s="1" t="str">
        <f>[4]武器3!$K483</f>
        <v>冷却</v>
      </c>
      <c r="H482" s="1">
        <f>([4]武器3!AO483*(E482^2))/10</f>
        <v>81.599999999999994</v>
      </c>
      <c r="I482" s="1" t="str">
        <f t="shared" si="130"/>
        <v>,青色的魔术丝,黄色的水晶,风之缌片,冰鸟的羽毛</v>
      </c>
      <c r="J482" s="1">
        <f t="shared" si="131"/>
        <v>816</v>
      </c>
      <c r="K482" s="1">
        <f t="shared" si="119"/>
        <v>3840</v>
      </c>
      <c r="L482" s="1" t="str">
        <f t="shared" si="132"/>
        <v>青色的魔术丝</v>
      </c>
      <c r="M482" s="1">
        <f t="shared" si="120"/>
        <v>1</v>
      </c>
      <c r="N482" s="1">
        <f t="shared" si="121"/>
        <v>50072</v>
      </c>
      <c r="O482" s="1" t="str">
        <f t="shared" si="133"/>
        <v>黄色的水晶</v>
      </c>
      <c r="P482" s="1">
        <f t="shared" si="122"/>
        <v>1</v>
      </c>
      <c r="Q482" s="1">
        <f t="shared" si="123"/>
        <v>50179</v>
      </c>
      <c r="R482" s="1" t="str">
        <f t="shared" si="134"/>
        <v>风之缌片</v>
      </c>
      <c r="S482" s="1">
        <f t="shared" si="124"/>
        <v>2</v>
      </c>
      <c r="T482" s="1">
        <f t="shared" si="125"/>
        <v>50176</v>
      </c>
      <c r="U482" s="1" t="str">
        <f t="shared" si="135"/>
        <v>冰鸟的羽毛</v>
      </c>
      <c r="V482" s="1">
        <f t="shared" si="126"/>
        <v>2</v>
      </c>
      <c r="W482" s="1">
        <f t="shared" si="127"/>
        <v>50121</v>
      </c>
    </row>
    <row r="483" spans="1:23" x14ac:dyDescent="0.2">
      <c r="A483" s="1">
        <f>[4]武器3!A484</f>
        <v>10482</v>
      </c>
      <c r="B483" s="1" t="str">
        <f>[4]武器3!D484</f>
        <v>神奇的精钢刃</v>
      </c>
      <c r="C483" s="1">
        <f>[4]武器3!E484</f>
        <v>5</v>
      </c>
      <c r="D483" s="139" t="str">
        <f>[4]武器3!F484</f>
        <v>s</v>
      </c>
      <c r="E483" s="1">
        <f t="shared" si="128"/>
        <v>4</v>
      </c>
      <c r="F483" s="1">
        <f t="shared" si="129"/>
        <v>4</v>
      </c>
      <c r="G483" s="1" t="str">
        <f>[4]武器3!$K484</f>
        <v>冷却</v>
      </c>
      <c r="H483" s="1">
        <f>([4]武器3!AO484*(E483^2))/10</f>
        <v>157.71298274380166</v>
      </c>
      <c r="I483" s="1" t="str">
        <f t="shared" si="130"/>
        <v>,青色的魔术丝,灵魂片,火兽牙,腐败的皮革</v>
      </c>
      <c r="J483" s="1">
        <f t="shared" si="131"/>
        <v>1577</v>
      </c>
      <c r="K483" s="1">
        <f t="shared" si="119"/>
        <v>3840</v>
      </c>
      <c r="L483" s="1" t="str">
        <f t="shared" si="132"/>
        <v>青色的魔术丝</v>
      </c>
      <c r="M483" s="1">
        <f t="shared" si="120"/>
        <v>1</v>
      </c>
      <c r="N483" s="1">
        <f t="shared" si="121"/>
        <v>50072</v>
      </c>
      <c r="O483" s="1" t="str">
        <f t="shared" si="133"/>
        <v>灵魂片</v>
      </c>
      <c r="P483" s="1">
        <f t="shared" si="122"/>
        <v>2</v>
      </c>
      <c r="Q483" s="1">
        <f t="shared" si="123"/>
        <v>50162</v>
      </c>
      <c r="R483" s="1" t="str">
        <f t="shared" si="134"/>
        <v>火兽牙</v>
      </c>
      <c r="S483" s="1">
        <f t="shared" si="124"/>
        <v>7</v>
      </c>
      <c r="T483" s="1">
        <f t="shared" si="125"/>
        <v>50148</v>
      </c>
      <c r="U483" s="1" t="str">
        <f t="shared" si="135"/>
        <v>腐败的皮革</v>
      </c>
      <c r="V483" s="1">
        <f t="shared" si="126"/>
        <v>3</v>
      </c>
      <c r="W483" s="1">
        <f t="shared" si="127"/>
        <v>50117</v>
      </c>
    </row>
    <row r="484" spans="1:23" x14ac:dyDescent="0.2">
      <c r="A484" s="1">
        <f>[4]武器3!A485</f>
        <v>10483</v>
      </c>
      <c r="B484" s="1" t="str">
        <f>[4]武器3!D485</f>
        <v>传说的女神短刀</v>
      </c>
      <c r="C484" s="1">
        <f>[4]武器3!E485</f>
        <v>7</v>
      </c>
      <c r="D484" s="139" t="str">
        <f>[4]武器3!F485</f>
        <v>s</v>
      </c>
      <c r="E484" s="1">
        <f t="shared" si="128"/>
        <v>4</v>
      </c>
      <c r="F484" s="1">
        <f t="shared" si="129"/>
        <v>4</v>
      </c>
      <c r="G484" s="1" t="str">
        <f>[4]武器3!$K485</f>
        <v>冷却</v>
      </c>
      <c r="H484" s="1">
        <f>([4]武器3!AO485*(E484^2))/10</f>
        <v>247.0228591304348</v>
      </c>
      <c r="I484" s="1" t="str">
        <f t="shared" si="130"/>
        <v>,青色的魔术丝,终极秘药,女战士的甘蜜,巨人之皮</v>
      </c>
      <c r="J484" s="1">
        <f t="shared" si="131"/>
        <v>2470</v>
      </c>
      <c r="K484" s="1">
        <f t="shared" si="119"/>
        <v>3840</v>
      </c>
      <c r="L484" s="1" t="str">
        <f t="shared" si="132"/>
        <v>青色的魔术丝</v>
      </c>
      <c r="M484" s="1">
        <f t="shared" si="120"/>
        <v>1</v>
      </c>
      <c r="N484" s="1">
        <f t="shared" si="121"/>
        <v>50072</v>
      </c>
      <c r="O484" s="1" t="str">
        <f t="shared" si="133"/>
        <v>终极秘药</v>
      </c>
      <c r="P484" s="1">
        <f t="shared" si="122"/>
        <v>2</v>
      </c>
      <c r="Q484" s="1">
        <f t="shared" si="123"/>
        <v>50170</v>
      </c>
      <c r="R484" s="1" t="str">
        <f t="shared" si="134"/>
        <v>女战士的甘蜜</v>
      </c>
      <c r="S484" s="1">
        <f t="shared" si="124"/>
        <v>5</v>
      </c>
      <c r="T484" s="1">
        <f t="shared" si="125"/>
        <v>50171</v>
      </c>
      <c r="U484" s="1" t="str">
        <f t="shared" si="135"/>
        <v>巨人之皮</v>
      </c>
      <c r="V484" s="1">
        <f t="shared" si="126"/>
        <v>5</v>
      </c>
      <c r="W484" s="1">
        <f t="shared" si="127"/>
        <v>50111</v>
      </c>
    </row>
    <row r="485" spans="1:23" x14ac:dyDescent="0.2">
      <c r="A485" s="1">
        <f>[4]武器3!A486</f>
        <v>10484</v>
      </c>
      <c r="B485" s="1" t="str">
        <f>[4]武器3!D486</f>
        <v>璀璨的玄铁刀</v>
      </c>
      <c r="C485" s="1">
        <f>[4]武器3!E486</f>
        <v>9</v>
      </c>
      <c r="D485" s="139" t="str">
        <f>[4]武器3!F486</f>
        <v>s</v>
      </c>
      <c r="E485" s="1">
        <f t="shared" si="128"/>
        <v>4</v>
      </c>
      <c r="F485" s="1">
        <f t="shared" si="129"/>
        <v>4</v>
      </c>
      <c r="G485" s="1" t="str">
        <f>[4]武器3!$K486</f>
        <v>冷却</v>
      </c>
      <c r="H485" s="1">
        <f>([4]武器3!AO486*(E485^2))/10</f>
        <v>393.55015299173556</v>
      </c>
      <c r="I485" s="1" t="str">
        <f t="shared" si="130"/>
        <v>,青色的魔术丝,青色的水晶,黑晶石,火之缌片</v>
      </c>
      <c r="J485" s="1">
        <f t="shared" si="131"/>
        <v>3936</v>
      </c>
      <c r="K485" s="1">
        <f t="shared" si="119"/>
        <v>7680</v>
      </c>
      <c r="L485" s="1" t="str">
        <f t="shared" si="132"/>
        <v>青色的魔术丝</v>
      </c>
      <c r="M485" s="1">
        <f t="shared" si="120"/>
        <v>2</v>
      </c>
      <c r="N485" s="1">
        <f t="shared" si="121"/>
        <v>50072</v>
      </c>
      <c r="O485" s="1" t="str">
        <f t="shared" si="133"/>
        <v>青色的水晶</v>
      </c>
      <c r="P485" s="1">
        <f t="shared" si="122"/>
        <v>3</v>
      </c>
      <c r="Q485" s="1">
        <f t="shared" si="123"/>
        <v>50178</v>
      </c>
      <c r="R485" s="1" t="str">
        <f t="shared" si="134"/>
        <v>黑晶石</v>
      </c>
      <c r="S485" s="1">
        <f t="shared" si="124"/>
        <v>8</v>
      </c>
      <c r="T485" s="1">
        <f t="shared" si="125"/>
        <v>50027</v>
      </c>
      <c r="U485" s="1" t="str">
        <f t="shared" si="135"/>
        <v>火之缌片</v>
      </c>
      <c r="V485" s="1">
        <f t="shared" si="126"/>
        <v>8</v>
      </c>
      <c r="W485" s="1">
        <f t="shared" si="127"/>
        <v>50175</v>
      </c>
    </row>
    <row r="486" spans="1:23" x14ac:dyDescent="0.2">
      <c r="A486" s="1">
        <f>[4]武器3!A487</f>
        <v>10485</v>
      </c>
      <c r="B486" s="1" t="str">
        <f>[4]武器3!D487</f>
        <v>神奇的塞尔塔刀</v>
      </c>
      <c r="C486" s="1">
        <f>[4]武器3!E487</f>
        <v>11</v>
      </c>
      <c r="D486" s="139" t="str">
        <f>[4]武器3!F487</f>
        <v>s</v>
      </c>
      <c r="E486" s="1">
        <f t="shared" si="128"/>
        <v>4</v>
      </c>
      <c r="F486" s="1">
        <f t="shared" si="129"/>
        <v>4</v>
      </c>
      <c r="G486" s="1" t="str">
        <f>[4]武器3!$K487</f>
        <v>冷却</v>
      </c>
      <c r="H486" s="1">
        <f>([4]武器3!AO487*(E486^2))/10</f>
        <v>453.17904841790113</v>
      </c>
      <c r="I486" s="1" t="str">
        <f t="shared" si="130"/>
        <v>,青色的魔术丝,睡魔魂片,龙牙,灵木的枝</v>
      </c>
      <c r="J486" s="1">
        <f t="shared" si="131"/>
        <v>4532</v>
      </c>
      <c r="K486" s="1">
        <f t="shared" si="119"/>
        <v>7680</v>
      </c>
      <c r="L486" s="1" t="str">
        <f t="shared" si="132"/>
        <v>青色的魔术丝</v>
      </c>
      <c r="M486" s="1">
        <f t="shared" si="120"/>
        <v>2</v>
      </c>
      <c r="N486" s="1">
        <f t="shared" si="121"/>
        <v>50072</v>
      </c>
      <c r="O486" s="1" t="str">
        <f t="shared" si="133"/>
        <v>睡魔魂片</v>
      </c>
      <c r="P486" s="1">
        <f t="shared" si="122"/>
        <v>4</v>
      </c>
      <c r="Q486" s="1">
        <f t="shared" si="123"/>
        <v>50165</v>
      </c>
      <c r="R486" s="1" t="str">
        <f t="shared" si="134"/>
        <v>龙牙</v>
      </c>
      <c r="S486" s="1">
        <f t="shared" si="124"/>
        <v>9</v>
      </c>
      <c r="T486" s="1">
        <f t="shared" si="125"/>
        <v>50156</v>
      </c>
      <c r="U486" s="1" t="str">
        <f t="shared" si="135"/>
        <v>灵木的枝</v>
      </c>
      <c r="V486" s="1">
        <f t="shared" si="126"/>
        <v>19</v>
      </c>
      <c r="W486" s="1">
        <f t="shared" si="127"/>
        <v>50064</v>
      </c>
    </row>
    <row r="487" spans="1:23" x14ac:dyDescent="0.2">
      <c r="A487" s="1">
        <f>[4]武器3!A488</f>
        <v>10486</v>
      </c>
      <c r="B487" s="1" t="str">
        <f>[4]武器3!D488</f>
        <v>神奇的混乱刀</v>
      </c>
      <c r="C487" s="1">
        <f>[4]武器3!E488</f>
        <v>13</v>
      </c>
      <c r="D487" s="139" t="str">
        <f>[4]武器3!F488</f>
        <v>s</v>
      </c>
      <c r="E487" s="1">
        <f t="shared" si="128"/>
        <v>4</v>
      </c>
      <c r="F487" s="1">
        <f t="shared" si="129"/>
        <v>4</v>
      </c>
      <c r="G487" s="1" t="str">
        <f>[4]武器3!$K488</f>
        <v>冷却</v>
      </c>
      <c r="H487" s="1">
        <f>([4]武器3!AO488*(E487^2))/10</f>
        <v>638.25967197960915</v>
      </c>
      <c r="I487" s="1" t="str">
        <f t="shared" si="130"/>
        <v>,青色的魔术丝,黑色粉铜矿,巨人赤皮,震动羽翼</v>
      </c>
      <c r="J487" s="1">
        <f t="shared" si="131"/>
        <v>6383</v>
      </c>
      <c r="K487" s="1">
        <f t="shared" si="119"/>
        <v>7680</v>
      </c>
      <c r="L487" s="1" t="str">
        <f t="shared" si="132"/>
        <v>青色的魔术丝</v>
      </c>
      <c r="M487" s="1">
        <f t="shared" si="120"/>
        <v>2</v>
      </c>
      <c r="N487" s="1">
        <f t="shared" si="121"/>
        <v>50072</v>
      </c>
      <c r="O487" s="1" t="str">
        <f t="shared" si="133"/>
        <v>黑色粉铜矿</v>
      </c>
      <c r="P487" s="1">
        <f t="shared" si="122"/>
        <v>5</v>
      </c>
      <c r="Q487" s="1">
        <f t="shared" si="123"/>
        <v>50038</v>
      </c>
      <c r="R487" s="1" t="str">
        <f t="shared" si="134"/>
        <v>巨人赤皮</v>
      </c>
      <c r="S487" s="1">
        <f t="shared" si="124"/>
        <v>12</v>
      </c>
      <c r="T487" s="1">
        <f t="shared" si="125"/>
        <v>50112</v>
      </c>
      <c r="U487" s="1" t="str">
        <f t="shared" si="135"/>
        <v>震动羽翼</v>
      </c>
      <c r="V487" s="1">
        <f t="shared" si="126"/>
        <v>12</v>
      </c>
      <c r="W487" s="1">
        <f t="shared" si="127"/>
        <v>50122</v>
      </c>
    </row>
    <row r="488" spans="1:23" x14ac:dyDescent="0.2">
      <c r="A488" s="1">
        <f>[4]武器3!A489</f>
        <v>10487</v>
      </c>
      <c r="B488" s="1" t="str">
        <f>[4]武器3!D489</f>
        <v>神奇的精钢刃</v>
      </c>
      <c r="C488" s="1">
        <f>[4]武器3!E489</f>
        <v>15</v>
      </c>
      <c r="D488" s="139" t="str">
        <f>[4]武器3!F489</f>
        <v>s</v>
      </c>
      <c r="E488" s="1">
        <f t="shared" si="128"/>
        <v>4</v>
      </c>
      <c r="F488" s="1">
        <f t="shared" si="129"/>
        <v>4</v>
      </c>
      <c r="G488" s="1" t="str">
        <f>[4]武器3!$K489</f>
        <v>冷却</v>
      </c>
      <c r="H488" s="1">
        <f>([4]武器3!AO489*(E488^2))/10</f>
        <v>830.24886161983466</v>
      </c>
      <c r="I488" s="1" t="str">
        <f t="shared" si="130"/>
        <v>,青色的魔术丝,高级黑铜矿,人狼毛皮,巨人赤皮</v>
      </c>
      <c r="J488" s="1">
        <f t="shared" si="131"/>
        <v>8302</v>
      </c>
      <c r="K488" s="1">
        <f t="shared" si="119"/>
        <v>11520</v>
      </c>
      <c r="L488" s="1" t="str">
        <f t="shared" si="132"/>
        <v>青色的魔术丝</v>
      </c>
      <c r="M488" s="1">
        <f t="shared" si="120"/>
        <v>3</v>
      </c>
      <c r="N488" s="1">
        <f t="shared" si="121"/>
        <v>50072</v>
      </c>
      <c r="O488" s="1" t="str">
        <f t="shared" si="133"/>
        <v>高级黑铜矿</v>
      </c>
      <c r="P488" s="1">
        <f t="shared" si="122"/>
        <v>6</v>
      </c>
      <c r="Q488" s="1">
        <f t="shared" si="123"/>
        <v>50033</v>
      </c>
      <c r="R488" s="1" t="str">
        <f t="shared" si="134"/>
        <v>人狼毛皮</v>
      </c>
      <c r="S488" s="1">
        <f t="shared" si="124"/>
        <v>16</v>
      </c>
      <c r="T488" s="1">
        <f t="shared" si="125"/>
        <v>50110</v>
      </c>
      <c r="U488" s="1" t="str">
        <f t="shared" si="135"/>
        <v>巨人赤皮</v>
      </c>
      <c r="V488" s="1">
        <f t="shared" si="126"/>
        <v>16</v>
      </c>
      <c r="W488" s="1">
        <f t="shared" si="127"/>
        <v>50112</v>
      </c>
    </row>
    <row r="489" spans="1:23" x14ac:dyDescent="0.2">
      <c r="A489" s="1">
        <f>[4]武器3!A490</f>
        <v>10488</v>
      </c>
      <c r="B489" s="1" t="str">
        <f>[4]武器3!D490</f>
        <v>璀璨的虚幻刀</v>
      </c>
      <c r="C489" s="1">
        <f>[4]武器3!E490</f>
        <v>17</v>
      </c>
      <c r="D489" s="139" t="str">
        <f>[4]武器3!F490</f>
        <v>s</v>
      </c>
      <c r="E489" s="1">
        <f t="shared" si="128"/>
        <v>4</v>
      </c>
      <c r="F489" s="1">
        <f t="shared" si="129"/>
        <v>4</v>
      </c>
      <c r="G489" s="1" t="str">
        <f>[4]武器3!$K490</f>
        <v>冷却</v>
      </c>
      <c r="H489" s="1">
        <f>([4]武器3!AO490*(E489^2))/10</f>
        <v>1181.4803929917355</v>
      </c>
      <c r="I489" s="1" t="str">
        <f t="shared" si="130"/>
        <v>,青色的魔术丝,魅灵魂片,青之液,灵石</v>
      </c>
      <c r="J489" s="1">
        <f t="shared" si="131"/>
        <v>11815</v>
      </c>
      <c r="K489" s="1">
        <f t="shared" si="119"/>
        <v>15360</v>
      </c>
      <c r="L489" s="1" t="str">
        <f t="shared" si="132"/>
        <v>青色的魔术丝</v>
      </c>
      <c r="M489" s="1">
        <f t="shared" si="120"/>
        <v>4</v>
      </c>
      <c r="N489" s="1">
        <f t="shared" si="121"/>
        <v>50072</v>
      </c>
      <c r="O489" s="1" t="str">
        <f t="shared" si="133"/>
        <v>魅灵魂片</v>
      </c>
      <c r="P489" s="1">
        <f t="shared" si="122"/>
        <v>8</v>
      </c>
      <c r="Q489" s="1">
        <f t="shared" si="123"/>
        <v>50163</v>
      </c>
      <c r="R489" s="1" t="str">
        <f t="shared" si="134"/>
        <v>青之液</v>
      </c>
      <c r="S489" s="1">
        <f t="shared" si="124"/>
        <v>50</v>
      </c>
      <c r="T489" s="1">
        <f t="shared" si="125"/>
        <v>50092</v>
      </c>
      <c r="U489" s="1" t="str">
        <f t="shared" si="135"/>
        <v>灵石</v>
      </c>
      <c r="V489" s="1">
        <f t="shared" si="126"/>
        <v>50</v>
      </c>
      <c r="W489" s="1">
        <f t="shared" si="127"/>
        <v>50088</v>
      </c>
    </row>
    <row r="490" spans="1:23" x14ac:dyDescent="0.2">
      <c r="A490" s="1">
        <f>[4]武器3!A491</f>
        <v>10489</v>
      </c>
      <c r="B490" s="1" t="str">
        <f>[4]武器3!D491</f>
        <v>精致的言语刃</v>
      </c>
      <c r="C490" s="1">
        <f>[4]武器3!E491</f>
        <v>3</v>
      </c>
      <c r="D490" s="139" t="str">
        <f>[4]武器3!F491</f>
        <v>a</v>
      </c>
      <c r="E490" s="1">
        <f t="shared" si="128"/>
        <v>3</v>
      </c>
      <c r="F490" s="1">
        <f t="shared" si="129"/>
        <v>3</v>
      </c>
      <c r="G490" s="1" t="str">
        <f>[4]武器3!$K491</f>
        <v>冷却</v>
      </c>
      <c r="H490" s="1">
        <f>([4]武器3!AO491*(E490^2))/10</f>
        <v>29.7</v>
      </c>
      <c r="I490" s="1" t="str">
        <f t="shared" si="130"/>
        <v>,水系魔物骨头,蛇龟爪,女战士的秘药,矿石</v>
      </c>
      <c r="J490" s="1">
        <f t="shared" si="131"/>
        <v>297</v>
      </c>
      <c r="K490" s="1">
        <f t="shared" si="119"/>
        <v>1125</v>
      </c>
      <c r="L490" s="1" t="str">
        <f t="shared" si="132"/>
        <v>水系魔物骨头</v>
      </c>
      <c r="M490" s="1">
        <f t="shared" si="120"/>
        <v>1</v>
      </c>
      <c r="N490" s="1">
        <f t="shared" si="121"/>
        <v>50081</v>
      </c>
      <c r="O490" s="1" t="str">
        <f t="shared" si="133"/>
        <v>蛇龟爪</v>
      </c>
      <c r="P490" s="1">
        <f t="shared" si="122"/>
        <v>1</v>
      </c>
      <c r="Q490" s="1">
        <f t="shared" si="123"/>
        <v>50143</v>
      </c>
      <c r="R490" s="1" t="str">
        <f t="shared" si="134"/>
        <v>女战士的秘药</v>
      </c>
      <c r="S490" s="1">
        <f t="shared" si="124"/>
        <v>7</v>
      </c>
      <c r="T490" s="1">
        <f t="shared" si="125"/>
        <v>50168</v>
      </c>
      <c r="U490" s="1" t="str">
        <f t="shared" si="135"/>
        <v/>
      </c>
      <c r="V490" s="1" t="str">
        <f t="shared" si="126"/>
        <v/>
      </c>
      <c r="W490" s="1" t="str">
        <f t="shared" si="127"/>
        <v/>
      </c>
    </row>
    <row r="491" spans="1:23" x14ac:dyDescent="0.2">
      <c r="A491" s="1">
        <f>[4]武器3!A492</f>
        <v>10490</v>
      </c>
      <c r="B491" s="1" t="str">
        <f>[4]武器3!D492</f>
        <v>闪耀的颓废刃</v>
      </c>
      <c r="C491" s="1">
        <f>[4]武器3!E492</f>
        <v>5</v>
      </c>
      <c r="D491" s="139" t="str">
        <f>[4]武器3!F492</f>
        <v>a</v>
      </c>
      <c r="E491" s="1">
        <f t="shared" si="128"/>
        <v>3</v>
      </c>
      <c r="F491" s="1">
        <f t="shared" si="129"/>
        <v>3</v>
      </c>
      <c r="G491" s="1" t="str">
        <f>[4]武器3!$K492</f>
        <v>冷却</v>
      </c>
      <c r="H491" s="1">
        <f>([4]武器3!AO492*(E491^2))/10</f>
        <v>60.75</v>
      </c>
      <c r="I491" s="1" t="str">
        <f t="shared" si="130"/>
        <v>,水系魔物骨头,强力的秘药,矿石,腐败的毛皮</v>
      </c>
      <c r="J491" s="1">
        <f t="shared" si="131"/>
        <v>608</v>
      </c>
      <c r="K491" s="1">
        <f t="shared" si="119"/>
        <v>1125</v>
      </c>
      <c r="L491" s="1" t="str">
        <f t="shared" si="132"/>
        <v>水系魔物骨头</v>
      </c>
      <c r="M491" s="1">
        <f t="shared" si="120"/>
        <v>1</v>
      </c>
      <c r="N491" s="1">
        <f t="shared" si="121"/>
        <v>50081</v>
      </c>
      <c r="O491" s="1" t="str">
        <f t="shared" si="133"/>
        <v>强力的秘药</v>
      </c>
      <c r="P491" s="1">
        <f t="shared" si="122"/>
        <v>2</v>
      </c>
      <c r="Q491" s="1">
        <f t="shared" si="123"/>
        <v>50169</v>
      </c>
      <c r="R491" s="1" t="str">
        <f t="shared" si="134"/>
        <v>矿石</v>
      </c>
      <c r="S491" s="1">
        <f t="shared" si="124"/>
        <v>14</v>
      </c>
      <c r="T491" s="1">
        <f t="shared" si="125"/>
        <v>50015</v>
      </c>
      <c r="U491" s="1" t="str">
        <f t="shared" si="135"/>
        <v/>
      </c>
      <c r="V491" s="1" t="str">
        <f t="shared" si="126"/>
        <v/>
      </c>
      <c r="W491" s="1" t="str">
        <f t="shared" si="127"/>
        <v/>
      </c>
    </row>
    <row r="492" spans="1:23" x14ac:dyDescent="0.2">
      <c r="A492" s="1">
        <f>[4]武器3!A493</f>
        <v>10491</v>
      </c>
      <c r="B492" s="1" t="str">
        <f>[4]武器3!D493</f>
        <v>闪耀的玄铁刃</v>
      </c>
      <c r="C492" s="1">
        <f>[4]武器3!E493</f>
        <v>7</v>
      </c>
      <c r="D492" s="139" t="str">
        <f>[4]武器3!F493</f>
        <v>a</v>
      </c>
      <c r="E492" s="1">
        <f t="shared" si="128"/>
        <v>3</v>
      </c>
      <c r="F492" s="1">
        <f t="shared" si="129"/>
        <v>3</v>
      </c>
      <c r="G492" s="1" t="str">
        <f>[4]武器3!$K493</f>
        <v>冷却</v>
      </c>
      <c r="H492" s="1">
        <f>([4]武器3!AO493*(E492^2))/10</f>
        <v>105.05713090909092</v>
      </c>
      <c r="I492" s="1" t="str">
        <f t="shared" si="130"/>
        <v>,水系魔物骨头,火兽爪,腐败牙,黑铜矿</v>
      </c>
      <c r="J492" s="1">
        <f t="shared" si="131"/>
        <v>1051</v>
      </c>
      <c r="K492" s="1">
        <f t="shared" si="119"/>
        <v>1125</v>
      </c>
      <c r="L492" s="1" t="str">
        <f t="shared" si="132"/>
        <v>水系魔物骨头</v>
      </c>
      <c r="M492" s="1">
        <f t="shared" si="120"/>
        <v>1</v>
      </c>
      <c r="N492" s="1">
        <f t="shared" si="121"/>
        <v>50081</v>
      </c>
      <c r="O492" s="1" t="str">
        <f t="shared" si="133"/>
        <v>火兽爪</v>
      </c>
      <c r="P492" s="1">
        <f t="shared" si="122"/>
        <v>6</v>
      </c>
      <c r="Q492" s="1">
        <f t="shared" si="123"/>
        <v>50138</v>
      </c>
      <c r="R492" s="1" t="str">
        <f t="shared" si="134"/>
        <v>腐败牙</v>
      </c>
      <c r="S492" s="1">
        <f t="shared" si="124"/>
        <v>24</v>
      </c>
      <c r="T492" s="1">
        <f t="shared" si="125"/>
        <v>50157</v>
      </c>
      <c r="U492" s="1" t="str">
        <f t="shared" si="135"/>
        <v/>
      </c>
      <c r="V492" s="1" t="str">
        <f t="shared" si="126"/>
        <v/>
      </c>
      <c r="W492" s="1" t="str">
        <f t="shared" si="127"/>
        <v/>
      </c>
    </row>
    <row r="493" spans="1:23" x14ac:dyDescent="0.2">
      <c r="A493" s="1">
        <f>[4]武器3!A494</f>
        <v>10492</v>
      </c>
      <c r="B493" s="1" t="str">
        <f>[4]武器3!D494</f>
        <v>闪耀的精钢短刀</v>
      </c>
      <c r="C493" s="1">
        <f>[4]武器3!E494</f>
        <v>9</v>
      </c>
      <c r="D493" s="139" t="str">
        <f>[4]武器3!F494</f>
        <v>a</v>
      </c>
      <c r="E493" s="1">
        <f t="shared" si="128"/>
        <v>3</v>
      </c>
      <c r="F493" s="1">
        <f t="shared" si="129"/>
        <v>3</v>
      </c>
      <c r="G493" s="1" t="str">
        <f>[4]武器3!$K494</f>
        <v>冷却</v>
      </c>
      <c r="H493" s="1">
        <f>([4]武器3!AO494*(E493^2))/10</f>
        <v>121.5</v>
      </c>
      <c r="I493" s="1" t="str">
        <f t="shared" si="130"/>
        <v>,水系魔物骨头,魅灵石,粉铜矿,干燥的草药</v>
      </c>
      <c r="J493" s="1">
        <f t="shared" si="131"/>
        <v>1215</v>
      </c>
      <c r="K493" s="1">
        <f t="shared" si="119"/>
        <v>2250</v>
      </c>
      <c r="L493" s="1" t="str">
        <f t="shared" si="132"/>
        <v>水系魔物骨头</v>
      </c>
      <c r="M493" s="1">
        <f t="shared" si="120"/>
        <v>2</v>
      </c>
      <c r="N493" s="1">
        <f t="shared" si="121"/>
        <v>50081</v>
      </c>
      <c r="O493" s="1" t="str">
        <f t="shared" si="133"/>
        <v>魅灵石</v>
      </c>
      <c r="P493" s="1">
        <f t="shared" si="122"/>
        <v>3</v>
      </c>
      <c r="Q493" s="1">
        <f t="shared" si="123"/>
        <v>50089</v>
      </c>
      <c r="R493" s="1" t="str">
        <f t="shared" si="134"/>
        <v>粉铜矿</v>
      </c>
      <c r="S493" s="1">
        <f t="shared" si="124"/>
        <v>27</v>
      </c>
      <c r="T493" s="1">
        <f t="shared" si="125"/>
        <v>50035</v>
      </c>
      <c r="U493" s="1" t="str">
        <f t="shared" si="135"/>
        <v/>
      </c>
      <c r="V493" s="1" t="str">
        <f t="shared" si="126"/>
        <v/>
      </c>
      <c r="W493" s="1" t="str">
        <f t="shared" si="127"/>
        <v/>
      </c>
    </row>
    <row r="494" spans="1:23" x14ac:dyDescent="0.2">
      <c r="A494" s="1">
        <f>[4]武器3!A495</f>
        <v>10493</v>
      </c>
      <c r="B494" s="1" t="str">
        <f>[4]武器3!D495</f>
        <v>闪耀的青铜刀</v>
      </c>
      <c r="C494" s="1">
        <f>[4]武器3!E495</f>
        <v>11</v>
      </c>
      <c r="D494" s="139" t="str">
        <f>[4]武器3!F495</f>
        <v>a</v>
      </c>
      <c r="E494" s="1">
        <f t="shared" si="128"/>
        <v>3</v>
      </c>
      <c r="F494" s="1">
        <f t="shared" si="129"/>
        <v>3</v>
      </c>
      <c r="G494" s="1" t="str">
        <f>[4]武器3!$K495</f>
        <v>冷却</v>
      </c>
      <c r="H494" s="1">
        <f>([4]武器3!AO495*(E494^2))/10</f>
        <v>229.25821090909091</v>
      </c>
      <c r="I494" s="1" t="str">
        <f t="shared" si="130"/>
        <v>,水系魔物骨头,柔软的毛皮,黑铜矿,树枝</v>
      </c>
      <c r="J494" s="1">
        <f t="shared" si="131"/>
        <v>2293</v>
      </c>
      <c r="K494" s="1">
        <f t="shared" si="119"/>
        <v>3375</v>
      </c>
      <c r="L494" s="1" t="str">
        <f t="shared" si="132"/>
        <v>水系魔物骨头</v>
      </c>
      <c r="M494" s="1">
        <f t="shared" si="120"/>
        <v>3</v>
      </c>
      <c r="N494" s="1">
        <f t="shared" si="121"/>
        <v>50081</v>
      </c>
      <c r="O494" s="1" t="str">
        <f t="shared" si="133"/>
        <v>柔软的毛皮</v>
      </c>
      <c r="P494" s="1">
        <f t="shared" si="122"/>
        <v>6</v>
      </c>
      <c r="Q494" s="1">
        <f t="shared" si="123"/>
        <v>50114</v>
      </c>
      <c r="R494" s="1" t="str">
        <f t="shared" si="134"/>
        <v>黑铜矿</v>
      </c>
      <c r="S494" s="1">
        <f t="shared" si="124"/>
        <v>51</v>
      </c>
      <c r="T494" s="1">
        <f t="shared" si="125"/>
        <v>50031</v>
      </c>
      <c r="U494" s="1" t="str">
        <f t="shared" si="135"/>
        <v/>
      </c>
      <c r="V494" s="1" t="str">
        <f t="shared" si="126"/>
        <v/>
      </c>
      <c r="W494" s="1" t="str">
        <f t="shared" si="127"/>
        <v/>
      </c>
    </row>
    <row r="495" spans="1:23" x14ac:dyDescent="0.2">
      <c r="A495" s="1">
        <f>[4]武器3!A496</f>
        <v>10494</v>
      </c>
      <c r="B495" s="1" t="str">
        <f>[4]武器3!D496</f>
        <v>拉风的言语短刀</v>
      </c>
      <c r="C495" s="1">
        <f>[4]武器3!E496</f>
        <v>13</v>
      </c>
      <c r="D495" s="139" t="str">
        <f>[4]武器3!F496</f>
        <v>a</v>
      </c>
      <c r="E495" s="1">
        <f t="shared" si="128"/>
        <v>3</v>
      </c>
      <c r="F495" s="1">
        <f t="shared" si="129"/>
        <v>3</v>
      </c>
      <c r="G495" s="1" t="str">
        <f>[4]武器3!$K496</f>
        <v>冷却</v>
      </c>
      <c r="H495" s="1">
        <f>([4]武器3!AO496*(E495^2))/10</f>
        <v>184.39170596282287</v>
      </c>
      <c r="I495" s="1" t="str">
        <f t="shared" si="130"/>
        <v>,水系魔物骨头,紫之液,矿石,腐败牙</v>
      </c>
      <c r="J495" s="1">
        <f t="shared" si="131"/>
        <v>1844</v>
      </c>
      <c r="K495" s="1">
        <f t="shared" si="119"/>
        <v>2250</v>
      </c>
      <c r="L495" s="1" t="str">
        <f t="shared" si="132"/>
        <v>水系魔物骨头</v>
      </c>
      <c r="M495" s="1">
        <f t="shared" si="120"/>
        <v>2</v>
      </c>
      <c r="N495" s="1">
        <f t="shared" si="121"/>
        <v>50081</v>
      </c>
      <c r="O495" s="1" t="str">
        <f t="shared" si="133"/>
        <v>紫之液</v>
      </c>
      <c r="P495" s="1">
        <f t="shared" si="122"/>
        <v>11</v>
      </c>
      <c r="Q495" s="1">
        <f t="shared" si="123"/>
        <v>50095</v>
      </c>
      <c r="R495" s="1" t="str">
        <f t="shared" si="134"/>
        <v>矿石</v>
      </c>
      <c r="S495" s="1">
        <f t="shared" si="124"/>
        <v>41</v>
      </c>
      <c r="T495" s="1">
        <f t="shared" si="125"/>
        <v>50015</v>
      </c>
      <c r="U495" s="1" t="str">
        <f t="shared" si="135"/>
        <v/>
      </c>
      <c r="V495" s="1" t="str">
        <f t="shared" si="126"/>
        <v/>
      </c>
      <c r="W495" s="1" t="str">
        <f t="shared" si="127"/>
        <v/>
      </c>
    </row>
    <row r="496" spans="1:23" x14ac:dyDescent="0.2">
      <c r="A496" s="1">
        <f>[4]武器3!A497</f>
        <v>10495</v>
      </c>
      <c r="B496" s="1" t="str">
        <f>[4]武器3!D497</f>
        <v>闪耀的魔王短刀</v>
      </c>
      <c r="C496" s="1">
        <f>[4]武器3!E497</f>
        <v>15</v>
      </c>
      <c r="D496" s="139" t="str">
        <f>[4]武器3!F497</f>
        <v>a</v>
      </c>
      <c r="E496" s="1">
        <f t="shared" si="128"/>
        <v>3</v>
      </c>
      <c r="F496" s="1">
        <f t="shared" si="129"/>
        <v>3</v>
      </c>
      <c r="G496" s="1" t="str">
        <f>[4]武器3!$K497</f>
        <v>冷却</v>
      </c>
      <c r="H496" s="1">
        <f>([4]武器3!AO497*(E496^2))/10</f>
        <v>427.66815272727274</v>
      </c>
      <c r="I496" s="1" t="str">
        <f t="shared" si="130"/>
        <v>,水系魔物骨头,火兽牙,腐败的毛皮,腐败爪</v>
      </c>
      <c r="J496" s="1">
        <f t="shared" si="131"/>
        <v>4277</v>
      </c>
      <c r="K496" s="1">
        <f t="shared" si="119"/>
        <v>4500</v>
      </c>
      <c r="L496" s="1" t="str">
        <f t="shared" si="132"/>
        <v>水系魔物骨头</v>
      </c>
      <c r="M496" s="1">
        <f t="shared" si="120"/>
        <v>4</v>
      </c>
      <c r="N496" s="1">
        <f t="shared" si="121"/>
        <v>50081</v>
      </c>
      <c r="O496" s="1" t="str">
        <f t="shared" si="133"/>
        <v>火兽牙</v>
      </c>
      <c r="P496" s="1">
        <f t="shared" si="122"/>
        <v>24</v>
      </c>
      <c r="Q496" s="1">
        <f t="shared" si="123"/>
        <v>50148</v>
      </c>
      <c r="R496" s="1" t="str">
        <f t="shared" si="134"/>
        <v>腐败的毛皮</v>
      </c>
      <c r="S496" s="1">
        <f t="shared" si="124"/>
        <v>96</v>
      </c>
      <c r="T496" s="1">
        <f t="shared" si="125"/>
        <v>50119</v>
      </c>
      <c r="U496" s="1" t="str">
        <f t="shared" si="135"/>
        <v/>
      </c>
      <c r="V496" s="1" t="str">
        <f t="shared" si="126"/>
        <v/>
      </c>
      <c r="W496" s="1" t="str">
        <f t="shared" si="127"/>
        <v/>
      </c>
    </row>
    <row r="497" spans="1:23" x14ac:dyDescent="0.2">
      <c r="A497" s="1">
        <f>[4]武器3!A498</f>
        <v>10496</v>
      </c>
      <c r="B497" s="1" t="str">
        <f>[4]武器3!D498</f>
        <v>精致的魔王短刀</v>
      </c>
      <c r="C497" s="1">
        <f>[4]武器3!E498</f>
        <v>17</v>
      </c>
      <c r="D497" s="139" t="str">
        <f>[4]武器3!F498</f>
        <v>a</v>
      </c>
      <c r="E497" s="1">
        <f t="shared" si="128"/>
        <v>3</v>
      </c>
      <c r="F497" s="1">
        <f t="shared" si="129"/>
        <v>3</v>
      </c>
      <c r="G497" s="1" t="str">
        <f>[4]武器3!$K498</f>
        <v>冷却</v>
      </c>
      <c r="H497" s="1">
        <f>([4]武器3!AO498*(E497^2))/10</f>
        <v>346.52353090909088</v>
      </c>
      <c r="I497" s="1" t="str">
        <f t="shared" si="130"/>
        <v>,水系魔物骨头,水晶眼泪,腐败的毛皮,新鲜的泥巴</v>
      </c>
      <c r="J497" s="1">
        <f t="shared" si="131"/>
        <v>3465</v>
      </c>
      <c r="K497" s="1">
        <f t="shared" si="119"/>
        <v>4500</v>
      </c>
      <c r="L497" s="1" t="str">
        <f t="shared" si="132"/>
        <v>水系魔物骨头</v>
      </c>
      <c r="M497" s="1">
        <f t="shared" si="120"/>
        <v>4</v>
      </c>
      <c r="N497" s="1">
        <f t="shared" si="121"/>
        <v>50081</v>
      </c>
      <c r="O497" s="1" t="str">
        <f t="shared" si="133"/>
        <v>水晶眼泪</v>
      </c>
      <c r="P497" s="1">
        <f t="shared" si="122"/>
        <v>9</v>
      </c>
      <c r="Q497" s="1">
        <f t="shared" si="123"/>
        <v>50172</v>
      </c>
      <c r="R497" s="1" t="str">
        <f t="shared" si="134"/>
        <v>腐败的毛皮</v>
      </c>
      <c r="S497" s="1">
        <f t="shared" si="124"/>
        <v>78</v>
      </c>
      <c r="T497" s="1">
        <f t="shared" si="125"/>
        <v>50119</v>
      </c>
      <c r="U497" s="1" t="str">
        <f t="shared" si="135"/>
        <v/>
      </c>
      <c r="V497" s="1" t="str">
        <f t="shared" si="126"/>
        <v/>
      </c>
      <c r="W497" s="1" t="str">
        <f t="shared" si="127"/>
        <v/>
      </c>
    </row>
    <row r="498" spans="1:23" x14ac:dyDescent="0.2">
      <c r="A498" s="1">
        <f>[4]武器3!A499</f>
        <v>10497</v>
      </c>
      <c r="B498" s="1" t="str">
        <f>[4]武器3!D499</f>
        <v>优质的卡尼亚刀</v>
      </c>
      <c r="C498" s="1">
        <f>[4]武器3!E499</f>
        <v>2</v>
      </c>
      <c r="D498" s="139" t="str">
        <f>[4]武器3!F499</f>
        <v>b</v>
      </c>
      <c r="E498" s="1">
        <f t="shared" si="128"/>
        <v>2</v>
      </c>
      <c r="F498" s="1">
        <f t="shared" si="129"/>
        <v>2</v>
      </c>
      <c r="G498" s="1" t="str">
        <f>[4]武器3!$K499</f>
        <v>冷却</v>
      </c>
      <c r="H498" s="1">
        <f>([4]武器3!AO499*(E498^2))/10</f>
        <v>14.4</v>
      </c>
      <c r="I498" s="1" t="str">
        <f t="shared" si="130"/>
        <v>,水系魔物血液,女战士的秘药</v>
      </c>
      <c r="J498" s="1">
        <f t="shared" si="131"/>
        <v>144</v>
      </c>
      <c r="K498" s="1">
        <f t="shared" si="119"/>
        <v>270</v>
      </c>
      <c r="L498" s="1" t="str">
        <f t="shared" si="132"/>
        <v>水系魔物血液</v>
      </c>
      <c r="M498" s="1">
        <f t="shared" si="120"/>
        <v>1</v>
      </c>
      <c r="N498" s="1">
        <f t="shared" si="121"/>
        <v>50098</v>
      </c>
      <c r="O498" s="1" t="str">
        <f t="shared" si="133"/>
        <v>女战士的秘药</v>
      </c>
      <c r="P498" s="1">
        <f t="shared" si="122"/>
        <v>5</v>
      </c>
      <c r="Q498" s="1">
        <f t="shared" si="123"/>
        <v>50168</v>
      </c>
      <c r="R498" s="1" t="str">
        <f t="shared" si="134"/>
        <v/>
      </c>
      <c r="S498" s="1" t="str">
        <f t="shared" si="124"/>
        <v/>
      </c>
      <c r="T498" s="1" t="str">
        <f t="shared" si="125"/>
        <v/>
      </c>
      <c r="U498" s="1" t="str">
        <f t="shared" si="135"/>
        <v/>
      </c>
      <c r="V498" s="1" t="str">
        <f t="shared" si="126"/>
        <v/>
      </c>
      <c r="W498" s="1" t="str">
        <f t="shared" si="127"/>
        <v/>
      </c>
    </row>
    <row r="499" spans="1:23" x14ac:dyDescent="0.2">
      <c r="A499" s="1">
        <f>[4]武器3!A500</f>
        <v>10498</v>
      </c>
      <c r="B499" s="1" t="str">
        <f>[4]武器3!D500</f>
        <v>优质的混乱短刀</v>
      </c>
      <c r="C499" s="1">
        <f>[4]武器3!E500</f>
        <v>4</v>
      </c>
      <c r="D499" s="139" t="str">
        <f>[4]武器3!F500</f>
        <v>b</v>
      </c>
      <c r="E499" s="1">
        <f t="shared" si="128"/>
        <v>2</v>
      </c>
      <c r="F499" s="1">
        <f t="shared" si="129"/>
        <v>2</v>
      </c>
      <c r="G499" s="1" t="str">
        <f>[4]武器3!$K500</f>
        <v>冷却</v>
      </c>
      <c r="H499" s="1">
        <f>([4]武器3!AO500*(E499^2))/10</f>
        <v>32.636160000000004</v>
      </c>
      <c r="I499" s="1" t="str">
        <f t="shared" si="130"/>
        <v>,水系魔物血液,腐败的毛皮</v>
      </c>
      <c r="J499" s="1">
        <f t="shared" si="131"/>
        <v>326</v>
      </c>
      <c r="K499" s="1">
        <f t="shared" si="119"/>
        <v>540</v>
      </c>
      <c r="L499" s="1" t="str">
        <f t="shared" si="132"/>
        <v>水系魔物血液</v>
      </c>
      <c r="M499" s="1">
        <f t="shared" si="120"/>
        <v>2</v>
      </c>
      <c r="N499" s="1">
        <f t="shared" si="121"/>
        <v>50098</v>
      </c>
      <c r="O499" s="1" t="str">
        <f t="shared" si="133"/>
        <v>腐败的毛皮</v>
      </c>
      <c r="P499" s="1">
        <f t="shared" si="122"/>
        <v>11</v>
      </c>
      <c r="Q499" s="1">
        <f t="shared" si="123"/>
        <v>50119</v>
      </c>
      <c r="R499" s="1" t="str">
        <f t="shared" si="134"/>
        <v/>
      </c>
      <c r="S499" s="1" t="str">
        <f t="shared" si="124"/>
        <v/>
      </c>
      <c r="T499" s="1" t="str">
        <f t="shared" si="125"/>
        <v/>
      </c>
      <c r="U499" s="1" t="str">
        <f t="shared" si="135"/>
        <v/>
      </c>
      <c r="V499" s="1" t="str">
        <f t="shared" si="126"/>
        <v/>
      </c>
      <c r="W499" s="1" t="str">
        <f t="shared" si="127"/>
        <v/>
      </c>
    </row>
    <row r="500" spans="1:23" x14ac:dyDescent="0.2">
      <c r="A500" s="1">
        <f>[4]武器3!A501</f>
        <v>10499</v>
      </c>
      <c r="B500" s="1" t="str">
        <f>[4]武器3!D501</f>
        <v>优质的言语刀</v>
      </c>
      <c r="C500" s="1">
        <f>[4]武器3!E501</f>
        <v>6</v>
      </c>
      <c r="D500" s="139" t="str">
        <f>[4]武器3!F501</f>
        <v>b</v>
      </c>
      <c r="E500" s="1">
        <f t="shared" si="128"/>
        <v>2</v>
      </c>
      <c r="F500" s="1">
        <f t="shared" si="129"/>
        <v>2</v>
      </c>
      <c r="G500" s="1" t="str">
        <f>[4]武器3!$K501</f>
        <v>冷却</v>
      </c>
      <c r="H500" s="1">
        <f>([4]武器3!AO501*(E500^2))/10</f>
        <v>43.8</v>
      </c>
      <c r="I500" s="1" t="str">
        <f t="shared" si="130"/>
        <v>,水系魔物血液,黑铜矿</v>
      </c>
      <c r="J500" s="1">
        <f t="shared" si="131"/>
        <v>438</v>
      </c>
      <c r="K500" s="1">
        <f t="shared" si="119"/>
        <v>540</v>
      </c>
      <c r="L500" s="1" t="str">
        <f t="shared" si="132"/>
        <v>水系魔物血液</v>
      </c>
      <c r="M500" s="1">
        <f t="shared" si="120"/>
        <v>2</v>
      </c>
      <c r="N500" s="1">
        <f t="shared" si="121"/>
        <v>50098</v>
      </c>
      <c r="O500" s="1" t="str">
        <f t="shared" si="133"/>
        <v>黑铜矿</v>
      </c>
      <c r="P500" s="1">
        <f t="shared" si="122"/>
        <v>15</v>
      </c>
      <c r="Q500" s="1">
        <f t="shared" si="123"/>
        <v>50031</v>
      </c>
      <c r="R500" s="1" t="str">
        <f t="shared" si="134"/>
        <v/>
      </c>
      <c r="S500" s="1" t="str">
        <f t="shared" si="124"/>
        <v/>
      </c>
      <c r="T500" s="1" t="str">
        <f t="shared" si="125"/>
        <v/>
      </c>
      <c r="U500" s="1" t="str">
        <f t="shared" si="135"/>
        <v/>
      </c>
      <c r="V500" s="1" t="str">
        <f t="shared" si="126"/>
        <v/>
      </c>
      <c r="W500" s="1" t="str">
        <f t="shared" si="127"/>
        <v/>
      </c>
    </row>
    <row r="501" spans="1:23" x14ac:dyDescent="0.2">
      <c r="A501" s="1">
        <f>[4]武器3!A502</f>
        <v>10500</v>
      </c>
      <c r="B501" s="1" t="str">
        <f>[4]武器3!D502</f>
        <v>优质的魔王短刀</v>
      </c>
      <c r="C501" s="1">
        <f>[4]武器3!E502</f>
        <v>8</v>
      </c>
      <c r="D501" s="139" t="str">
        <f>[4]武器3!F502</f>
        <v>b</v>
      </c>
      <c r="E501" s="1">
        <f t="shared" si="128"/>
        <v>2</v>
      </c>
      <c r="F501" s="1">
        <f t="shared" si="129"/>
        <v>2</v>
      </c>
      <c r="G501" s="1" t="str">
        <f>[4]武器3!$K502</f>
        <v>冷却</v>
      </c>
      <c r="H501" s="1">
        <f>([4]武器3!AO502*(E501^2))/10</f>
        <v>73.077090909090913</v>
      </c>
      <c r="I501" s="1" t="str">
        <f t="shared" si="130"/>
        <v>,青魔法石,黑铜矿</v>
      </c>
      <c r="J501" s="1">
        <f t="shared" si="131"/>
        <v>731</v>
      </c>
      <c r="K501" s="1">
        <f t="shared" si="119"/>
        <v>810</v>
      </c>
      <c r="L501" s="1" t="str">
        <f t="shared" si="132"/>
        <v>青魔法石</v>
      </c>
      <c r="M501" s="1">
        <f t="shared" si="120"/>
        <v>3</v>
      </c>
      <c r="N501" s="1">
        <f t="shared" si="121"/>
        <v>50020</v>
      </c>
      <c r="O501" s="1" t="str">
        <f t="shared" si="133"/>
        <v>黑铜矿</v>
      </c>
      <c r="P501" s="1">
        <f t="shared" si="122"/>
        <v>25</v>
      </c>
      <c r="Q501" s="1">
        <f t="shared" si="123"/>
        <v>50031</v>
      </c>
      <c r="R501" s="1" t="str">
        <f t="shared" si="134"/>
        <v/>
      </c>
      <c r="S501" s="1" t="str">
        <f t="shared" si="124"/>
        <v/>
      </c>
      <c r="T501" s="1" t="str">
        <f t="shared" si="125"/>
        <v/>
      </c>
      <c r="U501" s="1" t="str">
        <f t="shared" si="135"/>
        <v/>
      </c>
      <c r="V501" s="1" t="str">
        <f t="shared" si="126"/>
        <v/>
      </c>
      <c r="W501" s="1" t="str">
        <f t="shared" si="127"/>
        <v/>
      </c>
    </row>
    <row r="502" spans="1:23" x14ac:dyDescent="0.2">
      <c r="A502" s="1">
        <f>[4]武器3!A503</f>
        <v>10501</v>
      </c>
      <c r="B502" s="1" t="str">
        <f>[4]武器3!D503</f>
        <v>凌厉的智慧刃</v>
      </c>
      <c r="C502" s="1">
        <f>[4]武器3!E503</f>
        <v>10</v>
      </c>
      <c r="D502" s="139" t="str">
        <f>[4]武器3!F503</f>
        <v>b</v>
      </c>
      <c r="E502" s="1">
        <f t="shared" si="128"/>
        <v>2</v>
      </c>
      <c r="F502" s="1">
        <f t="shared" si="129"/>
        <v>2</v>
      </c>
      <c r="G502" s="1" t="str">
        <f>[4]武器3!$K503</f>
        <v>冷却</v>
      </c>
      <c r="H502" s="1">
        <f>([4]武器3!AO503*(E502^2))/10</f>
        <v>94.8</v>
      </c>
      <c r="I502" s="1" t="str">
        <f t="shared" si="130"/>
        <v>,水系魔物血液,树枝</v>
      </c>
      <c r="J502" s="1">
        <f t="shared" si="131"/>
        <v>948</v>
      </c>
      <c r="K502" s="1">
        <f t="shared" si="119"/>
        <v>1080</v>
      </c>
      <c r="L502" s="1" t="str">
        <f t="shared" si="132"/>
        <v>水系魔物血液</v>
      </c>
      <c r="M502" s="1">
        <f t="shared" si="120"/>
        <v>4</v>
      </c>
      <c r="N502" s="1">
        <f t="shared" si="121"/>
        <v>50098</v>
      </c>
      <c r="O502" s="1" t="str">
        <f t="shared" si="133"/>
        <v>树枝</v>
      </c>
      <c r="P502" s="1">
        <f t="shared" si="122"/>
        <v>32</v>
      </c>
      <c r="Q502" s="1">
        <f t="shared" si="123"/>
        <v>50045</v>
      </c>
      <c r="R502" s="1" t="str">
        <f t="shared" si="134"/>
        <v/>
      </c>
      <c r="S502" s="1" t="str">
        <f t="shared" si="124"/>
        <v/>
      </c>
      <c r="T502" s="1" t="str">
        <f t="shared" si="125"/>
        <v/>
      </c>
      <c r="U502" s="1" t="str">
        <f t="shared" si="135"/>
        <v/>
      </c>
      <c r="V502" s="1" t="str">
        <f t="shared" si="126"/>
        <v/>
      </c>
      <c r="W502" s="1" t="str">
        <f t="shared" si="127"/>
        <v/>
      </c>
    </row>
    <row r="503" spans="1:23" x14ac:dyDescent="0.2">
      <c r="A503" s="1">
        <f>[4]武器3!A504</f>
        <v>10502</v>
      </c>
      <c r="B503" s="1" t="str">
        <f>[4]武器3!D504</f>
        <v>优质的青铜刀</v>
      </c>
      <c r="C503" s="1">
        <f>[4]武器3!E504</f>
        <v>12</v>
      </c>
      <c r="D503" s="139" t="str">
        <f>[4]武器3!F504</f>
        <v>b</v>
      </c>
      <c r="E503" s="1">
        <f t="shared" si="128"/>
        <v>2</v>
      </c>
      <c r="F503" s="1">
        <f t="shared" si="129"/>
        <v>2</v>
      </c>
      <c r="G503" s="1" t="str">
        <f>[4]武器3!$K504</f>
        <v>冷却</v>
      </c>
      <c r="H503" s="1">
        <f>([4]武器3!AO504*(E503^2))/10</f>
        <v>120.8265890909091</v>
      </c>
      <c r="I503" s="1" t="str">
        <f t="shared" si="130"/>
        <v>,青魔法石,矿石</v>
      </c>
      <c r="J503" s="1">
        <f t="shared" si="131"/>
        <v>1208</v>
      </c>
      <c r="K503" s="1">
        <f t="shared" si="119"/>
        <v>1350</v>
      </c>
      <c r="L503" s="1" t="str">
        <f t="shared" si="132"/>
        <v>青魔法石</v>
      </c>
      <c r="M503" s="1">
        <f t="shared" si="120"/>
        <v>5</v>
      </c>
      <c r="N503" s="1">
        <f t="shared" si="121"/>
        <v>50020</v>
      </c>
      <c r="O503" s="1" t="str">
        <f t="shared" si="133"/>
        <v>矿石</v>
      </c>
      <c r="P503" s="1">
        <f t="shared" si="122"/>
        <v>41</v>
      </c>
      <c r="Q503" s="1">
        <f t="shared" si="123"/>
        <v>50015</v>
      </c>
      <c r="R503" s="1" t="str">
        <f t="shared" si="134"/>
        <v/>
      </c>
      <c r="S503" s="1" t="str">
        <f t="shared" si="124"/>
        <v/>
      </c>
      <c r="T503" s="1" t="str">
        <f t="shared" si="125"/>
        <v/>
      </c>
      <c r="U503" s="1" t="str">
        <f t="shared" si="135"/>
        <v/>
      </c>
      <c r="V503" s="1" t="str">
        <f t="shared" si="126"/>
        <v/>
      </c>
      <c r="W503" s="1" t="str">
        <f t="shared" si="127"/>
        <v/>
      </c>
    </row>
    <row r="504" spans="1:23" x14ac:dyDescent="0.2">
      <c r="A504" s="1">
        <f>[4]武器3!A505</f>
        <v>10503</v>
      </c>
      <c r="B504" s="1" t="str">
        <f>[4]武器3!D505</f>
        <v>坚硬的混乱刃</v>
      </c>
      <c r="C504" s="1">
        <f>[4]武器3!E505</f>
        <v>14</v>
      </c>
      <c r="D504" s="139" t="str">
        <f>[4]武器3!F505</f>
        <v>b</v>
      </c>
      <c r="E504" s="1">
        <f t="shared" si="128"/>
        <v>2</v>
      </c>
      <c r="F504" s="1">
        <f t="shared" si="129"/>
        <v>2</v>
      </c>
      <c r="G504" s="1" t="str">
        <f>[4]武器3!$K505</f>
        <v>冷却</v>
      </c>
      <c r="H504" s="1">
        <f>([4]武器3!AO505*(E504^2))/10</f>
        <v>102</v>
      </c>
      <c r="I504" s="1" t="str">
        <f t="shared" si="130"/>
        <v>,水系魔物血液,腐败爪</v>
      </c>
      <c r="J504" s="1">
        <f t="shared" si="131"/>
        <v>1020</v>
      </c>
      <c r="K504" s="1">
        <f t="shared" si="119"/>
        <v>1080</v>
      </c>
      <c r="L504" s="1" t="str">
        <f t="shared" si="132"/>
        <v>水系魔物血液</v>
      </c>
      <c r="M504" s="1">
        <f t="shared" si="120"/>
        <v>4</v>
      </c>
      <c r="N504" s="1">
        <f t="shared" si="121"/>
        <v>50098</v>
      </c>
      <c r="O504" s="1" t="str">
        <f t="shared" si="133"/>
        <v>腐败爪</v>
      </c>
      <c r="P504" s="1">
        <f t="shared" si="122"/>
        <v>34</v>
      </c>
      <c r="Q504" s="1">
        <f t="shared" si="123"/>
        <v>50145</v>
      </c>
      <c r="R504" s="1" t="str">
        <f t="shared" si="134"/>
        <v/>
      </c>
      <c r="S504" s="1" t="str">
        <f t="shared" si="124"/>
        <v/>
      </c>
      <c r="T504" s="1" t="str">
        <f t="shared" si="125"/>
        <v/>
      </c>
      <c r="U504" s="1" t="str">
        <f t="shared" si="135"/>
        <v/>
      </c>
      <c r="V504" s="1" t="str">
        <f t="shared" si="126"/>
        <v/>
      </c>
      <c r="W504" s="1" t="str">
        <f t="shared" si="127"/>
        <v/>
      </c>
    </row>
    <row r="505" spans="1:23" x14ac:dyDescent="0.2">
      <c r="A505" s="1">
        <f>[4]武器3!A506</f>
        <v>10504</v>
      </c>
      <c r="B505" s="1" t="str">
        <f>[4]武器3!D506</f>
        <v>发亮的忏悔刃</v>
      </c>
      <c r="C505" s="1">
        <f>[4]武器3!E506</f>
        <v>16</v>
      </c>
      <c r="D505" s="139" t="str">
        <f>[4]武器3!F506</f>
        <v>b</v>
      </c>
      <c r="E505" s="1">
        <f t="shared" si="128"/>
        <v>2</v>
      </c>
      <c r="F505" s="1">
        <f t="shared" si="129"/>
        <v>2</v>
      </c>
      <c r="G505" s="1" t="str">
        <f>[4]武器3!$K506</f>
        <v>冷却</v>
      </c>
      <c r="H505" s="1">
        <f>([4]武器3!AO506*(E505^2))/10</f>
        <v>117.28</v>
      </c>
      <c r="I505" s="1" t="str">
        <f t="shared" si="130"/>
        <v>,青魔法石,女战士的秘药</v>
      </c>
      <c r="J505" s="1">
        <f t="shared" si="131"/>
        <v>1173</v>
      </c>
      <c r="K505" s="1">
        <f t="shared" si="119"/>
        <v>1350</v>
      </c>
      <c r="L505" s="1" t="str">
        <f t="shared" si="132"/>
        <v>青魔法石</v>
      </c>
      <c r="M505" s="1">
        <f t="shared" si="120"/>
        <v>5</v>
      </c>
      <c r="N505" s="1">
        <f t="shared" si="121"/>
        <v>50020</v>
      </c>
      <c r="O505" s="1" t="str">
        <f t="shared" si="133"/>
        <v>女战士的秘药</v>
      </c>
      <c r="P505" s="1">
        <f t="shared" si="122"/>
        <v>40</v>
      </c>
      <c r="Q505" s="1">
        <f t="shared" si="123"/>
        <v>50168</v>
      </c>
      <c r="R505" s="1" t="str">
        <f t="shared" si="134"/>
        <v/>
      </c>
      <c r="S505" s="1" t="str">
        <f t="shared" si="124"/>
        <v/>
      </c>
      <c r="T505" s="1" t="str">
        <f t="shared" si="125"/>
        <v/>
      </c>
      <c r="U505" s="1" t="str">
        <f t="shared" si="135"/>
        <v/>
      </c>
      <c r="V505" s="1" t="str">
        <f t="shared" si="126"/>
        <v/>
      </c>
      <c r="W505" s="1" t="str">
        <f t="shared" si="127"/>
        <v/>
      </c>
    </row>
    <row r="506" spans="1:23" x14ac:dyDescent="0.2">
      <c r="A506" s="1">
        <f>[4]武器3!A507</f>
        <v>10505</v>
      </c>
      <c r="B506" s="1" t="str">
        <f>[4]武器3!D507</f>
        <v>普通的晨曦刃</v>
      </c>
      <c r="C506" s="1">
        <f>[4]武器3!E507</f>
        <v>2</v>
      </c>
      <c r="D506" s="139" t="str">
        <f>[4]武器3!F507</f>
        <v>c</v>
      </c>
      <c r="E506" s="1">
        <f t="shared" si="128"/>
        <v>1</v>
      </c>
      <c r="F506" s="1">
        <f t="shared" si="129"/>
        <v>1</v>
      </c>
      <c r="G506" s="1" t="str">
        <f>[4]武器3!$K507</f>
        <v/>
      </c>
      <c r="H506" s="1">
        <f>([4]武器3!AO507*(E506^2))/10</f>
        <v>4.5</v>
      </c>
      <c r="I506" s="1" t="str">
        <f t="shared" si="130"/>
        <v>,女战士的秘药</v>
      </c>
      <c r="J506" s="1">
        <f t="shared" si="131"/>
        <v>45</v>
      </c>
      <c r="K506" s="1">
        <f t="shared" si="119"/>
        <v>45</v>
      </c>
      <c r="L506" s="1" t="str">
        <f t="shared" si="132"/>
        <v>女战士的秘药</v>
      </c>
      <c r="M506" s="1">
        <f t="shared" si="120"/>
        <v>3</v>
      </c>
      <c r="N506" s="1">
        <f t="shared" si="121"/>
        <v>50168</v>
      </c>
      <c r="O506" s="1" t="str">
        <f t="shared" si="133"/>
        <v/>
      </c>
      <c r="P506" s="1" t="str">
        <f t="shared" si="122"/>
        <v/>
      </c>
      <c r="Q506" s="1" t="str">
        <f t="shared" si="123"/>
        <v/>
      </c>
      <c r="R506" s="1" t="str">
        <f t="shared" si="134"/>
        <v/>
      </c>
      <c r="S506" s="1" t="str">
        <f t="shared" si="124"/>
        <v/>
      </c>
      <c r="T506" s="1" t="str">
        <f t="shared" si="125"/>
        <v/>
      </c>
      <c r="U506" s="1" t="str">
        <f t="shared" si="135"/>
        <v/>
      </c>
      <c r="V506" s="1" t="str">
        <f t="shared" si="126"/>
        <v/>
      </c>
      <c r="W506" s="1" t="str">
        <f t="shared" si="127"/>
        <v/>
      </c>
    </row>
    <row r="507" spans="1:23" x14ac:dyDescent="0.2">
      <c r="A507" s="1">
        <f>[4]武器3!A508</f>
        <v>10506</v>
      </c>
      <c r="B507" s="1" t="str">
        <f>[4]武器3!D508</f>
        <v>破旧的精钢刃</v>
      </c>
      <c r="C507" s="1">
        <f>[4]武器3!E508</f>
        <v>4</v>
      </c>
      <c r="D507" s="139" t="str">
        <f>[4]武器3!F508</f>
        <v>c</v>
      </c>
      <c r="E507" s="1">
        <f t="shared" si="128"/>
        <v>1</v>
      </c>
      <c r="F507" s="1">
        <f t="shared" si="129"/>
        <v>1</v>
      </c>
      <c r="G507" s="1" t="str">
        <f>[4]武器3!$K508</f>
        <v/>
      </c>
      <c r="H507" s="1">
        <f>([4]武器3!AO508*(E507^2))/10</f>
        <v>9.15</v>
      </c>
      <c r="I507" s="1" t="str">
        <f t="shared" si="130"/>
        <v>,树枝</v>
      </c>
      <c r="J507" s="1">
        <f t="shared" si="131"/>
        <v>92</v>
      </c>
      <c r="K507" s="1">
        <f t="shared" si="119"/>
        <v>105</v>
      </c>
      <c r="L507" s="1" t="str">
        <f t="shared" si="132"/>
        <v>树枝</v>
      </c>
      <c r="M507" s="1">
        <f t="shared" si="120"/>
        <v>7</v>
      </c>
      <c r="N507" s="1">
        <f t="shared" si="121"/>
        <v>50045</v>
      </c>
      <c r="O507" s="1" t="str">
        <f t="shared" si="133"/>
        <v/>
      </c>
      <c r="P507" s="1" t="str">
        <f t="shared" si="122"/>
        <v/>
      </c>
      <c r="Q507" s="1" t="str">
        <f t="shared" si="123"/>
        <v/>
      </c>
      <c r="R507" s="1" t="str">
        <f t="shared" si="134"/>
        <v/>
      </c>
      <c r="S507" s="1" t="str">
        <f t="shared" si="124"/>
        <v/>
      </c>
      <c r="T507" s="1" t="str">
        <f t="shared" si="125"/>
        <v/>
      </c>
      <c r="U507" s="1" t="str">
        <f t="shared" si="135"/>
        <v/>
      </c>
      <c r="V507" s="1" t="str">
        <f t="shared" si="126"/>
        <v/>
      </c>
      <c r="W507" s="1" t="str">
        <f t="shared" si="127"/>
        <v/>
      </c>
    </row>
    <row r="508" spans="1:23" x14ac:dyDescent="0.2">
      <c r="A508" s="1">
        <f>[4]武器3!A509</f>
        <v>10507</v>
      </c>
      <c r="B508" s="1" t="str">
        <f>[4]武器3!D509</f>
        <v>破旧的晨曦刃</v>
      </c>
      <c r="C508" s="1">
        <f>[4]武器3!E509</f>
        <v>6</v>
      </c>
      <c r="D508" s="139" t="str">
        <f>[4]武器3!F509</f>
        <v>c</v>
      </c>
      <c r="E508" s="1">
        <f t="shared" si="128"/>
        <v>1</v>
      </c>
      <c r="F508" s="1">
        <f t="shared" si="129"/>
        <v>1</v>
      </c>
      <c r="G508" s="1" t="str">
        <f>[4]武器3!$K509</f>
        <v/>
      </c>
      <c r="H508" s="1">
        <f>([4]武器3!AO509*(E508^2))/10</f>
        <v>13.8</v>
      </c>
      <c r="I508" s="1" t="str">
        <f t="shared" si="130"/>
        <v>,腐败的毛皮</v>
      </c>
      <c r="J508" s="1">
        <f t="shared" si="131"/>
        <v>138</v>
      </c>
      <c r="K508" s="1">
        <f t="shared" si="119"/>
        <v>150</v>
      </c>
      <c r="L508" s="1" t="str">
        <f t="shared" si="132"/>
        <v>腐败的毛皮</v>
      </c>
      <c r="M508" s="1">
        <f t="shared" si="120"/>
        <v>10</v>
      </c>
      <c r="N508" s="1">
        <f t="shared" si="121"/>
        <v>50119</v>
      </c>
      <c r="O508" s="1" t="str">
        <f t="shared" si="133"/>
        <v/>
      </c>
      <c r="P508" s="1" t="str">
        <f t="shared" si="122"/>
        <v/>
      </c>
      <c r="Q508" s="1" t="str">
        <f t="shared" si="123"/>
        <v/>
      </c>
      <c r="R508" s="1" t="str">
        <f t="shared" si="134"/>
        <v/>
      </c>
      <c r="S508" s="1" t="str">
        <f t="shared" si="124"/>
        <v/>
      </c>
      <c r="T508" s="1" t="str">
        <f t="shared" si="125"/>
        <v/>
      </c>
      <c r="U508" s="1" t="str">
        <f t="shared" si="135"/>
        <v/>
      </c>
      <c r="V508" s="1" t="str">
        <f t="shared" si="126"/>
        <v/>
      </c>
      <c r="W508" s="1" t="str">
        <f t="shared" si="127"/>
        <v/>
      </c>
    </row>
    <row r="509" spans="1:23" x14ac:dyDescent="0.2">
      <c r="A509" s="1">
        <f>[4]武器3!A510</f>
        <v>10508</v>
      </c>
      <c r="B509" s="1" t="str">
        <f>[4]武器3!D510</f>
        <v>一般的精钢刀</v>
      </c>
      <c r="C509" s="1">
        <f>[4]武器3!E510</f>
        <v>8</v>
      </c>
      <c r="D509" s="139" t="str">
        <f>[4]武器3!F510</f>
        <v>c</v>
      </c>
      <c r="E509" s="1">
        <f t="shared" si="128"/>
        <v>1</v>
      </c>
      <c r="F509" s="1">
        <f t="shared" si="129"/>
        <v>1</v>
      </c>
      <c r="G509" s="1" t="str">
        <f>[4]武器3!$K510</f>
        <v/>
      </c>
      <c r="H509" s="1">
        <f>([4]武器3!AO510*(E509^2))/10</f>
        <v>18.45</v>
      </c>
      <c r="I509" s="1" t="str">
        <f t="shared" si="130"/>
        <v>,树枝</v>
      </c>
      <c r="J509" s="1">
        <f t="shared" si="131"/>
        <v>185</v>
      </c>
      <c r="K509" s="1">
        <f t="shared" si="119"/>
        <v>195</v>
      </c>
      <c r="L509" s="1" t="str">
        <f t="shared" si="132"/>
        <v>树枝</v>
      </c>
      <c r="M509" s="1">
        <f t="shared" si="120"/>
        <v>13</v>
      </c>
      <c r="N509" s="1">
        <f t="shared" si="121"/>
        <v>50045</v>
      </c>
      <c r="O509" s="1" t="str">
        <f t="shared" si="133"/>
        <v/>
      </c>
      <c r="P509" s="1" t="str">
        <f t="shared" si="122"/>
        <v/>
      </c>
      <c r="Q509" s="1" t="str">
        <f t="shared" si="123"/>
        <v/>
      </c>
      <c r="R509" s="1" t="str">
        <f t="shared" si="134"/>
        <v/>
      </c>
      <c r="S509" s="1" t="str">
        <f t="shared" si="124"/>
        <v/>
      </c>
      <c r="T509" s="1" t="str">
        <f t="shared" si="125"/>
        <v/>
      </c>
      <c r="U509" s="1" t="str">
        <f t="shared" si="135"/>
        <v/>
      </c>
      <c r="V509" s="1" t="str">
        <f t="shared" si="126"/>
        <v/>
      </c>
      <c r="W509" s="1" t="str">
        <f t="shared" si="127"/>
        <v/>
      </c>
    </row>
    <row r="510" spans="1:23" x14ac:dyDescent="0.2">
      <c r="A510" s="1">
        <f>[4]武器3!A511</f>
        <v>10509</v>
      </c>
      <c r="B510" s="1" t="str">
        <f>[4]武器3!D511</f>
        <v>普通的精灵刃</v>
      </c>
      <c r="C510" s="1">
        <f>[4]武器3!E511</f>
        <v>10</v>
      </c>
      <c r="D510" s="139" t="str">
        <f>[4]武器3!F511</f>
        <v>c</v>
      </c>
      <c r="E510" s="1">
        <f t="shared" si="128"/>
        <v>1</v>
      </c>
      <c r="F510" s="1">
        <f t="shared" si="129"/>
        <v>1</v>
      </c>
      <c r="G510" s="1" t="str">
        <f>[4]武器3!$K511</f>
        <v/>
      </c>
      <c r="H510" s="1">
        <f>([4]武器3!AO511*(E510^2))/10</f>
        <v>22.95</v>
      </c>
      <c r="I510" s="1" t="str">
        <f t="shared" si="130"/>
        <v>,树枝</v>
      </c>
      <c r="J510" s="1">
        <f t="shared" si="131"/>
        <v>230</v>
      </c>
      <c r="K510" s="1">
        <f t="shared" si="119"/>
        <v>240</v>
      </c>
      <c r="L510" s="1" t="str">
        <f t="shared" si="132"/>
        <v>树枝</v>
      </c>
      <c r="M510" s="1">
        <f t="shared" si="120"/>
        <v>16</v>
      </c>
      <c r="N510" s="1">
        <f t="shared" si="121"/>
        <v>50045</v>
      </c>
      <c r="O510" s="1" t="str">
        <f t="shared" si="133"/>
        <v/>
      </c>
      <c r="P510" s="1" t="str">
        <f t="shared" si="122"/>
        <v/>
      </c>
      <c r="Q510" s="1" t="str">
        <f t="shared" si="123"/>
        <v/>
      </c>
      <c r="R510" s="1" t="str">
        <f t="shared" si="134"/>
        <v/>
      </c>
      <c r="S510" s="1" t="str">
        <f t="shared" si="124"/>
        <v/>
      </c>
      <c r="T510" s="1" t="str">
        <f t="shared" si="125"/>
        <v/>
      </c>
      <c r="U510" s="1" t="str">
        <f t="shared" si="135"/>
        <v/>
      </c>
      <c r="V510" s="1" t="str">
        <f t="shared" si="126"/>
        <v/>
      </c>
      <c r="W510" s="1" t="str">
        <f t="shared" si="127"/>
        <v/>
      </c>
    </row>
    <row r="511" spans="1:23" x14ac:dyDescent="0.2">
      <c r="A511" s="1">
        <f>[4]武器3!A512</f>
        <v>10510</v>
      </c>
      <c r="B511" s="1" t="str">
        <f>[4]武器3!D512</f>
        <v>一般的白银刃</v>
      </c>
      <c r="C511" s="1">
        <f>[4]武器3!E512</f>
        <v>12</v>
      </c>
      <c r="D511" s="139" t="str">
        <f>[4]武器3!F512</f>
        <v>c</v>
      </c>
      <c r="E511" s="1">
        <f t="shared" si="128"/>
        <v>1</v>
      </c>
      <c r="F511" s="1">
        <f t="shared" si="129"/>
        <v>1</v>
      </c>
      <c r="G511" s="1" t="str">
        <f>[4]武器3!$K512</f>
        <v/>
      </c>
      <c r="H511" s="1">
        <f>([4]武器3!AO512*(E511^2))/10</f>
        <v>27.6</v>
      </c>
      <c r="I511" s="1" t="str">
        <f t="shared" si="130"/>
        <v>,女战士的秘药</v>
      </c>
      <c r="J511" s="1">
        <f t="shared" si="131"/>
        <v>276</v>
      </c>
      <c r="K511" s="1">
        <f t="shared" si="119"/>
        <v>285</v>
      </c>
      <c r="L511" s="1" t="str">
        <f t="shared" si="132"/>
        <v>女战士的秘药</v>
      </c>
      <c r="M511" s="1">
        <f t="shared" si="120"/>
        <v>19</v>
      </c>
      <c r="N511" s="1">
        <f t="shared" si="121"/>
        <v>50168</v>
      </c>
      <c r="O511" s="1" t="str">
        <f t="shared" si="133"/>
        <v/>
      </c>
      <c r="P511" s="1" t="str">
        <f t="shared" si="122"/>
        <v/>
      </c>
      <c r="Q511" s="1" t="str">
        <f t="shared" si="123"/>
        <v/>
      </c>
      <c r="R511" s="1" t="str">
        <f t="shared" si="134"/>
        <v/>
      </c>
      <c r="S511" s="1" t="str">
        <f t="shared" si="124"/>
        <v/>
      </c>
      <c r="T511" s="1" t="str">
        <f t="shared" si="125"/>
        <v/>
      </c>
      <c r="U511" s="1" t="str">
        <f t="shared" si="135"/>
        <v/>
      </c>
      <c r="V511" s="1" t="str">
        <f t="shared" si="126"/>
        <v/>
      </c>
      <c r="W511" s="1" t="str">
        <f t="shared" si="127"/>
        <v/>
      </c>
    </row>
    <row r="512" spans="1:23" x14ac:dyDescent="0.2">
      <c r="A512" s="1">
        <f>[4]武器3!A513</f>
        <v>10511</v>
      </c>
      <c r="B512" s="1" t="str">
        <f>[4]武器3!D513</f>
        <v>初级的言语刀</v>
      </c>
      <c r="C512" s="1">
        <f>[4]武器3!E513</f>
        <v>14</v>
      </c>
      <c r="D512" s="139" t="str">
        <f>[4]武器3!F513</f>
        <v>c</v>
      </c>
      <c r="E512" s="1">
        <f t="shared" si="128"/>
        <v>1</v>
      </c>
      <c r="F512" s="1">
        <f t="shared" si="129"/>
        <v>1</v>
      </c>
      <c r="G512" s="1" t="str">
        <f>[4]武器3!$K513</f>
        <v/>
      </c>
      <c r="H512" s="1">
        <f>([4]武器3!AO513*(E512^2))/10</f>
        <v>32.25</v>
      </c>
      <c r="I512" s="1" t="str">
        <f t="shared" si="130"/>
        <v>,粉铜矿</v>
      </c>
      <c r="J512" s="1">
        <f t="shared" si="131"/>
        <v>323</v>
      </c>
      <c r="K512" s="1">
        <f t="shared" si="119"/>
        <v>330</v>
      </c>
      <c r="L512" s="1" t="str">
        <f t="shared" si="132"/>
        <v>粉铜矿</v>
      </c>
      <c r="M512" s="1">
        <f t="shared" si="120"/>
        <v>22</v>
      </c>
      <c r="N512" s="1">
        <f t="shared" si="121"/>
        <v>50035</v>
      </c>
      <c r="O512" s="1" t="str">
        <f t="shared" si="133"/>
        <v/>
      </c>
      <c r="P512" s="1" t="str">
        <f t="shared" si="122"/>
        <v/>
      </c>
      <c r="Q512" s="1" t="str">
        <f t="shared" si="123"/>
        <v/>
      </c>
      <c r="R512" s="1" t="str">
        <f t="shared" si="134"/>
        <v/>
      </c>
      <c r="S512" s="1" t="str">
        <f t="shared" si="124"/>
        <v/>
      </c>
      <c r="T512" s="1" t="str">
        <f t="shared" si="125"/>
        <v/>
      </c>
      <c r="U512" s="1" t="str">
        <f t="shared" si="135"/>
        <v/>
      </c>
      <c r="V512" s="1" t="str">
        <f t="shared" si="126"/>
        <v/>
      </c>
      <c r="W512" s="1" t="str">
        <f t="shared" si="127"/>
        <v/>
      </c>
    </row>
    <row r="513" spans="1:23" x14ac:dyDescent="0.2">
      <c r="A513" s="1">
        <f>[4]武器3!A514</f>
        <v>10512</v>
      </c>
      <c r="B513" s="1" t="str">
        <f>[4]武器3!D514</f>
        <v>初级的玄铁短刀</v>
      </c>
      <c r="C513" s="1">
        <f>[4]武器3!E514</f>
        <v>16</v>
      </c>
      <c r="D513" s="139" t="str">
        <f>[4]武器3!F514</f>
        <v>c</v>
      </c>
      <c r="E513" s="1">
        <f t="shared" si="128"/>
        <v>1</v>
      </c>
      <c r="F513" s="1">
        <f t="shared" si="129"/>
        <v>1</v>
      </c>
      <c r="G513" s="1" t="str">
        <f>[4]武器3!$K514</f>
        <v/>
      </c>
      <c r="H513" s="1">
        <f>([4]武器3!AO514*(E513^2))/10</f>
        <v>36.9</v>
      </c>
      <c r="I513" s="1" t="str">
        <f t="shared" si="130"/>
        <v>,粉铜矿</v>
      </c>
      <c r="J513" s="1">
        <f t="shared" si="131"/>
        <v>369</v>
      </c>
      <c r="K513" s="1">
        <f t="shared" si="119"/>
        <v>375</v>
      </c>
      <c r="L513" s="1" t="str">
        <f t="shared" si="132"/>
        <v>粉铜矿</v>
      </c>
      <c r="M513" s="1">
        <f t="shared" si="120"/>
        <v>25</v>
      </c>
      <c r="N513" s="1">
        <f t="shared" si="121"/>
        <v>50035</v>
      </c>
      <c r="O513" s="1" t="str">
        <f t="shared" si="133"/>
        <v/>
      </c>
      <c r="P513" s="1" t="str">
        <f t="shared" si="122"/>
        <v/>
      </c>
      <c r="Q513" s="1" t="str">
        <f t="shared" si="123"/>
        <v/>
      </c>
      <c r="R513" s="1" t="str">
        <f t="shared" si="134"/>
        <v/>
      </c>
      <c r="S513" s="1" t="str">
        <f t="shared" si="124"/>
        <v/>
      </c>
      <c r="T513" s="1" t="str">
        <f t="shared" si="125"/>
        <v/>
      </c>
      <c r="U513" s="1" t="str">
        <f t="shared" si="135"/>
        <v/>
      </c>
      <c r="V513" s="1" t="str">
        <f t="shared" si="126"/>
        <v/>
      </c>
      <c r="W513" s="1" t="str">
        <f t="shared" si="127"/>
        <v/>
      </c>
    </row>
    <row r="514" spans="1:23" x14ac:dyDescent="0.2">
      <c r="A514" s="1">
        <f>[4]武器3!A515</f>
        <v>10513</v>
      </c>
      <c r="B514" s="1" t="str">
        <f>[4]武器3!D515</f>
        <v>神秘的空灵烟斗</v>
      </c>
      <c r="C514" s="1">
        <f>[4]武器3!E515</f>
        <v>6</v>
      </c>
      <c r="D514" s="139" t="str">
        <f>[4]武器3!F515</f>
        <v>s</v>
      </c>
      <c r="E514" s="1">
        <f t="shared" si="128"/>
        <v>4</v>
      </c>
      <c r="F514" s="1">
        <f t="shared" si="129"/>
        <v>4</v>
      </c>
      <c r="G514" s="1" t="str">
        <f>[4]武器3!$K515</f>
        <v>物理</v>
      </c>
      <c r="H514" s="1">
        <f>([4]武器3!AO515*(E514^2))/10</f>
        <v>48</v>
      </c>
      <c r="I514" s="1" t="str">
        <f t="shared" si="130"/>
        <v>,七彩的魔术丝,超级方便面,绿晶石,火兽爪</v>
      </c>
      <c r="J514" s="1">
        <f t="shared" si="131"/>
        <v>480</v>
      </c>
      <c r="K514" s="1">
        <f t="shared" ref="K514:K577" si="136">INT(M514*VLOOKUP(L514,newMarkingCost,8,FALSE)*10*E514)</f>
        <v>3840</v>
      </c>
      <c r="L514" s="1" t="str">
        <f t="shared" si="132"/>
        <v>七彩的魔术丝</v>
      </c>
      <c r="M514" s="1">
        <f t="shared" ref="M514:M577" si="137">ROUNDUP($H514/($F514)/VLOOKUP(L514,newMarkingCost,8,FALSE),0)</f>
        <v>1</v>
      </c>
      <c r="N514" s="1">
        <f t="shared" ref="N514:N577" si="138">IF(L514="","",VLOOKUP(L514,NewMarkingID,2,FALSE))</f>
        <v>50077</v>
      </c>
      <c r="O514" s="1" t="str">
        <f t="shared" si="133"/>
        <v>超级方便面</v>
      </c>
      <c r="P514" s="1">
        <f t="shared" ref="P514:P577" si="139">IF(O514="","",ROUNDUP($H514/($F514)/VLOOKUP(O514,newMarkingCost,8,FALSE),0))</f>
        <v>1</v>
      </c>
      <c r="Q514" s="1">
        <f t="shared" ref="Q514:Q577" si="140">IF(O514="","",VLOOKUP(O514,NewMarkingID,2,FALSE))</f>
        <v>50188</v>
      </c>
      <c r="R514" s="1" t="str">
        <f t="shared" si="134"/>
        <v>绿晶石</v>
      </c>
      <c r="S514" s="1">
        <f t="shared" ref="S514:S577" si="141">IF(R514="","",ROUNDUP($H514/($F514)/VLOOKUP(R514,newMarkingCost,8,FALSE),0))</f>
        <v>1</v>
      </c>
      <c r="T514" s="1">
        <f t="shared" ref="T514:T577" si="142">IF(R514="","",VLOOKUP(R514,NewMarkingID,2,FALSE))</f>
        <v>50028</v>
      </c>
      <c r="U514" s="1" t="str">
        <f t="shared" si="135"/>
        <v>火兽爪</v>
      </c>
      <c r="V514" s="1">
        <f t="shared" ref="V514:V577" si="143">IF(U514="","",ROUNDUP($H514/($F514)/VLOOKUP(U514,newMarkingCost,8,FALSE),0))</f>
        <v>2</v>
      </c>
      <c r="W514" s="1">
        <f t="shared" ref="W514:W577" si="144">IF(U514="","",VLOOKUP(U514,NewMarkingID,2,FALSE))</f>
        <v>50138</v>
      </c>
    </row>
    <row r="515" spans="1:23" x14ac:dyDescent="0.2">
      <c r="A515" s="1">
        <f>[4]武器3!A516</f>
        <v>10514</v>
      </c>
      <c r="B515" s="1" t="str">
        <f>[4]武器3!D516</f>
        <v>璀璨的混乱烟斗</v>
      </c>
      <c r="C515" s="1">
        <f>[4]武器3!E516</f>
        <v>8</v>
      </c>
      <c r="D515" s="139" t="str">
        <f>[4]武器3!F516</f>
        <v>s</v>
      </c>
      <c r="E515" s="1">
        <f t="shared" ref="E515:E578" si="145">IF(D515="s",4,IF(D515="a",3,IF(D515="b",2,1)))</f>
        <v>4</v>
      </c>
      <c r="F515" s="1">
        <f t="shared" ref="F515:F578" si="146">E515</f>
        <v>4</v>
      </c>
      <c r="G515" s="1" t="str">
        <f>[4]武器3!$K516</f>
        <v>物理</v>
      </c>
      <c r="H515" s="1">
        <f>([4]武器3!AO516*(E515^2))/10</f>
        <v>108.96593454545454</v>
      </c>
      <c r="I515" s="1" t="str">
        <f t="shared" ref="I515:I578" si="147">getMarking(E515,F515,G515,1)</f>
        <v>,七彩的魔术丝,火精魂片,大型昆虫爪,蜥蜴牙</v>
      </c>
      <c r="J515" s="1">
        <f t="shared" ref="J515:J578" si="148">ROUND(H515*10,0)</f>
        <v>1090</v>
      </c>
      <c r="K515" s="1">
        <f t="shared" si="136"/>
        <v>3840</v>
      </c>
      <c r="L515" s="1" t="str">
        <f t="shared" ref="L515:L578" si="149">getSring($I515,1,$F515)</f>
        <v>七彩的魔术丝</v>
      </c>
      <c r="M515" s="1">
        <f t="shared" si="137"/>
        <v>1</v>
      </c>
      <c r="N515" s="1">
        <f t="shared" si="138"/>
        <v>50077</v>
      </c>
      <c r="O515" s="1" t="str">
        <f t="shared" ref="O515:O578" si="150">getSring($I515,2,$F515)</f>
        <v>火精魂片</v>
      </c>
      <c r="P515" s="1">
        <f t="shared" si="139"/>
        <v>2</v>
      </c>
      <c r="Q515" s="1">
        <f t="shared" si="140"/>
        <v>50160</v>
      </c>
      <c r="R515" s="1" t="str">
        <f t="shared" ref="R515:R578" si="151">getSring($I515,3,$F515)</f>
        <v>大型昆虫爪</v>
      </c>
      <c r="S515" s="1">
        <f t="shared" si="141"/>
        <v>5</v>
      </c>
      <c r="T515" s="1">
        <f t="shared" si="142"/>
        <v>50140</v>
      </c>
      <c r="U515" s="1" t="str">
        <f t="shared" ref="U515:U578" si="152">getSring($I515,4,$F515)</f>
        <v>蜥蜴牙</v>
      </c>
      <c r="V515" s="1">
        <f t="shared" si="143"/>
        <v>5</v>
      </c>
      <c r="W515" s="1">
        <f t="shared" si="144"/>
        <v>50147</v>
      </c>
    </row>
    <row r="516" spans="1:23" x14ac:dyDescent="0.2">
      <c r="A516" s="1">
        <f>[4]武器3!A517</f>
        <v>10515</v>
      </c>
      <c r="B516" s="1" t="str">
        <f>[4]武器3!D517</f>
        <v>神秘的空灵烟斗</v>
      </c>
      <c r="C516" s="1">
        <f>[4]武器3!E517</f>
        <v>10</v>
      </c>
      <c r="D516" s="139" t="str">
        <f>[4]武器3!F517</f>
        <v>s</v>
      </c>
      <c r="E516" s="1">
        <f t="shared" si="145"/>
        <v>4</v>
      </c>
      <c r="F516" s="1">
        <f t="shared" si="146"/>
        <v>4</v>
      </c>
      <c r="G516" s="1" t="str">
        <f>[4]武器3!$K517</f>
        <v>物理</v>
      </c>
      <c r="H516" s="1">
        <f>([4]武器3!AO517*(E516^2))/10</f>
        <v>170.26221198918668</v>
      </c>
      <c r="I516" s="1" t="str">
        <f t="shared" si="147"/>
        <v>,七彩的魔术丝,火兽皮革,石像鬼羽翼,兽骨</v>
      </c>
      <c r="J516" s="1">
        <f t="shared" si="148"/>
        <v>1703</v>
      </c>
      <c r="K516" s="1">
        <f t="shared" si="136"/>
        <v>3840</v>
      </c>
      <c r="L516" s="1" t="str">
        <f t="shared" si="149"/>
        <v>七彩的魔术丝</v>
      </c>
      <c r="M516" s="1">
        <f t="shared" si="137"/>
        <v>1</v>
      </c>
      <c r="N516" s="1">
        <f t="shared" si="138"/>
        <v>50077</v>
      </c>
      <c r="O516" s="1" t="str">
        <f t="shared" si="150"/>
        <v>火兽皮革</v>
      </c>
      <c r="P516" s="1">
        <f t="shared" si="139"/>
        <v>2</v>
      </c>
      <c r="Q516" s="1">
        <f t="shared" si="140"/>
        <v>50106</v>
      </c>
      <c r="R516" s="1" t="str">
        <f t="shared" si="151"/>
        <v>石像鬼羽翼</v>
      </c>
      <c r="S516" s="1">
        <f t="shared" si="141"/>
        <v>4</v>
      </c>
      <c r="T516" s="1">
        <f t="shared" si="142"/>
        <v>50128</v>
      </c>
      <c r="U516" s="1" t="str">
        <f t="shared" si="152"/>
        <v>兽骨</v>
      </c>
      <c r="V516" s="1">
        <f t="shared" si="143"/>
        <v>8</v>
      </c>
      <c r="W516" s="1">
        <f t="shared" si="144"/>
        <v>50078</v>
      </c>
    </row>
    <row r="517" spans="1:23" x14ac:dyDescent="0.2">
      <c r="A517" s="1">
        <f>[4]武器3!A518</f>
        <v>10516</v>
      </c>
      <c r="B517" s="1" t="str">
        <f>[4]武器3!D518</f>
        <v>神奇的空灵烟斗</v>
      </c>
      <c r="C517" s="1">
        <f>[4]武器3!E518</f>
        <v>12</v>
      </c>
      <c r="D517" s="139" t="str">
        <f>[4]武器3!F518</f>
        <v>s</v>
      </c>
      <c r="E517" s="1">
        <f t="shared" si="145"/>
        <v>4</v>
      </c>
      <c r="F517" s="1">
        <f t="shared" si="146"/>
        <v>4</v>
      </c>
      <c r="G517" s="1" t="str">
        <f>[4]武器3!$K518</f>
        <v>物理</v>
      </c>
      <c r="H517" s="1">
        <f>([4]武器3!AO518*(E517^2))/10</f>
        <v>238.65914606407787</v>
      </c>
      <c r="I517" s="1" t="str">
        <f t="shared" si="147"/>
        <v>,七彩的魔术丝,黑色粉铜矿,青之液,风之缌片</v>
      </c>
      <c r="J517" s="1">
        <f t="shared" si="148"/>
        <v>2387</v>
      </c>
      <c r="K517" s="1">
        <f t="shared" si="136"/>
        <v>3840</v>
      </c>
      <c r="L517" s="1" t="str">
        <f t="shared" si="149"/>
        <v>七彩的魔术丝</v>
      </c>
      <c r="M517" s="1">
        <f t="shared" si="137"/>
        <v>1</v>
      </c>
      <c r="N517" s="1">
        <f t="shared" si="138"/>
        <v>50077</v>
      </c>
      <c r="O517" s="1" t="str">
        <f t="shared" si="150"/>
        <v>黑色粉铜矿</v>
      </c>
      <c r="P517" s="1">
        <f t="shared" si="139"/>
        <v>2</v>
      </c>
      <c r="Q517" s="1">
        <f t="shared" si="140"/>
        <v>50038</v>
      </c>
      <c r="R517" s="1" t="str">
        <f t="shared" si="151"/>
        <v>青之液</v>
      </c>
      <c r="S517" s="1">
        <f t="shared" si="141"/>
        <v>10</v>
      </c>
      <c r="T517" s="1">
        <f t="shared" si="142"/>
        <v>50092</v>
      </c>
      <c r="U517" s="1" t="str">
        <f t="shared" si="152"/>
        <v>风之缌片</v>
      </c>
      <c r="V517" s="1">
        <f t="shared" si="143"/>
        <v>5</v>
      </c>
      <c r="W517" s="1">
        <f t="shared" si="144"/>
        <v>50176</v>
      </c>
    </row>
    <row r="518" spans="1:23" x14ac:dyDescent="0.2">
      <c r="A518" s="1">
        <f>[4]武器3!A519</f>
        <v>10517</v>
      </c>
      <c r="B518" s="1" t="str">
        <f>[4]武器3!D519</f>
        <v>神秘的言语烟斗</v>
      </c>
      <c r="C518" s="1">
        <f>[4]武器3!E519</f>
        <v>14</v>
      </c>
      <c r="D518" s="139" t="str">
        <f>[4]武器3!F519</f>
        <v>s</v>
      </c>
      <c r="E518" s="1">
        <f t="shared" si="145"/>
        <v>4</v>
      </c>
      <c r="F518" s="1">
        <f t="shared" si="146"/>
        <v>4</v>
      </c>
      <c r="G518" s="1" t="str">
        <f>[4]武器3!$K519</f>
        <v>物理</v>
      </c>
      <c r="H518" s="1">
        <f>([4]武器3!AO519*(E518^2))/10</f>
        <v>308.66174243567752</v>
      </c>
      <c r="I518" s="1" t="str">
        <f t="shared" si="147"/>
        <v>,七彩的魔术丝,高级黑铜矿,紫之液,黑晶石</v>
      </c>
      <c r="J518" s="1">
        <f t="shared" si="148"/>
        <v>3087</v>
      </c>
      <c r="K518" s="1">
        <f t="shared" si="136"/>
        <v>3840</v>
      </c>
      <c r="L518" s="1" t="str">
        <f t="shared" si="149"/>
        <v>七彩的魔术丝</v>
      </c>
      <c r="M518" s="1">
        <f t="shared" si="137"/>
        <v>1</v>
      </c>
      <c r="N518" s="1">
        <f t="shared" si="138"/>
        <v>50077</v>
      </c>
      <c r="O518" s="1" t="str">
        <f t="shared" si="150"/>
        <v>高级黑铜矿</v>
      </c>
      <c r="P518" s="1">
        <f t="shared" si="139"/>
        <v>3</v>
      </c>
      <c r="Q518" s="1">
        <f t="shared" si="140"/>
        <v>50033</v>
      </c>
      <c r="R518" s="1" t="str">
        <f t="shared" si="151"/>
        <v>紫之液</v>
      </c>
      <c r="S518" s="1">
        <f t="shared" si="141"/>
        <v>13</v>
      </c>
      <c r="T518" s="1">
        <f t="shared" si="142"/>
        <v>50095</v>
      </c>
      <c r="U518" s="1" t="str">
        <f t="shared" si="152"/>
        <v>黑晶石</v>
      </c>
      <c r="V518" s="1">
        <f t="shared" si="143"/>
        <v>6</v>
      </c>
      <c r="W518" s="1">
        <f t="shared" si="144"/>
        <v>50027</v>
      </c>
    </row>
    <row r="519" spans="1:23" x14ac:dyDescent="0.2">
      <c r="A519" s="1">
        <f>[4]武器3!A520</f>
        <v>10518</v>
      </c>
      <c r="B519" s="1" t="str">
        <f>[4]武器3!D520</f>
        <v>神秘的智慧烟斗</v>
      </c>
      <c r="C519" s="1">
        <f>[4]武器3!E520</f>
        <v>16</v>
      </c>
      <c r="D519" s="139" t="str">
        <f>[4]武器3!F520</f>
        <v>s</v>
      </c>
      <c r="E519" s="1">
        <f t="shared" si="145"/>
        <v>4</v>
      </c>
      <c r="F519" s="1">
        <f t="shared" si="146"/>
        <v>4</v>
      </c>
      <c r="G519" s="1" t="str">
        <f>[4]武器3!$K520</f>
        <v>物理</v>
      </c>
      <c r="H519" s="1">
        <f>([4]武器3!AO520*(E519^2))/10</f>
        <v>387.28642990654208</v>
      </c>
      <c r="I519" s="1" t="str">
        <f t="shared" si="147"/>
        <v>,七彩的魔术丝,火兽皮革,优良黑铜矿,奇特树的茎</v>
      </c>
      <c r="J519" s="1">
        <f t="shared" si="148"/>
        <v>3873</v>
      </c>
      <c r="K519" s="1">
        <f t="shared" si="136"/>
        <v>7680</v>
      </c>
      <c r="L519" s="1" t="str">
        <f t="shared" si="149"/>
        <v>七彩的魔术丝</v>
      </c>
      <c r="M519" s="1">
        <f t="shared" si="137"/>
        <v>2</v>
      </c>
      <c r="N519" s="1">
        <f t="shared" si="138"/>
        <v>50077</v>
      </c>
      <c r="O519" s="1" t="str">
        <f t="shared" si="150"/>
        <v>火兽皮革</v>
      </c>
      <c r="P519" s="1">
        <f t="shared" si="139"/>
        <v>5</v>
      </c>
      <c r="Q519" s="1">
        <f t="shared" si="140"/>
        <v>50106</v>
      </c>
      <c r="R519" s="1" t="str">
        <f t="shared" si="151"/>
        <v>优良黑铜矿</v>
      </c>
      <c r="S519" s="1">
        <f t="shared" si="141"/>
        <v>8</v>
      </c>
      <c r="T519" s="1">
        <f t="shared" si="142"/>
        <v>50032</v>
      </c>
      <c r="U519" s="1" t="str">
        <f t="shared" si="152"/>
        <v>奇特树的茎</v>
      </c>
      <c r="V519" s="1">
        <f t="shared" si="143"/>
        <v>17</v>
      </c>
      <c r="W519" s="1">
        <f t="shared" si="144"/>
        <v>50065</v>
      </c>
    </row>
    <row r="520" spans="1:23" x14ac:dyDescent="0.2">
      <c r="A520" s="1">
        <f>[4]武器3!A521</f>
        <v>10519</v>
      </c>
      <c r="B520" s="1" t="str">
        <f>[4]武器3!D521</f>
        <v>神秘的忏悔烟斗</v>
      </c>
      <c r="C520" s="1">
        <f>[4]武器3!E521</f>
        <v>18</v>
      </c>
      <c r="D520" s="139" t="str">
        <f>[4]武器3!F521</f>
        <v>s</v>
      </c>
      <c r="E520" s="1">
        <f t="shared" si="145"/>
        <v>4</v>
      </c>
      <c r="F520" s="1">
        <f t="shared" si="146"/>
        <v>4</v>
      </c>
      <c r="G520" s="1" t="str">
        <f>[4]武器3!$K521</f>
        <v>物理</v>
      </c>
      <c r="H520" s="1">
        <f>([4]武器3!AO521*(E520^2))/10</f>
        <v>541.54318598347106</v>
      </c>
      <c r="I520" s="1" t="str">
        <f t="shared" si="147"/>
        <v>,七彩的魔术丝,恶魔魂片,火之缌片,巨人之皮</v>
      </c>
      <c r="J520" s="1">
        <f t="shared" si="148"/>
        <v>5415</v>
      </c>
      <c r="K520" s="1">
        <f t="shared" si="136"/>
        <v>7680</v>
      </c>
      <c r="L520" s="1" t="str">
        <f t="shared" si="149"/>
        <v>七彩的魔术丝</v>
      </c>
      <c r="M520" s="1">
        <f t="shared" si="137"/>
        <v>2</v>
      </c>
      <c r="N520" s="1">
        <f t="shared" si="138"/>
        <v>50077</v>
      </c>
      <c r="O520" s="1" t="str">
        <f t="shared" si="150"/>
        <v>恶魔魂片</v>
      </c>
      <c r="P520" s="1">
        <f t="shared" si="139"/>
        <v>4</v>
      </c>
      <c r="Q520" s="1">
        <f t="shared" si="140"/>
        <v>50166</v>
      </c>
      <c r="R520" s="1" t="str">
        <f t="shared" si="151"/>
        <v>火之缌片</v>
      </c>
      <c r="S520" s="1">
        <f t="shared" si="141"/>
        <v>11</v>
      </c>
      <c r="T520" s="1">
        <f t="shared" si="142"/>
        <v>50175</v>
      </c>
      <c r="U520" s="1" t="str">
        <f t="shared" si="152"/>
        <v>巨人之皮</v>
      </c>
      <c r="V520" s="1">
        <f t="shared" si="143"/>
        <v>11</v>
      </c>
      <c r="W520" s="1">
        <f t="shared" si="144"/>
        <v>50111</v>
      </c>
    </row>
    <row r="521" spans="1:23" x14ac:dyDescent="0.2">
      <c r="A521" s="1">
        <f>[4]武器3!A522</f>
        <v>10520</v>
      </c>
      <c r="B521" s="1" t="str">
        <f>[4]武器3!D522</f>
        <v>传说的遗迹烟斗</v>
      </c>
      <c r="C521" s="1">
        <f>[4]武器3!E522</f>
        <v>20</v>
      </c>
      <c r="D521" s="139" t="str">
        <f>[4]武器3!F522</f>
        <v>s</v>
      </c>
      <c r="E521" s="1">
        <f t="shared" si="145"/>
        <v>4</v>
      </c>
      <c r="F521" s="1">
        <f t="shared" si="146"/>
        <v>4</v>
      </c>
      <c r="G521" s="1" t="str">
        <f>[4]武器3!$K522</f>
        <v>物理</v>
      </c>
      <c r="H521" s="1">
        <f>([4]武器3!AO522*(E521^2))/10</f>
        <v>1002.2949257520661</v>
      </c>
      <c r="I521" s="1" t="str">
        <f t="shared" si="147"/>
        <v>,七彩的魔术丝,黄色粉铜矿,赤之液,睡魔羽翼</v>
      </c>
      <c r="J521" s="1">
        <f t="shared" si="148"/>
        <v>10023</v>
      </c>
      <c r="K521" s="1">
        <f t="shared" si="136"/>
        <v>11520</v>
      </c>
      <c r="L521" s="1" t="str">
        <f t="shared" si="149"/>
        <v>七彩的魔术丝</v>
      </c>
      <c r="M521" s="1">
        <f t="shared" si="137"/>
        <v>3</v>
      </c>
      <c r="N521" s="1">
        <f t="shared" si="138"/>
        <v>50077</v>
      </c>
      <c r="O521" s="1" t="str">
        <f t="shared" si="150"/>
        <v>黄色粉铜矿</v>
      </c>
      <c r="P521" s="1">
        <f t="shared" si="139"/>
        <v>7</v>
      </c>
      <c r="Q521" s="1">
        <f t="shared" si="140"/>
        <v>50040</v>
      </c>
      <c r="R521" s="1" t="str">
        <f t="shared" si="151"/>
        <v>赤之液</v>
      </c>
      <c r="S521" s="1">
        <f t="shared" si="141"/>
        <v>42</v>
      </c>
      <c r="T521" s="1">
        <f t="shared" si="142"/>
        <v>50091</v>
      </c>
      <c r="U521" s="1" t="str">
        <f t="shared" si="152"/>
        <v>睡魔羽翼</v>
      </c>
      <c r="V521" s="1">
        <f t="shared" si="143"/>
        <v>19</v>
      </c>
      <c r="W521" s="1">
        <f t="shared" si="144"/>
        <v>50126</v>
      </c>
    </row>
    <row r="522" spans="1:23" x14ac:dyDescent="0.2">
      <c r="A522" s="1">
        <f>[4]武器3!A523</f>
        <v>10521</v>
      </c>
      <c r="B522" s="1" t="str">
        <f>[4]武器3!D523</f>
        <v>闪耀的斯塞提烟斗</v>
      </c>
      <c r="C522" s="1">
        <f>[4]武器3!E523</f>
        <v>6</v>
      </c>
      <c r="D522" s="139" t="str">
        <f>[4]武器3!F523</f>
        <v>a</v>
      </c>
      <c r="E522" s="1">
        <f t="shared" si="145"/>
        <v>3</v>
      </c>
      <c r="F522" s="1">
        <f t="shared" si="146"/>
        <v>3</v>
      </c>
      <c r="G522" s="1" t="str">
        <f>[4]武器3!$K523</f>
        <v>物理</v>
      </c>
      <c r="H522" s="1">
        <f>([4]武器3!AO523*(E522^2))/10</f>
        <v>20.25</v>
      </c>
      <c r="I522" s="1" t="str">
        <f t="shared" si="147"/>
        <v>,魔物骨头,鬼爪,树枝,腐败牙</v>
      </c>
      <c r="J522" s="1">
        <f t="shared" si="148"/>
        <v>203</v>
      </c>
      <c r="K522" s="1">
        <f t="shared" si="136"/>
        <v>1125</v>
      </c>
      <c r="L522" s="1" t="str">
        <f t="shared" si="149"/>
        <v>魔物骨头</v>
      </c>
      <c r="M522" s="1">
        <f t="shared" si="137"/>
        <v>1</v>
      </c>
      <c r="N522" s="1">
        <f t="shared" si="138"/>
        <v>50086</v>
      </c>
      <c r="O522" s="1" t="str">
        <f t="shared" si="150"/>
        <v>鬼爪</v>
      </c>
      <c r="P522" s="1">
        <f t="shared" si="139"/>
        <v>2</v>
      </c>
      <c r="Q522" s="1">
        <f t="shared" si="140"/>
        <v>50135</v>
      </c>
      <c r="R522" s="1" t="str">
        <f t="shared" si="151"/>
        <v>树枝</v>
      </c>
      <c r="S522" s="1">
        <f t="shared" si="141"/>
        <v>5</v>
      </c>
      <c r="T522" s="1">
        <f t="shared" si="142"/>
        <v>50045</v>
      </c>
      <c r="U522" s="1" t="str">
        <f t="shared" si="152"/>
        <v/>
      </c>
      <c r="V522" s="1" t="str">
        <f t="shared" si="143"/>
        <v/>
      </c>
      <c r="W522" s="1" t="str">
        <f t="shared" si="144"/>
        <v/>
      </c>
    </row>
    <row r="523" spans="1:23" x14ac:dyDescent="0.2">
      <c r="A523" s="1">
        <f>[4]武器3!A524</f>
        <v>10522</v>
      </c>
      <c r="B523" s="1" t="str">
        <f>[4]武器3!D524</f>
        <v>拉风的白银烟斗</v>
      </c>
      <c r="C523" s="1">
        <f>[4]武器3!E524</f>
        <v>8</v>
      </c>
      <c r="D523" s="139" t="str">
        <f>[4]武器3!F524</f>
        <v>a</v>
      </c>
      <c r="E523" s="1">
        <f t="shared" si="145"/>
        <v>3</v>
      </c>
      <c r="F523" s="1">
        <f t="shared" si="146"/>
        <v>3</v>
      </c>
      <c r="G523" s="1" t="str">
        <f>[4]武器3!$K524</f>
        <v>物理</v>
      </c>
      <c r="H523" s="1">
        <f>([4]武器3!AO524*(E523^2))/10</f>
        <v>46.382367272727279</v>
      </c>
      <c r="I523" s="1" t="str">
        <f t="shared" si="147"/>
        <v>,魔物骨头,优良粉铜矿,干燥的草药,腐败爪</v>
      </c>
      <c r="J523" s="1">
        <f t="shared" si="148"/>
        <v>464</v>
      </c>
      <c r="K523" s="1">
        <f t="shared" si="136"/>
        <v>1125</v>
      </c>
      <c r="L523" s="1" t="str">
        <f t="shared" si="149"/>
        <v>魔物骨头</v>
      </c>
      <c r="M523" s="1">
        <f t="shared" si="137"/>
        <v>1</v>
      </c>
      <c r="N523" s="1">
        <f t="shared" si="138"/>
        <v>50086</v>
      </c>
      <c r="O523" s="1" t="str">
        <f t="shared" si="150"/>
        <v>优良粉铜矿</v>
      </c>
      <c r="P523" s="1">
        <f t="shared" si="139"/>
        <v>2</v>
      </c>
      <c r="Q523" s="1">
        <f t="shared" si="140"/>
        <v>50036</v>
      </c>
      <c r="R523" s="1" t="str">
        <f t="shared" si="151"/>
        <v>干燥的草药</v>
      </c>
      <c r="S523" s="1">
        <f t="shared" si="141"/>
        <v>11</v>
      </c>
      <c r="T523" s="1">
        <f t="shared" si="142"/>
        <v>50189</v>
      </c>
      <c r="U523" s="1" t="str">
        <f t="shared" si="152"/>
        <v/>
      </c>
      <c r="V523" s="1" t="str">
        <f t="shared" si="143"/>
        <v/>
      </c>
      <c r="W523" s="1" t="str">
        <f t="shared" si="144"/>
        <v/>
      </c>
    </row>
    <row r="524" spans="1:23" x14ac:dyDescent="0.2">
      <c r="A524" s="1">
        <f>[4]武器3!A525</f>
        <v>10523</v>
      </c>
      <c r="B524" s="1" t="str">
        <f>[4]武器3!D525</f>
        <v>犀利的颓废烟斗</v>
      </c>
      <c r="C524" s="1">
        <f>[4]武器3!E525</f>
        <v>10</v>
      </c>
      <c r="D524" s="139" t="str">
        <f>[4]武器3!F525</f>
        <v>a</v>
      </c>
      <c r="E524" s="1">
        <f t="shared" si="145"/>
        <v>3</v>
      </c>
      <c r="F524" s="1">
        <f t="shared" si="146"/>
        <v>3</v>
      </c>
      <c r="G524" s="1" t="str">
        <f>[4]武器3!$K525</f>
        <v>物理</v>
      </c>
      <c r="H524" s="1">
        <f>([4]武器3!AO525*(E524^2))/10</f>
        <v>86.546086956521748</v>
      </c>
      <c r="I524" s="1" t="str">
        <f t="shared" si="147"/>
        <v>,魔物骨头,大型昆虫爪,女战士的秘药,腐败的毛皮</v>
      </c>
      <c r="J524" s="1">
        <f t="shared" si="148"/>
        <v>865</v>
      </c>
      <c r="K524" s="1">
        <f t="shared" si="136"/>
        <v>1125</v>
      </c>
      <c r="L524" s="1" t="str">
        <f t="shared" si="149"/>
        <v>魔物骨头</v>
      </c>
      <c r="M524" s="1">
        <f t="shared" si="137"/>
        <v>1</v>
      </c>
      <c r="N524" s="1">
        <f t="shared" si="138"/>
        <v>50086</v>
      </c>
      <c r="O524" s="1" t="str">
        <f t="shared" si="150"/>
        <v>大型昆虫爪</v>
      </c>
      <c r="P524" s="1">
        <f t="shared" si="139"/>
        <v>5</v>
      </c>
      <c r="Q524" s="1">
        <f t="shared" si="140"/>
        <v>50140</v>
      </c>
      <c r="R524" s="1" t="str">
        <f t="shared" si="151"/>
        <v>女战士的秘药</v>
      </c>
      <c r="S524" s="1">
        <f t="shared" si="141"/>
        <v>20</v>
      </c>
      <c r="T524" s="1">
        <f t="shared" si="142"/>
        <v>50168</v>
      </c>
      <c r="U524" s="1" t="str">
        <f t="shared" si="152"/>
        <v/>
      </c>
      <c r="V524" s="1" t="str">
        <f t="shared" si="143"/>
        <v/>
      </c>
      <c r="W524" s="1" t="str">
        <f t="shared" si="144"/>
        <v/>
      </c>
    </row>
    <row r="525" spans="1:23" x14ac:dyDescent="0.2">
      <c r="A525" s="1">
        <f>[4]武器3!A526</f>
        <v>10524</v>
      </c>
      <c r="B525" s="1" t="str">
        <f>[4]武器3!D526</f>
        <v>拉风的斯塞提烟斗</v>
      </c>
      <c r="C525" s="1">
        <f>[4]武器3!E526</f>
        <v>12</v>
      </c>
      <c r="D525" s="139" t="str">
        <f>[4]武器3!F526</f>
        <v>a</v>
      </c>
      <c r="E525" s="1">
        <f t="shared" si="145"/>
        <v>3</v>
      </c>
      <c r="F525" s="1">
        <f t="shared" si="146"/>
        <v>3</v>
      </c>
      <c r="G525" s="1" t="str">
        <f>[4]武器3!$K526</f>
        <v>物理</v>
      </c>
      <c r="H525" s="1">
        <f>([4]武器3!AO526*(E525^2))/10</f>
        <v>191.7</v>
      </c>
      <c r="I525" s="1" t="str">
        <f t="shared" si="147"/>
        <v>,魔物骨头,狐炎兽爪,干燥的草药,腐败牙</v>
      </c>
      <c r="J525" s="1">
        <f t="shared" si="148"/>
        <v>1917</v>
      </c>
      <c r="K525" s="1">
        <f t="shared" si="136"/>
        <v>2250</v>
      </c>
      <c r="L525" s="1" t="str">
        <f t="shared" si="149"/>
        <v>魔物骨头</v>
      </c>
      <c r="M525" s="1">
        <f t="shared" si="137"/>
        <v>2</v>
      </c>
      <c r="N525" s="1">
        <f t="shared" si="138"/>
        <v>50086</v>
      </c>
      <c r="O525" s="1" t="str">
        <f t="shared" si="150"/>
        <v>狐炎兽爪</v>
      </c>
      <c r="P525" s="1">
        <f t="shared" si="139"/>
        <v>5</v>
      </c>
      <c r="Q525" s="1">
        <f t="shared" si="140"/>
        <v>50142</v>
      </c>
      <c r="R525" s="1" t="str">
        <f t="shared" si="151"/>
        <v>干燥的草药</v>
      </c>
      <c r="S525" s="1">
        <f t="shared" si="141"/>
        <v>43</v>
      </c>
      <c r="T525" s="1">
        <f t="shared" si="142"/>
        <v>50189</v>
      </c>
      <c r="U525" s="1" t="str">
        <f t="shared" si="152"/>
        <v/>
      </c>
      <c r="V525" s="1" t="str">
        <f t="shared" si="143"/>
        <v/>
      </c>
      <c r="W525" s="1" t="str">
        <f t="shared" si="144"/>
        <v/>
      </c>
    </row>
    <row r="526" spans="1:23" x14ac:dyDescent="0.2">
      <c r="A526" s="1">
        <f>[4]武器3!A527</f>
        <v>10525</v>
      </c>
      <c r="B526" s="1" t="str">
        <f>[4]武器3!D527</f>
        <v>拉风的晨曦烟斗</v>
      </c>
      <c r="C526" s="1">
        <f>[4]武器3!E527</f>
        <v>14</v>
      </c>
      <c r="D526" s="139" t="str">
        <f>[4]武器3!F527</f>
        <v>a</v>
      </c>
      <c r="E526" s="1">
        <f t="shared" si="145"/>
        <v>3</v>
      </c>
      <c r="F526" s="1">
        <f t="shared" si="146"/>
        <v>3</v>
      </c>
      <c r="G526" s="1" t="str">
        <f>[4]武器3!$K527</f>
        <v>物理</v>
      </c>
      <c r="H526" s="1">
        <f>([4]武器3!AO527*(E526^2))/10</f>
        <v>105.3</v>
      </c>
      <c r="I526" s="1" t="str">
        <f t="shared" si="147"/>
        <v>,魔物骨头,灵石,女战士的秘药,新鲜的泥巴</v>
      </c>
      <c r="J526" s="1">
        <f t="shared" si="148"/>
        <v>1053</v>
      </c>
      <c r="K526" s="1">
        <f t="shared" si="136"/>
        <v>1125</v>
      </c>
      <c r="L526" s="1" t="str">
        <f t="shared" si="149"/>
        <v>魔物骨头</v>
      </c>
      <c r="M526" s="1">
        <f t="shared" si="137"/>
        <v>1</v>
      </c>
      <c r="N526" s="1">
        <f t="shared" si="138"/>
        <v>50086</v>
      </c>
      <c r="O526" s="1" t="str">
        <f t="shared" si="150"/>
        <v>灵石</v>
      </c>
      <c r="P526" s="1">
        <f t="shared" si="139"/>
        <v>6</v>
      </c>
      <c r="Q526" s="1">
        <f t="shared" si="140"/>
        <v>50088</v>
      </c>
      <c r="R526" s="1" t="str">
        <f t="shared" si="151"/>
        <v>女战士的秘药</v>
      </c>
      <c r="S526" s="1">
        <f t="shared" si="141"/>
        <v>24</v>
      </c>
      <c r="T526" s="1">
        <f t="shared" si="142"/>
        <v>50168</v>
      </c>
      <c r="U526" s="1" t="str">
        <f t="shared" si="152"/>
        <v/>
      </c>
      <c r="V526" s="1" t="str">
        <f t="shared" si="143"/>
        <v/>
      </c>
      <c r="W526" s="1" t="str">
        <f t="shared" si="144"/>
        <v/>
      </c>
    </row>
    <row r="527" spans="1:23" x14ac:dyDescent="0.2">
      <c r="A527" s="1">
        <f>[4]武器3!A528</f>
        <v>10526</v>
      </c>
      <c r="B527" s="1" t="str">
        <f>[4]武器3!D528</f>
        <v>闪耀的遗迹烟斗</v>
      </c>
      <c r="C527" s="1">
        <f>[4]武器3!E528</f>
        <v>16</v>
      </c>
      <c r="D527" s="139" t="str">
        <f>[4]武器3!F528</f>
        <v>a</v>
      </c>
      <c r="E527" s="1">
        <f t="shared" si="145"/>
        <v>3</v>
      </c>
      <c r="F527" s="1">
        <f t="shared" si="146"/>
        <v>3</v>
      </c>
      <c r="G527" s="1" t="str">
        <f>[4]武器3!$K528</f>
        <v>物理</v>
      </c>
      <c r="H527" s="1">
        <f>([4]武器3!AO528*(E527^2))/10</f>
        <v>213.27591808264461</v>
      </c>
      <c r="I527" s="1" t="str">
        <f t="shared" si="147"/>
        <v>,魔物骨头,灵木的枝,新鲜的泥巴,女战士的秘药</v>
      </c>
      <c r="J527" s="1">
        <f t="shared" si="148"/>
        <v>2133</v>
      </c>
      <c r="K527" s="1">
        <f t="shared" si="136"/>
        <v>2250</v>
      </c>
      <c r="L527" s="1" t="str">
        <f t="shared" si="149"/>
        <v>魔物骨头</v>
      </c>
      <c r="M527" s="1">
        <f t="shared" si="137"/>
        <v>2</v>
      </c>
      <c r="N527" s="1">
        <f t="shared" si="138"/>
        <v>50086</v>
      </c>
      <c r="O527" s="1" t="str">
        <f t="shared" si="150"/>
        <v>灵木的枝</v>
      </c>
      <c r="P527" s="1">
        <f t="shared" si="139"/>
        <v>12</v>
      </c>
      <c r="Q527" s="1">
        <f t="shared" si="140"/>
        <v>50064</v>
      </c>
      <c r="R527" s="1" t="str">
        <f t="shared" si="151"/>
        <v>新鲜的泥巴</v>
      </c>
      <c r="S527" s="1">
        <f t="shared" si="141"/>
        <v>48</v>
      </c>
      <c r="T527" s="1">
        <f t="shared" si="142"/>
        <v>50013</v>
      </c>
      <c r="U527" s="1" t="str">
        <f t="shared" si="152"/>
        <v/>
      </c>
      <c r="V527" s="1" t="str">
        <f t="shared" si="143"/>
        <v/>
      </c>
      <c r="W527" s="1" t="str">
        <f t="shared" si="144"/>
        <v/>
      </c>
    </row>
    <row r="528" spans="1:23" x14ac:dyDescent="0.2">
      <c r="A528" s="1">
        <f>[4]武器3!A529</f>
        <v>10527</v>
      </c>
      <c r="B528" s="1" t="str">
        <f>[4]武器3!D529</f>
        <v>闪耀的混乱烟斗</v>
      </c>
      <c r="C528" s="1">
        <f>[4]武器3!E529</f>
        <v>18</v>
      </c>
      <c r="D528" s="139" t="str">
        <f>[4]武器3!F529</f>
        <v>a</v>
      </c>
      <c r="E528" s="1">
        <f t="shared" si="145"/>
        <v>3</v>
      </c>
      <c r="F528" s="1">
        <f t="shared" si="146"/>
        <v>3</v>
      </c>
      <c r="G528" s="1" t="str">
        <f>[4]武器3!$K529</f>
        <v>物理</v>
      </c>
      <c r="H528" s="1">
        <f>([4]武器3!AO529*(E528^2))/10</f>
        <v>388.86826909090911</v>
      </c>
      <c r="I528" s="1" t="str">
        <f t="shared" si="147"/>
        <v>,魔物骨头,巨人青皮,腐败的毛皮,腐败牙</v>
      </c>
      <c r="J528" s="1">
        <f t="shared" si="148"/>
        <v>3889</v>
      </c>
      <c r="K528" s="1">
        <f t="shared" si="136"/>
        <v>4500</v>
      </c>
      <c r="L528" s="1" t="str">
        <f t="shared" si="149"/>
        <v>魔物骨头</v>
      </c>
      <c r="M528" s="1">
        <f t="shared" si="137"/>
        <v>4</v>
      </c>
      <c r="N528" s="1">
        <f t="shared" si="138"/>
        <v>50086</v>
      </c>
      <c r="O528" s="1" t="str">
        <f t="shared" si="150"/>
        <v>巨人青皮</v>
      </c>
      <c r="P528" s="1">
        <f t="shared" si="139"/>
        <v>10</v>
      </c>
      <c r="Q528" s="1">
        <f t="shared" si="140"/>
        <v>50113</v>
      </c>
      <c r="R528" s="1" t="str">
        <f t="shared" si="151"/>
        <v>腐败的毛皮</v>
      </c>
      <c r="S528" s="1">
        <f t="shared" si="141"/>
        <v>87</v>
      </c>
      <c r="T528" s="1">
        <f t="shared" si="142"/>
        <v>50119</v>
      </c>
      <c r="U528" s="1" t="str">
        <f t="shared" si="152"/>
        <v/>
      </c>
      <c r="V528" s="1" t="str">
        <f t="shared" si="143"/>
        <v/>
      </c>
      <c r="W528" s="1" t="str">
        <f t="shared" si="144"/>
        <v/>
      </c>
    </row>
    <row r="529" spans="1:23" x14ac:dyDescent="0.2">
      <c r="A529" s="1">
        <f>[4]武器3!A530</f>
        <v>10528</v>
      </c>
      <c r="B529" s="1" t="str">
        <f>[4]武器3!D530</f>
        <v>拉风的精钢烟斗</v>
      </c>
      <c r="C529" s="1">
        <f>[4]武器3!E530</f>
        <v>20</v>
      </c>
      <c r="D529" s="139" t="str">
        <f>[4]武器3!F530</f>
        <v>a</v>
      </c>
      <c r="E529" s="1">
        <f t="shared" si="145"/>
        <v>3</v>
      </c>
      <c r="F529" s="1">
        <f t="shared" si="146"/>
        <v>3</v>
      </c>
      <c r="G529" s="1" t="str">
        <f>[4]武器3!$K530</f>
        <v>物理</v>
      </c>
      <c r="H529" s="1">
        <f>([4]武器3!AO530*(E529^2))/10</f>
        <v>219.42000000000002</v>
      </c>
      <c r="I529" s="1" t="str">
        <f t="shared" si="147"/>
        <v>,魔物骨头,狐炎兽毛皮,腐败的毛皮,腐败牙</v>
      </c>
      <c r="J529" s="1">
        <f t="shared" si="148"/>
        <v>2194</v>
      </c>
      <c r="K529" s="1">
        <f t="shared" si="136"/>
        <v>2250</v>
      </c>
      <c r="L529" s="1" t="str">
        <f t="shared" si="149"/>
        <v>魔物骨头</v>
      </c>
      <c r="M529" s="1">
        <f t="shared" si="137"/>
        <v>2</v>
      </c>
      <c r="N529" s="1">
        <f t="shared" si="138"/>
        <v>50086</v>
      </c>
      <c r="O529" s="1" t="str">
        <f t="shared" si="150"/>
        <v>狐炎兽毛皮</v>
      </c>
      <c r="P529" s="1">
        <f t="shared" si="139"/>
        <v>6</v>
      </c>
      <c r="Q529" s="1">
        <f t="shared" si="140"/>
        <v>50115</v>
      </c>
      <c r="R529" s="1" t="str">
        <f t="shared" si="151"/>
        <v>腐败的毛皮</v>
      </c>
      <c r="S529" s="1">
        <f t="shared" si="141"/>
        <v>49</v>
      </c>
      <c r="T529" s="1">
        <f t="shared" si="142"/>
        <v>50119</v>
      </c>
      <c r="U529" s="1" t="str">
        <f t="shared" si="152"/>
        <v/>
      </c>
      <c r="V529" s="1" t="str">
        <f t="shared" si="143"/>
        <v/>
      </c>
      <c r="W529" s="1" t="str">
        <f t="shared" si="144"/>
        <v/>
      </c>
    </row>
    <row r="530" spans="1:23" x14ac:dyDescent="0.2">
      <c r="A530" s="1">
        <f>[4]武器3!A531</f>
        <v>10529</v>
      </c>
      <c r="B530" s="1" t="str">
        <f>[4]武器3!D531</f>
        <v>发亮的白银烟斗</v>
      </c>
      <c r="C530" s="1">
        <f>[4]武器3!E531</f>
        <v>5</v>
      </c>
      <c r="D530" s="139" t="str">
        <f>[4]武器3!F531</f>
        <v>b</v>
      </c>
      <c r="E530" s="1">
        <f t="shared" si="145"/>
        <v>2</v>
      </c>
      <c r="F530" s="1">
        <f t="shared" si="146"/>
        <v>2</v>
      </c>
      <c r="G530" s="1" t="str">
        <f>[4]武器3!$K531</f>
        <v>物理</v>
      </c>
      <c r="H530" s="1">
        <f>([4]武器3!AO531*(E530^2))/10</f>
        <v>10.393600000000001</v>
      </c>
      <c r="I530" s="1" t="str">
        <f t="shared" si="147"/>
        <v>,魔物血液,腐败的毛皮</v>
      </c>
      <c r="J530" s="1">
        <f t="shared" si="148"/>
        <v>104</v>
      </c>
      <c r="K530" s="1">
        <f t="shared" si="136"/>
        <v>270</v>
      </c>
      <c r="L530" s="1" t="str">
        <f t="shared" si="149"/>
        <v>魔物血液</v>
      </c>
      <c r="M530" s="1">
        <f t="shared" si="137"/>
        <v>1</v>
      </c>
      <c r="N530" s="1">
        <f t="shared" si="138"/>
        <v>50103</v>
      </c>
      <c r="O530" s="1" t="str">
        <f t="shared" si="150"/>
        <v>腐败的毛皮</v>
      </c>
      <c r="P530" s="1">
        <f t="shared" si="139"/>
        <v>4</v>
      </c>
      <c r="Q530" s="1">
        <f t="shared" si="140"/>
        <v>50119</v>
      </c>
      <c r="R530" s="1" t="str">
        <f t="shared" si="151"/>
        <v/>
      </c>
      <c r="S530" s="1" t="str">
        <f t="shared" si="141"/>
        <v/>
      </c>
      <c r="T530" s="1" t="str">
        <f t="shared" si="142"/>
        <v/>
      </c>
      <c r="U530" s="1" t="str">
        <f t="shared" si="152"/>
        <v/>
      </c>
      <c r="V530" s="1" t="str">
        <f t="shared" si="143"/>
        <v/>
      </c>
      <c r="W530" s="1" t="str">
        <f t="shared" si="144"/>
        <v/>
      </c>
    </row>
    <row r="531" spans="1:23" x14ac:dyDescent="0.2">
      <c r="A531" s="1">
        <f>[4]武器3!A532</f>
        <v>10530</v>
      </c>
      <c r="B531" s="1" t="str">
        <f>[4]武器3!D532</f>
        <v>凌厉的塞尔塔烟斗</v>
      </c>
      <c r="C531" s="1">
        <f>[4]武器3!E532</f>
        <v>7</v>
      </c>
      <c r="D531" s="139" t="str">
        <f>[4]武器3!F532</f>
        <v>b</v>
      </c>
      <c r="E531" s="1">
        <f t="shared" si="145"/>
        <v>2</v>
      </c>
      <c r="F531" s="1">
        <f t="shared" si="146"/>
        <v>2</v>
      </c>
      <c r="G531" s="1" t="str">
        <f>[4]武器3!$K532</f>
        <v>物理</v>
      </c>
      <c r="H531" s="1">
        <f>([4]武器3!AO532*(E531^2))/10</f>
        <v>19.8</v>
      </c>
      <c r="I531" s="1" t="str">
        <f t="shared" si="147"/>
        <v>,魔物血液,腐败爪</v>
      </c>
      <c r="J531" s="1">
        <f t="shared" si="148"/>
        <v>198</v>
      </c>
      <c r="K531" s="1">
        <f t="shared" si="136"/>
        <v>270</v>
      </c>
      <c r="L531" s="1" t="str">
        <f t="shared" si="149"/>
        <v>魔物血液</v>
      </c>
      <c r="M531" s="1">
        <f t="shared" si="137"/>
        <v>1</v>
      </c>
      <c r="N531" s="1">
        <f t="shared" si="138"/>
        <v>50103</v>
      </c>
      <c r="O531" s="1" t="str">
        <f t="shared" si="150"/>
        <v>腐败爪</v>
      </c>
      <c r="P531" s="1">
        <f t="shared" si="139"/>
        <v>7</v>
      </c>
      <c r="Q531" s="1">
        <f t="shared" si="140"/>
        <v>50145</v>
      </c>
      <c r="R531" s="1" t="str">
        <f t="shared" si="151"/>
        <v/>
      </c>
      <c r="S531" s="1" t="str">
        <f t="shared" si="141"/>
        <v/>
      </c>
      <c r="T531" s="1" t="str">
        <f t="shared" si="142"/>
        <v/>
      </c>
      <c r="U531" s="1" t="str">
        <f t="shared" si="152"/>
        <v/>
      </c>
      <c r="V531" s="1" t="str">
        <f t="shared" si="143"/>
        <v/>
      </c>
      <c r="W531" s="1" t="str">
        <f t="shared" si="144"/>
        <v/>
      </c>
    </row>
    <row r="532" spans="1:23" x14ac:dyDescent="0.2">
      <c r="A532" s="1">
        <f>[4]武器3!A533</f>
        <v>10531</v>
      </c>
      <c r="B532" s="1" t="str">
        <f>[4]武器3!D533</f>
        <v>坚硬的精灵烟斗</v>
      </c>
      <c r="C532" s="1">
        <f>[4]武器3!E533</f>
        <v>9</v>
      </c>
      <c r="D532" s="139" t="str">
        <f>[4]武器3!F533</f>
        <v>b</v>
      </c>
      <c r="E532" s="1">
        <f t="shared" si="145"/>
        <v>2</v>
      </c>
      <c r="F532" s="1">
        <f t="shared" si="146"/>
        <v>2</v>
      </c>
      <c r="G532" s="1" t="str">
        <f>[4]武器3!$K533</f>
        <v>物理</v>
      </c>
      <c r="H532" s="1">
        <f>([4]武器3!AO533*(E532^2))/10</f>
        <v>35.775563636363636</v>
      </c>
      <c r="I532" s="1" t="str">
        <f t="shared" si="147"/>
        <v>,魔物血液,树枝</v>
      </c>
      <c r="J532" s="1">
        <f t="shared" si="148"/>
        <v>358</v>
      </c>
      <c r="K532" s="1">
        <f t="shared" si="136"/>
        <v>540</v>
      </c>
      <c r="L532" s="1" t="str">
        <f t="shared" si="149"/>
        <v>魔物血液</v>
      </c>
      <c r="M532" s="1">
        <f t="shared" si="137"/>
        <v>2</v>
      </c>
      <c r="N532" s="1">
        <f t="shared" si="138"/>
        <v>50103</v>
      </c>
      <c r="O532" s="1" t="str">
        <f t="shared" si="150"/>
        <v>树枝</v>
      </c>
      <c r="P532" s="1">
        <f t="shared" si="139"/>
        <v>12</v>
      </c>
      <c r="Q532" s="1">
        <f t="shared" si="140"/>
        <v>50045</v>
      </c>
      <c r="R532" s="1" t="str">
        <f t="shared" si="151"/>
        <v/>
      </c>
      <c r="S532" s="1" t="str">
        <f t="shared" si="141"/>
        <v/>
      </c>
      <c r="T532" s="1" t="str">
        <f t="shared" si="142"/>
        <v/>
      </c>
      <c r="U532" s="1" t="str">
        <f t="shared" si="152"/>
        <v/>
      </c>
      <c r="V532" s="1" t="str">
        <f t="shared" si="143"/>
        <v/>
      </c>
      <c r="W532" s="1" t="str">
        <f t="shared" si="144"/>
        <v/>
      </c>
    </row>
    <row r="533" spans="1:23" x14ac:dyDescent="0.2">
      <c r="A533" s="1">
        <f>[4]武器3!A534</f>
        <v>10532</v>
      </c>
      <c r="B533" s="1" t="str">
        <f>[4]武器3!D534</f>
        <v>凌厉的白银烟斗</v>
      </c>
      <c r="C533" s="1">
        <f>[4]武器3!E534</f>
        <v>11</v>
      </c>
      <c r="D533" s="139" t="str">
        <f>[4]武器3!F534</f>
        <v>b</v>
      </c>
      <c r="E533" s="1">
        <f t="shared" si="145"/>
        <v>2</v>
      </c>
      <c r="F533" s="1">
        <f t="shared" si="146"/>
        <v>2</v>
      </c>
      <c r="G533" s="1" t="str">
        <f>[4]武器3!$K534</f>
        <v>物理</v>
      </c>
      <c r="H533" s="1">
        <f>([4]武器3!AO534*(E533^2))/10</f>
        <v>50.3752</v>
      </c>
      <c r="I533" s="1" t="str">
        <f t="shared" si="147"/>
        <v>,魔法石,女战士的秘药</v>
      </c>
      <c r="J533" s="1">
        <f t="shared" si="148"/>
        <v>504</v>
      </c>
      <c r="K533" s="1">
        <f t="shared" si="136"/>
        <v>540</v>
      </c>
      <c r="L533" s="1" t="str">
        <f t="shared" si="149"/>
        <v>魔法石</v>
      </c>
      <c r="M533" s="1">
        <f t="shared" si="137"/>
        <v>2</v>
      </c>
      <c r="N533" s="1">
        <f t="shared" si="138"/>
        <v>50018</v>
      </c>
      <c r="O533" s="1" t="str">
        <f t="shared" si="150"/>
        <v>女战士的秘药</v>
      </c>
      <c r="P533" s="1">
        <f t="shared" si="139"/>
        <v>17</v>
      </c>
      <c r="Q533" s="1">
        <f t="shared" si="140"/>
        <v>50168</v>
      </c>
      <c r="R533" s="1" t="str">
        <f t="shared" si="151"/>
        <v/>
      </c>
      <c r="S533" s="1" t="str">
        <f t="shared" si="141"/>
        <v/>
      </c>
      <c r="T533" s="1" t="str">
        <f t="shared" si="142"/>
        <v/>
      </c>
      <c r="U533" s="1" t="str">
        <f t="shared" si="152"/>
        <v/>
      </c>
      <c r="V533" s="1" t="str">
        <f t="shared" si="143"/>
        <v/>
      </c>
      <c r="W533" s="1" t="str">
        <f t="shared" si="144"/>
        <v/>
      </c>
    </row>
    <row r="534" spans="1:23" x14ac:dyDescent="0.2">
      <c r="A534" s="1">
        <f>[4]武器3!A535</f>
        <v>10533</v>
      </c>
      <c r="B534" s="1" t="str">
        <f>[4]武器3!D535</f>
        <v>发亮的遗迹烟斗</v>
      </c>
      <c r="C534" s="1">
        <f>[4]武器3!E535</f>
        <v>13</v>
      </c>
      <c r="D534" s="139" t="str">
        <f>[4]武器3!F535</f>
        <v>b</v>
      </c>
      <c r="E534" s="1">
        <f t="shared" si="145"/>
        <v>2</v>
      </c>
      <c r="F534" s="1">
        <f t="shared" si="146"/>
        <v>2</v>
      </c>
      <c r="G534" s="1" t="str">
        <f>[4]武器3!$K535</f>
        <v>物理</v>
      </c>
      <c r="H534" s="1">
        <f>([4]武器3!AO535*(E534^2))/10</f>
        <v>66.211200000000005</v>
      </c>
      <c r="I534" s="1" t="str">
        <f t="shared" si="147"/>
        <v>,魔物血液,腐败爪</v>
      </c>
      <c r="J534" s="1">
        <f t="shared" si="148"/>
        <v>662</v>
      </c>
      <c r="K534" s="1">
        <f t="shared" si="136"/>
        <v>810</v>
      </c>
      <c r="L534" s="1" t="str">
        <f t="shared" si="149"/>
        <v>魔物血液</v>
      </c>
      <c r="M534" s="1">
        <f t="shared" si="137"/>
        <v>3</v>
      </c>
      <c r="N534" s="1">
        <f t="shared" si="138"/>
        <v>50103</v>
      </c>
      <c r="O534" s="1" t="str">
        <f t="shared" si="150"/>
        <v>腐败爪</v>
      </c>
      <c r="P534" s="1">
        <f t="shared" si="139"/>
        <v>23</v>
      </c>
      <c r="Q534" s="1">
        <f t="shared" si="140"/>
        <v>50145</v>
      </c>
      <c r="R534" s="1" t="str">
        <f t="shared" si="151"/>
        <v/>
      </c>
      <c r="S534" s="1" t="str">
        <f t="shared" si="141"/>
        <v/>
      </c>
      <c r="T534" s="1" t="str">
        <f t="shared" si="142"/>
        <v/>
      </c>
      <c r="U534" s="1" t="str">
        <f t="shared" si="152"/>
        <v/>
      </c>
      <c r="V534" s="1" t="str">
        <f t="shared" si="143"/>
        <v/>
      </c>
      <c r="W534" s="1" t="str">
        <f t="shared" si="144"/>
        <v/>
      </c>
    </row>
    <row r="535" spans="1:23" x14ac:dyDescent="0.2">
      <c r="A535" s="1">
        <f>[4]武器3!A536</f>
        <v>10534</v>
      </c>
      <c r="B535" s="1" t="str">
        <f>[4]武器3!D536</f>
        <v>优质的虚幻烟斗</v>
      </c>
      <c r="C535" s="1">
        <f>[4]武器3!E536</f>
        <v>15</v>
      </c>
      <c r="D535" s="139" t="str">
        <f>[4]武器3!F536</f>
        <v>b</v>
      </c>
      <c r="E535" s="1">
        <f t="shared" si="145"/>
        <v>2</v>
      </c>
      <c r="F535" s="1">
        <f t="shared" si="146"/>
        <v>2</v>
      </c>
      <c r="G535" s="1" t="str">
        <f>[4]武器3!$K536</f>
        <v>物理</v>
      </c>
      <c r="H535" s="1">
        <f>([4]武器3!AO536*(E535^2))/10</f>
        <v>60.6</v>
      </c>
      <c r="I535" s="1" t="str">
        <f t="shared" si="147"/>
        <v>,魔物血液,新鲜的泥巴</v>
      </c>
      <c r="J535" s="1">
        <f t="shared" si="148"/>
        <v>606</v>
      </c>
      <c r="K535" s="1">
        <f t="shared" si="136"/>
        <v>810</v>
      </c>
      <c r="L535" s="1" t="str">
        <f t="shared" si="149"/>
        <v>魔物血液</v>
      </c>
      <c r="M535" s="1">
        <f t="shared" si="137"/>
        <v>3</v>
      </c>
      <c r="N535" s="1">
        <f t="shared" si="138"/>
        <v>50103</v>
      </c>
      <c r="O535" s="1" t="str">
        <f t="shared" si="150"/>
        <v>新鲜的泥巴</v>
      </c>
      <c r="P535" s="1">
        <f t="shared" si="139"/>
        <v>21</v>
      </c>
      <c r="Q535" s="1">
        <f t="shared" si="140"/>
        <v>50013</v>
      </c>
      <c r="R535" s="1" t="str">
        <f t="shared" si="151"/>
        <v/>
      </c>
      <c r="S535" s="1" t="str">
        <f t="shared" si="141"/>
        <v/>
      </c>
      <c r="T535" s="1" t="str">
        <f t="shared" si="142"/>
        <v/>
      </c>
      <c r="U535" s="1" t="str">
        <f t="shared" si="152"/>
        <v/>
      </c>
      <c r="V535" s="1" t="str">
        <f t="shared" si="143"/>
        <v/>
      </c>
      <c r="W535" s="1" t="str">
        <f t="shared" si="144"/>
        <v/>
      </c>
    </row>
    <row r="536" spans="1:23" x14ac:dyDescent="0.2">
      <c r="A536" s="1">
        <f>[4]武器3!A537</f>
        <v>10535</v>
      </c>
      <c r="B536" s="1" t="str">
        <f>[4]武器3!D537</f>
        <v>发亮的遗迹烟斗</v>
      </c>
      <c r="C536" s="1">
        <f>[4]武器3!E537</f>
        <v>17</v>
      </c>
      <c r="D536" s="139" t="str">
        <f>[4]武器3!F537</f>
        <v>b</v>
      </c>
      <c r="E536" s="1">
        <f t="shared" si="145"/>
        <v>2</v>
      </c>
      <c r="F536" s="1">
        <f t="shared" si="146"/>
        <v>2</v>
      </c>
      <c r="G536" s="1" t="str">
        <f>[4]武器3!$K537</f>
        <v>物理</v>
      </c>
      <c r="H536" s="1">
        <f>([4]武器3!AO537*(E536^2))/10</f>
        <v>70.8</v>
      </c>
      <c r="I536" s="1" t="str">
        <f t="shared" si="147"/>
        <v>,魔法石,矿石</v>
      </c>
      <c r="J536" s="1">
        <f t="shared" si="148"/>
        <v>708</v>
      </c>
      <c r="K536" s="1">
        <f t="shared" si="136"/>
        <v>810</v>
      </c>
      <c r="L536" s="1" t="str">
        <f t="shared" si="149"/>
        <v>魔法石</v>
      </c>
      <c r="M536" s="1">
        <f t="shared" si="137"/>
        <v>3</v>
      </c>
      <c r="N536" s="1">
        <f t="shared" si="138"/>
        <v>50018</v>
      </c>
      <c r="O536" s="1" t="str">
        <f t="shared" si="150"/>
        <v>矿石</v>
      </c>
      <c r="P536" s="1">
        <f t="shared" si="139"/>
        <v>24</v>
      </c>
      <c r="Q536" s="1">
        <f t="shared" si="140"/>
        <v>50015</v>
      </c>
      <c r="R536" s="1" t="str">
        <f t="shared" si="151"/>
        <v/>
      </c>
      <c r="S536" s="1" t="str">
        <f t="shared" si="141"/>
        <v/>
      </c>
      <c r="T536" s="1" t="str">
        <f t="shared" si="142"/>
        <v/>
      </c>
      <c r="U536" s="1" t="str">
        <f t="shared" si="152"/>
        <v/>
      </c>
      <c r="V536" s="1" t="str">
        <f t="shared" si="143"/>
        <v/>
      </c>
      <c r="W536" s="1" t="str">
        <f t="shared" si="144"/>
        <v/>
      </c>
    </row>
    <row r="537" spans="1:23" x14ac:dyDescent="0.2">
      <c r="A537" s="1">
        <f>[4]武器3!A538</f>
        <v>10536</v>
      </c>
      <c r="B537" s="1" t="str">
        <f>[4]武器3!D538</f>
        <v>发亮的白银烟斗</v>
      </c>
      <c r="C537" s="1">
        <f>[4]武器3!E538</f>
        <v>19</v>
      </c>
      <c r="D537" s="139" t="str">
        <f>[4]武器3!F538</f>
        <v>b</v>
      </c>
      <c r="E537" s="1">
        <f t="shared" si="145"/>
        <v>2</v>
      </c>
      <c r="F537" s="1">
        <f t="shared" si="146"/>
        <v>2</v>
      </c>
      <c r="G537" s="1" t="str">
        <f>[4]武器3!$K538</f>
        <v>物理</v>
      </c>
      <c r="H537" s="1">
        <f>([4]武器3!AO538*(E537^2))/10</f>
        <v>81</v>
      </c>
      <c r="I537" s="1" t="str">
        <f t="shared" si="147"/>
        <v>,魔物血液,新鲜的泥巴</v>
      </c>
      <c r="J537" s="1">
        <f t="shared" si="148"/>
        <v>810</v>
      </c>
      <c r="K537" s="1">
        <f t="shared" si="136"/>
        <v>810</v>
      </c>
      <c r="L537" s="1" t="str">
        <f t="shared" si="149"/>
        <v>魔物血液</v>
      </c>
      <c r="M537" s="1">
        <f t="shared" si="137"/>
        <v>3</v>
      </c>
      <c r="N537" s="1">
        <f t="shared" si="138"/>
        <v>50103</v>
      </c>
      <c r="O537" s="1" t="str">
        <f t="shared" si="150"/>
        <v>新鲜的泥巴</v>
      </c>
      <c r="P537" s="1">
        <f t="shared" si="139"/>
        <v>27</v>
      </c>
      <c r="Q537" s="1">
        <f t="shared" si="140"/>
        <v>50013</v>
      </c>
      <c r="R537" s="1" t="str">
        <f t="shared" si="151"/>
        <v/>
      </c>
      <c r="S537" s="1" t="str">
        <f t="shared" si="141"/>
        <v/>
      </c>
      <c r="T537" s="1" t="str">
        <f t="shared" si="142"/>
        <v/>
      </c>
      <c r="U537" s="1" t="str">
        <f t="shared" si="152"/>
        <v/>
      </c>
      <c r="V537" s="1" t="str">
        <f t="shared" si="143"/>
        <v/>
      </c>
      <c r="W537" s="1" t="str">
        <f t="shared" si="144"/>
        <v/>
      </c>
    </row>
    <row r="538" spans="1:23" x14ac:dyDescent="0.2">
      <c r="A538" s="1">
        <f>[4]武器3!A539</f>
        <v>10537</v>
      </c>
      <c r="B538" s="1" t="str">
        <f>[4]武器3!D539</f>
        <v>初级的精灵烟斗</v>
      </c>
      <c r="C538" s="1">
        <f>[4]武器3!E539</f>
        <v>5</v>
      </c>
      <c r="D538" s="139" t="str">
        <f>[4]武器3!F539</f>
        <v>c</v>
      </c>
      <c r="E538" s="1">
        <f t="shared" si="145"/>
        <v>1</v>
      </c>
      <c r="F538" s="1">
        <f t="shared" si="146"/>
        <v>1</v>
      </c>
      <c r="G538" s="1" t="str">
        <f>[4]武器3!$K539</f>
        <v/>
      </c>
      <c r="H538" s="1">
        <f>([4]武器3!AO539*(E538^2))/10</f>
        <v>3.15</v>
      </c>
      <c r="I538" s="1" t="str">
        <f t="shared" si="147"/>
        <v>,新鲜的泥巴</v>
      </c>
      <c r="J538" s="1">
        <f t="shared" si="148"/>
        <v>32</v>
      </c>
      <c r="K538" s="1">
        <f t="shared" si="136"/>
        <v>45</v>
      </c>
      <c r="L538" s="1" t="str">
        <f t="shared" si="149"/>
        <v>新鲜的泥巴</v>
      </c>
      <c r="M538" s="1">
        <f t="shared" si="137"/>
        <v>3</v>
      </c>
      <c r="N538" s="1">
        <f t="shared" si="138"/>
        <v>50013</v>
      </c>
      <c r="O538" s="1" t="str">
        <f t="shared" si="150"/>
        <v/>
      </c>
      <c r="P538" s="1" t="str">
        <f t="shared" si="139"/>
        <v/>
      </c>
      <c r="Q538" s="1" t="str">
        <f t="shared" si="140"/>
        <v/>
      </c>
      <c r="R538" s="1" t="str">
        <f t="shared" si="151"/>
        <v/>
      </c>
      <c r="S538" s="1" t="str">
        <f t="shared" si="141"/>
        <v/>
      </c>
      <c r="T538" s="1" t="str">
        <f t="shared" si="142"/>
        <v/>
      </c>
      <c r="U538" s="1" t="str">
        <f t="shared" si="152"/>
        <v/>
      </c>
      <c r="V538" s="1" t="str">
        <f t="shared" si="143"/>
        <v/>
      </c>
      <c r="W538" s="1" t="str">
        <f t="shared" si="144"/>
        <v/>
      </c>
    </row>
    <row r="539" spans="1:23" x14ac:dyDescent="0.2">
      <c r="A539" s="1">
        <f>[4]武器3!A540</f>
        <v>10538</v>
      </c>
      <c r="B539" s="1" t="str">
        <f>[4]武器3!D540</f>
        <v>初级的晨曦烟斗</v>
      </c>
      <c r="C539" s="1">
        <f>[4]武器3!E540</f>
        <v>7</v>
      </c>
      <c r="D539" s="139" t="str">
        <f>[4]武器3!F540</f>
        <v>c</v>
      </c>
      <c r="E539" s="1">
        <f t="shared" si="145"/>
        <v>1</v>
      </c>
      <c r="F539" s="1">
        <f t="shared" si="146"/>
        <v>1</v>
      </c>
      <c r="G539" s="1" t="str">
        <f>[4]武器3!$K540</f>
        <v/>
      </c>
      <c r="H539" s="1">
        <f>([4]武器3!AO540*(E539^2))/10</f>
        <v>6.3</v>
      </c>
      <c r="I539" s="1" t="str">
        <f t="shared" si="147"/>
        <v>,粉铜矿</v>
      </c>
      <c r="J539" s="1">
        <f t="shared" si="148"/>
        <v>63</v>
      </c>
      <c r="K539" s="1">
        <f t="shared" si="136"/>
        <v>75</v>
      </c>
      <c r="L539" s="1" t="str">
        <f t="shared" si="149"/>
        <v>粉铜矿</v>
      </c>
      <c r="M539" s="1">
        <f t="shared" si="137"/>
        <v>5</v>
      </c>
      <c r="N539" s="1">
        <f t="shared" si="138"/>
        <v>50035</v>
      </c>
      <c r="O539" s="1" t="str">
        <f t="shared" si="150"/>
        <v/>
      </c>
      <c r="P539" s="1" t="str">
        <f t="shared" si="139"/>
        <v/>
      </c>
      <c r="Q539" s="1" t="str">
        <f t="shared" si="140"/>
        <v/>
      </c>
      <c r="R539" s="1" t="str">
        <f t="shared" si="151"/>
        <v/>
      </c>
      <c r="S539" s="1" t="str">
        <f t="shared" si="141"/>
        <v/>
      </c>
      <c r="T539" s="1" t="str">
        <f t="shared" si="142"/>
        <v/>
      </c>
      <c r="U539" s="1" t="str">
        <f t="shared" si="152"/>
        <v/>
      </c>
      <c r="V539" s="1" t="str">
        <f t="shared" si="143"/>
        <v/>
      </c>
      <c r="W539" s="1" t="str">
        <f t="shared" si="144"/>
        <v/>
      </c>
    </row>
    <row r="540" spans="1:23" x14ac:dyDescent="0.2">
      <c r="A540" s="1">
        <f>[4]武器3!A541</f>
        <v>10539</v>
      </c>
      <c r="B540" s="1" t="str">
        <f>[4]武器3!D541</f>
        <v>普通的精灵烟斗</v>
      </c>
      <c r="C540" s="1">
        <f>[4]武器3!E541</f>
        <v>9</v>
      </c>
      <c r="D540" s="139" t="str">
        <f>[4]武器3!F541</f>
        <v>c</v>
      </c>
      <c r="E540" s="1">
        <f t="shared" si="145"/>
        <v>1</v>
      </c>
      <c r="F540" s="1">
        <f t="shared" si="146"/>
        <v>1</v>
      </c>
      <c r="G540" s="1" t="str">
        <f>[4]武器3!$K541</f>
        <v/>
      </c>
      <c r="H540" s="1">
        <f>([4]武器3!AO541*(E540^2))/10</f>
        <v>9.6</v>
      </c>
      <c r="I540" s="1" t="str">
        <f t="shared" si="147"/>
        <v>,腐败爪</v>
      </c>
      <c r="J540" s="1">
        <f t="shared" si="148"/>
        <v>96</v>
      </c>
      <c r="K540" s="1">
        <f t="shared" si="136"/>
        <v>105</v>
      </c>
      <c r="L540" s="1" t="str">
        <f t="shared" si="149"/>
        <v>腐败爪</v>
      </c>
      <c r="M540" s="1">
        <f t="shared" si="137"/>
        <v>7</v>
      </c>
      <c r="N540" s="1">
        <f t="shared" si="138"/>
        <v>50145</v>
      </c>
      <c r="O540" s="1" t="str">
        <f t="shared" si="150"/>
        <v/>
      </c>
      <c r="P540" s="1" t="str">
        <f t="shared" si="139"/>
        <v/>
      </c>
      <c r="Q540" s="1" t="str">
        <f t="shared" si="140"/>
        <v/>
      </c>
      <c r="R540" s="1" t="str">
        <f t="shared" si="151"/>
        <v/>
      </c>
      <c r="S540" s="1" t="str">
        <f t="shared" si="141"/>
        <v/>
      </c>
      <c r="T540" s="1" t="str">
        <f t="shared" si="142"/>
        <v/>
      </c>
      <c r="U540" s="1" t="str">
        <f t="shared" si="152"/>
        <v/>
      </c>
      <c r="V540" s="1" t="str">
        <f t="shared" si="143"/>
        <v/>
      </c>
      <c r="W540" s="1" t="str">
        <f t="shared" si="144"/>
        <v/>
      </c>
    </row>
    <row r="541" spans="1:23" x14ac:dyDescent="0.2">
      <c r="A541" s="1">
        <f>[4]武器3!A542</f>
        <v>10540</v>
      </c>
      <c r="B541" s="1" t="str">
        <f>[4]武器3!D542</f>
        <v>初级的晨曦烟斗</v>
      </c>
      <c r="C541" s="1">
        <f>[4]武器3!E542</f>
        <v>11</v>
      </c>
      <c r="D541" s="139" t="str">
        <f>[4]武器3!F542</f>
        <v>c</v>
      </c>
      <c r="E541" s="1">
        <f t="shared" si="145"/>
        <v>1</v>
      </c>
      <c r="F541" s="1">
        <f t="shared" si="146"/>
        <v>1</v>
      </c>
      <c r="G541" s="1" t="str">
        <f>[4]武器3!$K542</f>
        <v/>
      </c>
      <c r="H541" s="1">
        <f>([4]武器3!AO542*(E541^2))/10</f>
        <v>12.75</v>
      </c>
      <c r="I541" s="1" t="str">
        <f t="shared" si="147"/>
        <v>,黑铜矿</v>
      </c>
      <c r="J541" s="1">
        <f t="shared" si="148"/>
        <v>128</v>
      </c>
      <c r="K541" s="1">
        <f t="shared" si="136"/>
        <v>135</v>
      </c>
      <c r="L541" s="1" t="str">
        <f t="shared" si="149"/>
        <v>黑铜矿</v>
      </c>
      <c r="M541" s="1">
        <f t="shared" si="137"/>
        <v>9</v>
      </c>
      <c r="N541" s="1">
        <f t="shared" si="138"/>
        <v>50031</v>
      </c>
      <c r="O541" s="1" t="str">
        <f t="shared" si="150"/>
        <v/>
      </c>
      <c r="P541" s="1" t="str">
        <f t="shared" si="139"/>
        <v/>
      </c>
      <c r="Q541" s="1" t="str">
        <f t="shared" si="140"/>
        <v/>
      </c>
      <c r="R541" s="1" t="str">
        <f t="shared" si="151"/>
        <v/>
      </c>
      <c r="S541" s="1" t="str">
        <f t="shared" si="141"/>
        <v/>
      </c>
      <c r="T541" s="1" t="str">
        <f t="shared" si="142"/>
        <v/>
      </c>
      <c r="U541" s="1" t="str">
        <f t="shared" si="152"/>
        <v/>
      </c>
      <c r="V541" s="1" t="str">
        <f t="shared" si="143"/>
        <v/>
      </c>
      <c r="W541" s="1" t="str">
        <f t="shared" si="144"/>
        <v/>
      </c>
    </row>
    <row r="542" spans="1:23" x14ac:dyDescent="0.2">
      <c r="A542" s="1">
        <f>[4]武器3!A543</f>
        <v>10541</v>
      </c>
      <c r="B542" s="1" t="str">
        <f>[4]武器3!D543</f>
        <v>破旧的忏悔烟斗</v>
      </c>
      <c r="C542" s="1">
        <f>[4]武器3!E543</f>
        <v>13</v>
      </c>
      <c r="D542" s="139" t="str">
        <f>[4]武器3!F543</f>
        <v>c</v>
      </c>
      <c r="E542" s="1">
        <f t="shared" si="145"/>
        <v>1</v>
      </c>
      <c r="F542" s="1">
        <f t="shared" si="146"/>
        <v>1</v>
      </c>
      <c r="G542" s="1" t="str">
        <f>[4]武器3!$K543</f>
        <v/>
      </c>
      <c r="H542" s="1">
        <f>([4]武器3!AO543*(E542^2))/10</f>
        <v>15.9</v>
      </c>
      <c r="I542" s="1" t="str">
        <f t="shared" si="147"/>
        <v>,腐败爪</v>
      </c>
      <c r="J542" s="1">
        <f t="shared" si="148"/>
        <v>159</v>
      </c>
      <c r="K542" s="1">
        <f t="shared" si="136"/>
        <v>165</v>
      </c>
      <c r="L542" s="1" t="str">
        <f t="shared" si="149"/>
        <v>腐败爪</v>
      </c>
      <c r="M542" s="1">
        <f t="shared" si="137"/>
        <v>11</v>
      </c>
      <c r="N542" s="1">
        <f t="shared" si="138"/>
        <v>50145</v>
      </c>
      <c r="O542" s="1" t="str">
        <f t="shared" si="150"/>
        <v/>
      </c>
      <c r="P542" s="1" t="str">
        <f t="shared" si="139"/>
        <v/>
      </c>
      <c r="Q542" s="1" t="str">
        <f t="shared" si="140"/>
        <v/>
      </c>
      <c r="R542" s="1" t="str">
        <f t="shared" si="151"/>
        <v/>
      </c>
      <c r="S542" s="1" t="str">
        <f t="shared" si="141"/>
        <v/>
      </c>
      <c r="T542" s="1" t="str">
        <f t="shared" si="142"/>
        <v/>
      </c>
      <c r="U542" s="1" t="str">
        <f t="shared" si="152"/>
        <v/>
      </c>
      <c r="V542" s="1" t="str">
        <f t="shared" si="143"/>
        <v/>
      </c>
      <c r="W542" s="1" t="str">
        <f t="shared" si="144"/>
        <v/>
      </c>
    </row>
    <row r="543" spans="1:23" x14ac:dyDescent="0.2">
      <c r="A543" s="1">
        <f>[4]武器3!A544</f>
        <v>10542</v>
      </c>
      <c r="B543" s="1" t="str">
        <f>[4]武器3!D544</f>
        <v>普通的言语烟斗</v>
      </c>
      <c r="C543" s="1">
        <f>[4]武器3!E544</f>
        <v>15</v>
      </c>
      <c r="D543" s="139" t="str">
        <f>[4]武器3!F544</f>
        <v>c</v>
      </c>
      <c r="E543" s="1">
        <f t="shared" si="145"/>
        <v>1</v>
      </c>
      <c r="F543" s="1">
        <f t="shared" si="146"/>
        <v>1</v>
      </c>
      <c r="G543" s="1" t="str">
        <f>[4]武器3!$K544</f>
        <v/>
      </c>
      <c r="H543" s="1">
        <f>([4]武器3!AO544*(E543^2))/10</f>
        <v>19.2</v>
      </c>
      <c r="I543" s="1" t="str">
        <f t="shared" si="147"/>
        <v>,矿石</v>
      </c>
      <c r="J543" s="1">
        <f t="shared" si="148"/>
        <v>192</v>
      </c>
      <c r="K543" s="1">
        <f t="shared" si="136"/>
        <v>195</v>
      </c>
      <c r="L543" s="1" t="str">
        <f t="shared" si="149"/>
        <v>矿石</v>
      </c>
      <c r="M543" s="1">
        <f t="shared" si="137"/>
        <v>13</v>
      </c>
      <c r="N543" s="1">
        <f t="shared" si="138"/>
        <v>50015</v>
      </c>
      <c r="O543" s="1" t="str">
        <f t="shared" si="150"/>
        <v/>
      </c>
      <c r="P543" s="1" t="str">
        <f t="shared" si="139"/>
        <v/>
      </c>
      <c r="Q543" s="1" t="str">
        <f t="shared" si="140"/>
        <v/>
      </c>
      <c r="R543" s="1" t="str">
        <f t="shared" si="151"/>
        <v/>
      </c>
      <c r="S543" s="1" t="str">
        <f t="shared" si="141"/>
        <v/>
      </c>
      <c r="T543" s="1" t="str">
        <f t="shared" si="142"/>
        <v/>
      </c>
      <c r="U543" s="1" t="str">
        <f t="shared" si="152"/>
        <v/>
      </c>
      <c r="V543" s="1" t="str">
        <f t="shared" si="143"/>
        <v/>
      </c>
      <c r="W543" s="1" t="str">
        <f t="shared" si="144"/>
        <v/>
      </c>
    </row>
    <row r="544" spans="1:23" x14ac:dyDescent="0.2">
      <c r="A544" s="1">
        <f>[4]武器3!A545</f>
        <v>10543</v>
      </c>
      <c r="B544" s="1" t="str">
        <f>[4]武器3!D545</f>
        <v>普通的水晶烟斗</v>
      </c>
      <c r="C544" s="1">
        <f>[4]武器3!E545</f>
        <v>17</v>
      </c>
      <c r="D544" s="139" t="str">
        <f>[4]武器3!F545</f>
        <v>c</v>
      </c>
      <c r="E544" s="1">
        <f t="shared" si="145"/>
        <v>1</v>
      </c>
      <c r="F544" s="1">
        <f t="shared" si="146"/>
        <v>1</v>
      </c>
      <c r="G544" s="1" t="str">
        <f>[4]武器3!$K545</f>
        <v/>
      </c>
      <c r="H544" s="1">
        <f>([4]武器3!AO545*(E544^2))/10</f>
        <v>22.35</v>
      </c>
      <c r="I544" s="1" t="str">
        <f t="shared" si="147"/>
        <v>,黑铜矿</v>
      </c>
      <c r="J544" s="1">
        <f t="shared" si="148"/>
        <v>224</v>
      </c>
      <c r="K544" s="1">
        <f t="shared" si="136"/>
        <v>225</v>
      </c>
      <c r="L544" s="1" t="str">
        <f t="shared" si="149"/>
        <v>黑铜矿</v>
      </c>
      <c r="M544" s="1">
        <f t="shared" si="137"/>
        <v>15</v>
      </c>
      <c r="N544" s="1">
        <f t="shared" si="138"/>
        <v>50031</v>
      </c>
      <c r="O544" s="1" t="str">
        <f t="shared" si="150"/>
        <v/>
      </c>
      <c r="P544" s="1" t="str">
        <f t="shared" si="139"/>
        <v/>
      </c>
      <c r="Q544" s="1" t="str">
        <f t="shared" si="140"/>
        <v/>
      </c>
      <c r="R544" s="1" t="str">
        <f t="shared" si="151"/>
        <v/>
      </c>
      <c r="S544" s="1" t="str">
        <f t="shared" si="141"/>
        <v/>
      </c>
      <c r="T544" s="1" t="str">
        <f t="shared" si="142"/>
        <v/>
      </c>
      <c r="U544" s="1" t="str">
        <f t="shared" si="152"/>
        <v/>
      </c>
      <c r="V544" s="1" t="str">
        <f t="shared" si="143"/>
        <v/>
      </c>
      <c r="W544" s="1" t="str">
        <f t="shared" si="144"/>
        <v/>
      </c>
    </row>
    <row r="545" spans="1:23" x14ac:dyDescent="0.2">
      <c r="A545" s="1">
        <f>[4]武器3!A546</f>
        <v>10544</v>
      </c>
      <c r="B545" s="1" t="str">
        <f>[4]武器3!D546</f>
        <v>破旧的虚幻烟斗</v>
      </c>
      <c r="C545" s="1">
        <f>[4]武器3!E546</f>
        <v>19</v>
      </c>
      <c r="D545" s="139" t="str">
        <f>[4]武器3!F546</f>
        <v>c</v>
      </c>
      <c r="E545" s="1">
        <f t="shared" si="145"/>
        <v>1</v>
      </c>
      <c r="F545" s="1">
        <f t="shared" si="146"/>
        <v>1</v>
      </c>
      <c r="G545" s="1" t="str">
        <f>[4]武器3!$K546</f>
        <v/>
      </c>
      <c r="H545" s="1">
        <f>([4]武器3!AO546*(E545^2))/10</f>
        <v>25.5</v>
      </c>
      <c r="I545" s="1" t="str">
        <f t="shared" si="147"/>
        <v>,粉铜矿</v>
      </c>
      <c r="J545" s="1">
        <f t="shared" si="148"/>
        <v>255</v>
      </c>
      <c r="K545" s="1">
        <f t="shared" si="136"/>
        <v>255</v>
      </c>
      <c r="L545" s="1" t="str">
        <f t="shared" si="149"/>
        <v>粉铜矿</v>
      </c>
      <c r="M545" s="1">
        <f t="shared" si="137"/>
        <v>17</v>
      </c>
      <c r="N545" s="1">
        <f t="shared" si="138"/>
        <v>50035</v>
      </c>
      <c r="O545" s="1" t="str">
        <f t="shared" si="150"/>
        <v/>
      </c>
      <c r="P545" s="1" t="str">
        <f t="shared" si="139"/>
        <v/>
      </c>
      <c r="Q545" s="1" t="str">
        <f t="shared" si="140"/>
        <v/>
      </c>
      <c r="R545" s="1" t="str">
        <f t="shared" si="151"/>
        <v/>
      </c>
      <c r="S545" s="1" t="str">
        <f t="shared" si="141"/>
        <v/>
      </c>
      <c r="T545" s="1" t="str">
        <f t="shared" si="142"/>
        <v/>
      </c>
      <c r="U545" s="1" t="str">
        <f t="shared" si="152"/>
        <v/>
      </c>
      <c r="V545" s="1" t="str">
        <f t="shared" si="143"/>
        <v/>
      </c>
      <c r="W545" s="1" t="str">
        <f t="shared" si="144"/>
        <v/>
      </c>
    </row>
    <row r="546" spans="1:23" x14ac:dyDescent="0.2">
      <c r="A546" s="1">
        <f>[4]武器3!A547</f>
        <v>10545</v>
      </c>
      <c r="B546" s="1" t="str">
        <f>[4]武器3!D547</f>
        <v>神奇的水晶法球</v>
      </c>
      <c r="C546" s="1">
        <f>[4]武器3!E547</f>
        <v>6</v>
      </c>
      <c r="D546" s="139" t="str">
        <f>[4]武器3!F547</f>
        <v>s</v>
      </c>
      <c r="E546" s="1">
        <f t="shared" si="145"/>
        <v>4</v>
      </c>
      <c r="F546" s="1">
        <f t="shared" si="146"/>
        <v>4</v>
      </c>
      <c r="G546" s="1" t="str">
        <f>[4]武器3!$K547</f>
        <v>电击</v>
      </c>
      <c r="H546" s="1">
        <f>([4]武器3!AO547*(E546^2))/10</f>
        <v>132</v>
      </c>
      <c r="I546" s="1" t="str">
        <f t="shared" si="147"/>
        <v>,绿色的魔术丝,恶魔魂片,奇特树的茎,骷髅骨</v>
      </c>
      <c r="J546" s="1">
        <f t="shared" si="148"/>
        <v>1320</v>
      </c>
      <c r="K546" s="1">
        <f t="shared" si="136"/>
        <v>3840</v>
      </c>
      <c r="L546" s="1" t="str">
        <f t="shared" si="149"/>
        <v>绿色的魔术丝</v>
      </c>
      <c r="M546" s="1">
        <f t="shared" si="137"/>
        <v>1</v>
      </c>
      <c r="N546" s="1">
        <f t="shared" si="138"/>
        <v>50073</v>
      </c>
      <c r="O546" s="1" t="str">
        <f t="shared" si="150"/>
        <v>恶魔魂片</v>
      </c>
      <c r="P546" s="1">
        <f t="shared" si="139"/>
        <v>1</v>
      </c>
      <c r="Q546" s="1">
        <f t="shared" si="140"/>
        <v>50166</v>
      </c>
      <c r="R546" s="1" t="str">
        <f t="shared" si="151"/>
        <v>奇特树的茎</v>
      </c>
      <c r="S546" s="1">
        <f t="shared" si="141"/>
        <v>6</v>
      </c>
      <c r="T546" s="1">
        <f t="shared" si="142"/>
        <v>50065</v>
      </c>
      <c r="U546" s="1" t="str">
        <f t="shared" si="152"/>
        <v>骷髅骨</v>
      </c>
      <c r="V546" s="1">
        <f t="shared" si="143"/>
        <v>6</v>
      </c>
      <c r="W546" s="1">
        <f t="shared" si="144"/>
        <v>50079</v>
      </c>
    </row>
    <row r="547" spans="1:23" x14ac:dyDescent="0.2">
      <c r="A547" s="1">
        <f>[4]武器3!A548</f>
        <v>10546</v>
      </c>
      <c r="B547" s="1" t="str">
        <f>[4]武器3!D548</f>
        <v>传说的精钢球</v>
      </c>
      <c r="C547" s="1">
        <f>[4]武器3!E548</f>
        <v>8</v>
      </c>
      <c r="D547" s="139" t="str">
        <f>[4]武器3!F548</f>
        <v>s</v>
      </c>
      <c r="E547" s="1">
        <f t="shared" si="145"/>
        <v>4</v>
      </c>
      <c r="F547" s="1">
        <f t="shared" si="146"/>
        <v>4</v>
      </c>
      <c r="G547" s="1" t="str">
        <f>[4]武器3!$K548</f>
        <v>电击</v>
      </c>
      <c r="H547" s="1">
        <f>([4]武器3!AO548*(E547^2))/10</f>
        <v>266.39999999999998</v>
      </c>
      <c r="I547" s="1" t="str">
        <f t="shared" si="147"/>
        <v>,绿色的魔术丝,灵魂片,蝙蝠牙,火兽牙</v>
      </c>
      <c r="J547" s="1">
        <f t="shared" si="148"/>
        <v>2664</v>
      </c>
      <c r="K547" s="1">
        <f t="shared" si="136"/>
        <v>3840</v>
      </c>
      <c r="L547" s="1" t="str">
        <f t="shared" si="149"/>
        <v>绿色的魔术丝</v>
      </c>
      <c r="M547" s="1">
        <f t="shared" si="137"/>
        <v>1</v>
      </c>
      <c r="N547" s="1">
        <f t="shared" si="138"/>
        <v>50073</v>
      </c>
      <c r="O547" s="1" t="str">
        <f t="shared" si="150"/>
        <v>灵魂片</v>
      </c>
      <c r="P547" s="1">
        <f t="shared" si="139"/>
        <v>3</v>
      </c>
      <c r="Q547" s="1">
        <f t="shared" si="140"/>
        <v>50162</v>
      </c>
      <c r="R547" s="1" t="str">
        <f t="shared" si="151"/>
        <v>蝙蝠牙</v>
      </c>
      <c r="S547" s="1">
        <f t="shared" si="141"/>
        <v>12</v>
      </c>
      <c r="T547" s="1">
        <f t="shared" si="142"/>
        <v>50152</v>
      </c>
      <c r="U547" s="1" t="str">
        <f t="shared" si="152"/>
        <v>火兽牙</v>
      </c>
      <c r="V547" s="1">
        <f t="shared" si="143"/>
        <v>12</v>
      </c>
      <c r="W547" s="1">
        <f t="shared" si="144"/>
        <v>50148</v>
      </c>
    </row>
    <row r="548" spans="1:23" x14ac:dyDescent="0.2">
      <c r="A548" s="1">
        <f>[4]武器3!A549</f>
        <v>10547</v>
      </c>
      <c r="B548" s="1" t="str">
        <f>[4]武器3!D549</f>
        <v>璀璨的忏悔法球</v>
      </c>
      <c r="C548" s="1">
        <f>[4]武器3!E549</f>
        <v>10</v>
      </c>
      <c r="D548" s="139" t="str">
        <f>[4]武器3!F549</f>
        <v>s</v>
      </c>
      <c r="E548" s="1">
        <f t="shared" si="145"/>
        <v>4</v>
      </c>
      <c r="F548" s="1">
        <f t="shared" si="146"/>
        <v>4</v>
      </c>
      <c r="G548" s="1" t="str">
        <f>[4]武器3!$K549</f>
        <v>电击</v>
      </c>
      <c r="H548" s="1">
        <f>([4]武器3!AO549*(E548^2))/10</f>
        <v>389.9179454229249</v>
      </c>
      <c r="I548" s="1" t="str">
        <f t="shared" si="147"/>
        <v>,绿色的魔术丝,火兽皮革,酸之液,绿晶石</v>
      </c>
      <c r="J548" s="1">
        <f t="shared" si="148"/>
        <v>3899</v>
      </c>
      <c r="K548" s="1">
        <f t="shared" si="136"/>
        <v>7680</v>
      </c>
      <c r="L548" s="1" t="str">
        <f t="shared" si="149"/>
        <v>绿色的魔术丝</v>
      </c>
      <c r="M548" s="1">
        <f t="shared" si="137"/>
        <v>2</v>
      </c>
      <c r="N548" s="1">
        <f t="shared" si="138"/>
        <v>50073</v>
      </c>
      <c r="O548" s="1" t="str">
        <f t="shared" si="150"/>
        <v>火兽皮革</v>
      </c>
      <c r="P548" s="1">
        <f t="shared" si="139"/>
        <v>5</v>
      </c>
      <c r="Q548" s="1">
        <f t="shared" si="140"/>
        <v>50106</v>
      </c>
      <c r="R548" s="1" t="str">
        <f t="shared" si="151"/>
        <v>酸之液</v>
      </c>
      <c r="S548" s="1">
        <f t="shared" si="141"/>
        <v>17</v>
      </c>
      <c r="T548" s="1">
        <f t="shared" si="142"/>
        <v>50096</v>
      </c>
      <c r="U548" s="1" t="str">
        <f t="shared" si="152"/>
        <v>绿晶石</v>
      </c>
      <c r="V548" s="1">
        <f t="shared" si="143"/>
        <v>8</v>
      </c>
      <c r="W548" s="1">
        <f t="shared" si="144"/>
        <v>50028</v>
      </c>
    </row>
    <row r="549" spans="1:23" x14ac:dyDescent="0.2">
      <c r="A549" s="1">
        <f>[4]武器3!A550</f>
        <v>10548</v>
      </c>
      <c r="B549" s="1" t="str">
        <f>[4]武器3!D550</f>
        <v>璀璨的精灵球</v>
      </c>
      <c r="C549" s="1">
        <f>[4]武器3!E550</f>
        <v>12</v>
      </c>
      <c r="D549" s="139" t="str">
        <f>[4]武器3!F550</f>
        <v>s</v>
      </c>
      <c r="E549" s="1">
        <f t="shared" si="145"/>
        <v>4</v>
      </c>
      <c r="F549" s="1">
        <f t="shared" si="146"/>
        <v>4</v>
      </c>
      <c r="G549" s="1" t="str">
        <f>[4]武器3!$K550</f>
        <v>电击</v>
      </c>
      <c r="H549" s="1">
        <f>([4]武器3!AO550*(E549^2))/10</f>
        <v>535.20000000000005</v>
      </c>
      <c r="I549" s="1" t="str">
        <f t="shared" si="147"/>
        <v>,绿色的魔术丝,精灵女王羽翼,柔软的毛皮,鬼爪</v>
      </c>
      <c r="J549" s="1">
        <f t="shared" si="148"/>
        <v>5352</v>
      </c>
      <c r="K549" s="1">
        <f t="shared" si="136"/>
        <v>7680</v>
      </c>
      <c r="L549" s="1" t="str">
        <f t="shared" si="149"/>
        <v>绿色的魔术丝</v>
      </c>
      <c r="M549" s="1">
        <f t="shared" si="137"/>
        <v>2</v>
      </c>
      <c r="N549" s="1">
        <f t="shared" si="138"/>
        <v>50073</v>
      </c>
      <c r="O549" s="1" t="str">
        <f t="shared" si="150"/>
        <v>精灵女王羽翼</v>
      </c>
      <c r="P549" s="1">
        <f t="shared" si="139"/>
        <v>4</v>
      </c>
      <c r="Q549" s="1">
        <f t="shared" si="140"/>
        <v>50127</v>
      </c>
      <c r="R549" s="1" t="str">
        <f t="shared" si="151"/>
        <v>柔软的毛皮</v>
      </c>
      <c r="S549" s="1">
        <f t="shared" si="141"/>
        <v>10</v>
      </c>
      <c r="T549" s="1">
        <f t="shared" si="142"/>
        <v>50114</v>
      </c>
      <c r="U549" s="1" t="str">
        <f t="shared" si="152"/>
        <v>鬼爪</v>
      </c>
      <c r="V549" s="1">
        <f t="shared" si="143"/>
        <v>23</v>
      </c>
      <c r="W549" s="1">
        <f t="shared" si="144"/>
        <v>50135</v>
      </c>
    </row>
    <row r="550" spans="1:23" x14ac:dyDescent="0.2">
      <c r="A550" s="1">
        <f>[4]武器3!A551</f>
        <v>10549</v>
      </c>
      <c r="B550" s="1" t="str">
        <f>[4]武器3!D551</f>
        <v>神秘的玄铁毒球</v>
      </c>
      <c r="C550" s="1">
        <f>[4]武器3!E551</f>
        <v>14</v>
      </c>
      <c r="D550" s="139" t="str">
        <f>[4]武器3!F551</f>
        <v>s</v>
      </c>
      <c r="E550" s="1">
        <f t="shared" si="145"/>
        <v>4</v>
      </c>
      <c r="F550" s="1">
        <f t="shared" si="146"/>
        <v>4</v>
      </c>
      <c r="G550" s="1" t="str">
        <f>[4]武器3!$K551</f>
        <v>电击</v>
      </c>
      <c r="H550" s="1">
        <f>([4]武器3!AO551*(E550^2))/10</f>
        <v>669.6</v>
      </c>
      <c r="I550" s="1" t="str">
        <f t="shared" si="147"/>
        <v>,绿色的魔术丝,魅灵魂片,魅灵石,震动羽翼</v>
      </c>
      <c r="J550" s="1">
        <f t="shared" si="148"/>
        <v>6696</v>
      </c>
      <c r="K550" s="1">
        <f t="shared" si="136"/>
        <v>7680</v>
      </c>
      <c r="L550" s="1" t="str">
        <f t="shared" si="149"/>
        <v>绿色的魔术丝</v>
      </c>
      <c r="M550" s="1">
        <f t="shared" si="137"/>
        <v>2</v>
      </c>
      <c r="N550" s="1">
        <f t="shared" si="138"/>
        <v>50073</v>
      </c>
      <c r="O550" s="1" t="str">
        <f t="shared" si="150"/>
        <v>魅灵魂片</v>
      </c>
      <c r="P550" s="1">
        <f t="shared" si="139"/>
        <v>5</v>
      </c>
      <c r="Q550" s="1">
        <f t="shared" si="140"/>
        <v>50163</v>
      </c>
      <c r="R550" s="1" t="str">
        <f t="shared" si="151"/>
        <v>魅灵石</v>
      </c>
      <c r="S550" s="1">
        <f t="shared" si="141"/>
        <v>13</v>
      </c>
      <c r="T550" s="1">
        <f t="shared" si="142"/>
        <v>50089</v>
      </c>
      <c r="U550" s="1" t="str">
        <f t="shared" si="152"/>
        <v>震动羽翼</v>
      </c>
      <c r="V550" s="1">
        <f t="shared" si="143"/>
        <v>13</v>
      </c>
      <c r="W550" s="1">
        <f t="shared" si="144"/>
        <v>50122</v>
      </c>
    </row>
    <row r="551" spans="1:23" x14ac:dyDescent="0.2">
      <c r="A551" s="1">
        <f>[4]武器3!A552</f>
        <v>10550</v>
      </c>
      <c r="B551" s="1" t="str">
        <f>[4]武器3!D552</f>
        <v>神秘的白银法球</v>
      </c>
      <c r="C551" s="1">
        <f>[4]武器3!E552</f>
        <v>16</v>
      </c>
      <c r="D551" s="139" t="str">
        <f>[4]武器3!F552</f>
        <v>s</v>
      </c>
      <c r="E551" s="1">
        <f t="shared" si="145"/>
        <v>4</v>
      </c>
      <c r="F551" s="1">
        <f t="shared" si="146"/>
        <v>4</v>
      </c>
      <c r="G551" s="1" t="str">
        <f>[4]武器3!$K552</f>
        <v>电击</v>
      </c>
      <c r="H551" s="1">
        <f>([4]武器3!AO552*(E551^2))/10</f>
        <v>829.97913599999993</v>
      </c>
      <c r="I551" s="1" t="str">
        <f t="shared" si="147"/>
        <v>,绿色的魔术丝,大型昆虫躯壳,白石粉,柔软的毛皮</v>
      </c>
      <c r="J551" s="1">
        <f t="shared" si="148"/>
        <v>8300</v>
      </c>
      <c r="K551" s="1">
        <f t="shared" si="136"/>
        <v>11520</v>
      </c>
      <c r="L551" s="1" t="str">
        <f t="shared" si="149"/>
        <v>绿色的魔术丝</v>
      </c>
      <c r="M551" s="1">
        <f t="shared" si="137"/>
        <v>3</v>
      </c>
      <c r="N551" s="1">
        <f t="shared" si="138"/>
        <v>50073</v>
      </c>
      <c r="O551" s="1" t="str">
        <f t="shared" si="150"/>
        <v>大型昆虫躯壳</v>
      </c>
      <c r="P551" s="1">
        <f t="shared" si="139"/>
        <v>6</v>
      </c>
      <c r="Q551" s="1">
        <f t="shared" si="140"/>
        <v>50130</v>
      </c>
      <c r="R551" s="1" t="str">
        <f t="shared" si="151"/>
        <v>白石粉</v>
      </c>
      <c r="S551" s="1">
        <f t="shared" si="141"/>
        <v>35</v>
      </c>
      <c r="T551" s="1">
        <f t="shared" si="142"/>
        <v>50187</v>
      </c>
      <c r="U551" s="1" t="str">
        <f t="shared" si="152"/>
        <v>柔软的毛皮</v>
      </c>
      <c r="V551" s="1">
        <f t="shared" si="143"/>
        <v>16</v>
      </c>
      <c r="W551" s="1">
        <f t="shared" si="144"/>
        <v>50114</v>
      </c>
    </row>
    <row r="552" spans="1:23" x14ac:dyDescent="0.2">
      <c r="A552" s="1">
        <f>[4]武器3!A553</f>
        <v>10551</v>
      </c>
      <c r="B552" s="1" t="str">
        <f>[4]武器3!D553</f>
        <v>璀璨的塞尔塔球</v>
      </c>
      <c r="C552" s="1">
        <f>[4]武器3!E553</f>
        <v>18</v>
      </c>
      <c r="D552" s="139" t="str">
        <f>[4]武器3!F553</f>
        <v>s</v>
      </c>
      <c r="E552" s="1">
        <f t="shared" si="145"/>
        <v>4</v>
      </c>
      <c r="F552" s="1">
        <f t="shared" si="146"/>
        <v>4</v>
      </c>
      <c r="G552" s="1" t="str">
        <f>[4]武器3!$K553</f>
        <v>电击</v>
      </c>
      <c r="H552" s="1">
        <f>([4]武器3!AO553*(E552^2))/10</f>
        <v>1078.8791431404959</v>
      </c>
      <c r="I552" s="1" t="str">
        <f t="shared" si="147"/>
        <v>,绿色的魔术丝,黄色的水晶,冰鸟的羽毛,鬼牙</v>
      </c>
      <c r="J552" s="1">
        <f t="shared" si="148"/>
        <v>10789</v>
      </c>
      <c r="K552" s="1">
        <f t="shared" si="136"/>
        <v>11520</v>
      </c>
      <c r="L552" s="1" t="str">
        <f t="shared" si="149"/>
        <v>绿色的魔术丝</v>
      </c>
      <c r="M552" s="1">
        <f t="shared" si="137"/>
        <v>3</v>
      </c>
      <c r="N552" s="1">
        <f t="shared" si="138"/>
        <v>50073</v>
      </c>
      <c r="O552" s="1" t="str">
        <f t="shared" si="150"/>
        <v>黄色的水晶</v>
      </c>
      <c r="P552" s="1">
        <f t="shared" si="139"/>
        <v>8</v>
      </c>
      <c r="Q552" s="1">
        <f t="shared" si="140"/>
        <v>50179</v>
      </c>
      <c r="R552" s="1" t="str">
        <f t="shared" si="151"/>
        <v>冰鸟的羽毛</v>
      </c>
      <c r="S552" s="1">
        <f t="shared" si="141"/>
        <v>20</v>
      </c>
      <c r="T552" s="1">
        <f t="shared" si="142"/>
        <v>50121</v>
      </c>
      <c r="U552" s="1" t="str">
        <f t="shared" si="152"/>
        <v>鬼牙</v>
      </c>
      <c r="V552" s="1">
        <f t="shared" si="143"/>
        <v>45</v>
      </c>
      <c r="W552" s="1">
        <f t="shared" si="144"/>
        <v>50146</v>
      </c>
    </row>
    <row r="553" spans="1:23" x14ac:dyDescent="0.2">
      <c r="A553" s="1">
        <f>[4]武器3!A554</f>
        <v>10552</v>
      </c>
      <c r="B553" s="1" t="str">
        <f>[4]武器3!D554</f>
        <v>传说的精钢毒球</v>
      </c>
      <c r="C553" s="1">
        <f>[4]武器3!E554</f>
        <v>20</v>
      </c>
      <c r="D553" s="139" t="str">
        <f>[4]武器3!F554</f>
        <v>s</v>
      </c>
      <c r="E553" s="1">
        <f t="shared" si="145"/>
        <v>4</v>
      </c>
      <c r="F553" s="1">
        <f t="shared" si="146"/>
        <v>4</v>
      </c>
      <c r="G553" s="1" t="str">
        <f>[4]武器3!$K554</f>
        <v>电击</v>
      </c>
      <c r="H553" s="1">
        <f>([4]武器3!AO554*(E553^2))/10</f>
        <v>1254.8275898181819</v>
      </c>
      <c r="I553" s="1" t="str">
        <f t="shared" si="147"/>
        <v>,绿色的魔术丝,紫色的水晶,浮游石,震动羽翼</v>
      </c>
      <c r="J553" s="1">
        <f t="shared" si="148"/>
        <v>12548</v>
      </c>
      <c r="K553" s="1">
        <f t="shared" si="136"/>
        <v>15360</v>
      </c>
      <c r="L553" s="1" t="str">
        <f t="shared" si="149"/>
        <v>绿色的魔术丝</v>
      </c>
      <c r="M553" s="1">
        <f t="shared" si="137"/>
        <v>4</v>
      </c>
      <c r="N553" s="1">
        <f t="shared" si="138"/>
        <v>50073</v>
      </c>
      <c r="O553" s="1" t="str">
        <f t="shared" si="150"/>
        <v>紫色的水晶</v>
      </c>
      <c r="P553" s="1">
        <f t="shared" si="139"/>
        <v>9</v>
      </c>
      <c r="Q553" s="1">
        <f t="shared" si="140"/>
        <v>50180</v>
      </c>
      <c r="R553" s="1" t="str">
        <f t="shared" si="151"/>
        <v>浮游石</v>
      </c>
      <c r="S553" s="1">
        <f t="shared" si="141"/>
        <v>24</v>
      </c>
      <c r="T553" s="1">
        <f t="shared" si="142"/>
        <v>50025</v>
      </c>
      <c r="U553" s="1" t="str">
        <f t="shared" si="152"/>
        <v>震动羽翼</v>
      </c>
      <c r="V553" s="1">
        <f t="shared" si="143"/>
        <v>24</v>
      </c>
      <c r="W553" s="1">
        <f t="shared" si="144"/>
        <v>50122</v>
      </c>
    </row>
    <row r="554" spans="1:23" x14ac:dyDescent="0.2">
      <c r="A554" s="1">
        <f>[4]武器3!A555</f>
        <v>10553</v>
      </c>
      <c r="B554" s="1" t="str">
        <f>[4]武器3!D555</f>
        <v>闪耀的白银球</v>
      </c>
      <c r="C554" s="1">
        <f>[4]武器3!E555</f>
        <v>6</v>
      </c>
      <c r="D554" s="139" t="str">
        <f>[4]武器3!F555</f>
        <v>a</v>
      </c>
      <c r="E554" s="1">
        <f t="shared" si="145"/>
        <v>3</v>
      </c>
      <c r="F554" s="1">
        <f t="shared" si="146"/>
        <v>3</v>
      </c>
      <c r="G554" s="1" t="str">
        <f>[4]武器3!$K555</f>
        <v>电击</v>
      </c>
      <c r="H554" s="1">
        <f>([4]武器3!AO555*(E554^2))/10</f>
        <v>64.8</v>
      </c>
      <c r="I554" s="1" t="str">
        <f t="shared" si="147"/>
        <v>,电系魔物骨头,水结晶石,腐败牙,粉铜矿</v>
      </c>
      <c r="J554" s="1">
        <f t="shared" si="148"/>
        <v>648</v>
      </c>
      <c r="K554" s="1">
        <f t="shared" si="136"/>
        <v>1125</v>
      </c>
      <c r="L554" s="1" t="str">
        <f t="shared" si="149"/>
        <v>电系魔物骨头</v>
      </c>
      <c r="M554" s="1">
        <f t="shared" si="137"/>
        <v>1</v>
      </c>
      <c r="N554" s="1">
        <f t="shared" si="138"/>
        <v>50083</v>
      </c>
      <c r="O554" s="1" t="str">
        <f t="shared" si="150"/>
        <v>水结晶石</v>
      </c>
      <c r="P554" s="1">
        <f t="shared" si="139"/>
        <v>2</v>
      </c>
      <c r="Q554" s="1">
        <f t="shared" si="140"/>
        <v>50030</v>
      </c>
      <c r="R554" s="1" t="str">
        <f t="shared" si="151"/>
        <v>腐败牙</v>
      </c>
      <c r="S554" s="1">
        <f t="shared" si="141"/>
        <v>15</v>
      </c>
      <c r="T554" s="1">
        <f t="shared" si="142"/>
        <v>50157</v>
      </c>
      <c r="U554" s="1" t="str">
        <f t="shared" si="152"/>
        <v/>
      </c>
      <c r="V554" s="1" t="str">
        <f t="shared" si="143"/>
        <v/>
      </c>
      <c r="W554" s="1" t="str">
        <f t="shared" si="144"/>
        <v/>
      </c>
    </row>
    <row r="555" spans="1:23" x14ac:dyDescent="0.2">
      <c r="A555" s="1">
        <f>[4]武器3!A556</f>
        <v>10554</v>
      </c>
      <c r="B555" s="1" t="str">
        <f>[4]武器3!D556</f>
        <v>闪耀的忏悔毒球</v>
      </c>
      <c r="C555" s="1">
        <f>[4]武器3!E556</f>
        <v>8</v>
      </c>
      <c r="D555" s="139" t="str">
        <f>[4]武器3!F556</f>
        <v>a</v>
      </c>
      <c r="E555" s="1">
        <f t="shared" si="145"/>
        <v>3</v>
      </c>
      <c r="F555" s="1">
        <f t="shared" si="146"/>
        <v>3</v>
      </c>
      <c r="G555" s="1" t="str">
        <f>[4]武器3!$K556</f>
        <v>电击</v>
      </c>
      <c r="H555" s="1">
        <f>([4]武器3!AO556*(E555^2))/10</f>
        <v>128.25</v>
      </c>
      <c r="I555" s="1" t="str">
        <f t="shared" si="147"/>
        <v>,电系魔物骨头,火兽爪,腐败爪,腐败牙</v>
      </c>
      <c r="J555" s="1">
        <f t="shared" si="148"/>
        <v>1283</v>
      </c>
      <c r="K555" s="1">
        <f t="shared" si="136"/>
        <v>2250</v>
      </c>
      <c r="L555" s="1" t="str">
        <f t="shared" si="149"/>
        <v>电系魔物骨头</v>
      </c>
      <c r="M555" s="1">
        <f t="shared" si="137"/>
        <v>2</v>
      </c>
      <c r="N555" s="1">
        <f t="shared" si="138"/>
        <v>50083</v>
      </c>
      <c r="O555" s="1" t="str">
        <f t="shared" si="150"/>
        <v>火兽爪</v>
      </c>
      <c r="P555" s="1">
        <f t="shared" si="139"/>
        <v>8</v>
      </c>
      <c r="Q555" s="1">
        <f t="shared" si="140"/>
        <v>50138</v>
      </c>
      <c r="R555" s="1" t="str">
        <f t="shared" si="151"/>
        <v>腐败爪</v>
      </c>
      <c r="S555" s="1">
        <f t="shared" si="141"/>
        <v>29</v>
      </c>
      <c r="T555" s="1">
        <f t="shared" si="142"/>
        <v>50145</v>
      </c>
      <c r="U555" s="1" t="str">
        <f t="shared" si="152"/>
        <v/>
      </c>
      <c r="V555" s="1" t="str">
        <f t="shared" si="143"/>
        <v/>
      </c>
      <c r="W555" s="1" t="str">
        <f t="shared" si="144"/>
        <v/>
      </c>
    </row>
    <row r="556" spans="1:23" x14ac:dyDescent="0.2">
      <c r="A556" s="1">
        <f>[4]武器3!A557</f>
        <v>10555</v>
      </c>
      <c r="B556" s="1" t="str">
        <f>[4]武器3!D557</f>
        <v>闪耀的颓废法球</v>
      </c>
      <c r="C556" s="1">
        <f>[4]武器3!E557</f>
        <v>10</v>
      </c>
      <c r="D556" s="139" t="str">
        <f>[4]武器3!F557</f>
        <v>a</v>
      </c>
      <c r="E556" s="1">
        <f t="shared" si="145"/>
        <v>3</v>
      </c>
      <c r="F556" s="1">
        <f t="shared" si="146"/>
        <v>3</v>
      </c>
      <c r="G556" s="1" t="str">
        <f>[4]武器3!$K557</f>
        <v>电击</v>
      </c>
      <c r="H556" s="1">
        <f>([4]武器3!AO557*(E556^2))/10</f>
        <v>210.6</v>
      </c>
      <c r="I556" s="1" t="str">
        <f t="shared" si="147"/>
        <v>,电系魔物骨头,魅灵石,干燥的草药,新鲜的泥巴</v>
      </c>
      <c r="J556" s="1">
        <f t="shared" si="148"/>
        <v>2106</v>
      </c>
      <c r="K556" s="1">
        <f t="shared" si="136"/>
        <v>2250</v>
      </c>
      <c r="L556" s="1" t="str">
        <f t="shared" si="149"/>
        <v>电系魔物骨头</v>
      </c>
      <c r="M556" s="1">
        <f t="shared" si="137"/>
        <v>2</v>
      </c>
      <c r="N556" s="1">
        <f t="shared" si="138"/>
        <v>50083</v>
      </c>
      <c r="O556" s="1" t="str">
        <f t="shared" si="150"/>
        <v>魅灵石</v>
      </c>
      <c r="P556" s="1">
        <f t="shared" si="139"/>
        <v>6</v>
      </c>
      <c r="Q556" s="1">
        <f t="shared" si="140"/>
        <v>50089</v>
      </c>
      <c r="R556" s="1" t="str">
        <f t="shared" si="151"/>
        <v>干燥的草药</v>
      </c>
      <c r="S556" s="1">
        <f t="shared" si="141"/>
        <v>47</v>
      </c>
      <c r="T556" s="1">
        <f t="shared" si="142"/>
        <v>50189</v>
      </c>
      <c r="U556" s="1" t="str">
        <f t="shared" si="152"/>
        <v/>
      </c>
      <c r="V556" s="1" t="str">
        <f t="shared" si="143"/>
        <v/>
      </c>
      <c r="W556" s="1" t="str">
        <f t="shared" si="144"/>
        <v/>
      </c>
    </row>
    <row r="557" spans="1:23" x14ac:dyDescent="0.2">
      <c r="A557" s="1">
        <f>[4]武器3!A558</f>
        <v>10556</v>
      </c>
      <c r="B557" s="1" t="str">
        <f>[4]武器3!D558</f>
        <v>拉风的水晶球</v>
      </c>
      <c r="C557" s="1">
        <f>[4]武器3!E558</f>
        <v>12</v>
      </c>
      <c r="D557" s="139" t="str">
        <f>[4]武器3!F558</f>
        <v>a</v>
      </c>
      <c r="E557" s="1">
        <f t="shared" si="145"/>
        <v>3</v>
      </c>
      <c r="F557" s="1">
        <f t="shared" si="146"/>
        <v>3</v>
      </c>
      <c r="G557" s="1" t="str">
        <f>[4]武器3!$K558</f>
        <v>电击</v>
      </c>
      <c r="H557" s="1">
        <f>([4]武器3!AO558*(E557^2))/10</f>
        <v>275.62962763636364</v>
      </c>
      <c r="I557" s="1" t="str">
        <f t="shared" si="147"/>
        <v>,电系魔物骨头,胆石,女战士的秘药,腐败牙</v>
      </c>
      <c r="J557" s="1">
        <f t="shared" si="148"/>
        <v>2756</v>
      </c>
      <c r="K557" s="1">
        <f t="shared" si="136"/>
        <v>3375</v>
      </c>
      <c r="L557" s="1" t="str">
        <f t="shared" si="149"/>
        <v>电系魔物骨头</v>
      </c>
      <c r="M557" s="1">
        <f t="shared" si="137"/>
        <v>3</v>
      </c>
      <c r="N557" s="1">
        <f t="shared" si="138"/>
        <v>50083</v>
      </c>
      <c r="O557" s="1" t="str">
        <f t="shared" si="150"/>
        <v>胆石</v>
      </c>
      <c r="P557" s="1">
        <f t="shared" si="139"/>
        <v>16</v>
      </c>
      <c r="Q557" s="1">
        <f t="shared" si="140"/>
        <v>50087</v>
      </c>
      <c r="R557" s="1" t="str">
        <f t="shared" si="151"/>
        <v>女战士的秘药</v>
      </c>
      <c r="S557" s="1">
        <f t="shared" si="141"/>
        <v>62</v>
      </c>
      <c r="T557" s="1">
        <f t="shared" si="142"/>
        <v>50168</v>
      </c>
      <c r="U557" s="1" t="str">
        <f t="shared" si="152"/>
        <v/>
      </c>
      <c r="V557" s="1" t="str">
        <f t="shared" si="143"/>
        <v/>
      </c>
      <c r="W557" s="1" t="str">
        <f t="shared" si="144"/>
        <v/>
      </c>
    </row>
    <row r="558" spans="1:23" x14ac:dyDescent="0.2">
      <c r="A558" s="1">
        <f>[4]武器3!A559</f>
        <v>10557</v>
      </c>
      <c r="B558" s="1" t="str">
        <f>[4]武器3!D559</f>
        <v>拉风的精灵法球</v>
      </c>
      <c r="C558" s="1">
        <f>[4]武器3!E559</f>
        <v>14</v>
      </c>
      <c r="D558" s="139" t="str">
        <f>[4]武器3!F559</f>
        <v>a</v>
      </c>
      <c r="E558" s="1">
        <f t="shared" si="145"/>
        <v>3</v>
      </c>
      <c r="F558" s="1">
        <f t="shared" si="146"/>
        <v>3</v>
      </c>
      <c r="G558" s="1" t="str">
        <f>[4]武器3!$K559</f>
        <v>电击</v>
      </c>
      <c r="H558" s="1">
        <f>([4]武器3!AO559*(E558^2))/10</f>
        <v>357.75</v>
      </c>
      <c r="I558" s="1" t="str">
        <f t="shared" si="147"/>
        <v>,电系魔物骨头,黑蝙蝠牙,黑铜矿,矿石</v>
      </c>
      <c r="J558" s="1">
        <f t="shared" si="148"/>
        <v>3578</v>
      </c>
      <c r="K558" s="1">
        <f t="shared" si="136"/>
        <v>4500</v>
      </c>
      <c r="L558" s="1" t="str">
        <f t="shared" si="149"/>
        <v>电系魔物骨头</v>
      </c>
      <c r="M558" s="1">
        <f t="shared" si="137"/>
        <v>4</v>
      </c>
      <c r="N558" s="1">
        <f t="shared" si="138"/>
        <v>50083</v>
      </c>
      <c r="O558" s="1" t="str">
        <f t="shared" si="150"/>
        <v>黑蝙蝠牙</v>
      </c>
      <c r="P558" s="1">
        <f t="shared" si="139"/>
        <v>9</v>
      </c>
      <c r="Q558" s="1">
        <f t="shared" si="140"/>
        <v>50153</v>
      </c>
      <c r="R558" s="1" t="str">
        <f t="shared" si="151"/>
        <v>黑铜矿</v>
      </c>
      <c r="S558" s="1">
        <f t="shared" si="141"/>
        <v>80</v>
      </c>
      <c r="T558" s="1">
        <f t="shared" si="142"/>
        <v>50031</v>
      </c>
      <c r="U558" s="1" t="str">
        <f t="shared" si="152"/>
        <v/>
      </c>
      <c r="V558" s="1" t="str">
        <f t="shared" si="143"/>
        <v/>
      </c>
      <c r="W558" s="1" t="str">
        <f t="shared" si="144"/>
        <v/>
      </c>
    </row>
    <row r="559" spans="1:23" x14ac:dyDescent="0.2">
      <c r="A559" s="1">
        <f>[4]武器3!A560</f>
        <v>10558</v>
      </c>
      <c r="B559" s="1" t="str">
        <f>[4]武器3!D560</f>
        <v>精致的言语毒球</v>
      </c>
      <c r="C559" s="1">
        <f>[4]武器3!E560</f>
        <v>16</v>
      </c>
      <c r="D559" s="139" t="str">
        <f>[4]武器3!F560</f>
        <v>a</v>
      </c>
      <c r="E559" s="1">
        <f t="shared" si="145"/>
        <v>3</v>
      </c>
      <c r="F559" s="1">
        <f t="shared" si="146"/>
        <v>3</v>
      </c>
      <c r="G559" s="1" t="str">
        <f>[4]武器3!$K560</f>
        <v>电击</v>
      </c>
      <c r="H559" s="1">
        <f>([4]武器3!AO560*(E559^2))/10</f>
        <v>428.76930644628101</v>
      </c>
      <c r="I559" s="1" t="str">
        <f t="shared" si="147"/>
        <v>,电系魔物骨头,巨人赤皮,新鲜的泥巴,干燥的草药</v>
      </c>
      <c r="J559" s="1">
        <f t="shared" si="148"/>
        <v>4288</v>
      </c>
      <c r="K559" s="1">
        <f t="shared" si="136"/>
        <v>4500</v>
      </c>
      <c r="L559" s="1" t="str">
        <f t="shared" si="149"/>
        <v>电系魔物骨头</v>
      </c>
      <c r="M559" s="1">
        <f t="shared" si="137"/>
        <v>4</v>
      </c>
      <c r="N559" s="1">
        <f t="shared" si="138"/>
        <v>50083</v>
      </c>
      <c r="O559" s="1" t="str">
        <f t="shared" si="150"/>
        <v>巨人赤皮</v>
      </c>
      <c r="P559" s="1">
        <f t="shared" si="139"/>
        <v>11</v>
      </c>
      <c r="Q559" s="1">
        <f t="shared" si="140"/>
        <v>50112</v>
      </c>
      <c r="R559" s="1" t="str">
        <f t="shared" si="151"/>
        <v>新鲜的泥巴</v>
      </c>
      <c r="S559" s="1">
        <f t="shared" si="141"/>
        <v>96</v>
      </c>
      <c r="T559" s="1">
        <f t="shared" si="142"/>
        <v>50013</v>
      </c>
      <c r="U559" s="1" t="str">
        <f t="shared" si="152"/>
        <v/>
      </c>
      <c r="V559" s="1" t="str">
        <f t="shared" si="143"/>
        <v/>
      </c>
      <c r="W559" s="1" t="str">
        <f t="shared" si="144"/>
        <v/>
      </c>
    </row>
    <row r="560" spans="1:23" x14ac:dyDescent="0.2">
      <c r="A560" s="1">
        <f>[4]武器3!A561</f>
        <v>10559</v>
      </c>
      <c r="B560" s="1" t="str">
        <f>[4]武器3!D561</f>
        <v>犀利的水晶法球</v>
      </c>
      <c r="C560" s="1">
        <f>[4]武器3!E561</f>
        <v>18</v>
      </c>
      <c r="D560" s="139" t="str">
        <f>[4]武器3!F561</f>
        <v>a</v>
      </c>
      <c r="E560" s="1">
        <f t="shared" si="145"/>
        <v>3</v>
      </c>
      <c r="F560" s="1">
        <f t="shared" si="146"/>
        <v>3</v>
      </c>
      <c r="G560" s="1" t="str">
        <f>[4]武器3!$K561</f>
        <v>电击</v>
      </c>
      <c r="H560" s="1">
        <f>([4]武器3!AO561*(E560^2))/10</f>
        <v>448.2</v>
      </c>
      <c r="I560" s="1" t="str">
        <f t="shared" si="147"/>
        <v>,电系魔物骨头,骷髅骨,树枝,腐败的毛皮</v>
      </c>
      <c r="J560" s="1">
        <f t="shared" si="148"/>
        <v>4482</v>
      </c>
      <c r="K560" s="1">
        <f t="shared" si="136"/>
        <v>4500</v>
      </c>
      <c r="L560" s="1" t="str">
        <f t="shared" si="149"/>
        <v>电系魔物骨头</v>
      </c>
      <c r="M560" s="1">
        <f t="shared" si="137"/>
        <v>4</v>
      </c>
      <c r="N560" s="1">
        <f t="shared" si="138"/>
        <v>50083</v>
      </c>
      <c r="O560" s="1" t="str">
        <f t="shared" si="150"/>
        <v>骷髅骨</v>
      </c>
      <c r="P560" s="1">
        <f t="shared" si="139"/>
        <v>25</v>
      </c>
      <c r="Q560" s="1">
        <f t="shared" si="140"/>
        <v>50079</v>
      </c>
      <c r="R560" s="1" t="str">
        <f t="shared" si="151"/>
        <v>树枝</v>
      </c>
      <c r="S560" s="1">
        <f t="shared" si="141"/>
        <v>100</v>
      </c>
      <c r="T560" s="1">
        <f t="shared" si="142"/>
        <v>50045</v>
      </c>
      <c r="U560" s="1" t="str">
        <f t="shared" si="152"/>
        <v/>
      </c>
      <c r="V560" s="1" t="str">
        <f t="shared" si="143"/>
        <v/>
      </c>
      <c r="W560" s="1" t="str">
        <f t="shared" si="144"/>
        <v/>
      </c>
    </row>
    <row r="561" spans="1:23" x14ac:dyDescent="0.2">
      <c r="A561" s="1">
        <f>[4]武器3!A562</f>
        <v>10560</v>
      </c>
      <c r="B561" s="1" t="str">
        <f>[4]武器3!D562</f>
        <v>闪耀的卡尼亚毒球</v>
      </c>
      <c r="C561" s="1">
        <f>[4]武器3!E562</f>
        <v>20</v>
      </c>
      <c r="D561" s="139" t="str">
        <f>[4]武器3!F562</f>
        <v>a</v>
      </c>
      <c r="E561" s="1">
        <f t="shared" si="145"/>
        <v>3</v>
      </c>
      <c r="F561" s="1">
        <f t="shared" si="146"/>
        <v>3</v>
      </c>
      <c r="G561" s="1" t="str">
        <f>[4]武器3!$K562</f>
        <v>电击</v>
      </c>
      <c r="H561" s="1">
        <f>([4]武器3!AO562*(E561^2))/10</f>
        <v>592.01952396694219</v>
      </c>
      <c r="I561" s="1" t="str">
        <f t="shared" si="147"/>
        <v>,电系魔物骨头,鬼牙,女战士的秘药,矿石</v>
      </c>
      <c r="J561" s="1">
        <f t="shared" si="148"/>
        <v>5920</v>
      </c>
      <c r="K561" s="1">
        <f t="shared" si="136"/>
        <v>6750</v>
      </c>
      <c r="L561" s="1" t="str">
        <f t="shared" si="149"/>
        <v>电系魔物骨头</v>
      </c>
      <c r="M561" s="1">
        <f t="shared" si="137"/>
        <v>6</v>
      </c>
      <c r="N561" s="1">
        <f t="shared" si="138"/>
        <v>50083</v>
      </c>
      <c r="O561" s="1" t="str">
        <f t="shared" si="150"/>
        <v>鬼牙</v>
      </c>
      <c r="P561" s="1">
        <f t="shared" si="139"/>
        <v>33</v>
      </c>
      <c r="Q561" s="1">
        <f t="shared" si="140"/>
        <v>50146</v>
      </c>
      <c r="R561" s="1" t="str">
        <f t="shared" si="151"/>
        <v>女战士的秘药</v>
      </c>
      <c r="S561" s="1">
        <f t="shared" si="141"/>
        <v>132</v>
      </c>
      <c r="T561" s="1">
        <f t="shared" si="142"/>
        <v>50168</v>
      </c>
      <c r="U561" s="1" t="str">
        <f t="shared" si="152"/>
        <v/>
      </c>
      <c r="V561" s="1" t="str">
        <f t="shared" si="143"/>
        <v/>
      </c>
      <c r="W561" s="1" t="str">
        <f t="shared" si="144"/>
        <v/>
      </c>
    </row>
    <row r="562" spans="1:23" x14ac:dyDescent="0.2">
      <c r="A562" s="1">
        <f>[4]武器3!A563</f>
        <v>10561</v>
      </c>
      <c r="B562" s="1" t="str">
        <f>[4]武器3!D563</f>
        <v>坚硬的智慧球</v>
      </c>
      <c r="C562" s="1">
        <f>[4]武器3!E563</f>
        <v>5</v>
      </c>
      <c r="D562" s="139" t="str">
        <f>[4]武器3!F563</f>
        <v>b</v>
      </c>
      <c r="E562" s="1">
        <f t="shared" si="145"/>
        <v>2</v>
      </c>
      <c r="F562" s="1">
        <f t="shared" si="146"/>
        <v>2</v>
      </c>
      <c r="G562" s="1" t="str">
        <f>[4]武器3!$K563</f>
        <v>电击</v>
      </c>
      <c r="H562" s="1">
        <f>([4]武器3!AO563*(E562^2))/10</f>
        <v>10.501282909090909</v>
      </c>
      <c r="I562" s="1" t="str">
        <f t="shared" si="147"/>
        <v>,电系魔物血液,干燥的草药</v>
      </c>
      <c r="J562" s="1">
        <f t="shared" si="148"/>
        <v>105</v>
      </c>
      <c r="K562" s="1">
        <f t="shared" si="136"/>
        <v>270</v>
      </c>
      <c r="L562" s="1" t="str">
        <f t="shared" si="149"/>
        <v>电系魔物血液</v>
      </c>
      <c r="M562" s="1">
        <f t="shared" si="137"/>
        <v>1</v>
      </c>
      <c r="N562" s="1">
        <f t="shared" si="138"/>
        <v>50100</v>
      </c>
      <c r="O562" s="1" t="str">
        <f t="shared" si="150"/>
        <v>干燥的草药</v>
      </c>
      <c r="P562" s="1">
        <f t="shared" si="139"/>
        <v>4</v>
      </c>
      <c r="Q562" s="1">
        <f t="shared" si="140"/>
        <v>50189</v>
      </c>
      <c r="R562" s="1" t="str">
        <f t="shared" si="151"/>
        <v/>
      </c>
      <c r="S562" s="1" t="str">
        <f t="shared" si="141"/>
        <v/>
      </c>
      <c r="T562" s="1" t="str">
        <f t="shared" si="142"/>
        <v/>
      </c>
      <c r="U562" s="1" t="str">
        <f t="shared" si="152"/>
        <v/>
      </c>
      <c r="V562" s="1" t="str">
        <f t="shared" si="143"/>
        <v/>
      </c>
      <c r="W562" s="1" t="str">
        <f t="shared" si="144"/>
        <v/>
      </c>
    </row>
    <row r="563" spans="1:23" x14ac:dyDescent="0.2">
      <c r="A563" s="1">
        <f>[4]武器3!A564</f>
        <v>10562</v>
      </c>
      <c r="B563" s="1" t="str">
        <f>[4]武器3!D564</f>
        <v>发亮的魔王球</v>
      </c>
      <c r="C563" s="1">
        <f>[4]武器3!E564</f>
        <v>7</v>
      </c>
      <c r="D563" s="139" t="str">
        <f>[4]武器3!F564</f>
        <v>b</v>
      </c>
      <c r="E563" s="1">
        <f t="shared" si="145"/>
        <v>2</v>
      </c>
      <c r="F563" s="1">
        <f t="shared" si="146"/>
        <v>2</v>
      </c>
      <c r="G563" s="1" t="str">
        <f>[4]武器3!$K564</f>
        <v>电击</v>
      </c>
      <c r="H563" s="1">
        <f>([4]武器3!AO564*(E563^2))/10</f>
        <v>22.404584727272727</v>
      </c>
      <c r="I563" s="1" t="str">
        <f t="shared" si="147"/>
        <v>,绿魔法石,树枝</v>
      </c>
      <c r="J563" s="1">
        <f t="shared" si="148"/>
        <v>224</v>
      </c>
      <c r="K563" s="1">
        <f t="shared" si="136"/>
        <v>270</v>
      </c>
      <c r="L563" s="1" t="str">
        <f t="shared" si="149"/>
        <v>绿魔法石</v>
      </c>
      <c r="M563" s="1">
        <f t="shared" si="137"/>
        <v>1</v>
      </c>
      <c r="N563" s="1">
        <f t="shared" si="138"/>
        <v>50021</v>
      </c>
      <c r="O563" s="1" t="str">
        <f t="shared" si="150"/>
        <v>树枝</v>
      </c>
      <c r="P563" s="1">
        <f t="shared" si="139"/>
        <v>8</v>
      </c>
      <c r="Q563" s="1">
        <f t="shared" si="140"/>
        <v>50045</v>
      </c>
      <c r="R563" s="1" t="str">
        <f t="shared" si="151"/>
        <v/>
      </c>
      <c r="S563" s="1" t="str">
        <f t="shared" si="141"/>
        <v/>
      </c>
      <c r="T563" s="1" t="str">
        <f t="shared" si="142"/>
        <v/>
      </c>
      <c r="U563" s="1" t="str">
        <f t="shared" si="152"/>
        <v/>
      </c>
      <c r="V563" s="1" t="str">
        <f t="shared" si="143"/>
        <v/>
      </c>
      <c r="W563" s="1" t="str">
        <f t="shared" si="144"/>
        <v/>
      </c>
    </row>
    <row r="564" spans="1:23" x14ac:dyDescent="0.2">
      <c r="A564" s="1">
        <f>[4]武器3!A565</f>
        <v>10563</v>
      </c>
      <c r="B564" s="1" t="str">
        <f>[4]武器3!D565</f>
        <v>凌厉的水晶毒球</v>
      </c>
      <c r="C564" s="1">
        <f>[4]武器3!E565</f>
        <v>9</v>
      </c>
      <c r="D564" s="139" t="str">
        <f>[4]武器3!F565</f>
        <v>b</v>
      </c>
      <c r="E564" s="1">
        <f t="shared" si="145"/>
        <v>2</v>
      </c>
      <c r="F564" s="1">
        <f t="shared" si="146"/>
        <v>2</v>
      </c>
      <c r="G564" s="1" t="str">
        <f>[4]武器3!$K565</f>
        <v>电击</v>
      </c>
      <c r="H564" s="1">
        <f>([4]武器3!AO565*(E564^2))/10</f>
        <v>35.66557090909091</v>
      </c>
      <c r="I564" s="1" t="str">
        <f t="shared" si="147"/>
        <v>,绿魔法石,树枝</v>
      </c>
      <c r="J564" s="1">
        <f t="shared" si="148"/>
        <v>357</v>
      </c>
      <c r="K564" s="1">
        <f t="shared" si="136"/>
        <v>540</v>
      </c>
      <c r="L564" s="1" t="str">
        <f t="shared" si="149"/>
        <v>绿魔法石</v>
      </c>
      <c r="M564" s="1">
        <f t="shared" si="137"/>
        <v>2</v>
      </c>
      <c r="N564" s="1">
        <f t="shared" si="138"/>
        <v>50021</v>
      </c>
      <c r="O564" s="1" t="str">
        <f t="shared" si="150"/>
        <v>树枝</v>
      </c>
      <c r="P564" s="1">
        <f t="shared" si="139"/>
        <v>12</v>
      </c>
      <c r="Q564" s="1">
        <f t="shared" si="140"/>
        <v>50045</v>
      </c>
      <c r="R564" s="1" t="str">
        <f t="shared" si="151"/>
        <v/>
      </c>
      <c r="S564" s="1" t="str">
        <f t="shared" si="141"/>
        <v/>
      </c>
      <c r="T564" s="1" t="str">
        <f t="shared" si="142"/>
        <v/>
      </c>
      <c r="U564" s="1" t="str">
        <f t="shared" si="152"/>
        <v/>
      </c>
      <c r="V564" s="1" t="str">
        <f t="shared" si="143"/>
        <v/>
      </c>
      <c r="W564" s="1" t="str">
        <f t="shared" si="144"/>
        <v/>
      </c>
    </row>
    <row r="565" spans="1:23" x14ac:dyDescent="0.2">
      <c r="A565" s="1">
        <f>[4]武器3!A566</f>
        <v>10564</v>
      </c>
      <c r="B565" s="1" t="str">
        <f>[4]武器3!D566</f>
        <v>优质的遗迹毒球</v>
      </c>
      <c r="C565" s="1">
        <f>[4]武器3!E566</f>
        <v>11</v>
      </c>
      <c r="D565" s="139" t="str">
        <f>[4]武器3!F566</f>
        <v>b</v>
      </c>
      <c r="E565" s="1">
        <f t="shared" si="145"/>
        <v>2</v>
      </c>
      <c r="F565" s="1">
        <f t="shared" si="146"/>
        <v>2</v>
      </c>
      <c r="G565" s="1" t="str">
        <f>[4]武器3!$K566</f>
        <v>电击</v>
      </c>
      <c r="H565" s="1">
        <f>([4]武器3!AO566*(E565^2))/10</f>
        <v>136.80000000000001</v>
      </c>
      <c r="I565" s="1" t="str">
        <f t="shared" si="147"/>
        <v>,绿魔法石,新鲜的泥巴</v>
      </c>
      <c r="J565" s="1">
        <f t="shared" si="148"/>
        <v>1368</v>
      </c>
      <c r="K565" s="1">
        <f t="shared" si="136"/>
        <v>1620</v>
      </c>
      <c r="L565" s="1" t="str">
        <f t="shared" si="149"/>
        <v>绿魔法石</v>
      </c>
      <c r="M565" s="1">
        <f t="shared" si="137"/>
        <v>6</v>
      </c>
      <c r="N565" s="1">
        <f t="shared" si="138"/>
        <v>50021</v>
      </c>
      <c r="O565" s="1" t="str">
        <f t="shared" si="150"/>
        <v>新鲜的泥巴</v>
      </c>
      <c r="P565" s="1">
        <f t="shared" si="139"/>
        <v>46</v>
      </c>
      <c r="Q565" s="1">
        <f t="shared" si="140"/>
        <v>50013</v>
      </c>
      <c r="R565" s="1" t="str">
        <f t="shared" si="151"/>
        <v/>
      </c>
      <c r="S565" s="1" t="str">
        <f t="shared" si="141"/>
        <v/>
      </c>
      <c r="T565" s="1" t="str">
        <f t="shared" si="142"/>
        <v/>
      </c>
      <c r="U565" s="1" t="str">
        <f t="shared" si="152"/>
        <v/>
      </c>
      <c r="V565" s="1" t="str">
        <f t="shared" si="143"/>
        <v/>
      </c>
      <c r="W565" s="1" t="str">
        <f t="shared" si="144"/>
        <v/>
      </c>
    </row>
    <row r="566" spans="1:23" x14ac:dyDescent="0.2">
      <c r="A566" s="1">
        <f>[4]武器3!A567</f>
        <v>10565</v>
      </c>
      <c r="B566" s="1" t="str">
        <f>[4]武器3!D567</f>
        <v>坚硬的智慧法球</v>
      </c>
      <c r="C566" s="1">
        <f>[4]武器3!E567</f>
        <v>13</v>
      </c>
      <c r="D566" s="139" t="str">
        <f>[4]武器3!F567</f>
        <v>b</v>
      </c>
      <c r="E566" s="1">
        <f t="shared" si="145"/>
        <v>2</v>
      </c>
      <c r="F566" s="1">
        <f t="shared" si="146"/>
        <v>2</v>
      </c>
      <c r="G566" s="1" t="str">
        <f>[4]武器3!$K567</f>
        <v>电击</v>
      </c>
      <c r="H566" s="1">
        <f>([4]武器3!AO567*(E566^2))/10</f>
        <v>48.6</v>
      </c>
      <c r="I566" s="1" t="str">
        <f t="shared" si="147"/>
        <v>,电系魔物血液,腐败爪</v>
      </c>
      <c r="J566" s="1">
        <f t="shared" si="148"/>
        <v>486</v>
      </c>
      <c r="K566" s="1">
        <f t="shared" si="136"/>
        <v>540</v>
      </c>
      <c r="L566" s="1" t="str">
        <f t="shared" si="149"/>
        <v>电系魔物血液</v>
      </c>
      <c r="M566" s="1">
        <f t="shared" si="137"/>
        <v>2</v>
      </c>
      <c r="N566" s="1">
        <f t="shared" si="138"/>
        <v>50100</v>
      </c>
      <c r="O566" s="1" t="str">
        <f t="shared" si="150"/>
        <v>腐败爪</v>
      </c>
      <c r="P566" s="1">
        <f t="shared" si="139"/>
        <v>17</v>
      </c>
      <c r="Q566" s="1">
        <f t="shared" si="140"/>
        <v>50145</v>
      </c>
      <c r="R566" s="1" t="str">
        <f t="shared" si="151"/>
        <v/>
      </c>
      <c r="S566" s="1" t="str">
        <f t="shared" si="141"/>
        <v/>
      </c>
      <c r="T566" s="1" t="str">
        <f t="shared" si="142"/>
        <v/>
      </c>
      <c r="U566" s="1" t="str">
        <f t="shared" si="152"/>
        <v/>
      </c>
      <c r="V566" s="1" t="str">
        <f t="shared" si="143"/>
        <v/>
      </c>
      <c r="W566" s="1" t="str">
        <f t="shared" si="144"/>
        <v/>
      </c>
    </row>
    <row r="567" spans="1:23" x14ac:dyDescent="0.2">
      <c r="A567" s="1">
        <f>[4]武器3!A568</f>
        <v>10566</v>
      </c>
      <c r="B567" s="1" t="str">
        <f>[4]武器3!D568</f>
        <v>发亮的魔王毒球</v>
      </c>
      <c r="C567" s="1">
        <f>[4]武器3!E568</f>
        <v>15</v>
      </c>
      <c r="D567" s="139" t="str">
        <f>[4]武器3!F568</f>
        <v>b</v>
      </c>
      <c r="E567" s="1">
        <f t="shared" si="145"/>
        <v>2</v>
      </c>
      <c r="F567" s="1">
        <f t="shared" si="146"/>
        <v>2</v>
      </c>
      <c r="G567" s="1" t="str">
        <f>[4]武器3!$K568</f>
        <v>电击</v>
      </c>
      <c r="H567" s="1">
        <f>([4]武器3!AO568*(E567^2))/10</f>
        <v>58.424876712328761</v>
      </c>
      <c r="I567" s="1" t="str">
        <f t="shared" si="147"/>
        <v>,电系魔物血液,黑铜矿</v>
      </c>
      <c r="J567" s="1">
        <f t="shared" si="148"/>
        <v>584</v>
      </c>
      <c r="K567" s="1">
        <f t="shared" si="136"/>
        <v>810</v>
      </c>
      <c r="L567" s="1" t="str">
        <f t="shared" si="149"/>
        <v>电系魔物血液</v>
      </c>
      <c r="M567" s="1">
        <f t="shared" si="137"/>
        <v>3</v>
      </c>
      <c r="N567" s="1">
        <f t="shared" si="138"/>
        <v>50100</v>
      </c>
      <c r="O567" s="1" t="str">
        <f t="shared" si="150"/>
        <v>黑铜矿</v>
      </c>
      <c r="P567" s="1">
        <f t="shared" si="139"/>
        <v>20</v>
      </c>
      <c r="Q567" s="1">
        <f t="shared" si="140"/>
        <v>50031</v>
      </c>
      <c r="R567" s="1" t="str">
        <f t="shared" si="151"/>
        <v/>
      </c>
      <c r="S567" s="1" t="str">
        <f t="shared" si="141"/>
        <v/>
      </c>
      <c r="T567" s="1" t="str">
        <f t="shared" si="142"/>
        <v/>
      </c>
      <c r="U567" s="1" t="str">
        <f t="shared" si="152"/>
        <v/>
      </c>
      <c r="V567" s="1" t="str">
        <f t="shared" si="143"/>
        <v/>
      </c>
      <c r="W567" s="1" t="str">
        <f t="shared" si="144"/>
        <v/>
      </c>
    </row>
    <row r="568" spans="1:23" x14ac:dyDescent="0.2">
      <c r="A568" s="1">
        <f>[4]武器3!A569</f>
        <v>10567</v>
      </c>
      <c r="B568" s="1" t="str">
        <f>[4]武器3!D569</f>
        <v>坚硬的颓废毒球</v>
      </c>
      <c r="C568" s="1">
        <f>[4]武器3!E569</f>
        <v>17</v>
      </c>
      <c r="D568" s="139" t="str">
        <f>[4]武器3!F569</f>
        <v>b</v>
      </c>
      <c r="E568" s="1">
        <f t="shared" si="145"/>
        <v>2</v>
      </c>
      <c r="F568" s="1">
        <f t="shared" si="146"/>
        <v>2</v>
      </c>
      <c r="G568" s="1" t="str">
        <f>[4]武器3!$K569</f>
        <v>电击</v>
      </c>
      <c r="H568" s="1">
        <f>([4]武器3!AO569*(E568^2))/10</f>
        <v>68.400000000000006</v>
      </c>
      <c r="I568" s="1" t="str">
        <f t="shared" si="147"/>
        <v>,绿魔法石,腐败牙</v>
      </c>
      <c r="J568" s="1">
        <f t="shared" si="148"/>
        <v>684</v>
      </c>
      <c r="K568" s="1">
        <f t="shared" si="136"/>
        <v>810</v>
      </c>
      <c r="L568" s="1" t="str">
        <f t="shared" si="149"/>
        <v>绿魔法石</v>
      </c>
      <c r="M568" s="1">
        <f t="shared" si="137"/>
        <v>3</v>
      </c>
      <c r="N568" s="1">
        <f t="shared" si="138"/>
        <v>50021</v>
      </c>
      <c r="O568" s="1" t="str">
        <f t="shared" si="150"/>
        <v>腐败牙</v>
      </c>
      <c r="P568" s="1">
        <f t="shared" si="139"/>
        <v>23</v>
      </c>
      <c r="Q568" s="1">
        <f t="shared" si="140"/>
        <v>50157</v>
      </c>
      <c r="R568" s="1" t="str">
        <f t="shared" si="151"/>
        <v/>
      </c>
      <c r="S568" s="1" t="str">
        <f t="shared" si="141"/>
        <v/>
      </c>
      <c r="T568" s="1" t="str">
        <f t="shared" si="142"/>
        <v/>
      </c>
      <c r="U568" s="1" t="str">
        <f t="shared" si="152"/>
        <v/>
      </c>
      <c r="V568" s="1" t="str">
        <f t="shared" si="143"/>
        <v/>
      </c>
      <c r="W568" s="1" t="str">
        <f t="shared" si="144"/>
        <v/>
      </c>
    </row>
    <row r="569" spans="1:23" x14ac:dyDescent="0.2">
      <c r="A569" s="1">
        <f>[4]武器3!A570</f>
        <v>10568</v>
      </c>
      <c r="B569" s="1" t="str">
        <f>[4]武器3!D570</f>
        <v>发亮的卡尼亚法球</v>
      </c>
      <c r="C569" s="1">
        <f>[4]武器3!E570</f>
        <v>19</v>
      </c>
      <c r="D569" s="139" t="str">
        <f>[4]武器3!F570</f>
        <v>b</v>
      </c>
      <c r="E569" s="1">
        <f t="shared" si="145"/>
        <v>2</v>
      </c>
      <c r="F569" s="1">
        <f t="shared" si="146"/>
        <v>2</v>
      </c>
      <c r="G569" s="1" t="str">
        <f>[4]武器3!$K570</f>
        <v>电击</v>
      </c>
      <c r="H569" s="1">
        <f>([4]武器3!AO570*(E569^2))/10</f>
        <v>273</v>
      </c>
      <c r="I569" s="1" t="str">
        <f t="shared" si="147"/>
        <v>,电系魔物血液,干燥的草药</v>
      </c>
      <c r="J569" s="1">
        <f t="shared" si="148"/>
        <v>2730</v>
      </c>
      <c r="K569" s="1">
        <f t="shared" si="136"/>
        <v>2970</v>
      </c>
      <c r="L569" s="1" t="str">
        <f t="shared" si="149"/>
        <v>电系魔物血液</v>
      </c>
      <c r="M569" s="1">
        <f t="shared" si="137"/>
        <v>11</v>
      </c>
      <c r="N569" s="1">
        <f t="shared" si="138"/>
        <v>50100</v>
      </c>
      <c r="O569" s="1" t="str">
        <f t="shared" si="150"/>
        <v>干燥的草药</v>
      </c>
      <c r="P569" s="1">
        <f t="shared" si="139"/>
        <v>91</v>
      </c>
      <c r="Q569" s="1">
        <f t="shared" si="140"/>
        <v>50189</v>
      </c>
      <c r="R569" s="1" t="str">
        <f t="shared" si="151"/>
        <v/>
      </c>
      <c r="S569" s="1" t="str">
        <f t="shared" si="141"/>
        <v/>
      </c>
      <c r="T569" s="1" t="str">
        <f t="shared" si="142"/>
        <v/>
      </c>
      <c r="U569" s="1" t="str">
        <f t="shared" si="152"/>
        <v/>
      </c>
      <c r="V569" s="1" t="str">
        <f t="shared" si="143"/>
        <v/>
      </c>
      <c r="W569" s="1" t="str">
        <f t="shared" si="144"/>
        <v/>
      </c>
    </row>
    <row r="570" spans="1:23" x14ac:dyDescent="0.2">
      <c r="A570" s="1">
        <f>[4]武器3!A571</f>
        <v>10569</v>
      </c>
      <c r="B570" s="1" t="str">
        <f>[4]武器3!D571</f>
        <v>初级的智慧法球</v>
      </c>
      <c r="C570" s="1">
        <f>[4]武器3!E571</f>
        <v>5</v>
      </c>
      <c r="D570" s="139" t="str">
        <f>[4]武器3!F571</f>
        <v>c</v>
      </c>
      <c r="E570" s="1">
        <f t="shared" si="145"/>
        <v>1</v>
      </c>
      <c r="F570" s="1">
        <f t="shared" si="146"/>
        <v>1</v>
      </c>
      <c r="G570" s="1" t="str">
        <f>[4]武器3!$K571</f>
        <v/>
      </c>
      <c r="H570" s="1">
        <f>([4]武器3!AO571*(E570^2))/10</f>
        <v>3</v>
      </c>
      <c r="I570" s="1" t="str">
        <f t="shared" si="147"/>
        <v>,女战士的秘药</v>
      </c>
      <c r="J570" s="1">
        <f t="shared" si="148"/>
        <v>30</v>
      </c>
      <c r="K570" s="1">
        <f t="shared" si="136"/>
        <v>30</v>
      </c>
      <c r="L570" s="1" t="str">
        <f t="shared" si="149"/>
        <v>女战士的秘药</v>
      </c>
      <c r="M570" s="1">
        <f t="shared" si="137"/>
        <v>2</v>
      </c>
      <c r="N570" s="1">
        <f t="shared" si="138"/>
        <v>50168</v>
      </c>
      <c r="O570" s="1" t="str">
        <f t="shared" si="150"/>
        <v/>
      </c>
      <c r="P570" s="1" t="str">
        <f t="shared" si="139"/>
        <v/>
      </c>
      <c r="Q570" s="1" t="str">
        <f t="shared" si="140"/>
        <v/>
      </c>
      <c r="R570" s="1" t="str">
        <f t="shared" si="151"/>
        <v/>
      </c>
      <c r="S570" s="1" t="str">
        <f t="shared" si="141"/>
        <v/>
      </c>
      <c r="T570" s="1" t="str">
        <f t="shared" si="142"/>
        <v/>
      </c>
      <c r="U570" s="1" t="str">
        <f t="shared" si="152"/>
        <v/>
      </c>
      <c r="V570" s="1" t="str">
        <f t="shared" si="143"/>
        <v/>
      </c>
      <c r="W570" s="1" t="str">
        <f t="shared" si="144"/>
        <v/>
      </c>
    </row>
    <row r="571" spans="1:23" x14ac:dyDescent="0.2">
      <c r="A571" s="1">
        <f>[4]武器3!A572</f>
        <v>10570</v>
      </c>
      <c r="B571" s="1" t="str">
        <f>[4]武器3!D572</f>
        <v>破旧的混乱毒球</v>
      </c>
      <c r="C571" s="1">
        <f>[4]武器3!E572</f>
        <v>7</v>
      </c>
      <c r="D571" s="139" t="str">
        <f>[4]武器3!F572</f>
        <v>c</v>
      </c>
      <c r="E571" s="1">
        <f t="shared" si="145"/>
        <v>1</v>
      </c>
      <c r="F571" s="1">
        <f t="shared" si="146"/>
        <v>1</v>
      </c>
      <c r="G571" s="1" t="str">
        <f>[4]武器3!$K572</f>
        <v/>
      </c>
      <c r="H571" s="1">
        <f>([4]武器3!AO572*(E571^2))/10</f>
        <v>6.15</v>
      </c>
      <c r="I571" s="1" t="str">
        <f t="shared" si="147"/>
        <v>,腐败的毛皮</v>
      </c>
      <c r="J571" s="1">
        <f t="shared" si="148"/>
        <v>62</v>
      </c>
      <c r="K571" s="1">
        <f t="shared" si="136"/>
        <v>75</v>
      </c>
      <c r="L571" s="1" t="str">
        <f t="shared" si="149"/>
        <v>腐败的毛皮</v>
      </c>
      <c r="M571" s="1">
        <f t="shared" si="137"/>
        <v>5</v>
      </c>
      <c r="N571" s="1">
        <f t="shared" si="138"/>
        <v>50119</v>
      </c>
      <c r="O571" s="1" t="str">
        <f t="shared" si="150"/>
        <v/>
      </c>
      <c r="P571" s="1" t="str">
        <f t="shared" si="139"/>
        <v/>
      </c>
      <c r="Q571" s="1" t="str">
        <f t="shared" si="140"/>
        <v/>
      </c>
      <c r="R571" s="1" t="str">
        <f t="shared" si="151"/>
        <v/>
      </c>
      <c r="S571" s="1" t="str">
        <f t="shared" si="141"/>
        <v/>
      </c>
      <c r="T571" s="1" t="str">
        <f t="shared" si="142"/>
        <v/>
      </c>
      <c r="U571" s="1" t="str">
        <f t="shared" si="152"/>
        <v/>
      </c>
      <c r="V571" s="1" t="str">
        <f t="shared" si="143"/>
        <v/>
      </c>
      <c r="W571" s="1" t="str">
        <f t="shared" si="144"/>
        <v/>
      </c>
    </row>
    <row r="572" spans="1:23" x14ac:dyDescent="0.2">
      <c r="A572" s="1">
        <f>[4]武器3!A573</f>
        <v>10571</v>
      </c>
      <c r="B572" s="1" t="str">
        <f>[4]武器3!D573</f>
        <v>破旧的晨曦球</v>
      </c>
      <c r="C572" s="1">
        <f>[4]武器3!E573</f>
        <v>9</v>
      </c>
      <c r="D572" s="139" t="str">
        <f>[4]武器3!F573</f>
        <v>c</v>
      </c>
      <c r="E572" s="1">
        <f t="shared" si="145"/>
        <v>1</v>
      </c>
      <c r="F572" s="1">
        <f t="shared" si="146"/>
        <v>1</v>
      </c>
      <c r="G572" s="1" t="str">
        <f>[4]武器3!$K573</f>
        <v/>
      </c>
      <c r="H572" s="1">
        <f>([4]武器3!AO573*(E572^2))/10</f>
        <v>9.15</v>
      </c>
      <c r="I572" s="1" t="str">
        <f t="shared" si="147"/>
        <v>,女战士的秘药</v>
      </c>
      <c r="J572" s="1">
        <f t="shared" si="148"/>
        <v>92</v>
      </c>
      <c r="K572" s="1">
        <f t="shared" si="136"/>
        <v>105</v>
      </c>
      <c r="L572" s="1" t="str">
        <f t="shared" si="149"/>
        <v>女战士的秘药</v>
      </c>
      <c r="M572" s="1">
        <f t="shared" si="137"/>
        <v>7</v>
      </c>
      <c r="N572" s="1">
        <f t="shared" si="138"/>
        <v>50168</v>
      </c>
      <c r="O572" s="1" t="str">
        <f t="shared" si="150"/>
        <v/>
      </c>
      <c r="P572" s="1" t="str">
        <f t="shared" si="139"/>
        <v/>
      </c>
      <c r="Q572" s="1" t="str">
        <f t="shared" si="140"/>
        <v/>
      </c>
      <c r="R572" s="1" t="str">
        <f t="shared" si="151"/>
        <v/>
      </c>
      <c r="S572" s="1" t="str">
        <f t="shared" si="141"/>
        <v/>
      </c>
      <c r="T572" s="1" t="str">
        <f t="shared" si="142"/>
        <v/>
      </c>
      <c r="U572" s="1" t="str">
        <f t="shared" si="152"/>
        <v/>
      </c>
      <c r="V572" s="1" t="str">
        <f t="shared" si="143"/>
        <v/>
      </c>
      <c r="W572" s="1" t="str">
        <f t="shared" si="144"/>
        <v/>
      </c>
    </row>
    <row r="573" spans="1:23" x14ac:dyDescent="0.2">
      <c r="A573" s="1">
        <f>[4]武器3!A574</f>
        <v>10572</v>
      </c>
      <c r="B573" s="1" t="str">
        <f>[4]武器3!D574</f>
        <v>普通的虚幻毒球</v>
      </c>
      <c r="C573" s="1">
        <f>[4]武器3!E574</f>
        <v>11</v>
      </c>
      <c r="D573" s="139" t="str">
        <f>[4]武器3!F574</f>
        <v>c</v>
      </c>
      <c r="E573" s="1">
        <f t="shared" si="145"/>
        <v>1</v>
      </c>
      <c r="F573" s="1">
        <f t="shared" si="146"/>
        <v>1</v>
      </c>
      <c r="G573" s="1" t="str">
        <f>[4]武器3!$K574</f>
        <v/>
      </c>
      <c r="H573" s="1">
        <f>([4]武器3!AO574*(E573^2))/10</f>
        <v>12.3</v>
      </c>
      <c r="I573" s="1" t="str">
        <f t="shared" si="147"/>
        <v>,女战士的秘药</v>
      </c>
      <c r="J573" s="1">
        <f t="shared" si="148"/>
        <v>123</v>
      </c>
      <c r="K573" s="1">
        <f t="shared" si="136"/>
        <v>135</v>
      </c>
      <c r="L573" s="1" t="str">
        <f t="shared" si="149"/>
        <v>女战士的秘药</v>
      </c>
      <c r="M573" s="1">
        <f t="shared" si="137"/>
        <v>9</v>
      </c>
      <c r="N573" s="1">
        <f t="shared" si="138"/>
        <v>50168</v>
      </c>
      <c r="O573" s="1" t="str">
        <f t="shared" si="150"/>
        <v/>
      </c>
      <c r="P573" s="1" t="str">
        <f t="shared" si="139"/>
        <v/>
      </c>
      <c r="Q573" s="1" t="str">
        <f t="shared" si="140"/>
        <v/>
      </c>
      <c r="R573" s="1" t="str">
        <f t="shared" si="151"/>
        <v/>
      </c>
      <c r="S573" s="1" t="str">
        <f t="shared" si="141"/>
        <v/>
      </c>
      <c r="T573" s="1" t="str">
        <f t="shared" si="142"/>
        <v/>
      </c>
      <c r="U573" s="1" t="str">
        <f t="shared" si="152"/>
        <v/>
      </c>
      <c r="V573" s="1" t="str">
        <f t="shared" si="143"/>
        <v/>
      </c>
      <c r="W573" s="1" t="str">
        <f t="shared" si="144"/>
        <v/>
      </c>
    </row>
    <row r="574" spans="1:23" x14ac:dyDescent="0.2">
      <c r="A574" s="1">
        <f>[4]武器3!A575</f>
        <v>10573</v>
      </c>
      <c r="B574" s="1" t="str">
        <f>[4]武器3!D575</f>
        <v>一般的遗迹法球</v>
      </c>
      <c r="C574" s="1">
        <f>[4]武器3!E575</f>
        <v>13</v>
      </c>
      <c r="D574" s="139" t="str">
        <f>[4]武器3!F575</f>
        <v>c</v>
      </c>
      <c r="E574" s="1">
        <f t="shared" si="145"/>
        <v>1</v>
      </c>
      <c r="F574" s="1">
        <f t="shared" si="146"/>
        <v>1</v>
      </c>
      <c r="G574" s="1" t="str">
        <f>[4]武器3!$K575</f>
        <v/>
      </c>
      <c r="H574" s="1">
        <f>([4]武器3!AO575*(E574^2))/10</f>
        <v>15.45</v>
      </c>
      <c r="I574" s="1" t="str">
        <f t="shared" si="147"/>
        <v>,腐败牙</v>
      </c>
      <c r="J574" s="1">
        <f t="shared" si="148"/>
        <v>155</v>
      </c>
      <c r="K574" s="1">
        <f t="shared" si="136"/>
        <v>165</v>
      </c>
      <c r="L574" s="1" t="str">
        <f t="shared" si="149"/>
        <v>腐败牙</v>
      </c>
      <c r="M574" s="1">
        <f t="shared" si="137"/>
        <v>11</v>
      </c>
      <c r="N574" s="1">
        <f t="shared" si="138"/>
        <v>50157</v>
      </c>
      <c r="O574" s="1" t="str">
        <f t="shared" si="150"/>
        <v/>
      </c>
      <c r="P574" s="1" t="str">
        <f t="shared" si="139"/>
        <v/>
      </c>
      <c r="Q574" s="1" t="str">
        <f t="shared" si="140"/>
        <v/>
      </c>
      <c r="R574" s="1" t="str">
        <f t="shared" si="151"/>
        <v/>
      </c>
      <c r="S574" s="1" t="str">
        <f t="shared" si="141"/>
        <v/>
      </c>
      <c r="T574" s="1" t="str">
        <f t="shared" si="142"/>
        <v/>
      </c>
      <c r="U574" s="1" t="str">
        <f t="shared" si="152"/>
        <v/>
      </c>
      <c r="V574" s="1" t="str">
        <f t="shared" si="143"/>
        <v/>
      </c>
      <c r="W574" s="1" t="str">
        <f t="shared" si="144"/>
        <v/>
      </c>
    </row>
    <row r="575" spans="1:23" x14ac:dyDescent="0.2">
      <c r="A575" s="1">
        <f>[4]武器3!A576</f>
        <v>10574</v>
      </c>
      <c r="B575" s="1" t="str">
        <f>[4]武器3!D576</f>
        <v>初级的女神法球</v>
      </c>
      <c r="C575" s="1">
        <f>[4]武器3!E576</f>
        <v>15</v>
      </c>
      <c r="D575" s="139" t="str">
        <f>[4]武器3!F576</f>
        <v>c</v>
      </c>
      <c r="E575" s="1">
        <f t="shared" si="145"/>
        <v>1</v>
      </c>
      <c r="F575" s="1">
        <f t="shared" si="146"/>
        <v>1</v>
      </c>
      <c r="G575" s="1" t="str">
        <f>[4]武器3!$K576</f>
        <v/>
      </c>
      <c r="H575" s="1">
        <f>([4]武器3!AO576*(E575^2))/10</f>
        <v>18.45</v>
      </c>
      <c r="I575" s="1" t="str">
        <f t="shared" si="147"/>
        <v>,女战士的秘药</v>
      </c>
      <c r="J575" s="1">
        <f t="shared" si="148"/>
        <v>185</v>
      </c>
      <c r="K575" s="1">
        <f t="shared" si="136"/>
        <v>195</v>
      </c>
      <c r="L575" s="1" t="str">
        <f t="shared" si="149"/>
        <v>女战士的秘药</v>
      </c>
      <c r="M575" s="1">
        <f t="shared" si="137"/>
        <v>13</v>
      </c>
      <c r="N575" s="1">
        <f t="shared" si="138"/>
        <v>50168</v>
      </c>
      <c r="O575" s="1" t="str">
        <f t="shared" si="150"/>
        <v/>
      </c>
      <c r="P575" s="1" t="str">
        <f t="shared" si="139"/>
        <v/>
      </c>
      <c r="Q575" s="1" t="str">
        <f t="shared" si="140"/>
        <v/>
      </c>
      <c r="R575" s="1" t="str">
        <f t="shared" si="151"/>
        <v/>
      </c>
      <c r="S575" s="1" t="str">
        <f t="shared" si="141"/>
        <v/>
      </c>
      <c r="T575" s="1" t="str">
        <f t="shared" si="142"/>
        <v/>
      </c>
      <c r="U575" s="1" t="str">
        <f t="shared" si="152"/>
        <v/>
      </c>
      <c r="V575" s="1" t="str">
        <f t="shared" si="143"/>
        <v/>
      </c>
      <c r="W575" s="1" t="str">
        <f t="shared" si="144"/>
        <v/>
      </c>
    </row>
    <row r="576" spans="1:23" x14ac:dyDescent="0.2">
      <c r="A576" s="1">
        <f>[4]武器3!A577</f>
        <v>10575</v>
      </c>
      <c r="B576" s="1" t="str">
        <f>[4]武器3!D577</f>
        <v>一般的塞尔塔毒球</v>
      </c>
      <c r="C576" s="1">
        <f>[4]武器3!E577</f>
        <v>17</v>
      </c>
      <c r="D576" s="139" t="str">
        <f>[4]武器3!F577</f>
        <v>c</v>
      </c>
      <c r="E576" s="1">
        <f t="shared" si="145"/>
        <v>1</v>
      </c>
      <c r="F576" s="1">
        <f t="shared" si="146"/>
        <v>1</v>
      </c>
      <c r="G576" s="1" t="str">
        <f>[4]武器3!$K577</f>
        <v/>
      </c>
      <c r="H576" s="1">
        <f>([4]武器3!AO577*(E576^2))/10</f>
        <v>21.6</v>
      </c>
      <c r="I576" s="1" t="str">
        <f t="shared" si="147"/>
        <v>,新鲜的泥巴</v>
      </c>
      <c r="J576" s="1">
        <f t="shared" si="148"/>
        <v>216</v>
      </c>
      <c r="K576" s="1">
        <f t="shared" si="136"/>
        <v>225</v>
      </c>
      <c r="L576" s="1" t="str">
        <f t="shared" si="149"/>
        <v>新鲜的泥巴</v>
      </c>
      <c r="M576" s="1">
        <f t="shared" si="137"/>
        <v>15</v>
      </c>
      <c r="N576" s="1">
        <f t="shared" si="138"/>
        <v>50013</v>
      </c>
      <c r="O576" s="1" t="str">
        <f t="shared" si="150"/>
        <v/>
      </c>
      <c r="P576" s="1" t="str">
        <f t="shared" si="139"/>
        <v/>
      </c>
      <c r="Q576" s="1" t="str">
        <f t="shared" si="140"/>
        <v/>
      </c>
      <c r="R576" s="1" t="str">
        <f t="shared" si="151"/>
        <v/>
      </c>
      <c r="S576" s="1" t="str">
        <f t="shared" si="141"/>
        <v/>
      </c>
      <c r="T576" s="1" t="str">
        <f t="shared" si="142"/>
        <v/>
      </c>
      <c r="U576" s="1" t="str">
        <f t="shared" si="152"/>
        <v/>
      </c>
      <c r="V576" s="1" t="str">
        <f t="shared" si="143"/>
        <v/>
      </c>
      <c r="W576" s="1" t="str">
        <f t="shared" si="144"/>
        <v/>
      </c>
    </row>
    <row r="577" spans="1:23" x14ac:dyDescent="0.2">
      <c r="A577" s="1">
        <f>[4]武器3!A578</f>
        <v>10576</v>
      </c>
      <c r="B577" s="1" t="str">
        <f>[4]武器3!D578</f>
        <v>普通的精灵毒球</v>
      </c>
      <c r="C577" s="1">
        <f>[4]武器3!E578</f>
        <v>19</v>
      </c>
      <c r="D577" s="139" t="str">
        <f>[4]武器3!F578</f>
        <v>c</v>
      </c>
      <c r="E577" s="1">
        <f t="shared" si="145"/>
        <v>1</v>
      </c>
      <c r="F577" s="1">
        <f t="shared" si="146"/>
        <v>1</v>
      </c>
      <c r="G577" s="1" t="str">
        <f>[4]武器3!$K578</f>
        <v/>
      </c>
      <c r="H577" s="1">
        <f>([4]武器3!AO578*(E577^2))/10</f>
        <v>24.6</v>
      </c>
      <c r="I577" s="1" t="str">
        <f t="shared" si="147"/>
        <v>,粉铜矿</v>
      </c>
      <c r="J577" s="1">
        <f t="shared" si="148"/>
        <v>246</v>
      </c>
      <c r="K577" s="1">
        <f t="shared" si="136"/>
        <v>255</v>
      </c>
      <c r="L577" s="1" t="str">
        <f t="shared" si="149"/>
        <v>粉铜矿</v>
      </c>
      <c r="M577" s="1">
        <f t="shared" si="137"/>
        <v>17</v>
      </c>
      <c r="N577" s="1">
        <f t="shared" si="138"/>
        <v>50035</v>
      </c>
      <c r="O577" s="1" t="str">
        <f t="shared" si="150"/>
        <v/>
      </c>
      <c r="P577" s="1" t="str">
        <f t="shared" si="139"/>
        <v/>
      </c>
      <c r="Q577" s="1" t="str">
        <f t="shared" si="140"/>
        <v/>
      </c>
      <c r="R577" s="1" t="str">
        <f t="shared" si="151"/>
        <v/>
      </c>
      <c r="S577" s="1" t="str">
        <f t="shared" si="141"/>
        <v/>
      </c>
      <c r="T577" s="1" t="str">
        <f t="shared" si="142"/>
        <v/>
      </c>
      <c r="U577" s="1" t="str">
        <f t="shared" si="152"/>
        <v/>
      </c>
      <c r="V577" s="1" t="str">
        <f t="shared" si="143"/>
        <v/>
      </c>
      <c r="W577" s="1" t="str">
        <f t="shared" si="144"/>
        <v/>
      </c>
    </row>
    <row r="578" spans="1:23" x14ac:dyDescent="0.2">
      <c r="A578" s="1">
        <f>[4]武器3!A579</f>
        <v>10577</v>
      </c>
      <c r="B578" s="1" t="str">
        <f>[4]武器3!D579</f>
        <v>璀璨的智慧重拳</v>
      </c>
      <c r="C578" s="1">
        <f>[4]武器3!E579</f>
        <v>6</v>
      </c>
      <c r="D578" s="139" t="str">
        <f>[4]武器3!F579</f>
        <v>s</v>
      </c>
      <c r="E578" s="1">
        <f t="shared" si="145"/>
        <v>4</v>
      </c>
      <c r="F578" s="1">
        <f t="shared" si="146"/>
        <v>4</v>
      </c>
      <c r="G578" s="1" t="str">
        <f>[4]武器3!$K579</f>
        <v>神圣</v>
      </c>
      <c r="H578" s="1">
        <f>([4]武器3!AO579*(E578^2))/10</f>
        <v>127.232</v>
      </c>
      <c r="I578" s="1" t="str">
        <f t="shared" si="147"/>
        <v>,白色的魔术丝,睡魔魂片,蝙蝠羽翼,金刚石</v>
      </c>
      <c r="J578" s="1">
        <f t="shared" si="148"/>
        <v>1272</v>
      </c>
      <c r="K578" s="1">
        <f t="shared" ref="K578:K641" si="153">INT(M578*VLOOKUP(L578,newMarkingCost,8,FALSE)*10*E578)</f>
        <v>3840</v>
      </c>
      <c r="L578" s="1" t="str">
        <f t="shared" si="149"/>
        <v>白色的魔术丝</v>
      </c>
      <c r="M578" s="1">
        <f t="shared" ref="M578:M641" si="154">ROUNDUP($H578/($F578)/VLOOKUP(L578,newMarkingCost,8,FALSE),0)</f>
        <v>1</v>
      </c>
      <c r="N578" s="1">
        <f t="shared" ref="N578:N641" si="155">IF(L578="","",VLOOKUP(L578,NewMarkingID,2,FALSE))</f>
        <v>50075</v>
      </c>
      <c r="O578" s="1" t="str">
        <f t="shared" si="150"/>
        <v>睡魔魂片</v>
      </c>
      <c r="P578" s="1">
        <f t="shared" ref="P578:P641" si="156">IF(O578="","",ROUNDUP($H578/($F578)/VLOOKUP(O578,newMarkingCost,8,FALSE),0))</f>
        <v>1</v>
      </c>
      <c r="Q578" s="1">
        <f t="shared" ref="Q578:Q641" si="157">IF(O578="","",VLOOKUP(O578,NewMarkingID,2,FALSE))</f>
        <v>50165</v>
      </c>
      <c r="R578" s="1" t="str">
        <f t="shared" si="151"/>
        <v>蝙蝠羽翼</v>
      </c>
      <c r="S578" s="1">
        <f t="shared" ref="S578:S641" si="158">IF(R578="","",ROUNDUP($H578/($F578)/VLOOKUP(R578,newMarkingCost,8,FALSE),0))</f>
        <v>3</v>
      </c>
      <c r="T578" s="1">
        <f t="shared" ref="T578:T641" si="159">IF(R578="","",VLOOKUP(R578,NewMarkingID,2,FALSE))</f>
        <v>50124</v>
      </c>
      <c r="U578" s="1" t="str">
        <f t="shared" si="152"/>
        <v>金刚石</v>
      </c>
      <c r="V578" s="1">
        <f t="shared" ref="V578:V641" si="160">IF(U578="","",ROUNDUP($H578/($F578)/VLOOKUP(U578,newMarkingCost,8,FALSE),0))</f>
        <v>3</v>
      </c>
      <c r="W578" s="1">
        <f t="shared" ref="W578:W641" si="161">IF(U578="","",VLOOKUP(U578,NewMarkingID,2,FALSE))</f>
        <v>50029</v>
      </c>
    </row>
    <row r="579" spans="1:23" x14ac:dyDescent="0.2">
      <c r="A579" s="1">
        <f>[4]武器3!A580</f>
        <v>10578</v>
      </c>
      <c r="B579" s="1" t="str">
        <f>[4]武器3!D580</f>
        <v>璀璨的空灵重拳</v>
      </c>
      <c r="C579" s="1">
        <f>[4]武器3!E580</f>
        <v>8</v>
      </c>
      <c r="D579" s="139" t="str">
        <f>[4]武器3!F580</f>
        <v>s</v>
      </c>
      <c r="E579" s="1">
        <f t="shared" ref="E579:E641" si="162">IF(D579="s",4,IF(D579="a",3,IF(D579="b",2,1)))</f>
        <v>4</v>
      </c>
      <c r="F579" s="1">
        <f t="shared" ref="F579:F641" si="163">E579</f>
        <v>4</v>
      </c>
      <c r="G579" s="1" t="str">
        <f>[4]武器3!$K580</f>
        <v>神圣</v>
      </c>
      <c r="H579" s="1">
        <f>([4]武器3!AO580*(E579^2))/10</f>
        <v>211.744</v>
      </c>
      <c r="I579" s="1" t="str">
        <f t="shared" ref="I579:I641" si="164">getMarking(E579,F579,G579,1)</f>
        <v>,白色的魔术丝,黑蝙蝠羽翼,龙爪,强力的秘药</v>
      </c>
      <c r="J579" s="1">
        <f t="shared" ref="J579:J641" si="165">ROUND(H579*10,0)</f>
        <v>2117</v>
      </c>
      <c r="K579" s="1">
        <f t="shared" si="153"/>
        <v>3840</v>
      </c>
      <c r="L579" s="1" t="str">
        <f t="shared" ref="L579:L641" si="166">getSring($I579,1,$F579)</f>
        <v>白色的魔术丝</v>
      </c>
      <c r="M579" s="1">
        <f t="shared" si="154"/>
        <v>1</v>
      </c>
      <c r="N579" s="1">
        <f t="shared" si="155"/>
        <v>50075</v>
      </c>
      <c r="O579" s="1" t="str">
        <f t="shared" ref="O579:O641" si="167">getSring($I579,2,$F579)</f>
        <v>黑蝙蝠羽翼</v>
      </c>
      <c r="P579" s="1">
        <f t="shared" si="156"/>
        <v>2</v>
      </c>
      <c r="Q579" s="1">
        <f t="shared" si="157"/>
        <v>50125</v>
      </c>
      <c r="R579" s="1" t="str">
        <f t="shared" ref="R579:R641" si="168">getSring($I579,3,$F579)</f>
        <v>龙爪</v>
      </c>
      <c r="S579" s="1">
        <f t="shared" si="158"/>
        <v>4</v>
      </c>
      <c r="T579" s="1">
        <f t="shared" si="159"/>
        <v>50144</v>
      </c>
      <c r="U579" s="1" t="str">
        <f t="shared" ref="U579:U641" si="169">getSring($I579,4,$F579)</f>
        <v>强力的秘药</v>
      </c>
      <c r="V579" s="1">
        <f t="shared" si="160"/>
        <v>4</v>
      </c>
      <c r="W579" s="1">
        <f t="shared" si="161"/>
        <v>50169</v>
      </c>
    </row>
    <row r="580" spans="1:23" x14ac:dyDescent="0.2">
      <c r="A580" s="1">
        <f>[4]武器3!A581</f>
        <v>10579</v>
      </c>
      <c r="B580" s="1" t="str">
        <f>[4]武器3!D581</f>
        <v>璀璨的白银拳套</v>
      </c>
      <c r="C580" s="1">
        <f>[4]武器3!E581</f>
        <v>10</v>
      </c>
      <c r="D580" s="139" t="str">
        <f>[4]武器3!F581</f>
        <v>s</v>
      </c>
      <c r="E580" s="1">
        <f t="shared" si="162"/>
        <v>4</v>
      </c>
      <c r="F580" s="1">
        <f t="shared" si="163"/>
        <v>4</v>
      </c>
      <c r="G580" s="1" t="str">
        <f>[4]武器3!$K581</f>
        <v>神圣</v>
      </c>
      <c r="H580" s="1">
        <f>([4]武器3!AO581*(E580^2))/10</f>
        <v>334.70726029752069</v>
      </c>
      <c r="I580" s="1" t="str">
        <f t="shared" si="164"/>
        <v>,白色的魔术丝,桃色粉铜矿,紫之液,胆石</v>
      </c>
      <c r="J580" s="1">
        <f t="shared" si="165"/>
        <v>3347</v>
      </c>
      <c r="K580" s="1">
        <f t="shared" si="153"/>
        <v>3840</v>
      </c>
      <c r="L580" s="1" t="str">
        <f t="shared" si="166"/>
        <v>白色的魔术丝</v>
      </c>
      <c r="M580" s="1">
        <f t="shared" si="154"/>
        <v>1</v>
      </c>
      <c r="N580" s="1">
        <f t="shared" si="155"/>
        <v>50075</v>
      </c>
      <c r="O580" s="1" t="str">
        <f t="shared" si="167"/>
        <v>桃色粉铜矿</v>
      </c>
      <c r="P580" s="1">
        <f t="shared" si="156"/>
        <v>3</v>
      </c>
      <c r="Q580" s="1">
        <f t="shared" si="157"/>
        <v>50037</v>
      </c>
      <c r="R580" s="1" t="str">
        <f t="shared" si="168"/>
        <v>紫之液</v>
      </c>
      <c r="S580" s="1">
        <f t="shared" si="158"/>
        <v>14</v>
      </c>
      <c r="T580" s="1">
        <f t="shared" si="159"/>
        <v>50095</v>
      </c>
      <c r="U580" s="1" t="str">
        <f t="shared" si="169"/>
        <v>胆石</v>
      </c>
      <c r="V580" s="1">
        <f t="shared" si="160"/>
        <v>14</v>
      </c>
      <c r="W580" s="1">
        <f t="shared" si="161"/>
        <v>50087</v>
      </c>
    </row>
    <row r="581" spans="1:23" x14ac:dyDescent="0.2">
      <c r="A581" s="1">
        <f>[4]武器3!A582</f>
        <v>10580</v>
      </c>
      <c r="B581" s="1" t="str">
        <f>[4]武器3!D582</f>
        <v>传说的白银重拳</v>
      </c>
      <c r="C581" s="1">
        <f>[4]武器3!E582</f>
        <v>12</v>
      </c>
      <c r="D581" s="139" t="str">
        <f>[4]武器3!F582</f>
        <v>s</v>
      </c>
      <c r="E581" s="1">
        <f t="shared" si="162"/>
        <v>4</v>
      </c>
      <c r="F581" s="1">
        <f t="shared" si="163"/>
        <v>4</v>
      </c>
      <c r="G581" s="1" t="str">
        <f>[4]武器3!$K582</f>
        <v>神圣</v>
      </c>
      <c r="H581" s="1">
        <f>([4]武器3!AO582*(E581^2))/10</f>
        <v>538.85222903663498</v>
      </c>
      <c r="I581" s="1" t="str">
        <f t="shared" si="164"/>
        <v>,白色的魔术丝,高级黑铜矿,人狼毛皮,巨人赤皮</v>
      </c>
      <c r="J581" s="1">
        <f t="shared" si="165"/>
        <v>5389</v>
      </c>
      <c r="K581" s="1">
        <f t="shared" si="153"/>
        <v>7680</v>
      </c>
      <c r="L581" s="1" t="str">
        <f t="shared" si="166"/>
        <v>白色的魔术丝</v>
      </c>
      <c r="M581" s="1">
        <f t="shared" si="154"/>
        <v>2</v>
      </c>
      <c r="N581" s="1">
        <f t="shared" si="155"/>
        <v>50075</v>
      </c>
      <c r="O581" s="1" t="str">
        <f t="shared" si="167"/>
        <v>高级黑铜矿</v>
      </c>
      <c r="P581" s="1">
        <f t="shared" si="156"/>
        <v>4</v>
      </c>
      <c r="Q581" s="1">
        <f t="shared" si="157"/>
        <v>50033</v>
      </c>
      <c r="R581" s="1" t="str">
        <f t="shared" si="168"/>
        <v>人狼毛皮</v>
      </c>
      <c r="S581" s="1">
        <f t="shared" si="158"/>
        <v>10</v>
      </c>
      <c r="T581" s="1">
        <f t="shared" si="159"/>
        <v>50110</v>
      </c>
      <c r="U581" s="1" t="str">
        <f t="shared" si="169"/>
        <v>巨人赤皮</v>
      </c>
      <c r="V581" s="1">
        <f t="shared" si="160"/>
        <v>10</v>
      </c>
      <c r="W581" s="1">
        <f t="shared" si="161"/>
        <v>50112</v>
      </c>
    </row>
    <row r="582" spans="1:23" x14ac:dyDescent="0.2">
      <c r="A582" s="1">
        <f>[4]武器3!A583</f>
        <v>10581</v>
      </c>
      <c r="B582" s="1" t="str">
        <f>[4]武器3!D583</f>
        <v>神秘的水晶拳套</v>
      </c>
      <c r="C582" s="1">
        <f>[4]武器3!E583</f>
        <v>14</v>
      </c>
      <c r="D582" s="139" t="str">
        <f>[4]武器3!F583</f>
        <v>s</v>
      </c>
      <c r="E582" s="1">
        <f t="shared" si="162"/>
        <v>4</v>
      </c>
      <c r="F582" s="1">
        <f t="shared" si="163"/>
        <v>4</v>
      </c>
      <c r="G582" s="1" t="str">
        <f>[4]武器3!$K583</f>
        <v>神圣</v>
      </c>
      <c r="H582" s="1">
        <f>([4]武器3!AO583*(E582^2))/10</f>
        <v>690.69207484297522</v>
      </c>
      <c r="I582" s="1" t="str">
        <f t="shared" si="164"/>
        <v>,白色的魔术丝,黄色粉铜矿,巨人赤皮,柔软的毛皮</v>
      </c>
      <c r="J582" s="1">
        <f t="shared" si="165"/>
        <v>6907</v>
      </c>
      <c r="K582" s="1">
        <f t="shared" si="153"/>
        <v>7680</v>
      </c>
      <c r="L582" s="1" t="str">
        <f t="shared" si="166"/>
        <v>白色的魔术丝</v>
      </c>
      <c r="M582" s="1">
        <f t="shared" si="154"/>
        <v>2</v>
      </c>
      <c r="N582" s="1">
        <f t="shared" si="155"/>
        <v>50075</v>
      </c>
      <c r="O582" s="1" t="str">
        <f t="shared" si="167"/>
        <v>黄色粉铜矿</v>
      </c>
      <c r="P582" s="1">
        <f t="shared" si="156"/>
        <v>5</v>
      </c>
      <c r="Q582" s="1">
        <f t="shared" si="157"/>
        <v>50040</v>
      </c>
      <c r="R582" s="1" t="str">
        <f t="shared" si="168"/>
        <v>巨人赤皮</v>
      </c>
      <c r="S582" s="1">
        <f t="shared" si="158"/>
        <v>13</v>
      </c>
      <c r="T582" s="1">
        <f t="shared" si="159"/>
        <v>50112</v>
      </c>
      <c r="U582" s="1" t="str">
        <f t="shared" si="169"/>
        <v>柔软的毛皮</v>
      </c>
      <c r="V582" s="1">
        <f t="shared" si="160"/>
        <v>13</v>
      </c>
      <c r="W582" s="1">
        <f t="shared" si="161"/>
        <v>50114</v>
      </c>
    </row>
    <row r="583" spans="1:23" x14ac:dyDescent="0.2">
      <c r="A583" s="1">
        <f>[4]武器3!A584</f>
        <v>10582</v>
      </c>
      <c r="B583" s="1" t="str">
        <f>[4]武器3!D584</f>
        <v>璀璨的遗迹重拳</v>
      </c>
      <c r="C583" s="1">
        <f>[4]武器3!E584</f>
        <v>16</v>
      </c>
      <c r="D583" s="139" t="str">
        <f>[4]武器3!F584</f>
        <v>s</v>
      </c>
      <c r="E583" s="1">
        <f t="shared" si="162"/>
        <v>4</v>
      </c>
      <c r="F583" s="1">
        <f t="shared" si="163"/>
        <v>4</v>
      </c>
      <c r="G583" s="1" t="str">
        <f>[4]武器3!$K584</f>
        <v>神圣</v>
      </c>
      <c r="H583" s="1">
        <f>([4]武器3!AO584*(E583^2))/10</f>
        <v>1040.9114181818181</v>
      </c>
      <c r="I583" s="1" t="str">
        <f t="shared" si="164"/>
        <v>,白色的魔术丝,紫色的水晶,优良黑铜矿,震动羽翼</v>
      </c>
      <c r="J583" s="1">
        <f t="shared" si="165"/>
        <v>10409</v>
      </c>
      <c r="K583" s="1">
        <f t="shared" si="153"/>
        <v>11520</v>
      </c>
      <c r="L583" s="1" t="str">
        <f t="shared" si="166"/>
        <v>白色的魔术丝</v>
      </c>
      <c r="M583" s="1">
        <f t="shared" si="154"/>
        <v>3</v>
      </c>
      <c r="N583" s="1">
        <f t="shared" si="155"/>
        <v>50075</v>
      </c>
      <c r="O583" s="1" t="str">
        <f t="shared" si="167"/>
        <v>紫色的水晶</v>
      </c>
      <c r="P583" s="1">
        <f t="shared" si="156"/>
        <v>7</v>
      </c>
      <c r="Q583" s="1">
        <f t="shared" si="157"/>
        <v>50180</v>
      </c>
      <c r="R583" s="1" t="str">
        <f t="shared" si="168"/>
        <v>优良黑铜矿</v>
      </c>
      <c r="S583" s="1">
        <f t="shared" si="158"/>
        <v>20</v>
      </c>
      <c r="T583" s="1">
        <f t="shared" si="159"/>
        <v>50032</v>
      </c>
      <c r="U583" s="1" t="str">
        <f t="shared" si="169"/>
        <v>震动羽翼</v>
      </c>
      <c r="V583" s="1">
        <f t="shared" si="160"/>
        <v>20</v>
      </c>
      <c r="W583" s="1">
        <f t="shared" si="161"/>
        <v>50122</v>
      </c>
    </row>
    <row r="584" spans="1:23" x14ac:dyDescent="0.2">
      <c r="A584" s="1">
        <f>[4]武器3!A585</f>
        <v>10583</v>
      </c>
      <c r="B584" s="1" t="str">
        <f>[4]武器3!D585</f>
        <v>传说的青铜轻拳</v>
      </c>
      <c r="C584" s="1">
        <f>[4]武器3!E585</f>
        <v>18</v>
      </c>
      <c r="D584" s="139" t="str">
        <f>[4]武器3!F585</f>
        <v>s</v>
      </c>
      <c r="E584" s="1">
        <f t="shared" si="162"/>
        <v>4</v>
      </c>
      <c r="F584" s="1">
        <f t="shared" si="163"/>
        <v>4</v>
      </c>
      <c r="G584" s="1" t="str">
        <f>[4]武器3!$K585</f>
        <v>神圣</v>
      </c>
      <c r="H584" s="1">
        <f>([4]武器3!AO585*(E584^2))/10</f>
        <v>958.33671510743807</v>
      </c>
      <c r="I584" s="1" t="str">
        <f t="shared" si="164"/>
        <v>,白色的魔术丝,大型昆虫躯壳,巨人赤皮,火兽牙</v>
      </c>
      <c r="J584" s="1">
        <f t="shared" si="165"/>
        <v>9583</v>
      </c>
      <c r="K584" s="1">
        <f t="shared" si="153"/>
        <v>11520</v>
      </c>
      <c r="L584" s="1" t="str">
        <f t="shared" si="166"/>
        <v>白色的魔术丝</v>
      </c>
      <c r="M584" s="1">
        <f t="shared" si="154"/>
        <v>3</v>
      </c>
      <c r="N584" s="1">
        <f t="shared" si="155"/>
        <v>50075</v>
      </c>
      <c r="O584" s="1" t="str">
        <f t="shared" si="167"/>
        <v>大型昆虫躯壳</v>
      </c>
      <c r="P584" s="1">
        <f t="shared" si="156"/>
        <v>7</v>
      </c>
      <c r="Q584" s="1">
        <f t="shared" si="157"/>
        <v>50130</v>
      </c>
      <c r="R584" s="1" t="str">
        <f t="shared" si="168"/>
        <v>巨人赤皮</v>
      </c>
      <c r="S584" s="1">
        <f t="shared" si="158"/>
        <v>18</v>
      </c>
      <c r="T584" s="1">
        <f t="shared" si="159"/>
        <v>50112</v>
      </c>
      <c r="U584" s="1" t="str">
        <f t="shared" si="169"/>
        <v>火兽牙</v>
      </c>
      <c r="V584" s="1">
        <f t="shared" si="160"/>
        <v>40</v>
      </c>
      <c r="W584" s="1">
        <f t="shared" si="161"/>
        <v>50148</v>
      </c>
    </row>
    <row r="585" spans="1:23" x14ac:dyDescent="0.2">
      <c r="A585" s="1">
        <f>[4]武器3!A586</f>
        <v>10584</v>
      </c>
      <c r="B585" s="1" t="str">
        <f>[4]武器3!D586</f>
        <v>神奇的青铜轻拳</v>
      </c>
      <c r="C585" s="1">
        <f>[4]武器3!E586</f>
        <v>20</v>
      </c>
      <c r="D585" s="139" t="str">
        <f>[4]武器3!F586</f>
        <v>s</v>
      </c>
      <c r="E585" s="1">
        <f t="shared" si="162"/>
        <v>4</v>
      </c>
      <c r="F585" s="1">
        <f t="shared" si="163"/>
        <v>4</v>
      </c>
      <c r="G585" s="1" t="str">
        <f>[4]武器3!$K586</f>
        <v>神圣</v>
      </c>
      <c r="H585" s="1">
        <f>([4]武器3!AO586*(E585^2))/10</f>
        <v>1383.3768991735537</v>
      </c>
      <c r="I585" s="1" t="str">
        <f t="shared" si="164"/>
        <v>,白色的魔术丝,精灵女王羽翼,火兽爪,石像鬼羽翼</v>
      </c>
      <c r="J585" s="1">
        <f t="shared" si="165"/>
        <v>13834</v>
      </c>
      <c r="K585" s="1">
        <f t="shared" si="153"/>
        <v>15360</v>
      </c>
      <c r="L585" s="1" t="str">
        <f t="shared" si="166"/>
        <v>白色的魔术丝</v>
      </c>
      <c r="M585" s="1">
        <f t="shared" si="154"/>
        <v>4</v>
      </c>
      <c r="N585" s="1">
        <f t="shared" si="155"/>
        <v>50075</v>
      </c>
      <c r="O585" s="1" t="str">
        <f t="shared" si="167"/>
        <v>精灵女王羽翼</v>
      </c>
      <c r="P585" s="1">
        <f t="shared" si="156"/>
        <v>10</v>
      </c>
      <c r="Q585" s="1">
        <f t="shared" si="157"/>
        <v>50127</v>
      </c>
      <c r="R585" s="1" t="str">
        <f t="shared" si="168"/>
        <v>火兽爪</v>
      </c>
      <c r="S585" s="1">
        <f t="shared" si="158"/>
        <v>58</v>
      </c>
      <c r="T585" s="1">
        <f t="shared" si="159"/>
        <v>50138</v>
      </c>
      <c r="U585" s="1" t="str">
        <f t="shared" si="169"/>
        <v>石像鬼羽翼</v>
      </c>
      <c r="V585" s="1">
        <f t="shared" si="160"/>
        <v>26</v>
      </c>
      <c r="W585" s="1">
        <f t="shared" si="161"/>
        <v>50128</v>
      </c>
    </row>
    <row r="586" spans="1:23" x14ac:dyDescent="0.2">
      <c r="A586" s="1">
        <f>[4]武器3!A587</f>
        <v>10585</v>
      </c>
      <c r="B586" s="1" t="str">
        <f>[4]武器3!D587</f>
        <v>精致的魔王拳套</v>
      </c>
      <c r="C586" s="1">
        <f>[4]武器3!E587</f>
        <v>6</v>
      </c>
      <c r="D586" s="139" t="str">
        <f>[4]武器3!F587</f>
        <v>a</v>
      </c>
      <c r="E586" s="1">
        <f t="shared" si="162"/>
        <v>3</v>
      </c>
      <c r="F586" s="1">
        <f t="shared" si="163"/>
        <v>3</v>
      </c>
      <c r="G586" s="1" t="str">
        <f>[4]武器3!$K587</f>
        <v>神圣</v>
      </c>
      <c r="H586" s="1">
        <f>([4]武器3!AO587*(E586^2))/10</f>
        <v>39.15</v>
      </c>
      <c r="I586" s="1" t="str">
        <f t="shared" si="164"/>
        <v>,圣系魔物骨头,腐败的皮革,矿石,干燥的草药</v>
      </c>
      <c r="J586" s="1">
        <f t="shared" si="165"/>
        <v>392</v>
      </c>
      <c r="K586" s="1">
        <f t="shared" si="153"/>
        <v>1125</v>
      </c>
      <c r="L586" s="1" t="str">
        <f t="shared" si="166"/>
        <v>圣系魔物骨头</v>
      </c>
      <c r="M586" s="1">
        <f t="shared" si="154"/>
        <v>1</v>
      </c>
      <c r="N586" s="1">
        <f t="shared" si="155"/>
        <v>50084</v>
      </c>
      <c r="O586" s="1" t="str">
        <f t="shared" si="167"/>
        <v>腐败的皮革</v>
      </c>
      <c r="P586" s="1">
        <f t="shared" si="156"/>
        <v>1</v>
      </c>
      <c r="Q586" s="1">
        <f t="shared" si="157"/>
        <v>50117</v>
      </c>
      <c r="R586" s="1" t="str">
        <f t="shared" si="168"/>
        <v>矿石</v>
      </c>
      <c r="S586" s="1">
        <f t="shared" si="158"/>
        <v>9</v>
      </c>
      <c r="T586" s="1">
        <f t="shared" si="159"/>
        <v>50015</v>
      </c>
      <c r="U586" s="1" t="str">
        <f t="shared" si="169"/>
        <v/>
      </c>
      <c r="V586" s="1" t="str">
        <f t="shared" si="160"/>
        <v/>
      </c>
      <c r="W586" s="1" t="str">
        <f t="shared" si="161"/>
        <v/>
      </c>
    </row>
    <row r="587" spans="1:23" x14ac:dyDescent="0.2">
      <c r="A587" s="1">
        <f>[4]武器3!A588</f>
        <v>10586</v>
      </c>
      <c r="B587" s="1" t="str">
        <f>[4]武器3!D588</f>
        <v>精致的混乱重拳</v>
      </c>
      <c r="C587" s="1">
        <f>[4]武器3!E588</f>
        <v>8</v>
      </c>
      <c r="D587" s="139" t="str">
        <f>[4]武器3!F588</f>
        <v>a</v>
      </c>
      <c r="E587" s="1">
        <f t="shared" si="162"/>
        <v>3</v>
      </c>
      <c r="F587" s="1">
        <f t="shared" si="163"/>
        <v>3</v>
      </c>
      <c r="G587" s="1" t="str">
        <f>[4]武器3!$K588</f>
        <v>神圣</v>
      </c>
      <c r="H587" s="1">
        <f>([4]武器3!AO588*(E587^2))/10</f>
        <v>89.34250909090909</v>
      </c>
      <c r="I587" s="1" t="str">
        <f t="shared" si="164"/>
        <v>,圣系魔物骨头,火兽爪,女战士的秘药,腐败爪</v>
      </c>
      <c r="J587" s="1">
        <f t="shared" si="165"/>
        <v>893</v>
      </c>
      <c r="K587" s="1">
        <f t="shared" si="153"/>
        <v>1125</v>
      </c>
      <c r="L587" s="1" t="str">
        <f t="shared" si="166"/>
        <v>圣系魔物骨头</v>
      </c>
      <c r="M587" s="1">
        <f t="shared" si="154"/>
        <v>1</v>
      </c>
      <c r="N587" s="1">
        <f t="shared" si="155"/>
        <v>50084</v>
      </c>
      <c r="O587" s="1" t="str">
        <f t="shared" si="167"/>
        <v>火兽爪</v>
      </c>
      <c r="P587" s="1">
        <f t="shared" si="156"/>
        <v>5</v>
      </c>
      <c r="Q587" s="1">
        <f t="shared" si="157"/>
        <v>50138</v>
      </c>
      <c r="R587" s="1" t="str">
        <f t="shared" si="168"/>
        <v>女战士的秘药</v>
      </c>
      <c r="S587" s="1">
        <f t="shared" si="158"/>
        <v>20</v>
      </c>
      <c r="T587" s="1">
        <f t="shared" si="159"/>
        <v>50168</v>
      </c>
      <c r="U587" s="1" t="str">
        <f t="shared" si="169"/>
        <v/>
      </c>
      <c r="V587" s="1" t="str">
        <f t="shared" si="160"/>
        <v/>
      </c>
      <c r="W587" s="1" t="str">
        <f t="shared" si="161"/>
        <v/>
      </c>
    </row>
    <row r="588" spans="1:23" x14ac:dyDescent="0.2">
      <c r="A588" s="1">
        <f>[4]武器3!A589</f>
        <v>10587</v>
      </c>
      <c r="B588" s="1" t="str">
        <f>[4]武器3!D589</f>
        <v>犀利的晨曦轻拳</v>
      </c>
      <c r="C588" s="1">
        <f>[4]武器3!E589</f>
        <v>10</v>
      </c>
      <c r="D588" s="139" t="str">
        <f>[4]武器3!F589</f>
        <v>a</v>
      </c>
      <c r="E588" s="1">
        <f t="shared" si="162"/>
        <v>3</v>
      </c>
      <c r="F588" s="1">
        <f t="shared" si="163"/>
        <v>3</v>
      </c>
      <c r="G588" s="1" t="str">
        <f>[4]武器3!$K589</f>
        <v>神圣</v>
      </c>
      <c r="H588" s="1">
        <f>([4]武器3!AO589*(E588^2))/10</f>
        <v>143.48680191387561</v>
      </c>
      <c r="I588" s="1" t="str">
        <f t="shared" si="164"/>
        <v>,圣系魔物骨头,赤之液,粉铜矿,干燥的草药</v>
      </c>
      <c r="J588" s="1">
        <f t="shared" si="165"/>
        <v>1435</v>
      </c>
      <c r="K588" s="1">
        <f t="shared" si="153"/>
        <v>2250</v>
      </c>
      <c r="L588" s="1" t="str">
        <f t="shared" si="166"/>
        <v>圣系魔物骨头</v>
      </c>
      <c r="M588" s="1">
        <f t="shared" si="154"/>
        <v>2</v>
      </c>
      <c r="N588" s="1">
        <f t="shared" si="155"/>
        <v>50084</v>
      </c>
      <c r="O588" s="1" t="str">
        <f t="shared" si="167"/>
        <v>赤之液</v>
      </c>
      <c r="P588" s="1">
        <f t="shared" si="156"/>
        <v>8</v>
      </c>
      <c r="Q588" s="1">
        <f t="shared" si="157"/>
        <v>50091</v>
      </c>
      <c r="R588" s="1" t="str">
        <f t="shared" si="168"/>
        <v>粉铜矿</v>
      </c>
      <c r="S588" s="1">
        <f t="shared" si="158"/>
        <v>32</v>
      </c>
      <c r="T588" s="1">
        <f t="shared" si="159"/>
        <v>50035</v>
      </c>
      <c r="U588" s="1" t="str">
        <f t="shared" si="169"/>
        <v/>
      </c>
      <c r="V588" s="1" t="str">
        <f t="shared" si="160"/>
        <v/>
      </c>
      <c r="W588" s="1" t="str">
        <f t="shared" si="161"/>
        <v/>
      </c>
    </row>
    <row r="589" spans="1:23" x14ac:dyDescent="0.2">
      <c r="A589" s="1">
        <f>[4]武器3!A590</f>
        <v>10588</v>
      </c>
      <c r="B589" s="1" t="str">
        <f>[4]武器3!D590</f>
        <v>拉风的颓废轻拳</v>
      </c>
      <c r="C589" s="1">
        <f>[4]武器3!E590</f>
        <v>12</v>
      </c>
      <c r="D589" s="139" t="str">
        <f>[4]武器3!F590</f>
        <v>a</v>
      </c>
      <c r="E589" s="1">
        <f t="shared" si="162"/>
        <v>3</v>
      </c>
      <c r="F589" s="1">
        <f t="shared" si="163"/>
        <v>3</v>
      </c>
      <c r="G589" s="1" t="str">
        <f>[4]武器3!$K590</f>
        <v>神圣</v>
      </c>
      <c r="H589" s="1">
        <f>([4]武器3!AO590*(E589^2))/10</f>
        <v>200.53036800000001</v>
      </c>
      <c r="I589" s="1" t="str">
        <f t="shared" si="164"/>
        <v>,圣系魔物骨头,白石粉,腐败爪,粉铜矿</v>
      </c>
      <c r="J589" s="1">
        <f t="shared" si="165"/>
        <v>2005</v>
      </c>
      <c r="K589" s="1">
        <f t="shared" si="153"/>
        <v>2250</v>
      </c>
      <c r="L589" s="1" t="str">
        <f t="shared" si="166"/>
        <v>圣系魔物骨头</v>
      </c>
      <c r="M589" s="1">
        <f t="shared" si="154"/>
        <v>2</v>
      </c>
      <c r="N589" s="1">
        <f t="shared" si="155"/>
        <v>50084</v>
      </c>
      <c r="O589" s="1" t="str">
        <f t="shared" si="167"/>
        <v>白石粉</v>
      </c>
      <c r="P589" s="1">
        <f t="shared" si="156"/>
        <v>12</v>
      </c>
      <c r="Q589" s="1">
        <f t="shared" si="157"/>
        <v>50187</v>
      </c>
      <c r="R589" s="1" t="str">
        <f t="shared" si="168"/>
        <v>腐败爪</v>
      </c>
      <c r="S589" s="1">
        <f t="shared" si="158"/>
        <v>45</v>
      </c>
      <c r="T589" s="1">
        <f t="shared" si="159"/>
        <v>50145</v>
      </c>
      <c r="U589" s="1" t="str">
        <f t="shared" si="169"/>
        <v/>
      </c>
      <c r="V589" s="1" t="str">
        <f t="shared" si="160"/>
        <v/>
      </c>
      <c r="W589" s="1" t="str">
        <f t="shared" si="161"/>
        <v/>
      </c>
    </row>
    <row r="590" spans="1:23" x14ac:dyDescent="0.2">
      <c r="A590" s="1">
        <f>[4]武器3!A591</f>
        <v>10589</v>
      </c>
      <c r="B590" s="1" t="str">
        <f>[4]武器3!D591</f>
        <v>闪耀的卡尼亚拳套</v>
      </c>
      <c r="C590" s="1">
        <f>[4]武器3!E591</f>
        <v>14</v>
      </c>
      <c r="D590" s="139" t="str">
        <f>[4]武器3!F591</f>
        <v>a</v>
      </c>
      <c r="E590" s="1">
        <f t="shared" si="162"/>
        <v>3</v>
      </c>
      <c r="F590" s="1">
        <f t="shared" si="163"/>
        <v>3</v>
      </c>
      <c r="G590" s="1" t="str">
        <f>[4]武器3!$K591</f>
        <v>神圣</v>
      </c>
      <c r="H590" s="1">
        <f>([4]武器3!AO591*(E590^2))/10</f>
        <v>310.7120727272727</v>
      </c>
      <c r="I590" s="1" t="str">
        <f t="shared" si="164"/>
        <v>,圣系魔物骨头,巨人赤皮,矿石,腐败爪</v>
      </c>
      <c r="J590" s="1">
        <f t="shared" si="165"/>
        <v>3107</v>
      </c>
      <c r="K590" s="1">
        <f t="shared" si="153"/>
        <v>3375</v>
      </c>
      <c r="L590" s="1" t="str">
        <f t="shared" si="166"/>
        <v>圣系魔物骨头</v>
      </c>
      <c r="M590" s="1">
        <f t="shared" si="154"/>
        <v>3</v>
      </c>
      <c r="N590" s="1">
        <f t="shared" si="155"/>
        <v>50084</v>
      </c>
      <c r="O590" s="1" t="str">
        <f t="shared" si="167"/>
        <v>巨人赤皮</v>
      </c>
      <c r="P590" s="1">
        <f t="shared" si="156"/>
        <v>8</v>
      </c>
      <c r="Q590" s="1">
        <f t="shared" si="157"/>
        <v>50112</v>
      </c>
      <c r="R590" s="1" t="str">
        <f t="shared" si="168"/>
        <v>矿石</v>
      </c>
      <c r="S590" s="1">
        <f t="shared" si="158"/>
        <v>70</v>
      </c>
      <c r="T590" s="1">
        <f t="shared" si="159"/>
        <v>50015</v>
      </c>
      <c r="U590" s="1" t="str">
        <f t="shared" si="169"/>
        <v/>
      </c>
      <c r="V590" s="1" t="str">
        <f t="shared" si="160"/>
        <v/>
      </c>
      <c r="W590" s="1" t="str">
        <f t="shared" si="161"/>
        <v/>
      </c>
    </row>
    <row r="591" spans="1:23" x14ac:dyDescent="0.2">
      <c r="A591" s="1">
        <f>[4]武器3!A592</f>
        <v>10590</v>
      </c>
      <c r="B591" s="1" t="str">
        <f>[4]武器3!D592</f>
        <v>拉风的言语重拳</v>
      </c>
      <c r="C591" s="1">
        <f>[4]武器3!E592</f>
        <v>16</v>
      </c>
      <c r="D591" s="139" t="str">
        <f>[4]武器3!F592</f>
        <v>a</v>
      </c>
      <c r="E591" s="1">
        <f t="shared" si="162"/>
        <v>3</v>
      </c>
      <c r="F591" s="1">
        <f t="shared" si="163"/>
        <v>3</v>
      </c>
      <c r="G591" s="1" t="str">
        <f>[4]武器3!$K592</f>
        <v>神圣</v>
      </c>
      <c r="H591" s="1">
        <f>([4]武器3!AO592*(E591^2))/10</f>
        <v>333.00663634301316</v>
      </c>
      <c r="I591" s="1" t="str">
        <f t="shared" si="164"/>
        <v>,圣系魔物骨头,赤之液,新鲜的泥巴,矿石</v>
      </c>
      <c r="J591" s="1">
        <f t="shared" si="165"/>
        <v>3330</v>
      </c>
      <c r="K591" s="1">
        <f t="shared" si="153"/>
        <v>3375</v>
      </c>
      <c r="L591" s="1" t="str">
        <f t="shared" si="166"/>
        <v>圣系魔物骨头</v>
      </c>
      <c r="M591" s="1">
        <f t="shared" si="154"/>
        <v>3</v>
      </c>
      <c r="N591" s="1">
        <f t="shared" si="155"/>
        <v>50084</v>
      </c>
      <c r="O591" s="1" t="str">
        <f t="shared" si="167"/>
        <v>赤之液</v>
      </c>
      <c r="P591" s="1">
        <f t="shared" si="156"/>
        <v>19</v>
      </c>
      <c r="Q591" s="1">
        <f t="shared" si="157"/>
        <v>50091</v>
      </c>
      <c r="R591" s="1" t="str">
        <f t="shared" si="168"/>
        <v>新鲜的泥巴</v>
      </c>
      <c r="S591" s="1">
        <f t="shared" si="158"/>
        <v>75</v>
      </c>
      <c r="T591" s="1">
        <f t="shared" si="159"/>
        <v>50013</v>
      </c>
      <c r="U591" s="1" t="str">
        <f t="shared" si="169"/>
        <v/>
      </c>
      <c r="V591" s="1" t="str">
        <f t="shared" si="160"/>
        <v/>
      </c>
      <c r="W591" s="1" t="str">
        <f t="shared" si="161"/>
        <v/>
      </c>
    </row>
    <row r="592" spans="1:23" x14ac:dyDescent="0.2">
      <c r="A592" s="1">
        <f>[4]武器3!A593</f>
        <v>10591</v>
      </c>
      <c r="B592" s="1" t="str">
        <f>[4]武器3!D593</f>
        <v>精致的忏悔轻拳</v>
      </c>
      <c r="C592" s="1">
        <f>[4]武器3!E593</f>
        <v>18</v>
      </c>
      <c r="D592" s="139" t="str">
        <f>[4]武器3!F593</f>
        <v>a</v>
      </c>
      <c r="E592" s="1">
        <f t="shared" si="162"/>
        <v>3</v>
      </c>
      <c r="F592" s="1">
        <f t="shared" si="163"/>
        <v>3</v>
      </c>
      <c r="G592" s="1" t="str">
        <f>[4]武器3!$K593</f>
        <v>神圣</v>
      </c>
      <c r="H592" s="1">
        <f>([4]武器3!AO593*(E592^2))/10</f>
        <v>465.03280800000005</v>
      </c>
      <c r="I592" s="1" t="str">
        <f t="shared" si="164"/>
        <v>,圣系魔物骨头,雷兽牙,腐败的毛皮,粉铜矿</v>
      </c>
      <c r="J592" s="1">
        <f t="shared" si="165"/>
        <v>4650</v>
      </c>
      <c r="K592" s="1">
        <f t="shared" si="153"/>
        <v>5625</v>
      </c>
      <c r="L592" s="1" t="str">
        <f t="shared" si="166"/>
        <v>圣系魔物骨头</v>
      </c>
      <c r="M592" s="1">
        <f t="shared" si="154"/>
        <v>5</v>
      </c>
      <c r="N592" s="1">
        <f t="shared" si="155"/>
        <v>50084</v>
      </c>
      <c r="O592" s="1" t="str">
        <f t="shared" si="167"/>
        <v>雷兽牙</v>
      </c>
      <c r="P592" s="1">
        <f t="shared" si="156"/>
        <v>26</v>
      </c>
      <c r="Q592" s="1">
        <f t="shared" si="157"/>
        <v>50149</v>
      </c>
      <c r="R592" s="1" t="str">
        <f t="shared" si="168"/>
        <v>腐败的毛皮</v>
      </c>
      <c r="S592" s="1">
        <f t="shared" si="158"/>
        <v>104</v>
      </c>
      <c r="T592" s="1">
        <f t="shared" si="159"/>
        <v>50119</v>
      </c>
      <c r="U592" s="1" t="str">
        <f t="shared" si="169"/>
        <v/>
      </c>
      <c r="V592" s="1" t="str">
        <f t="shared" si="160"/>
        <v/>
      </c>
      <c r="W592" s="1" t="str">
        <f t="shared" si="161"/>
        <v/>
      </c>
    </row>
    <row r="593" spans="1:23" x14ac:dyDescent="0.2">
      <c r="A593" s="1">
        <f>[4]武器3!A594</f>
        <v>10592</v>
      </c>
      <c r="B593" s="1" t="str">
        <f>[4]武器3!D594</f>
        <v>精致的精灵重拳</v>
      </c>
      <c r="C593" s="1">
        <f>[4]武器3!E594</f>
        <v>20</v>
      </c>
      <c r="D593" s="139" t="str">
        <f>[4]武器3!F594</f>
        <v>a</v>
      </c>
      <c r="E593" s="1">
        <f t="shared" si="162"/>
        <v>3</v>
      </c>
      <c r="F593" s="1">
        <f t="shared" si="163"/>
        <v>3</v>
      </c>
      <c r="G593" s="1" t="str">
        <f>[4]武器3!$K594</f>
        <v>神圣</v>
      </c>
      <c r="H593" s="1">
        <f>([4]武器3!AO594*(E593^2))/10</f>
        <v>513</v>
      </c>
      <c r="I593" s="1" t="str">
        <f t="shared" si="164"/>
        <v>,圣系魔物骨头,腐败的皮革,腐败的毛皮,树枝</v>
      </c>
      <c r="J593" s="1">
        <f t="shared" si="165"/>
        <v>5130</v>
      </c>
      <c r="K593" s="1">
        <f t="shared" si="153"/>
        <v>5625</v>
      </c>
      <c r="L593" s="1" t="str">
        <f t="shared" si="166"/>
        <v>圣系魔物骨头</v>
      </c>
      <c r="M593" s="1">
        <f t="shared" si="154"/>
        <v>5</v>
      </c>
      <c r="N593" s="1">
        <f t="shared" si="155"/>
        <v>50084</v>
      </c>
      <c r="O593" s="1" t="str">
        <f t="shared" si="167"/>
        <v>腐败的皮革</v>
      </c>
      <c r="P593" s="1">
        <f t="shared" si="156"/>
        <v>13</v>
      </c>
      <c r="Q593" s="1">
        <f t="shared" si="157"/>
        <v>50117</v>
      </c>
      <c r="R593" s="1" t="str">
        <f t="shared" si="168"/>
        <v>腐败的毛皮</v>
      </c>
      <c r="S593" s="1">
        <f t="shared" si="158"/>
        <v>114</v>
      </c>
      <c r="T593" s="1">
        <f t="shared" si="159"/>
        <v>50119</v>
      </c>
      <c r="U593" s="1" t="str">
        <f t="shared" si="169"/>
        <v/>
      </c>
      <c r="V593" s="1" t="str">
        <f t="shared" si="160"/>
        <v/>
      </c>
      <c r="W593" s="1" t="str">
        <f t="shared" si="161"/>
        <v/>
      </c>
    </row>
    <row r="594" spans="1:23" x14ac:dyDescent="0.2">
      <c r="A594" s="1">
        <f>[4]武器3!A595</f>
        <v>10593</v>
      </c>
      <c r="B594" s="1" t="str">
        <f>[4]武器3!D595</f>
        <v>凌厉的空灵重拳</v>
      </c>
      <c r="C594" s="1">
        <f>[4]武器3!E595</f>
        <v>5</v>
      </c>
      <c r="D594" s="139" t="str">
        <f>[4]武器3!F595</f>
        <v>b</v>
      </c>
      <c r="E594" s="1">
        <f t="shared" si="162"/>
        <v>2</v>
      </c>
      <c r="F594" s="1">
        <f t="shared" si="163"/>
        <v>2</v>
      </c>
      <c r="G594" s="1" t="str">
        <f>[4]武器3!$K595</f>
        <v>神圣</v>
      </c>
      <c r="H594" s="1">
        <f>([4]武器3!AO595*(E594^2))/10</f>
        <v>20.308581818181818</v>
      </c>
      <c r="I594" s="1" t="str">
        <f t="shared" si="164"/>
        <v>,白魔法石,矿石</v>
      </c>
      <c r="J594" s="1">
        <f t="shared" si="165"/>
        <v>203</v>
      </c>
      <c r="K594" s="1">
        <f t="shared" si="153"/>
        <v>270</v>
      </c>
      <c r="L594" s="1" t="str">
        <f t="shared" si="166"/>
        <v>白魔法石</v>
      </c>
      <c r="M594" s="1">
        <f t="shared" si="154"/>
        <v>1</v>
      </c>
      <c r="N594" s="1">
        <f t="shared" si="155"/>
        <v>50023</v>
      </c>
      <c r="O594" s="1" t="str">
        <f t="shared" si="167"/>
        <v>矿石</v>
      </c>
      <c r="P594" s="1">
        <f t="shared" si="156"/>
        <v>7</v>
      </c>
      <c r="Q594" s="1">
        <f t="shared" si="157"/>
        <v>50015</v>
      </c>
      <c r="R594" s="1" t="str">
        <f t="shared" si="168"/>
        <v/>
      </c>
      <c r="S594" s="1" t="str">
        <f t="shared" si="158"/>
        <v/>
      </c>
      <c r="T594" s="1" t="str">
        <f t="shared" si="159"/>
        <v/>
      </c>
      <c r="U594" s="1" t="str">
        <f t="shared" si="169"/>
        <v/>
      </c>
      <c r="V594" s="1" t="str">
        <f t="shared" si="160"/>
        <v/>
      </c>
      <c r="W594" s="1" t="str">
        <f t="shared" si="161"/>
        <v/>
      </c>
    </row>
    <row r="595" spans="1:23" x14ac:dyDescent="0.2">
      <c r="A595" s="1">
        <f>[4]武器3!A596</f>
        <v>10594</v>
      </c>
      <c r="B595" s="1" t="str">
        <f>[4]武器3!D596</f>
        <v>坚硬的晨曦轻拳</v>
      </c>
      <c r="C595" s="1">
        <f>[4]武器3!E596</f>
        <v>7</v>
      </c>
      <c r="D595" s="139" t="str">
        <f>[4]武器3!F596</f>
        <v>b</v>
      </c>
      <c r="E595" s="1">
        <f t="shared" si="162"/>
        <v>2</v>
      </c>
      <c r="F595" s="1">
        <f t="shared" si="163"/>
        <v>2</v>
      </c>
      <c r="G595" s="1" t="str">
        <f>[4]武器3!$K596</f>
        <v>神圣</v>
      </c>
      <c r="H595" s="1">
        <f>([4]武器3!AO596*(E595^2))/10</f>
        <v>44.207345454545454</v>
      </c>
      <c r="I595" s="1" t="str">
        <f t="shared" si="164"/>
        <v>,白魔法石,矿石</v>
      </c>
      <c r="J595" s="1">
        <f t="shared" si="165"/>
        <v>442</v>
      </c>
      <c r="K595" s="1">
        <f t="shared" si="153"/>
        <v>540</v>
      </c>
      <c r="L595" s="1" t="str">
        <f t="shared" si="166"/>
        <v>白魔法石</v>
      </c>
      <c r="M595" s="1">
        <f t="shared" si="154"/>
        <v>2</v>
      </c>
      <c r="N595" s="1">
        <f t="shared" si="155"/>
        <v>50023</v>
      </c>
      <c r="O595" s="1" t="str">
        <f t="shared" si="167"/>
        <v>矿石</v>
      </c>
      <c r="P595" s="1">
        <f t="shared" si="156"/>
        <v>15</v>
      </c>
      <c r="Q595" s="1">
        <f t="shared" si="157"/>
        <v>50015</v>
      </c>
      <c r="R595" s="1" t="str">
        <f t="shared" si="168"/>
        <v/>
      </c>
      <c r="S595" s="1" t="str">
        <f t="shared" si="158"/>
        <v/>
      </c>
      <c r="T595" s="1" t="str">
        <f t="shared" si="159"/>
        <v/>
      </c>
      <c r="U595" s="1" t="str">
        <f t="shared" si="169"/>
        <v/>
      </c>
      <c r="V595" s="1" t="str">
        <f t="shared" si="160"/>
        <v/>
      </c>
      <c r="W595" s="1" t="str">
        <f t="shared" si="161"/>
        <v/>
      </c>
    </row>
    <row r="596" spans="1:23" x14ac:dyDescent="0.2">
      <c r="A596" s="1">
        <f>[4]武器3!A597</f>
        <v>10595</v>
      </c>
      <c r="B596" s="1" t="str">
        <f>[4]武器3!D597</f>
        <v>坚硬的忏悔重拳</v>
      </c>
      <c r="C596" s="1">
        <f>[4]武器3!E597</f>
        <v>9</v>
      </c>
      <c r="D596" s="139" t="str">
        <f>[4]武器3!F597</f>
        <v>b</v>
      </c>
      <c r="E596" s="1">
        <f t="shared" si="162"/>
        <v>2</v>
      </c>
      <c r="F596" s="1">
        <f t="shared" si="163"/>
        <v>2</v>
      </c>
      <c r="G596" s="1" t="str">
        <f>[4]武器3!$K597</f>
        <v>神圣</v>
      </c>
      <c r="H596" s="1">
        <f>([4]武器3!AO597*(E596^2))/10</f>
        <v>57.794966292134838</v>
      </c>
      <c r="I596" s="1" t="str">
        <f t="shared" si="164"/>
        <v>,白魔法石,树枝</v>
      </c>
      <c r="J596" s="1">
        <f t="shared" si="165"/>
        <v>578</v>
      </c>
      <c r="K596" s="1">
        <f t="shared" si="153"/>
        <v>810</v>
      </c>
      <c r="L596" s="1" t="str">
        <f t="shared" si="166"/>
        <v>白魔法石</v>
      </c>
      <c r="M596" s="1">
        <f t="shared" si="154"/>
        <v>3</v>
      </c>
      <c r="N596" s="1">
        <f t="shared" si="155"/>
        <v>50023</v>
      </c>
      <c r="O596" s="1" t="str">
        <f t="shared" si="167"/>
        <v>树枝</v>
      </c>
      <c r="P596" s="1">
        <f t="shared" si="156"/>
        <v>20</v>
      </c>
      <c r="Q596" s="1">
        <f t="shared" si="157"/>
        <v>50045</v>
      </c>
      <c r="R596" s="1" t="str">
        <f t="shared" si="168"/>
        <v/>
      </c>
      <c r="S596" s="1" t="str">
        <f t="shared" si="158"/>
        <v/>
      </c>
      <c r="T596" s="1" t="str">
        <f t="shared" si="159"/>
        <v/>
      </c>
      <c r="U596" s="1" t="str">
        <f t="shared" si="169"/>
        <v/>
      </c>
      <c r="V596" s="1" t="str">
        <f t="shared" si="160"/>
        <v/>
      </c>
      <c r="W596" s="1" t="str">
        <f t="shared" si="161"/>
        <v/>
      </c>
    </row>
    <row r="597" spans="1:23" x14ac:dyDescent="0.2">
      <c r="A597" s="1">
        <f>[4]武器3!A598</f>
        <v>10596</v>
      </c>
      <c r="B597" s="1" t="str">
        <f>[4]武器3!D598</f>
        <v>发亮的精钢拳套</v>
      </c>
      <c r="C597" s="1">
        <f>[4]武器3!E598</f>
        <v>11</v>
      </c>
      <c r="D597" s="139" t="str">
        <f>[4]武器3!F598</f>
        <v>b</v>
      </c>
      <c r="E597" s="1">
        <f t="shared" si="162"/>
        <v>2</v>
      </c>
      <c r="F597" s="1">
        <f t="shared" si="163"/>
        <v>2</v>
      </c>
      <c r="G597" s="1" t="str">
        <f>[4]武器3!$K598</f>
        <v>神圣</v>
      </c>
      <c r="H597" s="1">
        <f>([4]武器3!AO598*(E597^2))/10</f>
        <v>76.2</v>
      </c>
      <c r="I597" s="1" t="str">
        <f t="shared" si="164"/>
        <v>,圣系魔物血液,黑铜矿</v>
      </c>
      <c r="J597" s="1">
        <f t="shared" si="165"/>
        <v>762</v>
      </c>
      <c r="K597" s="1">
        <f t="shared" si="153"/>
        <v>810</v>
      </c>
      <c r="L597" s="1" t="str">
        <f t="shared" si="166"/>
        <v>圣系魔物血液</v>
      </c>
      <c r="M597" s="1">
        <f t="shared" si="154"/>
        <v>3</v>
      </c>
      <c r="N597" s="1">
        <f t="shared" si="155"/>
        <v>50101</v>
      </c>
      <c r="O597" s="1" t="str">
        <f t="shared" si="167"/>
        <v>黑铜矿</v>
      </c>
      <c r="P597" s="1">
        <f t="shared" si="156"/>
        <v>26</v>
      </c>
      <c r="Q597" s="1">
        <f t="shared" si="157"/>
        <v>50031</v>
      </c>
      <c r="R597" s="1" t="str">
        <f t="shared" si="168"/>
        <v/>
      </c>
      <c r="S597" s="1" t="str">
        <f t="shared" si="158"/>
        <v/>
      </c>
      <c r="T597" s="1" t="str">
        <f t="shared" si="159"/>
        <v/>
      </c>
      <c r="U597" s="1" t="str">
        <f t="shared" si="169"/>
        <v/>
      </c>
      <c r="V597" s="1" t="str">
        <f t="shared" si="160"/>
        <v/>
      </c>
      <c r="W597" s="1" t="str">
        <f t="shared" si="161"/>
        <v/>
      </c>
    </row>
    <row r="598" spans="1:23" x14ac:dyDescent="0.2">
      <c r="A598" s="1">
        <f>[4]武器3!A599</f>
        <v>10597</v>
      </c>
      <c r="B598" s="1" t="str">
        <f>[4]武器3!D599</f>
        <v>优质的白银重拳</v>
      </c>
      <c r="C598" s="1">
        <f>[4]武器3!E599</f>
        <v>13</v>
      </c>
      <c r="D598" s="139" t="str">
        <f>[4]武器3!F599</f>
        <v>b</v>
      </c>
      <c r="E598" s="1">
        <f t="shared" si="162"/>
        <v>2</v>
      </c>
      <c r="F598" s="1">
        <f t="shared" si="163"/>
        <v>2</v>
      </c>
      <c r="G598" s="1" t="str">
        <f>[4]武器3!$K599</f>
        <v>神圣</v>
      </c>
      <c r="H598" s="1">
        <f>([4]武器3!AO599*(E598^2))/10</f>
        <v>132.88610909090909</v>
      </c>
      <c r="I598" s="1" t="str">
        <f t="shared" si="164"/>
        <v>,白魔法石,腐败的毛皮</v>
      </c>
      <c r="J598" s="1">
        <f t="shared" si="165"/>
        <v>1329</v>
      </c>
      <c r="K598" s="1">
        <f t="shared" si="153"/>
        <v>1350</v>
      </c>
      <c r="L598" s="1" t="str">
        <f t="shared" si="166"/>
        <v>白魔法石</v>
      </c>
      <c r="M598" s="1">
        <f t="shared" si="154"/>
        <v>5</v>
      </c>
      <c r="N598" s="1">
        <f t="shared" si="155"/>
        <v>50023</v>
      </c>
      <c r="O598" s="1" t="str">
        <f t="shared" si="167"/>
        <v>腐败的毛皮</v>
      </c>
      <c r="P598" s="1">
        <f t="shared" si="156"/>
        <v>45</v>
      </c>
      <c r="Q598" s="1">
        <f t="shared" si="157"/>
        <v>50119</v>
      </c>
      <c r="R598" s="1" t="str">
        <f t="shared" si="168"/>
        <v/>
      </c>
      <c r="S598" s="1" t="str">
        <f t="shared" si="158"/>
        <v/>
      </c>
      <c r="T598" s="1" t="str">
        <f t="shared" si="159"/>
        <v/>
      </c>
      <c r="U598" s="1" t="str">
        <f t="shared" si="169"/>
        <v/>
      </c>
      <c r="V598" s="1" t="str">
        <f t="shared" si="160"/>
        <v/>
      </c>
      <c r="W598" s="1" t="str">
        <f t="shared" si="161"/>
        <v/>
      </c>
    </row>
    <row r="599" spans="1:23" x14ac:dyDescent="0.2">
      <c r="A599" s="1">
        <f>[4]武器3!A600</f>
        <v>10598</v>
      </c>
      <c r="B599" s="1" t="str">
        <f>[4]武器3!D600</f>
        <v>优质的精灵轻拳</v>
      </c>
      <c r="C599" s="1">
        <f>[4]武器3!E600</f>
        <v>15</v>
      </c>
      <c r="D599" s="139" t="str">
        <f>[4]武器3!F600</f>
        <v>b</v>
      </c>
      <c r="E599" s="1">
        <f t="shared" si="162"/>
        <v>2</v>
      </c>
      <c r="F599" s="1">
        <f t="shared" si="163"/>
        <v>2</v>
      </c>
      <c r="G599" s="1" t="str">
        <f>[4]武器3!$K600</f>
        <v>神圣</v>
      </c>
      <c r="H599" s="1">
        <f>([4]武器3!AO600*(E599^2))/10</f>
        <v>168.57061818181819</v>
      </c>
      <c r="I599" s="1" t="str">
        <f t="shared" si="164"/>
        <v>,白魔法石,矿石</v>
      </c>
      <c r="J599" s="1">
        <f t="shared" si="165"/>
        <v>1686</v>
      </c>
      <c r="K599" s="1">
        <f t="shared" si="153"/>
        <v>1890</v>
      </c>
      <c r="L599" s="1" t="str">
        <f t="shared" si="166"/>
        <v>白魔法石</v>
      </c>
      <c r="M599" s="1">
        <f t="shared" si="154"/>
        <v>7</v>
      </c>
      <c r="N599" s="1">
        <f t="shared" si="155"/>
        <v>50023</v>
      </c>
      <c r="O599" s="1" t="str">
        <f t="shared" si="167"/>
        <v>矿石</v>
      </c>
      <c r="P599" s="1">
        <f t="shared" si="156"/>
        <v>57</v>
      </c>
      <c r="Q599" s="1">
        <f t="shared" si="157"/>
        <v>50015</v>
      </c>
      <c r="R599" s="1" t="str">
        <f t="shared" si="168"/>
        <v/>
      </c>
      <c r="S599" s="1" t="str">
        <f t="shared" si="158"/>
        <v/>
      </c>
      <c r="T599" s="1" t="str">
        <f t="shared" si="159"/>
        <v/>
      </c>
      <c r="U599" s="1" t="str">
        <f t="shared" si="169"/>
        <v/>
      </c>
      <c r="V599" s="1" t="str">
        <f t="shared" si="160"/>
        <v/>
      </c>
      <c r="W599" s="1" t="str">
        <f t="shared" si="161"/>
        <v/>
      </c>
    </row>
    <row r="600" spans="1:23" x14ac:dyDescent="0.2">
      <c r="A600" s="1">
        <f>[4]武器3!A601</f>
        <v>10599</v>
      </c>
      <c r="B600" s="1" t="str">
        <f>[4]武器3!D601</f>
        <v>凌厉的白银重拳</v>
      </c>
      <c r="C600" s="1">
        <f>[4]武器3!E601</f>
        <v>17</v>
      </c>
      <c r="D600" s="139" t="str">
        <f>[4]武器3!F601</f>
        <v>b</v>
      </c>
      <c r="E600" s="1">
        <f t="shared" si="162"/>
        <v>2</v>
      </c>
      <c r="F600" s="1">
        <f t="shared" si="163"/>
        <v>2</v>
      </c>
      <c r="G600" s="1" t="str">
        <f>[4]武器3!$K601</f>
        <v>神圣</v>
      </c>
      <c r="H600" s="1">
        <f>([4]武器3!AO601*(E600^2))/10</f>
        <v>166.2</v>
      </c>
      <c r="I600" s="1" t="str">
        <f t="shared" si="164"/>
        <v>,白魔法石,干燥的草药</v>
      </c>
      <c r="J600" s="1">
        <f t="shared" si="165"/>
        <v>1662</v>
      </c>
      <c r="K600" s="1">
        <f t="shared" si="153"/>
        <v>1890</v>
      </c>
      <c r="L600" s="1" t="str">
        <f t="shared" si="166"/>
        <v>白魔法石</v>
      </c>
      <c r="M600" s="1">
        <f t="shared" si="154"/>
        <v>7</v>
      </c>
      <c r="N600" s="1">
        <f t="shared" si="155"/>
        <v>50023</v>
      </c>
      <c r="O600" s="1" t="str">
        <f t="shared" si="167"/>
        <v>干燥的草药</v>
      </c>
      <c r="P600" s="1">
        <f t="shared" si="156"/>
        <v>56</v>
      </c>
      <c r="Q600" s="1">
        <f t="shared" si="157"/>
        <v>50189</v>
      </c>
      <c r="R600" s="1" t="str">
        <f t="shared" si="168"/>
        <v/>
      </c>
      <c r="S600" s="1" t="str">
        <f t="shared" si="158"/>
        <v/>
      </c>
      <c r="T600" s="1" t="str">
        <f t="shared" si="159"/>
        <v/>
      </c>
      <c r="U600" s="1" t="str">
        <f t="shared" si="169"/>
        <v/>
      </c>
      <c r="V600" s="1" t="str">
        <f t="shared" si="160"/>
        <v/>
      </c>
      <c r="W600" s="1" t="str">
        <f t="shared" si="161"/>
        <v/>
      </c>
    </row>
    <row r="601" spans="1:23" x14ac:dyDescent="0.2">
      <c r="A601" s="1">
        <f>[4]武器3!A602</f>
        <v>10600</v>
      </c>
      <c r="B601" s="1" t="str">
        <f>[4]武器3!D602</f>
        <v>坚硬的白银重拳</v>
      </c>
      <c r="C601" s="1">
        <f>[4]武器3!E602</f>
        <v>19</v>
      </c>
      <c r="D601" s="139" t="str">
        <f>[4]武器3!F602</f>
        <v>b</v>
      </c>
      <c r="E601" s="1">
        <f t="shared" si="162"/>
        <v>2</v>
      </c>
      <c r="F601" s="1">
        <f t="shared" si="163"/>
        <v>2</v>
      </c>
      <c r="G601" s="1" t="str">
        <f>[4]武器3!$K602</f>
        <v>神圣</v>
      </c>
      <c r="H601" s="1">
        <f>([4]武器3!AO602*(E601^2))/10</f>
        <v>152.4</v>
      </c>
      <c r="I601" s="1" t="str">
        <f t="shared" si="164"/>
        <v>,圣系魔物血液,矿石</v>
      </c>
      <c r="J601" s="1">
        <f t="shared" si="165"/>
        <v>1524</v>
      </c>
      <c r="K601" s="1">
        <f t="shared" si="153"/>
        <v>1620</v>
      </c>
      <c r="L601" s="1" t="str">
        <f t="shared" si="166"/>
        <v>圣系魔物血液</v>
      </c>
      <c r="M601" s="1">
        <f t="shared" si="154"/>
        <v>6</v>
      </c>
      <c r="N601" s="1">
        <f t="shared" si="155"/>
        <v>50101</v>
      </c>
      <c r="O601" s="1" t="str">
        <f t="shared" si="167"/>
        <v>矿石</v>
      </c>
      <c r="P601" s="1">
        <f t="shared" si="156"/>
        <v>51</v>
      </c>
      <c r="Q601" s="1">
        <f t="shared" si="157"/>
        <v>50015</v>
      </c>
      <c r="R601" s="1" t="str">
        <f t="shared" si="168"/>
        <v/>
      </c>
      <c r="S601" s="1" t="str">
        <f t="shared" si="158"/>
        <v/>
      </c>
      <c r="T601" s="1" t="str">
        <f t="shared" si="159"/>
        <v/>
      </c>
      <c r="U601" s="1" t="str">
        <f t="shared" si="169"/>
        <v/>
      </c>
      <c r="V601" s="1" t="str">
        <f t="shared" si="160"/>
        <v/>
      </c>
      <c r="W601" s="1" t="str">
        <f t="shared" si="161"/>
        <v/>
      </c>
    </row>
    <row r="602" spans="1:23" x14ac:dyDescent="0.2">
      <c r="A602" s="1">
        <f>[4]武器3!A603</f>
        <v>10601</v>
      </c>
      <c r="B602" s="1" t="str">
        <f>[4]武器3!D603</f>
        <v>初级的玄铁重拳</v>
      </c>
      <c r="C602" s="1">
        <f>[4]武器3!E603</f>
        <v>5</v>
      </c>
      <c r="D602" s="139" t="str">
        <f>[4]武器3!F603</f>
        <v>c</v>
      </c>
      <c r="E602" s="1">
        <f t="shared" si="162"/>
        <v>1</v>
      </c>
      <c r="F602" s="1">
        <f t="shared" si="163"/>
        <v>1</v>
      </c>
      <c r="G602" s="1" t="str">
        <f>[4]武器3!$K603</f>
        <v/>
      </c>
      <c r="H602" s="1">
        <f>([4]武器3!AO603*(E602^2))/10</f>
        <v>6</v>
      </c>
      <c r="I602" s="1" t="str">
        <f t="shared" si="164"/>
        <v>,黑铜矿</v>
      </c>
      <c r="J602" s="1">
        <f t="shared" si="165"/>
        <v>60</v>
      </c>
      <c r="K602" s="1">
        <f t="shared" si="153"/>
        <v>60</v>
      </c>
      <c r="L602" s="1" t="str">
        <f t="shared" si="166"/>
        <v>黑铜矿</v>
      </c>
      <c r="M602" s="1">
        <f t="shared" si="154"/>
        <v>4</v>
      </c>
      <c r="N602" s="1">
        <f t="shared" si="155"/>
        <v>50031</v>
      </c>
      <c r="O602" s="1" t="str">
        <f t="shared" si="167"/>
        <v/>
      </c>
      <c r="P602" s="1" t="str">
        <f t="shared" si="156"/>
        <v/>
      </c>
      <c r="Q602" s="1" t="str">
        <f t="shared" si="157"/>
        <v/>
      </c>
      <c r="R602" s="1" t="str">
        <f t="shared" si="168"/>
        <v/>
      </c>
      <c r="S602" s="1" t="str">
        <f t="shared" si="158"/>
        <v/>
      </c>
      <c r="T602" s="1" t="str">
        <f t="shared" si="159"/>
        <v/>
      </c>
      <c r="U602" s="1" t="str">
        <f t="shared" si="169"/>
        <v/>
      </c>
      <c r="V602" s="1" t="str">
        <f t="shared" si="160"/>
        <v/>
      </c>
      <c r="W602" s="1" t="str">
        <f t="shared" si="161"/>
        <v/>
      </c>
    </row>
    <row r="603" spans="1:23" x14ac:dyDescent="0.2">
      <c r="A603" s="1">
        <f>[4]武器3!A604</f>
        <v>10602</v>
      </c>
      <c r="B603" s="1" t="str">
        <f>[4]武器3!D604</f>
        <v>破旧的空灵拳套</v>
      </c>
      <c r="C603" s="1">
        <f>[4]武器3!E604</f>
        <v>7</v>
      </c>
      <c r="D603" s="139" t="str">
        <f>[4]武器3!F604</f>
        <v>c</v>
      </c>
      <c r="E603" s="1">
        <f t="shared" si="162"/>
        <v>1</v>
      </c>
      <c r="F603" s="1">
        <f t="shared" si="163"/>
        <v>1</v>
      </c>
      <c r="G603" s="1" t="str">
        <f>[4]武器3!$K604</f>
        <v/>
      </c>
      <c r="H603" s="1">
        <f>([4]武器3!AO604*(E603^2))/10</f>
        <v>12</v>
      </c>
      <c r="I603" s="1" t="str">
        <f t="shared" si="164"/>
        <v>,矿石</v>
      </c>
      <c r="J603" s="1">
        <f t="shared" si="165"/>
        <v>120</v>
      </c>
      <c r="K603" s="1">
        <f t="shared" si="153"/>
        <v>120</v>
      </c>
      <c r="L603" s="1" t="str">
        <f t="shared" si="166"/>
        <v>矿石</v>
      </c>
      <c r="M603" s="1">
        <f t="shared" si="154"/>
        <v>8</v>
      </c>
      <c r="N603" s="1">
        <f t="shared" si="155"/>
        <v>50015</v>
      </c>
      <c r="O603" s="1" t="str">
        <f t="shared" si="167"/>
        <v/>
      </c>
      <c r="P603" s="1" t="str">
        <f t="shared" si="156"/>
        <v/>
      </c>
      <c r="Q603" s="1" t="str">
        <f t="shared" si="157"/>
        <v/>
      </c>
      <c r="R603" s="1" t="str">
        <f t="shared" si="168"/>
        <v/>
      </c>
      <c r="S603" s="1" t="str">
        <f t="shared" si="158"/>
        <v/>
      </c>
      <c r="T603" s="1" t="str">
        <f t="shared" si="159"/>
        <v/>
      </c>
      <c r="U603" s="1" t="str">
        <f t="shared" si="169"/>
        <v/>
      </c>
      <c r="V603" s="1" t="str">
        <f t="shared" si="160"/>
        <v/>
      </c>
      <c r="W603" s="1" t="str">
        <f t="shared" si="161"/>
        <v/>
      </c>
    </row>
    <row r="604" spans="1:23" x14ac:dyDescent="0.2">
      <c r="A604" s="1">
        <f>[4]武器3!A605</f>
        <v>10603</v>
      </c>
      <c r="B604" s="1" t="str">
        <f>[4]武器3!D605</f>
        <v>一般的遗迹轻拳</v>
      </c>
      <c r="C604" s="1">
        <f>[4]武器3!E605</f>
        <v>9</v>
      </c>
      <c r="D604" s="139" t="str">
        <f>[4]武器3!F605</f>
        <v>c</v>
      </c>
      <c r="E604" s="1">
        <f t="shared" si="162"/>
        <v>1</v>
      </c>
      <c r="F604" s="1">
        <f t="shared" si="163"/>
        <v>1</v>
      </c>
      <c r="G604" s="1" t="str">
        <f>[4]武器3!$K605</f>
        <v/>
      </c>
      <c r="H604" s="1">
        <f>([4]武器3!AO605*(E604^2))/10</f>
        <v>18</v>
      </c>
      <c r="I604" s="1" t="str">
        <f t="shared" si="164"/>
        <v>,树枝</v>
      </c>
      <c r="J604" s="1">
        <f t="shared" si="165"/>
        <v>180</v>
      </c>
      <c r="K604" s="1">
        <f t="shared" si="153"/>
        <v>180</v>
      </c>
      <c r="L604" s="1" t="str">
        <f t="shared" si="166"/>
        <v>树枝</v>
      </c>
      <c r="M604" s="1">
        <f t="shared" si="154"/>
        <v>12</v>
      </c>
      <c r="N604" s="1">
        <f t="shared" si="155"/>
        <v>50045</v>
      </c>
      <c r="O604" s="1" t="str">
        <f t="shared" si="167"/>
        <v/>
      </c>
      <c r="P604" s="1" t="str">
        <f t="shared" si="156"/>
        <v/>
      </c>
      <c r="Q604" s="1" t="str">
        <f t="shared" si="157"/>
        <v/>
      </c>
      <c r="R604" s="1" t="str">
        <f t="shared" si="168"/>
        <v/>
      </c>
      <c r="S604" s="1" t="str">
        <f t="shared" si="158"/>
        <v/>
      </c>
      <c r="T604" s="1" t="str">
        <f t="shared" si="159"/>
        <v/>
      </c>
      <c r="U604" s="1" t="str">
        <f t="shared" si="169"/>
        <v/>
      </c>
      <c r="V604" s="1" t="str">
        <f t="shared" si="160"/>
        <v/>
      </c>
      <c r="W604" s="1" t="str">
        <f t="shared" si="161"/>
        <v/>
      </c>
    </row>
    <row r="605" spans="1:23" x14ac:dyDescent="0.2">
      <c r="A605" s="1">
        <f>[4]武器3!A606</f>
        <v>10604</v>
      </c>
      <c r="B605" s="1" t="str">
        <f>[4]武器3!D606</f>
        <v>初级的魔王轻拳</v>
      </c>
      <c r="C605" s="1">
        <f>[4]武器3!E606</f>
        <v>11</v>
      </c>
      <c r="D605" s="139" t="str">
        <f>[4]武器3!F606</f>
        <v>c</v>
      </c>
      <c r="E605" s="1">
        <f t="shared" si="162"/>
        <v>1</v>
      </c>
      <c r="F605" s="1">
        <f t="shared" si="163"/>
        <v>1</v>
      </c>
      <c r="G605" s="1" t="str">
        <f>[4]武器3!$K606</f>
        <v/>
      </c>
      <c r="H605" s="1">
        <f>([4]武器3!AO606*(E605^2))/10</f>
        <v>24</v>
      </c>
      <c r="I605" s="1" t="str">
        <f t="shared" si="164"/>
        <v>,黑铜矿</v>
      </c>
      <c r="J605" s="1">
        <f t="shared" si="165"/>
        <v>240</v>
      </c>
      <c r="K605" s="1">
        <f t="shared" si="153"/>
        <v>240</v>
      </c>
      <c r="L605" s="1" t="str">
        <f t="shared" si="166"/>
        <v>黑铜矿</v>
      </c>
      <c r="M605" s="1">
        <f t="shared" si="154"/>
        <v>16</v>
      </c>
      <c r="N605" s="1">
        <f t="shared" si="155"/>
        <v>50031</v>
      </c>
      <c r="O605" s="1" t="str">
        <f t="shared" si="167"/>
        <v/>
      </c>
      <c r="P605" s="1" t="str">
        <f t="shared" si="156"/>
        <v/>
      </c>
      <c r="Q605" s="1" t="str">
        <f t="shared" si="157"/>
        <v/>
      </c>
      <c r="R605" s="1" t="str">
        <f t="shared" si="168"/>
        <v/>
      </c>
      <c r="S605" s="1" t="str">
        <f t="shared" si="158"/>
        <v/>
      </c>
      <c r="T605" s="1" t="str">
        <f t="shared" si="159"/>
        <v/>
      </c>
      <c r="U605" s="1" t="str">
        <f t="shared" si="169"/>
        <v/>
      </c>
      <c r="V605" s="1" t="str">
        <f t="shared" si="160"/>
        <v/>
      </c>
      <c r="W605" s="1" t="str">
        <f t="shared" si="161"/>
        <v/>
      </c>
    </row>
    <row r="606" spans="1:23" x14ac:dyDescent="0.2">
      <c r="A606" s="1">
        <f>[4]武器3!A607</f>
        <v>10605</v>
      </c>
      <c r="B606" s="1" t="str">
        <f>[4]武器3!D607</f>
        <v>初级的斯塞提拳套</v>
      </c>
      <c r="C606" s="1">
        <f>[4]武器3!E607</f>
        <v>13</v>
      </c>
      <c r="D606" s="139" t="str">
        <f>[4]武器3!F607</f>
        <v>c</v>
      </c>
      <c r="E606" s="1">
        <f t="shared" si="162"/>
        <v>1</v>
      </c>
      <c r="F606" s="1">
        <f t="shared" si="163"/>
        <v>1</v>
      </c>
      <c r="G606" s="1" t="str">
        <f>[4]武器3!$K607</f>
        <v/>
      </c>
      <c r="H606" s="1">
        <f>([4]武器3!AO607*(E606^2))/10</f>
        <v>30</v>
      </c>
      <c r="I606" s="1" t="str">
        <f t="shared" si="164"/>
        <v>,腐败爪</v>
      </c>
      <c r="J606" s="1">
        <f t="shared" si="165"/>
        <v>300</v>
      </c>
      <c r="K606" s="1">
        <f t="shared" si="153"/>
        <v>300</v>
      </c>
      <c r="L606" s="1" t="str">
        <f t="shared" si="166"/>
        <v>腐败爪</v>
      </c>
      <c r="M606" s="1">
        <f t="shared" si="154"/>
        <v>20</v>
      </c>
      <c r="N606" s="1">
        <f t="shared" si="155"/>
        <v>50145</v>
      </c>
      <c r="O606" s="1" t="str">
        <f t="shared" si="167"/>
        <v/>
      </c>
      <c r="P606" s="1" t="str">
        <f t="shared" si="156"/>
        <v/>
      </c>
      <c r="Q606" s="1" t="str">
        <f t="shared" si="157"/>
        <v/>
      </c>
      <c r="R606" s="1" t="str">
        <f t="shared" si="168"/>
        <v/>
      </c>
      <c r="S606" s="1" t="str">
        <f t="shared" si="158"/>
        <v/>
      </c>
      <c r="T606" s="1" t="str">
        <f t="shared" si="159"/>
        <v/>
      </c>
      <c r="U606" s="1" t="str">
        <f t="shared" si="169"/>
        <v/>
      </c>
      <c r="V606" s="1" t="str">
        <f t="shared" si="160"/>
        <v/>
      </c>
      <c r="W606" s="1" t="str">
        <f t="shared" si="161"/>
        <v/>
      </c>
    </row>
    <row r="607" spans="1:23" x14ac:dyDescent="0.2">
      <c r="A607" s="1">
        <f>[4]武器3!A608</f>
        <v>10606</v>
      </c>
      <c r="B607" s="1" t="str">
        <f>[4]武器3!D608</f>
        <v>一般的虚幻拳套</v>
      </c>
      <c r="C607" s="1">
        <f>[4]武器3!E608</f>
        <v>15</v>
      </c>
      <c r="D607" s="139" t="str">
        <f>[4]武器3!F608</f>
        <v>c</v>
      </c>
      <c r="E607" s="1">
        <f t="shared" si="162"/>
        <v>1</v>
      </c>
      <c r="F607" s="1">
        <f t="shared" si="163"/>
        <v>1</v>
      </c>
      <c r="G607" s="1" t="str">
        <f>[4]武器3!$K608</f>
        <v/>
      </c>
      <c r="H607" s="1">
        <f>([4]武器3!AO608*(E607^2))/10</f>
        <v>36</v>
      </c>
      <c r="I607" s="1" t="str">
        <f t="shared" si="164"/>
        <v>,腐败的毛皮</v>
      </c>
      <c r="J607" s="1">
        <f t="shared" si="165"/>
        <v>360</v>
      </c>
      <c r="K607" s="1">
        <f t="shared" si="153"/>
        <v>360</v>
      </c>
      <c r="L607" s="1" t="str">
        <f t="shared" si="166"/>
        <v>腐败的毛皮</v>
      </c>
      <c r="M607" s="1">
        <f t="shared" si="154"/>
        <v>24</v>
      </c>
      <c r="N607" s="1">
        <f t="shared" si="155"/>
        <v>50119</v>
      </c>
      <c r="O607" s="1" t="str">
        <f t="shared" si="167"/>
        <v/>
      </c>
      <c r="P607" s="1" t="str">
        <f t="shared" si="156"/>
        <v/>
      </c>
      <c r="Q607" s="1" t="str">
        <f t="shared" si="157"/>
        <v/>
      </c>
      <c r="R607" s="1" t="str">
        <f t="shared" si="168"/>
        <v/>
      </c>
      <c r="S607" s="1" t="str">
        <f t="shared" si="158"/>
        <v/>
      </c>
      <c r="T607" s="1" t="str">
        <f t="shared" si="159"/>
        <v/>
      </c>
      <c r="U607" s="1" t="str">
        <f t="shared" si="169"/>
        <v/>
      </c>
      <c r="V607" s="1" t="str">
        <f t="shared" si="160"/>
        <v/>
      </c>
      <c r="W607" s="1" t="str">
        <f t="shared" si="161"/>
        <v/>
      </c>
    </row>
    <row r="608" spans="1:23" x14ac:dyDescent="0.2">
      <c r="A608" s="1">
        <f>[4]武器3!A609</f>
        <v>10607</v>
      </c>
      <c r="B608" s="1" t="str">
        <f>[4]武器3!D609</f>
        <v>普通的玄铁重拳</v>
      </c>
      <c r="C608" s="1">
        <f>[4]武器3!E609</f>
        <v>17</v>
      </c>
      <c r="D608" s="139" t="str">
        <f>[4]武器3!F609</f>
        <v>c</v>
      </c>
      <c r="E608" s="1">
        <f t="shared" si="162"/>
        <v>1</v>
      </c>
      <c r="F608" s="1">
        <f t="shared" si="163"/>
        <v>1</v>
      </c>
      <c r="G608" s="1" t="str">
        <f>[4]武器3!$K609</f>
        <v/>
      </c>
      <c r="H608" s="1">
        <f>([4]武器3!AO609*(E608^2))/10</f>
        <v>42</v>
      </c>
      <c r="I608" s="1" t="str">
        <f t="shared" si="164"/>
        <v>,干燥的草药</v>
      </c>
      <c r="J608" s="1">
        <f t="shared" si="165"/>
        <v>420</v>
      </c>
      <c r="K608" s="1">
        <f t="shared" si="153"/>
        <v>420</v>
      </c>
      <c r="L608" s="1" t="str">
        <f t="shared" si="166"/>
        <v>干燥的草药</v>
      </c>
      <c r="M608" s="1">
        <f t="shared" si="154"/>
        <v>28</v>
      </c>
      <c r="N608" s="1">
        <f t="shared" si="155"/>
        <v>50189</v>
      </c>
      <c r="O608" s="1" t="str">
        <f t="shared" si="167"/>
        <v/>
      </c>
      <c r="P608" s="1" t="str">
        <f t="shared" si="156"/>
        <v/>
      </c>
      <c r="Q608" s="1" t="str">
        <f t="shared" si="157"/>
        <v/>
      </c>
      <c r="R608" s="1" t="str">
        <f t="shared" si="168"/>
        <v/>
      </c>
      <c r="S608" s="1" t="str">
        <f t="shared" si="158"/>
        <v/>
      </c>
      <c r="T608" s="1" t="str">
        <f t="shared" si="159"/>
        <v/>
      </c>
      <c r="U608" s="1" t="str">
        <f t="shared" si="169"/>
        <v/>
      </c>
      <c r="V608" s="1" t="str">
        <f t="shared" si="160"/>
        <v/>
      </c>
      <c r="W608" s="1" t="str">
        <f t="shared" si="161"/>
        <v/>
      </c>
    </row>
    <row r="609" spans="1:23" x14ac:dyDescent="0.2">
      <c r="A609" s="1">
        <f>[4]武器3!A610</f>
        <v>10608</v>
      </c>
      <c r="B609" s="1" t="str">
        <f>[4]武器3!D610</f>
        <v>一般的魔王重拳</v>
      </c>
      <c r="C609" s="1">
        <f>[4]武器3!E610</f>
        <v>19</v>
      </c>
      <c r="D609" s="139" t="str">
        <f>[4]武器3!F610</f>
        <v>c</v>
      </c>
      <c r="E609" s="1">
        <f t="shared" si="162"/>
        <v>1</v>
      </c>
      <c r="F609" s="1">
        <f t="shared" si="163"/>
        <v>1</v>
      </c>
      <c r="G609" s="1" t="str">
        <f>[4]武器3!$K610</f>
        <v/>
      </c>
      <c r="H609" s="1">
        <f>([4]武器3!AO610*(E609^2))/10</f>
        <v>48</v>
      </c>
      <c r="I609" s="1" t="str">
        <f t="shared" si="164"/>
        <v>,腐败爪</v>
      </c>
      <c r="J609" s="1">
        <f t="shared" si="165"/>
        <v>480</v>
      </c>
      <c r="K609" s="1">
        <f t="shared" si="153"/>
        <v>480</v>
      </c>
      <c r="L609" s="1" t="str">
        <f t="shared" si="166"/>
        <v>腐败爪</v>
      </c>
      <c r="M609" s="1">
        <f t="shared" si="154"/>
        <v>32</v>
      </c>
      <c r="N609" s="1">
        <f t="shared" si="155"/>
        <v>50145</v>
      </c>
      <c r="O609" s="1" t="str">
        <f t="shared" si="167"/>
        <v/>
      </c>
      <c r="P609" s="1" t="str">
        <f t="shared" si="156"/>
        <v/>
      </c>
      <c r="Q609" s="1" t="str">
        <f t="shared" si="157"/>
        <v/>
      </c>
      <c r="R609" s="1" t="str">
        <f t="shared" si="168"/>
        <v/>
      </c>
      <c r="S609" s="1" t="str">
        <f t="shared" si="158"/>
        <v/>
      </c>
      <c r="T609" s="1" t="str">
        <f t="shared" si="159"/>
        <v/>
      </c>
      <c r="U609" s="1" t="str">
        <f t="shared" si="169"/>
        <v/>
      </c>
      <c r="V609" s="1" t="str">
        <f t="shared" si="160"/>
        <v/>
      </c>
      <c r="W609" s="1" t="str">
        <f t="shared" si="161"/>
        <v/>
      </c>
    </row>
    <row r="610" spans="1:23" x14ac:dyDescent="0.2">
      <c r="A610" s="1">
        <f>[4]武器3!A611</f>
        <v>10609</v>
      </c>
      <c r="B610" s="1" t="str">
        <f>[4]武器3!D611</f>
        <v>璀璨的塞尔塔刃</v>
      </c>
      <c r="C610" s="1">
        <f>[4]武器3!E611</f>
        <v>6</v>
      </c>
      <c r="D610" s="139" t="str">
        <f>[4]武器3!F611</f>
        <v>s</v>
      </c>
      <c r="E610" s="1">
        <f t="shared" si="162"/>
        <v>4</v>
      </c>
      <c r="F610" s="1">
        <f t="shared" si="163"/>
        <v>4</v>
      </c>
      <c r="G610" s="1" t="str">
        <f>[4]武器3!$K611</f>
        <v>地脉</v>
      </c>
      <c r="H610" s="1">
        <f>([4]武器3!AO611*(E610^2))/10</f>
        <v>79.2</v>
      </c>
      <c r="I610" s="1" t="str">
        <f t="shared" si="164"/>
        <v>,茶色的魔术丝,黑蝙蝠羽翼,巨人赤皮,风之缌片</v>
      </c>
      <c r="J610" s="1">
        <f t="shared" si="165"/>
        <v>792</v>
      </c>
      <c r="K610" s="1">
        <f t="shared" si="153"/>
        <v>3840</v>
      </c>
      <c r="L610" s="1" t="str">
        <f t="shared" si="166"/>
        <v>茶色的魔术丝</v>
      </c>
      <c r="M610" s="1">
        <f t="shared" si="154"/>
        <v>1</v>
      </c>
      <c r="N610" s="1">
        <f t="shared" si="155"/>
        <v>50074</v>
      </c>
      <c r="O610" s="1" t="str">
        <f t="shared" si="167"/>
        <v>黑蝙蝠羽翼</v>
      </c>
      <c r="P610" s="1">
        <f t="shared" si="156"/>
        <v>1</v>
      </c>
      <c r="Q610" s="1">
        <f t="shared" si="157"/>
        <v>50125</v>
      </c>
      <c r="R610" s="1" t="str">
        <f t="shared" si="168"/>
        <v>巨人赤皮</v>
      </c>
      <c r="S610" s="1">
        <f t="shared" si="158"/>
        <v>2</v>
      </c>
      <c r="T610" s="1">
        <f t="shared" si="159"/>
        <v>50112</v>
      </c>
      <c r="U610" s="1" t="str">
        <f t="shared" si="169"/>
        <v>风之缌片</v>
      </c>
      <c r="V610" s="1">
        <f t="shared" si="160"/>
        <v>2</v>
      </c>
      <c r="W610" s="1">
        <f t="shared" si="161"/>
        <v>50176</v>
      </c>
    </row>
    <row r="611" spans="1:23" x14ac:dyDescent="0.2">
      <c r="A611" s="1">
        <f>[4]武器3!A612</f>
        <v>10610</v>
      </c>
      <c r="B611" s="1" t="str">
        <f>[4]武器3!D612</f>
        <v>神秘的精钢短刀</v>
      </c>
      <c r="C611" s="1">
        <f>[4]武器3!E612</f>
        <v>8</v>
      </c>
      <c r="D611" s="139" t="str">
        <f>[4]武器3!F612</f>
        <v>s</v>
      </c>
      <c r="E611" s="1">
        <f t="shared" si="162"/>
        <v>4</v>
      </c>
      <c r="F611" s="1">
        <f t="shared" si="163"/>
        <v>4</v>
      </c>
      <c r="G611" s="1" t="str">
        <f>[4]武器3!$K612</f>
        <v>地脉</v>
      </c>
      <c r="H611" s="1">
        <f>([4]武器3!AO612*(E611^2))/10</f>
        <v>184.37419054545455</v>
      </c>
      <c r="I611" s="1" t="str">
        <f t="shared" si="164"/>
        <v>,茶色的魔术丝,睡魔魂片,酸之液,巨人青皮</v>
      </c>
      <c r="J611" s="1">
        <f t="shared" si="165"/>
        <v>1844</v>
      </c>
      <c r="K611" s="1">
        <f t="shared" si="153"/>
        <v>3840</v>
      </c>
      <c r="L611" s="1" t="str">
        <f t="shared" si="166"/>
        <v>茶色的魔术丝</v>
      </c>
      <c r="M611" s="1">
        <f t="shared" si="154"/>
        <v>1</v>
      </c>
      <c r="N611" s="1">
        <f t="shared" si="155"/>
        <v>50074</v>
      </c>
      <c r="O611" s="1" t="str">
        <f t="shared" si="167"/>
        <v>睡魔魂片</v>
      </c>
      <c r="P611" s="1">
        <f t="shared" si="156"/>
        <v>2</v>
      </c>
      <c r="Q611" s="1">
        <f t="shared" si="157"/>
        <v>50165</v>
      </c>
      <c r="R611" s="1" t="str">
        <f t="shared" si="168"/>
        <v>酸之液</v>
      </c>
      <c r="S611" s="1">
        <f t="shared" si="158"/>
        <v>8</v>
      </c>
      <c r="T611" s="1">
        <f t="shared" si="159"/>
        <v>50096</v>
      </c>
      <c r="U611" s="1" t="str">
        <f t="shared" si="169"/>
        <v>巨人青皮</v>
      </c>
      <c r="V611" s="1">
        <f t="shared" si="160"/>
        <v>4</v>
      </c>
      <c r="W611" s="1">
        <f t="shared" si="161"/>
        <v>50113</v>
      </c>
    </row>
    <row r="612" spans="1:23" x14ac:dyDescent="0.2">
      <c r="A612" s="1">
        <f>[4]武器3!A613</f>
        <v>10611</v>
      </c>
      <c r="B612" s="1" t="str">
        <f>[4]武器3!D613</f>
        <v>璀璨的遗迹短刀</v>
      </c>
      <c r="C612" s="1">
        <f>[4]武器3!E613</f>
        <v>10</v>
      </c>
      <c r="D612" s="139" t="str">
        <f>[4]武器3!F613</f>
        <v>s</v>
      </c>
      <c r="E612" s="1">
        <f t="shared" si="162"/>
        <v>4</v>
      </c>
      <c r="F612" s="1">
        <f t="shared" si="163"/>
        <v>4</v>
      </c>
      <c r="G612" s="1" t="str">
        <f>[4]武器3!$K613</f>
        <v>地脉</v>
      </c>
      <c r="H612" s="1">
        <f>([4]武器3!AO613*(E612^2))/10</f>
        <v>340.10695933884301</v>
      </c>
      <c r="I612" s="1" t="str">
        <f t="shared" si="164"/>
        <v>,茶色的魔术丝,地精魂片,珍珠石,蜥蜴爪</v>
      </c>
      <c r="J612" s="1">
        <f t="shared" si="165"/>
        <v>3401</v>
      </c>
      <c r="K612" s="1">
        <f t="shared" si="153"/>
        <v>3840</v>
      </c>
      <c r="L612" s="1" t="str">
        <f t="shared" si="166"/>
        <v>茶色的魔术丝</v>
      </c>
      <c r="M612" s="1">
        <f t="shared" si="154"/>
        <v>1</v>
      </c>
      <c r="N612" s="1">
        <f t="shared" si="155"/>
        <v>50074</v>
      </c>
      <c r="O612" s="1" t="str">
        <f t="shared" si="167"/>
        <v>地精魂片</v>
      </c>
      <c r="P612" s="1">
        <f t="shared" si="156"/>
        <v>4</v>
      </c>
      <c r="Q612" s="1">
        <f t="shared" si="157"/>
        <v>50158</v>
      </c>
      <c r="R612" s="1" t="str">
        <f t="shared" si="168"/>
        <v>珍珠石</v>
      </c>
      <c r="S612" s="1">
        <f t="shared" si="158"/>
        <v>7</v>
      </c>
      <c r="T612" s="1">
        <f t="shared" si="159"/>
        <v>50026</v>
      </c>
      <c r="U612" s="1" t="str">
        <f t="shared" si="169"/>
        <v>蜥蜴爪</v>
      </c>
      <c r="V612" s="1">
        <f t="shared" si="160"/>
        <v>15</v>
      </c>
      <c r="W612" s="1">
        <f t="shared" si="161"/>
        <v>50137</v>
      </c>
    </row>
    <row r="613" spans="1:23" x14ac:dyDescent="0.2">
      <c r="A613" s="1">
        <f>[4]武器3!A614</f>
        <v>10612</v>
      </c>
      <c r="B613" s="1" t="str">
        <f>[4]武器3!D614</f>
        <v>神奇的白银刃</v>
      </c>
      <c r="C613" s="1">
        <f>[4]武器3!E614</f>
        <v>12</v>
      </c>
      <c r="D613" s="139" t="str">
        <f>[4]武器3!F614</f>
        <v>s</v>
      </c>
      <c r="E613" s="1">
        <f t="shared" si="162"/>
        <v>4</v>
      </c>
      <c r="F613" s="1">
        <f t="shared" si="163"/>
        <v>4</v>
      </c>
      <c r="G613" s="1" t="str">
        <f>[4]武器3!$K614</f>
        <v>地脉</v>
      </c>
      <c r="H613" s="1">
        <f>([4]武器3!AO614*(E613^2))/10</f>
        <v>416.55472304696252</v>
      </c>
      <c r="I613" s="1" t="str">
        <f t="shared" si="164"/>
        <v>,茶色的魔术丝,黑蝙蝠羽翼,雷兽爪,雷兽牙</v>
      </c>
      <c r="J613" s="1">
        <f t="shared" si="165"/>
        <v>4166</v>
      </c>
      <c r="K613" s="1">
        <f t="shared" si="153"/>
        <v>7680</v>
      </c>
      <c r="L613" s="1" t="str">
        <f t="shared" si="166"/>
        <v>茶色的魔术丝</v>
      </c>
      <c r="M613" s="1">
        <f t="shared" si="154"/>
        <v>2</v>
      </c>
      <c r="N613" s="1">
        <f t="shared" si="155"/>
        <v>50074</v>
      </c>
      <c r="O613" s="1" t="str">
        <f t="shared" si="167"/>
        <v>黑蝙蝠羽翼</v>
      </c>
      <c r="P613" s="1">
        <f t="shared" si="156"/>
        <v>3</v>
      </c>
      <c r="Q613" s="1">
        <f t="shared" si="157"/>
        <v>50125</v>
      </c>
      <c r="R613" s="1" t="str">
        <f t="shared" si="168"/>
        <v>雷兽爪</v>
      </c>
      <c r="S613" s="1">
        <f t="shared" si="158"/>
        <v>18</v>
      </c>
      <c r="T613" s="1">
        <f t="shared" si="159"/>
        <v>50139</v>
      </c>
      <c r="U613" s="1" t="str">
        <f t="shared" si="169"/>
        <v>雷兽牙</v>
      </c>
      <c r="V613" s="1">
        <f t="shared" si="160"/>
        <v>18</v>
      </c>
      <c r="W613" s="1">
        <f t="shared" si="161"/>
        <v>50149</v>
      </c>
    </row>
    <row r="614" spans="1:23" x14ac:dyDescent="0.2">
      <c r="A614" s="1">
        <f>[4]武器3!A615</f>
        <v>10613</v>
      </c>
      <c r="B614" s="1" t="str">
        <f>[4]武器3!D615</f>
        <v>传说的女神短刀</v>
      </c>
      <c r="C614" s="1">
        <f>[4]武器3!E615</f>
        <v>14</v>
      </c>
      <c r="D614" s="139" t="str">
        <f>[4]武器3!F615</f>
        <v>s</v>
      </c>
      <c r="E614" s="1">
        <f t="shared" si="162"/>
        <v>4</v>
      </c>
      <c r="F614" s="1">
        <f t="shared" si="163"/>
        <v>4</v>
      </c>
      <c r="G614" s="1" t="str">
        <f>[4]武器3!$K615</f>
        <v>地脉</v>
      </c>
      <c r="H614" s="1">
        <f>([4]武器3!AO615*(E614^2))/10</f>
        <v>550.07716050977058</v>
      </c>
      <c r="I614" s="1" t="str">
        <f t="shared" si="164"/>
        <v>,茶色的魔术丝,水精魂片,优良粉铜矿,胆石</v>
      </c>
      <c r="J614" s="1">
        <f t="shared" si="165"/>
        <v>5501</v>
      </c>
      <c r="K614" s="1">
        <f t="shared" si="153"/>
        <v>7680</v>
      </c>
      <c r="L614" s="1" t="str">
        <f t="shared" si="166"/>
        <v>茶色的魔术丝</v>
      </c>
      <c r="M614" s="1">
        <f t="shared" si="154"/>
        <v>2</v>
      </c>
      <c r="N614" s="1">
        <f t="shared" si="155"/>
        <v>50074</v>
      </c>
      <c r="O614" s="1" t="str">
        <f t="shared" si="167"/>
        <v>水精魂片</v>
      </c>
      <c r="P614" s="1">
        <f t="shared" si="156"/>
        <v>6</v>
      </c>
      <c r="Q614" s="1">
        <f t="shared" si="157"/>
        <v>50159</v>
      </c>
      <c r="R614" s="1" t="str">
        <f t="shared" si="168"/>
        <v>优良粉铜矿</v>
      </c>
      <c r="S614" s="1">
        <f t="shared" si="158"/>
        <v>11</v>
      </c>
      <c r="T614" s="1">
        <f t="shared" si="159"/>
        <v>50036</v>
      </c>
      <c r="U614" s="1" t="str">
        <f t="shared" si="169"/>
        <v>胆石</v>
      </c>
      <c r="V614" s="1">
        <f t="shared" si="160"/>
        <v>23</v>
      </c>
      <c r="W614" s="1">
        <f t="shared" si="161"/>
        <v>50087</v>
      </c>
    </row>
    <row r="615" spans="1:23" x14ac:dyDescent="0.2">
      <c r="A615" s="1">
        <f>[4]武器3!A616</f>
        <v>10614</v>
      </c>
      <c r="B615" s="1" t="str">
        <f>[4]武器3!D616</f>
        <v>神秘的言语刀</v>
      </c>
      <c r="C615" s="1">
        <f>[4]武器3!E616</f>
        <v>16</v>
      </c>
      <c r="D615" s="139" t="str">
        <f>[4]武器3!F616</f>
        <v>s</v>
      </c>
      <c r="E615" s="1">
        <f t="shared" si="162"/>
        <v>4</v>
      </c>
      <c r="F615" s="1">
        <f t="shared" si="163"/>
        <v>4</v>
      </c>
      <c r="G615" s="1" t="str">
        <f>[4]武器3!$K616</f>
        <v>地脉</v>
      </c>
      <c r="H615" s="1">
        <f>([4]武器3!AO616*(E615^2))/10</f>
        <v>1054.2164247272726</v>
      </c>
      <c r="I615" s="1" t="str">
        <f t="shared" si="164"/>
        <v>,茶色的魔术丝,魅灵魂片,水晶眼泪,优良黑铜矿</v>
      </c>
      <c r="J615" s="1">
        <f t="shared" si="165"/>
        <v>10542</v>
      </c>
      <c r="K615" s="1">
        <f t="shared" si="153"/>
        <v>11520</v>
      </c>
      <c r="L615" s="1" t="str">
        <f t="shared" si="166"/>
        <v>茶色的魔术丝</v>
      </c>
      <c r="M615" s="1">
        <f t="shared" si="154"/>
        <v>3</v>
      </c>
      <c r="N615" s="1">
        <f t="shared" si="155"/>
        <v>50074</v>
      </c>
      <c r="O615" s="1" t="str">
        <f t="shared" si="167"/>
        <v>魅灵魂片</v>
      </c>
      <c r="P615" s="1">
        <f t="shared" si="156"/>
        <v>8</v>
      </c>
      <c r="Q615" s="1">
        <f t="shared" si="157"/>
        <v>50163</v>
      </c>
      <c r="R615" s="1" t="str">
        <f t="shared" si="168"/>
        <v>水晶眼泪</v>
      </c>
      <c r="S615" s="1">
        <f t="shared" si="158"/>
        <v>20</v>
      </c>
      <c r="T615" s="1">
        <f t="shared" si="159"/>
        <v>50172</v>
      </c>
      <c r="U615" s="1" t="str">
        <f t="shared" si="169"/>
        <v>优良黑铜矿</v>
      </c>
      <c r="V615" s="1">
        <f t="shared" si="160"/>
        <v>20</v>
      </c>
      <c r="W615" s="1">
        <f t="shared" si="161"/>
        <v>50032</v>
      </c>
    </row>
    <row r="616" spans="1:23" x14ac:dyDescent="0.2">
      <c r="A616" s="1">
        <f>[4]武器3!A617</f>
        <v>10615</v>
      </c>
      <c r="B616" s="1" t="str">
        <f>[4]武器3!D617</f>
        <v>神奇的水晶短刀</v>
      </c>
      <c r="C616" s="1">
        <f>[4]武器3!E617</f>
        <v>18</v>
      </c>
      <c r="D616" s="139" t="str">
        <f>[4]武器3!F617</f>
        <v>s</v>
      </c>
      <c r="E616" s="1">
        <f t="shared" si="162"/>
        <v>4</v>
      </c>
      <c r="F616" s="1">
        <f t="shared" si="163"/>
        <v>4</v>
      </c>
      <c r="G616" s="1" t="str">
        <f>[4]武器3!$K617</f>
        <v>地脉</v>
      </c>
      <c r="H616" s="1">
        <f>([4]武器3!AO617*(E616^2))/10</f>
        <v>945.34174042975212</v>
      </c>
      <c r="I616" s="1" t="str">
        <f t="shared" si="164"/>
        <v>,茶色的魔术丝,黑蝙蝠羽翼,蜥蜴爪,蝙蝠牙</v>
      </c>
      <c r="J616" s="1">
        <f t="shared" si="165"/>
        <v>9453</v>
      </c>
      <c r="K616" s="1">
        <f t="shared" si="153"/>
        <v>11520</v>
      </c>
      <c r="L616" s="1" t="str">
        <f t="shared" si="166"/>
        <v>茶色的魔术丝</v>
      </c>
      <c r="M616" s="1">
        <f t="shared" si="154"/>
        <v>3</v>
      </c>
      <c r="N616" s="1">
        <f t="shared" si="155"/>
        <v>50074</v>
      </c>
      <c r="O616" s="1" t="str">
        <f t="shared" si="167"/>
        <v>黑蝙蝠羽翼</v>
      </c>
      <c r="P616" s="1">
        <f t="shared" si="156"/>
        <v>7</v>
      </c>
      <c r="Q616" s="1">
        <f t="shared" si="157"/>
        <v>50125</v>
      </c>
      <c r="R616" s="1" t="str">
        <f t="shared" si="168"/>
        <v>蜥蜴爪</v>
      </c>
      <c r="S616" s="1">
        <f t="shared" si="158"/>
        <v>40</v>
      </c>
      <c r="T616" s="1">
        <f t="shared" si="159"/>
        <v>50137</v>
      </c>
      <c r="U616" s="1" t="str">
        <f t="shared" si="169"/>
        <v>蝙蝠牙</v>
      </c>
      <c r="V616" s="1">
        <f t="shared" si="160"/>
        <v>40</v>
      </c>
      <c r="W616" s="1">
        <f t="shared" si="161"/>
        <v>50152</v>
      </c>
    </row>
    <row r="617" spans="1:23" x14ac:dyDescent="0.2">
      <c r="A617" s="1">
        <f>[4]武器3!A618</f>
        <v>10616</v>
      </c>
      <c r="B617" s="1" t="str">
        <f>[4]武器3!D618</f>
        <v>神秘的智慧短刀</v>
      </c>
      <c r="C617" s="1">
        <f>[4]武器3!E618</f>
        <v>20</v>
      </c>
      <c r="D617" s="139" t="str">
        <f>[4]武器3!F618</f>
        <v>s</v>
      </c>
      <c r="E617" s="1">
        <f t="shared" si="162"/>
        <v>4</v>
      </c>
      <c r="F617" s="1">
        <f t="shared" si="163"/>
        <v>4</v>
      </c>
      <c r="G617" s="1" t="str">
        <f>[4]武器3!$K618</f>
        <v>地脉</v>
      </c>
      <c r="H617" s="1">
        <f>([4]武器3!AO618*(E617^2))/10</f>
        <v>1127.1573516694214</v>
      </c>
      <c r="I617" s="1" t="str">
        <f t="shared" si="164"/>
        <v>,茶色的魔术丝,雷精魂片,青之液,灵木的根</v>
      </c>
      <c r="J617" s="1">
        <f t="shared" si="165"/>
        <v>11272</v>
      </c>
      <c r="K617" s="1">
        <f t="shared" si="153"/>
        <v>11520</v>
      </c>
      <c r="L617" s="1" t="str">
        <f t="shared" si="166"/>
        <v>茶色的魔术丝</v>
      </c>
      <c r="M617" s="1">
        <f t="shared" si="154"/>
        <v>3</v>
      </c>
      <c r="N617" s="1">
        <f t="shared" si="155"/>
        <v>50074</v>
      </c>
      <c r="O617" s="1" t="str">
        <f t="shared" si="167"/>
        <v>雷精魂片</v>
      </c>
      <c r="P617" s="1">
        <f t="shared" si="156"/>
        <v>12</v>
      </c>
      <c r="Q617" s="1">
        <f t="shared" si="157"/>
        <v>50161</v>
      </c>
      <c r="R617" s="1" t="str">
        <f t="shared" si="168"/>
        <v>青之液</v>
      </c>
      <c r="S617" s="1">
        <f t="shared" si="158"/>
        <v>47</v>
      </c>
      <c r="T617" s="1">
        <f t="shared" si="159"/>
        <v>50092</v>
      </c>
      <c r="U617" s="1" t="str">
        <f t="shared" si="169"/>
        <v>灵木的根</v>
      </c>
      <c r="V617" s="1">
        <f t="shared" si="160"/>
        <v>47</v>
      </c>
      <c r="W617" s="1">
        <f t="shared" si="161"/>
        <v>50063</v>
      </c>
    </row>
    <row r="618" spans="1:23" x14ac:dyDescent="0.2">
      <c r="A618" s="1">
        <f>[4]武器3!A619</f>
        <v>10617</v>
      </c>
      <c r="B618" s="1" t="str">
        <f>[4]武器3!D619</f>
        <v>闪耀的青铜短刀</v>
      </c>
      <c r="C618" s="1">
        <f>[4]武器3!E619</f>
        <v>6</v>
      </c>
      <c r="D618" s="139" t="str">
        <f>[4]武器3!F619</f>
        <v>a</v>
      </c>
      <c r="E618" s="1">
        <f t="shared" si="162"/>
        <v>3</v>
      </c>
      <c r="F618" s="1">
        <f t="shared" si="163"/>
        <v>3</v>
      </c>
      <c r="G618" s="1" t="str">
        <f>[4]武器3!$K619</f>
        <v>地脉</v>
      </c>
      <c r="H618" s="1">
        <f>([4]武器3!AO619*(E618^2))/10</f>
        <v>36.570239999999998</v>
      </c>
      <c r="I618" s="1" t="str">
        <f t="shared" si="164"/>
        <v>,地系魔物骨头,灵石,矿石,腐败牙</v>
      </c>
      <c r="J618" s="1">
        <f t="shared" si="165"/>
        <v>366</v>
      </c>
      <c r="K618" s="1">
        <f t="shared" si="153"/>
        <v>1125</v>
      </c>
      <c r="L618" s="1" t="str">
        <f t="shared" si="166"/>
        <v>地系魔物骨头</v>
      </c>
      <c r="M618" s="1">
        <f t="shared" si="154"/>
        <v>1</v>
      </c>
      <c r="N618" s="1">
        <f t="shared" si="155"/>
        <v>50080</v>
      </c>
      <c r="O618" s="1" t="str">
        <f t="shared" si="167"/>
        <v>灵石</v>
      </c>
      <c r="P618" s="1">
        <f t="shared" si="156"/>
        <v>3</v>
      </c>
      <c r="Q618" s="1">
        <f t="shared" si="157"/>
        <v>50088</v>
      </c>
      <c r="R618" s="1" t="str">
        <f t="shared" si="168"/>
        <v>矿石</v>
      </c>
      <c r="S618" s="1">
        <f t="shared" si="158"/>
        <v>9</v>
      </c>
      <c r="T618" s="1">
        <f t="shared" si="159"/>
        <v>50015</v>
      </c>
      <c r="U618" s="1" t="str">
        <f t="shared" si="169"/>
        <v/>
      </c>
      <c r="V618" s="1" t="str">
        <f t="shared" si="160"/>
        <v/>
      </c>
      <c r="W618" s="1" t="str">
        <f t="shared" si="161"/>
        <v/>
      </c>
    </row>
    <row r="619" spans="1:23" x14ac:dyDescent="0.2">
      <c r="A619" s="1">
        <f>[4]武器3!A620</f>
        <v>10618</v>
      </c>
      <c r="B619" s="1" t="str">
        <f>[4]武器3!D620</f>
        <v>犀利的女神短刀</v>
      </c>
      <c r="C619" s="1">
        <f>[4]武器3!E620</f>
        <v>8</v>
      </c>
      <c r="D619" s="139" t="str">
        <f>[4]武器3!F620</f>
        <v>a</v>
      </c>
      <c r="E619" s="1">
        <f t="shared" si="162"/>
        <v>3</v>
      </c>
      <c r="F619" s="1">
        <f t="shared" si="163"/>
        <v>3</v>
      </c>
      <c r="G619" s="1" t="str">
        <f>[4]武器3!$K620</f>
        <v>地脉</v>
      </c>
      <c r="H619" s="1">
        <f>([4]武器3!AO620*(E619^2))/10</f>
        <v>78.842101090909097</v>
      </c>
      <c r="I619" s="1" t="str">
        <f t="shared" si="164"/>
        <v>,地系魔物骨头,柔软的毛皮,黑铜矿,树枝</v>
      </c>
      <c r="J619" s="1">
        <f t="shared" si="165"/>
        <v>788</v>
      </c>
      <c r="K619" s="1">
        <f t="shared" si="153"/>
        <v>1125</v>
      </c>
      <c r="L619" s="1" t="str">
        <f t="shared" si="166"/>
        <v>地系魔物骨头</v>
      </c>
      <c r="M619" s="1">
        <f t="shared" si="154"/>
        <v>1</v>
      </c>
      <c r="N619" s="1">
        <f t="shared" si="155"/>
        <v>50080</v>
      </c>
      <c r="O619" s="1" t="str">
        <f t="shared" si="167"/>
        <v>柔软的毛皮</v>
      </c>
      <c r="P619" s="1">
        <f t="shared" si="156"/>
        <v>2</v>
      </c>
      <c r="Q619" s="1">
        <f t="shared" si="157"/>
        <v>50114</v>
      </c>
      <c r="R619" s="1" t="str">
        <f t="shared" si="168"/>
        <v>黑铜矿</v>
      </c>
      <c r="S619" s="1">
        <f t="shared" si="158"/>
        <v>18</v>
      </c>
      <c r="T619" s="1">
        <f t="shared" si="159"/>
        <v>50031</v>
      </c>
      <c r="U619" s="1" t="str">
        <f t="shared" si="169"/>
        <v/>
      </c>
      <c r="V619" s="1" t="str">
        <f t="shared" si="160"/>
        <v/>
      </c>
      <c r="W619" s="1" t="str">
        <f t="shared" si="161"/>
        <v/>
      </c>
    </row>
    <row r="620" spans="1:23" x14ac:dyDescent="0.2">
      <c r="A620" s="1">
        <f>[4]武器3!A621</f>
        <v>10619</v>
      </c>
      <c r="B620" s="1" t="str">
        <f>[4]武器3!D621</f>
        <v>犀利的忏悔刃</v>
      </c>
      <c r="C620" s="1">
        <f>[4]武器3!E621</f>
        <v>10</v>
      </c>
      <c r="D620" s="139" t="str">
        <f>[4]武器3!F621</f>
        <v>a</v>
      </c>
      <c r="E620" s="1">
        <f t="shared" si="162"/>
        <v>3</v>
      </c>
      <c r="F620" s="1">
        <f t="shared" si="163"/>
        <v>3</v>
      </c>
      <c r="G620" s="1" t="str">
        <f>[4]武器3!$K621</f>
        <v>地脉</v>
      </c>
      <c r="H620" s="1">
        <f>([4]武器3!AO621*(E620^2))/10</f>
        <v>125.905248</v>
      </c>
      <c r="I620" s="1" t="str">
        <f t="shared" si="164"/>
        <v>,地系魔物骨头,青之液,腐败牙,腐败爪</v>
      </c>
      <c r="J620" s="1">
        <f t="shared" si="165"/>
        <v>1259</v>
      </c>
      <c r="K620" s="1">
        <f t="shared" si="153"/>
        <v>2250</v>
      </c>
      <c r="L620" s="1" t="str">
        <f t="shared" si="166"/>
        <v>地系魔物骨头</v>
      </c>
      <c r="M620" s="1">
        <f t="shared" si="154"/>
        <v>2</v>
      </c>
      <c r="N620" s="1">
        <f t="shared" si="155"/>
        <v>50080</v>
      </c>
      <c r="O620" s="1" t="str">
        <f t="shared" si="167"/>
        <v>青之液</v>
      </c>
      <c r="P620" s="1">
        <f t="shared" si="156"/>
        <v>7</v>
      </c>
      <c r="Q620" s="1">
        <f t="shared" si="157"/>
        <v>50092</v>
      </c>
      <c r="R620" s="1" t="str">
        <f t="shared" si="168"/>
        <v>腐败牙</v>
      </c>
      <c r="S620" s="1">
        <f t="shared" si="158"/>
        <v>28</v>
      </c>
      <c r="T620" s="1">
        <f t="shared" si="159"/>
        <v>50157</v>
      </c>
      <c r="U620" s="1" t="str">
        <f t="shared" si="169"/>
        <v/>
      </c>
      <c r="V620" s="1" t="str">
        <f t="shared" si="160"/>
        <v/>
      </c>
      <c r="W620" s="1" t="str">
        <f t="shared" si="161"/>
        <v/>
      </c>
    </row>
    <row r="621" spans="1:23" x14ac:dyDescent="0.2">
      <c r="A621" s="1">
        <f>[4]武器3!A622</f>
        <v>10620</v>
      </c>
      <c r="B621" s="1" t="str">
        <f>[4]武器3!D622</f>
        <v>拉风的卡尼亚刀</v>
      </c>
      <c r="C621" s="1">
        <f>[4]武器3!E622</f>
        <v>12</v>
      </c>
      <c r="D621" s="139" t="str">
        <f>[4]武器3!F622</f>
        <v>a</v>
      </c>
      <c r="E621" s="1">
        <f t="shared" si="162"/>
        <v>3</v>
      </c>
      <c r="F621" s="1">
        <f t="shared" si="163"/>
        <v>3</v>
      </c>
      <c r="G621" s="1" t="str">
        <f>[4]武器3!$K622</f>
        <v>地脉</v>
      </c>
      <c r="H621" s="1">
        <f>([4]武器3!AO622*(E621^2))/10</f>
        <v>175.5</v>
      </c>
      <c r="I621" s="1" t="str">
        <f t="shared" si="164"/>
        <v>,地系魔物骨头,狐炎兽毛皮,女战士的秘药,树枝</v>
      </c>
      <c r="J621" s="1">
        <f t="shared" si="165"/>
        <v>1755</v>
      </c>
      <c r="K621" s="1">
        <f t="shared" si="153"/>
        <v>2250</v>
      </c>
      <c r="L621" s="1" t="str">
        <f t="shared" si="166"/>
        <v>地系魔物骨头</v>
      </c>
      <c r="M621" s="1">
        <f t="shared" si="154"/>
        <v>2</v>
      </c>
      <c r="N621" s="1">
        <f t="shared" si="155"/>
        <v>50080</v>
      </c>
      <c r="O621" s="1" t="str">
        <f t="shared" si="167"/>
        <v>狐炎兽毛皮</v>
      </c>
      <c r="P621" s="1">
        <f t="shared" si="156"/>
        <v>5</v>
      </c>
      <c r="Q621" s="1">
        <f t="shared" si="157"/>
        <v>50115</v>
      </c>
      <c r="R621" s="1" t="str">
        <f t="shared" si="168"/>
        <v>女战士的秘药</v>
      </c>
      <c r="S621" s="1">
        <f t="shared" si="158"/>
        <v>39</v>
      </c>
      <c r="T621" s="1">
        <f t="shared" si="159"/>
        <v>50168</v>
      </c>
      <c r="U621" s="1" t="str">
        <f t="shared" si="169"/>
        <v/>
      </c>
      <c r="V621" s="1" t="str">
        <f t="shared" si="160"/>
        <v/>
      </c>
      <c r="W621" s="1" t="str">
        <f t="shared" si="161"/>
        <v/>
      </c>
    </row>
    <row r="622" spans="1:23" x14ac:dyDescent="0.2">
      <c r="A622" s="1">
        <f>[4]武器3!A623</f>
        <v>10621</v>
      </c>
      <c r="B622" s="1" t="str">
        <f>[4]武器3!D623</f>
        <v>犀利的精灵刃</v>
      </c>
      <c r="C622" s="1">
        <f>[4]武器3!E623</f>
        <v>14</v>
      </c>
      <c r="D622" s="139" t="str">
        <f>[4]武器3!F623</f>
        <v>a</v>
      </c>
      <c r="E622" s="1">
        <f t="shared" si="162"/>
        <v>3</v>
      </c>
      <c r="F622" s="1">
        <f t="shared" si="163"/>
        <v>3</v>
      </c>
      <c r="G622" s="1" t="str">
        <f>[4]武器3!$K623</f>
        <v>地脉</v>
      </c>
      <c r="H622" s="1">
        <f>([4]武器3!AO623*(E622^2))/10</f>
        <v>234.05463490909088</v>
      </c>
      <c r="I622" s="1" t="str">
        <f t="shared" si="164"/>
        <v>,地系魔物骨头,风之缌片,新鲜的泥巴,树枝</v>
      </c>
      <c r="J622" s="1">
        <f t="shared" si="165"/>
        <v>2341</v>
      </c>
      <c r="K622" s="1">
        <f t="shared" si="153"/>
        <v>3375</v>
      </c>
      <c r="L622" s="1" t="str">
        <f t="shared" si="166"/>
        <v>地系魔物骨头</v>
      </c>
      <c r="M622" s="1">
        <f t="shared" si="154"/>
        <v>3</v>
      </c>
      <c r="N622" s="1">
        <f t="shared" si="155"/>
        <v>50080</v>
      </c>
      <c r="O622" s="1" t="str">
        <f t="shared" si="167"/>
        <v>风之缌片</v>
      </c>
      <c r="P622" s="1">
        <f t="shared" si="156"/>
        <v>6</v>
      </c>
      <c r="Q622" s="1">
        <f t="shared" si="157"/>
        <v>50176</v>
      </c>
      <c r="R622" s="1" t="str">
        <f t="shared" si="168"/>
        <v>新鲜的泥巴</v>
      </c>
      <c r="S622" s="1">
        <f t="shared" si="158"/>
        <v>53</v>
      </c>
      <c r="T622" s="1">
        <f t="shared" si="159"/>
        <v>50013</v>
      </c>
      <c r="U622" s="1" t="str">
        <f t="shared" si="169"/>
        <v/>
      </c>
      <c r="V622" s="1" t="str">
        <f t="shared" si="160"/>
        <v/>
      </c>
      <c r="W622" s="1" t="str">
        <f t="shared" si="161"/>
        <v/>
      </c>
    </row>
    <row r="623" spans="1:23" x14ac:dyDescent="0.2">
      <c r="A623" s="1">
        <f>[4]武器3!A624</f>
        <v>10622</v>
      </c>
      <c r="B623" s="1" t="str">
        <f>[4]武器3!D624</f>
        <v>闪耀的塞尔塔刃</v>
      </c>
      <c r="C623" s="1">
        <f>[4]武器3!E624</f>
        <v>16</v>
      </c>
      <c r="D623" s="139" t="str">
        <f>[4]武器3!F624</f>
        <v>a</v>
      </c>
      <c r="E623" s="1">
        <f t="shared" si="162"/>
        <v>3</v>
      </c>
      <c r="F623" s="1">
        <f t="shared" si="163"/>
        <v>3</v>
      </c>
      <c r="G623" s="1" t="str">
        <f>[4]武器3!$K624</f>
        <v>地脉</v>
      </c>
      <c r="H623" s="1">
        <f>([4]武器3!AO624*(E623^2))/10</f>
        <v>294.78741381818179</v>
      </c>
      <c r="I623" s="1" t="str">
        <f t="shared" si="164"/>
        <v>,地系魔物骨头,狐炎兽毛皮,新鲜的泥巴,干燥的草药</v>
      </c>
      <c r="J623" s="1">
        <f t="shared" si="165"/>
        <v>2948</v>
      </c>
      <c r="K623" s="1">
        <f t="shared" si="153"/>
        <v>3375</v>
      </c>
      <c r="L623" s="1" t="str">
        <f t="shared" si="166"/>
        <v>地系魔物骨头</v>
      </c>
      <c r="M623" s="1">
        <f t="shared" si="154"/>
        <v>3</v>
      </c>
      <c r="N623" s="1">
        <f t="shared" si="155"/>
        <v>50080</v>
      </c>
      <c r="O623" s="1" t="str">
        <f t="shared" si="167"/>
        <v>狐炎兽毛皮</v>
      </c>
      <c r="P623" s="1">
        <f t="shared" si="156"/>
        <v>8</v>
      </c>
      <c r="Q623" s="1">
        <f t="shared" si="157"/>
        <v>50115</v>
      </c>
      <c r="R623" s="1" t="str">
        <f t="shared" si="168"/>
        <v>新鲜的泥巴</v>
      </c>
      <c r="S623" s="1">
        <f t="shared" si="158"/>
        <v>66</v>
      </c>
      <c r="T623" s="1">
        <f t="shared" si="159"/>
        <v>50013</v>
      </c>
      <c r="U623" s="1" t="str">
        <f t="shared" si="169"/>
        <v/>
      </c>
      <c r="V623" s="1" t="str">
        <f t="shared" si="160"/>
        <v/>
      </c>
      <c r="W623" s="1" t="str">
        <f t="shared" si="161"/>
        <v/>
      </c>
    </row>
    <row r="624" spans="1:23" x14ac:dyDescent="0.2">
      <c r="A624" s="1">
        <f>[4]武器3!A625</f>
        <v>10623</v>
      </c>
      <c r="B624" s="1" t="str">
        <f>[4]武器3!D625</f>
        <v>犀利的玄铁短刀</v>
      </c>
      <c r="C624" s="1">
        <f>[4]武器3!E625</f>
        <v>18</v>
      </c>
      <c r="D624" s="139" t="str">
        <f>[4]武器3!F625</f>
        <v>a</v>
      </c>
      <c r="E624" s="1">
        <f t="shared" si="162"/>
        <v>3</v>
      </c>
      <c r="F624" s="1">
        <f t="shared" si="163"/>
        <v>3</v>
      </c>
      <c r="G624" s="1" t="str">
        <f>[4]武器3!$K625</f>
        <v>地脉</v>
      </c>
      <c r="H624" s="1">
        <f>([4]武器3!AO625*(E624^2))/10</f>
        <v>495.45</v>
      </c>
      <c r="I624" s="1" t="str">
        <f t="shared" si="164"/>
        <v>,地系魔物骨头,兽骨,黑铜矿,干燥的草药</v>
      </c>
      <c r="J624" s="1">
        <f t="shared" si="165"/>
        <v>4955</v>
      </c>
      <c r="K624" s="1">
        <f t="shared" si="153"/>
        <v>5625</v>
      </c>
      <c r="L624" s="1" t="str">
        <f t="shared" si="166"/>
        <v>地系魔物骨头</v>
      </c>
      <c r="M624" s="1">
        <f t="shared" si="154"/>
        <v>5</v>
      </c>
      <c r="N624" s="1">
        <f t="shared" si="155"/>
        <v>50080</v>
      </c>
      <c r="O624" s="1" t="str">
        <f t="shared" si="167"/>
        <v>兽骨</v>
      </c>
      <c r="P624" s="1">
        <f t="shared" si="156"/>
        <v>28</v>
      </c>
      <c r="Q624" s="1">
        <f t="shared" si="157"/>
        <v>50078</v>
      </c>
      <c r="R624" s="1" t="str">
        <f t="shared" si="168"/>
        <v>黑铜矿</v>
      </c>
      <c r="S624" s="1">
        <f t="shared" si="158"/>
        <v>111</v>
      </c>
      <c r="T624" s="1">
        <f t="shared" si="159"/>
        <v>50031</v>
      </c>
      <c r="U624" s="1" t="str">
        <f t="shared" si="169"/>
        <v/>
      </c>
      <c r="V624" s="1" t="str">
        <f t="shared" si="160"/>
        <v/>
      </c>
      <c r="W624" s="1" t="str">
        <f t="shared" si="161"/>
        <v/>
      </c>
    </row>
    <row r="625" spans="1:23" x14ac:dyDescent="0.2">
      <c r="A625" s="1">
        <f>[4]武器3!A626</f>
        <v>10624</v>
      </c>
      <c r="B625" s="1" t="str">
        <f>[4]武器3!D626</f>
        <v>精致的精灵刃</v>
      </c>
      <c r="C625" s="1">
        <f>[4]武器3!E626</f>
        <v>20</v>
      </c>
      <c r="D625" s="139" t="str">
        <f>[4]武器3!F626</f>
        <v>a</v>
      </c>
      <c r="E625" s="1">
        <f t="shared" si="162"/>
        <v>3</v>
      </c>
      <c r="F625" s="1">
        <f t="shared" si="163"/>
        <v>3</v>
      </c>
      <c r="G625" s="1" t="str">
        <f>[4]武器3!$K626</f>
        <v>地脉</v>
      </c>
      <c r="H625" s="1">
        <f>([4]武器3!AO626*(E625^2))/10</f>
        <v>352.35</v>
      </c>
      <c r="I625" s="1" t="str">
        <f t="shared" si="164"/>
        <v>,地系魔物骨头,蝙蝠牙,女战士的秘药,矿石</v>
      </c>
      <c r="J625" s="1">
        <f t="shared" si="165"/>
        <v>3524</v>
      </c>
      <c r="K625" s="1">
        <f t="shared" si="153"/>
        <v>4500</v>
      </c>
      <c r="L625" s="1" t="str">
        <f t="shared" si="166"/>
        <v>地系魔物骨头</v>
      </c>
      <c r="M625" s="1">
        <f t="shared" si="154"/>
        <v>4</v>
      </c>
      <c r="N625" s="1">
        <f t="shared" si="155"/>
        <v>50080</v>
      </c>
      <c r="O625" s="1" t="str">
        <f t="shared" si="167"/>
        <v>蝙蝠牙</v>
      </c>
      <c r="P625" s="1">
        <f t="shared" si="156"/>
        <v>20</v>
      </c>
      <c r="Q625" s="1">
        <f t="shared" si="157"/>
        <v>50152</v>
      </c>
      <c r="R625" s="1" t="str">
        <f t="shared" si="168"/>
        <v>女战士的秘药</v>
      </c>
      <c r="S625" s="1">
        <f t="shared" si="158"/>
        <v>79</v>
      </c>
      <c r="T625" s="1">
        <f t="shared" si="159"/>
        <v>50168</v>
      </c>
      <c r="U625" s="1" t="str">
        <f t="shared" si="169"/>
        <v/>
      </c>
      <c r="V625" s="1" t="str">
        <f t="shared" si="160"/>
        <v/>
      </c>
      <c r="W625" s="1" t="str">
        <f t="shared" si="161"/>
        <v/>
      </c>
    </row>
    <row r="626" spans="1:23" x14ac:dyDescent="0.2">
      <c r="A626" s="1">
        <f>[4]武器3!A627</f>
        <v>10625</v>
      </c>
      <c r="B626" s="1" t="str">
        <f>[4]武器3!D627</f>
        <v>优质的颓废刃</v>
      </c>
      <c r="C626" s="1">
        <f>[4]武器3!E627</f>
        <v>5</v>
      </c>
      <c r="D626" s="139" t="str">
        <f>[4]武器3!F627</f>
        <v>b</v>
      </c>
      <c r="E626" s="1">
        <f t="shared" si="162"/>
        <v>2</v>
      </c>
      <c r="F626" s="1">
        <f t="shared" si="163"/>
        <v>2</v>
      </c>
      <c r="G626" s="1" t="str">
        <f>[4]武器3!$K627</f>
        <v>地脉</v>
      </c>
      <c r="H626" s="1">
        <f>([4]武器3!AO627*(E626^2))/10</f>
        <v>16.2</v>
      </c>
      <c r="I626" s="1" t="str">
        <f t="shared" si="164"/>
        <v>,紫魔法石,腐败牙</v>
      </c>
      <c r="J626" s="1">
        <f t="shared" si="165"/>
        <v>162</v>
      </c>
      <c r="K626" s="1">
        <f t="shared" si="153"/>
        <v>270</v>
      </c>
      <c r="L626" s="1" t="str">
        <f t="shared" si="166"/>
        <v>紫魔法石</v>
      </c>
      <c r="M626" s="1">
        <f t="shared" si="154"/>
        <v>1</v>
      </c>
      <c r="N626" s="1">
        <f t="shared" si="155"/>
        <v>50022</v>
      </c>
      <c r="O626" s="1" t="str">
        <f t="shared" si="167"/>
        <v>腐败牙</v>
      </c>
      <c r="P626" s="1">
        <f t="shared" si="156"/>
        <v>6</v>
      </c>
      <c r="Q626" s="1">
        <f t="shared" si="157"/>
        <v>50157</v>
      </c>
      <c r="R626" s="1" t="str">
        <f t="shared" si="168"/>
        <v/>
      </c>
      <c r="S626" s="1" t="str">
        <f t="shared" si="158"/>
        <v/>
      </c>
      <c r="T626" s="1" t="str">
        <f t="shared" si="159"/>
        <v/>
      </c>
      <c r="U626" s="1" t="str">
        <f t="shared" si="169"/>
        <v/>
      </c>
      <c r="V626" s="1" t="str">
        <f t="shared" si="160"/>
        <v/>
      </c>
      <c r="W626" s="1" t="str">
        <f t="shared" si="161"/>
        <v/>
      </c>
    </row>
    <row r="627" spans="1:23" x14ac:dyDescent="0.2">
      <c r="A627" s="1">
        <f>[4]武器3!A628</f>
        <v>10626</v>
      </c>
      <c r="B627" s="1" t="str">
        <f>[4]武器3!D628</f>
        <v>发亮的女神短刀</v>
      </c>
      <c r="C627" s="1">
        <f>[4]武器3!E628</f>
        <v>7</v>
      </c>
      <c r="D627" s="139" t="str">
        <f>[4]武器3!F628</f>
        <v>b</v>
      </c>
      <c r="E627" s="1">
        <f t="shared" si="162"/>
        <v>2</v>
      </c>
      <c r="F627" s="1">
        <f t="shared" si="163"/>
        <v>2</v>
      </c>
      <c r="G627" s="1" t="str">
        <f>[4]武器3!$K628</f>
        <v>地脉</v>
      </c>
      <c r="H627" s="1">
        <f>([4]武器3!AO628*(E627^2))/10</f>
        <v>33</v>
      </c>
      <c r="I627" s="1" t="str">
        <f t="shared" si="164"/>
        <v>,紫魔法石,女战士的秘药</v>
      </c>
      <c r="J627" s="1">
        <f t="shared" si="165"/>
        <v>330</v>
      </c>
      <c r="K627" s="1">
        <f t="shared" si="153"/>
        <v>540</v>
      </c>
      <c r="L627" s="1" t="str">
        <f t="shared" si="166"/>
        <v>紫魔法石</v>
      </c>
      <c r="M627" s="1">
        <f t="shared" si="154"/>
        <v>2</v>
      </c>
      <c r="N627" s="1">
        <f t="shared" si="155"/>
        <v>50022</v>
      </c>
      <c r="O627" s="1" t="str">
        <f t="shared" si="167"/>
        <v>女战士的秘药</v>
      </c>
      <c r="P627" s="1">
        <f t="shared" si="156"/>
        <v>11</v>
      </c>
      <c r="Q627" s="1">
        <f t="shared" si="157"/>
        <v>50168</v>
      </c>
      <c r="R627" s="1" t="str">
        <f t="shared" si="168"/>
        <v/>
      </c>
      <c r="S627" s="1" t="str">
        <f t="shared" si="158"/>
        <v/>
      </c>
      <c r="T627" s="1" t="str">
        <f t="shared" si="159"/>
        <v/>
      </c>
      <c r="U627" s="1" t="str">
        <f t="shared" si="169"/>
        <v/>
      </c>
      <c r="V627" s="1" t="str">
        <f t="shared" si="160"/>
        <v/>
      </c>
      <c r="W627" s="1" t="str">
        <f t="shared" si="161"/>
        <v/>
      </c>
    </row>
    <row r="628" spans="1:23" x14ac:dyDescent="0.2">
      <c r="A628" s="1">
        <f>[4]武器3!A629</f>
        <v>10627</v>
      </c>
      <c r="B628" s="1" t="str">
        <f>[4]武器3!D629</f>
        <v>优质的白银短刀</v>
      </c>
      <c r="C628" s="1">
        <f>[4]武器3!E629</f>
        <v>9</v>
      </c>
      <c r="D628" s="139" t="str">
        <f>[4]武器3!F629</f>
        <v>b</v>
      </c>
      <c r="E628" s="1">
        <f t="shared" si="162"/>
        <v>2</v>
      </c>
      <c r="F628" s="1">
        <f t="shared" si="163"/>
        <v>2</v>
      </c>
      <c r="G628" s="1" t="str">
        <f>[4]武器3!$K629</f>
        <v>地脉</v>
      </c>
      <c r="H628" s="1">
        <f>([4]武器3!AO629*(E628^2))/10</f>
        <v>49.8</v>
      </c>
      <c r="I628" s="1" t="str">
        <f t="shared" si="164"/>
        <v>,紫魔法石,黑铜矿</v>
      </c>
      <c r="J628" s="1">
        <f t="shared" si="165"/>
        <v>498</v>
      </c>
      <c r="K628" s="1">
        <f t="shared" si="153"/>
        <v>540</v>
      </c>
      <c r="L628" s="1" t="str">
        <f t="shared" si="166"/>
        <v>紫魔法石</v>
      </c>
      <c r="M628" s="1">
        <f t="shared" si="154"/>
        <v>2</v>
      </c>
      <c r="N628" s="1">
        <f t="shared" si="155"/>
        <v>50022</v>
      </c>
      <c r="O628" s="1" t="str">
        <f t="shared" si="167"/>
        <v>黑铜矿</v>
      </c>
      <c r="P628" s="1">
        <f t="shared" si="156"/>
        <v>17</v>
      </c>
      <c r="Q628" s="1">
        <f t="shared" si="157"/>
        <v>50031</v>
      </c>
      <c r="R628" s="1" t="str">
        <f t="shared" si="168"/>
        <v/>
      </c>
      <c r="S628" s="1" t="str">
        <f t="shared" si="158"/>
        <v/>
      </c>
      <c r="T628" s="1" t="str">
        <f t="shared" si="159"/>
        <v/>
      </c>
      <c r="U628" s="1" t="str">
        <f t="shared" si="169"/>
        <v/>
      </c>
      <c r="V628" s="1" t="str">
        <f t="shared" si="160"/>
        <v/>
      </c>
      <c r="W628" s="1" t="str">
        <f t="shared" si="161"/>
        <v/>
      </c>
    </row>
    <row r="629" spans="1:23" x14ac:dyDescent="0.2">
      <c r="A629" s="1">
        <f>[4]武器3!A630</f>
        <v>10628</v>
      </c>
      <c r="B629" s="1" t="str">
        <f>[4]武器3!D630</f>
        <v>坚硬的玄铁刃</v>
      </c>
      <c r="C629" s="1">
        <f>[4]武器3!E630</f>
        <v>11</v>
      </c>
      <c r="D629" s="139" t="str">
        <f>[4]武器3!F630</f>
        <v>b</v>
      </c>
      <c r="E629" s="1">
        <f t="shared" si="162"/>
        <v>2</v>
      </c>
      <c r="F629" s="1">
        <f t="shared" si="163"/>
        <v>2</v>
      </c>
      <c r="G629" s="1" t="str">
        <f>[4]武器3!$K630</f>
        <v>地脉</v>
      </c>
      <c r="H629" s="1">
        <f>([4]武器3!AO630*(E629^2))/10</f>
        <v>88.915173818181827</v>
      </c>
      <c r="I629" s="1" t="str">
        <f t="shared" si="164"/>
        <v>,地系魔物血液,新鲜的泥巴</v>
      </c>
      <c r="J629" s="1">
        <f t="shared" si="165"/>
        <v>889</v>
      </c>
      <c r="K629" s="1">
        <f t="shared" si="153"/>
        <v>1080</v>
      </c>
      <c r="L629" s="1" t="str">
        <f t="shared" si="166"/>
        <v>地系魔物血液</v>
      </c>
      <c r="M629" s="1">
        <f t="shared" si="154"/>
        <v>4</v>
      </c>
      <c r="N629" s="1">
        <f t="shared" si="155"/>
        <v>50097</v>
      </c>
      <c r="O629" s="1" t="str">
        <f t="shared" si="167"/>
        <v>新鲜的泥巴</v>
      </c>
      <c r="P629" s="1">
        <f t="shared" si="156"/>
        <v>30</v>
      </c>
      <c r="Q629" s="1">
        <f t="shared" si="157"/>
        <v>50013</v>
      </c>
      <c r="R629" s="1" t="str">
        <f t="shared" si="168"/>
        <v/>
      </c>
      <c r="S629" s="1" t="str">
        <f t="shared" si="158"/>
        <v/>
      </c>
      <c r="T629" s="1" t="str">
        <f t="shared" si="159"/>
        <v/>
      </c>
      <c r="U629" s="1" t="str">
        <f t="shared" si="169"/>
        <v/>
      </c>
      <c r="V629" s="1" t="str">
        <f t="shared" si="160"/>
        <v/>
      </c>
      <c r="W629" s="1" t="str">
        <f t="shared" si="161"/>
        <v/>
      </c>
    </row>
    <row r="630" spans="1:23" x14ac:dyDescent="0.2">
      <c r="A630" s="1">
        <f>[4]武器3!A631</f>
        <v>10629</v>
      </c>
      <c r="B630" s="1" t="str">
        <f>[4]武器3!D631</f>
        <v>凌厉的女神短刀</v>
      </c>
      <c r="C630" s="1">
        <f>[4]武器3!E631</f>
        <v>13</v>
      </c>
      <c r="D630" s="139" t="str">
        <f>[4]武器3!F631</f>
        <v>b</v>
      </c>
      <c r="E630" s="1">
        <f t="shared" si="162"/>
        <v>2</v>
      </c>
      <c r="F630" s="1">
        <f t="shared" si="163"/>
        <v>2</v>
      </c>
      <c r="G630" s="1" t="str">
        <f>[4]武器3!$K631</f>
        <v>地脉</v>
      </c>
      <c r="H630" s="1">
        <f>([4]武器3!AO631*(E630^2))/10</f>
        <v>83.4</v>
      </c>
      <c r="I630" s="1" t="str">
        <f t="shared" si="164"/>
        <v>,紫魔法石,腐败的毛皮</v>
      </c>
      <c r="J630" s="1">
        <f t="shared" si="165"/>
        <v>834</v>
      </c>
      <c r="K630" s="1">
        <f t="shared" si="153"/>
        <v>1080</v>
      </c>
      <c r="L630" s="1" t="str">
        <f t="shared" si="166"/>
        <v>紫魔法石</v>
      </c>
      <c r="M630" s="1">
        <f t="shared" si="154"/>
        <v>4</v>
      </c>
      <c r="N630" s="1">
        <f t="shared" si="155"/>
        <v>50022</v>
      </c>
      <c r="O630" s="1" t="str">
        <f t="shared" si="167"/>
        <v>腐败的毛皮</v>
      </c>
      <c r="P630" s="1">
        <f t="shared" si="156"/>
        <v>28</v>
      </c>
      <c r="Q630" s="1">
        <f t="shared" si="157"/>
        <v>50119</v>
      </c>
      <c r="R630" s="1" t="str">
        <f t="shared" si="168"/>
        <v/>
      </c>
      <c r="S630" s="1" t="str">
        <f t="shared" si="158"/>
        <v/>
      </c>
      <c r="T630" s="1" t="str">
        <f t="shared" si="159"/>
        <v/>
      </c>
      <c r="U630" s="1" t="str">
        <f t="shared" si="169"/>
        <v/>
      </c>
      <c r="V630" s="1" t="str">
        <f t="shared" si="160"/>
        <v/>
      </c>
      <c r="W630" s="1" t="str">
        <f t="shared" si="161"/>
        <v/>
      </c>
    </row>
    <row r="631" spans="1:23" x14ac:dyDescent="0.2">
      <c r="A631" s="1">
        <f>[4]武器3!A632</f>
        <v>10630</v>
      </c>
      <c r="B631" s="1" t="str">
        <f>[4]武器3!D632</f>
        <v>优质的言语短刀</v>
      </c>
      <c r="C631" s="1">
        <f>[4]武器3!E632</f>
        <v>15</v>
      </c>
      <c r="D631" s="139" t="str">
        <f>[4]武器3!F632</f>
        <v>b</v>
      </c>
      <c r="E631" s="1">
        <f t="shared" si="162"/>
        <v>2</v>
      </c>
      <c r="F631" s="1">
        <f t="shared" si="163"/>
        <v>2</v>
      </c>
      <c r="G631" s="1" t="str">
        <f>[4]武器3!$K632</f>
        <v>地脉</v>
      </c>
      <c r="H631" s="1">
        <f>([4]武器3!AO632*(E631^2))/10</f>
        <v>149.93167418181821</v>
      </c>
      <c r="I631" s="1" t="str">
        <f t="shared" si="164"/>
        <v>,地系魔物血液,干燥的草药</v>
      </c>
      <c r="J631" s="1">
        <f t="shared" si="165"/>
        <v>1499</v>
      </c>
      <c r="K631" s="1">
        <f t="shared" si="153"/>
        <v>1620</v>
      </c>
      <c r="L631" s="1" t="str">
        <f t="shared" si="166"/>
        <v>地系魔物血液</v>
      </c>
      <c r="M631" s="1">
        <f t="shared" si="154"/>
        <v>6</v>
      </c>
      <c r="N631" s="1">
        <f t="shared" si="155"/>
        <v>50097</v>
      </c>
      <c r="O631" s="1" t="str">
        <f t="shared" si="167"/>
        <v>干燥的草药</v>
      </c>
      <c r="P631" s="1">
        <f t="shared" si="156"/>
        <v>50</v>
      </c>
      <c r="Q631" s="1">
        <f t="shared" si="157"/>
        <v>50189</v>
      </c>
      <c r="R631" s="1" t="str">
        <f t="shared" si="168"/>
        <v/>
      </c>
      <c r="S631" s="1" t="str">
        <f t="shared" si="158"/>
        <v/>
      </c>
      <c r="T631" s="1" t="str">
        <f t="shared" si="159"/>
        <v/>
      </c>
      <c r="U631" s="1" t="str">
        <f t="shared" si="169"/>
        <v/>
      </c>
      <c r="V631" s="1" t="str">
        <f t="shared" si="160"/>
        <v/>
      </c>
      <c r="W631" s="1" t="str">
        <f t="shared" si="161"/>
        <v/>
      </c>
    </row>
    <row r="632" spans="1:23" x14ac:dyDescent="0.2">
      <c r="A632" s="1">
        <f>[4]武器3!A633</f>
        <v>10631</v>
      </c>
      <c r="B632" s="1" t="str">
        <f>[4]武器3!D633</f>
        <v>优质的精灵刃</v>
      </c>
      <c r="C632" s="1">
        <f>[4]武器3!E633</f>
        <v>17</v>
      </c>
      <c r="D632" s="139" t="str">
        <f>[4]武器3!F633</f>
        <v>b</v>
      </c>
      <c r="E632" s="1">
        <f t="shared" si="162"/>
        <v>2</v>
      </c>
      <c r="F632" s="1">
        <f t="shared" si="163"/>
        <v>2</v>
      </c>
      <c r="G632" s="1" t="str">
        <f>[4]武器3!$K633</f>
        <v>地脉</v>
      </c>
      <c r="H632" s="1">
        <f>([4]武器3!AO633*(E632^2))/10</f>
        <v>118.3932100840336</v>
      </c>
      <c r="I632" s="1" t="str">
        <f t="shared" si="164"/>
        <v>,紫魔法石,黑铜矿</v>
      </c>
      <c r="J632" s="1">
        <f t="shared" si="165"/>
        <v>1184</v>
      </c>
      <c r="K632" s="1">
        <f t="shared" si="153"/>
        <v>1350</v>
      </c>
      <c r="L632" s="1" t="str">
        <f t="shared" si="166"/>
        <v>紫魔法石</v>
      </c>
      <c r="M632" s="1">
        <f t="shared" si="154"/>
        <v>5</v>
      </c>
      <c r="N632" s="1">
        <f t="shared" si="155"/>
        <v>50022</v>
      </c>
      <c r="O632" s="1" t="str">
        <f t="shared" si="167"/>
        <v>黑铜矿</v>
      </c>
      <c r="P632" s="1">
        <f t="shared" si="156"/>
        <v>40</v>
      </c>
      <c r="Q632" s="1">
        <f t="shared" si="157"/>
        <v>50031</v>
      </c>
      <c r="R632" s="1" t="str">
        <f t="shared" si="168"/>
        <v/>
      </c>
      <c r="S632" s="1" t="str">
        <f t="shared" si="158"/>
        <v/>
      </c>
      <c r="T632" s="1" t="str">
        <f t="shared" si="159"/>
        <v/>
      </c>
      <c r="U632" s="1" t="str">
        <f t="shared" si="169"/>
        <v/>
      </c>
      <c r="V632" s="1" t="str">
        <f t="shared" si="160"/>
        <v/>
      </c>
      <c r="W632" s="1" t="str">
        <f t="shared" si="161"/>
        <v/>
      </c>
    </row>
    <row r="633" spans="1:23" x14ac:dyDescent="0.2">
      <c r="A633" s="1">
        <f>[4]武器3!A634</f>
        <v>10632</v>
      </c>
      <c r="B633" s="1" t="str">
        <f>[4]武器3!D634</f>
        <v>优质的斯塞提刃</v>
      </c>
      <c r="C633" s="1">
        <f>[4]武器3!E634</f>
        <v>19</v>
      </c>
      <c r="D633" s="139" t="str">
        <f>[4]武器3!F634</f>
        <v>b</v>
      </c>
      <c r="E633" s="1">
        <f t="shared" si="162"/>
        <v>2</v>
      </c>
      <c r="F633" s="1">
        <f t="shared" si="163"/>
        <v>2</v>
      </c>
      <c r="G633" s="1" t="str">
        <f>[4]武器3!$K634</f>
        <v>地脉</v>
      </c>
      <c r="H633" s="1">
        <f>([4]武器3!AO634*(E633^2))/10</f>
        <v>221.53144436363635</v>
      </c>
      <c r="I633" s="1" t="str">
        <f t="shared" si="164"/>
        <v>,紫魔法石,树枝</v>
      </c>
      <c r="J633" s="1">
        <f t="shared" si="165"/>
        <v>2215</v>
      </c>
      <c r="K633" s="1">
        <f t="shared" si="153"/>
        <v>2430</v>
      </c>
      <c r="L633" s="1" t="str">
        <f t="shared" si="166"/>
        <v>紫魔法石</v>
      </c>
      <c r="M633" s="1">
        <f t="shared" si="154"/>
        <v>9</v>
      </c>
      <c r="N633" s="1">
        <f t="shared" si="155"/>
        <v>50022</v>
      </c>
      <c r="O633" s="1" t="str">
        <f t="shared" si="167"/>
        <v>树枝</v>
      </c>
      <c r="P633" s="1">
        <f t="shared" si="156"/>
        <v>74</v>
      </c>
      <c r="Q633" s="1">
        <f t="shared" si="157"/>
        <v>50045</v>
      </c>
      <c r="R633" s="1" t="str">
        <f t="shared" si="168"/>
        <v/>
      </c>
      <c r="S633" s="1" t="str">
        <f t="shared" si="158"/>
        <v/>
      </c>
      <c r="T633" s="1" t="str">
        <f t="shared" si="159"/>
        <v/>
      </c>
      <c r="U633" s="1" t="str">
        <f t="shared" si="169"/>
        <v/>
      </c>
      <c r="V633" s="1" t="str">
        <f t="shared" si="160"/>
        <v/>
      </c>
      <c r="W633" s="1" t="str">
        <f t="shared" si="161"/>
        <v/>
      </c>
    </row>
    <row r="634" spans="1:23" x14ac:dyDescent="0.2">
      <c r="A634" s="1">
        <f>[4]武器3!A635</f>
        <v>10633</v>
      </c>
      <c r="B634" s="1" t="str">
        <f>[4]武器3!D635</f>
        <v>破旧的卡尼亚刀</v>
      </c>
      <c r="C634" s="1">
        <f>[4]武器3!E635</f>
        <v>5</v>
      </c>
      <c r="D634" s="139" t="str">
        <f>[4]武器3!F635</f>
        <v>c</v>
      </c>
      <c r="E634" s="1">
        <f t="shared" si="162"/>
        <v>1</v>
      </c>
      <c r="F634" s="1">
        <f t="shared" si="163"/>
        <v>1</v>
      </c>
      <c r="G634" s="1" t="str">
        <f>[4]武器3!$K635</f>
        <v/>
      </c>
      <c r="H634" s="1">
        <f>([4]武器3!AO635*(E634^2))/10</f>
        <v>5.25</v>
      </c>
      <c r="I634" s="1" t="str">
        <f t="shared" si="164"/>
        <v>,腐败爪</v>
      </c>
      <c r="J634" s="1">
        <f t="shared" si="165"/>
        <v>53</v>
      </c>
      <c r="K634" s="1">
        <f t="shared" si="153"/>
        <v>60</v>
      </c>
      <c r="L634" s="1" t="str">
        <f t="shared" si="166"/>
        <v>腐败爪</v>
      </c>
      <c r="M634" s="1">
        <f t="shared" si="154"/>
        <v>4</v>
      </c>
      <c r="N634" s="1">
        <f t="shared" si="155"/>
        <v>50145</v>
      </c>
      <c r="O634" s="1" t="str">
        <f t="shared" si="167"/>
        <v/>
      </c>
      <c r="P634" s="1" t="str">
        <f t="shared" si="156"/>
        <v/>
      </c>
      <c r="Q634" s="1" t="str">
        <f t="shared" si="157"/>
        <v/>
      </c>
      <c r="R634" s="1" t="str">
        <f t="shared" si="168"/>
        <v/>
      </c>
      <c r="S634" s="1" t="str">
        <f t="shared" si="158"/>
        <v/>
      </c>
      <c r="T634" s="1" t="str">
        <f t="shared" si="159"/>
        <v/>
      </c>
      <c r="U634" s="1" t="str">
        <f t="shared" si="169"/>
        <v/>
      </c>
      <c r="V634" s="1" t="str">
        <f t="shared" si="160"/>
        <v/>
      </c>
      <c r="W634" s="1" t="str">
        <f t="shared" si="161"/>
        <v/>
      </c>
    </row>
    <row r="635" spans="1:23" x14ac:dyDescent="0.2">
      <c r="A635" s="1">
        <f>[4]武器3!A636</f>
        <v>10634</v>
      </c>
      <c r="B635" s="1" t="str">
        <f>[4]武器3!D636</f>
        <v>普通的混乱短刀</v>
      </c>
      <c r="C635" s="1">
        <f>[4]武器3!E636</f>
        <v>7</v>
      </c>
      <c r="D635" s="139" t="str">
        <f>[4]武器3!F636</f>
        <v>c</v>
      </c>
      <c r="E635" s="1">
        <f t="shared" si="162"/>
        <v>1</v>
      </c>
      <c r="F635" s="1">
        <f t="shared" si="163"/>
        <v>1</v>
      </c>
      <c r="G635" s="1" t="str">
        <f>[4]武器3!$K636</f>
        <v/>
      </c>
      <c r="H635" s="1">
        <f>([4]武器3!AO636*(E635^2))/10</f>
        <v>10.5</v>
      </c>
      <c r="I635" s="1" t="str">
        <f t="shared" si="164"/>
        <v>,粉铜矿</v>
      </c>
      <c r="J635" s="1">
        <f t="shared" si="165"/>
        <v>105</v>
      </c>
      <c r="K635" s="1">
        <f t="shared" si="153"/>
        <v>105</v>
      </c>
      <c r="L635" s="1" t="str">
        <f t="shared" si="166"/>
        <v>粉铜矿</v>
      </c>
      <c r="M635" s="1">
        <f t="shared" si="154"/>
        <v>7</v>
      </c>
      <c r="N635" s="1">
        <f t="shared" si="155"/>
        <v>50035</v>
      </c>
      <c r="O635" s="1" t="str">
        <f t="shared" si="167"/>
        <v/>
      </c>
      <c r="P635" s="1" t="str">
        <f t="shared" si="156"/>
        <v/>
      </c>
      <c r="Q635" s="1" t="str">
        <f t="shared" si="157"/>
        <v/>
      </c>
      <c r="R635" s="1" t="str">
        <f t="shared" si="168"/>
        <v/>
      </c>
      <c r="S635" s="1" t="str">
        <f t="shared" si="158"/>
        <v/>
      </c>
      <c r="T635" s="1" t="str">
        <f t="shared" si="159"/>
        <v/>
      </c>
      <c r="U635" s="1" t="str">
        <f t="shared" si="169"/>
        <v/>
      </c>
      <c r="V635" s="1" t="str">
        <f t="shared" si="160"/>
        <v/>
      </c>
      <c r="W635" s="1" t="str">
        <f t="shared" si="161"/>
        <v/>
      </c>
    </row>
    <row r="636" spans="1:23" x14ac:dyDescent="0.2">
      <c r="A636" s="1">
        <f>[4]武器3!A637</f>
        <v>10635</v>
      </c>
      <c r="B636" s="1" t="str">
        <f>[4]武器3!D637</f>
        <v>一般的精灵刀</v>
      </c>
      <c r="C636" s="1">
        <f>[4]武器3!E637</f>
        <v>9</v>
      </c>
      <c r="D636" s="139" t="str">
        <f>[4]武器3!F637</f>
        <v>c</v>
      </c>
      <c r="E636" s="1">
        <f t="shared" si="162"/>
        <v>1</v>
      </c>
      <c r="F636" s="1">
        <f t="shared" si="163"/>
        <v>1</v>
      </c>
      <c r="G636" s="1" t="str">
        <f>[4]武器3!$K637</f>
        <v/>
      </c>
      <c r="H636" s="1">
        <f>([4]武器3!AO637*(E636^2))/10</f>
        <v>15.75</v>
      </c>
      <c r="I636" s="1" t="str">
        <f t="shared" si="164"/>
        <v>,树枝</v>
      </c>
      <c r="J636" s="1">
        <f t="shared" si="165"/>
        <v>158</v>
      </c>
      <c r="K636" s="1">
        <f t="shared" si="153"/>
        <v>165</v>
      </c>
      <c r="L636" s="1" t="str">
        <f t="shared" si="166"/>
        <v>树枝</v>
      </c>
      <c r="M636" s="1">
        <f t="shared" si="154"/>
        <v>11</v>
      </c>
      <c r="N636" s="1">
        <f t="shared" si="155"/>
        <v>50045</v>
      </c>
      <c r="O636" s="1" t="str">
        <f t="shared" si="167"/>
        <v/>
      </c>
      <c r="P636" s="1" t="str">
        <f t="shared" si="156"/>
        <v/>
      </c>
      <c r="Q636" s="1" t="str">
        <f t="shared" si="157"/>
        <v/>
      </c>
      <c r="R636" s="1" t="str">
        <f t="shared" si="168"/>
        <v/>
      </c>
      <c r="S636" s="1" t="str">
        <f t="shared" si="158"/>
        <v/>
      </c>
      <c r="T636" s="1" t="str">
        <f t="shared" si="159"/>
        <v/>
      </c>
      <c r="U636" s="1" t="str">
        <f t="shared" si="169"/>
        <v/>
      </c>
      <c r="V636" s="1" t="str">
        <f t="shared" si="160"/>
        <v/>
      </c>
      <c r="W636" s="1" t="str">
        <f t="shared" si="161"/>
        <v/>
      </c>
    </row>
    <row r="637" spans="1:23" x14ac:dyDescent="0.2">
      <c r="A637" s="1">
        <f>[4]武器3!A638</f>
        <v>10636</v>
      </c>
      <c r="B637" s="1" t="str">
        <f>[4]武器3!D638</f>
        <v>初级的混乱刀</v>
      </c>
      <c r="C637" s="1">
        <f>[4]武器3!E638</f>
        <v>11</v>
      </c>
      <c r="D637" s="139" t="str">
        <f>[4]武器3!F638</f>
        <v>c</v>
      </c>
      <c r="E637" s="1">
        <f t="shared" si="162"/>
        <v>1</v>
      </c>
      <c r="F637" s="1">
        <f t="shared" si="163"/>
        <v>1</v>
      </c>
      <c r="G637" s="1" t="str">
        <f>[4]武器3!$K638</f>
        <v/>
      </c>
      <c r="H637" s="1">
        <f>([4]武器3!AO638*(E637^2))/10</f>
        <v>21.15</v>
      </c>
      <c r="I637" s="1" t="str">
        <f t="shared" si="164"/>
        <v>,黑铜矿</v>
      </c>
      <c r="J637" s="1">
        <f t="shared" si="165"/>
        <v>212</v>
      </c>
      <c r="K637" s="1">
        <f t="shared" si="153"/>
        <v>225</v>
      </c>
      <c r="L637" s="1" t="str">
        <f t="shared" si="166"/>
        <v>黑铜矿</v>
      </c>
      <c r="M637" s="1">
        <f t="shared" si="154"/>
        <v>15</v>
      </c>
      <c r="N637" s="1">
        <f t="shared" si="155"/>
        <v>50031</v>
      </c>
      <c r="O637" s="1" t="str">
        <f t="shared" si="167"/>
        <v/>
      </c>
      <c r="P637" s="1" t="str">
        <f t="shared" si="156"/>
        <v/>
      </c>
      <c r="Q637" s="1" t="str">
        <f t="shared" si="157"/>
        <v/>
      </c>
      <c r="R637" s="1" t="str">
        <f t="shared" si="168"/>
        <v/>
      </c>
      <c r="S637" s="1" t="str">
        <f t="shared" si="158"/>
        <v/>
      </c>
      <c r="T637" s="1" t="str">
        <f t="shared" si="159"/>
        <v/>
      </c>
      <c r="U637" s="1" t="str">
        <f t="shared" si="169"/>
        <v/>
      </c>
      <c r="V637" s="1" t="str">
        <f t="shared" si="160"/>
        <v/>
      </c>
      <c r="W637" s="1" t="str">
        <f t="shared" si="161"/>
        <v/>
      </c>
    </row>
    <row r="638" spans="1:23" x14ac:dyDescent="0.2">
      <c r="A638" s="1">
        <f>[4]武器3!A639</f>
        <v>10637</v>
      </c>
      <c r="B638" s="1" t="str">
        <f>[4]武器3!D639</f>
        <v>普通的空灵刃</v>
      </c>
      <c r="C638" s="1">
        <f>[4]武器3!E639</f>
        <v>13</v>
      </c>
      <c r="D638" s="139" t="str">
        <f>[4]武器3!F639</f>
        <v>c</v>
      </c>
      <c r="E638" s="1">
        <f t="shared" si="162"/>
        <v>1</v>
      </c>
      <c r="F638" s="1">
        <f t="shared" si="163"/>
        <v>1</v>
      </c>
      <c r="G638" s="1" t="str">
        <f>[4]武器3!$K639</f>
        <v/>
      </c>
      <c r="H638" s="1">
        <f>([4]武器3!AO639*(E638^2))/10</f>
        <v>26.4</v>
      </c>
      <c r="I638" s="1" t="str">
        <f t="shared" si="164"/>
        <v>,粉铜矿</v>
      </c>
      <c r="J638" s="1">
        <f t="shared" si="165"/>
        <v>264</v>
      </c>
      <c r="K638" s="1">
        <f t="shared" si="153"/>
        <v>270</v>
      </c>
      <c r="L638" s="1" t="str">
        <f t="shared" si="166"/>
        <v>粉铜矿</v>
      </c>
      <c r="M638" s="1">
        <f t="shared" si="154"/>
        <v>18</v>
      </c>
      <c r="N638" s="1">
        <f t="shared" si="155"/>
        <v>50035</v>
      </c>
      <c r="O638" s="1" t="str">
        <f t="shared" si="167"/>
        <v/>
      </c>
      <c r="P638" s="1" t="str">
        <f t="shared" si="156"/>
        <v/>
      </c>
      <c r="Q638" s="1" t="str">
        <f t="shared" si="157"/>
        <v/>
      </c>
      <c r="R638" s="1" t="str">
        <f t="shared" si="168"/>
        <v/>
      </c>
      <c r="S638" s="1" t="str">
        <f t="shared" si="158"/>
        <v/>
      </c>
      <c r="T638" s="1" t="str">
        <f t="shared" si="159"/>
        <v/>
      </c>
      <c r="U638" s="1" t="str">
        <f t="shared" si="169"/>
        <v/>
      </c>
      <c r="V638" s="1" t="str">
        <f t="shared" si="160"/>
        <v/>
      </c>
      <c r="W638" s="1" t="str">
        <f t="shared" si="161"/>
        <v/>
      </c>
    </row>
    <row r="639" spans="1:23" x14ac:dyDescent="0.2">
      <c r="A639" s="1">
        <f>[4]武器3!A640</f>
        <v>10638</v>
      </c>
      <c r="B639" s="1" t="str">
        <f>[4]武器3!D640</f>
        <v>破旧的斯塞提刀</v>
      </c>
      <c r="C639" s="1">
        <f>[4]武器3!E640</f>
        <v>15</v>
      </c>
      <c r="D639" s="139" t="str">
        <f>[4]武器3!F640</f>
        <v>c</v>
      </c>
      <c r="E639" s="1">
        <f t="shared" si="162"/>
        <v>1</v>
      </c>
      <c r="F639" s="1">
        <f t="shared" si="163"/>
        <v>1</v>
      </c>
      <c r="G639" s="1" t="str">
        <f>[4]武器3!$K640</f>
        <v/>
      </c>
      <c r="H639" s="1">
        <f>([4]武器3!AO640*(E639^2))/10</f>
        <v>31.65</v>
      </c>
      <c r="I639" s="1" t="str">
        <f t="shared" si="164"/>
        <v>,黑铜矿</v>
      </c>
      <c r="J639" s="1">
        <f t="shared" si="165"/>
        <v>317</v>
      </c>
      <c r="K639" s="1">
        <f t="shared" si="153"/>
        <v>330</v>
      </c>
      <c r="L639" s="1" t="str">
        <f t="shared" si="166"/>
        <v>黑铜矿</v>
      </c>
      <c r="M639" s="1">
        <f t="shared" si="154"/>
        <v>22</v>
      </c>
      <c r="N639" s="1">
        <f t="shared" si="155"/>
        <v>50031</v>
      </c>
      <c r="O639" s="1" t="str">
        <f t="shared" si="167"/>
        <v/>
      </c>
      <c r="P639" s="1" t="str">
        <f t="shared" si="156"/>
        <v/>
      </c>
      <c r="Q639" s="1" t="str">
        <f t="shared" si="157"/>
        <v/>
      </c>
      <c r="R639" s="1" t="str">
        <f t="shared" si="168"/>
        <v/>
      </c>
      <c r="S639" s="1" t="str">
        <f t="shared" si="158"/>
        <v/>
      </c>
      <c r="T639" s="1" t="str">
        <f t="shared" si="159"/>
        <v/>
      </c>
      <c r="U639" s="1" t="str">
        <f t="shared" si="169"/>
        <v/>
      </c>
      <c r="V639" s="1" t="str">
        <f t="shared" si="160"/>
        <v/>
      </c>
      <c r="W639" s="1" t="str">
        <f t="shared" si="161"/>
        <v/>
      </c>
    </row>
    <row r="640" spans="1:23" x14ac:dyDescent="0.2">
      <c r="A640" s="1">
        <f>[4]武器3!A641</f>
        <v>10639</v>
      </c>
      <c r="B640" s="1" t="str">
        <f>[4]武器3!D641</f>
        <v>一般的斯塞提短刀</v>
      </c>
      <c r="C640" s="1">
        <f>[4]武器3!E641</f>
        <v>17</v>
      </c>
      <c r="D640" s="139" t="str">
        <f>[4]武器3!F641</f>
        <v>c</v>
      </c>
      <c r="E640" s="1">
        <f t="shared" si="162"/>
        <v>1</v>
      </c>
      <c r="F640" s="1">
        <f t="shared" si="163"/>
        <v>1</v>
      </c>
      <c r="G640" s="1" t="str">
        <f>[4]武器3!$K641</f>
        <v/>
      </c>
      <c r="H640" s="1">
        <f>([4]武器3!AO641*(E640^2))/10</f>
        <v>36.9</v>
      </c>
      <c r="I640" s="1" t="str">
        <f t="shared" si="164"/>
        <v>,新鲜的泥巴</v>
      </c>
      <c r="J640" s="1">
        <f t="shared" si="165"/>
        <v>369</v>
      </c>
      <c r="K640" s="1">
        <f t="shared" si="153"/>
        <v>375</v>
      </c>
      <c r="L640" s="1" t="str">
        <f t="shared" si="166"/>
        <v>新鲜的泥巴</v>
      </c>
      <c r="M640" s="1">
        <f t="shared" si="154"/>
        <v>25</v>
      </c>
      <c r="N640" s="1">
        <f t="shared" si="155"/>
        <v>50013</v>
      </c>
      <c r="O640" s="1" t="str">
        <f t="shared" si="167"/>
        <v/>
      </c>
      <c r="P640" s="1" t="str">
        <f t="shared" si="156"/>
        <v/>
      </c>
      <c r="Q640" s="1" t="str">
        <f t="shared" si="157"/>
        <v/>
      </c>
      <c r="R640" s="1" t="str">
        <f t="shared" si="168"/>
        <v/>
      </c>
      <c r="S640" s="1" t="str">
        <f t="shared" si="158"/>
        <v/>
      </c>
      <c r="T640" s="1" t="str">
        <f t="shared" si="159"/>
        <v/>
      </c>
      <c r="U640" s="1" t="str">
        <f t="shared" si="169"/>
        <v/>
      </c>
      <c r="V640" s="1" t="str">
        <f t="shared" si="160"/>
        <v/>
      </c>
      <c r="W640" s="1" t="str">
        <f t="shared" si="161"/>
        <v/>
      </c>
    </row>
    <row r="641" spans="1:23" x14ac:dyDescent="0.2">
      <c r="A641" s="1">
        <f>[4]武器3!A642</f>
        <v>10640</v>
      </c>
      <c r="B641" s="1" t="str">
        <f>[4]武器3!D642</f>
        <v>一般的玄铁刀</v>
      </c>
      <c r="C641" s="1">
        <f>[4]武器3!E642</f>
        <v>19</v>
      </c>
      <c r="D641" s="139" t="str">
        <f>[4]武器3!F642</f>
        <v>c</v>
      </c>
      <c r="E641" s="1">
        <f t="shared" si="162"/>
        <v>1</v>
      </c>
      <c r="F641" s="1">
        <f t="shared" si="163"/>
        <v>1</v>
      </c>
      <c r="G641" s="1" t="str">
        <f>[4]武器3!$K642</f>
        <v/>
      </c>
      <c r="H641" s="1">
        <f>([4]武器3!AO642*(E641^2))/10</f>
        <v>42.3</v>
      </c>
      <c r="I641" s="1" t="str">
        <f t="shared" si="164"/>
        <v>,腐败牙</v>
      </c>
      <c r="J641" s="1">
        <f t="shared" si="165"/>
        <v>423</v>
      </c>
      <c r="K641" s="1">
        <f t="shared" si="153"/>
        <v>435</v>
      </c>
      <c r="L641" s="1" t="str">
        <f t="shared" si="166"/>
        <v>腐败牙</v>
      </c>
      <c r="M641" s="1">
        <f t="shared" si="154"/>
        <v>29</v>
      </c>
      <c r="N641" s="1">
        <f t="shared" si="155"/>
        <v>50157</v>
      </c>
      <c r="O641" s="1" t="str">
        <f t="shared" si="167"/>
        <v/>
      </c>
      <c r="P641" s="1" t="str">
        <f t="shared" si="156"/>
        <v/>
      </c>
      <c r="Q641" s="1" t="str">
        <f t="shared" si="157"/>
        <v/>
      </c>
      <c r="R641" s="1" t="str">
        <f t="shared" si="168"/>
        <v/>
      </c>
      <c r="S641" s="1" t="str">
        <f t="shared" si="158"/>
        <v/>
      </c>
      <c r="T641" s="1" t="str">
        <f t="shared" si="159"/>
        <v/>
      </c>
      <c r="U641" s="1" t="str">
        <f t="shared" si="169"/>
        <v/>
      </c>
      <c r="V641" s="1" t="str">
        <f t="shared" si="160"/>
        <v/>
      </c>
      <c r="W641" s="1" t="str">
        <f t="shared" si="161"/>
        <v/>
      </c>
    </row>
  </sheetData>
  <phoneticPr fontId="4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H5:N644"/>
  <sheetViews>
    <sheetView workbookViewId="0">
      <selection activeCell="O12" sqref="O12"/>
    </sheetView>
  </sheetViews>
  <sheetFormatPr defaultRowHeight="13.5" x14ac:dyDescent="0.15"/>
  <sheetData>
    <row r="5" spans="8:14" ht="14.25" x14ac:dyDescent="0.2">
      <c r="H5" s="1">
        <v>4</v>
      </c>
    </row>
    <row r="6" spans="8:14" ht="14.25" x14ac:dyDescent="0.2">
      <c r="H6" s="1">
        <v>6</v>
      </c>
      <c r="M6">
        <v>1</v>
      </c>
      <c r="N6">
        <v>2</v>
      </c>
    </row>
    <row r="7" spans="8:14" ht="14.25" x14ac:dyDescent="0.2">
      <c r="H7" s="1">
        <v>6.5</v>
      </c>
      <c r="M7">
        <v>2</v>
      </c>
      <c r="N7">
        <f t="shared" ref="N7:N12" si="0">N6*2</f>
        <v>4</v>
      </c>
    </row>
    <row r="8" spans="8:14" ht="14.25" x14ac:dyDescent="0.2">
      <c r="H8" s="1">
        <v>7</v>
      </c>
      <c r="M8">
        <v>3</v>
      </c>
      <c r="N8">
        <f t="shared" si="0"/>
        <v>8</v>
      </c>
    </row>
    <row r="9" spans="8:14" ht="14.25" x14ac:dyDescent="0.2">
      <c r="H9" s="1">
        <v>8.5</v>
      </c>
      <c r="M9">
        <v>4</v>
      </c>
      <c r="N9">
        <f t="shared" si="0"/>
        <v>16</v>
      </c>
    </row>
    <row r="10" spans="8:14" ht="14.25" x14ac:dyDescent="0.2">
      <c r="H10" s="1">
        <v>8.5</v>
      </c>
      <c r="M10">
        <v>5</v>
      </c>
      <c r="N10">
        <f t="shared" si="0"/>
        <v>32</v>
      </c>
    </row>
    <row r="11" spans="8:14" ht="14.25" x14ac:dyDescent="0.2">
      <c r="H11" s="1">
        <v>9</v>
      </c>
      <c r="M11">
        <v>6</v>
      </c>
      <c r="N11">
        <f t="shared" si="0"/>
        <v>64</v>
      </c>
    </row>
    <row r="12" spans="8:14" ht="14.25" x14ac:dyDescent="0.2">
      <c r="H12" s="1">
        <v>10</v>
      </c>
      <c r="M12">
        <v>7</v>
      </c>
      <c r="N12">
        <f t="shared" si="0"/>
        <v>128</v>
      </c>
    </row>
    <row r="13" spans="8:14" ht="14.25" x14ac:dyDescent="0.2">
      <c r="H13" s="1">
        <v>10</v>
      </c>
      <c r="M13">
        <v>8</v>
      </c>
    </row>
    <row r="14" spans="8:14" ht="14.25" x14ac:dyDescent="0.2">
      <c r="H14" s="1">
        <v>10.5</v>
      </c>
    </row>
    <row r="15" spans="8:14" ht="14.25" x14ac:dyDescent="0.2">
      <c r="H15" s="1">
        <v>10.5</v>
      </c>
    </row>
    <row r="16" spans="8:14" ht="14.25" x14ac:dyDescent="0.2">
      <c r="H16" s="1">
        <v>11</v>
      </c>
    </row>
    <row r="17" spans="8:8" ht="14.25" x14ac:dyDescent="0.2">
      <c r="H17" s="1">
        <v>11</v>
      </c>
    </row>
    <row r="18" spans="8:8" ht="14.25" x14ac:dyDescent="0.2">
      <c r="H18" s="1">
        <v>11</v>
      </c>
    </row>
    <row r="19" spans="8:8" ht="14.25" x14ac:dyDescent="0.2">
      <c r="H19" s="1">
        <v>11.5</v>
      </c>
    </row>
    <row r="20" spans="8:8" ht="14.25" x14ac:dyDescent="0.2">
      <c r="H20" s="1">
        <v>11.5</v>
      </c>
    </row>
    <row r="21" spans="8:8" ht="14.25" x14ac:dyDescent="0.2">
      <c r="H21" s="1">
        <v>11.5</v>
      </c>
    </row>
    <row r="22" spans="8:8" ht="14.25" x14ac:dyDescent="0.2">
      <c r="H22" s="1">
        <v>12.5</v>
      </c>
    </row>
    <row r="23" spans="8:8" ht="14.25" x14ac:dyDescent="0.2">
      <c r="H23" s="1">
        <v>13</v>
      </c>
    </row>
    <row r="24" spans="8:8" ht="14.25" x14ac:dyDescent="0.2">
      <c r="H24" s="1">
        <v>13.5</v>
      </c>
    </row>
    <row r="25" spans="8:8" ht="14.25" x14ac:dyDescent="0.2">
      <c r="H25" s="1">
        <v>13.5</v>
      </c>
    </row>
    <row r="26" spans="8:8" ht="14.25" x14ac:dyDescent="0.2">
      <c r="H26" s="1">
        <v>14</v>
      </c>
    </row>
    <row r="27" spans="8:8" ht="14.25" x14ac:dyDescent="0.2">
      <c r="H27" s="1">
        <v>14</v>
      </c>
    </row>
    <row r="28" spans="8:8" ht="14.25" x14ac:dyDescent="0.2">
      <c r="H28" s="1">
        <v>14</v>
      </c>
    </row>
    <row r="29" spans="8:8" ht="14.25" x14ac:dyDescent="0.2">
      <c r="H29" s="1">
        <v>14.394666666666666</v>
      </c>
    </row>
    <row r="30" spans="8:8" ht="14.25" x14ac:dyDescent="0.2">
      <c r="H30" s="1">
        <v>14.5</v>
      </c>
    </row>
    <row r="31" spans="8:8" ht="14.25" x14ac:dyDescent="0.2">
      <c r="H31" s="1">
        <v>15</v>
      </c>
    </row>
    <row r="32" spans="8:8" ht="14.25" x14ac:dyDescent="0.2">
      <c r="H32" s="1">
        <v>15</v>
      </c>
    </row>
    <row r="33" spans="8:8" ht="14.25" x14ac:dyDescent="0.2">
      <c r="H33" s="1">
        <v>15.963999999999999</v>
      </c>
    </row>
    <row r="34" spans="8:8" ht="14.25" x14ac:dyDescent="0.2">
      <c r="H34" s="1">
        <v>16</v>
      </c>
    </row>
    <row r="35" spans="8:8" ht="14.25" x14ac:dyDescent="0.2">
      <c r="H35" s="1">
        <v>16</v>
      </c>
    </row>
    <row r="36" spans="8:8" ht="14.25" x14ac:dyDescent="0.2">
      <c r="H36" s="1">
        <v>16</v>
      </c>
    </row>
    <row r="37" spans="8:8" ht="14.25" x14ac:dyDescent="0.2">
      <c r="H37" s="1">
        <v>16.5</v>
      </c>
    </row>
    <row r="38" spans="8:8" ht="14.25" x14ac:dyDescent="0.2">
      <c r="H38" s="1">
        <v>16.5</v>
      </c>
    </row>
    <row r="39" spans="8:8" ht="14.25" x14ac:dyDescent="0.2">
      <c r="H39" s="1">
        <v>16.5</v>
      </c>
    </row>
    <row r="40" spans="8:8" ht="14.25" x14ac:dyDescent="0.2">
      <c r="H40" s="1">
        <v>16.501333333333335</v>
      </c>
    </row>
    <row r="41" spans="8:8" ht="14.25" x14ac:dyDescent="0.2">
      <c r="H41" s="1">
        <v>16.529066666666665</v>
      </c>
    </row>
    <row r="42" spans="8:8" ht="14.25" x14ac:dyDescent="0.2">
      <c r="H42" s="1">
        <v>16.533333333333331</v>
      </c>
    </row>
    <row r="43" spans="8:8" ht="14.25" x14ac:dyDescent="0.2">
      <c r="H43" s="1">
        <v>16.533333333333331</v>
      </c>
    </row>
    <row r="44" spans="8:8" ht="14.25" x14ac:dyDescent="0.2">
      <c r="H44" s="1">
        <v>17</v>
      </c>
    </row>
    <row r="45" spans="8:8" ht="14.25" x14ac:dyDescent="0.2">
      <c r="H45" s="1">
        <v>17</v>
      </c>
    </row>
    <row r="46" spans="8:8" ht="14.25" x14ac:dyDescent="0.2">
      <c r="H46" s="1">
        <v>17.565333333333335</v>
      </c>
    </row>
    <row r="47" spans="8:8" ht="14.25" x14ac:dyDescent="0.2">
      <c r="H47" s="1">
        <v>18.5</v>
      </c>
    </row>
    <row r="48" spans="8:8" ht="14.25" x14ac:dyDescent="0.2">
      <c r="H48" s="1">
        <v>18.5</v>
      </c>
    </row>
    <row r="49" spans="8:8" ht="14.25" x14ac:dyDescent="0.2">
      <c r="H49" s="1">
        <v>18.661333333333332</v>
      </c>
    </row>
    <row r="50" spans="8:8" ht="14.25" x14ac:dyDescent="0.2">
      <c r="H50" s="1">
        <v>18.667733333333331</v>
      </c>
    </row>
    <row r="51" spans="8:8" ht="14.25" x14ac:dyDescent="0.2">
      <c r="H51" s="1">
        <v>19</v>
      </c>
    </row>
    <row r="52" spans="8:8" ht="14.25" x14ac:dyDescent="0.2">
      <c r="H52" s="1">
        <v>19.194400000000002</v>
      </c>
    </row>
    <row r="53" spans="8:8" ht="14.25" x14ac:dyDescent="0.2">
      <c r="H53" s="1">
        <v>19.5</v>
      </c>
    </row>
    <row r="54" spans="8:8" ht="14.25" x14ac:dyDescent="0.2">
      <c r="H54" s="1">
        <v>19.5</v>
      </c>
    </row>
    <row r="55" spans="8:8" ht="14.25" x14ac:dyDescent="0.2">
      <c r="H55" s="1">
        <v>20</v>
      </c>
    </row>
    <row r="56" spans="8:8" ht="14.25" x14ac:dyDescent="0.2">
      <c r="H56" s="1">
        <v>20</v>
      </c>
    </row>
    <row r="57" spans="8:8" ht="14.25" x14ac:dyDescent="0.2">
      <c r="H57" s="1">
        <v>20.5</v>
      </c>
    </row>
    <row r="58" spans="8:8" ht="14.25" x14ac:dyDescent="0.2">
      <c r="H58" s="1">
        <v>20.596330275229356</v>
      </c>
    </row>
    <row r="59" spans="8:8" ht="14.25" x14ac:dyDescent="0.2">
      <c r="H59" s="1">
        <v>21</v>
      </c>
    </row>
    <row r="60" spans="8:8" ht="14.25" x14ac:dyDescent="0.2">
      <c r="H60" s="1">
        <v>21</v>
      </c>
    </row>
    <row r="61" spans="8:8" ht="14.25" x14ac:dyDescent="0.2">
      <c r="H61" s="1">
        <v>21.5</v>
      </c>
    </row>
    <row r="62" spans="8:8" ht="14.25" x14ac:dyDescent="0.2">
      <c r="H62" s="1">
        <v>21.5</v>
      </c>
    </row>
    <row r="63" spans="8:8" ht="14.25" x14ac:dyDescent="0.2">
      <c r="H63" s="1">
        <v>21.5</v>
      </c>
    </row>
    <row r="64" spans="8:8" ht="14.25" x14ac:dyDescent="0.2">
      <c r="H64" s="1">
        <v>21.5</v>
      </c>
    </row>
    <row r="65" spans="8:8" ht="14.25" x14ac:dyDescent="0.2">
      <c r="H65" s="1">
        <v>22</v>
      </c>
    </row>
    <row r="66" spans="8:8" ht="14.25" x14ac:dyDescent="0.2">
      <c r="H66" s="1">
        <v>22</v>
      </c>
    </row>
    <row r="67" spans="8:8" ht="14.25" x14ac:dyDescent="0.2">
      <c r="H67" s="1">
        <v>22</v>
      </c>
    </row>
    <row r="68" spans="8:8" ht="14.25" x14ac:dyDescent="0.2">
      <c r="H68" s="1">
        <v>22</v>
      </c>
    </row>
    <row r="69" spans="8:8" ht="14.25" x14ac:dyDescent="0.2">
      <c r="H69" s="1">
        <v>22</v>
      </c>
    </row>
    <row r="70" spans="8:8" ht="14.25" x14ac:dyDescent="0.2">
      <c r="H70" s="1">
        <v>23</v>
      </c>
    </row>
    <row r="71" spans="8:8" ht="14.25" x14ac:dyDescent="0.2">
      <c r="H71" s="1">
        <v>23</v>
      </c>
    </row>
    <row r="72" spans="8:8" ht="14.25" x14ac:dyDescent="0.2">
      <c r="H72" s="1">
        <v>23.362933333333331</v>
      </c>
    </row>
    <row r="73" spans="8:8" ht="14.25" x14ac:dyDescent="0.2">
      <c r="H73" s="1">
        <v>23.5</v>
      </c>
    </row>
    <row r="74" spans="8:8" ht="14.25" x14ac:dyDescent="0.2">
      <c r="H74" s="1">
        <v>23.5</v>
      </c>
    </row>
    <row r="75" spans="8:8" ht="14.25" x14ac:dyDescent="0.2">
      <c r="H75" s="1">
        <v>24.5</v>
      </c>
    </row>
    <row r="76" spans="8:8" ht="14.25" x14ac:dyDescent="0.2">
      <c r="H76" s="1">
        <v>24.5</v>
      </c>
    </row>
    <row r="77" spans="8:8" ht="14.25" x14ac:dyDescent="0.2">
      <c r="H77" s="1">
        <v>24.5</v>
      </c>
    </row>
    <row r="78" spans="8:8" ht="14.25" x14ac:dyDescent="0.2">
      <c r="H78" s="1">
        <v>24.518666666666665</v>
      </c>
    </row>
    <row r="79" spans="8:8" ht="14.25" x14ac:dyDescent="0.2">
      <c r="H79" s="1">
        <v>24.928000000000001</v>
      </c>
    </row>
    <row r="80" spans="8:8" ht="14.25" x14ac:dyDescent="0.2">
      <c r="H80" s="1">
        <v>25</v>
      </c>
    </row>
    <row r="81" spans="8:8" ht="14.25" x14ac:dyDescent="0.2">
      <c r="H81" s="1">
        <v>25.482400000000002</v>
      </c>
    </row>
    <row r="82" spans="8:8" ht="14.25" x14ac:dyDescent="0.2">
      <c r="H82" s="1">
        <v>25.486666666666668</v>
      </c>
    </row>
    <row r="83" spans="8:8" ht="14.25" x14ac:dyDescent="0.2">
      <c r="H83" s="1">
        <v>25.486666666666668</v>
      </c>
    </row>
    <row r="84" spans="8:8" ht="14.25" x14ac:dyDescent="0.2">
      <c r="H84" s="1">
        <v>26</v>
      </c>
    </row>
    <row r="85" spans="8:8" ht="14.25" x14ac:dyDescent="0.2">
      <c r="H85" s="1">
        <v>26</v>
      </c>
    </row>
    <row r="86" spans="8:8" ht="14.25" x14ac:dyDescent="0.2">
      <c r="H86" s="1">
        <v>26</v>
      </c>
    </row>
    <row r="87" spans="8:8" ht="14.25" x14ac:dyDescent="0.2">
      <c r="H87" s="1">
        <v>26.5</v>
      </c>
    </row>
    <row r="88" spans="8:8" ht="14.25" x14ac:dyDescent="0.2">
      <c r="H88" s="1">
        <v>26.5</v>
      </c>
    </row>
    <row r="89" spans="8:8" ht="14.25" x14ac:dyDescent="0.2">
      <c r="H89" s="1">
        <v>27.056000000000001</v>
      </c>
    </row>
    <row r="90" spans="8:8" ht="14.25" x14ac:dyDescent="0.2">
      <c r="H90" s="1">
        <v>27.5</v>
      </c>
    </row>
    <row r="91" spans="8:8" ht="14.25" x14ac:dyDescent="0.2">
      <c r="H91" s="1">
        <v>27.566666666666666</v>
      </c>
    </row>
    <row r="92" spans="8:8" ht="14.25" x14ac:dyDescent="0.2">
      <c r="H92" s="1">
        <v>28</v>
      </c>
    </row>
    <row r="93" spans="8:8" ht="14.25" x14ac:dyDescent="0.2">
      <c r="H93" s="1">
        <v>28</v>
      </c>
    </row>
    <row r="94" spans="8:8" ht="14.25" x14ac:dyDescent="0.2">
      <c r="H94" s="1">
        <v>28</v>
      </c>
    </row>
    <row r="95" spans="8:8" ht="14.25" x14ac:dyDescent="0.2">
      <c r="H95" s="1">
        <v>28.5</v>
      </c>
    </row>
    <row r="96" spans="8:8" ht="14.25" x14ac:dyDescent="0.2">
      <c r="H96" s="1">
        <v>28.5</v>
      </c>
    </row>
    <row r="97" spans="8:8" ht="14.25" x14ac:dyDescent="0.2">
      <c r="H97" s="1">
        <v>29</v>
      </c>
    </row>
    <row r="98" spans="8:8" ht="14.25" x14ac:dyDescent="0.2">
      <c r="H98" s="1">
        <v>29.170666666666666</v>
      </c>
    </row>
    <row r="99" spans="8:8" ht="14.25" x14ac:dyDescent="0.2">
      <c r="H99" s="1">
        <v>30</v>
      </c>
    </row>
    <row r="100" spans="8:8" ht="14.25" x14ac:dyDescent="0.2">
      <c r="H100" s="1">
        <v>30.5</v>
      </c>
    </row>
    <row r="101" spans="8:8" ht="14.25" x14ac:dyDescent="0.2">
      <c r="H101" s="1">
        <v>30.5</v>
      </c>
    </row>
    <row r="102" spans="8:8" ht="14.25" x14ac:dyDescent="0.2">
      <c r="H102" s="1">
        <v>31.051282051282051</v>
      </c>
    </row>
    <row r="103" spans="8:8" ht="14.25" x14ac:dyDescent="0.2">
      <c r="H103" s="1">
        <v>31.5</v>
      </c>
    </row>
    <row r="104" spans="8:8" ht="14.25" x14ac:dyDescent="0.2">
      <c r="H104" s="1">
        <v>31.5</v>
      </c>
    </row>
    <row r="105" spans="8:8" ht="14.25" x14ac:dyDescent="0.2">
      <c r="H105" s="1">
        <v>31.5</v>
      </c>
    </row>
    <row r="106" spans="8:8" ht="14.25" x14ac:dyDescent="0.2">
      <c r="H106" s="1">
        <v>31.5</v>
      </c>
    </row>
    <row r="107" spans="8:8" ht="14.25" x14ac:dyDescent="0.2">
      <c r="H107" s="1">
        <v>31.5</v>
      </c>
    </row>
    <row r="108" spans="8:8" ht="14.25" x14ac:dyDescent="0.2">
      <c r="H108" s="1">
        <v>32</v>
      </c>
    </row>
    <row r="109" spans="8:8" ht="14.25" x14ac:dyDescent="0.2">
      <c r="H109" s="1">
        <v>32</v>
      </c>
    </row>
    <row r="110" spans="8:8" ht="14.25" x14ac:dyDescent="0.2">
      <c r="H110" s="1">
        <v>32</v>
      </c>
    </row>
    <row r="111" spans="8:8" ht="14.25" x14ac:dyDescent="0.2">
      <c r="H111" s="1">
        <v>32</v>
      </c>
    </row>
    <row r="112" spans="8:8" ht="14.25" x14ac:dyDescent="0.2">
      <c r="H112" s="1">
        <v>32.5</v>
      </c>
    </row>
    <row r="113" spans="8:8" ht="14.25" x14ac:dyDescent="0.2">
      <c r="H113" s="1">
        <v>32.5</v>
      </c>
    </row>
    <row r="114" spans="8:8" ht="14.25" x14ac:dyDescent="0.2">
      <c r="H114" s="1">
        <v>32.5</v>
      </c>
    </row>
    <row r="115" spans="8:8" ht="14.25" x14ac:dyDescent="0.2">
      <c r="H115" s="1">
        <v>32.5</v>
      </c>
    </row>
    <row r="116" spans="8:8" ht="14.25" x14ac:dyDescent="0.2">
      <c r="H116" s="1">
        <v>32.5</v>
      </c>
    </row>
    <row r="117" spans="8:8" ht="14.25" x14ac:dyDescent="0.2">
      <c r="H117" s="1">
        <v>32.873333333333335</v>
      </c>
    </row>
    <row r="118" spans="8:8" ht="14.25" x14ac:dyDescent="0.2">
      <c r="H118" s="1">
        <v>32.889333333333333</v>
      </c>
    </row>
    <row r="119" spans="8:8" ht="14.25" x14ac:dyDescent="0.2">
      <c r="H119" s="1">
        <v>33</v>
      </c>
    </row>
    <row r="120" spans="8:8" ht="14.25" x14ac:dyDescent="0.2">
      <c r="H120" s="1">
        <v>33</v>
      </c>
    </row>
    <row r="121" spans="8:8" ht="14.25" x14ac:dyDescent="0.2">
      <c r="H121" s="1">
        <v>33</v>
      </c>
    </row>
    <row r="122" spans="8:8" ht="14.25" x14ac:dyDescent="0.2">
      <c r="H122" s="1">
        <v>33</v>
      </c>
    </row>
    <row r="123" spans="8:8" ht="14.25" x14ac:dyDescent="0.2">
      <c r="H123" s="1">
        <v>33.044871794871796</v>
      </c>
    </row>
    <row r="124" spans="8:8" ht="14.25" x14ac:dyDescent="0.2">
      <c r="H124" s="1">
        <v>33.5</v>
      </c>
    </row>
    <row r="125" spans="8:8" ht="14.25" x14ac:dyDescent="0.2">
      <c r="H125" s="1">
        <v>33.5</v>
      </c>
    </row>
    <row r="126" spans="8:8" ht="14.25" x14ac:dyDescent="0.2">
      <c r="H126" s="1">
        <v>33.937333333333335</v>
      </c>
    </row>
    <row r="127" spans="8:8" ht="14.25" x14ac:dyDescent="0.2">
      <c r="H127" s="1">
        <v>34.44</v>
      </c>
    </row>
    <row r="128" spans="8:8" ht="14.25" x14ac:dyDescent="0.2">
      <c r="H128" s="1">
        <v>34.44</v>
      </c>
    </row>
    <row r="129" spans="8:8" ht="14.25" x14ac:dyDescent="0.2">
      <c r="H129" s="1">
        <v>34.5</v>
      </c>
    </row>
    <row r="130" spans="8:8" ht="14.25" x14ac:dyDescent="0.2">
      <c r="H130" s="1">
        <v>34.5</v>
      </c>
    </row>
    <row r="131" spans="8:8" ht="14.25" x14ac:dyDescent="0.2">
      <c r="H131" s="1">
        <v>34.5</v>
      </c>
    </row>
    <row r="132" spans="8:8" ht="14.25" x14ac:dyDescent="0.2">
      <c r="H132" s="1">
        <v>34.974666666666664</v>
      </c>
    </row>
    <row r="133" spans="8:8" ht="14.25" x14ac:dyDescent="0.2">
      <c r="H133" s="1">
        <v>35</v>
      </c>
    </row>
    <row r="134" spans="8:8" ht="14.25" x14ac:dyDescent="0.2">
      <c r="H134" s="1">
        <v>35</v>
      </c>
    </row>
    <row r="135" spans="8:8" ht="14.25" x14ac:dyDescent="0.2">
      <c r="H135" s="1">
        <v>35</v>
      </c>
    </row>
    <row r="136" spans="8:8" ht="14.25" x14ac:dyDescent="0.2">
      <c r="H136" s="1">
        <v>35.007199999999997</v>
      </c>
    </row>
    <row r="137" spans="8:8" ht="14.25" x14ac:dyDescent="0.2">
      <c r="H137" s="1">
        <v>35.017333333333333</v>
      </c>
    </row>
    <row r="138" spans="8:8" ht="14.25" x14ac:dyDescent="0.2">
      <c r="H138" s="1">
        <v>35.5</v>
      </c>
    </row>
    <row r="139" spans="8:8" ht="14.25" x14ac:dyDescent="0.2">
      <c r="H139" s="1">
        <v>36</v>
      </c>
    </row>
    <row r="140" spans="8:8" ht="14.25" x14ac:dyDescent="0.2">
      <c r="H140" s="1">
        <v>36.130434782608695</v>
      </c>
    </row>
    <row r="141" spans="8:8" ht="14.25" x14ac:dyDescent="0.2">
      <c r="H141" s="1">
        <v>36.5</v>
      </c>
    </row>
    <row r="142" spans="8:8" ht="14.25" x14ac:dyDescent="0.2">
      <c r="H142" s="1">
        <v>37</v>
      </c>
    </row>
    <row r="143" spans="8:8" ht="14.25" x14ac:dyDescent="0.2">
      <c r="H143" s="1">
        <v>37</v>
      </c>
    </row>
    <row r="144" spans="8:8" ht="14.25" x14ac:dyDescent="0.2">
      <c r="H144" s="1">
        <v>37.141066666666667</v>
      </c>
    </row>
    <row r="145" spans="8:8" ht="14.25" x14ac:dyDescent="0.2">
      <c r="H145" s="1">
        <v>37.67413333333333</v>
      </c>
    </row>
    <row r="146" spans="8:8" ht="14.25" x14ac:dyDescent="0.2">
      <c r="H146" s="1">
        <v>38</v>
      </c>
    </row>
    <row r="147" spans="8:8" ht="14.25" x14ac:dyDescent="0.2">
      <c r="H147" s="1">
        <v>38</v>
      </c>
    </row>
    <row r="148" spans="8:8" ht="14.25" x14ac:dyDescent="0.2">
      <c r="H148" s="1">
        <v>38</v>
      </c>
    </row>
    <row r="149" spans="8:8" ht="14.25" x14ac:dyDescent="0.2">
      <c r="H149" s="1">
        <v>38</v>
      </c>
    </row>
    <row r="150" spans="8:8" ht="14.25" x14ac:dyDescent="0.2">
      <c r="H150" s="1">
        <v>38</v>
      </c>
    </row>
    <row r="151" spans="8:8" ht="14.25" x14ac:dyDescent="0.2">
      <c r="H151" s="1">
        <v>38</v>
      </c>
    </row>
    <row r="152" spans="8:8" ht="14.25" x14ac:dyDescent="0.2">
      <c r="H152" s="1">
        <v>38</v>
      </c>
    </row>
    <row r="153" spans="8:8" ht="14.25" x14ac:dyDescent="0.2">
      <c r="H153" s="1">
        <v>38.363771428571425</v>
      </c>
    </row>
    <row r="154" spans="8:8" ht="14.25" x14ac:dyDescent="0.2">
      <c r="H154" s="1">
        <v>38.5</v>
      </c>
    </row>
    <row r="155" spans="8:8" ht="14.25" x14ac:dyDescent="0.2">
      <c r="H155" s="1">
        <v>38.5</v>
      </c>
    </row>
    <row r="156" spans="8:8" ht="14.25" x14ac:dyDescent="0.2">
      <c r="H156" s="1">
        <v>38.5</v>
      </c>
    </row>
    <row r="157" spans="8:8" ht="14.25" x14ac:dyDescent="0.2">
      <c r="H157" s="1">
        <v>38.700647619047615</v>
      </c>
    </row>
    <row r="158" spans="8:8" ht="14.25" x14ac:dyDescent="0.2">
      <c r="H158" s="1">
        <v>39</v>
      </c>
    </row>
    <row r="159" spans="8:8" ht="14.25" x14ac:dyDescent="0.2">
      <c r="H159" s="1">
        <v>39</v>
      </c>
    </row>
    <row r="160" spans="8:8" ht="14.25" x14ac:dyDescent="0.2">
      <c r="H160" s="1">
        <v>39</v>
      </c>
    </row>
    <row r="161" spans="8:8" ht="14.25" x14ac:dyDescent="0.2">
      <c r="H161" s="1">
        <v>39.267885714285711</v>
      </c>
    </row>
    <row r="162" spans="8:8" ht="14.25" x14ac:dyDescent="0.2">
      <c r="H162" s="1">
        <v>39.5</v>
      </c>
    </row>
    <row r="163" spans="8:8" ht="14.25" x14ac:dyDescent="0.2">
      <c r="H163" s="1">
        <v>39.5</v>
      </c>
    </row>
    <row r="164" spans="8:8" ht="14.25" x14ac:dyDescent="0.2">
      <c r="H164" s="1">
        <v>39.5</v>
      </c>
    </row>
    <row r="165" spans="8:8" ht="14.25" x14ac:dyDescent="0.2">
      <c r="H165" s="1">
        <v>40.5</v>
      </c>
    </row>
    <row r="166" spans="8:8" ht="14.25" x14ac:dyDescent="0.2">
      <c r="H166" s="1">
        <v>40.5</v>
      </c>
    </row>
    <row r="167" spans="8:8" ht="14.25" x14ac:dyDescent="0.2">
      <c r="H167" s="1">
        <v>40.5</v>
      </c>
    </row>
    <row r="168" spans="8:8" ht="14.25" x14ac:dyDescent="0.2">
      <c r="H168" s="1">
        <v>40.783999999999999</v>
      </c>
    </row>
    <row r="169" spans="8:8" ht="14.25" x14ac:dyDescent="0.2">
      <c r="H169" s="1">
        <v>41</v>
      </c>
    </row>
    <row r="170" spans="8:8" ht="14.25" x14ac:dyDescent="0.2">
      <c r="H170" s="1">
        <v>41</v>
      </c>
    </row>
    <row r="171" spans="8:8" ht="14.25" x14ac:dyDescent="0.2">
      <c r="H171" s="1">
        <v>41.5</v>
      </c>
    </row>
    <row r="172" spans="8:8" ht="14.25" x14ac:dyDescent="0.2">
      <c r="H172" s="1">
        <v>41.5</v>
      </c>
    </row>
    <row r="173" spans="8:8" ht="14.25" x14ac:dyDescent="0.2">
      <c r="H173" s="1">
        <v>41.5</v>
      </c>
    </row>
    <row r="174" spans="8:8" ht="14.25" x14ac:dyDescent="0.2">
      <c r="H174" s="1">
        <v>41.5</v>
      </c>
    </row>
    <row r="175" spans="8:8" ht="14.25" x14ac:dyDescent="0.2">
      <c r="H175" s="1">
        <v>41.5</v>
      </c>
    </row>
    <row r="176" spans="8:8" ht="14.25" x14ac:dyDescent="0.2">
      <c r="H176" s="1">
        <v>41.664319999999996</v>
      </c>
    </row>
    <row r="177" spans="8:8" ht="14.25" x14ac:dyDescent="0.2">
      <c r="H177" s="1">
        <v>42</v>
      </c>
    </row>
    <row r="178" spans="8:8" ht="14.25" x14ac:dyDescent="0.2">
      <c r="H178" s="1">
        <v>42</v>
      </c>
    </row>
    <row r="179" spans="8:8" ht="14.25" x14ac:dyDescent="0.2">
      <c r="H179" s="1">
        <v>42.5</v>
      </c>
    </row>
    <row r="180" spans="8:8" ht="14.25" x14ac:dyDescent="0.2">
      <c r="H180" s="1">
        <v>42.5</v>
      </c>
    </row>
    <row r="181" spans="8:8" ht="14.25" x14ac:dyDescent="0.2">
      <c r="H181" s="1">
        <v>42.5</v>
      </c>
    </row>
    <row r="182" spans="8:8" ht="14.25" x14ac:dyDescent="0.2">
      <c r="H182" s="1">
        <v>42.5</v>
      </c>
    </row>
    <row r="183" spans="8:8" ht="14.25" x14ac:dyDescent="0.2">
      <c r="H183" s="1">
        <v>42.5</v>
      </c>
    </row>
    <row r="184" spans="8:8" ht="14.25" x14ac:dyDescent="0.2">
      <c r="H184" s="1">
        <v>42.877333333333333</v>
      </c>
    </row>
    <row r="185" spans="8:8" ht="14.25" x14ac:dyDescent="0.2">
      <c r="H185" s="1">
        <v>43</v>
      </c>
    </row>
    <row r="186" spans="8:8" ht="14.25" x14ac:dyDescent="0.2">
      <c r="H186" s="1">
        <v>43</v>
      </c>
    </row>
    <row r="187" spans="8:8" ht="14.25" x14ac:dyDescent="0.2">
      <c r="H187" s="1">
        <v>43.308114285714289</v>
      </c>
    </row>
    <row r="188" spans="8:8" ht="14.25" x14ac:dyDescent="0.2">
      <c r="H188" s="1">
        <v>43.433333333333337</v>
      </c>
    </row>
    <row r="189" spans="8:8" ht="14.25" x14ac:dyDescent="0.2">
      <c r="H189" s="1">
        <v>43.5</v>
      </c>
    </row>
    <row r="190" spans="8:8" ht="14.25" x14ac:dyDescent="0.2">
      <c r="H190" s="1">
        <v>44.124342857142857</v>
      </c>
    </row>
    <row r="191" spans="8:8" ht="14.25" x14ac:dyDescent="0.2">
      <c r="H191" s="1">
        <v>44.5</v>
      </c>
    </row>
    <row r="192" spans="8:8" ht="14.25" x14ac:dyDescent="0.2">
      <c r="H192" s="1">
        <v>44.5</v>
      </c>
    </row>
    <row r="193" spans="8:8" ht="14.25" x14ac:dyDescent="0.2">
      <c r="H193" s="1">
        <v>46</v>
      </c>
    </row>
    <row r="194" spans="8:8" ht="14.25" x14ac:dyDescent="0.2">
      <c r="H194" s="1">
        <v>46</v>
      </c>
    </row>
    <row r="195" spans="8:8" ht="14.25" x14ac:dyDescent="0.2">
      <c r="H195" s="1">
        <v>46</v>
      </c>
    </row>
    <row r="196" spans="8:8" ht="14.25" x14ac:dyDescent="0.2">
      <c r="H196" s="1">
        <v>46.5</v>
      </c>
    </row>
    <row r="197" spans="8:8" ht="14.25" x14ac:dyDescent="0.2">
      <c r="H197" s="1">
        <v>46.5</v>
      </c>
    </row>
    <row r="198" spans="8:8" ht="14.25" x14ac:dyDescent="0.2">
      <c r="H198" s="1">
        <v>47</v>
      </c>
    </row>
    <row r="199" spans="8:8" ht="14.25" x14ac:dyDescent="0.2">
      <c r="H199" s="1">
        <v>47.5</v>
      </c>
    </row>
    <row r="200" spans="8:8" ht="14.25" x14ac:dyDescent="0.2">
      <c r="H200" s="1">
        <v>48</v>
      </c>
    </row>
    <row r="201" spans="8:8" ht="14.25" x14ac:dyDescent="0.2">
      <c r="H201" s="1">
        <v>48</v>
      </c>
    </row>
    <row r="202" spans="8:8" ht="14.25" x14ac:dyDescent="0.2">
      <c r="H202" s="1">
        <v>48.5</v>
      </c>
    </row>
    <row r="203" spans="8:8" ht="14.25" x14ac:dyDescent="0.2">
      <c r="H203" s="1">
        <v>48.5</v>
      </c>
    </row>
    <row r="204" spans="8:8" ht="14.25" x14ac:dyDescent="0.2">
      <c r="H204" s="1">
        <v>48.734133333333332</v>
      </c>
    </row>
    <row r="205" spans="8:8" ht="14.25" x14ac:dyDescent="0.2">
      <c r="H205" s="1">
        <v>49</v>
      </c>
    </row>
    <row r="206" spans="8:8" ht="14.25" x14ac:dyDescent="0.2">
      <c r="H206" s="1">
        <v>49.177439999999997</v>
      </c>
    </row>
    <row r="207" spans="8:8" ht="14.25" x14ac:dyDescent="0.2">
      <c r="H207" s="1">
        <v>49.392571428571429</v>
      </c>
    </row>
    <row r="208" spans="8:8" ht="14.25" x14ac:dyDescent="0.2">
      <c r="H208" s="1">
        <v>49.5</v>
      </c>
    </row>
    <row r="209" spans="8:8" ht="14.25" x14ac:dyDescent="0.2">
      <c r="H209" s="1">
        <v>49.5</v>
      </c>
    </row>
    <row r="210" spans="8:8" ht="14.25" x14ac:dyDescent="0.2">
      <c r="H210" s="1">
        <v>49.5</v>
      </c>
    </row>
    <row r="211" spans="8:8" ht="14.25" x14ac:dyDescent="0.2">
      <c r="H211" s="1">
        <v>49.745200000000004</v>
      </c>
    </row>
    <row r="212" spans="8:8" ht="14.25" x14ac:dyDescent="0.2">
      <c r="H212" s="1">
        <v>50</v>
      </c>
    </row>
    <row r="213" spans="8:8" ht="14.25" x14ac:dyDescent="0.2">
      <c r="H213" s="1">
        <v>50</v>
      </c>
    </row>
    <row r="214" spans="8:8" ht="14.25" x14ac:dyDescent="0.2">
      <c r="H214" s="1">
        <v>50</v>
      </c>
    </row>
    <row r="215" spans="8:8" ht="14.25" x14ac:dyDescent="0.2">
      <c r="H215" s="1">
        <v>50.26647619047619</v>
      </c>
    </row>
    <row r="216" spans="8:8" ht="14.25" x14ac:dyDescent="0.2">
      <c r="H216" s="1">
        <v>50.5</v>
      </c>
    </row>
    <row r="217" spans="8:8" ht="14.25" x14ac:dyDescent="0.2">
      <c r="H217" s="1">
        <v>51.032057600000002</v>
      </c>
    </row>
    <row r="218" spans="8:8" ht="14.25" x14ac:dyDescent="0.2">
      <c r="H218" s="1">
        <v>51.333333333333329</v>
      </c>
    </row>
    <row r="219" spans="8:8" ht="14.25" x14ac:dyDescent="0.2">
      <c r="H219" s="1">
        <v>51.5</v>
      </c>
    </row>
    <row r="220" spans="8:8" ht="14.25" x14ac:dyDescent="0.2">
      <c r="H220" s="1">
        <v>51.596873563218395</v>
      </c>
    </row>
    <row r="221" spans="8:8" ht="14.25" x14ac:dyDescent="0.2">
      <c r="H221" s="1">
        <v>51.87466666666667</v>
      </c>
    </row>
    <row r="222" spans="8:8" ht="14.25" x14ac:dyDescent="0.2">
      <c r="H222" s="1">
        <v>52</v>
      </c>
    </row>
    <row r="223" spans="8:8" ht="14.25" x14ac:dyDescent="0.2">
      <c r="H223" s="1">
        <v>52</v>
      </c>
    </row>
    <row r="224" spans="8:8" ht="14.25" x14ac:dyDescent="0.2">
      <c r="H224" s="1">
        <v>52.35466666666666</v>
      </c>
    </row>
    <row r="225" spans="8:8" ht="14.25" x14ac:dyDescent="0.2">
      <c r="H225" s="1">
        <v>52.5</v>
      </c>
    </row>
    <row r="226" spans="8:8" ht="14.25" x14ac:dyDescent="0.2">
      <c r="H226" s="1">
        <v>52.5</v>
      </c>
    </row>
    <row r="227" spans="8:8" ht="14.25" x14ac:dyDescent="0.2">
      <c r="H227" s="1">
        <v>52.723809523809528</v>
      </c>
    </row>
    <row r="228" spans="8:8" ht="14.25" x14ac:dyDescent="0.2">
      <c r="H228" s="1">
        <v>53</v>
      </c>
    </row>
    <row r="229" spans="8:8" ht="14.25" x14ac:dyDescent="0.2">
      <c r="H229" s="1">
        <v>53.5</v>
      </c>
    </row>
    <row r="230" spans="8:8" ht="14.25" x14ac:dyDescent="0.2">
      <c r="H230" s="1">
        <v>53.5</v>
      </c>
    </row>
    <row r="231" spans="8:8" ht="14.25" x14ac:dyDescent="0.2">
      <c r="H231" s="1">
        <v>53.896114285714283</v>
      </c>
    </row>
    <row r="232" spans="8:8" ht="14.25" x14ac:dyDescent="0.2">
      <c r="H232" s="1">
        <v>54</v>
      </c>
    </row>
    <row r="233" spans="8:8" ht="14.25" x14ac:dyDescent="0.2">
      <c r="H233" s="1">
        <v>54</v>
      </c>
    </row>
    <row r="234" spans="8:8" ht="14.25" x14ac:dyDescent="0.2">
      <c r="H234" s="1">
        <v>54</v>
      </c>
    </row>
    <row r="235" spans="8:8" ht="14.25" x14ac:dyDescent="0.2">
      <c r="H235" s="1">
        <v>54</v>
      </c>
    </row>
    <row r="236" spans="8:8" ht="14.25" x14ac:dyDescent="0.2">
      <c r="H236" s="1">
        <v>54</v>
      </c>
    </row>
    <row r="237" spans="8:8" ht="14.25" x14ac:dyDescent="0.2">
      <c r="H237" s="1">
        <v>54</v>
      </c>
    </row>
    <row r="238" spans="8:8" ht="14.25" x14ac:dyDescent="0.2">
      <c r="H238" s="1">
        <v>54.028959999999998</v>
      </c>
    </row>
    <row r="239" spans="8:8" ht="14.25" x14ac:dyDescent="0.2">
      <c r="H239" s="1">
        <v>54.5</v>
      </c>
    </row>
    <row r="240" spans="8:8" ht="14.25" x14ac:dyDescent="0.2">
      <c r="H240" s="1">
        <v>55</v>
      </c>
    </row>
    <row r="241" spans="8:8" ht="14.25" x14ac:dyDescent="0.2">
      <c r="H241" s="1">
        <v>55</v>
      </c>
    </row>
    <row r="242" spans="8:8" ht="14.25" x14ac:dyDescent="0.2">
      <c r="H242" s="1">
        <v>55.5</v>
      </c>
    </row>
    <row r="243" spans="8:8" ht="14.25" x14ac:dyDescent="0.2">
      <c r="H243" s="1">
        <v>56</v>
      </c>
    </row>
    <row r="244" spans="8:8" ht="14.25" x14ac:dyDescent="0.2">
      <c r="H244" s="1">
        <v>56</v>
      </c>
    </row>
    <row r="245" spans="8:8" ht="14.25" x14ac:dyDescent="0.2">
      <c r="H245" s="1">
        <v>56.207079646017704</v>
      </c>
    </row>
    <row r="246" spans="8:8" ht="14.25" x14ac:dyDescent="0.2">
      <c r="H246" s="1">
        <v>56.5</v>
      </c>
    </row>
    <row r="247" spans="8:8" ht="14.25" x14ac:dyDescent="0.2">
      <c r="H247" s="1">
        <v>56.5</v>
      </c>
    </row>
    <row r="248" spans="8:8" ht="14.25" x14ac:dyDescent="0.2">
      <c r="H248" s="1">
        <v>56.5</v>
      </c>
    </row>
    <row r="249" spans="8:8" ht="14.25" x14ac:dyDescent="0.2">
      <c r="H249" s="1">
        <v>56.5</v>
      </c>
    </row>
    <row r="250" spans="8:8" ht="14.25" x14ac:dyDescent="0.2">
      <c r="H250" s="1">
        <v>56.537178906122449</v>
      </c>
    </row>
    <row r="251" spans="8:8" ht="14.25" x14ac:dyDescent="0.2">
      <c r="H251" s="1">
        <v>56.623040000000003</v>
      </c>
    </row>
    <row r="252" spans="8:8" ht="14.25" x14ac:dyDescent="0.2">
      <c r="H252" s="1">
        <v>56.63066666666667</v>
      </c>
    </row>
    <row r="253" spans="8:8" ht="14.25" x14ac:dyDescent="0.2">
      <c r="H253" s="1">
        <v>57</v>
      </c>
    </row>
    <row r="254" spans="8:8" ht="14.25" x14ac:dyDescent="0.2">
      <c r="H254" s="1">
        <v>57.427885714285715</v>
      </c>
    </row>
    <row r="255" spans="8:8" ht="14.25" x14ac:dyDescent="0.2">
      <c r="H255" s="1">
        <v>57.843019428571424</v>
      </c>
    </row>
    <row r="256" spans="8:8" ht="14.25" x14ac:dyDescent="0.2">
      <c r="H256" s="1">
        <v>57.907946666666668</v>
      </c>
    </row>
    <row r="257" spans="8:8" ht="14.25" x14ac:dyDescent="0.2">
      <c r="H257" s="1">
        <v>58</v>
      </c>
    </row>
    <row r="258" spans="8:8" ht="14.25" x14ac:dyDescent="0.2">
      <c r="H258" s="1">
        <v>58</v>
      </c>
    </row>
    <row r="259" spans="8:8" ht="14.25" x14ac:dyDescent="0.2">
      <c r="H259" s="1">
        <v>58</v>
      </c>
    </row>
    <row r="260" spans="8:8" ht="14.25" x14ac:dyDescent="0.2">
      <c r="H260" s="1">
        <v>58</v>
      </c>
    </row>
    <row r="261" spans="8:8" ht="14.25" x14ac:dyDescent="0.2">
      <c r="H261" s="1">
        <v>58</v>
      </c>
    </row>
    <row r="262" spans="8:8" ht="14.25" x14ac:dyDescent="0.2">
      <c r="H262" s="1">
        <v>58.5</v>
      </c>
    </row>
    <row r="263" spans="8:8" ht="14.25" x14ac:dyDescent="0.2">
      <c r="H263" s="1">
        <v>59.237599999999993</v>
      </c>
    </row>
    <row r="264" spans="8:8" ht="14.25" x14ac:dyDescent="0.2">
      <c r="H264" s="1">
        <v>59.244</v>
      </c>
    </row>
    <row r="265" spans="8:8" ht="14.25" x14ac:dyDescent="0.2">
      <c r="H265" s="1">
        <v>59.76</v>
      </c>
    </row>
    <row r="266" spans="8:8" ht="14.25" x14ac:dyDescent="0.2">
      <c r="H266" s="1">
        <v>60</v>
      </c>
    </row>
    <row r="267" spans="8:8" ht="14.25" x14ac:dyDescent="0.2">
      <c r="H267" s="1">
        <v>60.033919477551017</v>
      </c>
    </row>
    <row r="268" spans="8:8" ht="14.25" x14ac:dyDescent="0.2">
      <c r="H268" s="1">
        <v>60.682933333333331</v>
      </c>
    </row>
    <row r="269" spans="8:8" ht="14.25" x14ac:dyDescent="0.2">
      <c r="H269" s="1">
        <v>61</v>
      </c>
    </row>
    <row r="270" spans="8:8" ht="14.25" x14ac:dyDescent="0.2">
      <c r="H270" s="1">
        <v>61</v>
      </c>
    </row>
    <row r="271" spans="8:8" ht="14.25" x14ac:dyDescent="0.2">
      <c r="H271" s="1">
        <v>61</v>
      </c>
    </row>
    <row r="272" spans="8:8" ht="14.25" x14ac:dyDescent="0.2">
      <c r="H272" s="1">
        <v>61.301180952380953</v>
      </c>
    </row>
    <row r="273" spans="8:8" ht="14.25" x14ac:dyDescent="0.2">
      <c r="H273" s="1">
        <v>62</v>
      </c>
    </row>
    <row r="274" spans="8:8" ht="14.25" x14ac:dyDescent="0.2">
      <c r="H274" s="1">
        <v>62</v>
      </c>
    </row>
    <row r="275" spans="8:8" ht="14.25" x14ac:dyDescent="0.2">
      <c r="H275" s="1">
        <v>62.5</v>
      </c>
    </row>
    <row r="276" spans="8:8" ht="14.25" x14ac:dyDescent="0.2">
      <c r="H276" s="1">
        <v>62.5</v>
      </c>
    </row>
    <row r="277" spans="8:8" ht="14.25" x14ac:dyDescent="0.2">
      <c r="H277" s="1">
        <v>63</v>
      </c>
    </row>
    <row r="278" spans="8:8" ht="14.25" x14ac:dyDescent="0.2">
      <c r="H278" s="1">
        <v>63.034559999999999</v>
      </c>
    </row>
    <row r="279" spans="8:8" ht="14.25" x14ac:dyDescent="0.2">
      <c r="H279" s="1">
        <v>63.049104761904765</v>
      </c>
    </row>
    <row r="280" spans="8:8" ht="14.25" x14ac:dyDescent="0.2">
      <c r="H280" s="1">
        <v>63.283071238095239</v>
      </c>
    </row>
    <row r="281" spans="8:8" ht="14.25" x14ac:dyDescent="0.2">
      <c r="H281" s="1">
        <v>63.5</v>
      </c>
    </row>
    <row r="282" spans="8:8" ht="14.25" x14ac:dyDescent="0.2">
      <c r="H282" s="1">
        <v>64</v>
      </c>
    </row>
    <row r="283" spans="8:8" ht="14.25" x14ac:dyDescent="0.2">
      <c r="H283" s="1">
        <v>64.130853877551019</v>
      </c>
    </row>
    <row r="284" spans="8:8" ht="14.25" x14ac:dyDescent="0.2">
      <c r="H284" s="1">
        <v>64.5</v>
      </c>
    </row>
    <row r="285" spans="8:8" ht="14.25" x14ac:dyDescent="0.2">
      <c r="H285" s="1">
        <v>64.5</v>
      </c>
    </row>
    <row r="286" spans="8:8" ht="14.25" x14ac:dyDescent="0.2">
      <c r="H286" s="1">
        <v>64.5</v>
      </c>
    </row>
    <row r="287" spans="8:8" ht="14.25" x14ac:dyDescent="0.2">
      <c r="H287" s="1">
        <v>64.5</v>
      </c>
    </row>
    <row r="288" spans="8:8" ht="14.25" x14ac:dyDescent="0.2">
      <c r="H288" s="1">
        <v>65</v>
      </c>
    </row>
    <row r="289" spans="8:8" ht="14.25" x14ac:dyDescent="0.2">
      <c r="H289" s="1">
        <v>65</v>
      </c>
    </row>
    <row r="290" spans="8:8" ht="14.25" x14ac:dyDescent="0.2">
      <c r="H290" s="1">
        <v>65</v>
      </c>
    </row>
    <row r="291" spans="8:8" ht="14.25" x14ac:dyDescent="0.2">
      <c r="H291" s="1">
        <v>65.5</v>
      </c>
    </row>
    <row r="292" spans="8:8" ht="14.25" x14ac:dyDescent="0.2">
      <c r="H292" s="1">
        <v>66</v>
      </c>
    </row>
    <row r="293" spans="8:8" ht="14.25" x14ac:dyDescent="0.2">
      <c r="H293" s="1">
        <v>66</v>
      </c>
    </row>
    <row r="294" spans="8:8" ht="14.25" x14ac:dyDescent="0.2">
      <c r="H294" s="1">
        <v>66</v>
      </c>
    </row>
    <row r="295" spans="8:8" ht="14.25" x14ac:dyDescent="0.2">
      <c r="H295" s="1">
        <v>66.5</v>
      </c>
    </row>
    <row r="296" spans="8:8" ht="14.25" x14ac:dyDescent="0.2">
      <c r="H296" s="1">
        <v>66.5</v>
      </c>
    </row>
    <row r="297" spans="8:8" ht="14.25" x14ac:dyDescent="0.2">
      <c r="H297" s="1">
        <v>67.5</v>
      </c>
    </row>
    <row r="298" spans="8:8" ht="14.25" x14ac:dyDescent="0.2">
      <c r="H298" s="1">
        <v>67.534666666666666</v>
      </c>
    </row>
    <row r="299" spans="8:8" ht="14.25" x14ac:dyDescent="0.2">
      <c r="H299" s="1">
        <v>68</v>
      </c>
    </row>
    <row r="300" spans="8:8" ht="14.25" x14ac:dyDescent="0.2">
      <c r="H300" s="1">
        <v>68.188373333333331</v>
      </c>
    </row>
    <row r="301" spans="8:8" ht="14.25" x14ac:dyDescent="0.2">
      <c r="H301" s="1">
        <v>68.571689599999999</v>
      </c>
    </row>
    <row r="302" spans="8:8" ht="14.25" x14ac:dyDescent="0.2">
      <c r="H302" s="1">
        <v>68.83420799999999</v>
      </c>
    </row>
    <row r="303" spans="8:8" ht="14.25" x14ac:dyDescent="0.2">
      <c r="H303" s="1">
        <v>68.971862291156469</v>
      </c>
    </row>
    <row r="304" spans="8:8" ht="14.25" x14ac:dyDescent="0.2">
      <c r="H304" s="1">
        <v>69.246438095238091</v>
      </c>
    </row>
    <row r="305" spans="8:8" ht="14.25" x14ac:dyDescent="0.2">
      <c r="H305" s="1">
        <v>69.5008982857143</v>
      </c>
    </row>
    <row r="306" spans="8:8" ht="14.25" x14ac:dyDescent="0.2">
      <c r="H306" s="1">
        <v>69.880373333333338</v>
      </c>
    </row>
    <row r="307" spans="8:8" ht="14.25" x14ac:dyDescent="0.2">
      <c r="H307" s="1">
        <v>70.132132132132142</v>
      </c>
    </row>
    <row r="308" spans="8:8" ht="14.25" x14ac:dyDescent="0.2">
      <c r="H308" s="1">
        <v>70.449420560747669</v>
      </c>
    </row>
    <row r="309" spans="8:8" ht="14.25" x14ac:dyDescent="0.2">
      <c r="H309" s="1">
        <v>70.5</v>
      </c>
    </row>
    <row r="310" spans="8:8" ht="14.25" x14ac:dyDescent="0.2">
      <c r="H310" s="1">
        <v>71</v>
      </c>
    </row>
    <row r="311" spans="8:8" ht="14.25" x14ac:dyDescent="0.2">
      <c r="H311" s="1">
        <v>71.062380952380948</v>
      </c>
    </row>
    <row r="312" spans="8:8" ht="14.25" x14ac:dyDescent="0.2">
      <c r="H312" s="1">
        <v>71.095218155102032</v>
      </c>
    </row>
    <row r="313" spans="8:8" ht="14.25" x14ac:dyDescent="0.2">
      <c r="H313" s="1">
        <v>71.364137931034492</v>
      </c>
    </row>
    <row r="314" spans="8:8" ht="14.25" x14ac:dyDescent="0.2">
      <c r="H314" s="1">
        <v>71.437333333333328</v>
      </c>
    </row>
    <row r="315" spans="8:8" ht="14.25" x14ac:dyDescent="0.2">
      <c r="H315" s="1">
        <v>71.5</v>
      </c>
    </row>
    <row r="316" spans="8:8" ht="14.25" x14ac:dyDescent="0.2">
      <c r="H316" s="1">
        <v>71.5</v>
      </c>
    </row>
    <row r="317" spans="8:8" ht="14.25" x14ac:dyDescent="0.2">
      <c r="H317" s="1">
        <v>72</v>
      </c>
    </row>
    <row r="318" spans="8:8" ht="14.25" x14ac:dyDescent="0.2">
      <c r="H318" s="1">
        <v>72.5</v>
      </c>
    </row>
    <row r="319" spans="8:8" ht="14.25" x14ac:dyDescent="0.2">
      <c r="H319" s="1">
        <v>72.62544889856386</v>
      </c>
    </row>
    <row r="320" spans="8:8" ht="14.25" x14ac:dyDescent="0.2">
      <c r="H320" s="1">
        <v>73</v>
      </c>
    </row>
    <row r="321" spans="8:8" ht="14.25" x14ac:dyDescent="0.2">
      <c r="H321" s="1">
        <v>73</v>
      </c>
    </row>
    <row r="322" spans="8:8" ht="14.25" x14ac:dyDescent="0.2">
      <c r="H322" s="1">
        <v>73.5</v>
      </c>
    </row>
    <row r="323" spans="8:8" ht="14.25" x14ac:dyDescent="0.2">
      <c r="H323" s="1">
        <v>73.5</v>
      </c>
    </row>
    <row r="324" spans="8:8" ht="14.25" x14ac:dyDescent="0.2">
      <c r="H324" s="1">
        <v>73.818897637795288</v>
      </c>
    </row>
    <row r="325" spans="8:8" ht="14.25" x14ac:dyDescent="0.2">
      <c r="H325" s="1">
        <v>74</v>
      </c>
    </row>
    <row r="326" spans="8:8" ht="14.25" x14ac:dyDescent="0.2">
      <c r="H326" s="1">
        <v>74</v>
      </c>
    </row>
    <row r="327" spans="8:8" ht="14.25" x14ac:dyDescent="0.2">
      <c r="H327" s="1">
        <v>74.090566037735854</v>
      </c>
    </row>
    <row r="328" spans="8:8" ht="14.25" x14ac:dyDescent="0.2">
      <c r="H328" s="1">
        <v>74.239597714285722</v>
      </c>
    </row>
    <row r="329" spans="8:8" ht="14.25" x14ac:dyDescent="0.2">
      <c r="H329" s="1">
        <v>74.314666666666668</v>
      </c>
    </row>
    <row r="330" spans="8:8" ht="14.25" x14ac:dyDescent="0.2">
      <c r="H330" s="1">
        <v>74.474666666666664</v>
      </c>
    </row>
    <row r="331" spans="8:8" ht="14.25" x14ac:dyDescent="0.2">
      <c r="H331" s="1">
        <v>74.5</v>
      </c>
    </row>
    <row r="332" spans="8:8" ht="14.25" x14ac:dyDescent="0.2">
      <c r="H332" s="1">
        <v>74.5</v>
      </c>
    </row>
    <row r="333" spans="8:8" ht="14.25" x14ac:dyDescent="0.2">
      <c r="H333" s="1">
        <v>74.641706666666664</v>
      </c>
    </row>
    <row r="334" spans="8:8" ht="14.25" x14ac:dyDescent="0.2">
      <c r="H334" s="1">
        <v>74.641706666666664</v>
      </c>
    </row>
    <row r="335" spans="8:8" ht="14.25" x14ac:dyDescent="0.2">
      <c r="H335" s="1">
        <v>74.65237333333333</v>
      </c>
    </row>
    <row r="336" spans="8:8" ht="14.25" x14ac:dyDescent="0.2">
      <c r="H336" s="1">
        <v>75</v>
      </c>
    </row>
    <row r="337" spans="8:8" ht="14.25" x14ac:dyDescent="0.2">
      <c r="H337" s="1">
        <v>75</v>
      </c>
    </row>
    <row r="338" spans="8:8" ht="14.25" x14ac:dyDescent="0.2">
      <c r="H338" s="1">
        <v>75</v>
      </c>
    </row>
    <row r="339" spans="8:8" ht="14.25" x14ac:dyDescent="0.2">
      <c r="H339" s="1">
        <v>75.021737142857148</v>
      </c>
    </row>
    <row r="340" spans="8:8" ht="14.25" x14ac:dyDescent="0.2">
      <c r="H340" s="1">
        <v>75.111062857142855</v>
      </c>
    </row>
    <row r="341" spans="8:8" ht="14.25" x14ac:dyDescent="0.2">
      <c r="H341" s="1">
        <v>75.450121654501217</v>
      </c>
    </row>
    <row r="342" spans="8:8" ht="14.25" x14ac:dyDescent="0.2">
      <c r="H342" s="1">
        <v>75.5</v>
      </c>
    </row>
    <row r="343" spans="8:8" ht="14.25" x14ac:dyDescent="0.2">
      <c r="H343" s="1">
        <v>75.5</v>
      </c>
    </row>
    <row r="344" spans="8:8" ht="14.25" x14ac:dyDescent="0.2">
      <c r="H344" s="1">
        <v>75.5</v>
      </c>
    </row>
    <row r="345" spans="8:8" ht="14.25" x14ac:dyDescent="0.2">
      <c r="H345" s="1">
        <v>75.5</v>
      </c>
    </row>
    <row r="346" spans="8:8" ht="14.25" x14ac:dyDescent="0.2">
      <c r="H346" s="1">
        <v>75.5</v>
      </c>
    </row>
    <row r="347" spans="8:8" ht="14.25" x14ac:dyDescent="0.2">
      <c r="H347" s="1">
        <v>75.673706666666661</v>
      </c>
    </row>
    <row r="348" spans="8:8" ht="14.25" x14ac:dyDescent="0.2">
      <c r="H348" s="1">
        <v>76</v>
      </c>
    </row>
    <row r="349" spans="8:8" ht="14.25" x14ac:dyDescent="0.2">
      <c r="H349" s="1">
        <v>76.144906666666671</v>
      </c>
    </row>
    <row r="350" spans="8:8" ht="14.25" x14ac:dyDescent="0.2">
      <c r="H350" s="1">
        <v>76.261540107862174</v>
      </c>
    </row>
    <row r="351" spans="8:8" ht="14.25" x14ac:dyDescent="0.2">
      <c r="H351" s="1">
        <v>76.45841959183673</v>
      </c>
    </row>
    <row r="352" spans="8:8" ht="14.25" x14ac:dyDescent="0.2">
      <c r="H352" s="1">
        <v>76.5</v>
      </c>
    </row>
    <row r="353" spans="8:8" ht="14.25" x14ac:dyDescent="0.2">
      <c r="H353" s="1">
        <v>77</v>
      </c>
    </row>
    <row r="354" spans="8:8" ht="14.25" x14ac:dyDescent="0.2">
      <c r="H354" s="1">
        <v>77.47956199897402</v>
      </c>
    </row>
    <row r="355" spans="8:8" ht="14.25" x14ac:dyDescent="0.2">
      <c r="H355" s="1">
        <v>77.5</v>
      </c>
    </row>
    <row r="356" spans="8:8" ht="14.25" x14ac:dyDescent="0.2">
      <c r="H356" s="1">
        <v>77.5</v>
      </c>
    </row>
    <row r="357" spans="8:8" ht="14.25" x14ac:dyDescent="0.2">
      <c r="H357" s="1">
        <v>77.747371428571427</v>
      </c>
    </row>
    <row r="358" spans="8:8" ht="14.25" x14ac:dyDescent="0.2">
      <c r="H358" s="1">
        <v>78.040533333333343</v>
      </c>
    </row>
    <row r="359" spans="8:8" ht="14.25" x14ac:dyDescent="0.2">
      <c r="H359" s="1">
        <v>78.119131428571421</v>
      </c>
    </row>
    <row r="360" spans="8:8" ht="14.25" x14ac:dyDescent="0.2">
      <c r="H360" s="1">
        <v>78.169850746268665</v>
      </c>
    </row>
    <row r="361" spans="8:8" ht="14.25" x14ac:dyDescent="0.2">
      <c r="H361" s="1">
        <v>78.360655737704917</v>
      </c>
    </row>
    <row r="362" spans="8:8" ht="14.25" x14ac:dyDescent="0.2">
      <c r="H362" s="1">
        <v>78.724000000000004</v>
      </c>
    </row>
    <row r="363" spans="8:8" ht="14.25" x14ac:dyDescent="0.2">
      <c r="H363" s="1">
        <v>79.301066666666671</v>
      </c>
    </row>
    <row r="364" spans="8:8" ht="14.25" x14ac:dyDescent="0.2">
      <c r="H364" s="1">
        <v>79.414133333333339</v>
      </c>
    </row>
    <row r="365" spans="8:8" ht="14.25" x14ac:dyDescent="0.2">
      <c r="H365" s="1">
        <v>79.5</v>
      </c>
    </row>
    <row r="366" spans="8:8" ht="14.25" x14ac:dyDescent="0.2">
      <c r="H366" s="1">
        <v>79.88</v>
      </c>
    </row>
    <row r="367" spans="8:8" ht="14.25" x14ac:dyDescent="0.2">
      <c r="H367" s="1">
        <v>79.963135238095234</v>
      </c>
    </row>
    <row r="368" spans="8:8" ht="14.25" x14ac:dyDescent="0.2">
      <c r="H368" s="1">
        <v>80.504320000000007</v>
      </c>
    </row>
    <row r="369" spans="8:8" ht="14.25" x14ac:dyDescent="0.2">
      <c r="H369" s="1">
        <v>80.625714285714281</v>
      </c>
    </row>
    <row r="370" spans="8:8" ht="14.25" x14ac:dyDescent="0.2">
      <c r="H370" s="1">
        <v>81</v>
      </c>
    </row>
    <row r="371" spans="8:8" ht="14.25" x14ac:dyDescent="0.2">
      <c r="H371" s="1">
        <v>81</v>
      </c>
    </row>
    <row r="372" spans="8:8" ht="14.25" x14ac:dyDescent="0.2">
      <c r="H372" s="1">
        <v>81</v>
      </c>
    </row>
    <row r="373" spans="8:8" ht="14.25" x14ac:dyDescent="0.2">
      <c r="H373" s="1">
        <v>81</v>
      </c>
    </row>
    <row r="374" spans="8:8" ht="14.25" x14ac:dyDescent="0.2">
      <c r="H374" s="1">
        <v>81</v>
      </c>
    </row>
    <row r="375" spans="8:8" ht="14.25" x14ac:dyDescent="0.2">
      <c r="H375" s="1">
        <v>81.265314285714283</v>
      </c>
    </row>
    <row r="376" spans="8:8" ht="14.25" x14ac:dyDescent="0.2">
      <c r="H376" s="1">
        <v>81.834133333333341</v>
      </c>
    </row>
    <row r="377" spans="8:8" ht="14.25" x14ac:dyDescent="0.2">
      <c r="H377" s="1">
        <v>81.999040000000008</v>
      </c>
    </row>
    <row r="378" spans="8:8" ht="14.25" x14ac:dyDescent="0.2">
      <c r="H378" s="1">
        <v>83</v>
      </c>
    </row>
    <row r="379" spans="8:8" ht="14.25" x14ac:dyDescent="0.2">
      <c r="H379" s="1">
        <v>83</v>
      </c>
    </row>
    <row r="380" spans="8:8" ht="14.25" x14ac:dyDescent="0.2">
      <c r="H380" s="1">
        <v>83.081333333333333</v>
      </c>
    </row>
    <row r="381" spans="8:8" ht="14.25" x14ac:dyDescent="0.2">
      <c r="H381" s="1">
        <v>83.507954285714291</v>
      </c>
    </row>
    <row r="382" spans="8:8" ht="14.25" x14ac:dyDescent="0.2">
      <c r="H382" s="1">
        <v>83.947199999999995</v>
      </c>
    </row>
    <row r="383" spans="8:8" ht="14.25" x14ac:dyDescent="0.2">
      <c r="H383" s="1">
        <v>84</v>
      </c>
    </row>
    <row r="384" spans="8:8" ht="14.25" x14ac:dyDescent="0.2">
      <c r="H384" s="1">
        <v>84</v>
      </c>
    </row>
    <row r="385" spans="8:8" ht="14.25" x14ac:dyDescent="0.2">
      <c r="H385" s="1">
        <v>84.207040000000006</v>
      </c>
    </row>
    <row r="386" spans="8:8" ht="14.25" x14ac:dyDescent="0.2">
      <c r="H386" s="1">
        <v>84.5</v>
      </c>
    </row>
    <row r="387" spans="8:8" ht="14.25" x14ac:dyDescent="0.2">
      <c r="H387" s="1">
        <v>84.5</v>
      </c>
    </row>
    <row r="388" spans="8:8" ht="14.25" x14ac:dyDescent="0.2">
      <c r="H388" s="1">
        <v>84.5</v>
      </c>
    </row>
    <row r="389" spans="8:8" ht="14.25" x14ac:dyDescent="0.2">
      <c r="H389" s="1">
        <v>84.973439999999997</v>
      </c>
    </row>
    <row r="390" spans="8:8" ht="14.25" x14ac:dyDescent="0.2">
      <c r="H390" s="1">
        <v>84.99199999999999</v>
      </c>
    </row>
    <row r="391" spans="8:8" ht="14.25" x14ac:dyDescent="0.2">
      <c r="H391" s="1">
        <v>85.175039999999996</v>
      </c>
    </row>
    <row r="392" spans="8:8" ht="14.25" x14ac:dyDescent="0.2">
      <c r="H392" s="1">
        <v>85.175039999999996</v>
      </c>
    </row>
    <row r="393" spans="8:8" ht="14.25" x14ac:dyDescent="0.2">
      <c r="H393" s="1">
        <v>85.5</v>
      </c>
    </row>
    <row r="394" spans="8:8" ht="14.25" x14ac:dyDescent="0.2">
      <c r="H394" s="1">
        <v>85.5</v>
      </c>
    </row>
    <row r="395" spans="8:8" ht="14.25" x14ac:dyDescent="0.2">
      <c r="H395" s="1">
        <v>85.5</v>
      </c>
    </row>
    <row r="396" spans="8:8" ht="14.25" x14ac:dyDescent="0.2">
      <c r="H396" s="1">
        <v>85.5</v>
      </c>
    </row>
    <row r="397" spans="8:8" ht="14.25" x14ac:dyDescent="0.2">
      <c r="H397" s="1">
        <v>85.541836734693874</v>
      </c>
    </row>
    <row r="398" spans="8:8" ht="14.25" x14ac:dyDescent="0.2">
      <c r="H398" s="1">
        <v>85.542933333333337</v>
      </c>
    </row>
    <row r="399" spans="8:8" ht="14.25" x14ac:dyDescent="0.2">
      <c r="H399" s="1">
        <v>86</v>
      </c>
    </row>
    <row r="400" spans="8:8" ht="14.25" x14ac:dyDescent="0.2">
      <c r="H400" s="1">
        <v>86.5</v>
      </c>
    </row>
    <row r="401" spans="8:8" ht="14.25" x14ac:dyDescent="0.2">
      <c r="H401" s="1">
        <v>86.827485380116954</v>
      </c>
    </row>
    <row r="402" spans="8:8" ht="14.25" x14ac:dyDescent="0.2">
      <c r="H402" s="1">
        <v>87.446552380952369</v>
      </c>
    </row>
    <row r="403" spans="8:8" ht="14.25" x14ac:dyDescent="0.2">
      <c r="H403" s="1">
        <v>87.492000000000004</v>
      </c>
    </row>
    <row r="404" spans="8:8" ht="14.25" x14ac:dyDescent="0.2">
      <c r="H404" s="1">
        <v>88</v>
      </c>
    </row>
    <row r="405" spans="8:8" ht="14.25" x14ac:dyDescent="0.2">
      <c r="H405" s="1">
        <v>88</v>
      </c>
    </row>
    <row r="406" spans="8:8" ht="14.25" x14ac:dyDescent="0.2">
      <c r="H406" s="1">
        <v>88.191961904761911</v>
      </c>
    </row>
    <row r="407" spans="8:8" ht="14.25" x14ac:dyDescent="0.2">
      <c r="H407" s="1">
        <v>88.197825110204093</v>
      </c>
    </row>
    <row r="408" spans="8:8" ht="14.25" x14ac:dyDescent="0.2">
      <c r="H408" s="1">
        <v>89</v>
      </c>
    </row>
    <row r="409" spans="8:8" ht="14.25" x14ac:dyDescent="0.2">
      <c r="H409" s="1">
        <v>89</v>
      </c>
    </row>
    <row r="410" spans="8:8" ht="14.25" x14ac:dyDescent="0.2">
      <c r="H410" s="1">
        <v>89.318626455026447</v>
      </c>
    </row>
    <row r="411" spans="8:8" ht="14.25" x14ac:dyDescent="0.2">
      <c r="H411" s="1">
        <v>89.767466666666678</v>
      </c>
    </row>
    <row r="412" spans="8:8" ht="14.25" x14ac:dyDescent="0.2">
      <c r="H412" s="1">
        <v>89.886453333333336</v>
      </c>
    </row>
    <row r="413" spans="8:8" ht="14.25" x14ac:dyDescent="0.2">
      <c r="H413" s="1">
        <v>90</v>
      </c>
    </row>
    <row r="414" spans="8:8" ht="14.25" x14ac:dyDescent="0.2">
      <c r="H414" s="1">
        <v>90</v>
      </c>
    </row>
    <row r="415" spans="8:8" ht="14.25" x14ac:dyDescent="0.2">
      <c r="H415" s="1">
        <v>90.507380767346945</v>
      </c>
    </row>
    <row r="416" spans="8:8" ht="14.25" x14ac:dyDescent="0.2">
      <c r="H416" s="1">
        <v>90.826821224489805</v>
      </c>
    </row>
    <row r="417" spans="8:8" ht="14.25" x14ac:dyDescent="0.2">
      <c r="H417" s="1">
        <v>90.981377066666653</v>
      </c>
    </row>
    <row r="418" spans="8:8" ht="14.25" x14ac:dyDescent="0.2">
      <c r="H418" s="1">
        <v>91.611172132132126</v>
      </c>
    </row>
    <row r="419" spans="8:8" ht="14.25" x14ac:dyDescent="0.2">
      <c r="H419" s="1">
        <v>92.202281481481478</v>
      </c>
    </row>
    <row r="420" spans="8:8" ht="14.25" x14ac:dyDescent="0.2">
      <c r="H420" s="1">
        <v>92.254285714285714</v>
      </c>
    </row>
    <row r="421" spans="8:8" ht="14.25" x14ac:dyDescent="0.2">
      <c r="H421" s="1">
        <v>92.5</v>
      </c>
    </row>
    <row r="422" spans="8:8" ht="14.25" x14ac:dyDescent="0.2">
      <c r="H422" s="1">
        <v>92.624732824427483</v>
      </c>
    </row>
    <row r="423" spans="8:8" ht="14.25" x14ac:dyDescent="0.2">
      <c r="H423" s="1">
        <v>92.847999999999999</v>
      </c>
    </row>
    <row r="424" spans="8:8" ht="14.25" x14ac:dyDescent="0.2">
      <c r="H424" s="1">
        <v>93</v>
      </c>
    </row>
    <row r="425" spans="8:8" ht="14.25" x14ac:dyDescent="0.2">
      <c r="H425" s="1">
        <v>93</v>
      </c>
    </row>
    <row r="426" spans="8:8" ht="14.25" x14ac:dyDescent="0.2">
      <c r="H426" s="1">
        <v>93</v>
      </c>
    </row>
    <row r="427" spans="8:8" ht="14.25" x14ac:dyDescent="0.2">
      <c r="H427" s="1">
        <v>93.426986666666664</v>
      </c>
    </row>
    <row r="428" spans="8:8" ht="14.25" x14ac:dyDescent="0.2">
      <c r="H428" s="1">
        <v>93.467702857142854</v>
      </c>
    </row>
    <row r="429" spans="8:8" ht="14.25" x14ac:dyDescent="0.2">
      <c r="H429" s="1">
        <v>93.5</v>
      </c>
    </row>
    <row r="430" spans="8:8" ht="14.25" x14ac:dyDescent="0.2">
      <c r="H430" s="1">
        <v>94</v>
      </c>
    </row>
    <row r="431" spans="8:8" ht="14.25" x14ac:dyDescent="0.2">
      <c r="H431" s="1">
        <v>94</v>
      </c>
    </row>
    <row r="432" spans="8:8" ht="14.25" x14ac:dyDescent="0.2">
      <c r="H432" s="1">
        <v>94</v>
      </c>
    </row>
    <row r="433" spans="8:8" ht="14.25" x14ac:dyDescent="0.2">
      <c r="H433" s="1">
        <v>94.128276923076925</v>
      </c>
    </row>
    <row r="434" spans="8:8" ht="14.25" x14ac:dyDescent="0.2">
      <c r="H434" s="1">
        <v>94.677777777777777</v>
      </c>
    </row>
    <row r="435" spans="8:8" ht="14.25" x14ac:dyDescent="0.2">
      <c r="H435" s="1">
        <v>95.011087719298246</v>
      </c>
    </row>
    <row r="436" spans="8:8" ht="14.25" x14ac:dyDescent="0.2">
      <c r="H436" s="1">
        <v>95.237780157823124</v>
      </c>
    </row>
    <row r="437" spans="8:8" ht="14.25" x14ac:dyDescent="0.2">
      <c r="H437" s="1">
        <v>95.4304267537415</v>
      </c>
    </row>
    <row r="438" spans="8:8" ht="14.25" x14ac:dyDescent="0.2">
      <c r="H438" s="1">
        <v>95.5</v>
      </c>
    </row>
    <row r="439" spans="8:8" ht="14.25" x14ac:dyDescent="0.2">
      <c r="H439" s="1">
        <v>95.5</v>
      </c>
    </row>
    <row r="440" spans="8:8" ht="14.25" x14ac:dyDescent="0.2">
      <c r="H440" s="1">
        <v>95.719040000000007</v>
      </c>
    </row>
    <row r="441" spans="8:8" ht="14.25" x14ac:dyDescent="0.2">
      <c r="H441" s="1">
        <v>95.773623517060358</v>
      </c>
    </row>
    <row r="442" spans="8:8" ht="14.25" x14ac:dyDescent="0.2">
      <c r="H442" s="1">
        <v>96.071093333333337</v>
      </c>
    </row>
    <row r="443" spans="8:8" ht="14.25" x14ac:dyDescent="0.2">
      <c r="H443" s="1">
        <v>96.424979939939931</v>
      </c>
    </row>
    <row r="444" spans="8:8" ht="14.25" x14ac:dyDescent="0.2">
      <c r="H444" s="1">
        <v>96.5</v>
      </c>
    </row>
    <row r="445" spans="8:8" ht="14.25" x14ac:dyDescent="0.2">
      <c r="H445" s="1">
        <v>97.100799999999992</v>
      </c>
    </row>
    <row r="446" spans="8:8" ht="14.25" x14ac:dyDescent="0.2">
      <c r="H446" s="1">
        <v>97.5</v>
      </c>
    </row>
    <row r="447" spans="8:8" ht="14.25" x14ac:dyDescent="0.2">
      <c r="H447" s="1">
        <v>97.771039999999999</v>
      </c>
    </row>
    <row r="448" spans="8:8" ht="14.25" x14ac:dyDescent="0.2">
      <c r="H448" s="1">
        <v>98</v>
      </c>
    </row>
    <row r="449" spans="8:8" ht="14.25" x14ac:dyDescent="0.2">
      <c r="H449" s="1">
        <v>98.231404958677686</v>
      </c>
    </row>
    <row r="450" spans="8:8" ht="14.25" x14ac:dyDescent="0.2">
      <c r="H450" s="1">
        <v>98.5</v>
      </c>
    </row>
    <row r="451" spans="8:8" ht="14.25" x14ac:dyDescent="0.2">
      <c r="H451" s="1">
        <v>98.5</v>
      </c>
    </row>
    <row r="452" spans="8:8" ht="14.25" x14ac:dyDescent="0.2">
      <c r="H452" s="1">
        <v>98.5</v>
      </c>
    </row>
    <row r="453" spans="8:8" ht="14.25" x14ac:dyDescent="0.2">
      <c r="H453" s="1">
        <v>98.627696</v>
      </c>
    </row>
    <row r="454" spans="8:8" ht="14.25" x14ac:dyDescent="0.2">
      <c r="H454" s="1">
        <v>99.457333333333338</v>
      </c>
    </row>
    <row r="455" spans="8:8" ht="14.25" x14ac:dyDescent="0.2">
      <c r="H455" s="1">
        <v>100</v>
      </c>
    </row>
    <row r="456" spans="8:8" ht="14.25" x14ac:dyDescent="0.2">
      <c r="H456" s="1">
        <v>100.5</v>
      </c>
    </row>
    <row r="457" spans="8:8" ht="14.25" x14ac:dyDescent="0.2">
      <c r="H457" s="1">
        <v>100.5</v>
      </c>
    </row>
    <row r="458" spans="8:8" ht="14.25" x14ac:dyDescent="0.2">
      <c r="H458" s="1">
        <v>101</v>
      </c>
    </row>
    <row r="459" spans="8:8" ht="14.25" x14ac:dyDescent="0.2">
      <c r="H459" s="1">
        <v>101</v>
      </c>
    </row>
    <row r="460" spans="8:8" ht="14.25" x14ac:dyDescent="0.2">
      <c r="H460" s="1">
        <v>101.5</v>
      </c>
    </row>
    <row r="461" spans="8:8" ht="14.25" x14ac:dyDescent="0.2">
      <c r="H461" s="1">
        <v>101.64327485380116</v>
      </c>
    </row>
    <row r="462" spans="8:8" ht="14.25" x14ac:dyDescent="0.2">
      <c r="H462" s="1">
        <v>101.90365714285714</v>
      </c>
    </row>
    <row r="463" spans="8:8" ht="14.25" x14ac:dyDescent="0.2">
      <c r="H463" s="1">
        <v>102.5</v>
      </c>
    </row>
    <row r="464" spans="8:8" ht="14.25" x14ac:dyDescent="0.2">
      <c r="H464" s="1">
        <v>102.5</v>
      </c>
    </row>
    <row r="465" spans="8:8" ht="14.25" x14ac:dyDescent="0.2">
      <c r="H465" s="1">
        <v>103.50293333333333</v>
      </c>
    </row>
    <row r="466" spans="8:8" ht="14.25" x14ac:dyDescent="0.2">
      <c r="H466" s="1">
        <v>104.21625954829932</v>
      </c>
    </row>
    <row r="467" spans="8:8" ht="14.25" x14ac:dyDescent="0.2">
      <c r="H467" s="1">
        <v>104.72970666666666</v>
      </c>
    </row>
    <row r="468" spans="8:8" ht="14.25" x14ac:dyDescent="0.2">
      <c r="H468" s="1">
        <v>105.44194232115271</v>
      </c>
    </row>
    <row r="469" spans="8:8" ht="14.25" x14ac:dyDescent="0.2">
      <c r="H469" s="1">
        <v>105.5</v>
      </c>
    </row>
    <row r="470" spans="8:8" ht="14.25" x14ac:dyDescent="0.2">
      <c r="H470" s="1">
        <v>106.15172413793103</v>
      </c>
    </row>
    <row r="471" spans="8:8" ht="14.25" x14ac:dyDescent="0.2">
      <c r="H471" s="1">
        <v>106.47751953216374</v>
      </c>
    </row>
    <row r="472" spans="8:8" ht="14.25" x14ac:dyDescent="0.2">
      <c r="H472" s="1">
        <v>106.5</v>
      </c>
    </row>
    <row r="473" spans="8:8" ht="14.25" x14ac:dyDescent="0.2">
      <c r="H473" s="1">
        <v>106.77008000000001</v>
      </c>
    </row>
    <row r="474" spans="8:8" ht="14.25" x14ac:dyDescent="0.2">
      <c r="H474" s="1">
        <v>107.37698172517005</v>
      </c>
    </row>
    <row r="475" spans="8:8" ht="14.25" x14ac:dyDescent="0.2">
      <c r="H475" s="1">
        <v>107.5</v>
      </c>
    </row>
    <row r="476" spans="8:8" ht="14.25" x14ac:dyDescent="0.2">
      <c r="H476" s="1">
        <v>108</v>
      </c>
    </row>
    <row r="477" spans="8:8" ht="14.25" x14ac:dyDescent="0.2">
      <c r="H477" s="1">
        <v>108.31896106666666</v>
      </c>
    </row>
    <row r="478" spans="8:8" ht="14.25" x14ac:dyDescent="0.2">
      <c r="H478" s="1">
        <v>108.5</v>
      </c>
    </row>
    <row r="479" spans="8:8" ht="14.25" x14ac:dyDescent="0.2">
      <c r="H479" s="1">
        <v>108.54400000000001</v>
      </c>
    </row>
    <row r="480" spans="8:8" ht="14.25" x14ac:dyDescent="0.2">
      <c r="H480" s="1">
        <v>108.99333333333333</v>
      </c>
    </row>
    <row r="481" spans="8:8" ht="14.25" x14ac:dyDescent="0.2">
      <c r="H481" s="1">
        <v>109.79325073746313</v>
      </c>
    </row>
    <row r="482" spans="8:8" ht="14.25" x14ac:dyDescent="0.2">
      <c r="H482" s="1">
        <v>109.88528940408165</v>
      </c>
    </row>
    <row r="483" spans="8:8" ht="14.25" x14ac:dyDescent="0.2">
      <c r="H483" s="1">
        <v>110</v>
      </c>
    </row>
    <row r="484" spans="8:8" ht="14.25" x14ac:dyDescent="0.2">
      <c r="H484" s="1">
        <v>111.5</v>
      </c>
    </row>
    <row r="485" spans="8:8" ht="14.25" x14ac:dyDescent="0.2">
      <c r="H485" s="1">
        <v>111.5</v>
      </c>
    </row>
    <row r="486" spans="8:8" ht="14.25" x14ac:dyDescent="0.2">
      <c r="H486" s="1">
        <v>111.54266666666666</v>
      </c>
    </row>
    <row r="487" spans="8:8" ht="14.25" x14ac:dyDescent="0.2">
      <c r="H487" s="1">
        <v>112</v>
      </c>
    </row>
    <row r="488" spans="8:8" ht="14.25" x14ac:dyDescent="0.2">
      <c r="H488" s="1">
        <v>112.46586440272108</v>
      </c>
    </row>
    <row r="489" spans="8:8" ht="14.25" x14ac:dyDescent="0.2">
      <c r="H489" s="1">
        <v>112.5</v>
      </c>
    </row>
    <row r="490" spans="8:8" ht="14.25" x14ac:dyDescent="0.2">
      <c r="H490" s="1">
        <v>113.13333333333333</v>
      </c>
    </row>
    <row r="491" spans="8:8" ht="14.25" x14ac:dyDescent="0.2">
      <c r="H491" s="1">
        <v>113.5</v>
      </c>
    </row>
    <row r="492" spans="8:8" ht="14.25" x14ac:dyDescent="0.2">
      <c r="H492" s="1">
        <v>114</v>
      </c>
    </row>
    <row r="493" spans="8:8" ht="14.25" x14ac:dyDescent="0.2">
      <c r="H493" s="1">
        <v>114.26666666666668</v>
      </c>
    </row>
    <row r="494" spans="8:8" ht="14.25" x14ac:dyDescent="0.2">
      <c r="H494" s="1">
        <v>114.72906666666665</v>
      </c>
    </row>
    <row r="495" spans="8:8" ht="14.25" x14ac:dyDescent="0.2">
      <c r="H495" s="1">
        <v>115.0377745632653</v>
      </c>
    </row>
    <row r="496" spans="8:8" ht="14.25" x14ac:dyDescent="0.2">
      <c r="H496" s="1">
        <v>116.04336361416361</v>
      </c>
    </row>
    <row r="497" spans="8:8" ht="14.25" x14ac:dyDescent="0.2">
      <c r="H497" s="1">
        <v>116.78912</v>
      </c>
    </row>
    <row r="498" spans="8:8" ht="14.25" x14ac:dyDescent="0.2">
      <c r="H498" s="1">
        <v>117.15605649717514</v>
      </c>
    </row>
    <row r="499" spans="8:8" ht="14.25" x14ac:dyDescent="0.2">
      <c r="H499" s="1">
        <v>117.34649499095639</v>
      </c>
    </row>
    <row r="500" spans="8:8" ht="14.25" x14ac:dyDescent="0.2">
      <c r="H500" s="1">
        <v>117.49889523809524</v>
      </c>
    </row>
    <row r="501" spans="8:8" ht="14.25" x14ac:dyDescent="0.2">
      <c r="H501" s="1">
        <v>117.63213213213214</v>
      </c>
    </row>
    <row r="502" spans="8:8" ht="14.25" x14ac:dyDescent="0.2">
      <c r="H502" s="1">
        <v>118.5</v>
      </c>
    </row>
    <row r="503" spans="8:8" ht="14.25" x14ac:dyDescent="0.2">
      <c r="H503" s="1">
        <v>118.67227428571429</v>
      </c>
    </row>
    <row r="504" spans="8:8" ht="14.25" x14ac:dyDescent="0.2">
      <c r="H504" s="1">
        <v>118.84519727891156</v>
      </c>
    </row>
    <row r="505" spans="8:8" ht="14.25" x14ac:dyDescent="0.2">
      <c r="H505" s="1">
        <v>119</v>
      </c>
    </row>
    <row r="506" spans="8:8" ht="14.25" x14ac:dyDescent="0.2">
      <c r="H506" s="1">
        <v>119.5</v>
      </c>
    </row>
    <row r="507" spans="8:8" ht="14.25" x14ac:dyDescent="0.2">
      <c r="H507" s="1">
        <v>119.84408163265306</v>
      </c>
    </row>
    <row r="508" spans="8:8" ht="14.25" x14ac:dyDescent="0.2">
      <c r="H508" s="1">
        <v>119.98932895782313</v>
      </c>
    </row>
    <row r="509" spans="8:8" ht="14.25" x14ac:dyDescent="0.2">
      <c r="H509" s="1">
        <v>120.5</v>
      </c>
    </row>
    <row r="510" spans="8:8" ht="14.25" x14ac:dyDescent="0.2">
      <c r="H510" s="1">
        <v>120.70600380952382</v>
      </c>
    </row>
    <row r="511" spans="8:8" ht="14.25" x14ac:dyDescent="0.2">
      <c r="H511" s="1">
        <v>121</v>
      </c>
    </row>
    <row r="512" spans="8:8" ht="14.25" x14ac:dyDescent="0.2">
      <c r="H512" s="1">
        <v>121</v>
      </c>
    </row>
    <row r="513" spans="8:8" ht="14.25" x14ac:dyDescent="0.2">
      <c r="H513" s="1">
        <v>121.98917333333333</v>
      </c>
    </row>
    <row r="514" spans="8:8" ht="14.25" x14ac:dyDescent="0.2">
      <c r="H514" s="1">
        <v>122.77610619469027</v>
      </c>
    </row>
    <row r="515" spans="8:8" ht="14.25" x14ac:dyDescent="0.2">
      <c r="H515" s="1">
        <v>122.97068543129251</v>
      </c>
    </row>
    <row r="516" spans="8:8" ht="14.25" x14ac:dyDescent="0.2">
      <c r="H516" s="1">
        <v>123.70400000000001</v>
      </c>
    </row>
    <row r="517" spans="8:8" ht="14.25" x14ac:dyDescent="0.2">
      <c r="H517" s="1">
        <v>124</v>
      </c>
    </row>
    <row r="518" spans="8:8" ht="14.25" x14ac:dyDescent="0.2">
      <c r="H518" s="1">
        <v>124</v>
      </c>
    </row>
    <row r="519" spans="8:8" ht="14.25" x14ac:dyDescent="0.2">
      <c r="H519" s="1">
        <v>124.12680063129251</v>
      </c>
    </row>
    <row r="520" spans="8:8" ht="14.25" x14ac:dyDescent="0.2">
      <c r="H520" s="1">
        <v>124.23140495867767</v>
      </c>
    </row>
    <row r="521" spans="8:8" ht="14.25" x14ac:dyDescent="0.2">
      <c r="H521" s="1">
        <v>125</v>
      </c>
    </row>
    <row r="522" spans="8:8" ht="14.25" x14ac:dyDescent="0.2">
      <c r="H522" s="1">
        <v>125.38031353469387</v>
      </c>
    </row>
    <row r="523" spans="8:8" ht="14.25" x14ac:dyDescent="0.2">
      <c r="H523" s="1">
        <v>125.5</v>
      </c>
    </row>
    <row r="524" spans="8:8" ht="14.25" x14ac:dyDescent="0.2">
      <c r="H524" s="1">
        <v>125.5281943510204</v>
      </c>
    </row>
    <row r="525" spans="8:8" ht="14.25" x14ac:dyDescent="0.2">
      <c r="H525" s="1">
        <v>127.5</v>
      </c>
    </row>
    <row r="526" spans="8:8" ht="14.25" x14ac:dyDescent="0.2">
      <c r="H526" s="1">
        <v>128.5</v>
      </c>
    </row>
    <row r="527" spans="8:8" ht="14.25" x14ac:dyDescent="0.2">
      <c r="H527" s="1">
        <v>129.06097388843537</v>
      </c>
    </row>
    <row r="528" spans="8:8" ht="14.25" x14ac:dyDescent="0.2">
      <c r="H528" s="1">
        <v>129.4593803102041</v>
      </c>
    </row>
    <row r="529" spans="8:8" ht="14.25" x14ac:dyDescent="0.2">
      <c r="H529" s="1">
        <v>129.5</v>
      </c>
    </row>
    <row r="530" spans="8:8" ht="14.25" x14ac:dyDescent="0.2">
      <c r="H530" s="1">
        <v>129.71313602176872</v>
      </c>
    </row>
    <row r="531" spans="8:8" ht="14.25" x14ac:dyDescent="0.2">
      <c r="H531" s="1">
        <v>130.08965517241381</v>
      </c>
    </row>
    <row r="532" spans="8:8" ht="14.25" x14ac:dyDescent="0.2">
      <c r="H532" s="1">
        <v>130.95135238095236</v>
      </c>
    </row>
    <row r="533" spans="8:8" ht="14.25" x14ac:dyDescent="0.2">
      <c r="H533" s="1">
        <v>131.67691102040817</v>
      </c>
    </row>
    <row r="534" spans="8:8" ht="14.25" x14ac:dyDescent="0.2">
      <c r="H534" s="1">
        <v>131.79237288135593</v>
      </c>
    </row>
    <row r="535" spans="8:8" ht="14.25" x14ac:dyDescent="0.2">
      <c r="H535" s="1">
        <v>131.94</v>
      </c>
    </row>
    <row r="536" spans="8:8" ht="14.25" x14ac:dyDescent="0.2">
      <c r="H536" s="1">
        <v>132.5</v>
      </c>
    </row>
    <row r="537" spans="8:8" ht="14.25" x14ac:dyDescent="0.2">
      <c r="H537" s="1">
        <v>133</v>
      </c>
    </row>
    <row r="538" spans="8:8" ht="14.25" x14ac:dyDescent="0.2">
      <c r="H538" s="1">
        <v>134.15997653333335</v>
      </c>
    </row>
    <row r="539" spans="8:8" ht="14.25" x14ac:dyDescent="0.2">
      <c r="H539" s="1">
        <v>134.33848078367345</v>
      </c>
    </row>
    <row r="540" spans="8:8" ht="14.25" x14ac:dyDescent="0.2">
      <c r="H540" s="1">
        <v>134.43066666666667</v>
      </c>
    </row>
    <row r="541" spans="8:8" ht="14.25" x14ac:dyDescent="0.2">
      <c r="H541" s="1">
        <v>134.5</v>
      </c>
    </row>
    <row r="542" spans="8:8" ht="14.25" x14ac:dyDescent="0.2">
      <c r="H542" s="1">
        <v>134.91618081088436</v>
      </c>
    </row>
    <row r="543" spans="8:8" ht="14.25" x14ac:dyDescent="0.2">
      <c r="H543" s="1">
        <v>135.5</v>
      </c>
    </row>
    <row r="544" spans="8:8" ht="14.25" x14ac:dyDescent="0.2">
      <c r="H544" s="1">
        <v>137</v>
      </c>
    </row>
    <row r="545" spans="8:8" ht="14.25" x14ac:dyDescent="0.2">
      <c r="H545" s="1">
        <v>137.80732225306122</v>
      </c>
    </row>
    <row r="546" spans="8:8" ht="14.25" x14ac:dyDescent="0.2">
      <c r="H546" s="1">
        <v>138.5</v>
      </c>
    </row>
    <row r="547" spans="8:8" ht="14.25" x14ac:dyDescent="0.2">
      <c r="H547" s="1">
        <v>139.70336</v>
      </c>
    </row>
    <row r="548" spans="8:8" ht="14.25" x14ac:dyDescent="0.2">
      <c r="H548" s="1">
        <v>140.01020408163265</v>
      </c>
    </row>
    <row r="549" spans="8:8" ht="14.25" x14ac:dyDescent="0.2">
      <c r="H549" s="1">
        <v>140.49917387755102</v>
      </c>
    </row>
    <row r="550" spans="8:8" ht="14.25" x14ac:dyDescent="0.2">
      <c r="H550" s="1">
        <v>140.59059999999999</v>
      </c>
    </row>
    <row r="551" spans="8:8" ht="14.25" x14ac:dyDescent="0.2">
      <c r="H551" s="1">
        <v>141</v>
      </c>
    </row>
    <row r="552" spans="8:8" ht="14.25" x14ac:dyDescent="0.2">
      <c r="H552" s="1">
        <v>141.61949659863944</v>
      </c>
    </row>
    <row r="553" spans="8:8" ht="14.25" x14ac:dyDescent="0.2">
      <c r="H553" s="1">
        <v>142</v>
      </c>
    </row>
    <row r="554" spans="8:8" ht="14.25" x14ac:dyDescent="0.2">
      <c r="H554" s="1">
        <v>142</v>
      </c>
    </row>
    <row r="555" spans="8:8" ht="14.25" x14ac:dyDescent="0.2">
      <c r="H555" s="1">
        <v>142.08918857142856</v>
      </c>
    </row>
    <row r="556" spans="8:8" ht="14.25" x14ac:dyDescent="0.2">
      <c r="H556" s="1">
        <v>142.5</v>
      </c>
    </row>
    <row r="557" spans="8:8" ht="14.25" x14ac:dyDescent="0.2">
      <c r="H557" s="1">
        <v>142.71217906938773</v>
      </c>
    </row>
    <row r="558" spans="8:8" ht="14.25" x14ac:dyDescent="0.2">
      <c r="H558" s="1">
        <v>143.01525759999998</v>
      </c>
    </row>
    <row r="559" spans="8:8" ht="14.25" x14ac:dyDescent="0.2">
      <c r="H559" s="1">
        <v>143.74190077414966</v>
      </c>
    </row>
    <row r="560" spans="8:8" ht="14.25" x14ac:dyDescent="0.2">
      <c r="H560" s="1">
        <v>144.41695438367347</v>
      </c>
    </row>
    <row r="561" spans="8:8" ht="14.25" x14ac:dyDescent="0.2">
      <c r="H561" s="1">
        <v>144.64044177414968</v>
      </c>
    </row>
    <row r="562" spans="8:8" ht="14.25" x14ac:dyDescent="0.2">
      <c r="H562" s="1">
        <v>145.06186666666667</v>
      </c>
    </row>
    <row r="563" spans="8:8" ht="14.25" x14ac:dyDescent="0.2">
      <c r="H563" s="1">
        <v>145.48586438095236</v>
      </c>
    </row>
    <row r="564" spans="8:8" ht="14.25" x14ac:dyDescent="0.2">
      <c r="H564" s="1">
        <v>145.86034508168228</v>
      </c>
    </row>
    <row r="565" spans="8:8" ht="14.25" x14ac:dyDescent="0.2">
      <c r="H565" s="1">
        <v>146.32560746666667</v>
      </c>
    </row>
    <row r="566" spans="8:8" ht="14.25" x14ac:dyDescent="0.2">
      <c r="H566" s="1">
        <v>146.40805276734693</v>
      </c>
    </row>
    <row r="567" spans="8:8" ht="14.25" x14ac:dyDescent="0.2">
      <c r="H567" s="1">
        <v>147.8558221931973</v>
      </c>
    </row>
    <row r="568" spans="8:8" ht="14.25" x14ac:dyDescent="0.2">
      <c r="H568" s="1">
        <v>148</v>
      </c>
    </row>
    <row r="569" spans="8:8" ht="14.25" x14ac:dyDescent="0.2">
      <c r="H569" s="1">
        <v>148.50149485714286</v>
      </c>
    </row>
    <row r="570" spans="8:8" ht="14.25" x14ac:dyDescent="0.2">
      <c r="H570" s="1">
        <v>149.43455072653063</v>
      </c>
    </row>
    <row r="571" spans="8:8" ht="14.25" x14ac:dyDescent="0.2">
      <c r="H571" s="1">
        <v>149.93301333333335</v>
      </c>
    </row>
    <row r="572" spans="8:8" ht="14.25" x14ac:dyDescent="0.2">
      <c r="H572" s="1">
        <v>150.89121192925171</v>
      </c>
    </row>
    <row r="573" spans="8:8" ht="14.25" x14ac:dyDescent="0.2">
      <c r="H573" s="1">
        <v>151.94936596462583</v>
      </c>
    </row>
    <row r="574" spans="8:8" ht="14.25" x14ac:dyDescent="0.2">
      <c r="H574" s="1">
        <v>152.002837585034</v>
      </c>
    </row>
    <row r="575" spans="8:8" ht="14.25" x14ac:dyDescent="0.2">
      <c r="H575" s="1">
        <v>152.73664122137404</v>
      </c>
    </row>
    <row r="576" spans="8:8" ht="14.25" x14ac:dyDescent="0.2">
      <c r="H576" s="1">
        <v>152.94883859591835</v>
      </c>
    </row>
    <row r="577" spans="8:8" ht="14.25" x14ac:dyDescent="0.2">
      <c r="H577" s="1">
        <v>153.5</v>
      </c>
    </row>
    <row r="578" spans="8:8" ht="14.25" x14ac:dyDescent="0.2">
      <c r="H578" s="1">
        <v>153.60933333333332</v>
      </c>
    </row>
    <row r="579" spans="8:8" ht="14.25" x14ac:dyDescent="0.2">
      <c r="H579" s="1">
        <v>155.11212362448981</v>
      </c>
    </row>
    <row r="580" spans="8:8" ht="14.25" x14ac:dyDescent="0.2">
      <c r="H580" s="1">
        <v>155.57929043718127</v>
      </c>
    </row>
    <row r="581" spans="8:8" ht="14.25" x14ac:dyDescent="0.2">
      <c r="H581" s="1">
        <v>156.29059829059827</v>
      </c>
    </row>
    <row r="582" spans="8:8" ht="14.25" x14ac:dyDescent="0.2">
      <c r="H582" s="1">
        <v>159.04077387755103</v>
      </c>
    </row>
    <row r="583" spans="8:8" ht="14.25" x14ac:dyDescent="0.2">
      <c r="H583" s="1">
        <v>159.1758476190476</v>
      </c>
    </row>
    <row r="584" spans="8:8" ht="14.25" x14ac:dyDescent="0.2">
      <c r="H584" s="1">
        <v>159.44382417414965</v>
      </c>
    </row>
    <row r="585" spans="8:8" ht="14.25" x14ac:dyDescent="0.2">
      <c r="H585" s="1">
        <v>159.5</v>
      </c>
    </row>
    <row r="586" spans="8:8" ht="14.25" x14ac:dyDescent="0.2">
      <c r="H586" s="1">
        <v>160.67222857142858</v>
      </c>
    </row>
    <row r="587" spans="8:8" ht="14.25" x14ac:dyDescent="0.2">
      <c r="H587" s="1">
        <v>161</v>
      </c>
    </row>
    <row r="588" spans="8:8" ht="14.25" x14ac:dyDescent="0.2">
      <c r="H588" s="1">
        <v>161.62</v>
      </c>
    </row>
    <row r="589" spans="8:8" ht="14.25" x14ac:dyDescent="0.2">
      <c r="H589" s="1">
        <v>162</v>
      </c>
    </row>
    <row r="590" spans="8:8" ht="14.25" x14ac:dyDescent="0.2">
      <c r="H590" s="1">
        <v>162</v>
      </c>
    </row>
    <row r="591" spans="8:8" ht="14.25" x14ac:dyDescent="0.2">
      <c r="H591" s="1">
        <v>162.84447015384615</v>
      </c>
    </row>
    <row r="592" spans="8:8" ht="14.25" x14ac:dyDescent="0.2">
      <c r="H592" s="1">
        <v>163.862864</v>
      </c>
    </row>
    <row r="593" spans="8:8" ht="14.25" x14ac:dyDescent="0.2">
      <c r="H593" s="1">
        <v>165</v>
      </c>
    </row>
    <row r="594" spans="8:8" ht="14.25" x14ac:dyDescent="0.2">
      <c r="H594" s="1">
        <v>165.19934506666667</v>
      </c>
    </row>
    <row r="595" spans="8:8" ht="14.25" x14ac:dyDescent="0.2">
      <c r="H595" s="1">
        <v>165.86520782668759</v>
      </c>
    </row>
    <row r="596" spans="8:8" ht="14.25" x14ac:dyDescent="0.2">
      <c r="H596" s="1">
        <v>166.5</v>
      </c>
    </row>
    <row r="597" spans="8:8" ht="14.25" x14ac:dyDescent="0.2">
      <c r="H597" s="1">
        <v>166.57117025186949</v>
      </c>
    </row>
    <row r="598" spans="8:8" ht="14.25" x14ac:dyDescent="0.2">
      <c r="H598" s="1">
        <v>169.09957386602639</v>
      </c>
    </row>
    <row r="599" spans="8:8" ht="14.25" x14ac:dyDescent="0.2">
      <c r="H599" s="1">
        <v>169.5</v>
      </c>
    </row>
    <row r="600" spans="8:8" ht="14.25" x14ac:dyDescent="0.2">
      <c r="H600" s="1">
        <v>171.42228571428569</v>
      </c>
    </row>
    <row r="601" spans="8:8" ht="14.25" x14ac:dyDescent="0.2">
      <c r="H601" s="1">
        <v>174.5</v>
      </c>
    </row>
    <row r="602" spans="8:8" ht="14.25" x14ac:dyDescent="0.2">
      <c r="H602" s="1">
        <v>174.65923047619046</v>
      </c>
    </row>
    <row r="603" spans="8:8" ht="14.25" x14ac:dyDescent="0.2">
      <c r="H603" s="1">
        <v>174.91252581890546</v>
      </c>
    </row>
    <row r="604" spans="8:8" ht="14.25" x14ac:dyDescent="0.2">
      <c r="H604" s="1">
        <v>175.5</v>
      </c>
    </row>
    <row r="605" spans="8:8" ht="14.25" x14ac:dyDescent="0.2">
      <c r="H605" s="1">
        <v>176.50960444081633</v>
      </c>
    </row>
    <row r="606" spans="8:8" ht="14.25" x14ac:dyDescent="0.2">
      <c r="H606" s="1">
        <v>179.72973566258503</v>
      </c>
    </row>
    <row r="607" spans="8:8" ht="14.25" x14ac:dyDescent="0.2">
      <c r="H607" s="1">
        <v>182.17456108843538</v>
      </c>
    </row>
    <row r="608" spans="8:8" ht="14.25" x14ac:dyDescent="0.2">
      <c r="H608" s="1">
        <v>183.16516271020407</v>
      </c>
    </row>
    <row r="609" spans="8:8" ht="14.25" x14ac:dyDescent="0.2">
      <c r="H609" s="1">
        <v>183.31972363204591</v>
      </c>
    </row>
    <row r="610" spans="8:8" ht="14.25" x14ac:dyDescent="0.2">
      <c r="H610" s="1">
        <v>185.31240358513867</v>
      </c>
    </row>
    <row r="611" spans="8:8" ht="14.25" x14ac:dyDescent="0.2">
      <c r="H611" s="1">
        <v>185.85881558639454</v>
      </c>
    </row>
    <row r="612" spans="8:8" ht="14.25" x14ac:dyDescent="0.2">
      <c r="H612" s="1">
        <v>189.17016816326532</v>
      </c>
    </row>
    <row r="613" spans="8:8" ht="14.25" x14ac:dyDescent="0.2">
      <c r="H613" s="1">
        <v>191.01942648163265</v>
      </c>
    </row>
    <row r="614" spans="8:8" ht="14.25" x14ac:dyDescent="0.2">
      <c r="H614" s="1">
        <v>192.5</v>
      </c>
    </row>
    <row r="615" spans="8:8" ht="14.25" x14ac:dyDescent="0.2">
      <c r="H615" s="1">
        <v>192.80666666666667</v>
      </c>
    </row>
    <row r="616" spans="8:8" ht="14.25" x14ac:dyDescent="0.2">
      <c r="H616" s="1">
        <v>195.5</v>
      </c>
    </row>
    <row r="617" spans="8:8" ht="14.25" x14ac:dyDescent="0.2">
      <c r="H617" s="1">
        <v>198.85111926153846</v>
      </c>
    </row>
    <row r="618" spans="8:8" ht="14.25" x14ac:dyDescent="0.2">
      <c r="H618" s="1">
        <v>203.07136444081632</v>
      </c>
    </row>
    <row r="619" spans="8:8" ht="14.25" x14ac:dyDescent="0.2">
      <c r="H619" s="1">
        <v>204.57548329795918</v>
      </c>
    </row>
    <row r="620" spans="8:8" ht="14.25" x14ac:dyDescent="0.2">
      <c r="H620" s="1">
        <v>204.77207420075135</v>
      </c>
    </row>
    <row r="621" spans="8:8" ht="14.25" x14ac:dyDescent="0.2">
      <c r="H621" s="1">
        <v>205.41772598639457</v>
      </c>
    </row>
    <row r="622" spans="8:8" ht="14.25" x14ac:dyDescent="0.2">
      <c r="H622" s="1">
        <v>206.11366439183675</v>
      </c>
    </row>
    <row r="623" spans="8:8" ht="14.25" x14ac:dyDescent="0.2">
      <c r="H623" s="1">
        <v>206.97028053333335</v>
      </c>
    </row>
    <row r="624" spans="8:8" ht="14.25" x14ac:dyDescent="0.2">
      <c r="H624" s="1">
        <v>207.5</v>
      </c>
    </row>
    <row r="625" spans="8:8" ht="14.25" x14ac:dyDescent="0.2">
      <c r="H625" s="1">
        <v>209.60626554778557</v>
      </c>
    </row>
    <row r="626" spans="8:8" ht="14.25" x14ac:dyDescent="0.2">
      <c r="H626" s="1">
        <v>210</v>
      </c>
    </row>
    <row r="627" spans="8:8" ht="14.25" x14ac:dyDescent="0.2">
      <c r="H627" s="1">
        <v>211.63609038367346</v>
      </c>
    </row>
    <row r="628" spans="8:8" ht="14.25" x14ac:dyDescent="0.2">
      <c r="H628" s="1">
        <v>212.21897251700679</v>
      </c>
    </row>
    <row r="629" spans="8:8" ht="14.25" x14ac:dyDescent="0.2">
      <c r="H629" s="1">
        <v>213</v>
      </c>
    </row>
    <row r="630" spans="8:8" ht="14.25" x14ac:dyDescent="0.2">
      <c r="H630" s="1">
        <v>215.60928304761907</v>
      </c>
    </row>
    <row r="631" spans="8:8" ht="14.25" x14ac:dyDescent="0.2">
      <c r="H631" s="1">
        <v>217</v>
      </c>
    </row>
    <row r="632" spans="8:8" ht="14.25" x14ac:dyDescent="0.2">
      <c r="H632" s="1">
        <v>224.72671292722373</v>
      </c>
    </row>
    <row r="633" spans="8:8" ht="14.25" x14ac:dyDescent="0.2">
      <c r="H633" s="1">
        <v>232.77585092533013</v>
      </c>
    </row>
    <row r="634" spans="8:8" ht="14.25" x14ac:dyDescent="0.2">
      <c r="H634" s="1">
        <v>234.4047619047619</v>
      </c>
    </row>
    <row r="635" spans="8:8" ht="14.25" x14ac:dyDescent="0.2">
      <c r="H635" s="1">
        <v>238.61913142857145</v>
      </c>
    </row>
    <row r="636" spans="8:8" ht="14.25" x14ac:dyDescent="0.2">
      <c r="H636" s="1">
        <v>239.58363589659862</v>
      </c>
    </row>
    <row r="637" spans="8:8" ht="14.25" x14ac:dyDescent="0.2">
      <c r="H637" s="1">
        <v>241.45679238095238</v>
      </c>
    </row>
    <row r="638" spans="8:8" ht="14.25" x14ac:dyDescent="0.2">
      <c r="H638" s="1">
        <v>259.88497142857148</v>
      </c>
    </row>
    <row r="639" spans="8:8" ht="14.25" x14ac:dyDescent="0.2">
      <c r="H639" s="1">
        <v>266.13967365068538</v>
      </c>
    </row>
    <row r="640" spans="8:8" ht="14.25" x14ac:dyDescent="0.2">
      <c r="H640" s="1">
        <v>269.06678153846156</v>
      </c>
    </row>
    <row r="641" spans="8:8" ht="14.25" x14ac:dyDescent="0.2">
      <c r="H641" s="1">
        <v>283.9019221768707</v>
      </c>
    </row>
    <row r="642" spans="8:8" ht="14.25" x14ac:dyDescent="0.2">
      <c r="H642" s="1">
        <v>289.29887333877548</v>
      </c>
    </row>
    <row r="643" spans="8:8" ht="14.25" x14ac:dyDescent="0.2">
      <c r="H643" s="1">
        <v>299.33656054421772</v>
      </c>
    </row>
    <row r="644" spans="8:8" ht="14.25" x14ac:dyDescent="0.2">
      <c r="H644" s="1">
        <v>301.01958498933902</v>
      </c>
    </row>
  </sheetData>
  <sortState ref="H5:H644">
    <sortCondition ref="H5:H644"/>
  </sortState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27</vt:i4>
      </vt:variant>
      <vt:variant>
        <vt:lpstr>命名范围</vt:lpstr>
      </vt:variant>
      <vt:variant>
        <vt:i4>49</vt:i4>
      </vt:variant>
    </vt:vector>
  </HeadingPairs>
  <TitlesOfParts>
    <vt:vector size="76" baseType="lpstr">
      <vt:lpstr>职业设计</vt:lpstr>
      <vt:lpstr>装备设计</vt:lpstr>
      <vt:lpstr>武器表</vt:lpstr>
      <vt:lpstr>挂饰表</vt:lpstr>
      <vt:lpstr>技能设计</vt:lpstr>
      <vt:lpstr>怪物设计</vt:lpstr>
      <vt:lpstr>怪物表</vt:lpstr>
      <vt:lpstr>标准怪</vt:lpstr>
      <vt:lpstr>公式</vt:lpstr>
      <vt:lpstr>角色1</vt:lpstr>
      <vt:lpstr>角色2</vt:lpstr>
      <vt:lpstr>角色3</vt:lpstr>
      <vt:lpstr>装备1</vt:lpstr>
      <vt:lpstr>武器列表</vt:lpstr>
      <vt:lpstr>挂饰列表</vt:lpstr>
      <vt:lpstr>特殊效果列表</vt:lpstr>
      <vt:lpstr>材料表</vt:lpstr>
      <vt:lpstr>衣装</vt:lpstr>
      <vt:lpstr>家具</vt:lpstr>
      <vt:lpstr>消耗品</vt:lpstr>
      <vt:lpstr>产出</vt:lpstr>
      <vt:lpstr>材料合成</vt:lpstr>
      <vt:lpstr>新材料</vt:lpstr>
      <vt:lpstr>工房属性</vt:lpstr>
      <vt:lpstr>drop合成</vt:lpstr>
      <vt:lpstr>weapon合成</vt:lpstr>
      <vt:lpstr>Sheet1</vt:lpstr>
      <vt:lpstr>ATKchart</vt:lpstr>
      <vt:lpstr>bufflist</vt:lpstr>
      <vt:lpstr>bufftotal</vt:lpstr>
      <vt:lpstr>CollectionType</vt:lpstr>
      <vt:lpstr>drop</vt:lpstr>
      <vt:lpstr>drop_qulity</vt:lpstr>
      <vt:lpstr>droplist</vt:lpstr>
      <vt:lpstr>droplistnew</vt:lpstr>
      <vt:lpstr>dropnature</vt:lpstr>
      <vt:lpstr>eq_change2</vt:lpstr>
      <vt:lpstr>eq_qulity</vt:lpstr>
      <vt:lpstr>equ_change</vt:lpstr>
      <vt:lpstr>fightCount</vt:lpstr>
      <vt:lpstr>fightNum</vt:lpstr>
      <vt:lpstr>fightnum1</vt:lpstr>
      <vt:lpstr>fighttotalcount</vt:lpstr>
      <vt:lpstr>furnitureEffect</vt:lpstr>
      <vt:lpstr>making</vt:lpstr>
      <vt:lpstr>markingprice</vt:lpstr>
      <vt:lpstr>monster_lvl</vt:lpstr>
      <vt:lpstr>monster_per</vt:lpstr>
      <vt:lpstr>NatureMarking</vt:lpstr>
      <vt:lpstr>new_moster_per</vt:lpstr>
      <vt:lpstr>newMarkingCost</vt:lpstr>
      <vt:lpstr>NewMarkingID</vt:lpstr>
      <vt:lpstr>newMarkingPrice</vt:lpstr>
      <vt:lpstr>per</vt:lpstr>
      <vt:lpstr>Plant_effect</vt:lpstr>
      <vt:lpstr>Player</vt:lpstr>
      <vt:lpstr>playerLV</vt:lpstr>
      <vt:lpstr>playerNature</vt:lpstr>
      <vt:lpstr>profession</vt:lpstr>
      <vt:lpstr>profession2</vt:lpstr>
      <vt:lpstr>professionGorw</vt:lpstr>
      <vt:lpstr>professionGrow</vt:lpstr>
      <vt:lpstr>professionGrowP</vt:lpstr>
      <vt:lpstr>professionGrowPName</vt:lpstr>
      <vt:lpstr>ProfessionLV</vt:lpstr>
      <vt:lpstr>professionNature</vt:lpstr>
      <vt:lpstr>rader</vt:lpstr>
      <vt:lpstr>ttyy1</vt:lpstr>
      <vt:lpstr>weapon</vt:lpstr>
      <vt:lpstr>weapon1</vt:lpstr>
      <vt:lpstr>weaponlist</vt:lpstr>
      <vt:lpstr>weaponnature</vt:lpstr>
      <vt:lpstr>wwww1</vt:lpstr>
      <vt:lpstr>上级职业</vt:lpstr>
      <vt:lpstr>下级职业</vt:lpstr>
      <vt:lpstr>终极职业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姜丹</dc:creator>
  <cp:lastModifiedBy>姜丹</cp:lastModifiedBy>
  <dcterms:created xsi:type="dcterms:W3CDTF">2006-09-16T00:00:00Z</dcterms:created>
  <dcterms:modified xsi:type="dcterms:W3CDTF">2014-06-24T02:37:27Z</dcterms:modified>
</cp:coreProperties>
</file>